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K:\Datenerhebung\Erhebung CbCR-Excel\"/>
    </mc:Choice>
  </mc:AlternateContent>
  <bookViews>
    <workbookView xWindow="0" yWindow="0" windowWidth="19200" windowHeight="11595"/>
  </bookViews>
  <sheets>
    <sheet name="input_mask" sheetId="1" r:id="rId1"/>
    <sheet name="list_all_banks" sheetId="3" r:id="rId2"/>
    <sheet name="variable_definitions" sheetId="2" r:id="rId3"/>
  </sheets>
  <definedNames>
    <definedName name="_xlnm._FilterDatabase" localSheetId="0" hidden="1">input_mask!$J$1:$J$4613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883" i="1" l="1"/>
  <c r="C4884" i="1"/>
  <c r="C4885" i="1"/>
  <c r="C4886" i="1"/>
  <c r="C4887" i="1"/>
  <c r="C4888" i="1"/>
  <c r="C4889" i="1"/>
  <c r="C4890" i="1"/>
  <c r="C4891" i="1"/>
  <c r="C4892" i="1"/>
  <c r="C4893" i="1"/>
  <c r="C4894" i="1"/>
  <c r="C4895" i="1"/>
  <c r="C4896" i="1"/>
  <c r="C4897" i="1"/>
  <c r="C4898" i="1"/>
  <c r="C4908" i="1"/>
  <c r="C4910" i="1"/>
  <c r="C4912" i="1"/>
  <c r="AA4899" i="1"/>
  <c r="AA4891" i="1" s="1"/>
  <c r="C4810" i="1"/>
  <c r="C4811" i="1"/>
  <c r="C4812" i="1"/>
  <c r="C4813" i="1"/>
  <c r="C4814" i="1"/>
  <c r="C4815" i="1"/>
  <c r="C4816" i="1"/>
  <c r="C4817" i="1"/>
  <c r="C4818" i="1"/>
  <c r="C4819" i="1"/>
  <c r="C4820" i="1"/>
  <c r="C4821" i="1"/>
  <c r="C4822" i="1"/>
  <c r="C4823" i="1"/>
  <c r="C4844" i="1"/>
  <c r="C4846" i="1"/>
  <c r="C4847" i="1"/>
  <c r="C4848" i="1"/>
  <c r="C4849" i="1"/>
  <c r="C4850" i="1"/>
  <c r="C4851" i="1"/>
  <c r="C4852" i="1"/>
  <c r="C4834" i="1"/>
  <c r="C4831" i="1"/>
  <c r="C4222" i="1" l="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Z3854" i="1"/>
  <c r="Z384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692" i="1"/>
  <c r="C3693" i="1"/>
  <c r="C3694" i="1"/>
  <c r="C3695" i="1"/>
  <c r="C3696" i="1"/>
  <c r="C3697" i="1"/>
  <c r="C1889" i="1" l="1"/>
  <c r="C1890" i="1"/>
  <c r="C1891" i="1"/>
  <c r="C1892" i="1"/>
  <c r="C1893" i="1"/>
  <c r="C1894" i="1"/>
  <c r="C1895" i="1"/>
  <c r="C1888" i="1"/>
  <c r="C1599" i="1"/>
  <c r="C1600" i="1"/>
  <c r="C1598" i="1"/>
  <c r="C1597" i="1"/>
  <c r="C1596" i="1"/>
  <c r="C1119" i="1"/>
  <c r="C1120" i="1"/>
  <c r="C1121" i="1"/>
  <c r="C1122" i="1"/>
  <c r="C1112" i="1"/>
  <c r="C1113" i="1"/>
  <c r="C1114" i="1"/>
  <c r="C1111" i="1"/>
  <c r="C1116" i="1"/>
  <c r="C1117" i="1"/>
  <c r="C1118" i="1"/>
  <c r="C1044" i="1" l="1"/>
  <c r="C1045" i="1"/>
  <c r="C1046" i="1"/>
  <c r="C1047" i="1"/>
  <c r="C1048" i="1"/>
  <c r="C1049" i="1"/>
  <c r="C1050" i="1"/>
  <c r="C1051" i="1"/>
  <c r="C1052" i="1"/>
  <c r="C1053" i="1"/>
  <c r="C1054" i="1"/>
  <c r="C1055" i="1"/>
  <c r="C1056" i="1"/>
  <c r="C1057" i="1"/>
  <c r="C1058" i="1"/>
  <c r="C1059" i="1"/>
  <c r="C1043" i="1"/>
  <c r="C1021" i="1"/>
  <c r="C1022" i="1"/>
  <c r="C1023" i="1"/>
  <c r="C1024" i="1"/>
  <c r="C1025" i="1"/>
  <c r="C1026" i="1"/>
  <c r="C1027" i="1"/>
  <c r="C1028" i="1"/>
  <c r="C1029" i="1"/>
  <c r="C1030" i="1"/>
  <c r="C1031" i="1"/>
  <c r="C1032" i="1"/>
  <c r="C1033" i="1"/>
  <c r="C1034" i="1"/>
  <c r="C1035" i="1"/>
  <c r="C1036" i="1"/>
  <c r="C1037" i="1"/>
  <c r="C1038" i="1"/>
  <c r="C1039" i="1"/>
  <c r="C1040" i="1"/>
  <c r="C999" i="1"/>
  <c r="C1000" i="1"/>
  <c r="C1001" i="1"/>
  <c r="C1002" i="1"/>
  <c r="C1003" i="1"/>
  <c r="C1004" i="1"/>
  <c r="C1005" i="1"/>
  <c r="C1006" i="1"/>
  <c r="C1007" i="1"/>
  <c r="C1008" i="1"/>
  <c r="C1009" i="1"/>
  <c r="C1010" i="1"/>
  <c r="C1011" i="1"/>
  <c r="C1012" i="1"/>
  <c r="C1013" i="1"/>
  <c r="C1014" i="1"/>
  <c r="C1015" i="1"/>
  <c r="C1016" i="1"/>
  <c r="C1017" i="1"/>
  <c r="C1018" i="1"/>
  <c r="C1019" i="1"/>
  <c r="C1020" i="1"/>
  <c r="C998" i="1"/>
  <c r="C1042" i="1"/>
  <c r="C1041" i="1"/>
  <c r="C997" i="1"/>
  <c r="C875" i="1" l="1"/>
  <c r="C874" i="1"/>
  <c r="C873" i="1"/>
  <c r="C672" i="1"/>
  <c r="C673" i="1"/>
  <c r="C347" i="1" l="1"/>
  <c r="C348" i="1"/>
  <c r="C3785" i="1" l="1"/>
  <c r="C1164" i="1" l="1"/>
  <c r="C1165" i="1"/>
  <c r="C1167" i="1"/>
  <c r="C1168" i="1"/>
  <c r="C1161" i="1"/>
  <c r="C1162" i="1"/>
  <c r="C3448" i="1" l="1"/>
  <c r="C667" i="1"/>
  <c r="C4860" i="1"/>
  <c r="C4855" i="1"/>
  <c r="C4856" i="1"/>
  <c r="C4857" i="1"/>
  <c r="C4858" i="1"/>
  <c r="C4861" i="1"/>
  <c r="C4859" i="1"/>
  <c r="C4876" i="1"/>
  <c r="C4877" i="1"/>
  <c r="C4878" i="1"/>
  <c r="C4879" i="1"/>
  <c r="C4882" i="1"/>
  <c r="C4880" i="1"/>
  <c r="C4869" i="1"/>
  <c r="C4870" i="1"/>
  <c r="C4871" i="1"/>
  <c r="C4872" i="1"/>
  <c r="C4875" i="1"/>
  <c r="C4873" i="1"/>
  <c r="C4862" i="1"/>
  <c r="C4863" i="1"/>
  <c r="C4864" i="1"/>
  <c r="C4865" i="1"/>
  <c r="C4868" i="1"/>
  <c r="C4866" i="1"/>
  <c r="AA182" i="1"/>
  <c r="AA180" i="1"/>
  <c r="AA178" i="1"/>
  <c r="Z182" i="1"/>
  <c r="Z178" i="1"/>
  <c r="Z180" i="1"/>
  <c r="C178" i="1"/>
  <c r="C179" i="1"/>
  <c r="C183" i="1"/>
  <c r="C181" i="1"/>
  <c r="C66" i="1"/>
  <c r="AA55" i="1"/>
  <c r="AA53" i="1"/>
  <c r="AA51" i="1"/>
  <c r="Z51" i="1"/>
  <c r="C56" i="1"/>
  <c r="C54" i="1"/>
  <c r="C52" i="1"/>
  <c r="AA4100" i="1"/>
  <c r="AA4098" i="1"/>
  <c r="Z4100" i="1"/>
  <c r="Z4098" i="1"/>
  <c r="C4101" i="1"/>
  <c r="C4099" i="1"/>
  <c r="C4196" i="1" l="1"/>
  <c r="C4197" i="1"/>
  <c r="C4200" i="1"/>
  <c r="C4201" i="1"/>
  <c r="C4199" i="1"/>
  <c r="C4202" i="1"/>
  <c r="C4190" i="1"/>
  <c r="C4195" i="1"/>
  <c r="C4191" i="1"/>
  <c r="C4194" i="1"/>
  <c r="C4192" i="1"/>
  <c r="C4184" i="1"/>
  <c r="C4187" i="1"/>
  <c r="C4188" i="1"/>
  <c r="C4189" i="1"/>
  <c r="C4185" i="1"/>
  <c r="C4383" i="1"/>
  <c r="C4385" i="1"/>
  <c r="C4213" i="1"/>
  <c r="C4216" i="1"/>
  <c r="C4219" i="1"/>
  <c r="C4212" i="1"/>
  <c r="C4215" i="1"/>
  <c r="C4218" i="1"/>
  <c r="C4211" i="1"/>
  <c r="C4214" i="1"/>
  <c r="C4217"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16" i="1"/>
  <c r="C4306" i="1"/>
  <c r="C4340" i="1"/>
  <c r="C4341" i="1"/>
  <c r="C4342" i="1"/>
  <c r="C4321" i="1"/>
  <c r="C4315" i="1"/>
  <c r="C4305" i="1"/>
  <c r="C4330" i="1"/>
  <c r="C4335" i="1"/>
  <c r="C4317" i="1"/>
  <c r="C4328" i="1"/>
  <c r="C4336" i="1"/>
  <c r="C4314" i="1"/>
  <c r="C4337" i="1"/>
  <c r="C4332" i="1"/>
  <c r="C4329" i="1"/>
  <c r="C4313" i="1"/>
  <c r="C4318" i="1"/>
  <c r="C4331" i="1"/>
  <c r="C4338" i="1"/>
  <c r="C4339" i="1"/>
  <c r="C4308" i="1"/>
  <c r="C4325" i="1"/>
  <c r="C4309" i="1"/>
  <c r="C4312" i="1"/>
  <c r="C4307" i="1"/>
  <c r="C4310" i="1"/>
  <c r="C4303" i="1"/>
  <c r="C4319" i="1"/>
  <c r="C4333" i="1"/>
  <c r="C4320" i="1"/>
  <c r="C4323" i="1"/>
  <c r="C4311" i="1"/>
  <c r="C4334" i="1"/>
  <c r="C4322" i="1"/>
  <c r="C4304" i="1"/>
  <c r="C4327" i="1"/>
  <c r="C4324" i="1"/>
  <c r="C4343" i="1"/>
  <c r="C4388" i="1"/>
  <c r="C4203" i="1"/>
  <c r="C4486" i="1"/>
  <c r="C4485" i="1"/>
  <c r="C4410" i="1"/>
  <c r="C4411" i="1"/>
  <c r="C4412" i="1"/>
  <c r="C4413" i="1"/>
  <c r="C4414" i="1"/>
  <c r="C4415" i="1"/>
  <c r="C4416" i="1"/>
  <c r="C4417" i="1"/>
  <c r="C4418" i="1"/>
  <c r="C4408" i="1"/>
  <c r="C4419" i="1"/>
  <c r="C4420" i="1"/>
  <c r="C4421" i="1"/>
  <c r="C4422" i="1"/>
  <c r="C4423" i="1"/>
  <c r="C4424" i="1"/>
  <c r="C4425" i="1"/>
  <c r="C4426" i="1"/>
  <c r="C4427" i="1"/>
  <c r="C4428" i="1"/>
  <c r="C4429" i="1"/>
  <c r="C4409" i="1"/>
  <c r="C4430" i="1"/>
  <c r="C4431" i="1"/>
  <c r="C4432" i="1"/>
  <c r="C4433" i="1"/>
  <c r="C4434" i="1"/>
  <c r="C4435" i="1"/>
  <c r="C4436" i="1"/>
  <c r="C4437" i="1"/>
  <c r="C4438" i="1"/>
  <c r="C4439" i="1"/>
  <c r="C4440" i="1"/>
  <c r="C4276" i="1"/>
  <c r="C4266" i="1"/>
  <c r="C4300" i="1"/>
  <c r="C4301" i="1"/>
  <c r="C4302" i="1"/>
  <c r="C4281" i="1"/>
  <c r="C4275" i="1"/>
  <c r="C4265" i="1"/>
  <c r="C4290" i="1"/>
  <c r="C4295" i="1"/>
  <c r="C4277" i="1"/>
  <c r="C4288" i="1"/>
  <c r="C4296" i="1"/>
  <c r="C4274" i="1"/>
  <c r="C4297" i="1"/>
  <c r="C4292" i="1"/>
  <c r="C4289" i="1"/>
  <c r="C4273" i="1"/>
  <c r="C4278" i="1"/>
  <c r="C4291" i="1"/>
  <c r="C4298" i="1"/>
  <c r="C4299" i="1"/>
  <c r="C4268" i="1"/>
  <c r="C4285" i="1"/>
  <c r="C4269" i="1"/>
  <c r="C4272" i="1"/>
  <c r="C4267" i="1"/>
  <c r="C4270" i="1"/>
  <c r="C4263" i="1"/>
  <c r="C4279" i="1"/>
  <c r="C4293" i="1"/>
  <c r="C4280" i="1"/>
  <c r="C4283" i="1"/>
  <c r="C4271" i="1"/>
  <c r="C4294" i="1"/>
  <c r="C4282" i="1"/>
  <c r="C4264" i="1"/>
  <c r="C4287" i="1"/>
  <c r="C4284" i="1"/>
  <c r="C4143" i="1"/>
  <c r="C4154" i="1"/>
  <c r="C4153" i="1"/>
  <c r="C4157" i="1"/>
  <c r="C4156" i="1"/>
  <c r="C4155" i="1"/>
  <c r="C4159" i="1"/>
  <c r="C4158" i="1"/>
  <c r="C4152" i="1"/>
  <c r="C4151" i="1"/>
  <c r="C4162" i="1"/>
  <c r="C4163" i="1"/>
  <c r="C4164" i="1"/>
  <c r="C4165" i="1"/>
  <c r="C4166" i="1"/>
  <c r="C4167" i="1"/>
  <c r="C4168" i="1"/>
  <c r="C4161" i="1"/>
  <c r="C4108" i="1"/>
  <c r="C4113" i="1"/>
  <c r="C4112" i="1"/>
  <c r="C4114" i="1"/>
  <c r="C4115" i="1"/>
  <c r="C4116" i="1"/>
  <c r="C4118" i="1"/>
  <c r="C4117" i="1"/>
  <c r="C4119" i="1"/>
  <c r="C4120" i="1"/>
  <c r="C3705" i="1"/>
  <c r="C3706" i="1"/>
  <c r="C3711" i="1"/>
  <c r="C3707" i="1"/>
  <c r="C3708" i="1"/>
  <c r="C3709" i="1"/>
  <c r="C3786" i="1"/>
  <c r="C3755" i="1"/>
  <c r="C3772" i="1"/>
  <c r="C3754" i="1"/>
  <c r="C3756" i="1"/>
  <c r="C3757" i="1"/>
  <c r="C3758" i="1"/>
  <c r="C3759" i="1"/>
  <c r="C3784" i="1"/>
  <c r="C3760" i="1"/>
  <c r="C3761" i="1"/>
  <c r="C3762" i="1"/>
  <c r="C3763" i="1"/>
  <c r="C3765" i="1"/>
  <c r="C3766" i="1"/>
  <c r="C3767" i="1"/>
  <c r="C3768" i="1"/>
  <c r="C3769" i="1"/>
  <c r="C3787" i="1"/>
  <c r="C3770" i="1"/>
  <c r="C3771" i="1"/>
  <c r="C3773" i="1"/>
  <c r="C3774" i="1"/>
  <c r="C3775" i="1"/>
  <c r="C3776" i="1"/>
  <c r="C3777" i="1"/>
  <c r="C3778" i="1"/>
  <c r="C3779" i="1"/>
  <c r="C3780" i="1"/>
  <c r="C3781" i="1"/>
  <c r="C3783" i="1"/>
  <c r="C3782" i="1"/>
  <c r="C3764" i="1"/>
  <c r="C3752" i="1"/>
  <c r="C3722" i="1"/>
  <c r="C3739" i="1"/>
  <c r="C3721" i="1"/>
  <c r="C3723" i="1"/>
  <c r="C3724" i="1"/>
  <c r="C3725" i="1"/>
  <c r="C3726" i="1"/>
  <c r="C3750" i="1"/>
  <c r="C3727" i="1"/>
  <c r="C3728" i="1"/>
  <c r="C3729" i="1"/>
  <c r="C3730" i="1"/>
  <c r="C3732" i="1"/>
  <c r="C3733" i="1"/>
  <c r="C3734" i="1"/>
  <c r="C3735" i="1"/>
  <c r="C3736" i="1"/>
  <c r="C3753" i="1"/>
  <c r="C3737" i="1"/>
  <c r="C3738" i="1"/>
  <c r="C3740" i="1"/>
  <c r="C3741" i="1"/>
  <c r="C3742" i="1"/>
  <c r="C3743" i="1"/>
  <c r="C3744" i="1"/>
  <c r="C3745" i="1"/>
  <c r="C3746" i="1"/>
  <c r="C3747" i="1"/>
  <c r="C3749" i="1"/>
  <c r="C3748" i="1"/>
  <c r="C3731" i="1"/>
  <c r="C3698" i="1" l="1"/>
  <c r="C3699" i="1"/>
  <c r="C3704" i="1"/>
  <c r="C3700" i="1"/>
  <c r="C3701" i="1"/>
  <c r="C3702" i="1"/>
  <c r="C4041" i="1"/>
  <c r="C4038" i="1"/>
  <c r="C4039" i="1"/>
  <c r="C4040" i="1"/>
  <c r="C4042"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4032" i="1"/>
  <c r="C4033" i="1"/>
  <c r="C4034" i="1"/>
  <c r="C4035" i="1"/>
  <c r="C4036" i="1"/>
  <c r="C4030" i="1"/>
  <c r="AD3949" i="1"/>
  <c r="AD3942" i="1"/>
  <c r="AD3936" i="1"/>
  <c r="AD3932" i="1"/>
  <c r="AD3926" i="1"/>
  <c r="AD3920" i="1"/>
  <c r="AD3916" i="1"/>
  <c r="AD3914" i="1"/>
  <c r="AD3908" i="1"/>
  <c r="AD3902" i="1"/>
  <c r="AB3949" i="1"/>
  <c r="AB3942" i="1"/>
  <c r="AB3936" i="1"/>
  <c r="AB3932" i="1"/>
  <c r="AB3926" i="1"/>
  <c r="AB3920" i="1"/>
  <c r="AB3916" i="1"/>
  <c r="AB3914" i="1"/>
  <c r="AB3908" i="1"/>
  <c r="AB3902" i="1"/>
  <c r="AB3900" i="1"/>
  <c r="AB3898" i="1"/>
  <c r="AA3936" i="1"/>
  <c r="AA3920" i="1"/>
  <c r="AA3916" i="1"/>
  <c r="AA3914" i="1"/>
  <c r="AA3902" i="1"/>
  <c r="Z3949" i="1"/>
  <c r="Z3942" i="1"/>
  <c r="Z3936" i="1"/>
  <c r="Z3932" i="1"/>
  <c r="Z3926" i="1"/>
  <c r="Z3920" i="1"/>
  <c r="Z3916" i="1"/>
  <c r="Z3914" i="1"/>
  <c r="Z3908" i="1"/>
  <c r="Z3902" i="1"/>
  <c r="Z3898" i="1"/>
  <c r="C3892" i="1"/>
  <c r="C3894" i="1"/>
  <c r="C3896" i="1"/>
  <c r="C3898" i="1"/>
  <c r="C3900" i="1"/>
  <c r="C3902" i="1"/>
  <c r="C3904" i="1"/>
  <c r="C3906" i="1"/>
  <c r="C3908" i="1"/>
  <c r="C3910" i="1"/>
  <c r="C3912" i="1"/>
  <c r="C3914" i="1"/>
  <c r="C3916" i="1"/>
  <c r="C3918" i="1"/>
  <c r="C3920" i="1"/>
  <c r="C3922" i="1"/>
  <c r="C3924" i="1"/>
  <c r="C3926" i="1"/>
  <c r="C3928" i="1"/>
  <c r="C3930" i="1"/>
  <c r="C3932" i="1"/>
  <c r="C3934" i="1"/>
  <c r="C3936" i="1"/>
  <c r="C3938" i="1"/>
  <c r="C3940" i="1"/>
  <c r="C3942" i="1"/>
  <c r="C3944" i="1"/>
  <c r="C3946" i="1"/>
  <c r="C3948" i="1"/>
  <c r="C3949" i="1"/>
  <c r="AD3865" i="1"/>
  <c r="AD3870" i="1"/>
  <c r="AD3888" i="1"/>
  <c r="AD3881" i="1"/>
  <c r="AD3880" i="1"/>
  <c r="AD3878" i="1"/>
  <c r="AD3889" i="1"/>
  <c r="AD3872" i="1"/>
  <c r="AD3871" i="1"/>
  <c r="AD3868" i="1"/>
  <c r="AB3870" i="1"/>
  <c r="AB3888" i="1"/>
  <c r="AB3881" i="1"/>
  <c r="AB3880" i="1"/>
  <c r="AB3878" i="1"/>
  <c r="AB3876" i="1"/>
  <c r="AB3889" i="1"/>
  <c r="AB3872" i="1"/>
  <c r="AB3871" i="1"/>
  <c r="AB3868" i="1"/>
  <c r="AB3865" i="1"/>
  <c r="AB3862" i="1"/>
  <c r="AA3870" i="1"/>
  <c r="AA3881" i="1"/>
  <c r="AA3880" i="1"/>
  <c r="AA3878" i="1"/>
  <c r="AA3889" i="1"/>
  <c r="AA3872" i="1"/>
  <c r="AA3871" i="1"/>
  <c r="AA3865" i="1"/>
  <c r="Z3870" i="1"/>
  <c r="Z3888" i="1"/>
  <c r="Z3881" i="1"/>
  <c r="Z3880" i="1"/>
  <c r="Z3878" i="1"/>
  <c r="Z3876" i="1"/>
  <c r="Z3889" i="1"/>
  <c r="Z3872" i="1"/>
  <c r="Z3871" i="1"/>
  <c r="Z3868" i="1"/>
  <c r="Z3865" i="1"/>
  <c r="Z3862" i="1"/>
  <c r="C3885" i="1"/>
  <c r="C3861" i="1"/>
  <c r="C3862" i="1"/>
  <c r="C3863" i="1"/>
  <c r="C3866" i="1"/>
  <c r="C3864" i="1"/>
  <c r="C3865" i="1"/>
  <c r="C3886" i="1"/>
  <c r="C3867" i="1"/>
  <c r="C3868" i="1"/>
  <c r="C3869" i="1"/>
  <c r="C3873" i="1"/>
  <c r="C3871" i="1"/>
  <c r="C3872" i="1"/>
  <c r="C3889" i="1"/>
  <c r="C3874" i="1"/>
  <c r="C3875" i="1"/>
  <c r="C3887" i="1"/>
  <c r="C3876" i="1"/>
  <c r="C3877" i="1"/>
  <c r="C3878" i="1"/>
  <c r="C3879" i="1"/>
  <c r="C3880" i="1"/>
  <c r="C3881" i="1"/>
  <c r="C3882" i="1"/>
  <c r="C3888" i="1"/>
  <c r="C3883" i="1"/>
  <c r="C3884" i="1"/>
  <c r="C3870" i="1"/>
  <c r="AB3933" i="1"/>
  <c r="AD3947" i="1"/>
  <c r="AD3939" i="1"/>
  <c r="AD3935" i="1"/>
  <c r="AD3933" i="1"/>
  <c r="AD3931" i="1"/>
  <c r="AD3929" i="1"/>
  <c r="AD3915" i="1"/>
  <c r="AD3913" i="1"/>
  <c r="AD3911" i="1"/>
  <c r="AD3905" i="1"/>
  <c r="AD3899" i="1"/>
  <c r="AB3947" i="1"/>
  <c r="AB3939" i="1"/>
  <c r="AB3935" i="1"/>
  <c r="AB3929" i="1"/>
  <c r="AB3925" i="1"/>
  <c r="AB3915" i="1"/>
  <c r="AB3913" i="1"/>
  <c r="AB3911" i="1"/>
  <c r="AB3905" i="1"/>
  <c r="AB3901" i="1"/>
  <c r="AB3899" i="1"/>
  <c r="AA3947" i="1"/>
  <c r="AA3939" i="1"/>
  <c r="AA3935" i="1"/>
  <c r="AA3933" i="1"/>
  <c r="AA3929" i="1"/>
  <c r="AA3925" i="1"/>
  <c r="AA3915" i="1"/>
  <c r="AA3913" i="1"/>
  <c r="AA3911" i="1"/>
  <c r="AA3899" i="1"/>
  <c r="Z3947" i="1"/>
  <c r="Z3939" i="1"/>
  <c r="Z3935" i="1"/>
  <c r="Z3933" i="1"/>
  <c r="Z3929" i="1"/>
  <c r="Z3925" i="1"/>
  <c r="Z3915" i="1"/>
  <c r="Z3913" i="1"/>
  <c r="Z3911" i="1"/>
  <c r="Z3905" i="1"/>
  <c r="Z3899" i="1"/>
  <c r="Z3893" i="1"/>
  <c r="C3891" i="1"/>
  <c r="C3893" i="1"/>
  <c r="C3895" i="1"/>
  <c r="C3897" i="1"/>
  <c r="C3899" i="1"/>
  <c r="C3901" i="1"/>
  <c r="C3903" i="1"/>
  <c r="C3905" i="1"/>
  <c r="C3907" i="1"/>
  <c r="C3909" i="1"/>
  <c r="C3911" i="1"/>
  <c r="C3913" i="1"/>
  <c r="C3915" i="1"/>
  <c r="C3917" i="1"/>
  <c r="C3919" i="1"/>
  <c r="C3921" i="1"/>
  <c r="C3923" i="1"/>
  <c r="C3925" i="1"/>
  <c r="C3927" i="1"/>
  <c r="C3929" i="1"/>
  <c r="C3931" i="1"/>
  <c r="C3933" i="1"/>
  <c r="C3935" i="1"/>
  <c r="C3937" i="1"/>
  <c r="C3939" i="1"/>
  <c r="C3941" i="1"/>
  <c r="C3943" i="1"/>
  <c r="C3945" i="1"/>
  <c r="C3947" i="1"/>
  <c r="AD4088" i="1"/>
  <c r="AD4085" i="1"/>
  <c r="AD4084" i="1"/>
  <c r="AD4090" i="1"/>
  <c r="AD4089" i="1"/>
  <c r="AD4082" i="1"/>
  <c r="AD4080" i="1"/>
  <c r="AD4077" i="1"/>
  <c r="AB4088" i="1"/>
  <c r="AB4085" i="1"/>
  <c r="AB4084" i="1"/>
  <c r="AB4090" i="1"/>
  <c r="AB4089" i="1"/>
  <c r="AB4082" i="1"/>
  <c r="AB4080" i="1"/>
  <c r="AB4077" i="1"/>
  <c r="AA4088" i="1"/>
  <c r="AA4090" i="1"/>
  <c r="Z4086" i="1"/>
  <c r="Z4088" i="1"/>
  <c r="Z4085" i="1"/>
  <c r="Z4084" i="1"/>
  <c r="Z4090" i="1"/>
  <c r="Z4089" i="1"/>
  <c r="Z4082" i="1"/>
  <c r="Z4080" i="1"/>
  <c r="Z4077" i="1"/>
  <c r="C4078" i="1"/>
  <c r="C4079" i="1"/>
  <c r="C4080" i="1"/>
  <c r="C4081" i="1"/>
  <c r="C4082" i="1"/>
  <c r="C4089" i="1"/>
  <c r="C4090" i="1"/>
  <c r="C4083" i="1"/>
  <c r="C4084" i="1"/>
  <c r="C4085" i="1"/>
  <c r="C4088" i="1"/>
  <c r="C4086" i="1"/>
  <c r="C4087" i="1"/>
  <c r="AD4074" i="1"/>
  <c r="AD4071" i="1"/>
  <c r="AD4070" i="1"/>
  <c r="AD4076" i="1"/>
  <c r="AD4075" i="1"/>
  <c r="AD4068" i="1"/>
  <c r="AD4067" i="1"/>
  <c r="AD4066" i="1"/>
  <c r="AD4063" i="1"/>
  <c r="AB4074" i="1"/>
  <c r="AB4071" i="1"/>
  <c r="AB4070" i="1"/>
  <c r="AB4076" i="1"/>
  <c r="AB4075" i="1"/>
  <c r="AB4068" i="1"/>
  <c r="AB4066" i="1"/>
  <c r="AB4063" i="1"/>
  <c r="AA4076" i="1"/>
  <c r="AA4068" i="1"/>
  <c r="Z4074" i="1"/>
  <c r="Z4071" i="1"/>
  <c r="Z4070" i="1"/>
  <c r="Z4076" i="1"/>
  <c r="Z4075" i="1"/>
  <c r="Z4068" i="1"/>
  <c r="Z4066" i="1"/>
  <c r="Z4063" i="1"/>
  <c r="C4064" i="1"/>
  <c r="C4065" i="1"/>
  <c r="C4066" i="1"/>
  <c r="C4067" i="1"/>
  <c r="C4068" i="1"/>
  <c r="C4075" i="1"/>
  <c r="C4076" i="1"/>
  <c r="C4069" i="1"/>
  <c r="C4070" i="1"/>
  <c r="C4071" i="1"/>
  <c r="C4074" i="1"/>
  <c r="C4072" i="1"/>
  <c r="C4073" i="1"/>
  <c r="C3680" i="1"/>
  <c r="C3678" i="1"/>
  <c r="C3990" i="1" l="1"/>
  <c r="C3987" i="1"/>
  <c r="C3988" i="1"/>
  <c r="AD3994" i="1"/>
  <c r="AB3994" i="1"/>
  <c r="AA3994" i="1"/>
  <c r="Z3994" i="1"/>
  <c r="C3995" i="1"/>
  <c r="C3996" i="1"/>
  <c r="AD3992" i="1"/>
  <c r="AB3992" i="1"/>
  <c r="AA3992" i="1"/>
  <c r="Z3992" i="1"/>
  <c r="C3993" i="1"/>
  <c r="C3991" i="1"/>
  <c r="AD4094" i="1"/>
  <c r="AB4094" i="1"/>
  <c r="AA4094" i="1"/>
  <c r="Z4094" i="1"/>
  <c r="C4095" i="1"/>
  <c r="C4096" i="1"/>
  <c r="AD4007" i="1"/>
  <c r="AB4007" i="1"/>
  <c r="AA4007" i="1"/>
  <c r="Z4007" i="1"/>
  <c r="C4005" i="1"/>
  <c r="C4008" i="1"/>
  <c r="C4006" i="1"/>
  <c r="AC3983" i="1" l="1"/>
  <c r="AB3983" i="1"/>
  <c r="Z3983" i="1"/>
  <c r="AG3961" i="1"/>
  <c r="AB3961" i="1"/>
  <c r="Z3961" i="1"/>
  <c r="AB3959" i="1"/>
  <c r="Z3959" i="1"/>
  <c r="C3953" i="1"/>
  <c r="C3954" i="1"/>
  <c r="C3955" i="1"/>
  <c r="C3956" i="1"/>
  <c r="C3957" i="1"/>
  <c r="C3958" i="1"/>
  <c r="C3959" i="1"/>
  <c r="C3960" i="1"/>
  <c r="C3961" i="1"/>
  <c r="C3962" i="1"/>
  <c r="C3963" i="1"/>
  <c r="C3964" i="1"/>
  <c r="C3965" i="1"/>
  <c r="C3966" i="1"/>
  <c r="C3967" i="1"/>
  <c r="C3968" i="1"/>
  <c r="C3970" i="1"/>
  <c r="C3971" i="1"/>
  <c r="C3972" i="1"/>
  <c r="C3973" i="1"/>
  <c r="C3974" i="1"/>
  <c r="C3975" i="1"/>
  <c r="C3976" i="1"/>
  <c r="C3982" i="1"/>
  <c r="C3983" i="1"/>
  <c r="C3977" i="1"/>
  <c r="C3978" i="1"/>
  <c r="C3979" i="1"/>
  <c r="C3980" i="1"/>
  <c r="C3981" i="1"/>
  <c r="C3984" i="1"/>
  <c r="AG4017" i="1"/>
  <c r="C4012" i="1"/>
  <c r="C4013" i="1"/>
  <c r="C4014" i="1"/>
  <c r="C4015" i="1"/>
  <c r="C4016" i="1"/>
  <c r="C4017" i="1"/>
  <c r="C4018" i="1"/>
  <c r="C4019" i="1"/>
  <c r="C4021" i="1"/>
  <c r="C4047" i="1" l="1"/>
  <c r="C4048" i="1"/>
  <c r="C4044" i="1"/>
  <c r="C1156" i="1" l="1"/>
  <c r="C1155" i="1"/>
  <c r="C1157" i="1"/>
  <c r="C1153" i="1"/>
  <c r="C1158" i="1"/>
  <c r="C1152" i="1"/>
  <c r="C1149" i="1"/>
  <c r="C1154" i="1"/>
  <c r="C1148" i="1"/>
  <c r="C1150" i="1"/>
  <c r="C1145" i="1"/>
  <c r="C1144" i="1"/>
  <c r="C1146" i="1"/>
  <c r="C1142" i="1"/>
  <c r="C1141" i="1"/>
  <c r="C1147" i="1"/>
  <c r="C1140" i="1"/>
  <c r="C1137" i="1"/>
  <c r="C1143" i="1"/>
  <c r="C1136" i="1"/>
  <c r="C1138" i="1"/>
  <c r="C1133" i="1"/>
  <c r="C1132" i="1"/>
  <c r="C1130" i="1"/>
  <c r="C1129" i="1"/>
  <c r="C1134" i="1"/>
  <c r="C1126" i="1"/>
  <c r="C1135" i="1"/>
  <c r="C1128" i="1"/>
  <c r="C1125" i="1"/>
  <c r="C1124" i="1"/>
  <c r="C1131" i="1"/>
  <c r="C1139" i="1"/>
  <c r="C1151" i="1"/>
  <c r="C2" i="1" l="1"/>
  <c r="C3" i="1"/>
  <c r="C4" i="1"/>
  <c r="C5" i="1"/>
  <c r="C6" i="1"/>
  <c r="C7" i="1"/>
  <c r="C8" i="1"/>
  <c r="C9" i="1"/>
  <c r="C10" i="1"/>
  <c r="C11" i="1"/>
  <c r="C12" i="1"/>
  <c r="C13" i="1"/>
  <c r="C14" i="1"/>
  <c r="C15" i="1"/>
  <c r="C17" i="1"/>
  <c r="C16"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3" i="1"/>
  <c r="C55" i="1"/>
  <c r="C57" i="1"/>
  <c r="C58" i="1"/>
  <c r="C59" i="1"/>
  <c r="C60" i="1"/>
  <c r="C61" i="1"/>
  <c r="C62" i="1"/>
  <c r="C63" i="1"/>
  <c r="C64" i="1"/>
  <c r="C65" i="1"/>
  <c r="C68" i="1"/>
  <c r="C69" i="1"/>
  <c r="C70" i="1"/>
  <c r="C71" i="1"/>
  <c r="C72" i="1"/>
  <c r="C73" i="1"/>
  <c r="C74" i="1"/>
  <c r="C75" i="1"/>
  <c r="C76" i="1"/>
  <c r="C83" i="1"/>
  <c r="C77" i="1"/>
  <c r="C78" i="1"/>
  <c r="C79" i="1"/>
  <c r="C80" i="1"/>
  <c r="C84" i="1"/>
  <c r="C81" i="1"/>
  <c r="C67" i="1"/>
  <c r="C82" i="1"/>
  <c r="C85" i="1"/>
  <c r="C87" i="1"/>
  <c r="C88" i="1"/>
  <c r="C89" i="1"/>
  <c r="C90" i="1"/>
  <c r="C91" i="1"/>
  <c r="C92" i="1"/>
  <c r="C93" i="1"/>
  <c r="C103" i="1"/>
  <c r="C94" i="1"/>
  <c r="C95" i="1"/>
  <c r="C96" i="1"/>
  <c r="C104" i="1"/>
  <c r="C97" i="1"/>
  <c r="C98" i="1"/>
  <c r="C86" i="1"/>
  <c r="C99" i="1"/>
  <c r="C100" i="1"/>
  <c r="C106" i="1"/>
  <c r="C101" i="1"/>
  <c r="C102" i="1"/>
  <c r="C105" i="1"/>
  <c r="C108" i="1"/>
  <c r="C109" i="1"/>
  <c r="C110" i="1"/>
  <c r="C111" i="1"/>
  <c r="C112" i="1"/>
  <c r="C113" i="1"/>
  <c r="C114" i="1"/>
  <c r="C124" i="1"/>
  <c r="C115" i="1"/>
  <c r="C116" i="1"/>
  <c r="C117" i="1"/>
  <c r="C125" i="1"/>
  <c r="C118" i="1"/>
  <c r="C119" i="1"/>
  <c r="C107" i="1"/>
  <c r="C120" i="1"/>
  <c r="C121" i="1"/>
  <c r="C127" i="1"/>
  <c r="C122" i="1"/>
  <c r="C123" i="1"/>
  <c r="C126"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80" i="1"/>
  <c r="C182" i="1"/>
  <c r="C184" i="1"/>
  <c r="C185" i="1"/>
  <c r="C186" i="1"/>
  <c r="C187" i="1"/>
  <c r="C188" i="1"/>
  <c r="C189" i="1"/>
  <c r="C190" i="1"/>
  <c r="C191" i="1"/>
  <c r="C192" i="1"/>
  <c r="C193" i="1"/>
  <c r="C194" i="1"/>
  <c r="C195" i="1"/>
  <c r="C196" i="1"/>
  <c r="C197" i="1"/>
  <c r="C198" i="1"/>
  <c r="C199" i="1"/>
  <c r="C200" i="1"/>
  <c r="C204" i="1"/>
  <c r="C201" i="1"/>
  <c r="C202" i="1"/>
  <c r="C203" i="1"/>
  <c r="C205" i="1"/>
  <c r="C206" i="1"/>
  <c r="C207" i="1"/>
  <c r="C208" i="1"/>
  <c r="C209" i="1"/>
  <c r="C210" i="1"/>
  <c r="C211" i="1"/>
  <c r="C212" i="1"/>
  <c r="C213" i="1"/>
  <c r="C214" i="1"/>
  <c r="C215" i="1"/>
  <c r="C216" i="1"/>
  <c r="C217" i="1"/>
  <c r="C235" i="1"/>
  <c r="C237" i="1"/>
  <c r="C218" i="1"/>
  <c r="C219" i="1"/>
  <c r="C220" i="1"/>
  <c r="C221" i="1"/>
  <c r="C222" i="1"/>
  <c r="C223" i="1"/>
  <c r="C224" i="1"/>
  <c r="C236" i="1"/>
  <c r="C225" i="1"/>
  <c r="C226" i="1"/>
  <c r="C227" i="1"/>
  <c r="C228" i="1"/>
  <c r="C229" i="1"/>
  <c r="C230" i="1"/>
  <c r="C231" i="1"/>
  <c r="C232" i="1"/>
  <c r="C233" i="1"/>
  <c r="C234" i="1"/>
  <c r="C238" i="1"/>
  <c r="C239" i="1"/>
  <c r="C240" i="1"/>
  <c r="C241" i="1"/>
  <c r="C242" i="1"/>
  <c r="C243" i="1"/>
  <c r="C261" i="1"/>
  <c r="C263" i="1"/>
  <c r="C244" i="1"/>
  <c r="C245" i="1"/>
  <c r="C246" i="1"/>
  <c r="C247" i="1"/>
  <c r="C248" i="1"/>
  <c r="C249" i="1"/>
  <c r="C250" i="1"/>
  <c r="C262" i="1"/>
  <c r="C251" i="1"/>
  <c r="C252" i="1"/>
  <c r="C253" i="1"/>
  <c r="C254" i="1"/>
  <c r="C255" i="1"/>
  <c r="C256" i="1"/>
  <c r="C257" i="1"/>
  <c r="C258" i="1"/>
  <c r="C259" i="1"/>
  <c r="C260" i="1"/>
  <c r="C264" i="1"/>
  <c r="C265" i="1"/>
  <c r="C266" i="1"/>
  <c r="C267" i="1"/>
  <c r="C268" i="1"/>
  <c r="C269" i="1"/>
  <c r="C280" i="1"/>
  <c r="C281" i="1"/>
  <c r="C270" i="1"/>
  <c r="C271" i="1"/>
  <c r="C272" i="1"/>
  <c r="C273" i="1"/>
  <c r="C274" i="1"/>
  <c r="C275" i="1"/>
  <c r="C276" i="1"/>
  <c r="C277" i="1"/>
  <c r="C278" i="1"/>
  <c r="C279" i="1"/>
  <c r="C282" i="1"/>
  <c r="C283" i="1"/>
  <c r="C284" i="1"/>
  <c r="C285" i="1"/>
  <c r="C286" i="1"/>
  <c r="C287" i="1"/>
  <c r="C298" i="1"/>
  <c r="C299" i="1"/>
  <c r="C288" i="1"/>
  <c r="C289" i="1"/>
  <c r="C290" i="1"/>
  <c r="C291" i="1"/>
  <c r="C292" i="1"/>
  <c r="C293" i="1"/>
  <c r="C294" i="1"/>
  <c r="C295" i="1"/>
  <c r="C296" i="1"/>
  <c r="C297"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8" i="1"/>
  <c r="C329" i="1"/>
  <c r="C334" i="1"/>
  <c r="C330" i="1"/>
  <c r="C331" i="1"/>
  <c r="C332" i="1"/>
  <c r="C327" i="1"/>
  <c r="C333" i="1"/>
  <c r="C336" i="1"/>
  <c r="C337" i="1"/>
  <c r="C341" i="1"/>
  <c r="C338" i="1"/>
  <c r="C339" i="1"/>
  <c r="C335" i="1"/>
  <c r="C340" i="1"/>
  <c r="C342" i="1"/>
  <c r="C343" i="1"/>
  <c r="C344" i="1"/>
  <c r="C345" i="1"/>
  <c r="C346" i="1"/>
  <c r="C349" i="1"/>
  <c r="C350" i="1"/>
  <c r="C351" i="1"/>
  <c r="C352" i="1"/>
  <c r="C353" i="1"/>
  <c r="C354" i="1"/>
  <c r="C355" i="1"/>
  <c r="C356" i="1"/>
  <c r="C357" i="1"/>
  <c r="C358" i="1"/>
  <c r="C359" i="1"/>
  <c r="C360" i="1"/>
  <c r="C361" i="1"/>
  <c r="C362" i="1"/>
  <c r="C363" i="1"/>
  <c r="C364" i="1"/>
  <c r="C371" i="1"/>
  <c r="C365" i="1"/>
  <c r="C366" i="1"/>
  <c r="C367" i="1"/>
  <c r="C368" i="1"/>
  <c r="C369" i="1"/>
  <c r="C372" i="1"/>
  <c r="C370" i="1"/>
  <c r="C373" i="1"/>
  <c r="C379" i="1"/>
  <c r="C374" i="1"/>
  <c r="C375" i="1"/>
  <c r="C376" i="1"/>
  <c r="C377" i="1"/>
  <c r="C380" i="1"/>
  <c r="C378" i="1"/>
  <c r="C381" i="1"/>
  <c r="C385" i="1"/>
  <c r="C382" i="1"/>
  <c r="C386" i="1"/>
  <c r="C383" i="1"/>
  <c r="C384" i="1"/>
  <c r="C387" i="1"/>
  <c r="C391" i="1"/>
  <c r="C388" i="1"/>
  <c r="C392" i="1"/>
  <c r="C389" i="1"/>
  <c r="C390" i="1"/>
  <c r="C393" i="1"/>
  <c r="C399" i="1"/>
  <c r="C394" i="1"/>
  <c r="C400" i="1"/>
  <c r="C395" i="1"/>
  <c r="C396" i="1"/>
  <c r="C397" i="1"/>
  <c r="C398" i="1"/>
  <c r="C401" i="1"/>
  <c r="C406" i="1"/>
  <c r="C402" i="1"/>
  <c r="C403" i="1"/>
  <c r="C404" i="1"/>
  <c r="C405" i="1"/>
  <c r="C407" i="1"/>
  <c r="C408" i="1"/>
  <c r="C413" i="1"/>
  <c r="C409" i="1"/>
  <c r="C410" i="1"/>
  <c r="C411" i="1"/>
  <c r="C412" i="1"/>
  <c r="C414" i="1"/>
  <c r="C415" i="1"/>
  <c r="C416" i="1"/>
  <c r="C417" i="1"/>
  <c r="C423" i="1"/>
  <c r="C418" i="1"/>
  <c r="C419" i="1"/>
  <c r="C420" i="1"/>
  <c r="C421" i="1"/>
  <c r="C422" i="1"/>
  <c r="C425" i="1"/>
  <c r="C424" i="1"/>
  <c r="C426" i="1"/>
  <c r="C427" i="1"/>
  <c r="C428" i="1"/>
  <c r="C434" i="1"/>
  <c r="C429" i="1"/>
  <c r="C430" i="1"/>
  <c r="C431" i="1"/>
  <c r="C432" i="1"/>
  <c r="C433" i="1"/>
  <c r="C436" i="1"/>
  <c r="C435" i="1"/>
  <c r="C437" i="1"/>
  <c r="C438" i="1"/>
  <c r="C439" i="1"/>
  <c r="C445" i="1"/>
  <c r="C440" i="1"/>
  <c r="C441" i="1"/>
  <c r="C442" i="1"/>
  <c r="C443" i="1"/>
  <c r="C444" i="1"/>
  <c r="C447" i="1"/>
  <c r="C446" i="1"/>
  <c r="C448" i="1"/>
  <c r="C449" i="1"/>
  <c r="C450" i="1"/>
  <c r="C451" i="1"/>
  <c r="C452" i="1"/>
  <c r="C453" i="1"/>
  <c r="C454" i="1"/>
  <c r="C507" i="1"/>
  <c r="C455" i="1"/>
  <c r="C456" i="1"/>
  <c r="C457" i="1"/>
  <c r="C458" i="1"/>
  <c r="C459" i="1"/>
  <c r="C460" i="1"/>
  <c r="C461" i="1"/>
  <c r="C462" i="1"/>
  <c r="C505"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506" i="1"/>
  <c r="C494" i="1"/>
  <c r="C495" i="1"/>
  <c r="C496" i="1"/>
  <c r="C497" i="1"/>
  <c r="C498" i="1"/>
  <c r="C499" i="1"/>
  <c r="C500" i="1"/>
  <c r="C501" i="1"/>
  <c r="C502" i="1"/>
  <c r="C503" i="1"/>
  <c r="C508" i="1"/>
  <c r="C504" i="1"/>
  <c r="C509" i="1"/>
  <c r="C510" i="1"/>
  <c r="C511" i="1"/>
  <c r="C512" i="1"/>
  <c r="C513" i="1"/>
  <c r="C514" i="1"/>
  <c r="C565" i="1"/>
  <c r="C515" i="1"/>
  <c r="C516" i="1"/>
  <c r="C517" i="1"/>
  <c r="C518" i="1"/>
  <c r="C519" i="1"/>
  <c r="C520" i="1"/>
  <c r="C521" i="1"/>
  <c r="C563"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64" i="1"/>
  <c r="C553" i="1"/>
  <c r="C554" i="1"/>
  <c r="C555" i="1"/>
  <c r="C556" i="1"/>
  <c r="C557" i="1"/>
  <c r="C558" i="1"/>
  <c r="C559" i="1"/>
  <c r="C560" i="1"/>
  <c r="C561" i="1"/>
  <c r="C566" i="1"/>
  <c r="C562" i="1"/>
  <c r="C568" i="1"/>
  <c r="C569" i="1"/>
  <c r="C570" i="1"/>
  <c r="C567" i="1"/>
  <c r="C571" i="1"/>
  <c r="C572" i="1"/>
  <c r="C573" i="1"/>
  <c r="C626" i="1"/>
  <c r="C574" i="1"/>
  <c r="C575" i="1"/>
  <c r="C576" i="1"/>
  <c r="C577" i="1"/>
  <c r="C578" i="1"/>
  <c r="C579" i="1"/>
  <c r="C580" i="1"/>
  <c r="C624"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25" i="1"/>
  <c r="C612" i="1"/>
  <c r="C613" i="1"/>
  <c r="C614" i="1"/>
  <c r="C615" i="1"/>
  <c r="C616" i="1"/>
  <c r="C617" i="1"/>
  <c r="C618" i="1"/>
  <c r="C619" i="1"/>
  <c r="C620" i="1"/>
  <c r="C621" i="1"/>
  <c r="C627" i="1"/>
  <c r="C622" i="1"/>
  <c r="C623" i="1"/>
  <c r="C628" i="1"/>
  <c r="C629" i="1"/>
  <c r="C630" i="1"/>
  <c r="C631" i="1"/>
  <c r="C633" i="1"/>
  <c r="C634" i="1"/>
  <c r="C635" i="1"/>
  <c r="C636" i="1"/>
  <c r="C638" i="1"/>
  <c r="C632" i="1"/>
  <c r="C637" i="1"/>
  <c r="C639" i="1"/>
  <c r="C641" i="1"/>
  <c r="C642" i="1"/>
  <c r="C643" i="1"/>
  <c r="C644" i="1"/>
  <c r="C646" i="1"/>
  <c r="C640" i="1"/>
  <c r="C645" i="1"/>
  <c r="C648" i="1"/>
  <c r="C649" i="1"/>
  <c r="C650" i="1"/>
  <c r="C651" i="1"/>
  <c r="C653" i="1"/>
  <c r="C647" i="1"/>
  <c r="C652" i="1"/>
  <c r="C654" i="1"/>
  <c r="C656" i="1"/>
  <c r="C657" i="1"/>
  <c r="C658" i="1"/>
  <c r="C655" i="1"/>
  <c r="C659" i="1"/>
  <c r="C661" i="1"/>
  <c r="C660" i="1"/>
  <c r="C662" i="1"/>
  <c r="C664" i="1"/>
  <c r="C663" i="1"/>
  <c r="C665" i="1"/>
  <c r="C666" i="1"/>
  <c r="C668" i="1"/>
  <c r="C669" i="1"/>
  <c r="C670" i="1"/>
  <c r="C671" i="1"/>
  <c r="C674" i="1"/>
  <c r="C676" i="1"/>
  <c r="C677" i="1"/>
  <c r="C675" i="1"/>
  <c r="C678" i="1"/>
  <c r="C679" i="1"/>
  <c r="C680" i="1"/>
  <c r="C681" i="1"/>
  <c r="C689" i="1"/>
  <c r="C690" i="1"/>
  <c r="C688" i="1"/>
  <c r="C691" i="1"/>
  <c r="C692" i="1"/>
  <c r="C693" i="1"/>
  <c r="C695" i="1"/>
  <c r="C696" i="1"/>
  <c r="C694" i="1"/>
  <c r="C697" i="1"/>
  <c r="C698" i="1"/>
  <c r="C699" i="1"/>
  <c r="C683" i="1"/>
  <c r="C684" i="1"/>
  <c r="C682" i="1"/>
  <c r="C685" i="1"/>
  <c r="C686" i="1"/>
  <c r="C687"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60" i="1"/>
  <c r="C741" i="1"/>
  <c r="C742" i="1"/>
  <c r="C743" i="1"/>
  <c r="C744" i="1"/>
  <c r="C745" i="1"/>
  <c r="C746" i="1"/>
  <c r="C747" i="1"/>
  <c r="C748" i="1"/>
  <c r="C749" i="1"/>
  <c r="C750" i="1"/>
  <c r="C751" i="1"/>
  <c r="C752" i="1"/>
  <c r="C753" i="1"/>
  <c r="C754" i="1"/>
  <c r="C755" i="1"/>
  <c r="C756" i="1"/>
  <c r="C757" i="1"/>
  <c r="C759" i="1"/>
  <c r="C758" i="1"/>
  <c r="C761" i="1"/>
  <c r="C762" i="1"/>
  <c r="C763" i="1"/>
  <c r="C764" i="1"/>
  <c r="C765" i="1"/>
  <c r="C785" i="1"/>
  <c r="C766" i="1"/>
  <c r="C767" i="1"/>
  <c r="C768" i="1"/>
  <c r="C769" i="1"/>
  <c r="C770" i="1"/>
  <c r="C771" i="1"/>
  <c r="C772" i="1"/>
  <c r="C773" i="1"/>
  <c r="C774" i="1"/>
  <c r="C775" i="1"/>
  <c r="C776" i="1"/>
  <c r="C777" i="1"/>
  <c r="C778" i="1"/>
  <c r="C779" i="1"/>
  <c r="C780" i="1"/>
  <c r="C781" i="1"/>
  <c r="C782" i="1"/>
  <c r="C784" i="1"/>
  <c r="C783" i="1"/>
  <c r="C786" i="1"/>
  <c r="C787" i="1"/>
  <c r="C788" i="1"/>
  <c r="C789" i="1"/>
  <c r="C790" i="1"/>
  <c r="C810" i="1"/>
  <c r="C791" i="1"/>
  <c r="C792" i="1"/>
  <c r="C793" i="1"/>
  <c r="C794" i="1"/>
  <c r="C795" i="1"/>
  <c r="C796" i="1"/>
  <c r="C797" i="1"/>
  <c r="C798" i="1"/>
  <c r="C799" i="1"/>
  <c r="C800" i="1"/>
  <c r="C801" i="1"/>
  <c r="C802" i="1"/>
  <c r="C803" i="1"/>
  <c r="C804" i="1"/>
  <c r="C805" i="1"/>
  <c r="C806" i="1"/>
  <c r="C809" i="1"/>
  <c r="C807" i="1"/>
  <c r="C808" i="1"/>
  <c r="C811" i="1"/>
  <c r="C812" i="1"/>
  <c r="C813" i="1"/>
  <c r="C828" i="1"/>
  <c r="C814" i="1"/>
  <c r="C830" i="1"/>
  <c r="C815" i="1"/>
  <c r="C816" i="1"/>
  <c r="C817" i="1"/>
  <c r="C818" i="1"/>
  <c r="C819" i="1"/>
  <c r="C820" i="1"/>
  <c r="C821" i="1"/>
  <c r="C822" i="1"/>
  <c r="C823" i="1"/>
  <c r="C824" i="1"/>
  <c r="C825" i="1"/>
  <c r="C826" i="1"/>
  <c r="C827" i="1"/>
  <c r="C831" i="1"/>
  <c r="C829" i="1"/>
  <c r="C832" i="1"/>
  <c r="C849" i="1"/>
  <c r="C833" i="1"/>
  <c r="C851" i="1"/>
  <c r="C834" i="1"/>
  <c r="C835" i="1"/>
  <c r="C836" i="1"/>
  <c r="C837" i="1"/>
  <c r="C838" i="1"/>
  <c r="C839" i="1"/>
  <c r="C840" i="1"/>
  <c r="C841" i="1"/>
  <c r="C842" i="1"/>
  <c r="C843" i="1"/>
  <c r="C844" i="1"/>
  <c r="C845" i="1"/>
  <c r="C846" i="1"/>
  <c r="C847" i="1"/>
  <c r="C848" i="1"/>
  <c r="C852" i="1"/>
  <c r="C850" i="1"/>
  <c r="C853" i="1"/>
  <c r="C869" i="1"/>
  <c r="C854" i="1"/>
  <c r="C871" i="1"/>
  <c r="C855" i="1"/>
  <c r="C856" i="1"/>
  <c r="C857" i="1"/>
  <c r="C858" i="1"/>
  <c r="C859" i="1"/>
  <c r="C860" i="1"/>
  <c r="C861" i="1"/>
  <c r="C862" i="1"/>
  <c r="C863" i="1"/>
  <c r="C864" i="1"/>
  <c r="C865" i="1"/>
  <c r="C866" i="1"/>
  <c r="C867" i="1"/>
  <c r="C868" i="1"/>
  <c r="C872" i="1"/>
  <c r="C870" i="1"/>
  <c r="C876" i="1"/>
  <c r="C877" i="1"/>
  <c r="C878" i="1"/>
  <c r="C879" i="1"/>
  <c r="C880" i="1"/>
  <c r="C881" i="1"/>
  <c r="C882" i="1"/>
  <c r="C883" i="1"/>
  <c r="C884" i="1"/>
  <c r="C885" i="1"/>
  <c r="C886" i="1"/>
  <c r="C887" i="1"/>
  <c r="C888" i="1"/>
  <c r="C889" i="1"/>
  <c r="C890" i="1"/>
  <c r="C891" i="1"/>
  <c r="C892" i="1"/>
  <c r="C893" i="1"/>
  <c r="C894" i="1"/>
  <c r="C895" i="1"/>
  <c r="C896" i="1"/>
  <c r="C897" i="1"/>
  <c r="C898" i="1"/>
  <c r="C900" i="1"/>
  <c r="C899" i="1"/>
  <c r="C902" i="1"/>
  <c r="C903" i="1"/>
  <c r="C904" i="1"/>
  <c r="C905" i="1"/>
  <c r="C906" i="1"/>
  <c r="C907" i="1"/>
  <c r="C908" i="1"/>
  <c r="C909" i="1"/>
  <c r="C910" i="1"/>
  <c r="C911" i="1"/>
  <c r="C912" i="1"/>
  <c r="C913" i="1"/>
  <c r="C914" i="1"/>
  <c r="C915" i="1"/>
  <c r="C916" i="1"/>
  <c r="C917" i="1"/>
  <c r="C918" i="1"/>
  <c r="C901" i="1"/>
  <c r="C919" i="1"/>
  <c r="C920" i="1"/>
  <c r="C921" i="1"/>
  <c r="C923" i="1"/>
  <c r="C924" i="1"/>
  <c r="C925" i="1"/>
  <c r="C926" i="1"/>
  <c r="C927" i="1"/>
  <c r="C928" i="1"/>
  <c r="C929" i="1"/>
  <c r="C930" i="1"/>
  <c r="C931" i="1"/>
  <c r="C932" i="1"/>
  <c r="C933" i="1"/>
  <c r="C934" i="1"/>
  <c r="C935" i="1"/>
  <c r="C936" i="1"/>
  <c r="C937" i="1"/>
  <c r="C938" i="1"/>
  <c r="C939" i="1"/>
  <c r="C940" i="1"/>
  <c r="C941" i="1"/>
  <c r="C922" i="1"/>
  <c r="C942" i="1"/>
  <c r="C943" i="1"/>
  <c r="C944" i="1"/>
  <c r="C946" i="1"/>
  <c r="C947" i="1"/>
  <c r="C948" i="1"/>
  <c r="C949" i="1"/>
  <c r="C950" i="1"/>
  <c r="C951" i="1"/>
  <c r="C952" i="1"/>
  <c r="C953" i="1"/>
  <c r="C954" i="1"/>
  <c r="C955" i="1"/>
  <c r="C956" i="1"/>
  <c r="C957" i="1"/>
  <c r="C958" i="1"/>
  <c r="C959" i="1"/>
  <c r="C960" i="1"/>
  <c r="C961" i="1"/>
  <c r="C962" i="1"/>
  <c r="C963" i="1"/>
  <c r="C964" i="1"/>
  <c r="C945" i="1"/>
  <c r="C965" i="1"/>
  <c r="C966" i="1"/>
  <c r="C967" i="1"/>
  <c r="C968" i="1"/>
  <c r="C969" i="1"/>
  <c r="C970" i="1"/>
  <c r="C971" i="1"/>
  <c r="C972" i="1"/>
  <c r="C973" i="1"/>
  <c r="C974" i="1"/>
  <c r="C975" i="1"/>
  <c r="C976" i="1"/>
  <c r="C977" i="1"/>
  <c r="C978" i="1"/>
  <c r="C979" i="1"/>
  <c r="C993" i="1"/>
  <c r="C994" i="1"/>
  <c r="C980" i="1"/>
  <c r="C981" i="1"/>
  <c r="C982" i="1"/>
  <c r="C995" i="1"/>
  <c r="C983" i="1"/>
  <c r="C984" i="1"/>
  <c r="C985" i="1"/>
  <c r="C986" i="1"/>
  <c r="C987" i="1"/>
  <c r="C988" i="1"/>
  <c r="C989" i="1"/>
  <c r="C990" i="1"/>
  <c r="C991" i="1"/>
  <c r="C992" i="1"/>
  <c r="C996" i="1"/>
  <c r="C1060" i="1"/>
  <c r="C1061" i="1"/>
  <c r="C1062" i="1"/>
  <c r="C1063" i="1"/>
  <c r="C1064" i="1"/>
  <c r="C1065" i="1"/>
  <c r="C1066" i="1"/>
  <c r="C1067" i="1"/>
  <c r="C1068" i="1"/>
  <c r="C1069" i="1"/>
  <c r="C1070" i="1"/>
  <c r="C1071" i="1"/>
  <c r="C1072" i="1"/>
  <c r="C1073" i="1"/>
  <c r="C1074" i="1"/>
  <c r="C1076" i="1"/>
  <c r="C1075" i="1"/>
  <c r="C1077" i="1"/>
  <c r="C1078" i="1"/>
  <c r="C1083" i="1"/>
  <c r="C1085" i="1"/>
  <c r="C1079" i="1"/>
  <c r="C1080" i="1"/>
  <c r="C1081" i="1"/>
  <c r="C1082" i="1"/>
  <c r="C1084" i="1"/>
  <c r="C1094" i="1"/>
  <c r="C1092" i="1"/>
  <c r="C1095" i="1"/>
  <c r="C1093" i="1"/>
  <c r="C1086" i="1"/>
  <c r="C1087" i="1"/>
  <c r="C1088" i="1"/>
  <c r="C1089" i="1"/>
  <c r="C1090" i="1"/>
  <c r="C1091" i="1"/>
  <c r="C1097" i="1"/>
  <c r="C1096" i="1"/>
  <c r="C1098" i="1"/>
  <c r="C1102" i="1"/>
  <c r="C1104" i="1"/>
  <c r="C1099" i="1"/>
  <c r="C1100" i="1"/>
  <c r="C1101" i="1"/>
  <c r="C1103" i="1"/>
  <c r="C1105" i="1"/>
  <c r="C1106" i="1"/>
  <c r="C1107" i="1"/>
  <c r="C1108" i="1"/>
  <c r="C1109" i="1"/>
  <c r="C1110" i="1"/>
  <c r="C1115" i="1"/>
  <c r="C1123" i="1"/>
  <c r="C1127" i="1"/>
  <c r="C1159" i="1"/>
  <c r="C1163" i="1"/>
  <c r="C1166" i="1"/>
  <c r="C1160"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200" i="1"/>
  <c r="C1201" i="1"/>
  <c r="C1202" i="1"/>
  <c r="C1203" i="1"/>
  <c r="C1199" i="1"/>
  <c r="C1204" i="1"/>
  <c r="C1205" i="1"/>
  <c r="C1206" i="1"/>
  <c r="C1207" i="1"/>
  <c r="C1208" i="1"/>
  <c r="C1209" i="1"/>
  <c r="C1210" i="1"/>
  <c r="C1211" i="1"/>
  <c r="C1213" i="1"/>
  <c r="C1212" i="1"/>
  <c r="C1215" i="1"/>
  <c r="C1216" i="1"/>
  <c r="C1217" i="1"/>
  <c r="C1218" i="1"/>
  <c r="C1214" i="1"/>
  <c r="C1219" i="1"/>
  <c r="C1220" i="1"/>
  <c r="C1221" i="1"/>
  <c r="C1222" i="1"/>
  <c r="C1223" i="1"/>
  <c r="C1224" i="1"/>
  <c r="C1225" i="1"/>
  <c r="C1226" i="1"/>
  <c r="C1228" i="1"/>
  <c r="C1227" i="1"/>
  <c r="C1230" i="1"/>
  <c r="C1231" i="1"/>
  <c r="C1232" i="1"/>
  <c r="C1233" i="1"/>
  <c r="C1229" i="1"/>
  <c r="C1234" i="1"/>
  <c r="C1235" i="1"/>
  <c r="C1236" i="1"/>
  <c r="C1237" i="1"/>
  <c r="C1238" i="1"/>
  <c r="C1239" i="1"/>
  <c r="C1240" i="1"/>
  <c r="C1241" i="1"/>
  <c r="C1243" i="1"/>
  <c r="C1242" i="1"/>
  <c r="C1244" i="1"/>
  <c r="C1245" i="1"/>
  <c r="C1246" i="1"/>
  <c r="C1247" i="1"/>
  <c r="C1248" i="1"/>
  <c r="C1249" i="1"/>
  <c r="C1250" i="1"/>
  <c r="C1252" i="1"/>
  <c r="C1253" i="1"/>
  <c r="C1251" i="1"/>
  <c r="C1255" i="1"/>
  <c r="C1256" i="1"/>
  <c r="C1254" i="1"/>
  <c r="C1257" i="1"/>
  <c r="C1259" i="1"/>
  <c r="C1258" i="1"/>
  <c r="C1261" i="1"/>
  <c r="C1260" i="1"/>
  <c r="C1263" i="1"/>
  <c r="C1262" i="1"/>
  <c r="C1265" i="1"/>
  <c r="C1264" i="1"/>
  <c r="C1267" i="1"/>
  <c r="C1266" i="1"/>
  <c r="C1268" i="1"/>
  <c r="C1271" i="1"/>
  <c r="C1269" i="1"/>
  <c r="C1270" i="1"/>
  <c r="C1272" i="1"/>
  <c r="C1275" i="1"/>
  <c r="C1273" i="1"/>
  <c r="C1274" i="1"/>
  <c r="C1276" i="1"/>
  <c r="C1279" i="1"/>
  <c r="C1277" i="1"/>
  <c r="C1278" i="1"/>
  <c r="C1280" i="1"/>
  <c r="C1282" i="1"/>
  <c r="C1281" i="1"/>
  <c r="C1283" i="1"/>
  <c r="C1284" i="1"/>
  <c r="C1286" i="1"/>
  <c r="C1285" i="1"/>
  <c r="C1287" i="1"/>
  <c r="C1288" i="1"/>
  <c r="C1289" i="1"/>
  <c r="C1290" i="1"/>
  <c r="C1291" i="1"/>
  <c r="C1292" i="1"/>
  <c r="C1293" i="1"/>
  <c r="C1294" i="1"/>
  <c r="C1295" i="1"/>
  <c r="C1296" i="1"/>
  <c r="C1297" i="1"/>
  <c r="C1298" i="1"/>
  <c r="C1299" i="1"/>
  <c r="C1301" i="1"/>
  <c r="C1302" i="1"/>
  <c r="C1303" i="1"/>
  <c r="C1304" i="1"/>
  <c r="C1305" i="1"/>
  <c r="C1306" i="1"/>
  <c r="C1307" i="1"/>
  <c r="C1308" i="1"/>
  <c r="C1309" i="1"/>
  <c r="C1310" i="1"/>
  <c r="C1311" i="1"/>
  <c r="C1334" i="1"/>
  <c r="C1312" i="1"/>
  <c r="C1313" i="1"/>
  <c r="C1314" i="1"/>
  <c r="C1315" i="1"/>
  <c r="C1316" i="1"/>
  <c r="C1317" i="1"/>
  <c r="C1333" i="1"/>
  <c r="C1318" i="1"/>
  <c r="C1319" i="1"/>
  <c r="C1320" i="1"/>
  <c r="C1321" i="1"/>
  <c r="C1322" i="1"/>
  <c r="C1323" i="1"/>
  <c r="C1324" i="1"/>
  <c r="C1325" i="1"/>
  <c r="C1326" i="1"/>
  <c r="C1327" i="1"/>
  <c r="C1328" i="1"/>
  <c r="C1300" i="1"/>
  <c r="C1329" i="1"/>
  <c r="C1330" i="1"/>
  <c r="C1331" i="1"/>
  <c r="C1332" i="1"/>
  <c r="C1370" i="1"/>
  <c r="C1336" i="1"/>
  <c r="C1337" i="1"/>
  <c r="C1338" i="1"/>
  <c r="C1339" i="1"/>
  <c r="C1340" i="1"/>
  <c r="C1341" i="1"/>
  <c r="C1342" i="1"/>
  <c r="C1343" i="1"/>
  <c r="C1344" i="1"/>
  <c r="C1345" i="1"/>
  <c r="C1346" i="1"/>
  <c r="C1369" i="1"/>
  <c r="C1347" i="1"/>
  <c r="C1348" i="1"/>
  <c r="C1349" i="1"/>
  <c r="C1350" i="1"/>
  <c r="C1351" i="1"/>
  <c r="C1352" i="1"/>
  <c r="C1368" i="1"/>
  <c r="C1353" i="1"/>
  <c r="C1354" i="1"/>
  <c r="C1355" i="1"/>
  <c r="C1356" i="1"/>
  <c r="C1357" i="1"/>
  <c r="C1358" i="1"/>
  <c r="C1359" i="1"/>
  <c r="C1360" i="1"/>
  <c r="C1361" i="1"/>
  <c r="C1362" i="1"/>
  <c r="C1363" i="1"/>
  <c r="C1335" i="1"/>
  <c r="C1364" i="1"/>
  <c r="C1365" i="1"/>
  <c r="C1366" i="1"/>
  <c r="C1367" i="1"/>
  <c r="C1372" i="1"/>
  <c r="C1373" i="1"/>
  <c r="C1374" i="1"/>
  <c r="C1375" i="1"/>
  <c r="C1376" i="1"/>
  <c r="C1377" i="1"/>
  <c r="C1378" i="1"/>
  <c r="C1379" i="1"/>
  <c r="C1380" i="1"/>
  <c r="C1381" i="1"/>
  <c r="C1382" i="1"/>
  <c r="C1383" i="1"/>
  <c r="C1408" i="1"/>
  <c r="C1384" i="1"/>
  <c r="C1385" i="1"/>
  <c r="C1386" i="1"/>
  <c r="C1387" i="1"/>
  <c r="C1388" i="1"/>
  <c r="C1389" i="1"/>
  <c r="C1407" i="1"/>
  <c r="C1390" i="1"/>
  <c r="C1391" i="1"/>
  <c r="C1392" i="1"/>
  <c r="C1393" i="1"/>
  <c r="C1394" i="1"/>
  <c r="C1395" i="1"/>
  <c r="C1396" i="1"/>
  <c r="C1397" i="1"/>
  <c r="C1398" i="1"/>
  <c r="C1399" i="1"/>
  <c r="C1400" i="1"/>
  <c r="C1401" i="1"/>
  <c r="C1402" i="1"/>
  <c r="C1371" i="1"/>
  <c r="C1403" i="1"/>
  <c r="C1404" i="1"/>
  <c r="C1405" i="1"/>
  <c r="C1406" i="1"/>
  <c r="C1410" i="1"/>
  <c r="C1411" i="1"/>
  <c r="C1412" i="1"/>
  <c r="C1413" i="1"/>
  <c r="C1414" i="1"/>
  <c r="C1409" i="1"/>
  <c r="C1415" i="1"/>
  <c r="C1417" i="1"/>
  <c r="C1418" i="1"/>
  <c r="C1419" i="1"/>
  <c r="C1420" i="1"/>
  <c r="C1421" i="1"/>
  <c r="C1422" i="1"/>
  <c r="C1416" i="1"/>
  <c r="C1423" i="1"/>
  <c r="C1425" i="1"/>
  <c r="C1426" i="1"/>
  <c r="C1427" i="1"/>
  <c r="C1428" i="1"/>
  <c r="C1429" i="1"/>
  <c r="C1430" i="1"/>
  <c r="C1431" i="1"/>
  <c r="C1432" i="1"/>
  <c r="C1433" i="1"/>
  <c r="C1424" i="1"/>
  <c r="C1434" i="1"/>
  <c r="C1435" i="1"/>
  <c r="C1436" i="1"/>
  <c r="C1437" i="1"/>
  <c r="C1438" i="1"/>
  <c r="C1439" i="1"/>
  <c r="C1440" i="1"/>
  <c r="C1441" i="1"/>
  <c r="C1445" i="1"/>
  <c r="C1442" i="1"/>
  <c r="C1443" i="1"/>
  <c r="C1444" i="1"/>
  <c r="C1447" i="1"/>
  <c r="C1448" i="1"/>
  <c r="C1449" i="1"/>
  <c r="C1450" i="1"/>
  <c r="C1451" i="1"/>
  <c r="C1452" i="1"/>
  <c r="C1453" i="1"/>
  <c r="C1454" i="1"/>
  <c r="C1455" i="1"/>
  <c r="C1446" i="1"/>
  <c r="C1456" i="1"/>
  <c r="C1457" i="1"/>
  <c r="C1458" i="1"/>
  <c r="C1459" i="1"/>
  <c r="C1460" i="1"/>
  <c r="C1461" i="1"/>
  <c r="C1462" i="1"/>
  <c r="C1463" i="1"/>
  <c r="C1468" i="1"/>
  <c r="C1464" i="1"/>
  <c r="C1465" i="1"/>
  <c r="C1466" i="1"/>
  <c r="C1467" i="1"/>
  <c r="C1470" i="1"/>
  <c r="C1471" i="1"/>
  <c r="C1472" i="1"/>
  <c r="C1503" i="1"/>
  <c r="C1473" i="1"/>
  <c r="C1474" i="1"/>
  <c r="C1475" i="1"/>
  <c r="C1476" i="1"/>
  <c r="C1477" i="1"/>
  <c r="C1478" i="1"/>
  <c r="C1479" i="1"/>
  <c r="C1480" i="1"/>
  <c r="C1481" i="1"/>
  <c r="C1482" i="1"/>
  <c r="C1483" i="1"/>
  <c r="C1469" i="1"/>
  <c r="C1484" i="1"/>
  <c r="C1485" i="1"/>
  <c r="C1486" i="1"/>
  <c r="C1487" i="1"/>
  <c r="C1488" i="1"/>
  <c r="C1489" i="1"/>
  <c r="C1490" i="1"/>
  <c r="C1491" i="1"/>
  <c r="C1492" i="1"/>
  <c r="C1493" i="1"/>
  <c r="C1494" i="1"/>
  <c r="C1495" i="1"/>
  <c r="C1496" i="1"/>
  <c r="C1497" i="1"/>
  <c r="C1498" i="1"/>
  <c r="C1499" i="1"/>
  <c r="C1500" i="1"/>
  <c r="C1501" i="1"/>
  <c r="C1502" i="1"/>
  <c r="C1504" i="1"/>
  <c r="C1505" i="1"/>
  <c r="C1506" i="1"/>
  <c r="C1507" i="1"/>
  <c r="C1508" i="1"/>
  <c r="C1509" i="1"/>
  <c r="C1510" i="1"/>
  <c r="C1511" i="1"/>
  <c r="C1512" i="1"/>
  <c r="C1513" i="1"/>
  <c r="C1514" i="1"/>
  <c r="C1515" i="1"/>
  <c r="C1516" i="1"/>
  <c r="C1517" i="1"/>
  <c r="C1518" i="1"/>
  <c r="C1519" i="1"/>
  <c r="C1520" i="1"/>
  <c r="C1521" i="1"/>
  <c r="C1522" i="1"/>
  <c r="C1523" i="1"/>
  <c r="C1524" i="1"/>
  <c r="C1525" i="1"/>
  <c r="C1528" i="1"/>
  <c r="C1526" i="1"/>
  <c r="C1527" i="1"/>
  <c r="C1529" i="1"/>
  <c r="C1532" i="1"/>
  <c r="C1530" i="1"/>
  <c r="C1531" i="1"/>
  <c r="C1533" i="1"/>
  <c r="C1536" i="1"/>
  <c r="C1534" i="1"/>
  <c r="C1535" i="1"/>
  <c r="C1537" i="1"/>
  <c r="C1540" i="1"/>
  <c r="C1538" i="1"/>
  <c r="C1539"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7" i="1"/>
  <c r="C1634" i="1"/>
  <c r="C1633" i="1"/>
  <c r="C1630" i="1"/>
  <c r="C1635" i="1"/>
  <c r="C1636" i="1"/>
  <c r="C1625" i="1"/>
  <c r="C1631" i="1"/>
  <c r="C1629" i="1"/>
  <c r="C1626" i="1"/>
  <c r="C1637" i="1"/>
  <c r="C1638" i="1"/>
  <c r="C1628" i="1"/>
  <c r="C1639" i="1"/>
  <c r="C1632" i="1"/>
  <c r="C1642" i="1"/>
  <c r="C1647" i="1"/>
  <c r="C1646" i="1"/>
  <c r="C1644" i="1"/>
  <c r="C1648" i="1"/>
  <c r="C1640" i="1"/>
  <c r="C1649" i="1"/>
  <c r="C1641" i="1"/>
  <c r="C1650" i="1"/>
  <c r="C1651" i="1"/>
  <c r="C1643" i="1"/>
  <c r="C1652" i="1"/>
  <c r="C1645" i="1"/>
  <c r="C1653" i="1"/>
  <c r="C1654" i="1"/>
  <c r="C1655" i="1"/>
  <c r="C1657" i="1"/>
  <c r="C1658" i="1"/>
  <c r="C1659" i="1"/>
  <c r="C1660" i="1"/>
  <c r="C1661" i="1"/>
  <c r="C1662" i="1"/>
  <c r="C1663" i="1"/>
  <c r="C1664" i="1"/>
  <c r="C1665" i="1"/>
  <c r="C1666" i="1"/>
  <c r="C1667" i="1"/>
  <c r="C1668" i="1"/>
  <c r="C1669" i="1"/>
  <c r="C1670" i="1"/>
  <c r="C1671" i="1"/>
  <c r="C1672" i="1"/>
  <c r="C1673" i="1"/>
  <c r="C1674" i="1"/>
  <c r="C1656" i="1"/>
  <c r="C1675" i="1"/>
  <c r="C1676" i="1"/>
  <c r="C1677" i="1"/>
  <c r="C1678" i="1"/>
  <c r="C1679" i="1"/>
  <c r="C1680" i="1"/>
  <c r="C1682" i="1"/>
  <c r="C1683" i="1"/>
  <c r="C1684" i="1"/>
  <c r="C1685" i="1"/>
  <c r="C1686" i="1"/>
  <c r="C1687" i="1"/>
  <c r="C1688" i="1"/>
  <c r="C1689" i="1"/>
  <c r="C1690" i="1"/>
  <c r="C1691" i="1"/>
  <c r="C1692" i="1"/>
  <c r="C1693" i="1"/>
  <c r="C1694" i="1"/>
  <c r="C1695" i="1"/>
  <c r="C1696" i="1"/>
  <c r="C1697" i="1"/>
  <c r="C1698" i="1"/>
  <c r="C1699" i="1"/>
  <c r="C1700" i="1"/>
  <c r="C1681" i="1"/>
  <c r="C1701" i="1"/>
  <c r="C1702" i="1"/>
  <c r="C1703" i="1"/>
  <c r="C1704" i="1"/>
  <c r="C1705" i="1"/>
  <c r="C1706" i="1"/>
  <c r="C1707" i="1"/>
  <c r="C1708" i="1"/>
  <c r="C1709" i="1"/>
  <c r="C1710" i="1"/>
  <c r="C1711" i="1"/>
  <c r="C1712" i="1"/>
  <c r="C1713" i="1"/>
  <c r="C1714" i="1"/>
  <c r="C1715" i="1"/>
  <c r="C1716" i="1"/>
  <c r="C1717" i="1"/>
  <c r="C1719" i="1"/>
  <c r="C1720" i="1"/>
  <c r="C1721" i="1"/>
  <c r="C1722" i="1"/>
  <c r="C1723" i="1"/>
  <c r="C1724" i="1"/>
  <c r="C1725" i="1"/>
  <c r="C1726" i="1"/>
  <c r="C1727" i="1"/>
  <c r="C1728" i="1"/>
  <c r="C1729" i="1"/>
  <c r="C1730" i="1"/>
  <c r="C1731" i="1"/>
  <c r="C1732" i="1"/>
  <c r="C1733" i="1"/>
  <c r="C1734" i="1"/>
  <c r="C1735" i="1"/>
  <c r="C1718" i="1"/>
  <c r="C1736" i="1"/>
  <c r="C1737" i="1"/>
  <c r="C1738" i="1"/>
  <c r="C1739" i="1"/>
  <c r="C1740" i="1"/>
  <c r="C1742" i="1"/>
  <c r="C1743" i="1"/>
  <c r="C1744" i="1"/>
  <c r="C1745" i="1"/>
  <c r="C1746" i="1"/>
  <c r="C1747" i="1"/>
  <c r="C1748" i="1"/>
  <c r="C1749" i="1"/>
  <c r="C1750" i="1"/>
  <c r="C1751" i="1"/>
  <c r="C1752" i="1"/>
  <c r="C1741" i="1"/>
  <c r="C1753" i="1"/>
  <c r="C1754" i="1"/>
  <c r="C1755" i="1"/>
  <c r="C1756" i="1"/>
  <c r="C1757" i="1"/>
  <c r="C1758" i="1"/>
  <c r="C1759" i="1"/>
  <c r="C1760" i="1"/>
  <c r="C1761" i="1"/>
  <c r="C1762" i="1"/>
  <c r="C1763" i="1"/>
  <c r="C1764" i="1"/>
  <c r="C1765" i="1"/>
  <c r="C1766" i="1"/>
  <c r="C1767" i="1"/>
  <c r="C1768" i="1"/>
  <c r="C1769" i="1"/>
  <c r="C1770" i="1"/>
  <c r="C1771" i="1"/>
  <c r="C1774" i="1"/>
  <c r="C1775" i="1"/>
  <c r="C1784" i="1"/>
  <c r="C1776" i="1"/>
  <c r="C1773" i="1"/>
  <c r="C1777" i="1"/>
  <c r="C1778" i="1"/>
  <c r="C1779" i="1"/>
  <c r="C1780" i="1"/>
  <c r="C1781" i="1"/>
  <c r="C1782" i="1"/>
  <c r="C1783" i="1"/>
  <c r="C1772" i="1"/>
  <c r="C1787" i="1"/>
  <c r="C1788" i="1"/>
  <c r="C1797" i="1"/>
  <c r="C1789" i="1"/>
  <c r="C1786" i="1"/>
  <c r="C1790" i="1"/>
  <c r="C1791" i="1"/>
  <c r="C1792" i="1"/>
  <c r="C1793" i="1"/>
  <c r="C1794" i="1"/>
  <c r="C1795" i="1"/>
  <c r="C1796" i="1"/>
  <c r="C1785" i="1"/>
  <c r="C1800" i="1"/>
  <c r="C1801" i="1"/>
  <c r="C1810" i="1"/>
  <c r="C1802" i="1"/>
  <c r="C1799" i="1"/>
  <c r="C1803" i="1"/>
  <c r="C1804" i="1"/>
  <c r="C1805" i="1"/>
  <c r="C1806" i="1"/>
  <c r="C1807" i="1"/>
  <c r="C1808" i="1"/>
  <c r="C1809" i="1"/>
  <c r="C1798" i="1"/>
  <c r="C1813" i="1"/>
  <c r="C1814" i="1"/>
  <c r="C1821" i="1"/>
  <c r="C1815" i="1"/>
  <c r="C1812" i="1"/>
  <c r="C1816" i="1"/>
  <c r="C1817" i="1"/>
  <c r="C1818" i="1"/>
  <c r="C1819" i="1"/>
  <c r="C1820" i="1"/>
  <c r="C1811" i="1"/>
  <c r="C1824" i="1"/>
  <c r="C1825" i="1"/>
  <c r="C1826" i="1"/>
  <c r="C1827" i="1"/>
  <c r="C1828" i="1"/>
  <c r="C1843" i="1"/>
  <c r="C1829" i="1"/>
  <c r="C1830" i="1"/>
  <c r="C1823" i="1"/>
  <c r="C1831" i="1"/>
  <c r="C1832" i="1"/>
  <c r="C1833" i="1"/>
  <c r="C1834" i="1"/>
  <c r="C1835" i="1"/>
  <c r="C1836" i="1"/>
  <c r="C1837" i="1"/>
  <c r="C1822" i="1"/>
  <c r="C1838" i="1"/>
  <c r="C1839" i="1"/>
  <c r="C1840" i="1"/>
  <c r="C1841" i="1"/>
  <c r="C1842" i="1"/>
  <c r="C1845" i="1"/>
  <c r="C1846" i="1"/>
  <c r="C1847" i="1"/>
  <c r="C1862" i="1"/>
  <c r="C1848" i="1"/>
  <c r="C1849" i="1"/>
  <c r="C1850" i="1"/>
  <c r="C1851" i="1"/>
  <c r="C1852" i="1"/>
  <c r="C1853" i="1"/>
  <c r="C1854" i="1"/>
  <c r="C1855" i="1"/>
  <c r="C1856" i="1"/>
  <c r="C1844" i="1"/>
  <c r="C1857" i="1"/>
  <c r="C1858" i="1"/>
  <c r="C1859" i="1"/>
  <c r="C1860" i="1"/>
  <c r="C1861" i="1"/>
  <c r="C1864" i="1"/>
  <c r="C1865" i="1"/>
  <c r="C1866" i="1"/>
  <c r="C1881" i="1"/>
  <c r="C1867" i="1"/>
  <c r="C1868" i="1"/>
  <c r="C1869" i="1"/>
  <c r="C1870" i="1"/>
  <c r="C1871" i="1"/>
  <c r="C1872" i="1"/>
  <c r="C1873" i="1"/>
  <c r="C1874" i="1"/>
  <c r="C1875" i="1"/>
  <c r="C1863" i="1"/>
  <c r="C1876" i="1"/>
  <c r="C1877" i="1"/>
  <c r="C1878" i="1"/>
  <c r="C1879" i="1"/>
  <c r="C1880" i="1"/>
  <c r="C1882" i="1"/>
  <c r="C1883" i="1"/>
  <c r="C1884" i="1"/>
  <c r="C1885" i="1"/>
  <c r="C1886" i="1"/>
  <c r="C1887" i="1"/>
  <c r="C1897" i="1"/>
  <c r="C1898" i="1"/>
  <c r="C1903" i="1"/>
  <c r="C1899" i="1"/>
  <c r="C1900" i="1"/>
  <c r="C1901" i="1"/>
  <c r="C1902" i="1"/>
  <c r="C1896" i="1"/>
  <c r="C1905" i="1"/>
  <c r="C1906" i="1"/>
  <c r="C1910" i="1"/>
  <c r="C1907" i="1"/>
  <c r="C1908" i="1"/>
  <c r="C1909" i="1"/>
  <c r="C1904" i="1"/>
  <c r="C1911" i="1"/>
  <c r="C1912" i="1"/>
  <c r="C1913" i="1"/>
  <c r="C1914" i="1"/>
  <c r="C1915" i="1"/>
  <c r="C1916" i="1"/>
  <c r="C1917" i="1"/>
  <c r="C1918" i="1"/>
  <c r="C1919" i="1"/>
  <c r="C1920" i="1"/>
  <c r="C1921" i="1"/>
  <c r="C1923" i="1"/>
  <c r="C1922" i="1"/>
  <c r="C1924" i="1"/>
  <c r="C1925" i="1"/>
  <c r="C1926" i="1"/>
  <c r="C1927" i="1"/>
  <c r="C1928" i="1"/>
  <c r="C1929" i="1"/>
  <c r="C1930" i="1"/>
  <c r="C1931" i="1"/>
  <c r="C1932" i="1"/>
  <c r="C1933" i="1"/>
  <c r="C1934" i="1"/>
  <c r="C1935" i="1"/>
  <c r="C1936" i="1"/>
  <c r="C1937" i="1"/>
  <c r="C1938" i="1"/>
  <c r="C1949" i="1"/>
  <c r="C1960" i="1"/>
  <c r="C1971" i="1"/>
  <c r="C1982" i="1"/>
  <c r="C1993" i="1"/>
  <c r="C1996" i="1"/>
  <c r="C1997" i="1"/>
  <c r="C1998" i="1"/>
  <c r="C1939" i="1"/>
  <c r="C1940" i="1"/>
  <c r="C1941" i="1"/>
  <c r="C1942" i="1"/>
  <c r="C1943" i="1"/>
  <c r="C1944" i="1"/>
  <c r="C1945" i="1"/>
  <c r="C1946" i="1"/>
  <c r="C1947" i="1"/>
  <c r="C1948" i="1"/>
  <c r="C1950" i="1"/>
  <c r="C1951" i="1"/>
  <c r="C1952" i="1"/>
  <c r="C1953" i="1"/>
  <c r="C1954" i="1"/>
  <c r="C1955" i="1"/>
  <c r="C1956" i="1"/>
  <c r="C1957" i="1"/>
  <c r="C1958" i="1"/>
  <c r="C1959" i="1"/>
  <c r="C1961" i="1"/>
  <c r="C1962" i="1"/>
  <c r="C1963" i="1"/>
  <c r="C1964" i="1"/>
  <c r="C1965" i="1"/>
  <c r="C1966" i="1"/>
  <c r="C1967" i="1"/>
  <c r="C1968" i="1"/>
  <c r="C1969" i="1"/>
  <c r="C1970" i="1"/>
  <c r="C1972" i="1"/>
  <c r="C1973" i="1"/>
  <c r="C1974" i="1"/>
  <c r="C1975" i="1"/>
  <c r="C1976" i="1"/>
  <c r="C1977" i="1"/>
  <c r="C1978" i="1"/>
  <c r="C1979" i="1"/>
  <c r="C1980" i="1"/>
  <c r="C1981" i="1"/>
  <c r="C1983" i="1"/>
  <c r="C1984" i="1"/>
  <c r="C1985" i="1"/>
  <c r="C1986" i="1"/>
  <c r="C1987" i="1"/>
  <c r="C1988" i="1"/>
  <c r="C1989" i="1"/>
  <c r="C1990" i="1"/>
  <c r="C1991" i="1"/>
  <c r="C1992" i="1"/>
  <c r="C1994" i="1"/>
  <c r="C1995" i="1"/>
  <c r="C2001" i="1"/>
  <c r="C2002" i="1"/>
  <c r="C2003" i="1"/>
  <c r="C2004" i="1"/>
  <c r="C2005" i="1"/>
  <c r="C2006" i="1"/>
  <c r="C2007" i="1"/>
  <c r="C1999"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61" i="1"/>
  <c r="C2000" i="1"/>
  <c r="C2043" i="1"/>
  <c r="C2044" i="1"/>
  <c r="C2045" i="1"/>
  <c r="C2046" i="1"/>
  <c r="C2047" i="1"/>
  <c r="C2048" i="1"/>
  <c r="C2049" i="1"/>
  <c r="C2050" i="1"/>
  <c r="C2051" i="1"/>
  <c r="C2052" i="1"/>
  <c r="C2053" i="1"/>
  <c r="C2054" i="1"/>
  <c r="C2055" i="1"/>
  <c r="C2056" i="1"/>
  <c r="C2057" i="1"/>
  <c r="C2058" i="1"/>
  <c r="C2059" i="1"/>
  <c r="C2060" i="1"/>
  <c r="C2064" i="1"/>
  <c r="C2065" i="1"/>
  <c r="C2066" i="1"/>
  <c r="C2067" i="1"/>
  <c r="C2068" i="1"/>
  <c r="C2069" i="1"/>
  <c r="C2070" i="1"/>
  <c r="C2062"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22" i="1"/>
  <c r="C2063" i="1"/>
  <c r="C2105" i="1"/>
  <c r="C2106" i="1"/>
  <c r="C2107" i="1"/>
  <c r="C2108" i="1"/>
  <c r="C2109" i="1"/>
  <c r="C2110" i="1"/>
  <c r="C2111" i="1"/>
  <c r="C2112" i="1"/>
  <c r="C2113" i="1"/>
  <c r="C2114" i="1"/>
  <c r="C2115" i="1"/>
  <c r="C2116" i="1"/>
  <c r="C2117" i="1"/>
  <c r="C2118" i="1"/>
  <c r="C2119" i="1"/>
  <c r="C2120" i="1"/>
  <c r="C2121" i="1"/>
  <c r="C2125" i="1"/>
  <c r="C2126" i="1"/>
  <c r="C2127" i="1"/>
  <c r="C2128" i="1"/>
  <c r="C2129" i="1"/>
  <c r="C2130" i="1"/>
  <c r="C2131" i="1"/>
  <c r="C2123"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84" i="1"/>
  <c r="C2124" i="1"/>
  <c r="C2166" i="1"/>
  <c r="C2167" i="1"/>
  <c r="C2168" i="1"/>
  <c r="C2169" i="1"/>
  <c r="C2170" i="1"/>
  <c r="C2171" i="1"/>
  <c r="C2172" i="1"/>
  <c r="C2173" i="1"/>
  <c r="C2174" i="1"/>
  <c r="C2175" i="1"/>
  <c r="C2176" i="1"/>
  <c r="C2177" i="1"/>
  <c r="C2178" i="1"/>
  <c r="C2179" i="1"/>
  <c r="C2180" i="1"/>
  <c r="C2181" i="1"/>
  <c r="C2182" i="1"/>
  <c r="C2183" i="1"/>
  <c r="C2187" i="1"/>
  <c r="C2188" i="1"/>
  <c r="C2189" i="1"/>
  <c r="C2190" i="1"/>
  <c r="C2198" i="1"/>
  <c r="C2191" i="1"/>
  <c r="C2186" i="1"/>
  <c r="C2192" i="1"/>
  <c r="C2193" i="1"/>
  <c r="C2194" i="1"/>
  <c r="C2195" i="1"/>
  <c r="C2185" i="1"/>
  <c r="C2196" i="1"/>
  <c r="C2197" i="1"/>
  <c r="C2200" i="1"/>
  <c r="C2201" i="1"/>
  <c r="C2202" i="1"/>
  <c r="C2207" i="1"/>
  <c r="C2203" i="1"/>
  <c r="C2204" i="1"/>
  <c r="C2199" i="1"/>
  <c r="C2205" i="1"/>
  <c r="C2206" i="1"/>
  <c r="C2208" i="1"/>
  <c r="C2209" i="1"/>
  <c r="C2210"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90" i="1"/>
  <c r="C2239" i="1"/>
  <c r="C2240" i="1"/>
  <c r="C2212" i="1"/>
  <c r="C2241" i="1"/>
  <c r="C2242" i="1"/>
  <c r="C2243" i="1"/>
  <c r="C2244" i="1"/>
  <c r="C2245" i="1"/>
  <c r="C2246" i="1"/>
  <c r="C2247" i="1"/>
  <c r="C2248" i="1"/>
  <c r="C2213"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11" i="1"/>
  <c r="C2276" i="1"/>
  <c r="C2277" i="1"/>
  <c r="C2278" i="1"/>
  <c r="C2279" i="1"/>
  <c r="C2280" i="1"/>
  <c r="C2281" i="1"/>
  <c r="C2282" i="1"/>
  <c r="C2283" i="1"/>
  <c r="C2284" i="1"/>
  <c r="C2285" i="1"/>
  <c r="C2286" i="1"/>
  <c r="C2287" i="1"/>
  <c r="C2288" i="1"/>
  <c r="C2289"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70" i="1"/>
  <c r="C2319" i="1"/>
  <c r="C2320" i="1"/>
  <c r="C2292" i="1"/>
  <c r="C2321" i="1"/>
  <c r="C2322" i="1"/>
  <c r="C2323" i="1"/>
  <c r="C2324" i="1"/>
  <c r="C2325" i="1"/>
  <c r="C2326" i="1"/>
  <c r="C2327" i="1"/>
  <c r="C2328" i="1"/>
  <c r="C2293"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291" i="1"/>
  <c r="C2356" i="1"/>
  <c r="C2357" i="1"/>
  <c r="C2358" i="1"/>
  <c r="C2359" i="1"/>
  <c r="C2360" i="1"/>
  <c r="C2361" i="1"/>
  <c r="C2362" i="1"/>
  <c r="C2363" i="1"/>
  <c r="C2364" i="1"/>
  <c r="C2365" i="1"/>
  <c r="C2366" i="1"/>
  <c r="C2367" i="1"/>
  <c r="C2368" i="1"/>
  <c r="C2369"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450" i="1"/>
  <c r="C2399" i="1"/>
  <c r="C2400" i="1"/>
  <c r="C2372" i="1"/>
  <c r="C2401" i="1"/>
  <c r="C2402" i="1"/>
  <c r="C2403" i="1"/>
  <c r="C2404" i="1"/>
  <c r="C2405" i="1"/>
  <c r="C2406" i="1"/>
  <c r="C2407" i="1"/>
  <c r="C2408" i="1"/>
  <c r="C2373"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371" i="1"/>
  <c r="C2436" i="1"/>
  <c r="C2437" i="1"/>
  <c r="C2438" i="1"/>
  <c r="C2439" i="1"/>
  <c r="C2440" i="1"/>
  <c r="C2441" i="1"/>
  <c r="C2442" i="1"/>
  <c r="C2443" i="1"/>
  <c r="C2444" i="1"/>
  <c r="C2445" i="1"/>
  <c r="C2446" i="1"/>
  <c r="C2447" i="1"/>
  <c r="C2448" i="1"/>
  <c r="C2449"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530" i="1"/>
  <c r="C2479" i="1"/>
  <c r="C2480" i="1"/>
  <c r="C2452" i="1"/>
  <c r="C2481" i="1"/>
  <c r="C2482" i="1"/>
  <c r="C2483" i="1"/>
  <c r="C2484" i="1"/>
  <c r="C2485" i="1"/>
  <c r="C2486" i="1"/>
  <c r="C2487" i="1"/>
  <c r="C2488" i="1"/>
  <c r="C2453"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451" i="1"/>
  <c r="C2515" i="1"/>
  <c r="C2516" i="1"/>
  <c r="C2517" i="1"/>
  <c r="C2518" i="1"/>
  <c r="C2519" i="1"/>
  <c r="C2520" i="1"/>
  <c r="C2521" i="1"/>
  <c r="C2522" i="1"/>
  <c r="C2523" i="1"/>
  <c r="C2524" i="1"/>
  <c r="C2525" i="1"/>
  <c r="C2526" i="1"/>
  <c r="C2527" i="1"/>
  <c r="C2528" i="1"/>
  <c r="C2529" i="1"/>
  <c r="C2531" i="1"/>
  <c r="C2532" i="1"/>
  <c r="C2533" i="1"/>
  <c r="C2534" i="1"/>
  <c r="C2535" i="1"/>
  <c r="C2536" i="1"/>
  <c r="C2537" i="1"/>
  <c r="C2540" i="1"/>
  <c r="C2541" i="1"/>
  <c r="C2542" i="1"/>
  <c r="C2543" i="1"/>
  <c r="C2544" i="1"/>
  <c r="C2545" i="1"/>
  <c r="C2546" i="1"/>
  <c r="C2547" i="1"/>
  <c r="C2548" i="1"/>
  <c r="C2549" i="1"/>
  <c r="C2550" i="1"/>
  <c r="C2551" i="1"/>
  <c r="C2552" i="1"/>
  <c r="C2553" i="1"/>
  <c r="C2554" i="1"/>
  <c r="C2555" i="1"/>
  <c r="C2556" i="1"/>
  <c r="C2557" i="1"/>
  <c r="C2538"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39" i="1"/>
  <c r="C2587" i="1"/>
  <c r="C2588" i="1"/>
  <c r="C2589" i="1"/>
  <c r="C2606" i="1"/>
  <c r="C2590" i="1"/>
  <c r="C2591" i="1"/>
  <c r="C2592" i="1"/>
  <c r="C2593" i="1"/>
  <c r="C2594" i="1"/>
  <c r="C2595" i="1"/>
  <c r="C2596" i="1"/>
  <c r="C2597" i="1"/>
  <c r="C2598" i="1"/>
  <c r="C2599" i="1"/>
  <c r="C2600" i="1"/>
  <c r="C2601" i="1"/>
  <c r="C2602" i="1"/>
  <c r="C2603" i="1"/>
  <c r="C2604" i="1"/>
  <c r="C2605" i="1"/>
  <c r="C2609" i="1"/>
  <c r="C2610" i="1"/>
  <c r="C2611" i="1"/>
  <c r="C2612" i="1"/>
  <c r="C2613" i="1"/>
  <c r="C2614" i="1"/>
  <c r="C2615" i="1"/>
  <c r="C2616" i="1"/>
  <c r="C2617" i="1"/>
  <c r="C2618" i="1"/>
  <c r="C2619" i="1"/>
  <c r="C2620" i="1"/>
  <c r="C2621" i="1"/>
  <c r="C2622" i="1"/>
  <c r="C2623" i="1"/>
  <c r="C2624" i="1"/>
  <c r="C2625" i="1"/>
  <c r="C2626" i="1"/>
  <c r="C2607"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08" i="1"/>
  <c r="C2653" i="1"/>
  <c r="C2654" i="1"/>
  <c r="C2655" i="1"/>
  <c r="C2671" i="1"/>
  <c r="C2656" i="1"/>
  <c r="C2657" i="1"/>
  <c r="C2658" i="1"/>
  <c r="C2659" i="1"/>
  <c r="C2660" i="1"/>
  <c r="C2661" i="1"/>
  <c r="C2662" i="1"/>
  <c r="C2663" i="1"/>
  <c r="C2664" i="1"/>
  <c r="C2665" i="1"/>
  <c r="C2666" i="1"/>
  <c r="C2667" i="1"/>
  <c r="C2668" i="1"/>
  <c r="C2669" i="1"/>
  <c r="C2670" i="1"/>
  <c r="C2674" i="1"/>
  <c r="C2675" i="1"/>
  <c r="C2676" i="1"/>
  <c r="C2677" i="1"/>
  <c r="C2678" i="1"/>
  <c r="C2679" i="1"/>
  <c r="C2680" i="1"/>
  <c r="C2681" i="1"/>
  <c r="C2682" i="1"/>
  <c r="C2683" i="1"/>
  <c r="C2684" i="1"/>
  <c r="C2685" i="1"/>
  <c r="C2686" i="1"/>
  <c r="C2687" i="1"/>
  <c r="C2688" i="1"/>
  <c r="C2689" i="1"/>
  <c r="C2690" i="1"/>
  <c r="C2691" i="1"/>
  <c r="C2672"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673" i="1"/>
  <c r="C2719" i="1"/>
  <c r="C2720" i="1"/>
  <c r="C2721" i="1"/>
  <c r="C2737" i="1"/>
  <c r="C2722" i="1"/>
  <c r="C2723" i="1"/>
  <c r="C2724" i="1"/>
  <c r="C2725" i="1"/>
  <c r="C2726" i="1"/>
  <c r="C2727" i="1"/>
  <c r="C2728" i="1"/>
  <c r="C2729" i="1"/>
  <c r="C2730" i="1"/>
  <c r="C2731" i="1"/>
  <c r="C2732" i="1"/>
  <c r="C2733" i="1"/>
  <c r="C2734" i="1"/>
  <c r="C2735" i="1"/>
  <c r="C2736" i="1"/>
  <c r="C2738" i="1"/>
  <c r="C2739" i="1"/>
  <c r="C2740" i="1"/>
  <c r="C2741" i="1"/>
  <c r="C2742" i="1"/>
  <c r="C2743" i="1"/>
  <c r="C2750" i="1"/>
  <c r="C2751" i="1"/>
  <c r="C2752" i="1"/>
  <c r="C2753" i="1"/>
  <c r="C2754" i="1"/>
  <c r="C2755" i="1"/>
  <c r="C2756" i="1"/>
  <c r="C2757" i="1"/>
  <c r="C2744" i="1"/>
  <c r="C2745" i="1"/>
  <c r="C2746" i="1"/>
  <c r="C2747" i="1"/>
  <c r="C2748" i="1"/>
  <c r="C2749" i="1"/>
  <c r="C2760" i="1"/>
  <c r="C2761" i="1"/>
  <c r="C2758" i="1"/>
  <c r="C2759" i="1"/>
  <c r="C2762" i="1"/>
  <c r="C2763" i="1"/>
  <c r="C2764" i="1"/>
  <c r="C2767" i="1"/>
  <c r="C2768" i="1"/>
  <c r="C2769" i="1"/>
  <c r="C2770" i="1"/>
  <c r="C2771" i="1"/>
  <c r="C2772" i="1"/>
  <c r="C2773" i="1"/>
  <c r="C2774" i="1"/>
  <c r="C2775" i="1"/>
  <c r="C2776" i="1"/>
  <c r="C2777" i="1"/>
  <c r="C2778" i="1"/>
  <c r="C2779" i="1"/>
  <c r="C2780" i="1"/>
  <c r="C2781" i="1"/>
  <c r="C2765" i="1"/>
  <c r="C2782" i="1"/>
  <c r="C2783" i="1"/>
  <c r="C2784" i="1"/>
  <c r="C2785" i="1"/>
  <c r="C2786" i="1"/>
  <c r="C2787" i="1"/>
  <c r="C2788" i="1"/>
  <c r="C2789" i="1"/>
  <c r="C2790" i="1"/>
  <c r="C2791" i="1"/>
  <c r="C2811" i="1"/>
  <c r="C2792" i="1"/>
  <c r="C2793" i="1"/>
  <c r="C2794" i="1"/>
  <c r="C2766" i="1"/>
  <c r="C2795" i="1"/>
  <c r="C2796" i="1"/>
  <c r="C2797" i="1"/>
  <c r="C2798" i="1"/>
  <c r="C2799" i="1"/>
  <c r="C2800" i="1"/>
  <c r="C2801" i="1"/>
  <c r="C2802" i="1"/>
  <c r="C2803" i="1"/>
  <c r="C2804" i="1"/>
  <c r="C2805" i="1"/>
  <c r="C2806" i="1"/>
  <c r="C2807" i="1"/>
  <c r="C2808" i="1"/>
  <c r="C2809" i="1"/>
  <c r="C2810" i="1"/>
  <c r="C2814" i="1"/>
  <c r="C2815" i="1"/>
  <c r="C2816" i="1"/>
  <c r="C2817" i="1"/>
  <c r="C2818" i="1"/>
  <c r="C2819" i="1"/>
  <c r="C2820" i="1"/>
  <c r="C2821" i="1"/>
  <c r="C2822" i="1"/>
  <c r="C2823" i="1"/>
  <c r="C2824" i="1"/>
  <c r="C2825" i="1"/>
  <c r="C2826" i="1"/>
  <c r="C2827" i="1"/>
  <c r="C2828" i="1"/>
  <c r="C2812" i="1"/>
  <c r="C2829" i="1"/>
  <c r="C2830" i="1"/>
  <c r="C2831" i="1"/>
  <c r="C2832" i="1"/>
  <c r="C2833" i="1"/>
  <c r="C2834" i="1"/>
  <c r="C2835" i="1"/>
  <c r="C2836" i="1"/>
  <c r="C2837" i="1"/>
  <c r="C2855" i="1"/>
  <c r="C2838" i="1"/>
  <c r="C2839" i="1"/>
  <c r="C2813" i="1"/>
  <c r="C2840" i="1"/>
  <c r="C2841" i="1"/>
  <c r="C2842" i="1"/>
  <c r="C2843" i="1"/>
  <c r="C2844" i="1"/>
  <c r="C2845" i="1"/>
  <c r="C2846" i="1"/>
  <c r="C2847" i="1"/>
  <c r="C2848" i="1"/>
  <c r="C2849" i="1"/>
  <c r="C2850" i="1"/>
  <c r="C2851" i="1"/>
  <c r="C2852" i="1"/>
  <c r="C2853" i="1"/>
  <c r="C2854" i="1"/>
  <c r="C2858" i="1"/>
  <c r="C2859" i="1"/>
  <c r="C2860" i="1"/>
  <c r="C2861" i="1"/>
  <c r="C2862" i="1"/>
  <c r="C2863" i="1"/>
  <c r="C2864" i="1"/>
  <c r="C2865" i="1"/>
  <c r="C2866" i="1"/>
  <c r="C2867" i="1"/>
  <c r="C2868" i="1"/>
  <c r="C2869" i="1"/>
  <c r="C2870" i="1"/>
  <c r="C2871" i="1"/>
  <c r="C2872" i="1"/>
  <c r="C2856" i="1"/>
  <c r="C2873" i="1"/>
  <c r="C2874" i="1"/>
  <c r="C2875" i="1"/>
  <c r="C2876" i="1"/>
  <c r="C2877" i="1"/>
  <c r="C2878" i="1"/>
  <c r="C2879" i="1"/>
  <c r="C2880" i="1"/>
  <c r="C2898" i="1"/>
  <c r="C2881" i="1"/>
  <c r="C2882" i="1"/>
  <c r="C2857" i="1"/>
  <c r="C2883" i="1"/>
  <c r="C2884" i="1"/>
  <c r="C2885" i="1"/>
  <c r="C2886" i="1"/>
  <c r="C2887" i="1"/>
  <c r="C2888" i="1"/>
  <c r="C2889" i="1"/>
  <c r="C2890" i="1"/>
  <c r="C2891" i="1"/>
  <c r="C2892" i="1"/>
  <c r="C2893" i="1"/>
  <c r="C2894" i="1"/>
  <c r="C2895" i="1"/>
  <c r="C2896" i="1"/>
  <c r="C2897" i="1"/>
  <c r="C2899" i="1"/>
  <c r="C2900" i="1"/>
  <c r="C2901" i="1"/>
  <c r="C2902" i="1"/>
  <c r="C2903" i="1"/>
  <c r="C2904" i="1"/>
  <c r="C2933"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05" i="1"/>
  <c r="C2934" i="1"/>
  <c r="C2972"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35" i="1"/>
  <c r="C2973" i="1"/>
  <c r="C3009"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2974" i="1"/>
  <c r="C3010" i="1"/>
  <c r="C3011" i="1"/>
  <c r="C3012" i="1"/>
  <c r="C3013" i="1"/>
  <c r="C3014" i="1"/>
  <c r="C3020" i="1"/>
  <c r="C3019" i="1"/>
  <c r="C3021" i="1"/>
  <c r="C3022" i="1"/>
  <c r="C3016" i="1"/>
  <c r="C3015" i="1"/>
  <c r="C3017" i="1"/>
  <c r="C3018" i="1"/>
  <c r="C3023" i="1"/>
  <c r="C3024" i="1"/>
  <c r="C3026" i="1"/>
  <c r="C3027" i="1"/>
  <c r="C3028" i="1"/>
  <c r="C3029" i="1"/>
  <c r="C3030" i="1"/>
  <c r="C3031" i="1"/>
  <c r="C3032" i="1"/>
  <c r="C3033" i="1"/>
  <c r="C3034" i="1"/>
  <c r="C3035" i="1"/>
  <c r="C3036" i="1"/>
  <c r="C3037" i="1"/>
  <c r="C3038" i="1"/>
  <c r="C3039" i="1"/>
  <c r="C3040" i="1"/>
  <c r="C3041" i="1"/>
  <c r="C3045" i="1"/>
  <c r="C3042" i="1"/>
  <c r="C3043" i="1"/>
  <c r="C3044" i="1"/>
  <c r="C3025" i="1"/>
  <c r="C3047" i="1"/>
  <c r="C3050" i="1"/>
  <c r="C3051" i="1"/>
  <c r="C3052" i="1"/>
  <c r="C3053" i="1"/>
  <c r="C3054" i="1"/>
  <c r="C3046" i="1"/>
  <c r="C3055" i="1"/>
  <c r="C3056" i="1"/>
  <c r="C3057" i="1"/>
  <c r="C3058" i="1"/>
  <c r="C3059" i="1"/>
  <c r="C3048"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7" i="1"/>
  <c r="C3100" i="1"/>
  <c r="C3101" i="1"/>
  <c r="C3102" i="1"/>
  <c r="C3103" i="1"/>
  <c r="C3104" i="1"/>
  <c r="C3105" i="1"/>
  <c r="C3106" i="1"/>
  <c r="C3049" i="1"/>
  <c r="C3109" i="1"/>
  <c r="C3111" i="1"/>
  <c r="C3112" i="1"/>
  <c r="C3113" i="1"/>
  <c r="C3114" i="1"/>
  <c r="C3115" i="1"/>
  <c r="C3108"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65" i="1"/>
  <c r="C3159" i="1"/>
  <c r="C3160" i="1"/>
  <c r="C3161" i="1"/>
  <c r="C3162" i="1"/>
  <c r="C3163" i="1"/>
  <c r="C3164" i="1"/>
  <c r="C3110" i="1"/>
  <c r="C3166"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7" i="1"/>
  <c r="C3220" i="1"/>
  <c r="C3167" i="1"/>
  <c r="C3221" i="1"/>
  <c r="C3222" i="1"/>
  <c r="C3223" i="1"/>
  <c r="C3224" i="1"/>
  <c r="C3225" i="1"/>
  <c r="C3226" i="1"/>
  <c r="C3228" i="1"/>
  <c r="C3229" i="1"/>
  <c r="C3230"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31" i="1"/>
  <c r="C3287" i="1"/>
  <c r="C3288" i="1"/>
  <c r="C3232" i="1"/>
  <c r="C3289"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290" i="1"/>
  <c r="C3348" i="1"/>
  <c r="C3349" i="1"/>
  <c r="C3350" i="1"/>
  <c r="C3291"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93" i="1"/>
  <c r="C3386" i="1"/>
  <c r="C3387" i="1"/>
  <c r="C3388" i="1"/>
  <c r="C3389" i="1"/>
  <c r="C3390" i="1"/>
  <c r="C3391" i="1"/>
  <c r="C3392" i="1"/>
  <c r="C3385" i="1"/>
  <c r="C3394" i="1"/>
  <c r="C3395" i="1"/>
  <c r="C3396" i="1"/>
  <c r="C3397" i="1"/>
  <c r="C3398" i="1"/>
  <c r="C3399" i="1"/>
  <c r="C3400" i="1"/>
  <c r="C3401" i="1"/>
  <c r="C3402" i="1"/>
  <c r="C3411" i="1"/>
  <c r="C3404" i="1"/>
  <c r="C3405" i="1"/>
  <c r="C3406" i="1"/>
  <c r="C3407" i="1"/>
  <c r="C3408" i="1"/>
  <c r="C3409" i="1"/>
  <c r="C3410" i="1"/>
  <c r="C3403"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9" i="1"/>
  <c r="C3450" i="1"/>
  <c r="C3451" i="1"/>
  <c r="C3452" i="1"/>
  <c r="C3453" i="1"/>
  <c r="C3454" i="1"/>
  <c r="C3455" i="1"/>
  <c r="C3456" i="1"/>
  <c r="C3457" i="1"/>
  <c r="C3458" i="1"/>
  <c r="C3459" i="1"/>
  <c r="C3460" i="1"/>
  <c r="C3461" i="1"/>
  <c r="C3462" i="1"/>
  <c r="C3464" i="1"/>
  <c r="C3465" i="1"/>
  <c r="C3463" i="1"/>
  <c r="C3466" i="1"/>
  <c r="C3468" i="1"/>
  <c r="C3469" i="1"/>
  <c r="C3467" i="1"/>
  <c r="C3470" i="1"/>
  <c r="C3472" i="1"/>
  <c r="C3473" i="1"/>
  <c r="C3471"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500" i="1"/>
  <c r="C3501" i="1"/>
  <c r="C3502" i="1"/>
  <c r="C3503" i="1"/>
  <c r="C3504" i="1"/>
  <c r="C3505" i="1"/>
  <c r="C3506" i="1"/>
  <c r="C3507" i="1"/>
  <c r="C3508" i="1"/>
  <c r="C3509" i="1"/>
  <c r="C3510" i="1"/>
  <c r="C3511" i="1"/>
  <c r="C3512" i="1"/>
  <c r="C3513" i="1"/>
  <c r="C3499" i="1"/>
  <c r="C3514" i="1"/>
  <c r="C3515" i="1"/>
  <c r="C3516" i="1"/>
  <c r="C3517" i="1"/>
  <c r="C3518" i="1"/>
  <c r="C3519" i="1"/>
  <c r="C3520" i="1"/>
  <c r="C3521" i="1"/>
  <c r="C3522" i="1"/>
  <c r="C3538" i="1"/>
  <c r="C3498" i="1"/>
  <c r="C3523" i="1"/>
  <c r="C3524" i="1"/>
  <c r="C3525" i="1"/>
  <c r="C3526" i="1"/>
  <c r="C3527" i="1"/>
  <c r="C3528" i="1"/>
  <c r="C3529" i="1"/>
  <c r="C3530" i="1"/>
  <c r="C3531" i="1"/>
  <c r="C3532" i="1"/>
  <c r="C3533" i="1"/>
  <c r="C3534" i="1"/>
  <c r="C3535" i="1"/>
  <c r="C3536" i="1"/>
  <c r="C3537" i="1"/>
  <c r="C3539" i="1"/>
  <c r="C3540" i="1"/>
  <c r="C3541" i="1"/>
  <c r="C3542" i="1"/>
  <c r="C3543" i="1"/>
  <c r="C3544" i="1"/>
  <c r="C3545" i="1"/>
  <c r="C3546" i="1"/>
  <c r="C3547" i="1"/>
  <c r="C3548" i="1"/>
  <c r="C3549" i="1"/>
  <c r="C3550" i="1"/>
  <c r="C3551" i="1"/>
  <c r="C3552" i="1"/>
  <c r="C3553" i="1"/>
  <c r="C3554" i="1"/>
  <c r="C3555" i="1"/>
  <c r="C3556" i="1"/>
  <c r="C3557" i="1"/>
  <c r="C3558" i="1"/>
  <c r="C3561" i="1"/>
  <c r="C3562" i="1"/>
  <c r="C3563" i="1"/>
  <c r="C3564" i="1"/>
  <c r="C3565" i="1"/>
  <c r="C3566" i="1"/>
  <c r="C3567" i="1"/>
  <c r="C3559" i="1"/>
  <c r="C3568" i="1"/>
  <c r="C3569" i="1"/>
  <c r="C3560" i="1"/>
  <c r="C3573" i="1"/>
  <c r="C3574" i="1"/>
  <c r="C3575" i="1"/>
  <c r="C3571" i="1"/>
  <c r="C3570" i="1"/>
  <c r="C3576" i="1"/>
  <c r="C3572" i="1"/>
  <c r="C3580" i="1"/>
  <c r="C3581" i="1"/>
  <c r="C3578" i="1"/>
  <c r="C3577" i="1"/>
  <c r="C3582" i="1"/>
  <c r="C3579" i="1"/>
  <c r="C3583" i="1"/>
  <c r="C3584" i="1"/>
  <c r="C3585" i="1"/>
  <c r="C3586" i="1"/>
  <c r="C3588" i="1"/>
  <c r="C3589" i="1"/>
  <c r="C3590" i="1"/>
  <c r="C3591" i="1"/>
  <c r="C3592" i="1"/>
  <c r="C3593" i="1"/>
  <c r="C3594" i="1"/>
  <c r="C3595" i="1"/>
  <c r="C3596" i="1"/>
  <c r="C3597" i="1"/>
  <c r="C3587" i="1"/>
  <c r="C3598" i="1"/>
  <c r="C3599" i="1"/>
  <c r="C3600" i="1"/>
  <c r="C3601" i="1"/>
  <c r="C3602" i="1"/>
  <c r="C3603" i="1"/>
  <c r="C3604" i="1"/>
  <c r="C3605" i="1"/>
  <c r="C3606" i="1"/>
  <c r="C3607" i="1"/>
  <c r="C3608" i="1"/>
  <c r="C3610" i="1"/>
  <c r="C3611" i="1"/>
  <c r="C3612" i="1"/>
  <c r="C3613" i="1"/>
  <c r="C3614" i="1"/>
  <c r="C3615" i="1"/>
  <c r="C3616" i="1"/>
  <c r="C3617" i="1"/>
  <c r="C3609" i="1"/>
  <c r="C3618" i="1"/>
  <c r="C3620" i="1"/>
  <c r="C3621" i="1"/>
  <c r="C3622" i="1"/>
  <c r="C3623" i="1"/>
  <c r="C3624" i="1"/>
  <c r="C3625" i="1"/>
  <c r="C3626" i="1"/>
  <c r="C3627" i="1"/>
  <c r="C3619" i="1"/>
  <c r="C3628" i="1"/>
  <c r="C3629" i="1"/>
  <c r="C3630" i="1"/>
  <c r="C3631" i="1"/>
  <c r="C3632" i="1"/>
  <c r="C3633" i="1"/>
  <c r="C3634" i="1"/>
  <c r="C3635" i="1"/>
  <c r="C3636" i="1"/>
  <c r="C3637" i="1"/>
  <c r="C3638" i="1"/>
  <c r="C3639" i="1"/>
  <c r="C3640" i="1"/>
  <c r="C3641" i="1"/>
  <c r="C3644" i="1"/>
  <c r="C3642" i="1"/>
  <c r="C3643" i="1"/>
  <c r="C3647" i="1"/>
  <c r="C3645" i="1"/>
  <c r="C3646" i="1"/>
  <c r="C3648" i="1"/>
  <c r="C3649" i="1"/>
  <c r="C3650" i="1"/>
  <c r="C3651" i="1"/>
  <c r="C3652" i="1"/>
  <c r="C3653" i="1"/>
  <c r="C3654" i="1"/>
  <c r="C3655" i="1"/>
  <c r="C3656" i="1"/>
  <c r="C3657" i="1"/>
  <c r="C3661" i="1"/>
  <c r="C3658" i="1"/>
  <c r="C3664" i="1"/>
  <c r="C3659" i="1"/>
  <c r="C3662" i="1"/>
  <c r="C3663" i="1"/>
  <c r="C3660" i="1"/>
  <c r="C3665" i="1"/>
  <c r="C3666" i="1"/>
  <c r="C3667" i="1"/>
  <c r="C3668" i="1"/>
  <c r="C3669" i="1"/>
  <c r="C3670" i="1"/>
  <c r="C3671" i="1"/>
  <c r="C3672" i="1"/>
  <c r="C3673" i="1"/>
  <c r="C3674" i="1"/>
  <c r="C3675" i="1"/>
  <c r="C3676" i="1"/>
  <c r="C3677" i="1"/>
  <c r="C3679" i="1"/>
  <c r="C3681" i="1"/>
  <c r="C3682" i="1"/>
  <c r="C3683" i="1"/>
  <c r="C3684" i="1"/>
  <c r="C3685" i="1"/>
  <c r="C3686" i="1"/>
  <c r="C3687" i="1"/>
  <c r="C3688" i="1"/>
  <c r="C3689" i="1"/>
  <c r="C3690" i="1"/>
  <c r="C3691" i="1"/>
  <c r="C3703" i="1"/>
  <c r="C3710" i="1"/>
  <c r="C3712" i="1"/>
  <c r="C3713" i="1"/>
  <c r="C3714" i="1"/>
  <c r="C3715" i="1"/>
  <c r="C3716" i="1"/>
  <c r="C3717" i="1"/>
  <c r="C3718" i="1"/>
  <c r="C3719" i="1"/>
  <c r="C3720" i="1"/>
  <c r="C3751" i="1"/>
  <c r="C3820" i="1"/>
  <c r="C3821" i="1"/>
  <c r="C3822" i="1"/>
  <c r="C3823" i="1"/>
  <c r="C3824" i="1"/>
  <c r="C3825" i="1"/>
  <c r="C3826" i="1"/>
  <c r="C3827" i="1"/>
  <c r="C3828" i="1"/>
  <c r="C3829" i="1"/>
  <c r="C3859" i="1"/>
  <c r="C3860" i="1"/>
  <c r="C3890" i="1"/>
  <c r="C3950" i="1"/>
  <c r="C3951" i="1"/>
  <c r="C3952" i="1"/>
  <c r="C3969" i="1"/>
  <c r="C3985" i="1"/>
  <c r="C3986" i="1"/>
  <c r="C3989" i="1"/>
  <c r="C3992" i="1"/>
  <c r="C3994" i="1"/>
  <c r="C3997" i="1"/>
  <c r="C3998" i="1"/>
  <c r="C3999" i="1"/>
  <c r="C4000" i="1"/>
  <c r="C4001" i="1"/>
  <c r="C4002" i="1"/>
  <c r="C4003" i="1"/>
  <c r="C4004" i="1"/>
  <c r="C4007" i="1"/>
  <c r="C4009" i="1"/>
  <c r="C4010" i="1"/>
  <c r="C4011" i="1"/>
  <c r="C4020" i="1"/>
  <c r="C4022" i="1"/>
  <c r="C4023" i="1"/>
  <c r="C4031" i="1"/>
  <c r="C4024" i="1"/>
  <c r="C4025" i="1"/>
  <c r="C4026" i="1"/>
  <c r="C4027" i="1"/>
  <c r="C4028" i="1"/>
  <c r="C4029" i="1"/>
  <c r="C4037" i="1"/>
  <c r="C4043" i="1"/>
  <c r="C4045" i="1"/>
  <c r="C4046" i="1"/>
  <c r="C4049" i="1"/>
  <c r="C4050" i="1"/>
  <c r="C4051" i="1"/>
  <c r="C4052" i="1"/>
  <c r="C4053" i="1"/>
  <c r="C4054" i="1"/>
  <c r="C4055" i="1"/>
  <c r="C4056" i="1"/>
  <c r="C4057" i="1"/>
  <c r="C4058" i="1"/>
  <c r="C4059" i="1"/>
  <c r="C4060" i="1"/>
  <c r="C4061" i="1"/>
  <c r="C4062" i="1"/>
  <c r="C4063" i="1"/>
  <c r="C4077" i="1"/>
  <c r="C4091" i="1"/>
  <c r="C4092" i="1"/>
  <c r="C4093" i="1"/>
  <c r="C4094" i="1"/>
  <c r="C4097" i="1"/>
  <c r="C4098" i="1"/>
  <c r="C4100" i="1"/>
  <c r="C4102" i="1"/>
  <c r="C4103" i="1"/>
  <c r="C4104" i="1"/>
  <c r="C4105" i="1"/>
  <c r="C4106" i="1"/>
  <c r="C4107" i="1"/>
  <c r="C4109" i="1"/>
  <c r="C4110" i="1"/>
  <c r="C4111" i="1"/>
  <c r="C4121" i="1"/>
  <c r="C4122" i="1"/>
  <c r="C4123" i="1"/>
  <c r="C4124" i="1"/>
  <c r="C4125" i="1"/>
  <c r="C4126" i="1"/>
  <c r="C4127" i="1"/>
  <c r="C4128" i="1"/>
  <c r="C4129" i="1"/>
  <c r="C4130" i="1"/>
  <c r="C4131" i="1"/>
  <c r="C4132" i="1"/>
  <c r="C4133" i="1"/>
  <c r="C4134" i="1"/>
  <c r="C4135" i="1"/>
  <c r="C4136" i="1"/>
  <c r="C4137" i="1"/>
  <c r="C4138" i="1"/>
  <c r="C4139" i="1"/>
  <c r="C4140" i="1"/>
  <c r="C4141" i="1"/>
  <c r="C4144" i="1"/>
  <c r="C4145" i="1"/>
  <c r="C4146" i="1"/>
  <c r="C4147" i="1"/>
  <c r="C4148" i="1"/>
  <c r="C4149" i="1"/>
  <c r="C4150" i="1"/>
  <c r="C4142" i="1"/>
  <c r="C4160" i="1"/>
  <c r="C4169" i="1"/>
  <c r="C4170" i="1"/>
  <c r="C4171" i="1"/>
  <c r="C4172" i="1"/>
  <c r="C4173" i="1"/>
  <c r="C4174" i="1"/>
  <c r="C4175" i="1"/>
  <c r="C4176" i="1"/>
  <c r="C4177" i="1"/>
  <c r="C4178" i="1"/>
  <c r="C4179" i="1"/>
  <c r="C4180" i="1"/>
  <c r="C4181" i="1"/>
  <c r="C4182" i="1"/>
  <c r="C4183" i="1"/>
  <c r="C4186" i="1"/>
  <c r="C4193" i="1"/>
  <c r="C4198" i="1"/>
  <c r="C4204" i="1"/>
  <c r="C4205" i="1"/>
  <c r="C4206" i="1"/>
  <c r="C4207" i="1"/>
  <c r="C4208" i="1"/>
  <c r="C4209" i="1"/>
  <c r="C4210" i="1"/>
  <c r="C4220" i="1"/>
  <c r="C4221" i="1"/>
  <c r="C4286" i="1"/>
  <c r="C4326" i="1"/>
  <c r="C4384" i="1"/>
  <c r="C4386" i="1"/>
  <c r="C4387" i="1"/>
  <c r="C4389" i="1"/>
  <c r="C4393" i="1"/>
  <c r="C4390" i="1"/>
  <c r="C4392" i="1"/>
  <c r="C4394" i="1"/>
  <c r="C4395" i="1"/>
  <c r="C4396" i="1"/>
  <c r="C4397" i="1"/>
  <c r="C4391" i="1"/>
  <c r="C4401" i="1"/>
  <c r="C4398" i="1"/>
  <c r="C4400" i="1"/>
  <c r="C4402" i="1"/>
  <c r="C4403" i="1"/>
  <c r="C4404" i="1"/>
  <c r="C4405" i="1"/>
  <c r="C4399" i="1"/>
  <c r="C4406" i="1"/>
  <c r="C4407" i="1"/>
  <c r="C4441" i="1"/>
  <c r="C4442" i="1"/>
  <c r="C4443" i="1"/>
  <c r="C4444" i="1"/>
  <c r="C4447" i="1"/>
  <c r="C4448" i="1"/>
  <c r="C4449" i="1"/>
  <c r="C4450" i="1"/>
  <c r="C4451" i="1"/>
  <c r="C4452" i="1"/>
  <c r="C4453" i="1"/>
  <c r="C4454" i="1"/>
  <c r="C4445" i="1"/>
  <c r="C4455" i="1"/>
  <c r="C4456" i="1"/>
  <c r="C4457" i="1"/>
  <c r="C4458" i="1"/>
  <c r="C4459" i="1"/>
  <c r="C4460" i="1"/>
  <c r="C4461" i="1"/>
  <c r="C4462" i="1"/>
  <c r="C4463" i="1"/>
  <c r="C4464" i="1"/>
  <c r="C4465" i="1"/>
  <c r="C4466" i="1"/>
  <c r="C4446" i="1"/>
  <c r="C4467" i="1"/>
  <c r="C4468" i="1"/>
  <c r="C4469" i="1"/>
  <c r="C4470" i="1"/>
  <c r="C4471" i="1"/>
  <c r="C4472" i="1"/>
  <c r="C4473" i="1"/>
  <c r="C4474" i="1"/>
  <c r="C4475" i="1"/>
  <c r="C4476" i="1"/>
  <c r="C4477" i="1"/>
  <c r="C4478" i="1"/>
  <c r="C4479" i="1"/>
  <c r="C4480" i="1"/>
  <c r="C4481" i="1"/>
  <c r="C4482" i="1"/>
  <c r="C4483" i="1"/>
  <c r="C4484" i="1"/>
  <c r="C4487" i="1"/>
  <c r="C4522" i="1"/>
  <c r="C4491" i="1"/>
  <c r="C4492" i="1"/>
  <c r="C4493" i="1"/>
  <c r="C4494" i="1"/>
  <c r="C4495" i="1"/>
  <c r="C4488" i="1"/>
  <c r="C4496" i="1"/>
  <c r="C4497" i="1"/>
  <c r="C4498" i="1"/>
  <c r="C4490" i="1"/>
  <c r="C4499" i="1"/>
  <c r="C4500" i="1"/>
  <c r="C4501" i="1"/>
  <c r="C4502" i="1"/>
  <c r="C4503" i="1"/>
  <c r="C4504" i="1"/>
  <c r="C4489" i="1"/>
  <c r="C4508" i="1"/>
  <c r="C4509" i="1"/>
  <c r="C4510" i="1"/>
  <c r="C4511" i="1"/>
  <c r="C4505" i="1"/>
  <c r="C4512" i="1"/>
  <c r="C4513" i="1"/>
  <c r="C4514" i="1"/>
  <c r="C4515" i="1"/>
  <c r="C4507" i="1"/>
  <c r="C4516" i="1"/>
  <c r="C4517" i="1"/>
  <c r="C4518" i="1"/>
  <c r="C4519" i="1"/>
  <c r="C4520" i="1"/>
  <c r="C4521" i="1"/>
  <c r="C4506" i="1"/>
  <c r="C4523" i="1"/>
  <c r="C4527" i="1"/>
  <c r="C4528" i="1"/>
  <c r="C4529" i="1"/>
  <c r="C4526" i="1"/>
  <c r="C4530" i="1"/>
  <c r="C4531" i="1"/>
  <c r="C4532" i="1"/>
  <c r="C4533" i="1"/>
  <c r="C4524" i="1"/>
  <c r="C4534" i="1"/>
  <c r="C4535" i="1"/>
  <c r="C4536" i="1"/>
  <c r="C4537" i="1"/>
  <c r="C4538" i="1"/>
  <c r="C4539" i="1"/>
  <c r="C4540" i="1"/>
  <c r="C4541" i="1"/>
  <c r="C4542" i="1"/>
  <c r="C4543" i="1"/>
  <c r="C4544" i="1"/>
  <c r="C4545" i="1"/>
  <c r="C4525" i="1"/>
  <c r="C4549" i="1"/>
  <c r="C4550" i="1"/>
  <c r="C4551" i="1"/>
  <c r="C4552" i="1"/>
  <c r="C4553" i="1"/>
  <c r="C4546" i="1"/>
  <c r="C4554" i="1"/>
  <c r="C4555" i="1"/>
  <c r="C4556" i="1"/>
  <c r="C4548" i="1"/>
  <c r="C4557" i="1"/>
  <c r="C4558" i="1"/>
  <c r="C4559" i="1"/>
  <c r="C4560" i="1"/>
  <c r="C4561" i="1"/>
  <c r="C4562" i="1"/>
  <c r="C4547" i="1"/>
  <c r="C4566" i="1"/>
  <c r="C4567" i="1"/>
  <c r="C4568" i="1"/>
  <c r="C4569" i="1"/>
  <c r="C4563" i="1"/>
  <c r="C4570" i="1"/>
  <c r="C4571" i="1"/>
  <c r="C4572" i="1"/>
  <c r="C4573" i="1"/>
  <c r="C4565" i="1"/>
  <c r="C4574" i="1"/>
  <c r="C4575" i="1"/>
  <c r="C4576" i="1"/>
  <c r="C4577" i="1"/>
  <c r="C4578" i="1"/>
  <c r="C4579" i="1"/>
  <c r="C4564" i="1"/>
  <c r="C4583" i="1"/>
  <c r="C4584" i="1"/>
  <c r="C4585" i="1"/>
  <c r="C4586" i="1"/>
  <c r="C4580" i="1"/>
  <c r="C4587" i="1"/>
  <c r="C4588" i="1"/>
  <c r="C4589" i="1"/>
  <c r="C4590" i="1"/>
  <c r="C4582" i="1"/>
  <c r="C4591" i="1"/>
  <c r="C4592" i="1"/>
  <c r="C4593" i="1"/>
  <c r="C4594" i="1"/>
  <c r="C4595" i="1"/>
  <c r="C4596" i="1"/>
  <c r="C4581" i="1"/>
  <c r="C4599" i="1"/>
  <c r="C4597" i="1"/>
  <c r="C4600" i="1"/>
  <c r="C4601" i="1"/>
  <c r="C4602" i="1"/>
  <c r="C4603" i="1"/>
  <c r="C4604" i="1"/>
  <c r="C4605" i="1"/>
  <c r="C4606" i="1"/>
  <c r="C4607" i="1"/>
  <c r="C4598"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8" i="1"/>
  <c r="C4709" i="1"/>
  <c r="C4710" i="1"/>
  <c r="C4705" i="1"/>
  <c r="C4711" i="1"/>
  <c r="C4712" i="1"/>
  <c r="C4713" i="1"/>
  <c r="C4714" i="1"/>
  <c r="C4715" i="1"/>
  <c r="C4716" i="1"/>
  <c r="C4717" i="1"/>
  <c r="C4718" i="1"/>
  <c r="C4719" i="1"/>
  <c r="C4720" i="1"/>
  <c r="C4721" i="1"/>
  <c r="C4707" i="1"/>
  <c r="C4706" i="1"/>
  <c r="C4722" i="1"/>
  <c r="C4723" i="1"/>
  <c r="C4724" i="1"/>
  <c r="C4725" i="1"/>
  <c r="C4726" i="1"/>
  <c r="C4727" i="1"/>
  <c r="C4731" i="1"/>
  <c r="C4732" i="1"/>
  <c r="C4733" i="1"/>
  <c r="C4728" i="1"/>
  <c r="C4734" i="1"/>
  <c r="C4735" i="1"/>
  <c r="C4736" i="1"/>
  <c r="C4737" i="1"/>
  <c r="C4738" i="1"/>
  <c r="C4739" i="1"/>
  <c r="C4740" i="1"/>
  <c r="C4741" i="1"/>
  <c r="C4742" i="1"/>
  <c r="C4743" i="1"/>
  <c r="C4744" i="1"/>
  <c r="C4730" i="1"/>
  <c r="C4729" i="1"/>
  <c r="C4745" i="1"/>
  <c r="C4746" i="1"/>
  <c r="C4747" i="1"/>
  <c r="C4748" i="1"/>
  <c r="C4749" i="1"/>
  <c r="C4750" i="1"/>
  <c r="C4754" i="1"/>
  <c r="C4755" i="1"/>
  <c r="C4756" i="1"/>
  <c r="C4751" i="1"/>
  <c r="C4757" i="1"/>
  <c r="C4758" i="1"/>
  <c r="C4759" i="1"/>
  <c r="C4760" i="1"/>
  <c r="C4761" i="1"/>
  <c r="C4762" i="1"/>
  <c r="C4763" i="1"/>
  <c r="C4764" i="1"/>
  <c r="C4765" i="1"/>
  <c r="C4766" i="1"/>
  <c r="C4767" i="1"/>
  <c r="C4753" i="1"/>
  <c r="C4752" i="1"/>
  <c r="C4768" i="1"/>
  <c r="C4769" i="1"/>
  <c r="C4770" i="1"/>
  <c r="C4771" i="1"/>
  <c r="C4772" i="1"/>
  <c r="C4773" i="1"/>
  <c r="C4774" i="1"/>
  <c r="C4775" i="1"/>
  <c r="C4776" i="1"/>
  <c r="C4777" i="1"/>
  <c r="C4778" i="1"/>
  <c r="C4779" i="1"/>
  <c r="C4780" i="1"/>
  <c r="C4781" i="1"/>
  <c r="C4782" i="1"/>
  <c r="C4783" i="1"/>
  <c r="C4784" i="1"/>
  <c r="C4785" i="1"/>
  <c r="C4786" i="1"/>
  <c r="C4806" i="1"/>
  <c r="C4807" i="1"/>
  <c r="C4808" i="1"/>
  <c r="C4809" i="1"/>
  <c r="C4824" i="1"/>
  <c r="C4826" i="1"/>
  <c r="C4827" i="1"/>
  <c r="C4825" i="1"/>
  <c r="C4828" i="1"/>
  <c r="C4829" i="1"/>
  <c r="C4830" i="1"/>
  <c r="C4832" i="1"/>
  <c r="C4833" i="1"/>
  <c r="C4835" i="1"/>
  <c r="C4836" i="1"/>
  <c r="C4837" i="1"/>
  <c r="C4838" i="1"/>
  <c r="C4839" i="1"/>
  <c r="C4840" i="1"/>
  <c r="C4842" i="1"/>
  <c r="C4843" i="1"/>
  <c r="C4845" i="1"/>
  <c r="C4853" i="1"/>
  <c r="C4854" i="1"/>
  <c r="C4841" i="1"/>
  <c r="C4787" i="1"/>
  <c r="C4788" i="1"/>
  <c r="C4789" i="1"/>
  <c r="C4790" i="1"/>
  <c r="C4791" i="1"/>
  <c r="C4792" i="1"/>
  <c r="C4793" i="1"/>
  <c r="C4794" i="1"/>
  <c r="C4795" i="1"/>
  <c r="C4796" i="1"/>
  <c r="C4797" i="1"/>
  <c r="C4798" i="1"/>
  <c r="C4799" i="1"/>
  <c r="C4800" i="1"/>
  <c r="C4801" i="1"/>
  <c r="C4802" i="1"/>
  <c r="C4803" i="1"/>
  <c r="C4805" i="1"/>
  <c r="C4804" i="1"/>
  <c r="C4867" i="1"/>
  <c r="C4874" i="1"/>
  <c r="C4881" i="1"/>
  <c r="C4900" i="1"/>
  <c r="C4901" i="1"/>
  <c r="C4902" i="1"/>
  <c r="C4903" i="1"/>
  <c r="C4904" i="1"/>
  <c r="C4905" i="1"/>
  <c r="C4906" i="1"/>
  <c r="C4907" i="1"/>
  <c r="C4909" i="1"/>
  <c r="C4911" i="1"/>
  <c r="C4913" i="1"/>
  <c r="C4914" i="1"/>
  <c r="C4915" i="1"/>
  <c r="C4916" i="1"/>
  <c r="C4917" i="1"/>
  <c r="C4918" i="1"/>
  <c r="C4919" i="1"/>
  <c r="C4920" i="1"/>
  <c r="C4899" i="1"/>
  <c r="C4924" i="1"/>
  <c r="C4925" i="1"/>
  <c r="C4926" i="1"/>
  <c r="C4927" i="1"/>
  <c r="C4928" i="1"/>
  <c r="C4929" i="1"/>
  <c r="C4930" i="1"/>
  <c r="C4931" i="1"/>
  <c r="C4932" i="1"/>
  <c r="C4933" i="1"/>
  <c r="C4934" i="1"/>
  <c r="C4921" i="1"/>
  <c r="C4935" i="1"/>
  <c r="C4936" i="1"/>
  <c r="C4937" i="1"/>
  <c r="C4938" i="1"/>
  <c r="C4923" i="1"/>
  <c r="C4922" i="1"/>
  <c r="C4942" i="1"/>
  <c r="C4943" i="1"/>
  <c r="C4944" i="1"/>
  <c r="C4945" i="1"/>
  <c r="C4946" i="1"/>
  <c r="C4947" i="1"/>
  <c r="C4948" i="1"/>
  <c r="C4949" i="1"/>
  <c r="C4950" i="1"/>
  <c r="C4951" i="1"/>
  <c r="C4952" i="1"/>
  <c r="C4939" i="1"/>
  <c r="C4953" i="1"/>
  <c r="C4954" i="1"/>
  <c r="C4955" i="1"/>
  <c r="C4956" i="1"/>
  <c r="C4941" i="1"/>
  <c r="C4940" i="1"/>
  <c r="C5032" i="1"/>
  <c r="C5033" i="1"/>
  <c r="C5034" i="1"/>
  <c r="C5035" i="1"/>
  <c r="C5036" i="1"/>
  <c r="C4959" i="1"/>
  <c r="C4960" i="1"/>
  <c r="C4961" i="1"/>
  <c r="C4962" i="1"/>
  <c r="C4963" i="1"/>
  <c r="C4964" i="1"/>
  <c r="C4965" i="1"/>
  <c r="C4966" i="1"/>
  <c r="C4967" i="1"/>
  <c r="C4968" i="1"/>
  <c r="C4958" i="1"/>
  <c r="C4957" i="1"/>
  <c r="C4969" i="1"/>
  <c r="C4970" i="1"/>
  <c r="C4971" i="1"/>
  <c r="C4972" i="1"/>
  <c r="C4973" i="1"/>
  <c r="C4976" i="1"/>
  <c r="C4977" i="1"/>
  <c r="C4978" i="1"/>
  <c r="C4979" i="1"/>
  <c r="C4980" i="1"/>
  <c r="C4981" i="1"/>
  <c r="C4982" i="1"/>
  <c r="C4983" i="1"/>
  <c r="C4984" i="1"/>
  <c r="C4985" i="1"/>
  <c r="C4975" i="1"/>
  <c r="C4974" i="1"/>
  <c r="C4986" i="1"/>
  <c r="C4987" i="1"/>
  <c r="C4988" i="1"/>
  <c r="C4989" i="1"/>
  <c r="C4990" i="1"/>
  <c r="C4993" i="1"/>
  <c r="C4994" i="1"/>
  <c r="C4995" i="1"/>
  <c r="C4996" i="1"/>
  <c r="C4997" i="1"/>
  <c r="C4998" i="1"/>
  <c r="C4999" i="1"/>
  <c r="C5000" i="1"/>
  <c r="C5001" i="1"/>
  <c r="C5002" i="1"/>
  <c r="C4992" i="1"/>
  <c r="C4991" i="1"/>
  <c r="C5003" i="1"/>
  <c r="C5004" i="1"/>
  <c r="C5005" i="1"/>
  <c r="C5006" i="1"/>
  <c r="C5007" i="1"/>
  <c r="C5010" i="1"/>
  <c r="C5011" i="1"/>
  <c r="C5012" i="1"/>
  <c r="C5013" i="1"/>
  <c r="C5014" i="1"/>
  <c r="C5015" i="1"/>
  <c r="C5016" i="1"/>
  <c r="C5017" i="1"/>
  <c r="C5018" i="1"/>
  <c r="C5019" i="1"/>
  <c r="C5009" i="1"/>
  <c r="C5008" i="1"/>
  <c r="C5020" i="1"/>
  <c r="C5021" i="1"/>
  <c r="C5022" i="1"/>
  <c r="C5023" i="1"/>
  <c r="C5024" i="1"/>
  <c r="C5025" i="1"/>
  <c r="C5026" i="1"/>
  <c r="C5027" i="1"/>
  <c r="C5028" i="1"/>
  <c r="C5029" i="1"/>
  <c r="C5030" i="1"/>
  <c r="C5031" i="1"/>
  <c r="C5037" i="1"/>
  <c r="C5038" i="1"/>
  <c r="C5039" i="1"/>
  <c r="C5040" i="1"/>
  <c r="C5041" i="1"/>
  <c r="C5042" i="1"/>
  <c r="C5043" i="1"/>
  <c r="C5044" i="1"/>
  <c r="C5045" i="1"/>
  <c r="C5046" i="1"/>
  <c r="C5047" i="1"/>
  <c r="C5048" i="1"/>
  <c r="C5049" i="1"/>
  <c r="C5050" i="1"/>
  <c r="C5051" i="1"/>
  <c r="C5052" i="1"/>
  <c r="C5053" i="1"/>
  <c r="C5054" i="1"/>
  <c r="Z3394" i="1"/>
  <c r="AA3394" i="1"/>
  <c r="AB3394" i="1"/>
  <c r="AB3400" i="1"/>
  <c r="AG5044" i="1"/>
  <c r="Z5048" i="1"/>
  <c r="AB5048" i="1"/>
  <c r="AG5048" i="1"/>
  <c r="E2247" i="1"/>
  <c r="E541" i="1"/>
  <c r="E1684" i="1"/>
  <c r="E706" i="1"/>
  <c r="E531" i="1"/>
  <c r="E855" i="1"/>
  <c r="E3858" i="1"/>
  <c r="E3665" i="1"/>
  <c r="E216" i="1"/>
  <c r="E316" i="1"/>
  <c r="E5047" i="1"/>
  <c r="E1957" i="1"/>
  <c r="E2553" i="1"/>
  <c r="E1464" i="1"/>
  <c r="E510" i="1"/>
  <c r="E1760" i="1"/>
  <c r="E4259" i="1"/>
  <c r="E3837" i="1"/>
  <c r="E746" i="1"/>
  <c r="E820" i="1"/>
  <c r="E1297" i="1"/>
  <c r="E3622" i="1"/>
  <c r="E156" i="1"/>
  <c r="E1379" i="1"/>
  <c r="E1827" i="1"/>
  <c r="E2797" i="1"/>
  <c r="E2406" i="1"/>
  <c r="E1834" i="1"/>
  <c r="E860" i="1"/>
  <c r="E1579" i="1"/>
  <c r="E2182" i="1"/>
  <c r="E1260" i="1"/>
  <c r="E1853" i="1"/>
  <c r="E3244" i="1"/>
  <c r="E4081" i="1"/>
  <c r="E444" i="1"/>
  <c r="E1661" i="1"/>
  <c r="E4450" i="1"/>
  <c r="E400" i="1"/>
  <c r="E4673" i="1"/>
  <c r="E4431" i="1"/>
  <c r="E2892" i="1"/>
  <c r="E1301" i="1"/>
  <c r="E4756" i="1"/>
  <c r="E1037" i="1"/>
  <c r="E2532" i="1"/>
  <c r="E3549" i="1"/>
  <c r="E48" i="1"/>
  <c r="E4653" i="1"/>
  <c r="E534" i="1"/>
  <c r="E142" i="1"/>
  <c r="E4370" i="1"/>
  <c r="E2481" i="1"/>
  <c r="E299" i="1"/>
  <c r="E4657" i="1"/>
  <c r="E775" i="1"/>
  <c r="E3981" i="1"/>
  <c r="E1714" i="1"/>
  <c r="E4231" i="1"/>
  <c r="E1040" i="1"/>
  <c r="E482" i="1"/>
  <c r="E4599" i="1"/>
  <c r="E501" i="1"/>
  <c r="E4969" i="1"/>
  <c r="E1485" i="1"/>
  <c r="E844" i="1"/>
  <c r="E192" i="1"/>
  <c r="E1397" i="1"/>
  <c r="E3652" i="1"/>
  <c r="E811" i="1"/>
  <c r="E2920" i="1"/>
  <c r="E1932" i="1"/>
  <c r="E294" i="1"/>
  <c r="E2664" i="1"/>
  <c r="E963" i="1"/>
  <c r="E1747" i="1"/>
  <c r="E1612" i="1"/>
  <c r="E1451" i="1"/>
  <c r="E1545" i="1"/>
  <c r="E1740" i="1"/>
  <c r="E914" i="1"/>
  <c r="E4332" i="1"/>
  <c r="E2634" i="1"/>
  <c r="E4549" i="1"/>
  <c r="E555" i="1"/>
  <c r="E909" i="1"/>
  <c r="E1501" i="1"/>
  <c r="E176" i="1"/>
  <c r="E4847" i="1"/>
  <c r="E414" i="1"/>
  <c r="E2038" i="1"/>
  <c r="E1025" i="1"/>
  <c r="E1232" i="1"/>
  <c r="E4922" i="1"/>
  <c r="E2535" i="1"/>
  <c r="E126" i="1"/>
  <c r="E4241" i="1"/>
  <c r="E4801" i="1"/>
  <c r="E647" i="1"/>
  <c r="E1785" i="1"/>
  <c r="E4829" i="1"/>
  <c r="E3112" i="1"/>
  <c r="E3238" i="1"/>
  <c r="E796" i="1"/>
  <c r="E47" i="1"/>
  <c r="E865" i="1"/>
  <c r="E2144" i="1"/>
  <c r="E448" i="1"/>
  <c r="E271" i="1"/>
  <c r="E4298" i="1"/>
  <c r="E161" i="1"/>
  <c r="E2906" i="1"/>
  <c r="E3699" i="1"/>
  <c r="E2981" i="1"/>
  <c r="E59" i="1"/>
  <c r="E1450" i="1"/>
  <c r="E2220" i="1"/>
  <c r="E533" i="1"/>
  <c r="E3770" i="1"/>
  <c r="E355" i="1"/>
  <c r="E2550" i="1"/>
  <c r="E4831" i="1"/>
  <c r="E1833" i="1"/>
  <c r="E2754" i="1"/>
  <c r="E815" i="1"/>
  <c r="E2905" i="1"/>
  <c r="E4482" i="1"/>
  <c r="E753" i="1"/>
  <c r="E2347" i="1"/>
  <c r="E4256" i="1"/>
  <c r="E5045" i="1"/>
  <c r="E1601" i="1"/>
  <c r="E1705" i="1"/>
  <c r="E874" i="1"/>
  <c r="E4143" i="1"/>
  <c r="E164" i="1"/>
  <c r="E713" i="1"/>
  <c r="E3840" i="1"/>
  <c r="E2204" i="1"/>
  <c r="E643" i="1"/>
  <c r="E243" i="1"/>
  <c r="E3330" i="1"/>
  <c r="E4717" i="1"/>
  <c r="E1815" i="1"/>
  <c r="E4440" i="1"/>
  <c r="E1029" i="1"/>
  <c r="E2282" i="1"/>
  <c r="E397" i="1"/>
  <c r="E3719" i="1"/>
  <c r="E1756" i="1"/>
  <c r="E848" i="1"/>
  <c r="E427" i="1"/>
  <c r="E4217" i="1"/>
  <c r="E2315" i="1"/>
  <c r="E3693" i="1"/>
  <c r="E813" i="1"/>
  <c r="E2314" i="1"/>
  <c r="E1032" i="1"/>
  <c r="E335" i="1"/>
  <c r="E129" i="1"/>
  <c r="E1789" i="1"/>
  <c r="E43" i="1"/>
  <c r="E1786" i="1"/>
  <c r="E1271" i="1"/>
  <c r="E1911" i="1"/>
  <c r="E3577" i="1"/>
  <c r="E2640" i="1"/>
  <c r="E4376" i="1"/>
  <c r="E4442" i="1"/>
  <c r="E2376" i="1"/>
  <c r="E937" i="1"/>
  <c r="E3447" i="1"/>
  <c r="E1167" i="1"/>
  <c r="E4213" i="1"/>
  <c r="E4812" i="1"/>
  <c r="E1886" i="1"/>
  <c r="E3449" i="1"/>
  <c r="E1873" i="1"/>
  <c r="E2088" i="1"/>
  <c r="E1386" i="1"/>
  <c r="E130" i="1"/>
  <c r="E2160" i="1"/>
  <c r="E1761" i="1"/>
  <c r="E3291" i="1"/>
  <c r="E1198" i="1"/>
  <c r="E502" i="1"/>
  <c r="E288" i="1"/>
  <c r="E1656" i="1"/>
  <c r="E98" i="1"/>
  <c r="E70" i="1"/>
  <c r="E809" i="1"/>
  <c r="E3891" i="1"/>
  <c r="E3818" i="1"/>
  <c r="E1679" i="1"/>
  <c r="E2129" i="1"/>
  <c r="E3355" i="1"/>
  <c r="E1086" i="1"/>
  <c r="E477" i="1"/>
  <c r="E1252" i="1"/>
  <c r="E2696" i="1"/>
  <c r="E4474" i="1"/>
  <c r="E4382" i="1"/>
  <c r="E2283" i="1"/>
  <c r="E4426" i="1"/>
  <c r="E3434" i="1"/>
  <c r="E1678" i="1"/>
  <c r="E3961" i="1"/>
  <c r="E4502" i="1"/>
  <c r="E1846" i="1"/>
  <c r="E3867" i="1"/>
  <c r="E2977" i="1"/>
  <c r="E1863" i="1"/>
  <c r="E4192" i="1"/>
  <c r="E1329" i="1"/>
  <c r="E4914" i="1"/>
  <c r="E2298" i="1"/>
  <c r="E779" i="1"/>
  <c r="E2512" i="1"/>
  <c r="E1193" i="1"/>
  <c r="E199" i="1"/>
  <c r="E2469" i="1"/>
  <c r="E2861" i="1"/>
  <c r="E4245" i="1"/>
  <c r="E4444" i="1"/>
  <c r="E728" i="1"/>
  <c r="E1920" i="1"/>
  <c r="E1367" i="1"/>
  <c r="E924" i="1"/>
  <c r="E2581" i="1"/>
  <c r="E2991" i="1"/>
  <c r="E2635" i="1"/>
  <c r="E2869" i="1"/>
  <c r="E3132" i="1"/>
  <c r="E2491" i="1"/>
  <c r="E581" i="1"/>
  <c r="E2152" i="1"/>
  <c r="E177" i="1"/>
  <c r="E1866" i="1"/>
  <c r="E3105" i="1"/>
  <c r="E3339" i="1"/>
  <c r="E457" i="1"/>
  <c r="E557" i="1"/>
  <c r="E3189" i="1"/>
  <c r="E3735" i="1"/>
  <c r="E1059" i="1"/>
  <c r="E546" i="1"/>
  <c r="E4701" i="1"/>
  <c r="E871" i="1"/>
  <c r="E864" i="1"/>
  <c r="E3656" i="1"/>
  <c r="E393" i="1"/>
  <c r="E2874" i="1"/>
  <c r="E2238" i="1"/>
  <c r="E651" i="1"/>
  <c r="E709" i="1"/>
  <c r="E4252" i="1"/>
  <c r="E1057" i="1"/>
  <c r="E238" i="1"/>
  <c r="E663" i="1"/>
  <c r="E2630" i="1"/>
  <c r="E3808" i="1"/>
  <c r="E1350" i="1"/>
  <c r="E756" i="1"/>
  <c r="E1161" i="1"/>
  <c r="E658" i="1"/>
  <c r="E2381" i="1"/>
  <c r="E4243" i="1"/>
  <c r="E2923" i="1"/>
  <c r="E1154" i="1"/>
  <c r="E3939" i="1"/>
  <c r="E439" i="1"/>
  <c r="E3681" i="1"/>
  <c r="E550" i="1"/>
  <c r="E4889" i="1"/>
  <c r="E2052" i="1"/>
  <c r="E1118" i="1"/>
  <c r="E4246" i="1"/>
  <c r="E3266" i="1"/>
  <c r="E785" i="1"/>
  <c r="E851" i="1"/>
  <c r="E3542" i="1"/>
  <c r="E1412" i="1"/>
  <c r="E2618" i="1"/>
  <c r="E1137" i="1"/>
  <c r="E3475" i="1"/>
  <c r="E1857" i="1"/>
  <c r="E2100" i="1"/>
  <c r="E3593" i="1"/>
  <c r="E3636" i="1"/>
  <c r="E4257" i="1"/>
  <c r="E1053" i="1"/>
  <c r="E1286" i="1"/>
  <c r="E1663" i="1"/>
  <c r="E1363" i="1"/>
  <c r="E4815" i="1"/>
  <c r="E1220" i="1"/>
  <c r="E4197" i="1"/>
  <c r="E2575" i="1"/>
  <c r="E825" i="1"/>
  <c r="E4079" i="1"/>
  <c r="E724" i="1"/>
  <c r="E1034" i="1"/>
  <c r="E2236" i="1"/>
  <c r="E4929" i="1"/>
  <c r="E3043" i="1"/>
  <c r="E318" i="1"/>
  <c r="E4264" i="1"/>
  <c r="E2774" i="1"/>
  <c r="E575" i="1"/>
  <c r="E1110" i="1"/>
  <c r="E4497" i="1"/>
  <c r="E1175" i="1"/>
  <c r="E3033" i="1"/>
  <c r="E1005" i="1"/>
  <c r="E659" i="1"/>
  <c r="E2305" i="1"/>
  <c r="E3133" i="1"/>
  <c r="E85" i="1"/>
  <c r="E4112" i="1"/>
  <c r="E4157" i="1"/>
  <c r="E4394" i="1"/>
  <c r="E2533" i="1"/>
  <c r="E1026" i="1"/>
  <c r="E1360" i="1"/>
  <c r="E4715" i="1"/>
  <c r="E622" i="1"/>
  <c r="E4316" i="1"/>
  <c r="E4752" i="1"/>
  <c r="E442" i="1"/>
  <c r="E4546" i="1"/>
  <c r="E337" i="1"/>
  <c r="E110" i="1"/>
  <c r="E1758" i="1"/>
  <c r="E2818" i="1"/>
  <c r="E4977" i="1"/>
  <c r="E273" i="1"/>
  <c r="E133" i="1"/>
  <c r="E2752" i="1"/>
  <c r="E3620" i="1"/>
  <c r="E4552" i="1"/>
  <c r="E2091" i="1"/>
  <c r="E1490" i="1"/>
  <c r="E3760" i="1"/>
  <c r="E4300" i="1"/>
  <c r="E3995" i="1"/>
  <c r="E1319" i="1"/>
  <c r="E1870" i="1"/>
  <c r="E116" i="1"/>
  <c r="E4160" i="1"/>
  <c r="E3625" i="1"/>
  <c r="E3832" i="1"/>
  <c r="E3977" i="1"/>
  <c r="E4250" i="1"/>
  <c r="E3333" i="1"/>
  <c r="E1415" i="1"/>
  <c r="E2433" i="1"/>
  <c r="E308" i="1"/>
  <c r="E2276" i="1"/>
  <c r="E4683" i="1"/>
  <c r="E1253" i="1"/>
  <c r="E2629" i="1"/>
  <c r="E4870" i="1"/>
  <c r="E1266" i="1"/>
  <c r="E1770" i="1"/>
  <c r="E4406" i="1"/>
  <c r="E4286" i="1"/>
  <c r="E543" i="1"/>
  <c r="E2852" i="1"/>
  <c r="E618" i="1"/>
  <c r="E322" i="1"/>
  <c r="E1165" i="1"/>
  <c r="E4236" i="1"/>
  <c r="E1500" i="1"/>
  <c r="E36" i="1"/>
  <c r="E2178" i="1"/>
  <c r="E1738" i="1"/>
  <c r="E72" i="1"/>
  <c r="E2592" i="1"/>
  <c r="E1270" i="1"/>
  <c r="E1910" i="1"/>
  <c r="E2998" i="1"/>
  <c r="E1793" i="1"/>
  <c r="E771" i="1"/>
  <c r="E2885" i="1"/>
  <c r="E2366" i="1"/>
  <c r="E3530" i="1"/>
  <c r="E1217" i="1"/>
  <c r="E4228" i="1"/>
  <c r="E1861" i="1"/>
  <c r="E3970" i="1"/>
  <c r="E571" i="1"/>
  <c r="E948" i="1"/>
  <c r="E4755" i="1"/>
  <c r="E2446" i="1"/>
  <c r="E2279" i="1"/>
  <c r="E1414" i="1"/>
  <c r="E3065" i="1"/>
  <c r="E2151" i="1"/>
  <c r="E4877" i="1"/>
  <c r="E1949" i="1"/>
  <c r="E2494" i="1"/>
  <c r="E270" i="1"/>
  <c r="E868" i="1"/>
  <c r="E3094" i="1"/>
  <c r="E3230" i="1"/>
  <c r="E4663" i="1"/>
  <c r="E3559" i="1"/>
  <c r="E17" i="1"/>
  <c r="E2541" i="1"/>
  <c r="E610" i="1"/>
  <c r="E4247" i="1"/>
  <c r="E4637" i="1"/>
  <c r="E1767" i="1"/>
  <c r="E4078" i="1"/>
  <c r="E3205" i="1"/>
  <c r="E1066" i="1"/>
  <c r="E3150" i="1"/>
  <c r="E2356" i="1"/>
  <c r="E2810" i="1"/>
  <c r="E788" i="1"/>
  <c r="E3547" i="1"/>
  <c r="E4669" i="1"/>
  <c r="E346" i="1"/>
  <c r="E4828" i="1"/>
  <c r="E4582" i="1"/>
  <c r="E115" i="1"/>
  <c r="E2082" i="1"/>
  <c r="E2744" i="1"/>
  <c r="E4996" i="1"/>
  <c r="E3196" i="1"/>
  <c r="E2331" i="1"/>
  <c r="E3718" i="1"/>
  <c r="E1909" i="1"/>
  <c r="E806" i="1"/>
  <c r="E1748" i="1"/>
  <c r="E40" i="1"/>
  <c r="E250" i="1"/>
  <c r="E3371" i="1"/>
  <c r="E52" i="1"/>
  <c r="E158" i="1"/>
  <c r="E2367" i="1"/>
  <c r="E2945" i="1"/>
  <c r="E762" i="1"/>
  <c r="E4269" i="1"/>
  <c r="E1340" i="1"/>
  <c r="E401" i="1"/>
  <c r="E2644" i="1"/>
  <c r="E2947" i="1"/>
  <c r="E1710" i="1"/>
  <c r="E1944" i="1"/>
  <c r="E4958" i="1"/>
  <c r="E4664" i="1"/>
  <c r="E2050" i="1"/>
  <c r="E345" i="1"/>
  <c r="E489" i="1"/>
  <c r="E1871" i="1"/>
  <c r="E1178" i="1"/>
  <c r="E1320" i="1"/>
  <c r="E3573" i="1"/>
  <c r="E4538" i="1"/>
  <c r="E1893" i="1"/>
  <c r="E2723" i="1"/>
  <c r="E2357" i="1"/>
  <c r="E4116" i="1"/>
  <c r="E956" i="1"/>
  <c r="E4145" i="1"/>
  <c r="E2114" i="1"/>
  <c r="E4504" i="1"/>
  <c r="E1064" i="1"/>
  <c r="E642" i="1"/>
  <c r="E1819" i="1"/>
  <c r="E4347" i="1"/>
  <c r="E349" i="1"/>
  <c r="E849" i="1"/>
  <c r="E827" i="1"/>
  <c r="E4181" i="1"/>
  <c r="E1495" i="1"/>
  <c r="E2504" i="1"/>
  <c r="E4067" i="1"/>
  <c r="E3262" i="1"/>
  <c r="E4432" i="1"/>
  <c r="E2018" i="1"/>
  <c r="E2184" i="1"/>
  <c r="E5018" i="1"/>
  <c r="E3398" i="1"/>
  <c r="E1849" i="1"/>
  <c r="E863" i="1"/>
  <c r="E3108" i="1"/>
  <c r="E1131" i="1"/>
  <c r="E985" i="1"/>
  <c r="E2568" i="1"/>
  <c r="E1322" i="1"/>
  <c r="E4802" i="1"/>
  <c r="E2943" i="1"/>
  <c r="E3539" i="1"/>
  <c r="E220" i="1"/>
  <c r="E1850" i="1"/>
  <c r="E3991" i="1"/>
  <c r="E5049" i="1"/>
  <c r="E4265" i="1"/>
  <c r="E2594" i="1"/>
  <c r="E3644" i="1"/>
  <c r="E3777" i="1"/>
  <c r="E2140" i="1"/>
  <c r="E2551" i="1"/>
  <c r="E4025" i="1"/>
  <c r="E2380" i="1"/>
  <c r="E4091" i="1"/>
  <c r="E677" i="1"/>
  <c r="E3372" i="1"/>
  <c r="E1139" i="1"/>
  <c r="E247" i="1"/>
  <c r="E1385" i="1"/>
  <c r="E4454" i="1"/>
  <c r="E3052" i="1"/>
  <c r="E2764" i="1"/>
  <c r="E1293" i="1"/>
  <c r="E2677" i="1"/>
  <c r="E4087" i="1"/>
  <c r="E4317" i="1"/>
  <c r="E3309" i="1"/>
  <c r="E5048" i="1"/>
  <c r="E1455" i="1"/>
  <c r="E4535" i="1"/>
  <c r="E2739" i="1"/>
  <c r="E2999" i="1"/>
  <c r="E144" i="1"/>
  <c r="E1460" i="1"/>
  <c r="E4388" i="1"/>
  <c r="E4224" i="1"/>
  <c r="E2886" i="1"/>
  <c r="E433" i="1"/>
  <c r="E4026" i="1"/>
  <c r="E4898" i="1"/>
  <c r="E1394" i="1"/>
  <c r="E425" i="1"/>
  <c r="E4994" i="1"/>
  <c r="E1654" i="1"/>
  <c r="E4983" i="1"/>
  <c r="E3704" i="1"/>
  <c r="E1073" i="1"/>
  <c r="E2084" i="1"/>
  <c r="E2737" i="1"/>
  <c r="E2835" i="1"/>
  <c r="E300" i="1"/>
  <c r="E4620" i="1"/>
  <c r="E3959" i="1"/>
  <c r="E2444" i="1"/>
  <c r="E5040" i="1"/>
  <c r="E566" i="1"/>
  <c r="E2118" i="1"/>
  <c r="E4472" i="1"/>
  <c r="E3152" i="1"/>
  <c r="E4954" i="1"/>
  <c r="E5019" i="1"/>
  <c r="E4036" i="1"/>
  <c r="E2163" i="1"/>
  <c r="E2944" i="1"/>
  <c r="E1105" i="1"/>
  <c r="E3328" i="1"/>
  <c r="E3883" i="1"/>
  <c r="E4271" i="1"/>
  <c r="E3533" i="1"/>
  <c r="E2698" i="1"/>
  <c r="E2056" i="1"/>
  <c r="E3759" i="1"/>
  <c r="E4879" i="1"/>
  <c r="E2889" i="1"/>
  <c r="E4797" i="1"/>
  <c r="E3914" i="1"/>
  <c r="E1973" i="1"/>
  <c r="E4244" i="1"/>
  <c r="E232" i="1"/>
  <c r="E4125" i="1"/>
  <c r="E2771" i="1"/>
  <c r="E962" i="1"/>
  <c r="E4151" i="1"/>
  <c r="E3566" i="1"/>
  <c r="E4563" i="1"/>
  <c r="E4237" i="1"/>
  <c r="E14" i="1"/>
  <c r="E1078" i="1"/>
  <c r="E462" i="1"/>
  <c r="E375" i="1"/>
  <c r="E1420" i="1"/>
  <c r="E3607" i="1"/>
  <c r="E2928" i="1"/>
  <c r="E4606" i="1"/>
  <c r="E1555" i="1"/>
  <c r="E890" i="1"/>
  <c r="E4082" i="1"/>
  <c r="E4995" i="1"/>
  <c r="E1903" i="1"/>
  <c r="E1564" i="1"/>
  <c r="E1901" i="1"/>
  <c r="E685" i="1"/>
  <c r="E1212" i="1"/>
  <c r="E1471" i="1"/>
  <c r="E4894" i="1"/>
  <c r="E2738" i="1"/>
  <c r="E447" i="1"/>
  <c r="E3363" i="1"/>
  <c r="E1454" i="1"/>
  <c r="E108" i="1"/>
  <c r="E1330" i="1"/>
  <c r="E723" i="1"/>
  <c r="E382" i="1"/>
  <c r="E876" i="1"/>
  <c r="E4731" i="1"/>
  <c r="E4733" i="1"/>
  <c r="E1257" i="1"/>
  <c r="E3751" i="1"/>
  <c r="E1317" i="1"/>
  <c r="E3098" i="1"/>
  <c r="E631" i="1"/>
  <c r="E5028" i="1"/>
  <c r="E4564" i="1"/>
  <c r="E5006" i="1"/>
  <c r="E4361" i="1"/>
  <c r="E2707" i="1"/>
  <c r="E3615" i="1"/>
  <c r="E4638" i="1"/>
  <c r="E1143" i="1"/>
  <c r="E2043" i="1"/>
  <c r="E274" i="1"/>
  <c r="E3202" i="1"/>
  <c r="E2816" i="1"/>
  <c r="E1309" i="1"/>
  <c r="E1429" i="1"/>
  <c r="E4492" i="1"/>
  <c r="E2404" i="1"/>
  <c r="E1691" i="1"/>
  <c r="E1264" i="1"/>
  <c r="E3812" i="1"/>
  <c r="E2480" i="1"/>
  <c r="E507" i="1"/>
  <c r="E2128" i="1"/>
  <c r="E4154" i="1"/>
  <c r="E452" i="1"/>
  <c r="E1703" i="1"/>
  <c r="E1065" i="1"/>
  <c r="E518" i="1"/>
  <c r="E3772" i="1"/>
  <c r="E1377" i="1"/>
  <c r="E1580" i="1"/>
  <c r="E3157" i="1"/>
  <c r="E330" i="1"/>
  <c r="E241" i="1"/>
  <c r="E1829" i="1"/>
  <c r="E2694" i="1"/>
  <c r="E2595" i="1"/>
  <c r="E2680" i="1"/>
  <c r="E2421" i="1"/>
  <c r="E4193" i="1"/>
  <c r="E2609" i="1"/>
  <c r="E1204" i="1"/>
  <c r="E4344" i="1"/>
  <c r="E438" i="1"/>
  <c r="E4281" i="1"/>
  <c r="E1461" i="1"/>
  <c r="E1722" i="1"/>
  <c r="E4119" i="1"/>
  <c r="E215" i="1"/>
  <c r="E1837" i="1"/>
  <c r="E4384" i="1"/>
  <c r="E3635" i="1"/>
  <c r="E4548" i="1"/>
  <c r="E4481" i="1"/>
  <c r="E3381" i="1"/>
  <c r="E1188" i="1"/>
  <c r="E3948" i="1"/>
  <c r="E3178" i="1"/>
  <c r="E751" i="1"/>
  <c r="E2968" i="1"/>
  <c r="E1694" i="1"/>
  <c r="E899" i="1"/>
  <c r="E1768" i="1"/>
  <c r="E665" i="1"/>
  <c r="E998" i="1"/>
  <c r="E3842" i="1"/>
  <c r="E331" i="1"/>
  <c r="E4249" i="1"/>
  <c r="E4232" i="1"/>
  <c r="E357" i="1"/>
  <c r="E4817" i="1"/>
  <c r="E2377" i="1"/>
  <c r="E539" i="1"/>
  <c r="E486" i="1"/>
  <c r="E2913" i="1"/>
  <c r="E253" i="1"/>
  <c r="E624" i="1"/>
  <c r="E2606" i="1"/>
  <c r="E708" i="1"/>
  <c r="E669" i="1"/>
  <c r="E472" i="1"/>
  <c r="E2740" i="1"/>
  <c r="E4818" i="1"/>
  <c r="E136" i="1"/>
  <c r="E1607" i="1"/>
  <c r="E483" i="1"/>
  <c r="E285" i="1"/>
  <c r="E2666" i="1"/>
  <c r="E3624" i="1"/>
  <c r="E4270" i="1"/>
  <c r="E1895" i="1"/>
  <c r="E1443" i="1"/>
  <c r="E2857" i="1"/>
  <c r="E2563" i="1"/>
  <c r="E712" i="1"/>
  <c r="E3077" i="1"/>
  <c r="E3128" i="1"/>
  <c r="E3810" i="1"/>
  <c r="E3761" i="1"/>
  <c r="E2450" i="1"/>
  <c r="E1383" i="1"/>
  <c r="E2517" i="1"/>
  <c r="E1945" i="1"/>
  <c r="E4266" i="1"/>
  <c r="E3605" i="1"/>
  <c r="E3411" i="1"/>
  <c r="E1600" i="1"/>
  <c r="E4773" i="1"/>
  <c r="E4422" i="1"/>
  <c r="E3660" i="1"/>
  <c r="E845" i="1"/>
  <c r="E921" i="1"/>
  <c r="E1494" i="1"/>
  <c r="E3417" i="1"/>
  <c r="E996" i="1"/>
  <c r="E4234" i="1"/>
  <c r="E1134" i="1"/>
  <c r="E2867" i="1"/>
  <c r="E56" i="1"/>
  <c r="E537" i="1"/>
  <c r="E3308" i="1"/>
  <c r="E649" i="1"/>
  <c r="E1093" i="1"/>
  <c r="E2250" i="1"/>
  <c r="E2713" i="1"/>
  <c r="E3945" i="1"/>
  <c r="E3358" i="1"/>
  <c r="E1390" i="1"/>
  <c r="E187" i="1"/>
  <c r="E2537" i="1"/>
  <c r="E3893" i="1"/>
  <c r="E121" i="1"/>
  <c r="E1613" i="1"/>
  <c r="E4350" i="1"/>
  <c r="E3403" i="1"/>
  <c r="E730" i="1"/>
  <c r="E2333" i="1"/>
  <c r="E1389" i="1"/>
  <c r="E2641" i="1"/>
  <c r="E321" i="1"/>
  <c r="E4035" i="1"/>
  <c r="E4841" i="1"/>
  <c r="E1540" i="1"/>
  <c r="E4285" i="1"/>
  <c r="E4333" i="1"/>
  <c r="E2859" i="1"/>
  <c r="E3686" i="1"/>
  <c r="E2049" i="1"/>
  <c r="E3774" i="1"/>
  <c r="E1732" i="1"/>
  <c r="E4778" i="1"/>
  <c r="E1248" i="1"/>
  <c r="E364" i="1"/>
  <c r="E3131" i="1"/>
  <c r="E607" i="1"/>
  <c r="E4446" i="1"/>
  <c r="E2457" i="1"/>
  <c r="E4216" i="1"/>
  <c r="E3768" i="1"/>
  <c r="E2959" i="1"/>
  <c r="E3762" i="1"/>
  <c r="E2843" i="1"/>
  <c r="E3857" i="1"/>
  <c r="E170" i="1"/>
  <c r="E4873" i="1"/>
  <c r="E2456" i="1"/>
  <c r="E151" i="1"/>
  <c r="E2781" i="1"/>
  <c r="E2213" i="1"/>
  <c r="E2311" i="1"/>
  <c r="E2519" i="1"/>
  <c r="E807" i="1"/>
  <c r="E470" i="1"/>
  <c r="E673" i="1"/>
  <c r="E2848" i="1"/>
  <c r="E4840" i="1"/>
  <c r="E4520" i="1"/>
  <c r="E4795" i="1"/>
  <c r="E1250" i="1"/>
  <c r="E3316" i="1"/>
  <c r="E2543" i="1"/>
  <c r="E166" i="1"/>
  <c r="E4621" i="1"/>
  <c r="E255" i="1"/>
  <c r="E428" i="1"/>
  <c r="E53" i="1"/>
  <c r="E1357" i="1"/>
  <c r="E3658" i="1"/>
  <c r="E701" i="1"/>
  <c r="E2895" i="1"/>
  <c r="E1504" i="1"/>
  <c r="E3975" i="1"/>
  <c r="E3215" i="1"/>
  <c r="E4858" i="1"/>
  <c r="E252" i="1"/>
  <c r="E1736" i="1"/>
  <c r="E4800" i="1"/>
  <c r="E3601" i="1"/>
  <c r="E3104" i="1"/>
  <c r="E4128" i="1"/>
  <c r="E4859" i="1"/>
  <c r="E3221" i="1"/>
  <c r="E1372" i="1"/>
  <c r="E1717" i="1"/>
  <c r="E3789" i="1"/>
  <c r="E1917" i="1"/>
  <c r="E1924" i="1"/>
  <c r="E384" i="1"/>
  <c r="E3819" i="1"/>
  <c r="E852" i="1"/>
  <c r="E4200" i="1"/>
  <c r="E5001" i="1"/>
  <c r="E3075" i="1"/>
  <c r="E2320" i="1"/>
  <c r="E4610" i="1"/>
  <c r="E1832" i="1"/>
  <c r="E3172" i="1"/>
  <c r="E2449" i="1"/>
  <c r="E2557" i="1"/>
  <c r="E369" i="1"/>
  <c r="E676" i="1"/>
  <c r="E2175" i="1"/>
  <c r="E2817" i="1"/>
  <c r="E188" i="1"/>
  <c r="E124" i="1"/>
  <c r="E295" i="1"/>
  <c r="E1282" i="1"/>
  <c r="E1990" i="1"/>
  <c r="E350" i="1"/>
  <c r="E426" i="1"/>
  <c r="E3433" i="1"/>
  <c r="E3801" i="1"/>
  <c r="E97" i="1"/>
  <c r="E1307" i="1"/>
  <c r="E109" i="1"/>
  <c r="E4772" i="1"/>
  <c r="E932" i="1"/>
  <c r="E263" i="1"/>
  <c r="E3714" i="1"/>
  <c r="E3482" i="1"/>
  <c r="E1243" i="1"/>
  <c r="E4022" i="1"/>
  <c r="E5011" i="1"/>
  <c r="E3006" i="1"/>
  <c r="E2847" i="1"/>
  <c r="E1371" i="1"/>
  <c r="E3037" i="1"/>
  <c r="E3504" i="1"/>
  <c r="E3268" i="1"/>
  <c r="E3651" i="1"/>
  <c r="E1272" i="1"/>
  <c r="E4689" i="1"/>
  <c r="E44" i="1"/>
  <c r="E2349" i="1"/>
  <c r="E3384" i="1"/>
  <c r="E2237" i="1"/>
  <c r="E3509" i="1"/>
  <c r="E323" i="1"/>
  <c r="E4179" i="1"/>
  <c r="E4051" i="1"/>
  <c r="E2584" i="1"/>
  <c r="E4064" i="1"/>
  <c r="E4301" i="1"/>
  <c r="E3739" i="1"/>
  <c r="E358" i="1"/>
  <c r="E2800" i="1"/>
  <c r="E4341" i="1"/>
  <c r="E3270" i="1"/>
  <c r="E1044" i="1"/>
  <c r="E3673" i="1"/>
  <c r="E630" i="1"/>
  <c r="E926" i="1"/>
  <c r="E3525" i="1"/>
  <c r="E1437" i="1"/>
  <c r="E1565" i="1"/>
  <c r="E3827" i="1"/>
  <c r="E4763" i="1"/>
  <c r="E4436" i="1"/>
  <c r="E1342" i="1"/>
  <c r="E1043" i="1"/>
  <c r="E4334" i="1"/>
  <c r="E3049" i="1"/>
  <c r="E893" i="1"/>
  <c r="E870" i="1"/>
  <c r="E942" i="1"/>
  <c r="E4238" i="1"/>
  <c r="E4955" i="1"/>
  <c r="E2498" i="1"/>
  <c r="E2586" i="1"/>
  <c r="E3902" i="1"/>
  <c r="E1410" i="1"/>
  <c r="E3229" i="1"/>
  <c r="E697" i="1"/>
  <c r="E4102" i="1"/>
  <c r="E896" i="1"/>
  <c r="E4607" i="1"/>
  <c r="E1699" i="1"/>
  <c r="E2652" i="1"/>
  <c r="E3078" i="1"/>
  <c r="E877" i="1"/>
  <c r="E1831" i="1"/>
  <c r="E2348" i="1"/>
  <c r="E2312" i="1"/>
  <c r="E3156" i="1"/>
  <c r="E1624" i="1"/>
  <c r="E3000" i="1"/>
  <c r="E4677" i="1"/>
  <c r="E1208" i="1"/>
  <c r="E2435" i="1"/>
  <c r="E1991" i="1"/>
  <c r="E4753" i="1"/>
  <c r="E1016" i="1"/>
  <c r="E3469" i="1"/>
  <c r="E3274" i="1"/>
  <c r="E3520" i="1"/>
  <c r="E2062" i="1"/>
  <c r="E1744" i="1"/>
  <c r="E4354" i="1"/>
  <c r="E2067" i="1"/>
  <c r="E2218" i="1"/>
  <c r="E1979" i="1"/>
  <c r="E2490" i="1"/>
  <c r="E1333" i="1"/>
  <c r="E2813" i="1"/>
  <c r="E973" i="1"/>
  <c r="E667" i="1"/>
  <c r="E449" i="1"/>
  <c r="E154" i="1"/>
  <c r="E4964" i="1"/>
  <c r="E2048" i="1"/>
  <c r="E3048" i="1"/>
  <c r="E4503" i="1"/>
  <c r="E699" i="1"/>
  <c r="E3944" i="1"/>
  <c r="E153" i="1"/>
  <c r="E542" i="1"/>
  <c r="E3572" i="1"/>
  <c r="E612" i="1"/>
  <c r="E1100" i="1"/>
  <c r="E4304" i="1"/>
  <c r="E3233" i="1"/>
  <c r="E989" i="1"/>
  <c r="E2476" i="1"/>
  <c r="E3357" i="1"/>
  <c r="E4420" i="1"/>
  <c r="E4930" i="1"/>
  <c r="E834" i="1"/>
  <c r="E3228" i="1"/>
  <c r="E1759" i="1"/>
  <c r="E2068" i="1"/>
  <c r="E2269" i="1"/>
  <c r="E4289" i="1"/>
  <c r="E3960" i="1"/>
  <c r="E4605" i="1"/>
  <c r="E4622" i="1"/>
  <c r="E4583" i="1"/>
  <c r="E4412" i="1"/>
  <c r="E2179" i="1"/>
  <c r="E2166" i="1"/>
  <c r="E4744" i="1"/>
  <c r="E2770" i="1"/>
  <c r="E372" i="1"/>
  <c r="E3597" i="1"/>
  <c r="E698" i="1"/>
  <c r="E3744" i="1"/>
  <c r="E4427" i="1"/>
  <c r="E1984" i="1"/>
  <c r="E3457" i="1"/>
  <c r="E3197" i="1"/>
  <c r="E1112" i="1"/>
  <c r="E4461" i="1"/>
  <c r="E1726" i="1"/>
  <c r="E4358" i="1"/>
  <c r="E2731" i="1"/>
  <c r="E1396" i="1"/>
  <c r="E3826" i="1"/>
  <c r="E3523" i="1"/>
  <c r="E5010" i="1"/>
  <c r="E1854" i="1"/>
  <c r="E269" i="1"/>
  <c r="E2712" i="1"/>
  <c r="E1121" i="1"/>
  <c r="E3226" i="1"/>
  <c r="E1042" i="1"/>
  <c r="E2326" i="1"/>
  <c r="E54" i="1"/>
  <c r="E700" i="1"/>
  <c r="E1135" i="1"/>
  <c r="E913" i="1"/>
  <c r="E431" i="1"/>
  <c r="E1195" i="1"/>
  <c r="E2965" i="1"/>
  <c r="E1806" i="1"/>
  <c r="E1259" i="1"/>
  <c r="E4672" i="1"/>
  <c r="E2383" i="1"/>
  <c r="E2139" i="1"/>
  <c r="E4114" i="1"/>
  <c r="E2482" i="1"/>
  <c r="E4727" i="1"/>
  <c r="E88" i="1"/>
  <c r="E2766" i="1"/>
  <c r="E2112" i="1"/>
  <c r="E405" i="1"/>
  <c r="E3360" i="1"/>
  <c r="E1677" i="1"/>
  <c r="E2290" i="1"/>
  <c r="E2616" i="1"/>
  <c r="E257" i="1"/>
  <c r="E881" i="1"/>
  <c r="E889" i="1"/>
  <c r="E2779" i="1"/>
  <c r="E904" i="1"/>
  <c r="E3382" i="1"/>
  <c r="E1267" i="1"/>
  <c r="E4595" i="1"/>
  <c r="E3278" i="1"/>
  <c r="E1033" i="1"/>
  <c r="E4652" i="1"/>
  <c r="E1035" i="1"/>
  <c r="E4199" i="1"/>
  <c r="E916" i="1"/>
  <c r="E4501" i="1"/>
  <c r="E86" i="1"/>
  <c r="E2123" i="1"/>
  <c r="E2729" i="1"/>
  <c r="E3158" i="1"/>
  <c r="E4876" i="1"/>
  <c r="E4356" i="1"/>
  <c r="E3451" i="1"/>
  <c r="E2287" i="1"/>
  <c r="E2301" i="1"/>
  <c r="E4507" i="1"/>
  <c r="E2460" i="1"/>
  <c r="E2742" i="1"/>
  <c r="E159" i="1"/>
  <c r="E3845" i="1"/>
  <c r="E1969" i="1"/>
  <c r="E4287" i="1"/>
  <c r="E875" i="1"/>
  <c r="E499" i="1"/>
  <c r="E2823" i="1"/>
  <c r="E3091" i="1"/>
  <c r="E4623" i="1"/>
  <c r="E1021" i="1"/>
  <c r="E1098" i="1"/>
  <c r="E4600" i="1"/>
  <c r="E3261" i="1"/>
  <c r="E3763" i="1"/>
  <c r="E4194" i="1"/>
  <c r="E905" i="1"/>
  <c r="E2325" i="1"/>
  <c r="E4559" i="1"/>
  <c r="E4445" i="1"/>
  <c r="E1218" i="1"/>
  <c r="E3536" i="1"/>
  <c r="E589" i="1"/>
  <c r="E5038" i="1"/>
  <c r="E415" i="1"/>
  <c r="E236" i="1"/>
  <c r="E2583" i="1"/>
  <c r="E2589" i="1"/>
  <c r="E2619" i="1"/>
  <c r="E4402" i="1"/>
  <c r="E894" i="1"/>
  <c r="E1168" i="1"/>
  <c r="E3516" i="1"/>
  <c r="E3649" i="1"/>
  <c r="E3973" i="1"/>
  <c r="E1995" i="1"/>
  <c r="E2262" i="1"/>
  <c r="E4611" i="1"/>
  <c r="E4484" i="1"/>
  <c r="E3645" i="1"/>
  <c r="E1516" i="1"/>
  <c r="E2156" i="1"/>
  <c r="E217" i="1"/>
  <c r="E2669" i="1"/>
  <c r="E3480" i="1"/>
  <c r="E4918" i="1"/>
  <c r="E3217" i="1"/>
  <c r="E947" i="1"/>
  <c r="E3908" i="1"/>
  <c r="E2995" i="1"/>
  <c r="E3983" i="1"/>
  <c r="E4886" i="1"/>
  <c r="E55" i="1"/>
  <c r="E186" i="1"/>
  <c r="E2285" i="1"/>
  <c r="E3931" i="1"/>
  <c r="E3388" i="1"/>
  <c r="E4357" i="1"/>
  <c r="E2393" i="1"/>
  <c r="E2915" i="1"/>
  <c r="E2971" i="1"/>
  <c r="E4171" i="1"/>
  <c r="E3106" i="1"/>
  <c r="E4591" i="1"/>
  <c r="E4963" i="1"/>
  <c r="E2392" i="1"/>
  <c r="E4294" i="1"/>
  <c r="E4044" i="1"/>
  <c r="E727" i="1"/>
  <c r="E3881" i="1"/>
  <c r="E128" i="1"/>
  <c r="E2596" i="1"/>
  <c r="E1151" i="1"/>
  <c r="E3409" i="1"/>
  <c r="E1657" i="1"/>
  <c r="E2751" i="1"/>
  <c r="E1801" i="1"/>
  <c r="E2200" i="1"/>
  <c r="E179" i="1"/>
  <c r="E1444" i="1"/>
  <c r="E1166" i="1"/>
  <c r="E585" i="1"/>
  <c r="E2585" i="1"/>
  <c r="E1440" i="1"/>
  <c r="E203" i="1"/>
  <c r="E2776" i="1"/>
  <c r="E920" i="1"/>
  <c r="E2384" i="1"/>
  <c r="E4923" i="1"/>
  <c r="E460" i="1"/>
  <c r="E3496" i="1"/>
  <c r="E1466" i="1"/>
  <c r="E2912" i="1"/>
  <c r="E761" i="1"/>
  <c r="E4882" i="1"/>
  <c r="E4225" i="1"/>
  <c r="E4000" i="1"/>
  <c r="E4626" i="1"/>
  <c r="E4661" i="1"/>
  <c r="E4235" i="1"/>
  <c r="E90" i="1"/>
  <c r="E4625" i="1"/>
  <c r="E1666" i="1"/>
  <c r="E4845" i="1"/>
  <c r="E3301" i="1"/>
  <c r="E1913" i="1"/>
  <c r="E4414" i="1"/>
  <c r="E1423" i="1"/>
  <c r="E387" i="1"/>
  <c r="E2673" i="1"/>
  <c r="E1311" i="1"/>
  <c r="E1689" i="1"/>
  <c r="E3153" i="1"/>
  <c r="E1869" i="1"/>
  <c r="E3038" i="1"/>
  <c r="E4226" i="1"/>
  <c r="E1597" i="1"/>
  <c r="E2495" i="1"/>
  <c r="E2102" i="1"/>
  <c r="E586" i="1"/>
  <c r="E2083" i="1"/>
  <c r="E900" i="1"/>
  <c r="E1298" i="1"/>
  <c r="E459" i="1"/>
  <c r="E3730" i="1"/>
  <c r="E2794" i="1"/>
  <c r="E3036" i="1"/>
  <c r="E917" i="1"/>
  <c r="E1809" i="1"/>
  <c r="E2148" i="1"/>
  <c r="E4534" i="1"/>
  <c r="E2960" i="1"/>
  <c r="E4187" i="1"/>
  <c r="E2199" i="1"/>
  <c r="E3796" i="1"/>
  <c r="E4856" i="1"/>
  <c r="E1331" i="1"/>
  <c r="E363" i="1"/>
  <c r="E2911" i="1"/>
  <c r="E2244" i="1"/>
  <c r="E3752" i="1"/>
  <c r="E4073" i="1"/>
  <c r="E3092" i="1"/>
  <c r="E880" i="1"/>
  <c r="E4011" i="1"/>
  <c r="E4465" i="1"/>
  <c r="E4377" i="1"/>
  <c r="E4556" i="1"/>
  <c r="E3951" i="1"/>
  <c r="E4547" i="1"/>
  <c r="E2753" i="1"/>
  <c r="E4521" i="1"/>
  <c r="E4867" i="1"/>
  <c r="E3820" i="1"/>
  <c r="E5022" i="1"/>
  <c r="E1391" i="1"/>
  <c r="E2022" i="1"/>
  <c r="E983" i="1"/>
  <c r="E902" i="1"/>
  <c r="E4700" i="1"/>
  <c r="E3535" i="1"/>
  <c r="E4494" i="1"/>
  <c r="E3946" i="1"/>
  <c r="E2509" i="1"/>
  <c r="E3805" i="1"/>
  <c r="E2562" i="1"/>
  <c r="E3747" i="1"/>
  <c r="E2743" i="1"/>
  <c r="E1659" i="1"/>
  <c r="E1934" i="1"/>
  <c r="E3344" i="1"/>
  <c r="E3068" i="1"/>
  <c r="E3619" i="1"/>
  <c r="E1221" i="1"/>
  <c r="E655" i="1"/>
  <c r="E473" i="1"/>
  <c r="E1553" i="1"/>
  <c r="E2725" i="1"/>
  <c r="E102" i="1"/>
  <c r="E230" i="1"/>
  <c r="E3901" i="1"/>
  <c r="E4393" i="1"/>
  <c r="E1986" i="1"/>
  <c r="E1129" i="1"/>
  <c r="E3745" i="1"/>
  <c r="E2164" i="1"/>
  <c r="E1746" i="1"/>
  <c r="E911" i="1"/>
  <c r="E1375" i="1"/>
  <c r="E1387" i="1"/>
  <c r="E2588" i="1"/>
  <c r="E3337" i="1"/>
  <c r="E2790" i="1"/>
  <c r="E4999" i="1"/>
  <c r="E228" i="1"/>
  <c r="E4201" i="1"/>
  <c r="E563" i="1"/>
  <c r="E2868" i="1"/>
  <c r="E4363" i="1"/>
  <c r="E1090" i="1"/>
  <c r="E275" i="1"/>
  <c r="E3781" i="1"/>
  <c r="E244" i="1"/>
  <c r="E3510" i="1"/>
  <c r="E836" i="1"/>
  <c r="E928" i="1"/>
  <c r="E853" i="1"/>
  <c r="E3306" i="1"/>
  <c r="E517" i="1"/>
  <c r="E2420" i="1"/>
  <c r="E4613" i="1"/>
  <c r="E3733" i="1"/>
  <c r="E11" i="1"/>
  <c r="E1278" i="1"/>
  <c r="E4660" i="1"/>
  <c r="E4369" i="1"/>
  <c r="E745" i="1"/>
  <c r="E4737" i="1"/>
  <c r="E4901" i="1"/>
  <c r="E4168" i="1"/>
  <c r="E3292" i="1"/>
  <c r="E2350" i="1"/>
  <c r="E2170" i="1"/>
  <c r="E341" i="1"/>
  <c r="E3783" i="1"/>
  <c r="E3263" i="1"/>
  <c r="E4041" i="1"/>
  <c r="E664" i="1"/>
  <c r="E1518" i="1"/>
  <c r="E1884" i="1"/>
  <c r="E3952" i="1"/>
  <c r="E1836" i="1"/>
  <c r="E2388" i="1"/>
  <c r="E2063" i="1"/>
  <c r="E2777" i="1"/>
  <c r="E2191" i="1"/>
  <c r="E289" i="1"/>
  <c r="E1486" i="1"/>
  <c r="E4090" i="1"/>
  <c r="E1667" i="1"/>
  <c r="E1222" i="1"/>
  <c r="E58" i="1"/>
  <c r="E2354" i="1"/>
  <c r="E668" i="1"/>
  <c r="E1548" i="1"/>
  <c r="E1605" i="1"/>
  <c r="E3548" i="1"/>
  <c r="E2445" i="1"/>
  <c r="E1324" i="1"/>
  <c r="E1497" i="1"/>
  <c r="E628" i="1"/>
  <c r="E1097" i="1"/>
  <c r="E3581" i="1"/>
  <c r="E1184" i="1"/>
  <c r="E2225" i="1"/>
  <c r="E4830" i="1"/>
  <c r="E2851" i="1"/>
  <c r="E3326" i="1"/>
  <c r="E1276" i="1"/>
  <c r="E4400" i="1"/>
  <c r="E2058" i="1"/>
  <c r="E1538" i="1"/>
  <c r="E49" i="1"/>
  <c r="E410" i="1"/>
  <c r="E1209" i="1"/>
  <c r="E398" i="1"/>
  <c r="E1230" i="1"/>
  <c r="E4210" i="1"/>
  <c r="E3045" i="1"/>
  <c r="E2567" i="1"/>
  <c r="E1392" i="1"/>
  <c r="E879" i="1"/>
  <c r="E3218" i="1"/>
  <c r="E595" i="1"/>
  <c r="E127" i="1"/>
  <c r="E565" i="1"/>
  <c r="E2332" i="1"/>
  <c r="E515" i="1"/>
  <c r="E259" i="1"/>
  <c r="E1000" i="1"/>
  <c r="E3788" i="1"/>
  <c r="E2877" i="1"/>
  <c r="E2711" i="1"/>
  <c r="E4743" i="1"/>
  <c r="E587" i="1"/>
  <c r="E278" i="1"/>
  <c r="E511" i="1"/>
  <c r="E1476" i="1"/>
  <c r="E4239" i="1"/>
  <c r="E314" i="1"/>
  <c r="E3310" i="1"/>
  <c r="E4288" i="1"/>
  <c r="E741" i="1"/>
  <c r="E3383" i="1"/>
  <c r="E3565" i="1"/>
  <c r="E4229" i="1"/>
  <c r="E1111" i="1"/>
  <c r="E3688" i="1"/>
  <c r="E965" i="1"/>
  <c r="E3472" i="1"/>
  <c r="E4435" i="1"/>
  <c r="E211" i="1"/>
  <c r="E4169" i="1"/>
  <c r="E3628" i="1"/>
  <c r="E2463" i="1"/>
  <c r="E4227" i="1"/>
  <c r="E2138" i="1"/>
  <c r="E3741" i="1"/>
  <c r="E1258" i="1"/>
  <c r="E4473" i="1"/>
  <c r="E1426" i="1"/>
  <c r="E2699" i="1"/>
  <c r="E3007" i="1"/>
  <c r="E4899" i="1"/>
  <c r="E2134" i="1"/>
  <c r="E4698" i="1"/>
  <c r="E1513" i="1"/>
  <c r="E487" i="1"/>
  <c r="E1483" i="1"/>
  <c r="E2127" i="1"/>
  <c r="E4641" i="1"/>
  <c r="E4579" i="1"/>
  <c r="E613" i="1"/>
  <c r="E1698" i="1"/>
  <c r="E3990" i="1"/>
  <c r="E3495" i="1"/>
  <c r="E1213" i="1"/>
  <c r="E3918" i="1"/>
  <c r="E4533" i="1"/>
  <c r="E3956" i="1"/>
  <c r="E3102" i="1"/>
  <c r="E1813" i="1"/>
  <c r="E233" i="1"/>
  <c r="E4526" i="1"/>
  <c r="E901" i="1"/>
  <c r="E577" i="1"/>
  <c r="E3962" i="1"/>
  <c r="E1031" i="1"/>
  <c r="E1235" i="1"/>
  <c r="E3002" i="1"/>
  <c r="E1812" i="1"/>
  <c r="E2074" i="1"/>
  <c r="E1306" i="1"/>
  <c r="E527" i="1"/>
  <c r="E1049" i="1"/>
  <c r="E1254" i="1"/>
  <c r="E549" i="1"/>
  <c r="E315" i="1"/>
  <c r="E2273" i="1"/>
  <c r="E4517" i="1"/>
  <c r="E383" i="1"/>
  <c r="E91" i="1"/>
  <c r="E559" i="1"/>
  <c r="E208" i="1"/>
  <c r="E1985" i="1"/>
  <c r="E611" i="1"/>
  <c r="E2155" i="1"/>
  <c r="E2470" i="1"/>
  <c r="E1753" i="1"/>
  <c r="E3852" i="1"/>
  <c r="E4508" i="1"/>
  <c r="E4861" i="1"/>
  <c r="E1763" i="1"/>
  <c r="E4860" i="1"/>
  <c r="E792" i="1"/>
  <c r="E2386" i="1"/>
  <c r="E3753" i="1"/>
  <c r="E3459" i="1"/>
  <c r="E3079" i="1"/>
  <c r="E857" i="1"/>
  <c r="E1303" i="1"/>
  <c r="E1778" i="1"/>
  <c r="E4640" i="1"/>
  <c r="E1448" i="1"/>
  <c r="E626" i="1"/>
  <c r="E929" i="1"/>
  <c r="E2989" i="1"/>
  <c r="E4531" i="1"/>
  <c r="E4630" i="1"/>
  <c r="E3025" i="1"/>
  <c r="E3813" i="1"/>
  <c r="E2655" i="1"/>
  <c r="E3499" i="1"/>
  <c r="E2080" i="1"/>
  <c r="E4937" i="1"/>
  <c r="E2796" i="1"/>
  <c r="E2763" i="1"/>
  <c r="E598" i="1"/>
  <c r="E705" i="1"/>
  <c r="E670" i="1"/>
  <c r="E78" i="1"/>
  <c r="E3637" i="1"/>
  <c r="E1814" i="1"/>
  <c r="E4642" i="1"/>
  <c r="E3497" i="1"/>
  <c r="E1902" i="1"/>
  <c r="E3183" i="1"/>
  <c r="E93" i="1"/>
  <c r="E1731" i="1"/>
  <c r="E2679" i="1"/>
  <c r="E1430" i="1"/>
  <c r="E4397" i="1"/>
  <c r="E1203" i="1"/>
  <c r="E3631" i="1"/>
  <c r="E4692" i="1"/>
  <c r="E1586" i="1"/>
  <c r="E2072" i="1"/>
  <c r="E4612" i="1"/>
  <c r="E4277" i="1"/>
  <c r="E3250" i="1"/>
  <c r="E833" i="1"/>
  <c r="E4518" i="1"/>
  <c r="E2647" i="1"/>
  <c r="E4075" i="1"/>
  <c r="E523" i="1"/>
  <c r="E4113" i="1"/>
  <c r="E3766" i="1"/>
  <c r="E2003" i="1"/>
  <c r="E4769" i="1"/>
  <c r="E3251" i="1"/>
  <c r="E2284" i="1"/>
  <c r="E3722" i="1"/>
  <c r="E3678" i="1"/>
  <c r="E1024" i="1"/>
  <c r="E1992" i="1"/>
  <c r="E2765" i="1"/>
  <c r="E2069" i="1"/>
  <c r="E1874" i="1"/>
  <c r="E4162" i="1"/>
  <c r="E1569" i="1"/>
  <c r="E3971" i="1"/>
  <c r="E3717" i="1"/>
  <c r="E2291" i="1"/>
  <c r="E986" i="1"/>
  <c r="E1447" i="1"/>
  <c r="E3264" i="1"/>
  <c r="E2528" i="1"/>
  <c r="E2431" i="1"/>
  <c r="E2786" i="1"/>
  <c r="E2158" i="1"/>
  <c r="E2883" i="1"/>
  <c r="E2092" i="1"/>
  <c r="E1489" i="1"/>
  <c r="E3640" i="1"/>
  <c r="E4931" i="1"/>
  <c r="E3364" i="1"/>
  <c r="E1249" i="1"/>
  <c r="E4838" i="1"/>
  <c r="E4255" i="1"/>
  <c r="E2227" i="1"/>
  <c r="E816" i="1"/>
  <c r="E3941" i="1"/>
  <c r="E1106" i="1"/>
  <c r="E160" i="1"/>
  <c r="E615" i="1"/>
  <c r="E3211" i="1"/>
  <c r="E3422" i="1"/>
  <c r="E3560" i="1"/>
  <c r="E3425" i="1"/>
  <c r="E2745" i="1"/>
  <c r="E1680" i="1"/>
  <c r="E409" i="1"/>
  <c r="E1807" i="1"/>
  <c r="E4221" i="1"/>
  <c r="E412" i="1"/>
  <c r="E4348" i="1"/>
  <c r="E286" i="1"/>
  <c r="E3454" i="1"/>
  <c r="E1226" i="1"/>
  <c r="E640" i="1"/>
  <c r="E1588" i="1"/>
  <c r="E4749" i="1"/>
  <c r="E2023" i="1"/>
  <c r="E1994" i="1"/>
  <c r="E450" i="1"/>
  <c r="E2249" i="1"/>
  <c r="E3009" i="1"/>
  <c r="E3707" i="1"/>
  <c r="E4913" i="1"/>
  <c r="E3800" i="1"/>
  <c r="E3046" i="1"/>
  <c r="E3088" i="1"/>
  <c r="E1051" i="1"/>
  <c r="E2338" i="1"/>
  <c r="E2864" i="1"/>
  <c r="E1160" i="1"/>
  <c r="E2642" i="1"/>
  <c r="E3350" i="1"/>
  <c r="E4598" i="1"/>
  <c r="E2881" i="1"/>
  <c r="E2703" i="1"/>
  <c r="E3849" i="1"/>
  <c r="E2467" i="1"/>
  <c r="E2028" i="1"/>
  <c r="E3082" i="1"/>
  <c r="E3407" i="1"/>
  <c r="E2789" i="1"/>
  <c r="E2505" i="1"/>
  <c r="E716" i="1"/>
  <c r="E671" i="1"/>
  <c r="E666" i="1"/>
  <c r="E404" i="1"/>
  <c r="E2701" i="1"/>
  <c r="E752" i="1"/>
  <c r="E4824" i="1"/>
  <c r="E4780" i="1"/>
  <c r="E524" i="1"/>
  <c r="E2005" i="1"/>
  <c r="E4323" i="1"/>
  <c r="E4085" i="1"/>
  <c r="E4030" i="1"/>
  <c r="E3116" i="1"/>
  <c r="E1215" i="1"/>
  <c r="E2942" i="1"/>
  <c r="E458" i="1"/>
  <c r="E688" i="1"/>
  <c r="E3569" i="1"/>
  <c r="E454" i="1"/>
  <c r="E4408" i="1"/>
  <c r="E1733" i="1"/>
  <c r="E1798" i="1"/>
  <c r="E2704" i="1"/>
  <c r="E941" i="1"/>
  <c r="E3803" i="1"/>
  <c r="E3683" i="1"/>
  <c r="E4185" i="1"/>
  <c r="E2624" i="1"/>
  <c r="E2827" i="1"/>
  <c r="E4395" i="1"/>
  <c r="E621" i="1"/>
  <c r="E2136" i="1"/>
  <c r="E1192" i="1"/>
  <c r="E3830" i="1"/>
  <c r="E1816" i="1"/>
  <c r="E737" i="1"/>
  <c r="E1354" i="1"/>
  <c r="E1176" i="1"/>
  <c r="E1669" i="1"/>
  <c r="E2415" i="1"/>
  <c r="E4423" i="1"/>
  <c r="E2937" i="1"/>
  <c r="E1716" i="1"/>
  <c r="E4003" i="1"/>
  <c r="E3155" i="1"/>
  <c r="E4759" i="1"/>
  <c r="E3067" i="1"/>
  <c r="E2106" i="1"/>
  <c r="E325" i="1"/>
  <c r="E2632" i="1"/>
  <c r="E1554" i="1"/>
  <c r="E2931" i="1"/>
  <c r="E4390" i="1"/>
  <c r="E3284" i="1"/>
  <c r="E4203" i="1"/>
  <c r="E334" i="1"/>
  <c r="E4805" i="1"/>
  <c r="E4027" i="1"/>
  <c r="E4031" i="1"/>
  <c r="E1138" i="1"/>
  <c r="E1566" i="1"/>
  <c r="E4676" i="1"/>
  <c r="E3957" i="1"/>
  <c r="E4364" i="1"/>
  <c r="E3072" i="1"/>
  <c r="E245" i="1"/>
  <c r="E1227" i="1"/>
  <c r="E3578" i="1"/>
  <c r="E4604" i="1"/>
  <c r="E1665" i="1"/>
  <c r="E3393" i="1"/>
  <c r="E3863" i="1"/>
  <c r="E2334" i="1"/>
  <c r="E969" i="1"/>
  <c r="E1930" i="1"/>
  <c r="E1194" i="1"/>
  <c r="E3424" i="1"/>
  <c r="E4042" i="1"/>
  <c r="E2271" i="1"/>
  <c r="E4101" i="1"/>
  <c r="E4147" i="1"/>
  <c r="E4900" i="1"/>
  <c r="E1427" i="1"/>
  <c r="E3115" i="1"/>
  <c r="E2403" i="1"/>
  <c r="E2159" i="1"/>
  <c r="E2552" i="1"/>
  <c r="E2896" i="1"/>
  <c r="E4121" i="1"/>
  <c r="E4872" i="1"/>
  <c r="E2187" i="1"/>
  <c r="E3351" i="1"/>
  <c r="E5051" i="1"/>
  <c r="E155" i="1"/>
  <c r="E4360" i="1"/>
  <c r="E1128" i="1"/>
  <c r="E1664" i="1"/>
  <c r="E4404" i="1"/>
  <c r="E12" i="1"/>
  <c r="E1369" i="1"/>
  <c r="E3953" i="1"/>
  <c r="E4793" i="1"/>
  <c r="E4976" i="1"/>
  <c r="E3507" i="1"/>
  <c r="E2042" i="1"/>
  <c r="E1622" i="1"/>
  <c r="E71" i="1"/>
  <c r="E847" i="1"/>
  <c r="E2065" i="1"/>
  <c r="E4712" i="1"/>
  <c r="E2591" i="1"/>
  <c r="E1577" i="1"/>
  <c r="E3541" i="1"/>
  <c r="E4728" i="1"/>
  <c r="E1826" i="1"/>
  <c r="E960" i="1"/>
  <c r="E4784" i="1"/>
  <c r="E222" i="1"/>
  <c r="E4098" i="1"/>
  <c r="E3320" i="1"/>
  <c r="E4636" i="1"/>
  <c r="E138" i="1"/>
  <c r="E64" i="1"/>
  <c r="E3932" i="1"/>
  <c r="E5020" i="1"/>
  <c r="E898" i="1"/>
  <c r="E3352" i="1"/>
  <c r="E3463" i="1"/>
  <c r="E3206" i="1"/>
  <c r="E1039" i="1"/>
  <c r="E1007" i="1"/>
  <c r="E204" i="1"/>
  <c r="E2682" i="1"/>
  <c r="E3855" i="1"/>
  <c r="E1433" i="1"/>
  <c r="E2440" i="1"/>
  <c r="E471" i="1"/>
  <c r="E4665" i="1"/>
  <c r="E1411" i="1"/>
  <c r="E1285" i="1"/>
  <c r="E620" i="1"/>
  <c r="E755" i="1"/>
  <c r="E521" i="1"/>
  <c r="E2427" i="1"/>
  <c r="E1855" i="1"/>
  <c r="E284" i="1"/>
  <c r="E1056" i="1"/>
  <c r="E1672" i="1"/>
  <c r="E1020" i="1"/>
  <c r="E1087" i="1"/>
  <c r="E2004" i="1"/>
  <c r="E1434" i="1"/>
  <c r="E4811" i="1"/>
  <c r="E1764" i="1"/>
  <c r="E1470" i="1"/>
  <c r="E3994" i="1"/>
  <c r="E732" i="1"/>
  <c r="E4165" i="1"/>
  <c r="E2604" i="1"/>
  <c r="E2838" i="1"/>
  <c r="E2045" i="1"/>
  <c r="E3910" i="1"/>
  <c r="E4798" i="1"/>
  <c r="E1602" i="1"/>
  <c r="E2660" i="1"/>
  <c r="E2958" i="1"/>
  <c r="E3779" i="1"/>
  <c r="E1003" i="1"/>
  <c r="E2514" i="1"/>
  <c r="E3919" i="1"/>
  <c r="E3558" i="1"/>
  <c r="E1800" i="1"/>
  <c r="E4195" i="1"/>
  <c r="E2717" i="1"/>
  <c r="E2508" i="1"/>
  <c r="E3418" i="1"/>
  <c r="E4897" i="1"/>
  <c r="E2251" i="1"/>
  <c r="E485" i="1"/>
  <c r="E1169" i="1"/>
  <c r="E221" i="1"/>
  <c r="E4458" i="1"/>
  <c r="E837" i="1"/>
  <c r="E2369" i="1"/>
  <c r="E548" i="1"/>
  <c r="E4205" i="1"/>
  <c r="E4464" i="1"/>
  <c r="E1844" i="1"/>
  <c r="E4747" i="1"/>
  <c r="E3146" i="1"/>
  <c r="E3198" i="1"/>
  <c r="E1575" i="1"/>
  <c r="E802" i="1"/>
  <c r="E3203" i="1"/>
  <c r="E3587" i="1"/>
  <c r="E3992" i="1"/>
  <c r="E3943" i="1"/>
  <c r="E122" i="1"/>
  <c r="E4155" i="1"/>
  <c r="E3154" i="1"/>
  <c r="E2621" i="1"/>
  <c r="E1914" i="1"/>
  <c r="E4822" i="1"/>
  <c r="E3671" i="1"/>
  <c r="E4542" i="1"/>
  <c r="E4180" i="1"/>
  <c r="E4132" i="1"/>
  <c r="E1536" i="1"/>
  <c r="E4650" i="1"/>
  <c r="E912" i="1"/>
  <c r="E4131" i="1"/>
  <c r="E4748" i="1"/>
  <c r="E2241" i="1"/>
  <c r="E4140" i="1"/>
  <c r="E617" i="1"/>
  <c r="E1529" i="1"/>
  <c r="E4924" i="1"/>
  <c r="E4365" i="1"/>
  <c r="E509" i="1"/>
  <c r="E3698" i="1"/>
  <c r="E4230" i="1"/>
  <c r="E4576" i="1"/>
  <c r="E3111" i="1"/>
  <c r="E1010" i="1"/>
  <c r="E1550" i="1"/>
  <c r="E3815" i="1"/>
  <c r="E4574" i="1"/>
  <c r="E5009" i="1"/>
  <c r="E3051" i="1"/>
  <c r="E3404" i="1"/>
  <c r="E4827" i="1"/>
  <c r="E313" i="1"/>
  <c r="E1046" i="1"/>
  <c r="E3249" i="1"/>
  <c r="E461" i="1"/>
  <c r="E829" i="1"/>
  <c r="E2772" i="1"/>
  <c r="E4887" i="1"/>
  <c r="E4478" i="1"/>
  <c r="E3101" i="1"/>
  <c r="E1370" i="1"/>
  <c r="E2927" i="1"/>
  <c r="E4006" i="1"/>
  <c r="E2296" i="1"/>
  <c r="E4688" i="1"/>
  <c r="E4603" i="1"/>
  <c r="E3727" i="1"/>
  <c r="E2173" i="1"/>
  <c r="E4410" i="1"/>
  <c r="E1038" i="1"/>
  <c r="E2873" i="1"/>
  <c r="E3042" i="1"/>
  <c r="E3151" i="1"/>
  <c r="E2461" i="1"/>
  <c r="E2477" i="1"/>
  <c r="E3905" i="1"/>
  <c r="E3798" i="1"/>
  <c r="E3171" i="1"/>
  <c r="E4233" i="1"/>
  <c r="E2035" i="1"/>
  <c r="E1284" i="1"/>
  <c r="E2368" i="1"/>
  <c r="E2665" i="1"/>
  <c r="E5042" i="1"/>
  <c r="E3886" i="1"/>
  <c r="E4891" i="1"/>
  <c r="E1343" i="1"/>
  <c r="E4275" i="1"/>
  <c r="E2382" i="1"/>
  <c r="E4790" i="1"/>
  <c r="E2746" i="1"/>
  <c r="E292" i="1"/>
  <c r="E3689" i="1"/>
  <c r="E352" i="1"/>
  <c r="E3035" i="1"/>
  <c r="E1425" i="1"/>
  <c r="E3340" i="1"/>
  <c r="E838" i="1"/>
  <c r="E1802" i="1"/>
  <c r="E4949" i="1"/>
  <c r="E1290" i="1"/>
  <c r="E600" i="1"/>
  <c r="E4023" i="1"/>
  <c r="E4037" i="1"/>
  <c r="E1428" i="1"/>
  <c r="E2515" i="1"/>
  <c r="E3097" i="1"/>
  <c r="E4998" i="1"/>
  <c r="E1465" i="1"/>
  <c r="E4362" i="1"/>
  <c r="E4351" i="1"/>
  <c r="E4186" i="1"/>
  <c r="E4039" i="1"/>
  <c r="E451" i="1"/>
  <c r="E118" i="1"/>
  <c r="E3647" i="1"/>
  <c r="E2318" i="1"/>
  <c r="E1522" i="1"/>
  <c r="E476" i="1"/>
  <c r="E4696" i="1"/>
  <c r="E3709" i="1"/>
  <c r="E2685" i="1"/>
  <c r="E4324" i="1"/>
  <c r="E37" i="1"/>
  <c r="E4667" i="1"/>
  <c r="E3241" i="1"/>
  <c r="E2278" i="1"/>
  <c r="E1013" i="1"/>
  <c r="E2919" i="1"/>
  <c r="E3084" i="1"/>
  <c r="E4639" i="1"/>
  <c r="E446" i="1"/>
  <c r="E2815" i="1"/>
  <c r="E2308" i="1"/>
  <c r="E226" i="1"/>
  <c r="E4560" i="1"/>
  <c r="E703" i="1"/>
  <c r="E2702" i="1"/>
  <c r="E3127" i="1"/>
  <c r="E995" i="1"/>
  <c r="E1904" i="1"/>
  <c r="E4807" i="1"/>
  <c r="E1315" i="1"/>
  <c r="E2317" i="1"/>
  <c r="E2447" i="1"/>
  <c r="E1887" i="1"/>
  <c r="E3511" i="1"/>
  <c r="E29" i="1"/>
  <c r="E3685" i="1"/>
  <c r="E3894" i="1"/>
  <c r="E1708" i="1"/>
  <c r="E2900" i="1"/>
  <c r="E3925" i="1"/>
  <c r="E2464" i="1"/>
  <c r="E2603" i="1"/>
  <c r="E1662" i="1"/>
  <c r="E437" i="1"/>
  <c r="E3256" i="1"/>
  <c r="E1402" i="1"/>
  <c r="E3986" i="1"/>
  <c r="E4008" i="1"/>
  <c r="E4819" i="1"/>
  <c r="E2808" i="1"/>
  <c r="E1762" i="1"/>
  <c r="E495" i="1"/>
  <c r="E1291" i="1"/>
  <c r="E4320" i="1"/>
  <c r="E1745" i="1"/>
  <c r="E1956" i="1"/>
  <c r="E1931" i="1"/>
  <c r="E3210" i="1"/>
  <c r="E2109" i="1"/>
  <c r="E4424" i="1"/>
  <c r="E4380" i="1"/>
  <c r="E934" i="1"/>
  <c r="E2321" i="1"/>
  <c r="E2478" i="1"/>
  <c r="E371" i="1"/>
  <c r="E3966" i="1"/>
  <c r="E4537" i="1"/>
  <c r="E1374" i="1"/>
  <c r="E2310" i="1"/>
  <c r="E2000" i="1"/>
  <c r="E1595" i="1"/>
  <c r="E744" i="1"/>
  <c r="E1336" i="1"/>
  <c r="E3659" i="1"/>
  <c r="E4616" i="1"/>
  <c r="E2309" i="1"/>
  <c r="E3114" i="1"/>
  <c r="E3633" i="1"/>
  <c r="E1780" i="1"/>
  <c r="E4991" i="1"/>
  <c r="E3147" i="1"/>
  <c r="E4313" i="1"/>
  <c r="E2830" i="1"/>
  <c r="E3173" i="1"/>
  <c r="E3972" i="1"/>
  <c r="E1199" i="1"/>
  <c r="E2001" i="1"/>
  <c r="E4736" i="1"/>
  <c r="E3318" i="1"/>
  <c r="E1061" i="1"/>
  <c r="E143" i="1"/>
  <c r="E3324" i="1"/>
  <c r="E1404" i="1"/>
  <c r="E1551" i="1"/>
  <c r="E719" i="1"/>
  <c r="E2485" i="1"/>
  <c r="E1765" i="1"/>
  <c r="E2732" i="1"/>
  <c r="E1591" i="1"/>
  <c r="E3359" i="1"/>
  <c r="E866" i="1"/>
  <c r="E338" i="1"/>
  <c r="E3916" i="1"/>
  <c r="E897" i="1"/>
  <c r="E2865" i="1"/>
  <c r="E3773" i="1"/>
  <c r="E1851" i="1"/>
  <c r="E1606" i="1"/>
  <c r="E1772" i="1"/>
  <c r="E2165" i="1"/>
  <c r="E3568" i="1"/>
  <c r="E2229" i="1"/>
  <c r="E3653" i="1"/>
  <c r="E4565" i="1"/>
  <c r="E594" i="1"/>
  <c r="E3054" i="1"/>
  <c r="E1585" i="1"/>
  <c r="E3023" i="1"/>
  <c r="E593" i="1"/>
  <c r="E1255" i="1"/>
  <c r="E4768" i="1"/>
  <c r="E4855" i="1"/>
  <c r="E4525" i="1"/>
  <c r="E2924" i="1"/>
  <c r="E759" i="1"/>
  <c r="E2758" i="1"/>
  <c r="E3366" i="1"/>
  <c r="E3831" i="1"/>
  <c r="E1206" i="1"/>
  <c r="E368" i="1"/>
  <c r="E4173" i="1"/>
  <c r="E2243" i="1"/>
  <c r="E303" i="1"/>
  <c r="E320" i="1"/>
  <c r="E4708" i="1"/>
  <c r="E4919" i="1"/>
  <c r="E2299" i="1"/>
  <c r="E1009" i="1"/>
  <c r="E4466" i="1"/>
  <c r="E2646" i="1"/>
  <c r="E3802" i="1"/>
  <c r="E2579" i="1"/>
  <c r="E799" i="1"/>
  <c r="E763" i="1"/>
  <c r="E1892" i="1"/>
  <c r="E1876" i="1"/>
  <c r="E3862" i="1"/>
  <c r="E1096" i="1"/>
  <c r="E1155" i="1"/>
  <c r="E4865" i="1"/>
  <c r="E1006" i="1"/>
  <c r="E1378" i="1"/>
  <c r="E2458" i="1"/>
  <c r="E2012" i="1"/>
  <c r="E682" i="1"/>
  <c r="E421" i="1"/>
  <c r="E1916" i="1"/>
  <c r="E4568" i="1"/>
  <c r="E30" i="1"/>
  <c r="E646" i="1"/>
  <c r="E1191" i="1"/>
  <c r="E4421" i="1"/>
  <c r="E1965" i="1"/>
  <c r="E4771" i="1"/>
  <c r="E2351" i="1"/>
  <c r="E1825" i="1"/>
  <c r="E4248" i="1"/>
  <c r="E3213" i="1"/>
  <c r="E1955" i="1"/>
  <c r="E513" i="1"/>
  <c r="E4975" i="1"/>
  <c r="E2370" i="1"/>
  <c r="E4528" i="1"/>
  <c r="E2479" i="1"/>
  <c r="E1491" i="1"/>
  <c r="E1971" i="1"/>
  <c r="E4123" i="1"/>
  <c r="E4722" i="1"/>
  <c r="E3069" i="1"/>
  <c r="E3524" i="1"/>
  <c r="E1457" i="1"/>
  <c r="E3029" i="1"/>
  <c r="E1670" i="1"/>
  <c r="E1109" i="1"/>
  <c r="E4276" i="1"/>
  <c r="E2812" i="1"/>
  <c r="E174" i="1"/>
  <c r="E3610" i="1"/>
  <c r="E3557" i="1"/>
  <c r="E4048" i="1"/>
  <c r="E1115" i="1"/>
  <c r="E606" i="1"/>
  <c r="E4108" i="1"/>
  <c r="E504" i="1"/>
  <c r="E1692" i="1"/>
  <c r="E3" i="1"/>
  <c r="E4437" i="1"/>
  <c r="E2219" i="1"/>
  <c r="E407" i="1"/>
  <c r="E76" i="1"/>
  <c r="E1482" i="1"/>
  <c r="E20" i="1"/>
  <c r="E1144" i="1"/>
  <c r="E1233" i="1"/>
  <c r="E3968" i="1"/>
  <c r="E3277" i="1"/>
  <c r="E4280" i="1"/>
  <c r="E512" i="1"/>
  <c r="E1299" i="1"/>
  <c r="E943" i="1"/>
  <c r="E1925" i="1"/>
  <c r="E4379" i="1"/>
  <c r="E374" i="1"/>
  <c r="E1769" i="1"/>
  <c r="E1216" i="1"/>
  <c r="E2248" i="1"/>
  <c r="E1527" i="1"/>
  <c r="E2093" i="1"/>
  <c r="E2996" i="1"/>
  <c r="E2424" i="1"/>
  <c r="E3638" i="1"/>
  <c r="E1113" i="1"/>
  <c r="E2918" i="1"/>
  <c r="E4896" i="1"/>
  <c r="E1774" i="1"/>
  <c r="E3613" i="1"/>
  <c r="E801" i="1"/>
  <c r="E1687" i="1"/>
  <c r="E3694" i="1"/>
  <c r="E4343" i="1"/>
  <c r="E729" i="1"/>
  <c r="E3012" i="1"/>
  <c r="E498" i="1"/>
  <c r="E3162" i="1"/>
  <c r="E2940" i="1"/>
  <c r="E4680" i="1"/>
  <c r="E3860" i="1"/>
  <c r="E2235" i="1"/>
  <c r="E3710" i="1"/>
  <c r="E768" i="1"/>
  <c r="E2475" i="1"/>
  <c r="E4585" i="1"/>
  <c r="E2390" i="1"/>
  <c r="E256" i="1"/>
  <c r="E73" i="1"/>
  <c r="E767" i="1"/>
  <c r="E1473" i="1"/>
  <c r="E479" i="1"/>
  <c r="E2125" i="1"/>
  <c r="E4290" i="1"/>
  <c r="E99" i="1"/>
  <c r="E726" i="1"/>
  <c r="E2472" i="1"/>
  <c r="E873" i="1"/>
  <c r="E1302" i="1"/>
  <c r="E1921" i="1"/>
  <c r="E883" i="1"/>
  <c r="E3093" i="1"/>
  <c r="E4459" i="1"/>
  <c r="E958" i="1"/>
  <c r="E3754" i="1"/>
  <c r="E3304" i="1"/>
  <c r="E1228" i="1"/>
  <c r="E484" i="1"/>
  <c r="E3874" i="1"/>
  <c r="E2880" i="1"/>
  <c r="E3899" i="1"/>
  <c r="E3655" i="1"/>
  <c r="E1104" i="1"/>
  <c r="E4760" i="1"/>
  <c r="E1907" i="1"/>
  <c r="E1528" i="1"/>
  <c r="E5043" i="1"/>
  <c r="E2328" i="1"/>
  <c r="E5052" i="1"/>
  <c r="E812" i="1"/>
  <c r="E3141" i="1"/>
  <c r="E2536" i="1"/>
  <c r="E1158" i="1"/>
  <c r="E1152" i="1"/>
  <c r="E434" i="1"/>
  <c r="E2443" i="1"/>
  <c r="E750" i="1"/>
  <c r="E516" i="1"/>
  <c r="E1246" i="1"/>
  <c r="E2987" i="1"/>
  <c r="E4651" i="1"/>
  <c r="E3716" i="1"/>
  <c r="E1492" i="1"/>
  <c r="E1843" i="1"/>
  <c r="E2054" i="1"/>
  <c r="E743" i="1"/>
  <c r="E4009" i="1"/>
  <c r="E2526" i="1"/>
  <c r="E2783" i="1"/>
  <c r="E3501" i="1"/>
  <c r="E4895" i="1"/>
  <c r="E340" i="1"/>
  <c r="E4175" i="1"/>
  <c r="E436" i="1"/>
  <c r="E1882" i="1"/>
  <c r="E26" i="1"/>
  <c r="E1922" i="1"/>
  <c r="E3790" i="1"/>
  <c r="E4417" i="1"/>
  <c r="E1728" i="1"/>
  <c r="E4571" i="1"/>
  <c r="E4485" i="1"/>
  <c r="E31" i="1"/>
  <c r="E1015" i="1"/>
  <c r="E4602" i="1"/>
  <c r="E4046" i="1"/>
  <c r="E4529" i="1"/>
  <c r="E1897" i="1"/>
  <c r="E4330" i="1"/>
  <c r="E3408" i="1"/>
  <c r="E3242" i="1"/>
  <c r="E28" i="1"/>
  <c r="E1697" i="1"/>
  <c r="E413" i="1"/>
  <c r="E3139" i="1"/>
  <c r="E950" i="1"/>
  <c r="E4150" i="1"/>
  <c r="E766" i="1"/>
  <c r="E1573" i="1"/>
  <c r="E1776" i="1"/>
  <c r="E4308" i="1"/>
  <c r="E21" i="1"/>
  <c r="E324" i="1"/>
  <c r="E2564" i="1"/>
  <c r="E2726" i="1"/>
  <c r="E3907" i="1"/>
  <c r="E1730" i="1"/>
  <c r="E1273" i="1"/>
  <c r="E440" i="1"/>
  <c r="E1572" i="1"/>
  <c r="E544" i="1"/>
  <c r="E481" i="1"/>
  <c r="E1185" i="1"/>
  <c r="E1618" i="1"/>
  <c r="E4191" i="1"/>
  <c r="E2948" i="1"/>
  <c r="E4659" i="1"/>
  <c r="E4926" i="1"/>
  <c r="E602" i="1"/>
  <c r="E4808" i="1"/>
  <c r="E3182" i="1"/>
  <c r="E1872" i="1"/>
  <c r="E1189" i="1"/>
  <c r="E2503" i="1"/>
  <c r="E2720" i="1"/>
  <c r="E2860" i="1"/>
  <c r="E2107" i="1"/>
  <c r="E4059" i="1"/>
  <c r="E2613" i="1"/>
  <c r="E1107" i="1"/>
  <c r="E2607" i="1"/>
  <c r="E3595" i="1"/>
  <c r="E1996" i="1"/>
  <c r="E1196" i="1"/>
  <c r="E572" i="1"/>
  <c r="E2177" i="1"/>
  <c r="E1725" i="1"/>
  <c r="E4050" i="1"/>
  <c r="E305" i="1"/>
  <c r="E326" i="1"/>
  <c r="E2492" i="1"/>
  <c r="E2233" i="1"/>
  <c r="E135" i="1"/>
  <c r="E1289" i="1"/>
  <c r="E3786" i="1"/>
  <c r="E277" i="1"/>
  <c r="E3949" i="1"/>
  <c r="E2803" i="1"/>
  <c r="E1822" i="1"/>
  <c r="E3346" i="1"/>
  <c r="E3841" i="1"/>
  <c r="E422" i="1"/>
  <c r="E171" i="1"/>
  <c r="E4352" i="1"/>
  <c r="E2030" i="1"/>
  <c r="E218" i="1"/>
  <c r="E1487" i="1"/>
  <c r="E2087" i="1"/>
  <c r="E378" i="1"/>
  <c r="E4467" i="1"/>
  <c r="E4810" i="1"/>
  <c r="E3936" i="1"/>
  <c r="E1610" i="1"/>
  <c r="E2009" i="1"/>
  <c r="E605" i="1"/>
  <c r="E3200" i="1"/>
  <c r="E843" i="1"/>
  <c r="E117" i="1"/>
  <c r="E3602" i="1"/>
  <c r="E2471" i="1"/>
  <c r="E3059" i="1"/>
  <c r="E3958" i="1"/>
  <c r="E2994" i="1"/>
  <c r="E107" i="1"/>
  <c r="E1223" i="1"/>
  <c r="E2627" i="1"/>
  <c r="E2521" i="1"/>
  <c r="E3567" i="1"/>
  <c r="E4646" i="1"/>
  <c r="E1939" i="1"/>
  <c r="E4584" i="1"/>
  <c r="E4415" i="1"/>
  <c r="E3661" i="1"/>
  <c r="E1838" i="1"/>
  <c r="E3588" i="1"/>
  <c r="E1200" i="1"/>
  <c r="E3664" i="1"/>
  <c r="E1961" i="1"/>
  <c r="E2871" i="1"/>
  <c r="E2027" i="1"/>
  <c r="E50" i="1"/>
  <c r="E3258" i="1"/>
  <c r="E636" i="1"/>
  <c r="E1239" i="1"/>
  <c r="E57" i="1"/>
  <c r="E4878" i="1"/>
  <c r="E4267" i="1"/>
  <c r="E2149" i="1"/>
  <c r="E4353" i="1"/>
  <c r="E2391" i="1"/>
  <c r="E637" i="1"/>
  <c r="E4821" i="1"/>
  <c r="E3288" i="1"/>
  <c r="E721" i="1"/>
  <c r="E3776" i="1"/>
  <c r="E4017" i="1"/>
  <c r="E2611" i="1"/>
  <c r="E3963" i="1"/>
  <c r="E4670" i="1"/>
  <c r="E2966" i="1"/>
  <c r="E3099" i="1"/>
  <c r="E1668" i="1"/>
  <c r="E4196" i="1"/>
  <c r="E2654" i="1"/>
  <c r="E2576" i="1"/>
  <c r="E339" i="1"/>
  <c r="E4419" i="1"/>
  <c r="E2098" i="1"/>
  <c r="E623" i="1"/>
  <c r="E1014" i="1"/>
  <c r="E3401" i="1"/>
  <c r="E2496" i="1"/>
  <c r="E1346" i="1"/>
  <c r="E3906" i="1"/>
  <c r="E4158" i="1"/>
  <c r="E831" i="1"/>
  <c r="E2902" i="1"/>
  <c r="E200" i="1"/>
  <c r="E2645" i="1"/>
  <c r="E2523" i="1"/>
  <c r="E3621" i="1"/>
  <c r="E3889" i="1"/>
  <c r="E2459" i="1"/>
  <c r="E4089" i="1"/>
  <c r="E4218" i="1"/>
  <c r="E4586" i="1"/>
  <c r="E418" i="1"/>
  <c r="E4335" i="1"/>
  <c r="E1373" i="1"/>
  <c r="E2837" i="1"/>
  <c r="E3056" i="1"/>
  <c r="E4854" i="1"/>
  <c r="E3976" i="1"/>
  <c r="E3137" i="1"/>
  <c r="E506" i="1"/>
  <c r="E443" i="1"/>
  <c r="E4486" i="1"/>
  <c r="E4816" i="1"/>
  <c r="E132" i="1"/>
  <c r="E2454" i="1"/>
  <c r="E4962" i="1"/>
  <c r="E3616" i="1"/>
  <c r="E1935" i="1"/>
  <c r="E2961" i="1"/>
  <c r="E1900" i="1"/>
  <c r="E2565" i="1"/>
  <c r="E5044" i="1"/>
  <c r="E4170" i="1"/>
  <c r="E1685" i="1"/>
  <c r="E4033" i="1"/>
  <c r="E887" i="1"/>
  <c r="E672" i="1"/>
  <c r="E1968" i="1"/>
  <c r="E3878" i="1"/>
  <c r="E1407" i="1"/>
  <c r="E4092" i="1"/>
  <c r="E3627" i="1"/>
  <c r="E2529" i="1"/>
  <c r="E4770" i="1"/>
  <c r="E1481" i="1"/>
  <c r="E4068" i="1"/>
  <c r="E4106" i="1"/>
  <c r="E4866" i="1"/>
  <c r="E347" i="1"/>
  <c r="E2076" i="1"/>
  <c r="E1510" i="1"/>
  <c r="E1036" i="1"/>
  <c r="E2719" i="1"/>
  <c r="E3095" i="1"/>
  <c r="E4908" i="1"/>
  <c r="E478" i="1"/>
  <c r="E3426" i="1"/>
  <c r="E432" i="1"/>
  <c r="E1359" i="1"/>
  <c r="E1707" i="1"/>
  <c r="E1967" i="1"/>
  <c r="E695" i="1"/>
  <c r="E114" i="1"/>
  <c r="E3260" i="1"/>
  <c r="E1655" i="1"/>
  <c r="E3677" i="1"/>
  <c r="E1116" i="1"/>
  <c r="E3634" i="1"/>
  <c r="E4204" i="1"/>
  <c r="E3361" i="1"/>
  <c r="E251" i="1"/>
  <c r="E3720" i="1"/>
  <c r="E2903" i="1"/>
  <c r="E329" i="1"/>
  <c r="E2684" i="1"/>
  <c r="E841" i="1"/>
  <c r="E2833" i="1"/>
  <c r="E2973" i="1"/>
  <c r="E3176" i="1"/>
  <c r="E2582" i="1"/>
  <c r="E3590" i="1"/>
  <c r="E3138" i="1"/>
  <c r="E4951" i="1"/>
  <c r="E4880" i="1"/>
  <c r="E2681" i="1"/>
  <c r="E4336" i="1"/>
  <c r="E3220" i="1"/>
  <c r="E3342" i="1"/>
  <c r="E4077" i="1"/>
  <c r="E2839" i="1"/>
  <c r="E3149" i="1"/>
  <c r="E3875" i="1"/>
  <c r="E5039" i="1"/>
  <c r="E317" i="1"/>
  <c r="E3869" i="1"/>
  <c r="E3117" i="1"/>
  <c r="E2840" i="1"/>
  <c r="E2891" i="1"/>
  <c r="E2095" i="1"/>
  <c r="E933" i="1"/>
  <c r="E3299" i="1"/>
  <c r="E1915" i="1"/>
  <c r="E1938" i="1"/>
  <c r="E3227" i="1"/>
  <c r="E1422" i="1"/>
  <c r="E3282" i="1"/>
  <c r="E35" i="1"/>
  <c r="E804" i="1"/>
  <c r="E4968" i="1"/>
  <c r="E588" i="1"/>
  <c r="E4470" i="1"/>
  <c r="E4902" i="1"/>
  <c r="E1499" i="1"/>
  <c r="E2277" i="1"/>
  <c r="E265" i="1"/>
  <c r="E4202" i="1"/>
  <c r="E1517" i="1"/>
  <c r="E4750" i="1"/>
  <c r="E514" i="1"/>
  <c r="E1858" i="1"/>
  <c r="E1130" i="1"/>
  <c r="E3159" i="1"/>
  <c r="E4349" i="1"/>
  <c r="E603" i="1"/>
  <c r="E2997" i="1"/>
  <c r="E4385" i="1"/>
  <c r="E2378" i="1"/>
  <c r="E1940" i="1"/>
  <c r="E3379" i="1"/>
  <c r="E2939" i="1"/>
  <c r="E2339" i="1"/>
  <c r="E2394" i="1"/>
  <c r="E3396" i="1"/>
  <c r="E2327" i="1"/>
  <c r="E328" i="1"/>
  <c r="E4863" i="1"/>
  <c r="E1989" i="1"/>
  <c r="E3391" i="1"/>
  <c r="E24" i="1"/>
  <c r="E104" i="1"/>
  <c r="E3927" i="1"/>
  <c r="E3987" i="1"/>
  <c r="E4325" i="1"/>
  <c r="E1810" i="1"/>
  <c r="E1341" i="1"/>
  <c r="E2453" i="1"/>
  <c r="E2289" i="1"/>
  <c r="E2430" i="1"/>
  <c r="E3804" i="1"/>
  <c r="E992" i="1"/>
  <c r="E213" i="1"/>
  <c r="E83" i="1"/>
  <c r="E784" i="1"/>
  <c r="E4480" i="1"/>
  <c r="E1735" i="1"/>
  <c r="E778" i="1"/>
  <c r="E455" i="1"/>
  <c r="E4314" i="1"/>
  <c r="E2337" i="1"/>
  <c r="E552" i="1"/>
  <c r="E2051" i="1"/>
  <c r="E3164" i="1"/>
  <c r="E2263" i="1"/>
  <c r="E1477" i="1"/>
  <c r="E2096" i="1"/>
  <c r="E4449" i="1"/>
  <c r="E1145" i="1"/>
  <c r="E3483" i="1"/>
  <c r="E2373" i="1"/>
  <c r="E1848" i="1"/>
  <c r="E961" i="1"/>
  <c r="E835" i="1"/>
  <c r="E1912" i="1"/>
  <c r="E3428" i="1"/>
  <c r="E1183" i="1"/>
  <c r="E1608" i="1"/>
  <c r="E3235" i="1"/>
  <c r="E1881" i="1"/>
  <c r="E2929" i="1"/>
  <c r="E3011" i="1"/>
  <c r="E3964" i="1"/>
  <c r="E505" i="1"/>
  <c r="E2617" i="1"/>
  <c r="E803" i="1"/>
  <c r="E4120" i="1"/>
  <c r="E817" i="1"/>
  <c r="E656" i="1"/>
  <c r="E4133" i="1"/>
  <c r="E4010" i="1"/>
  <c r="E3365" i="1"/>
  <c r="E402" i="1"/>
  <c r="E1619" i="1"/>
  <c r="E3123" i="1"/>
  <c r="E4907" i="1"/>
  <c r="E711" i="1"/>
  <c r="E1236" i="1"/>
  <c r="E4839" i="1"/>
  <c r="E2858" i="1"/>
  <c r="E4572" i="1"/>
  <c r="E3175" i="1"/>
  <c r="E1755" i="1"/>
  <c r="E3420" i="1"/>
  <c r="E4945" i="1"/>
  <c r="E994" i="1"/>
  <c r="E4418" i="1"/>
  <c r="E2090" i="1"/>
  <c r="E641" i="1"/>
  <c r="E597" i="1"/>
  <c r="E4645" i="1"/>
  <c r="E1304" i="1"/>
  <c r="E4339" i="1"/>
  <c r="E1539" i="1"/>
  <c r="E1441" i="1"/>
  <c r="E4883" i="1"/>
  <c r="E654" i="1"/>
  <c r="E4690" i="1"/>
  <c r="E69" i="1"/>
  <c r="E3136" i="1"/>
  <c r="E79" i="1"/>
  <c r="E3062" i="1"/>
  <c r="E1852" i="1"/>
  <c r="E1943" i="1"/>
  <c r="E373" i="1"/>
  <c r="E4167" i="1"/>
  <c r="E3119" i="1"/>
  <c r="E4126" i="1"/>
  <c r="E4532" i="1"/>
  <c r="E4190" i="1"/>
  <c r="E2483" i="1"/>
  <c r="E1214" i="1"/>
  <c r="E3412" i="1"/>
  <c r="E2024" i="1"/>
  <c r="E2413" i="1"/>
  <c r="E2643" i="1"/>
  <c r="E2963" i="1"/>
  <c r="E3824" i="1"/>
  <c r="E2953" i="1"/>
  <c r="E4596" i="1"/>
  <c r="E2257" i="1"/>
  <c r="E4953" i="1"/>
  <c r="E2946" i="1"/>
  <c r="E3654" i="1"/>
  <c r="E1102" i="1"/>
  <c r="E2791" i="1"/>
  <c r="E1951" i="1"/>
  <c r="E3614" i="1"/>
  <c r="E3816" i="1"/>
  <c r="E3004" i="1"/>
  <c r="E2405" i="1"/>
  <c r="E2909" i="1"/>
  <c r="E2727" i="1"/>
  <c r="E3336" i="1"/>
  <c r="E3604" i="1"/>
  <c r="E3195" i="1"/>
  <c r="E4967" i="1"/>
  <c r="E3338" i="1"/>
  <c r="E644" i="1"/>
  <c r="E3608" i="1"/>
  <c r="E1380" i="1"/>
  <c r="E2224" i="1"/>
  <c r="E3643" i="1"/>
  <c r="E4084" i="1"/>
  <c r="E1715" i="1"/>
  <c r="E4345" i="1"/>
  <c r="E536" i="1"/>
  <c r="E175" i="1"/>
  <c r="E3897" i="1"/>
  <c r="E1720" i="1"/>
  <c r="E2216" i="1"/>
  <c r="E3872" i="1"/>
  <c r="E169" i="1"/>
  <c r="E1795" i="1"/>
  <c r="E4691" i="1"/>
  <c r="E951" i="1"/>
  <c r="E1946" i="1"/>
  <c r="E2622" i="1"/>
  <c r="E3286" i="1"/>
  <c r="E3222" i="1"/>
  <c r="E2167" i="1"/>
  <c r="E3836" i="1"/>
  <c r="E2070" i="1"/>
  <c r="E4832" i="1"/>
  <c r="E3792" i="1"/>
  <c r="E892" i="1"/>
  <c r="E4514" i="1"/>
  <c r="E3920" i="1"/>
  <c r="E5003" i="1"/>
  <c r="E4978" i="1"/>
  <c r="E2538" i="1"/>
  <c r="E1751" i="1"/>
  <c r="E2336" i="1"/>
  <c r="E570" i="1"/>
  <c r="E2672" i="1"/>
  <c r="E2426" i="1"/>
  <c r="E3696" i="1"/>
  <c r="E4792" i="1"/>
  <c r="E2566" i="1"/>
  <c r="E529" i="1"/>
  <c r="E1686" i="1"/>
  <c r="E1275" i="1"/>
  <c r="E3479" i="1"/>
  <c r="E1696" i="1"/>
  <c r="E3589" i="1"/>
  <c r="E1614" i="1"/>
  <c r="E3807" i="1"/>
  <c r="E4837" i="1"/>
  <c r="E2683" i="1"/>
  <c r="E3839" i="1"/>
  <c r="E2614" i="1"/>
  <c r="E580" i="1"/>
  <c r="E4099" i="1"/>
  <c r="E2957" i="1"/>
  <c r="E2193" i="1"/>
  <c r="E3356" i="1"/>
  <c r="E650" i="1"/>
  <c r="E4177" i="1"/>
  <c r="E3063" i="1"/>
  <c r="E1560" i="1"/>
  <c r="E696" i="1"/>
  <c r="E4448" i="1"/>
  <c r="E1084" i="1"/>
  <c r="E2659" i="1"/>
  <c r="E4679" i="1"/>
  <c r="E4864" i="1"/>
  <c r="E5015" i="1"/>
  <c r="E4960" i="1"/>
  <c r="E1067" i="1"/>
  <c r="E939" i="1"/>
  <c r="E467" i="1"/>
  <c r="E3989" i="1"/>
  <c r="E2188" i="1"/>
  <c r="E468" i="1"/>
  <c r="E42" i="1"/>
  <c r="E888" i="1"/>
  <c r="E3950" i="1"/>
  <c r="E4398" i="1"/>
  <c r="E3999" i="1"/>
  <c r="E1337" i="1"/>
  <c r="E561" i="1"/>
  <c r="E184" i="1"/>
  <c r="E1804" i="1"/>
  <c r="E1225" i="1"/>
  <c r="E2663" i="1"/>
  <c r="E4297" i="1"/>
  <c r="E183" i="1"/>
  <c r="E2131" i="1"/>
  <c r="E2695" i="1"/>
  <c r="E3166" i="1"/>
  <c r="E725" i="1"/>
  <c r="E3666" i="1"/>
  <c r="E1959" i="1"/>
  <c r="E842" i="1"/>
  <c r="E5034" i="1"/>
  <c r="E3462" i="1"/>
  <c r="E4553" i="1"/>
  <c r="E4070" i="1"/>
  <c r="E3375" i="1"/>
  <c r="E2245" i="1"/>
  <c r="E4888" i="1"/>
  <c r="E4578" i="1"/>
  <c r="E4124" i="1"/>
  <c r="E3663" i="1"/>
  <c r="E3161" i="1"/>
  <c r="E4557" i="1"/>
  <c r="E1502" i="1"/>
  <c r="E4457" i="1"/>
  <c r="E4074" i="1"/>
  <c r="E773" i="1"/>
  <c r="E1875" i="1"/>
  <c r="E4618" i="1"/>
  <c r="E146" i="1"/>
  <c r="E3725" i="1"/>
  <c r="E4346" i="1"/>
  <c r="E2879" i="1"/>
  <c r="E77" i="1"/>
  <c r="E733" i="1"/>
  <c r="E991" i="1"/>
  <c r="E1281" i="1"/>
  <c r="E3410" i="1"/>
  <c r="E89" i="1"/>
  <c r="E3670" i="1"/>
  <c r="E3724" i="1"/>
  <c r="E1419" i="1"/>
  <c r="E201" i="1"/>
  <c r="E810" i="1"/>
  <c r="E2569" i="1"/>
  <c r="E2398" i="1"/>
  <c r="E886" i="1"/>
  <c r="E3859" i="1"/>
  <c r="E3245" i="1"/>
  <c r="E2205" i="1"/>
  <c r="E3571" i="1"/>
  <c r="E3930" i="1"/>
  <c r="E3040" i="1"/>
  <c r="E119" i="1"/>
  <c r="E3928" i="1"/>
  <c r="E3873" i="1"/>
  <c r="E3013" i="1"/>
  <c r="E2875" i="1"/>
  <c r="E3160" i="1"/>
  <c r="E385" i="1"/>
  <c r="E2316" i="1"/>
  <c r="E94" i="1"/>
  <c r="E558" i="1"/>
  <c r="E2967" i="1"/>
  <c r="E1088" i="1"/>
  <c r="E2190" i="1"/>
  <c r="E3247" i="1"/>
  <c r="E3884" i="1"/>
  <c r="E818" i="1"/>
  <c r="E4223" i="1"/>
  <c r="E715" i="1"/>
  <c r="E423" i="1"/>
  <c r="E3545" i="1"/>
  <c r="E1234" i="1"/>
  <c r="E2116" i="1"/>
  <c r="E4014" i="1"/>
  <c r="E3280" i="1"/>
  <c r="E3302" i="1"/>
  <c r="E2436" i="1"/>
  <c r="E3477" i="1"/>
  <c r="E4254" i="1"/>
  <c r="E2721" i="1"/>
  <c r="E4032" i="1"/>
  <c r="E583" i="1"/>
  <c r="E684" i="1"/>
  <c r="E2780" i="1"/>
  <c r="E2395" i="1"/>
  <c r="E4779" i="1"/>
  <c r="E395" i="1"/>
  <c r="E103" i="1"/>
  <c r="E972" i="1"/>
  <c r="E4310" i="1"/>
  <c r="E4938" i="1"/>
  <c r="E1824" i="1"/>
  <c r="E3537" i="1"/>
  <c r="E854" i="1"/>
  <c r="E3508" i="1"/>
  <c r="E3903" i="1"/>
  <c r="E1008" i="1"/>
  <c r="E1704" i="1"/>
  <c r="E1458" i="1"/>
  <c r="E2412" i="1"/>
  <c r="E139" i="1"/>
  <c r="E4570" i="1"/>
  <c r="E4447" i="1"/>
  <c r="E1364" i="1"/>
  <c r="E2157" i="1"/>
  <c r="E3512" i="1"/>
  <c r="E535" i="1"/>
  <c r="E2073" i="1"/>
  <c r="E379" i="1"/>
  <c r="E3272" i="1"/>
  <c r="E4490" i="1"/>
  <c r="E3915" i="1"/>
  <c r="E1283" i="1"/>
  <c r="E180" i="1"/>
  <c r="E648" i="1"/>
  <c r="E3385" i="1"/>
  <c r="E262" i="1"/>
  <c r="E1418" i="1"/>
  <c r="E3980" i="1"/>
  <c r="E4685" i="1"/>
  <c r="E2992" i="1"/>
  <c r="E3935" i="1"/>
  <c r="E4551" i="1"/>
  <c r="E2580" i="1"/>
  <c r="E466" i="1"/>
  <c r="E1535" i="1"/>
  <c r="E616" i="1"/>
  <c r="E4796" i="1"/>
  <c r="E4791" i="1"/>
  <c r="E4392" i="1"/>
  <c r="E2330" i="1"/>
  <c r="E4555" i="1"/>
  <c r="E4498" i="1"/>
  <c r="E2842" i="1"/>
  <c r="E878" i="1"/>
  <c r="E2086" i="1"/>
  <c r="E4058" i="1"/>
  <c r="E4946" i="1"/>
  <c r="E4944" i="1"/>
  <c r="E5050" i="1"/>
  <c r="E351" i="1"/>
  <c r="E1805" i="1"/>
  <c r="E2718" i="1"/>
  <c r="E2577" i="1"/>
  <c r="E4137" i="1"/>
  <c r="E430" i="1"/>
  <c r="E3697" i="1"/>
  <c r="E3924" i="1"/>
  <c r="E1060" i="1"/>
  <c r="E2661" i="1"/>
  <c r="E1927" i="1"/>
  <c r="E3799" i="1"/>
  <c r="E147" i="1"/>
  <c r="E1828" i="1"/>
  <c r="E1781" i="1"/>
  <c r="E3303" i="1"/>
  <c r="E4707" i="1"/>
  <c r="E614" i="1"/>
  <c r="E1693" i="1"/>
  <c r="E16" i="1"/>
  <c r="E5024" i="1"/>
  <c r="E3922" i="1"/>
  <c r="E4152" i="1"/>
  <c r="E2709" i="1"/>
  <c r="E4846" i="1"/>
  <c r="E3458" i="1"/>
  <c r="E4936" i="1"/>
  <c r="E3456" i="1"/>
  <c r="E1578" i="1"/>
  <c r="E4258" i="1"/>
  <c r="E342" i="1"/>
  <c r="E4986" i="1"/>
  <c r="E3791" i="1"/>
  <c r="E3001" i="1"/>
  <c r="E2493" i="1"/>
  <c r="E967" i="1"/>
  <c r="E219" i="1"/>
  <c r="E3947" i="1"/>
  <c r="E1583" i="1"/>
  <c r="E3135" i="1"/>
  <c r="E1157" i="1"/>
  <c r="E765" i="1"/>
  <c r="E2884" i="1"/>
  <c r="E3468" i="1"/>
  <c r="E5035" i="1"/>
  <c r="E1790" i="1"/>
  <c r="E1313" i="1"/>
  <c r="E4662" i="1"/>
  <c r="E850" i="1"/>
  <c r="E4307" i="1"/>
  <c r="E5032" i="1"/>
  <c r="E240" i="1"/>
  <c r="E776" i="1"/>
  <c r="E27" i="1"/>
  <c r="E3405" i="1"/>
  <c r="E681" i="1"/>
  <c r="E3494" i="1"/>
  <c r="E4536" i="1"/>
  <c r="E474" i="1"/>
  <c r="E2934" i="1"/>
  <c r="E4401" i="1"/>
  <c r="E4159" i="1"/>
  <c r="E1316" i="1"/>
  <c r="E1314" i="1"/>
  <c r="E4729" i="1"/>
  <c r="E1963" i="1"/>
  <c r="E3193" i="1"/>
  <c r="E2524" i="1"/>
  <c r="E1103" i="1"/>
  <c r="E1156" i="1"/>
  <c r="E2192" i="1"/>
  <c r="E1028" i="1"/>
  <c r="E4306" i="1"/>
  <c r="E3814" i="1"/>
  <c r="E3679" i="1"/>
  <c r="E1549" i="1"/>
  <c r="E930" i="1"/>
  <c r="E567" i="1"/>
  <c r="E3586" i="1"/>
  <c r="E2111" i="1"/>
  <c r="E2925" i="1"/>
  <c r="E1615" i="1"/>
  <c r="E4786" i="1"/>
  <c r="E2801" i="1"/>
  <c r="E1506" i="1"/>
  <c r="E1323" i="1"/>
  <c r="E18" i="1"/>
  <c r="E633" i="1"/>
  <c r="E209" i="1"/>
  <c r="E1524" i="1"/>
  <c r="E3743" i="1"/>
  <c r="E1674" i="1"/>
  <c r="E4072" i="1"/>
  <c r="E1068" i="1"/>
  <c r="E952" i="1"/>
  <c r="E319" i="1"/>
  <c r="E4434" i="1"/>
  <c r="E3740" i="1"/>
  <c r="E4950" i="1"/>
  <c r="E3505" i="1"/>
  <c r="E210" i="1"/>
  <c r="E3378" i="1"/>
  <c r="E2534" i="1"/>
  <c r="E4372" i="1"/>
  <c r="E1352" i="1"/>
  <c r="E234" i="1"/>
  <c r="E1868" i="1"/>
  <c r="E1408" i="1"/>
  <c r="E1334" i="1"/>
  <c r="E2029" i="1"/>
  <c r="E519" i="1"/>
  <c r="E2214" i="1"/>
  <c r="E4127" i="1"/>
  <c r="E4278" i="1"/>
  <c r="E2324" i="1"/>
  <c r="E2625" i="1"/>
  <c r="E2841" i="1"/>
  <c r="E3522" i="1"/>
  <c r="E791" i="1"/>
  <c r="E4631" i="1"/>
  <c r="E1438" i="1"/>
  <c r="E4868" i="1"/>
  <c r="E3823" i="1"/>
  <c r="E4184" i="1"/>
  <c r="E3325" i="1"/>
  <c r="E906" i="1"/>
  <c r="E4981" i="1"/>
  <c r="E4451" i="1"/>
  <c r="E3144" i="1"/>
  <c r="E4149" i="1"/>
  <c r="E3868" i="1"/>
  <c r="E3168" i="1"/>
  <c r="E4844" i="1"/>
  <c r="E4686" i="1"/>
  <c r="E1537" i="1"/>
  <c r="E1952" i="1"/>
  <c r="E4093" i="1"/>
  <c r="E2041" i="1"/>
  <c r="E4148" i="1"/>
  <c r="E2363" i="1"/>
  <c r="E1238" i="1"/>
  <c r="E940" i="1"/>
  <c r="E2375" i="1"/>
  <c r="E469" i="1"/>
  <c r="E4842" i="1"/>
  <c r="E4065" i="1"/>
  <c r="E4066" i="1"/>
  <c r="E944" i="1"/>
  <c r="E2710" i="1"/>
  <c r="E832" i="1"/>
  <c r="E101" i="1"/>
  <c r="E4047" i="1"/>
  <c r="E1941" i="1"/>
  <c r="E333" i="1"/>
  <c r="E3174" i="1"/>
  <c r="E840" i="1"/>
  <c r="E4594" i="1"/>
  <c r="E4282" i="1"/>
  <c r="E645" i="1"/>
  <c r="E2451" i="1"/>
  <c r="E5033" i="1"/>
  <c r="E2234" i="1"/>
  <c r="E4456" i="1"/>
  <c r="E465" i="1"/>
  <c r="E1063" i="1"/>
  <c r="E4018" i="1"/>
  <c r="E4697" i="1"/>
  <c r="E1983" i="1"/>
  <c r="E4471" i="1"/>
  <c r="E360" i="1"/>
  <c r="E2882" i="1"/>
  <c r="E1936" i="1"/>
  <c r="E3387" i="1"/>
  <c r="E2600" i="1"/>
  <c r="E2183" i="1"/>
  <c r="E3071" i="1"/>
  <c r="E3349" i="1"/>
  <c r="E4577" i="1"/>
  <c r="E2952" i="1"/>
  <c r="E2761" i="1"/>
  <c r="E2975" i="1"/>
  <c r="E82" i="1"/>
  <c r="E4141" i="1"/>
  <c r="E3876" i="1"/>
  <c r="E1859" i="1"/>
  <c r="E2272" i="1"/>
  <c r="E4848" i="1"/>
  <c r="E2256" i="1"/>
  <c r="E2623" i="1"/>
  <c r="E2502" i="1"/>
  <c r="E3750" i="1"/>
  <c r="E4522" i="1"/>
  <c r="E3185" i="1"/>
  <c r="E731" i="1"/>
  <c r="E2935" i="1"/>
  <c r="E4284" i="1"/>
  <c r="E520" i="1"/>
  <c r="E5007" i="1"/>
  <c r="E4823" i="1"/>
  <c r="E3064" i="1"/>
  <c r="E4117" i="1"/>
  <c r="E975" i="1"/>
  <c r="E500" i="1"/>
  <c r="E2033" i="1"/>
  <c r="E3312" i="1"/>
  <c r="E1741" i="1"/>
  <c r="E3715" i="1"/>
  <c r="E3003" i="1"/>
  <c r="E530" i="1"/>
  <c r="E3074" i="1"/>
  <c r="E2826" i="1"/>
  <c r="E2525" i="1"/>
  <c r="E4704" i="1"/>
  <c r="E2578" i="1"/>
  <c r="E4511" i="1"/>
  <c r="E754" i="1"/>
  <c r="E5036" i="1"/>
  <c r="E84" i="1"/>
  <c r="E3476" i="1"/>
  <c r="E3850" i="1"/>
  <c r="E111" i="1"/>
  <c r="E1305" i="1"/>
  <c r="E4884" i="1"/>
  <c r="E869" i="1"/>
  <c r="E2733" i="1"/>
  <c r="E4506" i="1"/>
  <c r="E1682" i="1"/>
  <c r="E4052" i="1"/>
  <c r="E2542" i="1"/>
  <c r="E1347" i="1"/>
  <c r="E178" i="1"/>
  <c r="E2371" i="1"/>
  <c r="E2499" i="1"/>
  <c r="E3120" i="1"/>
  <c r="E2189" i="1"/>
  <c r="E2792" i="1"/>
  <c r="E2161" i="1"/>
  <c r="E3822" i="1"/>
  <c r="E634" i="1"/>
  <c r="E2255" i="1"/>
  <c r="E2402" i="1"/>
  <c r="E3996" i="1"/>
  <c r="E574" i="1"/>
  <c r="E954" i="1"/>
  <c r="E1878" i="1"/>
  <c r="E660" i="1"/>
  <c r="E2487" i="1"/>
  <c r="E2032" i="1"/>
  <c r="E343" i="1"/>
  <c r="E3887" i="1"/>
  <c r="E3406" i="1"/>
  <c r="E267" i="1"/>
  <c r="E1382" i="1"/>
  <c r="E2714" i="1"/>
  <c r="E4183" i="1"/>
  <c r="E1888" i="1"/>
  <c r="E1821" i="1"/>
  <c r="E997" i="1"/>
  <c r="E2686" i="1"/>
  <c r="E4941" i="1"/>
  <c r="E359" i="1"/>
  <c r="E5053" i="1"/>
  <c r="E4443" i="1"/>
  <c r="E1384" i="1"/>
  <c r="E3662" i="1"/>
  <c r="E304" i="1"/>
  <c r="E1709" i="1"/>
  <c r="E2230" i="1"/>
  <c r="E4915" i="1"/>
  <c r="E2208" i="1"/>
  <c r="E2788" i="1"/>
  <c r="E1083" i="1"/>
  <c r="E1124" i="1"/>
  <c r="E4268" i="1"/>
  <c r="E4375" i="1"/>
  <c r="E1041" i="1"/>
  <c r="E2936" i="1"/>
  <c r="E3394" i="1"/>
  <c r="E4468" i="1"/>
  <c r="E4734" i="1"/>
  <c r="E1791" i="1"/>
  <c r="E62" i="1"/>
  <c r="E747" i="1"/>
  <c r="E3032" i="1"/>
  <c r="E106" i="1"/>
  <c r="E2964" i="1"/>
  <c r="E764" i="1"/>
  <c r="E4893" i="1"/>
  <c r="E551" i="1"/>
  <c r="E4527" i="1"/>
  <c r="E895" i="1"/>
  <c r="E608" i="1"/>
  <c r="E4754" i="1"/>
  <c r="E1030" i="1"/>
  <c r="E376" i="1"/>
  <c r="E1658" i="1"/>
  <c r="E424" i="1"/>
  <c r="E1431" i="1"/>
  <c r="E2110" i="1"/>
  <c r="E3672" i="1"/>
  <c r="E1348" i="1"/>
  <c r="E884" i="1"/>
  <c r="E3107" i="1"/>
  <c r="E3708" i="1"/>
  <c r="E2601" i="1"/>
  <c r="E2759" i="1"/>
  <c r="E3416" i="1"/>
  <c r="E2757" i="1"/>
  <c r="E1530" i="1"/>
  <c r="E931" i="1"/>
  <c r="E190" i="1"/>
  <c r="E2901" i="1"/>
  <c r="E2201" i="1"/>
  <c r="E389" i="1"/>
  <c r="E2209" i="1"/>
  <c r="E4647" i="1"/>
  <c r="E3583" i="1"/>
  <c r="E2692" i="1"/>
  <c r="E51" i="1"/>
  <c r="E4174" i="1"/>
  <c r="E689" i="1"/>
  <c r="E1338" i="1"/>
  <c r="E3421" i="1"/>
  <c r="E4337" i="1"/>
  <c r="E1136" i="1"/>
  <c r="E157" i="1"/>
  <c r="E4561" i="1"/>
  <c r="E522" i="1"/>
  <c r="E1085" i="1"/>
  <c r="E783" i="1"/>
  <c r="E1101" i="1"/>
  <c r="E3027" i="1"/>
  <c r="E4875" i="1"/>
  <c r="E150" i="1"/>
  <c r="E5030" i="1"/>
  <c r="E2343" i="1"/>
  <c r="E578" i="1"/>
  <c r="E2926" i="1"/>
  <c r="E1012" i="1"/>
  <c r="E2888" i="1"/>
  <c r="E3517" i="1"/>
  <c r="E4634" i="1"/>
  <c r="E3255" i="1"/>
  <c r="E3667" i="1"/>
  <c r="E2549" i="1"/>
  <c r="E1974" i="1"/>
  <c r="E2587" i="1"/>
  <c r="E1584" i="1"/>
  <c r="E1799" i="1"/>
  <c r="E3298" i="1"/>
  <c r="E3632" i="1"/>
  <c r="E3239" i="1"/>
  <c r="E4530" i="1"/>
  <c r="E1019" i="1"/>
  <c r="E4742" i="1"/>
  <c r="E3148" i="1"/>
  <c r="E4987" i="1"/>
  <c r="E786" i="1"/>
  <c r="E3170" i="1"/>
  <c r="E4453" i="1"/>
  <c r="E1511" i="1"/>
  <c r="E4015" i="1"/>
  <c r="E4757" i="1"/>
  <c r="E2195" i="1"/>
  <c r="E4992" i="1"/>
  <c r="E946" i="1"/>
  <c r="E1164" i="1"/>
  <c r="E987" i="1"/>
  <c r="E2365" i="1"/>
  <c r="E596" i="1"/>
  <c r="E2484" i="1"/>
  <c r="E1413" i="1"/>
  <c r="E391" i="1"/>
  <c r="E4296" i="1"/>
  <c r="E4516" i="1"/>
  <c r="E254" i="1"/>
  <c r="E966" i="1"/>
  <c r="E39" i="1"/>
  <c r="E4916" i="1"/>
  <c r="E2872" i="1"/>
  <c r="E311" i="1"/>
  <c r="E821" i="1"/>
  <c r="E1356" i="1"/>
  <c r="E4550" i="1"/>
  <c r="E1889" i="1"/>
  <c r="E2286" i="1"/>
  <c r="E4034" i="1"/>
  <c r="E770" i="1"/>
  <c r="E4871" i="1"/>
  <c r="E3669" i="1"/>
  <c r="E3047" i="1"/>
  <c r="E1964" i="1"/>
  <c r="E4649" i="1"/>
  <c r="E3192" i="1"/>
  <c r="E2186" i="1"/>
  <c r="E152" i="1"/>
  <c r="E3904" i="1"/>
  <c r="E740" i="1"/>
  <c r="E717" i="1"/>
  <c r="E3769" i="1"/>
  <c r="E2419" i="1"/>
  <c r="E4505" i="1"/>
  <c r="E554" i="1"/>
  <c r="E1058" i="1"/>
  <c r="E140" i="1"/>
  <c r="E3076" i="1"/>
  <c r="E491" i="1"/>
  <c r="E1817" i="1"/>
  <c r="E2730" i="1"/>
  <c r="E568" i="1"/>
  <c r="E1287" i="1"/>
  <c r="E828" i="1"/>
  <c r="E276" i="1"/>
  <c r="E1082" i="1"/>
  <c r="E1300" i="1"/>
  <c r="E823" i="1"/>
  <c r="E3835" i="1"/>
  <c r="E4959" i="1"/>
  <c r="E1210" i="1"/>
  <c r="E496" i="1"/>
  <c r="E2389" i="1"/>
  <c r="E2015" i="1"/>
  <c r="E1797" i="1"/>
  <c r="E4558" i="1"/>
  <c r="E2145" i="1"/>
  <c r="E1251" i="1"/>
  <c r="E493" i="1"/>
  <c r="E957" i="1"/>
  <c r="E674" i="1"/>
  <c r="E4071" i="1"/>
  <c r="E2085" i="1"/>
  <c r="E3526" i="1"/>
  <c r="E525" i="1"/>
  <c r="E2396" i="1"/>
  <c r="E3882" i="1"/>
  <c r="E1660" i="1"/>
  <c r="E882" i="1"/>
  <c r="E2678" i="1"/>
  <c r="E2728" i="1"/>
  <c r="E4723" i="1"/>
  <c r="E1132" i="1"/>
  <c r="E2361" i="1"/>
  <c r="E4222" i="1"/>
  <c r="E3289" i="1"/>
  <c r="E4144" i="1"/>
  <c r="E2824" i="1"/>
  <c r="E3373" i="1"/>
  <c r="E742" i="1"/>
  <c r="E2828" i="1"/>
  <c r="E1954" i="1"/>
  <c r="E4312" i="1"/>
  <c r="E3031" i="1"/>
  <c r="E4043" i="1"/>
  <c r="E3749" i="1"/>
  <c r="E1469" i="1"/>
  <c r="E1796" i="1"/>
  <c r="E738" i="1"/>
  <c r="E793" i="1"/>
  <c r="E2834" i="1"/>
  <c r="E80" i="1"/>
  <c r="E4164" i="1"/>
  <c r="E1365" i="1"/>
  <c r="E3854" i="1"/>
  <c r="E4758" i="1"/>
  <c r="E4001" i="1"/>
  <c r="E291" i="1"/>
  <c r="E353" i="1"/>
  <c r="E1358" i="1"/>
  <c r="E2954" i="1"/>
  <c r="E1231" i="1"/>
  <c r="E1190" i="1"/>
  <c r="E1456" i="1"/>
  <c r="E3527" i="1"/>
  <c r="E5" i="1"/>
  <c r="E162" i="1"/>
  <c r="E4207" i="1"/>
  <c r="E964" i="1"/>
  <c r="E332" i="1"/>
  <c r="E1018" i="1"/>
  <c r="E2246" i="1"/>
  <c r="E191" i="1"/>
  <c r="E1683" i="1"/>
  <c r="E2057" i="1"/>
  <c r="E2103" i="1"/>
  <c r="E4850" i="1"/>
  <c r="E3066" i="1"/>
  <c r="E2657" i="1"/>
  <c r="E3179" i="1"/>
  <c r="E657" i="1"/>
  <c r="E2894" i="1"/>
  <c r="E1023" i="1"/>
  <c r="E748" i="1"/>
  <c r="E3300" i="1"/>
  <c r="E1186" i="1"/>
  <c r="E2846" i="1"/>
  <c r="E1446" i="1"/>
  <c r="E327" i="1"/>
  <c r="E4892" i="1"/>
  <c r="E2362" i="1"/>
  <c r="E4096" i="1"/>
  <c r="E979" i="1"/>
  <c r="E1593" i="1"/>
  <c r="E1326" i="1"/>
  <c r="E66" i="1"/>
  <c r="E822" i="1"/>
  <c r="E4329" i="1"/>
  <c r="E2353" i="1"/>
  <c r="E999" i="1"/>
  <c r="E2104" i="1"/>
  <c r="E4713" i="1"/>
  <c r="E1898" i="1"/>
  <c r="E1976" i="1"/>
  <c r="E167" i="1"/>
  <c r="E2007" i="1"/>
  <c r="E2016" i="1"/>
  <c r="E4373" i="1"/>
  <c r="E4820" i="1"/>
  <c r="E3216" i="1"/>
  <c r="E464" i="1"/>
  <c r="E4519" i="1"/>
  <c r="E3334" i="1"/>
  <c r="E4927" i="1"/>
  <c r="E3618" i="1"/>
  <c r="E1576" i="1"/>
  <c r="E2211" i="1"/>
  <c r="E2690" i="1"/>
  <c r="E3885" i="1"/>
  <c r="E4956" i="1"/>
  <c r="E3775" i="1"/>
  <c r="E4305" i="1"/>
  <c r="E652" i="1"/>
  <c r="E4389" i="1"/>
  <c r="E3979" i="1"/>
  <c r="E2612" i="1"/>
  <c r="E1981" i="1"/>
  <c r="E2849" i="1"/>
  <c r="E3090" i="1"/>
  <c r="E3606" i="1"/>
  <c r="E687" i="1"/>
  <c r="E2124" i="1"/>
  <c r="E3243" i="1"/>
  <c r="E2105" i="1"/>
  <c r="E125" i="1"/>
  <c r="E2768" i="1"/>
  <c r="E1803" i="1"/>
  <c r="E4869" i="1"/>
  <c r="E1355" i="1"/>
  <c r="E3209" i="1"/>
  <c r="E2974" i="1"/>
  <c r="E367" i="1"/>
  <c r="E1570" i="1"/>
  <c r="E1514" i="1"/>
  <c r="E4510" i="1"/>
  <c r="E5016" i="1"/>
  <c r="E4430" i="1"/>
  <c r="E2933" i="1"/>
  <c r="E1201" i="1"/>
  <c r="E2465" i="1"/>
  <c r="E4493" i="1"/>
  <c r="E4920" i="1"/>
  <c r="E3386" i="1"/>
  <c r="E258" i="1"/>
  <c r="E2265" i="1"/>
  <c r="E824" i="1"/>
  <c r="E120" i="1"/>
  <c r="E2750" i="1"/>
  <c r="E283" i="1"/>
  <c r="E3039" i="1"/>
  <c r="E4263" i="1"/>
  <c r="E2876" i="1"/>
  <c r="E2137" i="1"/>
  <c r="E2079" i="1"/>
  <c r="E4567" i="1"/>
  <c r="E5013" i="1"/>
  <c r="E1241" i="1"/>
  <c r="E480" i="1"/>
  <c r="E392" i="1"/>
  <c r="E2146" i="1"/>
  <c r="E3163" i="1"/>
  <c r="E2259" i="1"/>
  <c r="E4544" i="1"/>
  <c r="E3787" i="1"/>
  <c r="E4718" i="1"/>
  <c r="E3844" i="1"/>
  <c r="E1562" i="1"/>
  <c r="E2907" i="1"/>
  <c r="E1523" i="1"/>
  <c r="E4693" i="1"/>
  <c r="E4142" i="1"/>
  <c r="E4881" i="1"/>
  <c r="E2408" i="1"/>
  <c r="E4740" i="1"/>
  <c r="E968" i="1"/>
  <c r="E2571" i="1"/>
  <c r="E2231" i="1"/>
  <c r="E2194" i="1"/>
  <c r="E3585" i="1"/>
  <c r="E2798" i="1"/>
  <c r="E1406" i="1"/>
  <c r="E4940" i="1"/>
  <c r="E2400" i="1"/>
  <c r="E5031" i="1"/>
  <c r="E3073" i="1"/>
  <c r="E4655" i="1"/>
  <c r="E2972" i="1"/>
  <c r="E3122" i="1"/>
  <c r="E3630" i="1"/>
  <c r="E3248" i="1"/>
  <c r="E4399" i="1"/>
  <c r="E1142" i="1"/>
  <c r="E3895" i="1"/>
  <c r="E503" i="1"/>
  <c r="E3617" i="1"/>
  <c r="E4890" i="1"/>
  <c r="E2500" i="1"/>
  <c r="E1125" i="1"/>
  <c r="E1706" i="1"/>
  <c r="E416" i="1"/>
  <c r="E2941" i="1"/>
  <c r="E4648" i="1"/>
  <c r="E282" i="1"/>
  <c r="E2060" i="1"/>
  <c r="E1077" i="1"/>
  <c r="E3466" i="1"/>
  <c r="E396" i="1"/>
  <c r="E3341" i="1"/>
  <c r="E123" i="1"/>
  <c r="E33" i="1"/>
  <c r="E4682" i="1"/>
  <c r="E1180" i="1"/>
  <c r="E280" i="1"/>
  <c r="E34" i="1"/>
  <c r="E560" i="1"/>
  <c r="E3314" i="1"/>
  <c r="E2870" i="1"/>
  <c r="E2922" i="1"/>
  <c r="E4069" i="1"/>
  <c r="E3232" i="1"/>
  <c r="E2206" i="1"/>
  <c r="E2811" i="1"/>
  <c r="E1080" i="1"/>
  <c r="E2807" i="1"/>
  <c r="E2113" i="1"/>
  <c r="E1274" i="1"/>
  <c r="E2853" i="1"/>
  <c r="E134" i="1"/>
  <c r="E4409" i="1"/>
  <c r="E2222" i="1"/>
  <c r="E2756" i="1"/>
  <c r="E1279" i="1"/>
  <c r="E168" i="1"/>
  <c r="E3687" i="1"/>
  <c r="E4671" i="1"/>
  <c r="E281" i="1"/>
  <c r="E1288" i="1"/>
  <c r="E3562" i="1"/>
  <c r="E290" i="1"/>
  <c r="E3484" i="1"/>
  <c r="E2198" i="1"/>
  <c r="E1114" i="1"/>
  <c r="E4013" i="1"/>
  <c r="E5005" i="1"/>
  <c r="E4491" i="1"/>
  <c r="E81" i="1"/>
  <c r="E3103" i="1"/>
  <c r="E3290" i="1"/>
  <c r="E4943" i="1"/>
  <c r="E2741" i="1"/>
  <c r="E3765" i="1"/>
  <c r="E2716" i="1"/>
  <c r="E4966" i="1"/>
  <c r="E2980" i="1"/>
  <c r="E65" i="1"/>
  <c r="E2212" i="1"/>
  <c r="E2982" i="1"/>
  <c r="E4903" i="1"/>
  <c r="E1405" i="1"/>
  <c r="E794" i="1"/>
  <c r="E3265" i="1"/>
  <c r="E1022" i="1"/>
  <c r="E3579" i="1"/>
  <c r="E2019" i="1"/>
  <c r="E348" i="1"/>
  <c r="E4178" i="1"/>
  <c r="E4766" i="1"/>
  <c r="E2397" i="1"/>
  <c r="E2439" i="1"/>
  <c r="E3188" i="1"/>
  <c r="E1808" i="1"/>
  <c r="E1398" i="1"/>
  <c r="E4104" i="1"/>
  <c r="E4971" i="1"/>
  <c r="E1534" i="1"/>
  <c r="E3399" i="1"/>
  <c r="E2025" i="1"/>
  <c r="E907" i="1"/>
  <c r="E4212" i="1"/>
  <c r="E2364" i="1"/>
  <c r="E1723" i="1"/>
  <c r="E2990" i="1"/>
  <c r="E2228" i="1"/>
  <c r="E4912" i="1"/>
  <c r="E1262" i="1"/>
  <c r="E3296" i="1"/>
  <c r="E3933" i="1"/>
  <c r="E3782" i="1"/>
  <c r="E2360" i="1"/>
  <c r="E4338" i="1"/>
  <c r="E2264" i="1"/>
  <c r="E3596" i="1"/>
  <c r="E1092" i="1"/>
  <c r="E2899" i="1"/>
  <c r="E2724" i="1"/>
  <c r="E4774" i="1"/>
  <c r="E4163" i="1"/>
  <c r="E1328" i="1"/>
  <c r="E3313" i="1"/>
  <c r="E1207" i="1"/>
  <c r="E3085" i="1"/>
  <c r="E3259" i="1"/>
  <c r="E4283" i="1"/>
  <c r="E2674" i="1"/>
  <c r="E1173" i="1"/>
  <c r="E2416" i="1"/>
  <c r="E1792" i="1"/>
  <c r="E970" i="1"/>
  <c r="E1153" i="1"/>
  <c r="E3055" i="1"/>
  <c r="E690" i="1"/>
  <c r="E4826" i="1"/>
  <c r="E3648" i="1"/>
  <c r="E2181" i="1"/>
  <c r="E248" i="1"/>
  <c r="E3503" i="1"/>
  <c r="E2197" i="1"/>
  <c r="E1079" i="1"/>
  <c r="E4738" i="1"/>
  <c r="E2210" i="1"/>
  <c r="E4725" i="1"/>
  <c r="E2474" i="1"/>
  <c r="E2598" i="1"/>
  <c r="E1055" i="1"/>
  <c r="E564" i="1"/>
  <c r="E4321" i="1"/>
  <c r="E365" i="1"/>
  <c r="E3267" i="1"/>
  <c r="E2081" i="1"/>
  <c r="E1609" i="1"/>
  <c r="E3576" i="1"/>
  <c r="E3626" i="1"/>
  <c r="E2021" i="1"/>
  <c r="E4416" i="1"/>
  <c r="E1525" i="1"/>
  <c r="E4910" i="1"/>
  <c r="E4279" i="1"/>
  <c r="E4554" i="1"/>
  <c r="E538" i="1"/>
  <c r="E2626" i="1"/>
  <c r="E1598" i="1"/>
  <c r="E225" i="1"/>
  <c r="E1488" i="1"/>
  <c r="E4253" i="1"/>
  <c r="E2270" i="1"/>
  <c r="E2288" i="1"/>
  <c r="E1237" i="1"/>
  <c r="E683" i="1"/>
  <c r="E1240" i="1"/>
  <c r="E3594" i="1"/>
  <c r="E627" i="1"/>
  <c r="E3828" i="1"/>
  <c r="E4656" i="1"/>
  <c r="E3985" i="1"/>
  <c r="E653" i="1"/>
  <c r="E46" i="1"/>
  <c r="E4806" i="1"/>
  <c r="E2185" i="1"/>
  <c r="E3534" i="1"/>
  <c r="E1784" i="1"/>
  <c r="E2784" i="1"/>
  <c r="E4374" i="1"/>
  <c r="E1011" i="1"/>
  <c r="E1908" i="1"/>
  <c r="E2636" i="1"/>
  <c r="E4675" i="1"/>
  <c r="E4083" i="1"/>
  <c r="E3327" i="1"/>
  <c r="E456" i="1"/>
  <c r="E3942" i="1"/>
  <c r="E3892" i="1"/>
  <c r="E1004" i="1"/>
  <c r="E3515" i="1"/>
  <c r="E2094" i="1"/>
  <c r="E74" i="1"/>
  <c r="E1840" i="1"/>
  <c r="E2302" i="1"/>
  <c r="E704" i="1"/>
  <c r="E4989" i="1"/>
  <c r="E4724" i="1"/>
  <c r="E3921" i="1"/>
  <c r="E2809" i="1"/>
  <c r="E1701" i="1"/>
  <c r="E1508" i="1"/>
  <c r="E1075" i="1"/>
  <c r="E3629" i="1"/>
  <c r="E1582" i="1"/>
  <c r="E2468" i="1"/>
  <c r="E3181" i="1"/>
  <c r="E3784" i="1"/>
  <c r="E2071" i="1"/>
  <c r="E3853" i="1"/>
  <c r="E2261" i="1"/>
  <c r="E2507" i="1"/>
  <c r="E67" i="1"/>
  <c r="E846" i="1"/>
  <c r="E3319" i="1"/>
  <c r="E1318" i="1"/>
  <c r="E3785" i="1"/>
  <c r="E3080" i="1"/>
  <c r="E4762" i="1"/>
  <c r="E3703" i="1"/>
  <c r="E4219" i="1"/>
  <c r="E4566" i="1"/>
  <c r="E2031" i="1"/>
  <c r="E859" i="1"/>
  <c r="E1558" i="1"/>
  <c r="E4781" i="1"/>
  <c r="E923" i="1"/>
  <c r="E4134" i="1"/>
  <c r="E4156" i="1"/>
  <c r="E1362" i="1"/>
  <c r="E406" i="1"/>
  <c r="E1071" i="1"/>
  <c r="E4111" i="1"/>
  <c r="E3877" i="1"/>
  <c r="E3086" i="1"/>
  <c r="E3574" i="1"/>
  <c r="E3236" i="1"/>
  <c r="E632" i="1"/>
  <c r="E198" i="1"/>
  <c r="E3118" i="1"/>
  <c r="E2153" i="1"/>
  <c r="E1242" i="1"/>
  <c r="E702" i="1"/>
  <c r="E4813" i="1"/>
  <c r="E4825" i="1"/>
  <c r="E1681" i="1"/>
  <c r="E4021" i="1"/>
  <c r="E4767" i="1"/>
  <c r="E862" i="1"/>
  <c r="E1295" i="1"/>
  <c r="E185" i="1"/>
  <c r="E2335" i="1"/>
  <c r="E953" i="1"/>
  <c r="E1052" i="1"/>
  <c r="E3778" i="1"/>
  <c r="E573" i="1"/>
  <c r="E2223" i="1"/>
  <c r="E915" i="1"/>
  <c r="E4005" i="1"/>
  <c r="E3089" i="1"/>
  <c r="E212" i="1"/>
  <c r="E2089" i="1"/>
  <c r="E113" i="1"/>
  <c r="E3676" i="1"/>
  <c r="E3402" i="1"/>
  <c r="E4588" i="1"/>
  <c r="E4804" i="1"/>
  <c r="E4581" i="1"/>
  <c r="E3563" i="1"/>
  <c r="E4592" i="1"/>
  <c r="E1308" i="1"/>
  <c r="E1546" i="1"/>
  <c r="E1581" i="1"/>
  <c r="E2722" i="1"/>
  <c r="E3926" i="1"/>
  <c r="E4260" i="1"/>
  <c r="E3974" i="1"/>
  <c r="E2345" i="1"/>
  <c r="E3294" i="1"/>
  <c r="E2687" i="1"/>
  <c r="E1462" i="1"/>
  <c r="E206" i="1"/>
  <c r="E112" i="1"/>
  <c r="E3329" i="1"/>
  <c r="E3721" i="1"/>
  <c r="E1933" i="1"/>
  <c r="E214" i="1"/>
  <c r="E4973" i="1"/>
  <c r="E2785" i="1"/>
  <c r="E4139" i="1"/>
  <c r="E3732" i="1"/>
  <c r="E4273" i="1"/>
  <c r="E4764" i="1"/>
  <c r="E1739" i="1"/>
  <c r="E2602" i="1"/>
  <c r="E2078" i="1"/>
  <c r="E795" i="1"/>
  <c r="E1743" i="1"/>
  <c r="E2561" i="1"/>
  <c r="E2658" i="1"/>
  <c r="E3764" i="1"/>
  <c r="E3184" i="1"/>
  <c r="E3543" i="1"/>
  <c r="E4624" i="1"/>
  <c r="E2434" i="1"/>
  <c r="E981" i="1"/>
  <c r="E4573" i="1"/>
  <c r="E2735" i="1"/>
  <c r="E1688" i="1"/>
  <c r="E2650" i="1"/>
  <c r="E1001" i="1"/>
  <c r="E3757" i="1"/>
  <c r="E718" i="1"/>
  <c r="E4904" i="1"/>
  <c r="E4597" i="1"/>
  <c r="E1864" i="1"/>
  <c r="E959" i="1"/>
  <c r="E579" i="1"/>
  <c r="E1256" i="1"/>
  <c r="E830" i="1"/>
  <c r="E3254" i="1"/>
  <c r="E95" i="1"/>
  <c r="E494" i="1"/>
  <c r="E2527" i="1"/>
  <c r="E3145" i="1"/>
  <c r="E1712" i="1"/>
  <c r="E3797" i="1"/>
  <c r="E2773" i="1"/>
  <c r="E1532" i="1"/>
  <c r="E1172" i="1"/>
  <c r="E4775" i="1"/>
  <c r="E3026" i="1"/>
  <c r="E1823" i="1"/>
  <c r="E590" i="1"/>
  <c r="E808" i="1"/>
  <c r="E4378" i="1"/>
  <c r="E1794" i="1"/>
  <c r="E2323" i="1"/>
  <c r="E1980" i="1"/>
  <c r="E2020" i="1"/>
  <c r="E4617" i="1"/>
  <c r="E1099" i="1"/>
  <c r="E1948" i="1"/>
  <c r="E4601" i="1"/>
  <c r="E3005" i="1"/>
  <c r="E4469" i="1"/>
  <c r="E1449" i="1"/>
  <c r="E3311" i="1"/>
  <c r="E3307" i="1"/>
  <c r="E984" i="1"/>
  <c r="E4146" i="1"/>
  <c r="E5000" i="1"/>
  <c r="E2985" i="1"/>
  <c r="E390" i="1"/>
  <c r="E1280" i="1"/>
  <c r="E417" i="1"/>
  <c r="E4512" i="1"/>
  <c r="E910" i="1"/>
  <c r="E1835" i="1"/>
  <c r="E1353" i="1"/>
  <c r="E4575" i="1"/>
  <c r="E1885" i="1"/>
  <c r="E1906" i="1"/>
  <c r="E4441" i="1"/>
  <c r="E4509" i="1"/>
  <c r="E4614" i="1"/>
  <c r="E861" i="1"/>
  <c r="E2734" i="1"/>
  <c r="E2126" i="1"/>
  <c r="E3190" i="1"/>
  <c r="E990" i="1"/>
  <c r="E782" i="1"/>
  <c r="E3513" i="1"/>
  <c r="E4857" i="1"/>
  <c r="E1929" i="1"/>
  <c r="E268" i="1"/>
  <c r="E3432" i="1"/>
  <c r="E1479" i="1"/>
  <c r="E386" i="1"/>
  <c r="E5054" i="1"/>
  <c r="E8" i="1"/>
  <c r="E231" i="1"/>
  <c r="E680" i="1"/>
  <c r="E388" i="1"/>
  <c r="E4925" i="1"/>
  <c r="E2988" i="1"/>
  <c r="E2969" i="1"/>
  <c r="E2633" i="1"/>
  <c r="E3223" i="1"/>
  <c r="E4703" i="1"/>
  <c r="E3937" i="1"/>
  <c r="E22" i="1"/>
  <c r="E1592" i="1"/>
  <c r="E1750" i="1"/>
  <c r="E2411" i="1"/>
  <c r="E3825" i="1"/>
  <c r="E2497" i="1"/>
  <c r="E1432" i="1"/>
  <c r="E2932" i="1"/>
  <c r="E2306" i="1"/>
  <c r="E2097" i="1"/>
  <c r="E5012" i="1"/>
  <c r="E3389" i="1"/>
  <c r="E2297" i="1"/>
  <c r="E3682" i="1"/>
  <c r="E4569" i="1"/>
  <c r="E3729" i="1"/>
  <c r="E3044" i="1"/>
  <c r="E488" i="1"/>
  <c r="E3969" i="1"/>
  <c r="E3923" i="1"/>
  <c r="E1830" i="1"/>
  <c r="E3096" i="1"/>
  <c r="E2119" i="1"/>
  <c r="E1993" i="1"/>
  <c r="E3532" i="1"/>
  <c r="E229" i="1"/>
  <c r="E380" i="1"/>
  <c r="E5002" i="1"/>
  <c r="E4984" i="1"/>
  <c r="E1966" i="1"/>
  <c r="E3121" i="1"/>
  <c r="E354" i="1"/>
  <c r="E2639" i="1"/>
  <c r="E2984" i="1"/>
  <c r="E3609" i="1"/>
  <c r="E4933" i="1"/>
  <c r="E3575" i="1"/>
  <c r="E1724" i="1"/>
  <c r="E2962" i="1"/>
  <c r="E2898" i="1"/>
  <c r="E5014" i="1"/>
  <c r="E4658" i="1"/>
  <c r="E1484" i="1"/>
  <c r="E1453" i="1"/>
  <c r="E3795" i="1"/>
  <c r="E1557" i="1"/>
  <c r="E576" i="1"/>
  <c r="E2423" i="1"/>
  <c r="E4396" i="1"/>
  <c r="E2037" i="1"/>
  <c r="E1263" i="1"/>
  <c r="E1999" i="1"/>
  <c r="E1120" i="1"/>
  <c r="E3546" i="1"/>
  <c r="E2295" i="1"/>
  <c r="E475" i="1"/>
  <c r="E2303" i="1"/>
  <c r="E4327" i="1"/>
  <c r="E2176" i="1"/>
  <c r="E2061" i="1"/>
  <c r="E394" i="1"/>
  <c r="E4188" i="1"/>
  <c r="E976" i="1"/>
  <c r="E1544" i="1"/>
  <c r="E1899" i="1"/>
  <c r="E2993" i="1"/>
  <c r="E4387" i="1"/>
  <c r="E3478" i="1"/>
  <c r="E4934" i="1"/>
  <c r="E4487" i="1"/>
  <c r="E5037" i="1"/>
  <c r="E3081" i="1"/>
  <c r="E38" i="1"/>
  <c r="E2814" i="1"/>
  <c r="E1468" i="1"/>
  <c r="E4928" i="1"/>
  <c r="E4524" i="1"/>
  <c r="E584" i="1"/>
  <c r="E1599" i="1"/>
  <c r="E4403" i="1"/>
  <c r="E2866" i="1"/>
  <c r="E2017" i="1"/>
  <c r="E599" i="1"/>
  <c r="E635" i="1"/>
  <c r="E3748" i="1"/>
  <c r="E2135" i="1"/>
  <c r="E619" i="1"/>
  <c r="E3890" i="1"/>
  <c r="E2466" i="1"/>
  <c r="E3231" i="1"/>
  <c r="E3493" i="1"/>
  <c r="E4103" i="1"/>
  <c r="E4319" i="1"/>
  <c r="E789" i="1"/>
  <c r="E1463" i="1"/>
  <c r="E193" i="1"/>
  <c r="E1987" i="1"/>
  <c r="E2372" i="1"/>
  <c r="E4295" i="1"/>
  <c r="E4428" i="1"/>
  <c r="E1589" i="1"/>
  <c r="E2425" i="1"/>
  <c r="E1623" i="1"/>
  <c r="E4208" i="1"/>
  <c r="E4425" i="1"/>
  <c r="E3237" i="1"/>
  <c r="E2910" i="1"/>
  <c r="E3450" i="1"/>
  <c r="E1219" i="1"/>
  <c r="E4272" i="1"/>
  <c r="E2059" i="1"/>
  <c r="E4716" i="1"/>
  <c r="E2916" i="1"/>
  <c r="E3564" i="1"/>
  <c r="E2572" i="1"/>
  <c r="E3297" i="1"/>
  <c r="E2559" i="1"/>
  <c r="E1170" i="1"/>
  <c r="E4057" i="1"/>
  <c r="E3376" i="1"/>
  <c r="E3856" i="1"/>
  <c r="E4545" i="1"/>
  <c r="E3848" i="1"/>
  <c r="E3134" i="1"/>
  <c r="E3650" i="1"/>
  <c r="E2511" i="1"/>
  <c r="E246" i="1"/>
  <c r="E2172" i="1"/>
  <c r="E4206" i="1"/>
  <c r="E1081" i="1"/>
  <c r="E366" i="1"/>
  <c r="E4381" i="1"/>
  <c r="E3453" i="1"/>
  <c r="E235" i="1"/>
  <c r="E2313" i="1"/>
  <c r="E3041" i="1"/>
  <c r="E977" i="1"/>
  <c r="E1211" i="1"/>
  <c r="E4699" i="1"/>
  <c r="E4909" i="1"/>
  <c r="E309" i="1"/>
  <c r="E1091" i="1"/>
  <c r="E935" i="1"/>
  <c r="E790" i="1"/>
  <c r="E1690" i="1"/>
  <c r="E1002" i="1"/>
  <c r="E1919" i="1"/>
  <c r="E2260" i="1"/>
  <c r="E4765" i="1"/>
  <c r="E2691" i="1"/>
  <c r="E1547" i="1"/>
  <c r="E1942" i="1"/>
  <c r="E556" i="1"/>
  <c r="E4211" i="1"/>
  <c r="E2438" i="1"/>
  <c r="E4386" i="1"/>
  <c r="E3806" i="1"/>
  <c r="E4040" i="1"/>
  <c r="E2736" i="1"/>
  <c r="E2590" i="1"/>
  <c r="E3143" i="1"/>
  <c r="E735" i="1"/>
  <c r="E4122" i="1"/>
  <c r="E4580" i="1"/>
  <c r="E5023" i="1"/>
  <c r="E63" i="1"/>
  <c r="E4053" i="1"/>
  <c r="E2820" i="1"/>
  <c r="E787" i="1"/>
  <c r="E207" i="1"/>
  <c r="E4741" i="1"/>
  <c r="E2462" i="1"/>
  <c r="E760" i="1"/>
  <c r="E3780" i="1"/>
  <c r="E4038" i="1"/>
  <c r="E3024" i="1"/>
  <c r="E4214" i="1"/>
  <c r="E4274" i="1"/>
  <c r="E980" i="1"/>
  <c r="E2700" i="1"/>
  <c r="E3675" i="1"/>
  <c r="E2448" i="1"/>
  <c r="E2539" i="1"/>
  <c r="E1787" i="1"/>
  <c r="E4476" i="1"/>
  <c r="E1474" i="1"/>
  <c r="E2002" i="1"/>
  <c r="E4608" i="1"/>
  <c r="E4633" i="1"/>
  <c r="E1245" i="1"/>
  <c r="E137" i="1"/>
  <c r="E3912" i="1"/>
  <c r="E3756" i="1"/>
  <c r="E2180" i="1"/>
  <c r="E3180" i="1"/>
  <c r="E87" i="1"/>
  <c r="E4587" i="1"/>
  <c r="E403" i="1"/>
  <c r="E1975" i="1"/>
  <c r="E2854" i="1"/>
  <c r="E714" i="1"/>
  <c r="E3287" i="1"/>
  <c r="E1757" i="1"/>
  <c r="E2407" i="1"/>
  <c r="E4687" i="1"/>
  <c r="E4302" i="1"/>
  <c r="E2117" i="1"/>
  <c r="E2489" i="1"/>
  <c r="E919" i="1"/>
  <c r="E547" i="1"/>
  <c r="E3419" i="1"/>
  <c r="E1541" i="1"/>
  <c r="E3471" i="1"/>
  <c r="E2544" i="1"/>
  <c r="E2610" i="1"/>
  <c r="E4619" i="1"/>
  <c r="E4993" i="1"/>
  <c r="E2631" i="1"/>
  <c r="E532" i="1"/>
  <c r="E2804" i="1"/>
  <c r="E4523" i="1"/>
  <c r="E2066" i="1"/>
  <c r="E3395" i="1"/>
  <c r="E3317" i="1"/>
  <c r="E3846" i="1"/>
  <c r="E2615" i="1"/>
  <c r="E4635" i="1"/>
  <c r="E2418" i="1"/>
  <c r="E1958" i="1"/>
  <c r="E797" i="1"/>
  <c r="E181" i="1"/>
  <c r="E4979" i="1"/>
  <c r="E3392" i="1"/>
  <c r="E4172" i="1"/>
  <c r="E2605" i="1"/>
  <c r="E2708" i="1"/>
  <c r="E1229" i="1"/>
  <c r="E4684" i="1"/>
  <c r="E3207" i="1"/>
  <c r="E4643" i="1"/>
  <c r="E2501" i="1"/>
  <c r="E3194" i="1"/>
  <c r="E2513" i="1"/>
  <c r="E445" i="1"/>
  <c r="E3917" i="1"/>
  <c r="E4489" i="1"/>
  <c r="E2422" i="1"/>
  <c r="E922" i="1"/>
  <c r="E625" i="1"/>
  <c r="E182" i="1"/>
  <c r="E4947" i="1"/>
  <c r="E4060" i="1"/>
  <c r="E2055" i="1"/>
  <c r="E1498" i="1"/>
  <c r="E361" i="1"/>
  <c r="E3240" i="1"/>
  <c r="E4785" i="1"/>
  <c r="E1400" i="1"/>
  <c r="E3271" i="1"/>
  <c r="E3529" i="1"/>
  <c r="E798" i="1"/>
  <c r="E3734" i="1"/>
  <c r="E1062" i="1"/>
  <c r="E988" i="1"/>
  <c r="E3169" i="1"/>
  <c r="E3430" i="1"/>
  <c r="E734" i="1"/>
  <c r="E3380" i="1"/>
  <c r="E1393" i="1"/>
  <c r="E2239" i="1"/>
  <c r="E4055" i="1"/>
  <c r="E4777" i="1"/>
  <c r="E2147" i="1"/>
  <c r="E545" i="1"/>
  <c r="E1616" i="1"/>
  <c r="E4849" i="1"/>
  <c r="E1982" i="1"/>
  <c r="E1424" i="1"/>
  <c r="E2432" i="1"/>
  <c r="E1409" i="1"/>
  <c r="E2064" i="1"/>
  <c r="E2620" i="1"/>
  <c r="E679" i="1"/>
  <c r="E4706" i="1"/>
  <c r="E540" i="1"/>
  <c r="E2560" i="1"/>
  <c r="E3367" i="1"/>
  <c r="E2862" i="1"/>
  <c r="E4488" i="1"/>
  <c r="E2121" i="1"/>
  <c r="E3911" i="1"/>
  <c r="E2822" i="1"/>
  <c r="E3465" i="1"/>
  <c r="E75" i="1"/>
  <c r="E3293" i="1"/>
  <c r="E1174" i="1"/>
  <c r="E4303" i="1"/>
  <c r="E4739" i="1"/>
  <c r="E4694" i="1"/>
  <c r="E4326" i="1"/>
  <c r="E1552" i="1"/>
  <c r="E1493" i="1"/>
  <c r="E3736" i="1"/>
  <c r="E1325" i="1"/>
  <c r="E1403" i="1"/>
  <c r="E1675" i="1"/>
  <c r="E4982" i="1"/>
  <c r="E4028" i="1"/>
  <c r="E2887" i="1"/>
  <c r="E1480" i="1"/>
  <c r="E4632" i="1"/>
  <c r="E1856" i="1"/>
  <c r="E3861" i="1"/>
  <c r="E2671" i="1"/>
  <c r="E3592" i="1"/>
  <c r="E2670" i="1"/>
  <c r="E1531" i="1"/>
  <c r="E105" i="1"/>
  <c r="E3467" i="1"/>
  <c r="E2319" i="1"/>
  <c r="E4885" i="1"/>
  <c r="E3834" i="1"/>
  <c r="E4515" i="1"/>
  <c r="E4359" i="1"/>
  <c r="E4311" i="1"/>
  <c r="E4678" i="1"/>
  <c r="E4593" i="1"/>
  <c r="E707" i="1"/>
  <c r="E4242" i="1"/>
  <c r="E1617" i="1"/>
  <c r="E1505" i="1"/>
  <c r="E2452" i="1"/>
  <c r="E4496" i="1"/>
  <c r="E2010" i="1"/>
  <c r="E2428" i="1"/>
  <c r="E638" i="1"/>
  <c r="E609" i="1"/>
  <c r="E3219" i="1"/>
  <c r="E2573" i="1"/>
  <c r="E3008" i="1"/>
  <c r="E1653" i="1"/>
  <c r="E4709" i="1"/>
  <c r="E4921" i="1"/>
  <c r="E173" i="1"/>
  <c r="E2207" i="1"/>
  <c r="E2955" i="1"/>
  <c r="E1478" i="1"/>
  <c r="E569" i="1"/>
  <c r="E1147" i="1"/>
  <c r="E2429" i="1"/>
  <c r="E1399" i="1"/>
  <c r="E2890" i="1"/>
  <c r="E2748" i="1"/>
  <c r="E2473" i="1"/>
  <c r="E949" i="1"/>
  <c r="E2046" i="1"/>
  <c r="E272" i="1"/>
  <c r="E971" i="1"/>
  <c r="E3997" i="1"/>
  <c r="E528" i="1"/>
  <c r="E2077" i="1"/>
  <c r="E41" i="1"/>
  <c r="E2150" i="1"/>
  <c r="E1877" i="1"/>
  <c r="E1141" i="1"/>
  <c r="E3540" i="1"/>
  <c r="E800" i="1"/>
  <c r="E260" i="1"/>
  <c r="E1621" i="1"/>
  <c r="E1202" i="1"/>
  <c r="E974" i="1"/>
  <c r="E4088" i="1"/>
  <c r="E3225" i="1"/>
  <c r="E172" i="1"/>
  <c r="E2039" i="1"/>
  <c r="E4" i="1"/>
  <c r="E1047" i="1"/>
  <c r="E3323" i="1"/>
  <c r="E2689" i="1"/>
  <c r="E4322" i="1"/>
  <c r="E2352" i="1"/>
  <c r="E2556" i="1"/>
  <c r="E2101" i="1"/>
  <c r="E4726" i="1"/>
  <c r="E1811" i="1"/>
  <c r="E163" i="1"/>
  <c r="E195" i="1"/>
  <c r="E1452" i="1"/>
  <c r="E2978" i="1"/>
  <c r="E3414" i="1"/>
  <c r="E3998" i="1"/>
  <c r="E2545" i="1"/>
  <c r="E1711" i="1"/>
  <c r="E1596" i="1"/>
  <c r="E1574" i="1"/>
  <c r="E2554" i="1"/>
  <c r="E1918" i="1"/>
  <c r="E3028" i="1"/>
  <c r="E4721" i="1"/>
  <c r="E4355" i="1"/>
  <c r="E839" i="1"/>
  <c r="E1947" i="1"/>
  <c r="E2120" i="1"/>
  <c r="E4980" i="1"/>
  <c r="E1070" i="1"/>
  <c r="E60" i="1"/>
  <c r="E774" i="1"/>
  <c r="E4833" i="1"/>
  <c r="E2775" i="1"/>
  <c r="E202" i="1"/>
  <c r="E1475" i="1"/>
  <c r="E3623" i="1"/>
  <c r="E1177" i="1"/>
  <c r="E982" i="1"/>
  <c r="E4328" i="1"/>
  <c r="E1923" i="1"/>
  <c r="E307" i="1"/>
  <c r="E2555" i="1"/>
  <c r="E1345" i="1"/>
  <c r="E1205" i="1"/>
  <c r="E25" i="1"/>
  <c r="E4911" i="1"/>
  <c r="E370" i="1"/>
  <c r="E19" i="1"/>
  <c r="E1896" i="1"/>
  <c r="E2821" i="1"/>
  <c r="E2075" i="1"/>
  <c r="E1244" i="1"/>
  <c r="E4836" i="1"/>
  <c r="E3050" i="1"/>
  <c r="E2099" i="1"/>
  <c r="E1148" i="1"/>
  <c r="E2983" i="1"/>
  <c r="E3642" i="1"/>
  <c r="E1542" i="1"/>
  <c r="E4788" i="1"/>
  <c r="E1310" i="1"/>
  <c r="E3347" i="1"/>
  <c r="E1197" i="1"/>
  <c r="E4590" i="1"/>
  <c r="E3276" i="1"/>
  <c r="E4095" i="1"/>
  <c r="E3847" i="1"/>
  <c r="E736" i="1"/>
  <c r="E3684" i="1"/>
  <c r="E3955" i="1"/>
  <c r="E3641" i="1"/>
  <c r="E4413" i="1"/>
  <c r="E1671" i="1"/>
  <c r="E3866" i="1"/>
  <c r="E2574" i="1"/>
  <c r="E3794" i="1"/>
  <c r="E3335" i="1"/>
  <c r="E867" i="1"/>
  <c r="E1845" i="1"/>
  <c r="E3502" i="1"/>
  <c r="E2819" i="1"/>
  <c r="E769" i="1"/>
  <c r="E1436" i="1"/>
  <c r="E3087" i="1"/>
  <c r="E3531" i="1"/>
  <c r="E2252" i="1"/>
  <c r="E3464" i="1"/>
  <c r="E1269" i="1"/>
  <c r="E2437" i="1"/>
  <c r="E3285" i="1"/>
  <c r="E4407" i="1"/>
  <c r="E3124" i="1"/>
  <c r="E1752" i="1"/>
  <c r="E1782" i="1"/>
  <c r="E1445" i="1"/>
  <c r="E10" i="1"/>
  <c r="E1507" i="1"/>
  <c r="E4262" i="1"/>
  <c r="E223" i="1"/>
  <c r="E2053" i="1"/>
  <c r="E3896" i="1"/>
  <c r="E2510" i="1"/>
  <c r="E196" i="1"/>
  <c r="E2399" i="1"/>
  <c r="E2253" i="1"/>
  <c r="E4629" i="1"/>
  <c r="E1181" i="1"/>
  <c r="E4500" i="1"/>
  <c r="E3611" i="1"/>
  <c r="E2196" i="1"/>
  <c r="E4961" i="1"/>
  <c r="E3570" i="1"/>
  <c r="E1972" i="1"/>
  <c r="E3705" i="1"/>
  <c r="E739" i="1"/>
  <c r="E4076" i="1"/>
  <c r="E2688" i="1"/>
  <c r="E293" i="1"/>
  <c r="E4932" i="1"/>
  <c r="E4007" i="1"/>
  <c r="E2401" i="1"/>
  <c r="E3599" i="1"/>
  <c r="E4917" i="1"/>
  <c r="E4166" i="1"/>
  <c r="E3377" i="1"/>
  <c r="E4138" i="1"/>
  <c r="E3167" i="1"/>
  <c r="E3909" i="1"/>
  <c r="E411" i="1"/>
  <c r="E4746" i="1"/>
  <c r="E2921" i="1"/>
  <c r="E1171" i="1"/>
  <c r="E2950" i="1"/>
  <c r="E497" i="1"/>
  <c r="E508" i="1"/>
  <c r="E3113" i="1"/>
  <c r="E3473" i="1"/>
  <c r="E1603" i="1"/>
  <c r="E722" i="1"/>
  <c r="E3374" i="1"/>
  <c r="E1395" i="1"/>
  <c r="E3603" i="1"/>
  <c r="E3993" i="1"/>
  <c r="E2593" i="1"/>
  <c r="E5025" i="1"/>
  <c r="E1321" i="1"/>
  <c r="E1292" i="1"/>
  <c r="E826" i="1"/>
  <c r="E4834" i="1"/>
  <c r="E2762" i="1"/>
  <c r="E3234" i="1"/>
  <c r="E4695" i="1"/>
  <c r="E4843" i="1"/>
  <c r="E777" i="1"/>
  <c r="E1695" i="1"/>
  <c r="E885" i="1"/>
  <c r="E2034" i="1"/>
  <c r="E4615" i="1"/>
  <c r="E2168" i="1"/>
  <c r="E2930" i="1"/>
  <c r="E3214" i="1"/>
  <c r="E2831" i="1"/>
  <c r="E3057" i="1"/>
  <c r="E3712" i="1"/>
  <c r="E1072" i="1"/>
  <c r="E1401" i="1"/>
  <c r="E2667" i="1"/>
  <c r="E3460" i="1"/>
  <c r="E4666" i="1"/>
  <c r="E3177" i="1"/>
  <c r="E691" i="1"/>
  <c r="E2506" i="1"/>
  <c r="E2409" i="1"/>
  <c r="E938" i="1"/>
  <c r="E1108" i="1"/>
  <c r="E1839" i="1"/>
  <c r="E2130" i="1"/>
  <c r="E148" i="1"/>
  <c r="E3518" i="1"/>
  <c r="E2608" i="1"/>
  <c r="E2979" i="1"/>
  <c r="E2778" i="1"/>
  <c r="E4905" i="1"/>
  <c r="E3934" i="1"/>
  <c r="E68" i="1"/>
  <c r="E2232" i="1"/>
  <c r="E908" i="1"/>
  <c r="E4261" i="1"/>
  <c r="E1729" i="1"/>
  <c r="E1351" i="1"/>
  <c r="E4054" i="1"/>
  <c r="E13" i="1"/>
  <c r="E2986" i="1"/>
  <c r="E903" i="1"/>
  <c r="E3888" i="1"/>
  <c r="E399" i="1"/>
  <c r="E32" i="1"/>
  <c r="E3817" i="1"/>
  <c r="E344" i="1"/>
  <c r="E2829" i="1"/>
  <c r="E945" i="1"/>
  <c r="E2011" i="1"/>
  <c r="E2844" i="1"/>
  <c r="E2300" i="1"/>
  <c r="E2274" i="1"/>
  <c r="E2322" i="1"/>
  <c r="E2676" i="1"/>
  <c r="E2662" i="1"/>
  <c r="E2637" i="1"/>
  <c r="E2706" i="1"/>
  <c r="E2344" i="1"/>
  <c r="E3982" i="1"/>
  <c r="E3199" i="1"/>
  <c r="E3322" i="1"/>
  <c r="E4292" i="1"/>
  <c r="E3343" i="1"/>
  <c r="E4513" i="1"/>
  <c r="E4176" i="1"/>
  <c r="E4776" i="1"/>
  <c r="E1146" i="1"/>
  <c r="E4019" i="1"/>
  <c r="E3400" i="1"/>
  <c r="E1700" i="1"/>
  <c r="E3295" i="1"/>
  <c r="E362" i="1"/>
  <c r="E2530" i="1"/>
  <c r="E1247" i="1"/>
  <c r="E3130" i="1"/>
  <c r="E4097" i="1"/>
  <c r="E2668" i="1"/>
  <c r="E4129" i="1"/>
  <c r="E3838" i="1"/>
  <c r="E2749" i="1"/>
  <c r="E1417" i="1"/>
  <c r="E4589" i="1"/>
  <c r="E1327" i="1"/>
  <c r="E4609" i="1"/>
  <c r="E4220" i="1"/>
  <c r="E2242" i="1"/>
  <c r="E1977" i="1"/>
  <c r="E4783" i="1"/>
  <c r="E4056" i="1"/>
  <c r="E2938" i="1"/>
  <c r="E3126" i="1"/>
  <c r="E4539" i="1"/>
  <c r="E3612" i="1"/>
  <c r="E4562" i="1"/>
  <c r="E1970" i="1"/>
  <c r="E1127" i="1"/>
  <c r="E3061" i="1"/>
  <c r="E1381" i="1"/>
  <c r="E1556" i="1"/>
  <c r="E1332" i="1"/>
  <c r="E5004" i="1"/>
  <c r="E1676" i="1"/>
  <c r="E3793" i="1"/>
  <c r="E2878" i="1"/>
  <c r="E4681" i="1"/>
  <c r="E4135" i="1"/>
  <c r="E2169" i="1"/>
  <c r="E3940" i="1"/>
  <c r="E3668" i="1"/>
  <c r="E1368" i="1"/>
  <c r="E1953" i="1"/>
  <c r="E242" i="1"/>
  <c r="E194" i="1"/>
  <c r="E927" i="1"/>
  <c r="E408" i="1"/>
  <c r="E1439" i="1"/>
  <c r="E4705" i="1"/>
  <c r="E2486" i="1"/>
  <c r="E4062" i="1"/>
  <c r="E4720" i="1"/>
  <c r="E3771" i="1"/>
  <c r="E4368" i="1"/>
  <c r="E1162" i="1"/>
  <c r="E3561" i="1"/>
  <c r="E4789" i="1"/>
  <c r="E4710" i="1"/>
  <c r="E4016" i="1"/>
  <c r="E4002" i="1"/>
  <c r="E2488" i="1"/>
  <c r="E3100" i="1"/>
  <c r="E4109" i="1"/>
  <c r="E856" i="1"/>
  <c r="E918" i="1"/>
  <c r="E3186" i="1"/>
  <c r="E1771" i="1"/>
  <c r="E2705" i="1"/>
  <c r="E463" i="1"/>
  <c r="E4460" i="1"/>
  <c r="E1122" i="1"/>
  <c r="E3281" i="1"/>
  <c r="E3898" i="1"/>
  <c r="E2174" i="1"/>
  <c r="E3938" i="1"/>
  <c r="E3224" i="1"/>
  <c r="E2570" i="1"/>
  <c r="E2638" i="1"/>
  <c r="E302" i="1"/>
  <c r="E4906" i="1"/>
  <c r="E5041" i="1"/>
  <c r="E4935" i="1"/>
  <c r="E1074" i="1"/>
  <c r="E4541" i="1"/>
  <c r="E3737" i="1"/>
  <c r="E3967" i="1"/>
  <c r="E4340" i="1"/>
  <c r="E2787" i="1"/>
  <c r="E4293" i="1"/>
  <c r="E2908" i="1"/>
  <c r="E2307" i="1"/>
  <c r="E891" i="1"/>
  <c r="E1224" i="1"/>
  <c r="E4735" i="1"/>
  <c r="E9" i="1"/>
  <c r="E2653" i="1"/>
  <c r="E582" i="1"/>
  <c r="E2281" i="1"/>
  <c r="E2782" i="1"/>
  <c r="E310" i="1"/>
  <c r="E3821" i="1"/>
  <c r="E4130" i="1"/>
  <c r="E2267" i="1"/>
  <c r="E2171" i="1"/>
  <c r="E1604" i="1"/>
  <c r="E4644" i="1"/>
  <c r="E1766" i="1"/>
  <c r="E3452" i="1"/>
  <c r="E3929" i="1"/>
  <c r="E3580" i="1"/>
  <c r="E4318" i="1"/>
  <c r="E3829" i="1"/>
  <c r="E2359" i="1"/>
  <c r="E3331" i="1"/>
  <c r="E4711" i="1"/>
  <c r="E2845" i="1"/>
  <c r="E1883" i="1"/>
  <c r="E3702" i="1"/>
  <c r="E3514" i="1"/>
  <c r="E3481" i="1"/>
  <c r="E1842" i="1"/>
  <c r="E2802" i="1"/>
  <c r="E526" i="1"/>
  <c r="E3353" i="1"/>
  <c r="E1459" i="1"/>
  <c r="E4391" i="1"/>
  <c r="E3728" i="1"/>
  <c r="E2760" i="1"/>
  <c r="E4136" i="1"/>
  <c r="E3870" i="1"/>
  <c r="E2294" i="1"/>
  <c r="E3252" i="1"/>
  <c r="E1179" i="1"/>
  <c r="E1294" i="1"/>
  <c r="E1123" i="1"/>
  <c r="E3691" i="1"/>
  <c r="E306" i="1"/>
  <c r="E2040" i="1"/>
  <c r="E3129" i="1"/>
  <c r="E3742" i="1"/>
  <c r="E2832" i="1"/>
  <c r="E2949" i="1"/>
  <c r="E4331" i="1"/>
  <c r="E720" i="1"/>
  <c r="E2108" i="1"/>
  <c r="E2374" i="1"/>
  <c r="E4405" i="1"/>
  <c r="E4086" i="1"/>
  <c r="E3731" i="1"/>
  <c r="E1069" i="1"/>
  <c r="E3726" i="1"/>
  <c r="E2599" i="1"/>
  <c r="E4439" i="1"/>
  <c r="E1421" i="1"/>
  <c r="E2697" i="1"/>
  <c r="E4240" i="1"/>
  <c r="E2215" i="1"/>
  <c r="E4674" i="1"/>
  <c r="E710" i="1"/>
  <c r="E1571" i="1"/>
  <c r="E3680" i="1"/>
  <c r="E1509" i="1"/>
  <c r="E3140" i="1"/>
  <c r="E15" i="1"/>
  <c r="E3674" i="1"/>
  <c r="E1620" i="1"/>
  <c r="E3706" i="1"/>
  <c r="E4315" i="1"/>
  <c r="E592" i="1"/>
  <c r="E3500" i="1"/>
  <c r="E4291" i="1"/>
  <c r="E3423" i="1"/>
  <c r="E758" i="1"/>
  <c r="E3758" i="1"/>
  <c r="E1349" i="1"/>
  <c r="E662" i="1"/>
  <c r="E3738" i="1"/>
  <c r="E2013" i="1"/>
  <c r="E1594" i="1"/>
  <c r="E2755" i="1"/>
  <c r="E2162" i="1"/>
  <c r="E3591" i="1"/>
  <c r="E2855" i="1"/>
  <c r="E356" i="1"/>
  <c r="E96" i="1"/>
  <c r="E3811" i="1"/>
  <c r="E237" i="1"/>
  <c r="E3646" i="1"/>
  <c r="E4853" i="1"/>
  <c r="E1847" i="1"/>
  <c r="E4948" i="1"/>
  <c r="E1150" i="1"/>
  <c r="E2805" i="1"/>
  <c r="E3701" i="1"/>
  <c r="E2649" i="1"/>
  <c r="E675" i="1"/>
  <c r="E2266" i="1"/>
  <c r="E4939" i="1"/>
  <c r="E1779" i="1"/>
  <c r="E2385" i="1"/>
  <c r="E4835" i="1"/>
  <c r="E553" i="1"/>
  <c r="E1928" i="1"/>
  <c r="E604" i="1"/>
  <c r="E4794" i="1"/>
  <c r="E2520" i="1"/>
  <c r="E4972" i="1"/>
  <c r="E1718" i="1"/>
  <c r="E2976" i="1"/>
  <c r="E4094" i="1"/>
  <c r="E2693" i="1"/>
  <c r="E925" i="1"/>
  <c r="E23" i="1"/>
  <c r="E2410" i="1"/>
  <c r="E2342" i="1"/>
  <c r="E2715" i="1"/>
  <c r="E1867" i="1"/>
  <c r="E3058" i="1"/>
  <c r="E45" i="1"/>
  <c r="E1312" i="1"/>
  <c r="E3279" i="1"/>
  <c r="E4957" i="1"/>
  <c r="E3253" i="1"/>
  <c r="E1268" i="1"/>
  <c r="E1050" i="1"/>
  <c r="E2346" i="1"/>
  <c r="E2203" i="1"/>
  <c r="E3110" i="1"/>
  <c r="E4433" i="1"/>
  <c r="E1526" i="1"/>
  <c r="E3427" i="1"/>
  <c r="E1894" i="1"/>
  <c r="E3474" i="1"/>
  <c r="E3204" i="1"/>
  <c r="E3448" i="1"/>
  <c r="E562" i="1"/>
  <c r="E2258" i="1"/>
  <c r="E239" i="1"/>
  <c r="E2254" i="1"/>
  <c r="E2799" i="1"/>
  <c r="E1590" i="1"/>
  <c r="E3070" i="1"/>
  <c r="E261" i="1"/>
  <c r="E1344" i="1"/>
  <c r="E661" i="1"/>
  <c r="E1937" i="1"/>
  <c r="E1119" i="1"/>
  <c r="E2540" i="1"/>
  <c r="E3246" i="1"/>
  <c r="E100" i="1"/>
  <c r="E3521" i="1"/>
  <c r="E3498" i="1"/>
  <c r="E4799" i="1"/>
  <c r="E3429" i="1"/>
  <c r="E5017" i="1"/>
  <c r="E3713" i="1"/>
  <c r="E3212" i="1"/>
  <c r="E4990" i="1"/>
  <c r="E993" i="1"/>
  <c r="E1820" i="1"/>
  <c r="E1879" i="1"/>
  <c r="E2122" i="1"/>
  <c r="E2522" i="1"/>
  <c r="E1721" i="1"/>
  <c r="E3711" i="1"/>
  <c r="E3125" i="1"/>
  <c r="E4429" i="1"/>
  <c r="E2795" i="1"/>
  <c r="E2651" i="1"/>
  <c r="E2036" i="1"/>
  <c r="E1435" i="1"/>
  <c r="E4367" i="1"/>
  <c r="E4477" i="1"/>
  <c r="E4371" i="1"/>
  <c r="E2548" i="1"/>
  <c r="E1503" i="1"/>
  <c r="E4719" i="1"/>
  <c r="E955" i="1"/>
  <c r="E4714" i="1"/>
  <c r="E3208" i="1"/>
  <c r="E1095" i="1"/>
  <c r="E2226" i="1"/>
  <c r="E2047" i="1"/>
  <c r="E377" i="1"/>
  <c r="E749" i="1"/>
  <c r="E2341" i="1"/>
  <c r="E5046" i="1"/>
  <c r="E3519" i="1"/>
  <c r="E2202" i="1"/>
  <c r="E2558" i="1"/>
  <c r="E4803" i="1"/>
  <c r="E1997" i="1"/>
  <c r="E4438" i="1"/>
  <c r="E2769" i="1"/>
  <c r="E1265" i="1"/>
  <c r="E1960" i="1"/>
  <c r="E1467" i="1"/>
  <c r="E3461" i="1"/>
  <c r="E686" i="1"/>
  <c r="E3142" i="1"/>
  <c r="E4063" i="1"/>
  <c r="E1027" i="1"/>
  <c r="E249" i="1"/>
  <c r="E5029" i="1"/>
  <c r="E4702" i="1"/>
  <c r="E1442" i="1"/>
  <c r="E5021" i="1"/>
  <c r="E2806" i="1"/>
  <c r="E1862" i="1"/>
  <c r="E3900" i="1"/>
  <c r="E2340" i="1"/>
  <c r="E1950" i="1"/>
  <c r="E2008" i="1"/>
  <c r="E453" i="1"/>
  <c r="E279" i="1"/>
  <c r="E4814" i="1"/>
  <c r="E3010" i="1"/>
  <c r="E4627" i="1"/>
  <c r="E1140" i="1"/>
  <c r="E2531" i="1"/>
  <c r="E420" i="1"/>
  <c r="E629" i="1"/>
  <c r="E3030" i="1"/>
  <c r="E4745" i="1"/>
  <c r="E1567" i="1"/>
  <c r="E224" i="1"/>
  <c r="E2329" i="1"/>
  <c r="E1818" i="1"/>
  <c r="E4215" i="1"/>
  <c r="E814" i="1"/>
  <c r="E4988" i="1"/>
  <c r="E92" i="1"/>
  <c r="E312" i="1"/>
  <c r="E3598" i="1"/>
  <c r="E2115" i="1"/>
  <c r="E2133" i="1"/>
  <c r="E336" i="1"/>
  <c r="E4004" i="1"/>
  <c r="E3165" i="1"/>
  <c r="E3415" i="1"/>
  <c r="E1277" i="1"/>
  <c r="E145" i="1"/>
  <c r="E2917" i="1"/>
  <c r="E2518" i="1"/>
  <c r="E5008" i="1"/>
  <c r="E819" i="1"/>
  <c r="E1089" i="1"/>
  <c r="E435" i="1"/>
  <c r="E4455" i="1"/>
  <c r="E2767" i="1"/>
  <c r="E2914" i="1"/>
  <c r="E1519" i="1"/>
  <c r="E1713" i="1"/>
  <c r="E1187" i="1"/>
  <c r="E3269" i="1"/>
  <c r="E1742" i="1"/>
  <c r="E297" i="1"/>
  <c r="E1563" i="1"/>
  <c r="E2793" i="1"/>
  <c r="E4080" i="1"/>
  <c r="E4952" i="1"/>
  <c r="E4761" i="1"/>
  <c r="E3506" i="1"/>
  <c r="E872" i="1"/>
  <c r="E1361" i="1"/>
  <c r="E3083" i="1"/>
  <c r="E2546" i="1"/>
  <c r="E429" i="1"/>
  <c r="E4452" i="1"/>
  <c r="E2044" i="1"/>
  <c r="E4852" i="1"/>
  <c r="E3538" i="1"/>
  <c r="E4974" i="1"/>
  <c r="E3354" i="1"/>
  <c r="E3879" i="1"/>
  <c r="E2414" i="1"/>
  <c r="E1926" i="1"/>
  <c r="E1777" i="1"/>
  <c r="E4628" i="1"/>
  <c r="E1133" i="1"/>
  <c r="E264" i="1"/>
  <c r="E2143" i="1"/>
  <c r="E2221" i="1"/>
  <c r="E3315" i="1"/>
  <c r="E3692" i="1"/>
  <c r="E4668" i="1"/>
  <c r="E287" i="1"/>
  <c r="E3257" i="1"/>
  <c r="E4732" i="1"/>
  <c r="E4251" i="1"/>
  <c r="E2970" i="1"/>
  <c r="E1841" i="1"/>
  <c r="E4462" i="1"/>
  <c r="E4483" i="1"/>
  <c r="E4383" i="1"/>
  <c r="E141" i="1"/>
  <c r="E2441" i="1"/>
  <c r="E3843" i="1"/>
  <c r="E4115" i="1"/>
  <c r="E1673" i="1"/>
  <c r="E1117" i="1"/>
  <c r="E3584" i="1"/>
  <c r="E3362" i="1"/>
  <c r="E1978" i="1"/>
  <c r="E2006" i="1"/>
  <c r="E4342" i="1"/>
  <c r="E2893" i="1"/>
  <c r="E3187" i="1"/>
  <c r="E189" i="1"/>
  <c r="E3305" i="1"/>
  <c r="E165" i="1"/>
  <c r="E1611" i="1"/>
  <c r="E4100" i="1"/>
  <c r="E2597" i="1"/>
  <c r="E4543" i="1"/>
  <c r="E2836" i="1"/>
  <c r="E4942" i="1"/>
  <c r="E490" i="1"/>
  <c r="E2904" i="1"/>
  <c r="E4463" i="1"/>
  <c r="E1865" i="1"/>
  <c r="E2850" i="1"/>
  <c r="E4366" i="1"/>
  <c r="E1296" i="1"/>
  <c r="E1094" i="1"/>
  <c r="E1159" i="1"/>
  <c r="E4730" i="1"/>
  <c r="E4105" i="1"/>
  <c r="E4985" i="1"/>
  <c r="E1048" i="1"/>
  <c r="E692" i="1"/>
  <c r="E1515" i="1"/>
  <c r="E2387" i="1"/>
  <c r="E3695" i="1"/>
  <c r="E858" i="1"/>
  <c r="E61" i="1"/>
  <c r="E1737" i="1"/>
  <c r="E2132" i="1"/>
  <c r="E3582" i="1"/>
  <c r="E2304" i="1"/>
  <c r="E4309" i="1"/>
  <c r="E149" i="1"/>
  <c r="E1017" i="1"/>
  <c r="E2675" i="1"/>
  <c r="E3851" i="1"/>
  <c r="E3345" i="1"/>
  <c r="E381" i="1"/>
  <c r="E2417" i="1"/>
  <c r="E1126" i="1"/>
  <c r="E4061" i="1"/>
  <c r="E1261" i="1"/>
  <c r="E3871" i="1"/>
  <c r="E1719" i="1"/>
  <c r="E4654" i="1"/>
  <c r="E4045" i="1"/>
  <c r="E3988" i="1"/>
  <c r="E4874" i="1"/>
  <c r="E3470" i="1"/>
  <c r="E781" i="1"/>
  <c r="E4118" i="1"/>
  <c r="E3109" i="1"/>
  <c r="E3275" i="1"/>
  <c r="E2897" i="1"/>
  <c r="E694" i="1"/>
  <c r="E3332" i="1"/>
  <c r="E3880" i="1"/>
  <c r="E1182" i="1"/>
  <c r="E1587" i="1"/>
  <c r="E2014" i="1"/>
  <c r="E1988" i="1"/>
  <c r="E3060" i="1"/>
  <c r="E301" i="1"/>
  <c r="E3390" i="1"/>
  <c r="E3746" i="1"/>
  <c r="E298" i="1"/>
  <c r="E2355" i="1"/>
  <c r="E5026" i="1"/>
  <c r="E3865" i="1"/>
  <c r="E1775" i="1"/>
  <c r="E3034" i="1"/>
  <c r="E1568" i="1"/>
  <c r="E4020" i="1"/>
  <c r="E4540" i="1"/>
  <c r="E1339" i="1"/>
  <c r="E3723" i="1"/>
  <c r="E639" i="1"/>
  <c r="E1496" i="1"/>
  <c r="E1860" i="1"/>
  <c r="E3431" i="1"/>
  <c r="E227" i="1"/>
  <c r="E1734" i="1"/>
  <c r="E3348" i="1"/>
  <c r="E601" i="1"/>
  <c r="E1788" i="1"/>
  <c r="E3053" i="1"/>
  <c r="E1520" i="1"/>
  <c r="E3978" i="1"/>
  <c r="E131" i="1"/>
  <c r="E2951" i="1"/>
  <c r="E1045" i="1"/>
  <c r="E4209" i="1"/>
  <c r="E2747" i="1"/>
  <c r="E693" i="1"/>
  <c r="E3984" i="1"/>
  <c r="E1376" i="1"/>
  <c r="E4161" i="1"/>
  <c r="E205" i="1"/>
  <c r="E4751" i="1"/>
  <c r="E492" i="1"/>
  <c r="E3639" i="1"/>
  <c r="E296" i="1"/>
  <c r="E4851" i="1"/>
  <c r="E3191" i="1"/>
  <c r="E1962" i="1"/>
  <c r="E2442" i="1"/>
  <c r="E2240" i="1"/>
  <c r="E2455" i="1"/>
  <c r="E1783" i="1"/>
  <c r="E1749" i="1"/>
  <c r="E4029" i="1"/>
  <c r="E3913" i="1"/>
  <c r="E2628" i="1"/>
  <c r="E1054" i="1"/>
  <c r="E2141" i="1"/>
  <c r="E4862" i="1"/>
  <c r="E4153" i="1"/>
  <c r="E2292" i="1"/>
  <c r="E2516" i="1"/>
  <c r="E2293" i="1"/>
  <c r="E1727" i="1"/>
  <c r="E1561" i="1"/>
  <c r="E2142" i="1"/>
  <c r="E1076" i="1"/>
  <c r="E6" i="1"/>
  <c r="E4182" i="1"/>
  <c r="E936" i="1"/>
  <c r="E2825" i="1"/>
  <c r="E1880" i="1"/>
  <c r="E1335" i="1"/>
  <c r="E1773" i="1"/>
  <c r="E3321" i="1"/>
  <c r="E591" i="1"/>
  <c r="E4965" i="1"/>
  <c r="E3273" i="1"/>
  <c r="E3413" i="1"/>
  <c r="E3600" i="1"/>
  <c r="E2275" i="1"/>
  <c r="E5027" i="1"/>
  <c r="E2863" i="1"/>
  <c r="E3833" i="1"/>
  <c r="E2026" i="1"/>
  <c r="E1702" i="1"/>
  <c r="E1543" i="1"/>
  <c r="E4411" i="1"/>
  <c r="E2280" i="1"/>
  <c r="E4049" i="1"/>
  <c r="E419" i="1"/>
  <c r="E2856" i="1"/>
  <c r="E1163" i="1"/>
  <c r="E1905" i="1"/>
  <c r="E2656" i="1"/>
  <c r="E4782" i="1"/>
  <c r="E678" i="1"/>
  <c r="E4198" i="1"/>
  <c r="E772" i="1"/>
  <c r="E4475" i="1"/>
  <c r="E4997" i="1"/>
  <c r="E3283" i="1"/>
  <c r="E780" i="1"/>
  <c r="E3657" i="1"/>
  <c r="E197" i="1"/>
  <c r="E1388" i="1"/>
  <c r="E4012" i="1"/>
  <c r="E2358" i="1"/>
  <c r="E4495" i="1"/>
  <c r="E4499" i="1"/>
  <c r="E4970" i="1"/>
  <c r="E2547" i="1"/>
  <c r="E2956" i="1"/>
  <c r="E4299" i="1"/>
  <c r="E3809" i="1"/>
  <c r="E1366" i="1"/>
  <c r="E3397" i="1"/>
  <c r="E1754" i="1"/>
  <c r="E978" i="1"/>
  <c r="E3690" i="1"/>
  <c r="E4110" i="1"/>
  <c r="E3201" i="1"/>
  <c r="E3544" i="1"/>
  <c r="E7" i="1"/>
  <c r="E4189" i="1"/>
  <c r="E805" i="1"/>
  <c r="E3767" i="1"/>
  <c r="E3864" i="1"/>
  <c r="E4809" i="1"/>
  <c r="E1521" i="1"/>
  <c r="E1998" i="1"/>
  <c r="E4479" i="1"/>
  <c r="E1533" i="1"/>
  <c r="E3965" i="1"/>
  <c r="E1416" i="1"/>
  <c r="E266" i="1"/>
  <c r="E3528" i="1"/>
  <c r="E2268" i="1"/>
  <c r="E3700" i="1"/>
  <c r="E4107" i="1"/>
  <c r="E1149" i="1"/>
  <c r="E2648" i="1"/>
  <c r="E1472" i="1"/>
  <c r="E3455" i="1"/>
  <c r="E1890" i="1"/>
  <c r="E3954" i="1"/>
  <c r="E2154" i="1"/>
  <c r="E3755" i="1"/>
  <c r="E441" i="1"/>
  <c r="E2379" i="1"/>
  <c r="E757" i="1"/>
  <c r="E1512" i="1"/>
  <c r="E1559" i="1"/>
  <c r="E1891" i="1"/>
  <c r="E2217" i="1"/>
  <c r="E4787" i="1"/>
  <c r="E4024" i="1"/>
</calcChain>
</file>

<file path=xl/comments1.xml><?xml version="1.0" encoding="utf-8"?>
<comments xmlns="http://schemas.openxmlformats.org/spreadsheetml/2006/main">
  <authors>
    <author>user</author>
    <author>Simon Werschmoeller</author>
    <author>Hiwi</author>
    <author>Gastkonto</author>
    <author>Max Schäfer</author>
    <author>vdu</author>
  </authors>
  <commentList>
    <comment ref="BA16" authorId="0" shapeId="0">
      <text>
        <r>
          <rPr>
            <b/>
            <sz val="9"/>
            <color indexed="81"/>
            <rFont val="Segoe UI"/>
            <family val="2"/>
          </rPr>
          <t>user:</t>
        </r>
        <r>
          <rPr>
            <sz val="9"/>
            <color indexed="81"/>
            <rFont val="Segoe UI"/>
            <family val="2"/>
          </rPr>
          <t xml:space="preserve">
in 2014 AR only Germany and Czech Republic,
2014 data from 2015 AR</t>
        </r>
      </text>
    </comment>
    <comment ref="AB178" authorId="1" shapeId="0">
      <text>
        <r>
          <rPr>
            <b/>
            <sz val="9"/>
            <color indexed="81"/>
            <rFont val="Segoe UI"/>
            <family val="2"/>
          </rPr>
          <t>Simon Werschmoeller:</t>
        </r>
        <r>
          <rPr>
            <sz val="9"/>
            <color indexed="81"/>
            <rFont val="Segoe UI"/>
            <family val="2"/>
          </rPr>
          <t xml:space="preserve">
Welche Zahl aus GuV S.133?
</t>
        </r>
      </text>
    </comment>
    <comment ref="AB180" authorId="1" shapeId="0">
      <text>
        <r>
          <rPr>
            <b/>
            <sz val="9"/>
            <color indexed="81"/>
            <rFont val="Segoe UI"/>
            <family val="2"/>
          </rPr>
          <t>Simon Werschmoeller:</t>
        </r>
        <r>
          <rPr>
            <sz val="9"/>
            <color indexed="81"/>
            <rFont val="Segoe UI"/>
            <family val="2"/>
          </rPr>
          <t xml:space="preserve">
Welche Zahl aus GuV S.133?</t>
        </r>
      </text>
    </comment>
    <comment ref="AB182" authorId="1" shapeId="0">
      <text>
        <r>
          <rPr>
            <b/>
            <sz val="9"/>
            <color indexed="81"/>
            <rFont val="Segoe UI"/>
            <family val="2"/>
          </rPr>
          <t>Simon Werschmoeller:</t>
        </r>
        <r>
          <rPr>
            <sz val="9"/>
            <color indexed="81"/>
            <rFont val="Segoe UI"/>
            <family val="2"/>
          </rPr>
          <t xml:space="preserve">
Welche Zahl aus GuV S.133?</t>
        </r>
      </text>
    </comment>
    <comment ref="AM336" authorId="2" shapeId="0">
      <text>
        <r>
          <rPr>
            <b/>
            <sz val="9"/>
            <color indexed="81"/>
            <rFont val="Segoe UI"/>
            <family val="2"/>
          </rPr>
          <t>Hiwi:</t>
        </r>
        <r>
          <rPr>
            <sz val="9"/>
            <color indexed="81"/>
            <rFont val="Segoe UI"/>
            <family val="2"/>
          </rPr>
          <t xml:space="preserve">
Number of employees</t>
        </r>
      </text>
    </comment>
    <comment ref="AM708" authorId="3" shapeId="0">
      <text>
        <r>
          <rPr>
            <b/>
            <sz val="9"/>
            <color indexed="81"/>
            <rFont val="Segoe UI"/>
            <family val="2"/>
          </rPr>
          <t>Gastkonto:</t>
        </r>
        <r>
          <rPr>
            <sz val="9"/>
            <color indexed="81"/>
            <rFont val="Segoe UI"/>
            <family val="2"/>
          </rPr>
          <t xml:space="preserve">
exception: germany on first position)</t>
        </r>
      </text>
    </comment>
    <comment ref="AM720" authorId="3" shapeId="0">
      <text>
        <r>
          <rPr>
            <b/>
            <sz val="9"/>
            <color indexed="81"/>
            <rFont val="Segoe UI"/>
            <family val="2"/>
          </rPr>
          <t>Gastkonto:</t>
        </r>
        <r>
          <rPr>
            <sz val="9"/>
            <color indexed="81"/>
            <rFont val="Segoe UI"/>
            <family val="2"/>
          </rPr>
          <t xml:space="preserve">
except Germany, which is named first</t>
        </r>
      </text>
    </comment>
    <comment ref="AM736" authorId="3" shapeId="0">
      <text>
        <r>
          <rPr>
            <b/>
            <sz val="9"/>
            <color indexed="81"/>
            <rFont val="Segoe UI"/>
            <family val="2"/>
          </rPr>
          <t>Gastkonto:</t>
        </r>
        <r>
          <rPr>
            <sz val="9"/>
            <color indexed="81"/>
            <rFont val="Segoe UI"/>
            <family val="2"/>
          </rPr>
          <t xml:space="preserve">
First EU countries, then third countries</t>
        </r>
      </text>
    </comment>
    <comment ref="AN736" authorId="3" shapeId="0">
      <text>
        <r>
          <rPr>
            <b/>
            <sz val="9"/>
            <color indexed="81"/>
            <rFont val="Segoe UI"/>
            <family val="2"/>
          </rPr>
          <t>Gastkonto:</t>
        </r>
        <r>
          <rPr>
            <sz val="9"/>
            <color indexed="81"/>
            <rFont val="Segoe UI"/>
            <family val="2"/>
          </rPr>
          <t xml:space="preserve">
exception: germany stated first</t>
        </r>
      </text>
    </comment>
    <comment ref="AB1215" authorId="0" shapeId="0">
      <text>
        <r>
          <rPr>
            <b/>
            <sz val="9"/>
            <color indexed="81"/>
            <rFont val="Segoe UI"/>
            <family val="2"/>
          </rPr>
          <t>user:</t>
        </r>
        <r>
          <rPr>
            <sz val="9"/>
            <color indexed="81"/>
            <rFont val="Segoe UI"/>
            <family val="2"/>
          </rPr>
          <t xml:space="preserve">
goodwill impairment of DKK 4.1 billion is included here</t>
        </r>
      </text>
    </comment>
    <comment ref="AB1230" authorId="0" shapeId="0">
      <text>
        <r>
          <rPr>
            <b/>
            <sz val="9"/>
            <color indexed="81"/>
            <rFont val="Segoe UI"/>
            <family val="2"/>
          </rPr>
          <t>user:</t>
        </r>
        <r>
          <rPr>
            <sz val="9"/>
            <color indexed="81"/>
            <rFont val="Segoe UI"/>
            <family val="2"/>
          </rPr>
          <t xml:space="preserve">
goodwill impairment of DKK 9.1 billion is included here</t>
        </r>
      </text>
    </comment>
    <comment ref="AG1260" authorId="4" shapeId="0">
      <text>
        <r>
          <rPr>
            <b/>
            <sz val="9"/>
            <color indexed="81"/>
            <rFont val="Segoe UI"/>
            <family val="2"/>
          </rPr>
          <t>Max Schäfer:</t>
        </r>
        <r>
          <rPr>
            <sz val="9"/>
            <color indexed="81"/>
            <rFont val="Segoe UI"/>
            <family val="2"/>
          </rPr>
          <t xml:space="preserve">
Includes €45.3 million due to changes in UK legislation</t>
        </r>
      </text>
    </comment>
    <comment ref="U1370" authorId="0" shapeId="0">
      <text>
        <r>
          <rPr>
            <b/>
            <sz val="9"/>
            <color indexed="81"/>
            <rFont val="Segoe UI"/>
            <family val="2"/>
          </rPr>
          <t>user:</t>
        </r>
        <r>
          <rPr>
            <sz val="9"/>
            <color indexed="81"/>
            <rFont val="Segoe UI"/>
            <family val="2"/>
          </rPr>
          <t xml:space="preserve">
Hint to have a look at the consolidated income statement.</t>
        </r>
      </text>
    </comment>
    <comment ref="B1718" authorId="5" shapeId="0">
      <text>
        <r>
          <rPr>
            <b/>
            <sz val="9"/>
            <color indexed="81"/>
            <rFont val="Segoe UI"/>
            <family val="2"/>
          </rPr>
          <t>vdu:</t>
        </r>
        <r>
          <rPr>
            <sz val="9"/>
            <color indexed="81"/>
            <rFont val="Segoe UI"/>
            <family val="2"/>
          </rPr>
          <t xml:space="preserve">
insg. 3 mal vorhanden:
- AR, EN
- AR, FR
- separat, FR (--&gt; dieser Fall)
Das separate Dokument hat keinen Titel, sondern startet auch mit "Note 38", so wie der CbCR auch im AR zu finden ist. Dennoch ist die Formatierung anders als im AR, z.B. sind CbCR und List of shareholdings nicht integriert, sondern zwei separate Tabellen. Außerdem wird über das "produit net bancaire" hinaus noch die "chiffre d'affaires" erfasst und es gibt eine Info zur Zwischenerfolgseliminierung.</t>
        </r>
      </text>
    </comment>
    <comment ref="L1718" authorId="5" shapeId="0">
      <text>
        <r>
          <rPr>
            <b/>
            <sz val="9"/>
            <color indexed="81"/>
            <rFont val="Segoe UI"/>
            <family val="2"/>
          </rPr>
          <t>vdu:</t>
        </r>
        <r>
          <rPr>
            <sz val="9"/>
            <color indexed="81"/>
            <rFont val="Segoe UI"/>
            <family val="2"/>
          </rPr>
          <t xml:space="preserve">
Les éléments du compte de résultat sont présentés avant déclassement IFRS 5 et avant élimination des opérations réciproques.</t>
        </r>
      </text>
    </comment>
    <comment ref="U1718" authorId="5" shapeId="0">
      <text>
        <r>
          <rPr>
            <b/>
            <sz val="9"/>
            <color indexed="81"/>
            <rFont val="Segoe UI"/>
            <family val="2"/>
          </rPr>
          <t>vdu:</t>
        </r>
        <r>
          <rPr>
            <sz val="9"/>
            <color indexed="81"/>
            <rFont val="Segoe UI"/>
            <family val="2"/>
          </rPr>
          <t xml:space="preserve">
produit net bancaire &amp; chiffre d'affaires</t>
        </r>
      </text>
    </comment>
    <comment ref="B1741" authorId="5" shapeId="0">
      <text>
        <r>
          <rPr>
            <b/>
            <sz val="9"/>
            <color indexed="81"/>
            <rFont val="Segoe UI"/>
            <family val="2"/>
          </rPr>
          <t>vdu:</t>
        </r>
        <r>
          <rPr>
            <sz val="9"/>
            <color indexed="81"/>
            <rFont val="Segoe UI"/>
            <family val="2"/>
          </rPr>
          <t xml:space="preserve">
insg. 3 mal vorhanden:
- AR, EN
- AR, FR (--&gt; dieser Fall)
- separat, FR 
Das separate Dokument hat keinen Titel, sondern startet auch mit "Note 38", so wie der CbCR auch im AR zu finden ist. Dennoch ist die Formatierung anders als im AR, z.B. sind CbCR und List of shareholdings nicht integriert, sondern zwei separate Tabellen. Außerdem wird über das "produit net bancaire" hinaus noch die "chiffre d'affaires" erfasst und es gibt eine Info zur Zwischenerfolgseliminierung.</t>
        </r>
      </text>
    </comment>
    <comment ref="L1741" authorId="5" shapeId="0">
      <text>
        <r>
          <rPr>
            <b/>
            <sz val="9"/>
            <color indexed="81"/>
            <rFont val="Segoe UI"/>
            <family val="2"/>
          </rPr>
          <t>vdu:</t>
        </r>
        <r>
          <rPr>
            <sz val="9"/>
            <color indexed="81"/>
            <rFont val="Segoe UI"/>
            <family val="2"/>
          </rPr>
          <t xml:space="preserve">
Les éléments du compte de résultat sont présentés avant élimination des opérations réciproques, avant déclassement des charges de la dette non transférée des activités destinées à être reprises en partenariat (ou cédées), et avant déclassement IFRS 5.</t>
        </r>
      </text>
    </comment>
    <comment ref="U1741" authorId="5" shapeId="0">
      <text>
        <r>
          <rPr>
            <b/>
            <sz val="9"/>
            <color indexed="81"/>
            <rFont val="Segoe UI"/>
            <family val="2"/>
          </rPr>
          <t>vdu:</t>
        </r>
        <r>
          <rPr>
            <sz val="9"/>
            <color indexed="81"/>
            <rFont val="Segoe UI"/>
            <family val="2"/>
          </rPr>
          <t xml:space="preserve">
produit net bancaire &amp; chiffre d'affaires</t>
        </r>
      </text>
    </comment>
    <comment ref="AT1938" authorId="4" shapeId="0">
      <text>
        <r>
          <rPr>
            <b/>
            <sz val="9"/>
            <color indexed="81"/>
            <rFont val="Segoe UI"/>
            <family val="2"/>
          </rPr>
          <t>Max Schäfer:</t>
        </r>
        <r>
          <rPr>
            <sz val="9"/>
            <color indexed="81"/>
            <rFont val="Segoe UI"/>
            <family val="2"/>
          </rPr>
          <t xml:space="preserve">
countries in alphabetic order</t>
        </r>
      </text>
    </comment>
    <comment ref="B3014" authorId="5" shapeId="0">
      <text>
        <r>
          <rPr>
            <b/>
            <sz val="9"/>
            <color indexed="81"/>
            <rFont val="Segoe UI"/>
            <family val="2"/>
          </rPr>
          <t>vdu:</t>
        </r>
        <r>
          <rPr>
            <sz val="9"/>
            <color indexed="81"/>
            <rFont val="Segoe UI"/>
            <family val="2"/>
          </rPr>
          <t xml:space="preserve">
Only turnover and no. of employees for each subsidiary (but not aggregated over countries) (reason: full CbCR only started in 2014)</t>
        </r>
      </text>
    </comment>
    <comment ref="Y3435" authorId="1" shapeId="0">
      <text>
        <r>
          <rPr>
            <b/>
            <sz val="9"/>
            <color indexed="81"/>
            <rFont val="Segoe UI"/>
            <family val="2"/>
          </rPr>
          <t xml:space="preserve">Simon Werschmoeller:
weiteres Unternehmen, das nur in UK operiert, hinzufugen oder separat ?
</t>
        </r>
      </text>
    </comment>
    <comment ref="B3494" authorId="0" shapeId="0">
      <text>
        <r>
          <rPr>
            <b/>
            <sz val="9"/>
            <color indexed="81"/>
            <rFont val="Segoe UI"/>
            <family val="2"/>
          </rPr>
          <t>user:</t>
        </r>
        <r>
          <rPr>
            <sz val="9"/>
            <color indexed="81"/>
            <rFont val="Segoe UI"/>
            <family val="2"/>
          </rPr>
          <t xml:space="preserve">
All group companies operate in the United Kingdom only.
</t>
        </r>
      </text>
    </comment>
    <comment ref="Y3646" authorId="5" shapeId="0">
      <text>
        <r>
          <rPr>
            <b/>
            <sz val="9"/>
            <color indexed="81"/>
            <rFont val="Segoe UI"/>
            <family val="2"/>
          </rPr>
          <t>vdu:</t>
        </r>
        <r>
          <rPr>
            <sz val="9"/>
            <color indexed="81"/>
            <rFont val="Segoe UI"/>
            <family val="2"/>
          </rPr>
          <t xml:space="preserve">
Footnote: There are no principal subsidiaries operated in the Rest of the World. The turnover is derived from the operations of smaller branches and entities of
the Parent Company primarily in North America. The turnover of € 9 million (31 December 2014: € 4 million) is not considered material in the context of the
requirement to disclose country-by-country information.</t>
        </r>
      </text>
    </comment>
    <comment ref="AU3952" authorId="1" shapeId="0">
      <text>
        <r>
          <rPr>
            <b/>
            <sz val="9"/>
            <color indexed="81"/>
            <rFont val="Segoe UI"/>
            <family val="2"/>
          </rPr>
          <t>Simon Werschmoeller:</t>
        </r>
        <r>
          <rPr>
            <sz val="9"/>
            <color indexed="81"/>
            <rFont val="Segoe UI"/>
            <family val="2"/>
          </rPr>
          <t xml:space="preserve">
sort by activity
</t>
        </r>
      </text>
    </comment>
    <comment ref="AQ4491" authorId="0" shapeId="0">
      <text>
        <r>
          <rPr>
            <b/>
            <sz val="9"/>
            <color indexed="81"/>
            <rFont val="Segoe UI"/>
            <family val="2"/>
          </rPr>
          <t>user:</t>
        </r>
        <r>
          <rPr>
            <sz val="9"/>
            <color indexed="81"/>
            <rFont val="Segoe UI"/>
            <family val="2"/>
          </rPr>
          <t xml:space="preserve">
only principal subsidiary</t>
        </r>
      </text>
    </comment>
    <comment ref="B4693" authorId="1" shapeId="0">
      <text>
        <r>
          <rPr>
            <b/>
            <sz val="9"/>
            <color indexed="81"/>
            <rFont val="Segoe UI"/>
            <family val="2"/>
          </rPr>
          <t>Simon Werschmoeller:</t>
        </r>
        <r>
          <rPr>
            <sz val="9"/>
            <color indexed="81"/>
            <rFont val="Segoe UI"/>
            <family val="2"/>
          </rPr>
          <t xml:space="preserve">
falsche Angaben, nach Unternehmen, nicht nach Ländern sortieren
</t>
        </r>
      </text>
    </comment>
  </commentList>
</comments>
</file>

<file path=xl/comments2.xml><?xml version="1.0" encoding="utf-8"?>
<comments xmlns="http://schemas.openxmlformats.org/spreadsheetml/2006/main">
  <authors>
    <author>user</author>
    <author>vdu</author>
  </authors>
  <commentList>
    <comment ref="B677" authorId="0" shapeId="0">
      <text>
        <r>
          <rPr>
            <b/>
            <sz val="9"/>
            <color indexed="81"/>
            <rFont val="Segoe UI"/>
            <family val="2"/>
          </rPr>
          <t>user:</t>
        </r>
        <r>
          <rPr>
            <sz val="9"/>
            <color indexed="81"/>
            <rFont val="Segoe UI"/>
            <family val="2"/>
          </rPr>
          <t xml:space="preserve">
belongs to Mercantile Investment Trust plc</t>
        </r>
      </text>
    </comment>
    <comment ref="B1021" authorId="1" shapeId="0">
      <text>
        <r>
          <rPr>
            <b/>
            <sz val="9"/>
            <color indexed="81"/>
            <rFont val="Segoe UI"/>
            <family val="2"/>
          </rPr>
          <t>vdu:</t>
        </r>
        <r>
          <rPr>
            <sz val="9"/>
            <color indexed="81"/>
            <rFont val="Segoe UI"/>
            <family val="2"/>
          </rPr>
          <t xml:space="preserve">
englische Version erfasst</t>
        </r>
      </text>
    </comment>
    <comment ref="B1101" authorId="1" shapeId="0">
      <text>
        <r>
          <rPr>
            <b/>
            <sz val="9"/>
            <color indexed="81"/>
            <rFont val="Segoe UI"/>
            <family val="2"/>
          </rPr>
          <t>vdu:</t>
        </r>
        <r>
          <rPr>
            <sz val="9"/>
            <color indexed="81"/>
            <rFont val="Segoe UI"/>
            <family val="2"/>
          </rPr>
          <t xml:space="preserve">
englische Version erfasst</t>
        </r>
      </text>
    </comment>
  </commentList>
</comments>
</file>

<file path=xl/sharedStrings.xml><?xml version="1.0" encoding="utf-8"?>
<sst xmlns="http://schemas.openxmlformats.org/spreadsheetml/2006/main" count="88842" uniqueCount="3151">
  <si>
    <t>financial_year</t>
  </si>
  <si>
    <t>DE</t>
  </si>
  <si>
    <t>acc_std</t>
  </si>
  <si>
    <t>IFRS</t>
  </si>
  <si>
    <t>parent_country</t>
  </si>
  <si>
    <t>rep_country</t>
  </si>
  <si>
    <t>Other EU</t>
  </si>
  <si>
    <t>Other Non-EU</t>
  </si>
  <si>
    <t>empl</t>
  </si>
  <si>
    <t>number of employees in full-time equivalents</t>
  </si>
  <si>
    <t>Basic data</t>
  </si>
  <si>
    <t>plbt</t>
  </si>
  <si>
    <t>subs</t>
  </si>
  <si>
    <t>currency</t>
  </si>
  <si>
    <t>EUR</t>
  </si>
  <si>
    <t>tax_curr</t>
  </si>
  <si>
    <t>tax_def</t>
  </si>
  <si>
    <t>tax_tot</t>
  </si>
  <si>
    <t>unit</t>
  </si>
  <si>
    <t>M</t>
  </si>
  <si>
    <t>.</t>
  </si>
  <si>
    <t>num_sub</t>
  </si>
  <si>
    <t>num_bra</t>
  </si>
  <si>
    <t>Reporting information</t>
  </si>
  <si>
    <t>ar_section</t>
  </si>
  <si>
    <t>lang_avail</t>
  </si>
  <si>
    <t>lang_used</t>
  </si>
  <si>
    <t>CbCR content</t>
  </si>
  <si>
    <t>General information</t>
  </si>
  <si>
    <t>legal</t>
  </si>
  <si>
    <t>under "General Information"</t>
  </si>
  <si>
    <t>in the notes</t>
  </si>
  <si>
    <t>in a separate / independent section</t>
  </si>
  <si>
    <t>code for the languages in which the report is available</t>
  </si>
  <si>
    <t>explanations on the legal basis for the CbCR</t>
  </si>
  <si>
    <t>reference only to national legal rules (e.g. in Germany: § 26a KWG)</t>
  </si>
  <si>
    <t>reference only to CRD IV</t>
  </si>
  <si>
    <t>reference to both national rules and CRD IV</t>
  </si>
  <si>
    <t>no reference at all</t>
  </si>
  <si>
    <t>cons_scope</t>
  </si>
  <si>
    <t>underlying consolidation scope ("Konsolidierungskreis")</t>
  </si>
  <si>
    <t>prudential scope of consolidation (CRD, CRR)</t>
  </si>
  <si>
    <t>cons_intra</t>
  </si>
  <si>
    <t>information regarding the treatment of intra-group transactions</t>
  </si>
  <si>
    <t>no information given</t>
  </si>
  <si>
    <t>no elimination of intra-group transactions (i.e.: single statements as basis)</t>
  </si>
  <si>
    <t>elimination only of transactions between different entities in the same country</t>
  </si>
  <si>
    <t>recon_ar</t>
  </si>
  <si>
    <t>information regarding reconciliation / compatibility between CbCR and consolidated financial statements / annual report</t>
  </si>
  <si>
    <t>turn</t>
  </si>
  <si>
    <t>report contains an explanation about which sub-items are included in this item</t>
  </si>
  <si>
    <t>no additional explanation</t>
  </si>
  <si>
    <t>tax_add</t>
  </si>
  <si>
    <t>turnover / (net) revenue / sales  /net banking income</t>
  </si>
  <si>
    <t>public subsidies received (if report does not contain this column or it is filled with "n/a", "k.A." or similar: missing)</t>
  </si>
  <si>
    <t>List of all entities</t>
  </si>
  <si>
    <t>items_total</t>
  </si>
  <si>
    <t>does the report contain totals for the items?</t>
  </si>
  <si>
    <t>yes</t>
  </si>
  <si>
    <t>no</t>
  </si>
  <si>
    <t>items_prevyear</t>
  </si>
  <si>
    <t>does the report contain the data of the previous year (for comparison)?</t>
  </si>
  <si>
    <t>items_sort_1</t>
  </si>
  <si>
    <t>primary sorting criterion for the countries</t>
  </si>
  <si>
    <t>region/continent</t>
  </si>
  <si>
    <t>alphabetic</t>
  </si>
  <si>
    <t>no apparent criterion</t>
  </si>
  <si>
    <t>size/importance</t>
  </si>
  <si>
    <t>items_sort_2</t>
  </si>
  <si>
    <t>secondary sorting criterion for the countries</t>
  </si>
  <si>
    <t>items_sort_3</t>
  </si>
  <si>
    <t>tertiary sorting criterion for the countries</t>
  </si>
  <si>
    <t>CbCR contains a separate list</t>
  </si>
  <si>
    <t>CbCR only refers to list of shareholdings (or similar) in the annual report</t>
  </si>
  <si>
    <t>list_order</t>
  </si>
  <si>
    <t>list contains only subsidiaries</t>
  </si>
  <si>
    <t>list contains both subsidiaries and foreign branches</t>
  </si>
  <si>
    <t>primary sorting criterion for the list of entities</t>
  </si>
  <si>
    <t>distinction between subsidiaries and branches</t>
  </si>
  <si>
    <t>bank_name</t>
  </si>
  <si>
    <t>country where parent of the group is located (in 2-letter EU codes, e.g. "DE", "FR" etc.)</t>
  </si>
  <si>
    <t>other</t>
  </si>
  <si>
    <t>only national language of the country (in countries where English is not the national language)</t>
  </si>
  <si>
    <t>(additionally) available in English (in countries where English is not the national language)</t>
  </si>
  <si>
    <t>English (in countries where English is the national language)</t>
  </si>
  <si>
    <t>the language of the report used for the analysis (free text)</t>
  </si>
  <si>
    <t>name of the parent company of the bank group (free text)</t>
  </si>
  <si>
    <t>financial year for which the CbCR has been issued (numeric)</t>
  </si>
  <si>
    <t>Local GAAP</t>
  </si>
  <si>
    <t>accounting standards on which the numbers of the report are based</t>
  </si>
  <si>
    <t>currency in which CbCR items are reported (3-letter currency codes like EUR, GBP etc.)</t>
  </si>
  <si>
    <t>K</t>
  </si>
  <si>
    <t>thousands</t>
  </si>
  <si>
    <t>millions</t>
  </si>
  <si>
    <t>unit in which the money amounts for the CbCR items are reported</t>
  </si>
  <si>
    <t>group financial accounts consolidation scope</t>
  </si>
  <si>
    <t>all intra-group transactions eliminated (i.e. CbCR data contain the "contribition to the group accounts")</t>
  </si>
  <si>
    <t>report states that reconciliation is not possible</t>
  </si>
  <si>
    <t>CbCR contains reconciliation / differences between CbCR data and consolidated statements are quantified</t>
  </si>
  <si>
    <t>report states that CbCR data and consolidated statements data are compatible</t>
  </si>
  <si>
    <t>definition of turnover / (net) revenue / sales  / net banking income</t>
  </si>
  <si>
    <t>Core data - definition of items</t>
  </si>
  <si>
    <t>Core data - figures</t>
  </si>
  <si>
    <t>profit / loss before tax (or income before tax)</t>
  </si>
  <si>
    <t>Core data - additional information</t>
  </si>
  <si>
    <t>Place where the list of all subsidiaries / branches by country is published</t>
  </si>
  <si>
    <t>first part: core data, second part: list of entities</t>
  </si>
  <si>
    <t>first part: list of entities, second part: core data</t>
  </si>
  <si>
    <t>country or region/continent</t>
  </si>
  <si>
    <t>Further information</t>
  </si>
  <si>
    <t xml:space="preserve">free text for other types of information given in the report </t>
  </si>
  <si>
    <t>(e.g. "the income of the entities in the Cayman Islands is taxed in the U.S. …")</t>
  </si>
  <si>
    <t>country for which the data are reported (free text / pre-specified list?)</t>
  </si>
  <si>
    <t>subs_add</t>
  </si>
  <si>
    <t>additional verbal information on public subsidies received</t>
  </si>
  <si>
    <t>report states that no subsidies have been received</t>
  </si>
  <si>
    <t>report contains information on which subsidies the company has received (quantification, explanation)</t>
  </si>
  <si>
    <t>no further information given</t>
  </si>
  <si>
    <t>list_bra</t>
  </si>
  <si>
    <t>secondary sorting criterion for the list of entities</t>
  </si>
  <si>
    <t>tertiary sorting criterion for the list of entities</t>
  </si>
  <si>
    <t>Variable definitions</t>
  </si>
  <si>
    <t>core data and list of entities are combined into one table</t>
  </si>
  <si>
    <t>list_sep</t>
  </si>
  <si>
    <t>publ_ar</t>
  </si>
  <si>
    <t>does the annual report contain the CbCR information?</t>
  </si>
  <si>
    <t>publ_sep</t>
  </si>
  <si>
    <t>form of publication in a document separate from the annual report (can be either additionally or as single place of publication)</t>
  </si>
  <si>
    <t>CbCR information disclosed in a separate document that contains no other information</t>
  </si>
  <si>
    <t>CbCR information disclosed as part of a larger "tax report" (e.g. tax code of conduct, over all tax contribution report etc.)</t>
  </si>
  <si>
    <t>no separate document detectable that contains CbCR information</t>
  </si>
  <si>
    <t>subsection of the annual report in which the CbCR is contained (only if publ_ar = 1)</t>
  </si>
  <si>
    <t>definition of income tax item(s)</t>
  </si>
  <si>
    <t>report contains an explanation about what the income tax item(s) contain</t>
  </si>
  <si>
    <t>tax_paid</t>
  </si>
  <si>
    <t>income tax paid, i.e. cash basis (if reported, otherwise missing)</t>
  </si>
  <si>
    <t>current income tax expense (if reported, otherwise missing)</t>
  </si>
  <si>
    <t>deferred tax expense (if reported, otherwise missing)</t>
  </si>
  <si>
    <t>total tax expense, i.e. sum of current and deferred tax expense (only if the sum is reported, otherwise missing)</t>
  </si>
  <si>
    <t>tax_uncl</t>
  </si>
  <si>
    <t>countries_sort_1</t>
  </si>
  <si>
    <t>countries_sort_2</t>
  </si>
  <si>
    <t>countries_sort_3</t>
  </si>
  <si>
    <t>(as for countries_sort_1)</t>
  </si>
  <si>
    <t>information not given</t>
  </si>
  <si>
    <t>entities_sort_1</t>
  </si>
  <si>
    <t>entities_sort_2</t>
  </si>
  <si>
    <t>entities_sort_3</t>
  </si>
  <si>
    <t>(as for entities_sort_1)</t>
  </si>
  <si>
    <t>num_aff</t>
  </si>
  <si>
    <t>number of (foreign) branches and subsidiaries of the bank group in the respective country</t>
  </si>
  <si>
    <t>+</t>
  </si>
  <si>
    <t>DE47734</t>
  </si>
  <si>
    <t>bank_code</t>
  </si>
  <si>
    <t>AT</t>
  </si>
  <si>
    <t>Semper Constantia Privatbank AG</t>
  </si>
  <si>
    <t>AT15644</t>
  </si>
  <si>
    <t>Austria Wirtschaftsservice GmbH</t>
  </si>
  <si>
    <t>AT15754</t>
  </si>
  <si>
    <t>Immofinanz AG</t>
  </si>
  <si>
    <t>AT18921</t>
  </si>
  <si>
    <t>European American Investment Bank Ag-Euram Bank</t>
  </si>
  <si>
    <t>AT19233</t>
  </si>
  <si>
    <t>Raiffeisenbank Leibnitz eGen</t>
  </si>
  <si>
    <t>AT19561</t>
  </si>
  <si>
    <t>Allianz Investmentbank AG</t>
  </si>
  <si>
    <t>AT19591</t>
  </si>
  <si>
    <t>Raiffeisenbank Koessen-Schwendt reg.Gen.m.b.H.</t>
  </si>
  <si>
    <t>AT19943</t>
  </si>
  <si>
    <t>Raiffeisenbank Neustift im Stubai, reg.Gen.m.b.H.</t>
  </si>
  <si>
    <t>AT20075</t>
  </si>
  <si>
    <t>Hypo Alpe-Adria-Bank International Ag</t>
  </si>
  <si>
    <t>AT21008</t>
  </si>
  <si>
    <t>Raiffeisenbank Kleinmuenchen-Linz rGmbH</t>
  </si>
  <si>
    <t>AT28789</t>
  </si>
  <si>
    <t>Raiffeisenlandesbank Vorarlberg Waren-und Revisions Verband GmbH</t>
  </si>
  <si>
    <t>AT32673</t>
  </si>
  <si>
    <t>Oesterreichische National Bank Ag</t>
  </si>
  <si>
    <t>AT33361</t>
  </si>
  <si>
    <t>Hypo-Bank Burgenland Aktiengesellschaft-Bank Burgenland</t>
  </si>
  <si>
    <t>AT33785</t>
  </si>
  <si>
    <t>AT34513</t>
  </si>
  <si>
    <t>Volksbank Vorarlberg e.Gen.</t>
  </si>
  <si>
    <t>AT37108</t>
  </si>
  <si>
    <t>Privatstiftung Karntner Sparkasse</t>
  </si>
  <si>
    <t>AT39510</t>
  </si>
  <si>
    <t>Raiffeisen Landesbanken Holding GmbH</t>
  </si>
  <si>
    <t>AT39888</t>
  </si>
  <si>
    <t>AT39923</t>
  </si>
  <si>
    <t>AT40084</t>
  </si>
  <si>
    <t>Muenze Oesterreich AG</t>
  </si>
  <si>
    <t>AT40138</t>
  </si>
  <si>
    <t>Euro Invest Bank AG</t>
  </si>
  <si>
    <t>AT40191</t>
  </si>
  <si>
    <t>Bausparkasse Wuestenrot</t>
  </si>
  <si>
    <t>AT42637</t>
  </si>
  <si>
    <t>AT43887</t>
  </si>
  <si>
    <t>AT43890</t>
  </si>
  <si>
    <t>AT43945</t>
  </si>
  <si>
    <t>Raiffeisen-Landesbank Steiermark AG</t>
  </si>
  <si>
    <t>AT43947</t>
  </si>
  <si>
    <t>Meinl Bank AG</t>
  </si>
  <si>
    <t>AT44095</t>
  </si>
  <si>
    <t>Raiffeisen Zentralbank Oesterreich AG - RZB</t>
  </si>
  <si>
    <t>AT44096</t>
  </si>
  <si>
    <t>Raiffeisenverband Salzburg eGen</t>
  </si>
  <si>
    <t>AT44164</t>
  </si>
  <si>
    <t>Oberbank AG</t>
  </si>
  <si>
    <t>AT44316</t>
  </si>
  <si>
    <t>Immigon Portfolioabbau AG</t>
  </si>
  <si>
    <t>AT44482</t>
  </si>
  <si>
    <t>Oesterreichische Kontrollbank AG</t>
  </si>
  <si>
    <t>AT44750</t>
  </si>
  <si>
    <t>BKS Bank AG</t>
  </si>
  <si>
    <t>AT45107</t>
  </si>
  <si>
    <t>Heta Asset Resolution AG</t>
  </si>
  <si>
    <t>AT45364</t>
  </si>
  <si>
    <t>Erste Group Bank AG</t>
  </si>
  <si>
    <t>AT46146</t>
  </si>
  <si>
    <t>HYPO NOE Gruppe Bank AG</t>
  </si>
  <si>
    <t>AT46403</t>
  </si>
  <si>
    <t>Landes-Hypothekenbank Tirol-Hypo Tirol Bank</t>
  </si>
  <si>
    <t>AT46744</t>
  </si>
  <si>
    <t>Porsche Bank AG</t>
  </si>
  <si>
    <t>AT46841</t>
  </si>
  <si>
    <t>Vorarlberger Landes-und Hypothekenbank AG</t>
  </si>
  <si>
    <t>AT47752</t>
  </si>
  <si>
    <t>Walser Privatbank Aktiengesellschaft</t>
  </si>
  <si>
    <t>AT48177</t>
  </si>
  <si>
    <t>Sparkasse Schwaz</t>
  </si>
  <si>
    <t>AT48361</t>
  </si>
  <si>
    <t>Autobank AG</t>
  </si>
  <si>
    <t>AT49426</t>
  </si>
  <si>
    <t>PSA Payment Services Austria GMBH</t>
  </si>
  <si>
    <t>AT50043</t>
  </si>
  <si>
    <t>Waldviertler Sparkasse Bank AG</t>
  </si>
  <si>
    <t>AT51007</t>
  </si>
  <si>
    <t>OPEC Fund for International Development-OFID</t>
  </si>
  <si>
    <t>AT52965</t>
  </si>
  <si>
    <t>BE</t>
  </si>
  <si>
    <t>Crelan SA</t>
  </si>
  <si>
    <t>BE0205764318</t>
  </si>
  <si>
    <t>Cofidis SA</t>
  </si>
  <si>
    <t>BE0400359283</t>
  </si>
  <si>
    <t>Belfius Banque SA/NV-Belfius Bank SA/NV</t>
  </si>
  <si>
    <t>BE0403201185</t>
  </si>
  <si>
    <t>Banque Degroof Petercam SA</t>
  </si>
  <si>
    <t>BE0403212172</t>
  </si>
  <si>
    <t>KBC Groep NV/ KBC Groupe SA-KBC Group</t>
  </si>
  <si>
    <t>BE0403227515</t>
  </si>
  <si>
    <t>ING Investment Management Belgium SA/NV</t>
  </si>
  <si>
    <t>BE0403241371</t>
  </si>
  <si>
    <t>AXA Bank Europe SA/NV</t>
  </si>
  <si>
    <t>BE0404476835</t>
  </si>
  <si>
    <t>Investar SA-Investeringsmaatschappij Argenta NV</t>
  </si>
  <si>
    <t>BE0404453475</t>
  </si>
  <si>
    <t>Weghsteen &amp; Driege SA</t>
  </si>
  <si>
    <t>BE0405156033</t>
  </si>
  <si>
    <t>Banque Delen NV</t>
  </si>
  <si>
    <t>BE0453076211</t>
  </si>
  <si>
    <t>Finaxis NV</t>
  </si>
  <si>
    <t>BE0462955363</t>
  </si>
  <si>
    <t>Merit Capital</t>
  </si>
  <si>
    <t>BE0471885204</t>
  </si>
  <si>
    <t>BG</t>
  </si>
  <si>
    <t>Teximbank-PEB Texim AD</t>
  </si>
  <si>
    <t>BG040534040</t>
  </si>
  <si>
    <t>Bulgarian-American Credit Bank</t>
  </si>
  <si>
    <t>BG121246419</t>
  </si>
  <si>
    <t>Bulgarian Development Bank AD</t>
  </si>
  <si>
    <t>BG121856059</t>
  </si>
  <si>
    <t>TBI Bank EAD</t>
  </si>
  <si>
    <t>BG131134023</t>
  </si>
  <si>
    <t>Intercard Finance AD</t>
  </si>
  <si>
    <t>BG175325806</t>
  </si>
  <si>
    <t>First Investment Bank AD</t>
  </si>
  <si>
    <t>BG831094393</t>
  </si>
  <si>
    <t>CY</t>
  </si>
  <si>
    <t>Cyprus Turkish Cooperative Central Bank Limited</t>
  </si>
  <si>
    <t>CY32584</t>
  </si>
  <si>
    <t>Cyprus Popular Bank Public Co Ltd</t>
  </si>
  <si>
    <t>CYC1</t>
  </si>
  <si>
    <t>Cyprus Development Bank Public Company Ltd</t>
  </si>
  <si>
    <t>CYC1148</t>
  </si>
  <si>
    <t>Bank of Cyprus Public Company Limited-Bank of Cyprus Group</t>
  </si>
  <si>
    <t>CYC165</t>
  </si>
  <si>
    <t>CYC166</t>
  </si>
  <si>
    <t>ABH Financial Limited</t>
  </si>
  <si>
    <t>CYC284510</t>
  </si>
  <si>
    <t>Hellenic Bank Public Company Limited</t>
  </si>
  <si>
    <t>CYC6771</t>
  </si>
  <si>
    <t>Turkish Bank Ltd.</t>
  </si>
  <si>
    <t>CYC7</t>
  </si>
  <si>
    <t>CZ</t>
  </si>
  <si>
    <t>WOOD &amp; Company Financial Services, a.s.</t>
  </si>
  <si>
    <t>CZ26503808</t>
  </si>
  <si>
    <t>Air Bank as</t>
  </si>
  <si>
    <t>CZ29045371</t>
  </si>
  <si>
    <t>J&amp;T Banka as</t>
  </si>
  <si>
    <t>CZ47115378</t>
  </si>
  <si>
    <t>PPF banka a.s.</t>
  </si>
  <si>
    <t>CZ47116129</t>
  </si>
  <si>
    <t>Fio Banka A.S.</t>
  </si>
  <si>
    <t>CZ61858374</t>
  </si>
  <si>
    <t>CACEIS Bank Deutschland GmbH</t>
  </si>
  <si>
    <t>DE10215</t>
  </si>
  <si>
    <t>Erste Abwicklungsanstalt</t>
  </si>
  <si>
    <t>DE10405</t>
  </si>
  <si>
    <t>Regionalverbandsgesellschaft der S-Finanzgruppe mbh</t>
  </si>
  <si>
    <t>DE11930</t>
  </si>
  <si>
    <t>B. Metzler seel. Sohn &amp; Co. Holding Aktiengesellschaft</t>
  </si>
  <si>
    <t>DE12125</t>
  </si>
  <si>
    <t>DE12692</t>
  </si>
  <si>
    <t>Value Management &amp; Research Ag</t>
  </si>
  <si>
    <t>DE12868</t>
  </si>
  <si>
    <t>biw Bank fuer Investments und Wertpapiere AG</t>
  </si>
  <si>
    <t>DE13001</t>
  </si>
  <si>
    <t>North Channel Bank GmbH &amp; Co KG</t>
  </si>
  <si>
    <t>DE13084</t>
  </si>
  <si>
    <t>Deutsche Pfandbriefbank AG</t>
  </si>
  <si>
    <t>DE13105</t>
  </si>
  <si>
    <t>Bayerische Landesbank</t>
  </si>
  <si>
    <t>DE13111</t>
  </si>
  <si>
    <t>DE13110</t>
  </si>
  <si>
    <t>Berenberg Bank - Joh. Berenberg, Gossler &amp; Co. KG</t>
  </si>
  <si>
    <t>DE13116</t>
  </si>
  <si>
    <t>DE13119</t>
  </si>
  <si>
    <t>Commerzbank AG</t>
  </si>
  <si>
    <t>DE13190</t>
  </si>
  <si>
    <t>Credit- und Volksbank eG</t>
  </si>
  <si>
    <t>DE13198</t>
  </si>
  <si>
    <t>Deutsche Bank AG</t>
  </si>
  <si>
    <t>DE13216</t>
  </si>
  <si>
    <t>Aareal Bank AG</t>
  </si>
  <si>
    <t>DE13222</t>
  </si>
  <si>
    <t>Deutsche Hypothekenbank (Actien-Gesellschaft)</t>
  </si>
  <si>
    <t>DE13230</t>
  </si>
  <si>
    <t>Frankfurter Volksbank eG</t>
  </si>
  <si>
    <t>DE13264</t>
  </si>
  <si>
    <t>GE Capital Bank AG</t>
  </si>
  <si>
    <t>DE13302</t>
  </si>
  <si>
    <t>Landesbank Hessen-Thueringen Girozentrale - HELABA</t>
  </si>
  <si>
    <t>DE13308</t>
  </si>
  <si>
    <t>DE13306</t>
  </si>
  <si>
    <t>DE13307</t>
  </si>
  <si>
    <t>DE13309</t>
  </si>
  <si>
    <t>Bankhaus von der Heydt GmbH &amp; Co KG</t>
  </si>
  <si>
    <t>Hoerner Bank AG</t>
  </si>
  <si>
    <t>Targobank AG &amp; Co KGaA</t>
  </si>
  <si>
    <t>DE13325</t>
  </si>
  <si>
    <t>KfW Bankengruppe-KfW Group</t>
  </si>
  <si>
    <t>DE13328</t>
  </si>
  <si>
    <t>LHB Aktiengesellschaft</t>
  </si>
  <si>
    <t>DE13535</t>
  </si>
  <si>
    <t>Norddeutsche Landesbank Girozentrale NORD/LB</t>
  </si>
  <si>
    <t>DE13584</t>
  </si>
  <si>
    <t>Oldenburgische Landesbank - OLB</t>
  </si>
  <si>
    <t>DE13592</t>
  </si>
  <si>
    <t>DE13693</t>
  </si>
  <si>
    <t>Sparkasse Dortmund</t>
  </si>
  <si>
    <t>DE13862</t>
  </si>
  <si>
    <t>DE13876</t>
  </si>
  <si>
    <t>Sparkasse Hannover</t>
  </si>
  <si>
    <t>DE13885</t>
  </si>
  <si>
    <t>DE13912</t>
  </si>
  <si>
    <t>Portigon AG</t>
  </si>
  <si>
    <t>DE14021</t>
  </si>
  <si>
    <t>Volkswagen Bank GmbH</t>
  </si>
  <si>
    <t>DE14088</t>
  </si>
  <si>
    <t>Volksbank Tuebingen eG</t>
  </si>
  <si>
    <t>DE14573</t>
  </si>
  <si>
    <t>DE15457</t>
  </si>
  <si>
    <t>Deutsche Kreditbank AG (DKB)</t>
  </si>
  <si>
    <t>DE15469</t>
  </si>
  <si>
    <t>MLP Ag</t>
  </si>
  <si>
    <t>DE15668</t>
  </si>
  <si>
    <t>Volkswagen Financial Services AG</t>
  </si>
  <si>
    <t>DE16116</t>
  </si>
  <si>
    <t>Hypo Real Estate Holding AG</t>
  </si>
  <si>
    <t>DE16697</t>
  </si>
  <si>
    <t>MEAG MUNICH ERGO Kapitalanlagegesellschaft mbH-MEAG KAG</t>
  </si>
  <si>
    <t>DE16749</t>
  </si>
  <si>
    <t>DZ Bank AG-Deutsche Zentral-Genossenschaftsbank</t>
  </si>
  <si>
    <t>DE17881</t>
  </si>
  <si>
    <t>DE18830</t>
  </si>
  <si>
    <t>NRW.BANK</t>
  </si>
  <si>
    <t>DE19856</t>
  </si>
  <si>
    <t>M.M. Warburg &amp; CO Gruppe KGaA</t>
  </si>
  <si>
    <t>DE19898</t>
  </si>
  <si>
    <t>Varengold Bank AG</t>
  </si>
  <si>
    <t>DE25570</t>
  </si>
  <si>
    <t>Deutsche Sparkassen Leasing AG &amp; Co KG</t>
  </si>
  <si>
    <t>DE26236</t>
  </si>
  <si>
    <t>European Commodity Clearing AG</t>
  </si>
  <si>
    <t>DE26603</t>
  </si>
  <si>
    <t>KfW Ipex-Bank Gmbh</t>
  </si>
  <si>
    <t>DE27785</t>
  </si>
  <si>
    <t>DE27784</t>
  </si>
  <si>
    <t>DE27782</t>
  </si>
  <si>
    <t>DE27783</t>
  </si>
  <si>
    <t>Grenke Ag</t>
  </si>
  <si>
    <t>DE28814</t>
  </si>
  <si>
    <t>Deutsche WertpapierService Bank AG - DWP Bank</t>
  </si>
  <si>
    <t>DE40142</t>
  </si>
  <si>
    <t>ProCredit Holding AG &amp; Co. KGaA</t>
  </si>
  <si>
    <t>DE40606</t>
  </si>
  <si>
    <t>Bankhaus Lampe KG</t>
  </si>
  <si>
    <t>DE41239</t>
  </si>
  <si>
    <t>DE41240</t>
  </si>
  <si>
    <t>M.M. Warburg &amp; CO Kommanditgesellschaft auf Aktien</t>
  </si>
  <si>
    <t>DE41688</t>
  </si>
  <si>
    <t>Mercedes-Benz Bank AG</t>
  </si>
  <si>
    <t>DE42573</t>
  </si>
  <si>
    <t>BAG Bankaktiengesellschaft</t>
  </si>
  <si>
    <t>DE42918</t>
  </si>
  <si>
    <t>HANSAINVEST Hanseatische Investment- GmbH</t>
  </si>
  <si>
    <t>DE43921</t>
  </si>
  <si>
    <t>DE44017</t>
  </si>
  <si>
    <t>DE44016</t>
  </si>
  <si>
    <t>TARGO Deutschland GmbH</t>
  </si>
  <si>
    <t>DE44212</t>
  </si>
  <si>
    <t>DEG - Deutsche Investitions-und Entwicklungsgesellschaft mbH</t>
  </si>
  <si>
    <t>DE44553</t>
  </si>
  <si>
    <t>Raiffeisenbank Emsland-Mitte eG</t>
  </si>
  <si>
    <t>DE47350</t>
  </si>
  <si>
    <t>Landesbank Baden-Wuerttemberg</t>
  </si>
  <si>
    <t>Baader Bank AG</t>
  </si>
  <si>
    <t>DE47958</t>
  </si>
  <si>
    <t>DE48901</t>
  </si>
  <si>
    <t>DE48944</t>
  </si>
  <si>
    <t>Finanzholding der Sparkasse in Bremen</t>
  </si>
  <si>
    <t>DE50616</t>
  </si>
  <si>
    <t>Raiffeisenbank Irrel Eg</t>
  </si>
  <si>
    <t>DE50814</t>
  </si>
  <si>
    <t>Deutscher Sparkassen-und Giroverband eV</t>
  </si>
  <si>
    <t>DE50917</t>
  </si>
  <si>
    <t>Access Microfinance Holding AG</t>
  </si>
  <si>
    <t>DE51553</t>
  </si>
  <si>
    <t>HSH Finanzfonds Aoer</t>
  </si>
  <si>
    <t>DE51939</t>
  </si>
  <si>
    <t>DK</t>
  </si>
  <si>
    <t>Nykredit Bank A/S</t>
  </si>
  <si>
    <t>DK10519608</t>
  </si>
  <si>
    <t>Sydbank A/S</t>
  </si>
  <si>
    <t>DK12626509</t>
  </si>
  <si>
    <t>Nykredit Holding A/S</t>
  </si>
  <si>
    <t>DK12719248</t>
  </si>
  <si>
    <t>Nykredit Realkredit A/S</t>
  </si>
  <si>
    <t>DK12719280</t>
  </si>
  <si>
    <t>Spar Nord Bank</t>
  </si>
  <si>
    <t>DK13737584</t>
  </si>
  <si>
    <t>Saxo Bank A/S</t>
  </si>
  <si>
    <t>DK15731249</t>
  </si>
  <si>
    <t>Jyske Bank A/S (Group)</t>
  </si>
  <si>
    <t>DK17616617</t>
  </si>
  <si>
    <t>Sparekassen Kronjylland</t>
  </si>
  <si>
    <t>DK17912828</t>
  </si>
  <si>
    <t>Industrialization Fund for Developing Countries-IFU</t>
  </si>
  <si>
    <t>DK23598612</t>
  </si>
  <si>
    <t>Den Jyske Sparekasse</t>
  </si>
  <si>
    <t>DK24260461</t>
  </si>
  <si>
    <t>DK Company A/S</t>
  </si>
  <si>
    <t>DK24431118</t>
  </si>
  <si>
    <t>Middelfart Sparekasse</t>
  </si>
  <si>
    <t>DK24744817</t>
  </si>
  <si>
    <t>Basisbank AS</t>
  </si>
  <si>
    <t>DK25213483</t>
  </si>
  <si>
    <t>Finansiel Stabilitet A/S</t>
  </si>
  <si>
    <t>DK30515145</t>
  </si>
  <si>
    <t>Nordjyske Bank A/S</t>
  </si>
  <si>
    <t>DK30828712</t>
  </si>
  <si>
    <t>Vestjysk Bank A/S</t>
  </si>
  <si>
    <t>DK34631328</t>
  </si>
  <si>
    <t>Arbejdsmarkedets Tillaegspension-ATP</t>
  </si>
  <si>
    <t>DK43405810</t>
  </si>
  <si>
    <t>Danmarks Nationalbank</t>
  </si>
  <si>
    <t>DK61092919</t>
  </si>
  <si>
    <t>Danske Bank A/S</t>
  </si>
  <si>
    <t>DK61126230</t>
  </si>
  <si>
    <t>DK61126229</t>
  </si>
  <si>
    <t>DK61126228</t>
  </si>
  <si>
    <t>Sparekassen Vendsyssel</t>
  </si>
  <si>
    <t>DK64806815</t>
  </si>
  <si>
    <t>Sparekassen Bredebro</t>
  </si>
  <si>
    <t>DK67020618</t>
  </si>
  <si>
    <t>BankNordik P/F</t>
  </si>
  <si>
    <t>DKFO10</t>
  </si>
  <si>
    <t>EE</t>
  </si>
  <si>
    <t>BIGBANK AS</t>
  </si>
  <si>
    <t>EE10183757</t>
  </si>
  <si>
    <t>EE10237984</t>
  </si>
  <si>
    <t>AS LHV Group</t>
  </si>
  <si>
    <t>EE11098261</t>
  </si>
  <si>
    <t>ES</t>
  </si>
  <si>
    <t>Caja Rural Nuestra Senoria Del Rosario De Nueva Carteya</t>
  </si>
  <si>
    <t>ES11378</t>
  </si>
  <si>
    <t>Banca March SA</t>
  </si>
  <si>
    <t>ESA07004021</t>
  </si>
  <si>
    <t>ESA07004022</t>
  </si>
  <si>
    <t>Banco de Sabadell SA</t>
  </si>
  <si>
    <t>ESA08000143</t>
  </si>
  <si>
    <t>Bankia, SA</t>
  </si>
  <si>
    <t>ESA14010342</t>
  </si>
  <si>
    <t>ESA14010343</t>
  </si>
  <si>
    <t>ESA14010344</t>
  </si>
  <si>
    <t>Banco Popular Espanol SA</t>
  </si>
  <si>
    <t>ESA28000727</t>
  </si>
  <si>
    <t>Corporacion Financiera Alba Sa</t>
  </si>
  <si>
    <t>ESA28060903</t>
  </si>
  <si>
    <t>Bankinter SA</t>
  </si>
  <si>
    <t>ESA28157360</t>
  </si>
  <si>
    <t>Banco Caixa Geral SA</t>
  </si>
  <si>
    <t>ESA28226157</t>
  </si>
  <si>
    <t>EBN Banco de Negocios SA-EBN Banco</t>
  </si>
  <si>
    <t>ESA28763043</t>
  </si>
  <si>
    <t>CIMD Group</t>
  </si>
  <si>
    <t>ESA28923662</t>
  </si>
  <si>
    <t>Banco Santander SA</t>
  </si>
  <si>
    <t>ESA39000013</t>
  </si>
  <si>
    <t>Allfunds Bank SA</t>
  </si>
  <si>
    <t>ESA41001371</t>
  </si>
  <si>
    <t>Banco Bilbao Vizcaya Argentaria SA</t>
  </si>
  <si>
    <t>ESA48265169</t>
  </si>
  <si>
    <t>EVO Banco SA</t>
  </si>
  <si>
    <t>ESA70386024</t>
  </si>
  <si>
    <t>COFIDES-Compañía Española de Financiación del Desarrollo SA</t>
  </si>
  <si>
    <t>ESA78990603</t>
  </si>
  <si>
    <t>Grupo Ahorro Corporacion-Ahorro Corporacion S.A.</t>
  </si>
  <si>
    <t>ESA79198347</t>
  </si>
  <si>
    <t>Renta 4 Banco, S.A.</t>
  </si>
  <si>
    <t>ESA82473018</t>
  </si>
  <si>
    <t>BFA Tenedora de Acciones SAU</t>
  </si>
  <si>
    <t>ESA86085685</t>
  </si>
  <si>
    <t>Banco Mare Nostrum SA-BMN</t>
  </si>
  <si>
    <t>ESA86104189</t>
  </si>
  <si>
    <t>Liberbank SA</t>
  </si>
  <si>
    <t>ESA86201993</t>
  </si>
  <si>
    <t>Caja Rural Central Sociedad Cooperativa de Crédito</t>
  </si>
  <si>
    <t>ESF03014677</t>
  </si>
  <si>
    <t>Caja de Credito de Petrel Caja Rural Cooperativa de Credito Valenciana</t>
  </si>
  <si>
    <t>ESF03014982</t>
  </si>
  <si>
    <t>Caixa Rural Altea Cooperativa de Credit Valenciana</t>
  </si>
  <si>
    <t>ESF03027901</t>
  </si>
  <si>
    <t>Caixa Rural de Callosa d'En Sarria Cooperativa de Crédito Valenciana</t>
  </si>
  <si>
    <t>ESF03042595</t>
  </si>
  <si>
    <t>Cajamar Caja Rural, S.C.C.</t>
  </si>
  <si>
    <t>ESF04743175</t>
  </si>
  <si>
    <t>Caja Rural de Almendralejo Sociedad Cooperativa de Credito</t>
  </si>
  <si>
    <t>ESF06004816</t>
  </si>
  <si>
    <t>Caja Rural la Junquera de Chilches S Coop de Credito V</t>
  </si>
  <si>
    <t>ESF12013124</t>
  </si>
  <si>
    <t>Caja Rural San Jose de Nules Sociedad Cooperativa de Crédito Valenciana</t>
  </si>
  <si>
    <t>ESF12013140</t>
  </si>
  <si>
    <t>Caja Rural Nuestra Senora de la Esperanza de Onda Sociedad Cooperativa de Crédito Valenciana</t>
  </si>
  <si>
    <t>ESF12013157</t>
  </si>
  <si>
    <t>Caixa Rural La Vall 'San Isidro' Sociedad Cooperativa de Crédito Valenciana</t>
  </si>
  <si>
    <t>ESF12013207</t>
  </si>
  <si>
    <t>Caja Rural San Isidro de Vilafames S Coop de Credito Valenciana</t>
  </si>
  <si>
    <t>ESF12013215</t>
  </si>
  <si>
    <t>Caja Rural Catolico Agraria Sociedad Cooperativa de Crédito Valenciana</t>
  </si>
  <si>
    <t>ESF12013223</t>
  </si>
  <si>
    <t>Caixa Rural Sant Josep de Vilavella S Coop de Crédito V</t>
  </si>
  <si>
    <t>ESF12013231</t>
  </si>
  <si>
    <t>Caixa Rural Vinaros S Coop de Credit V</t>
  </si>
  <si>
    <t>ESF12013249</t>
  </si>
  <si>
    <t>Caja Rural San Jose de Burriana S Coop de Crédito V</t>
  </si>
  <si>
    <t>ESF12013256</t>
  </si>
  <si>
    <t>Caja Rural San Jose de Almassora Sociedad Cooperativa de Crédito Valenciana</t>
  </si>
  <si>
    <t>ESF12013280</t>
  </si>
  <si>
    <t>Caja Rural San Jaime de Alquerias Nino Perdido Sociedad Cooperativa de Crédito Valencia</t>
  </si>
  <si>
    <t>ESF12013298</t>
  </si>
  <si>
    <t>Caja Rural San Roque de Almenara S Coop de Credito V</t>
  </si>
  <si>
    <t>ESF12013306</t>
  </si>
  <si>
    <t>Caixa Rural Benicarlo S Coop de Credito V</t>
  </si>
  <si>
    <t>ESF12013348</t>
  </si>
  <si>
    <t>Caixa Rural les Coves de Vinroma S Coop de Credit V</t>
  </si>
  <si>
    <t>ESF12013363</t>
  </si>
  <si>
    <t>Caixa Rural Sant Vicent Ferrer de La Vall d' Uixo Coop de Credit V</t>
  </si>
  <si>
    <t>ESF12014221</t>
  </si>
  <si>
    <t>Caja Rural 'Nuestra Madre del Sol' Sociedad Cooperativa Andaluza de Crédito</t>
  </si>
  <si>
    <t>ESF14011399</t>
  </si>
  <si>
    <t>Caja Rural de Canete de Las Torres Nuestra Senora del Campo Sociedad Cooperativa Andaluza de Credito</t>
  </si>
  <si>
    <t>ESF14011407</t>
  </si>
  <si>
    <t>Caja Rural de Baena Nuestra Senora de Guadalupe Sociedad Cooperativa de Crédito Andaluza Baena</t>
  </si>
  <si>
    <t>ESF14016166</t>
  </si>
  <si>
    <t>Caja Rural de Granada</t>
  </si>
  <si>
    <t>ESF18009274</t>
  </si>
  <si>
    <t>Caja Rural de Jaen, Barcelona y Madrid, Sociedad Cooperativa de Credito</t>
  </si>
  <si>
    <t>ESF23009145</t>
  </si>
  <si>
    <t>Caja Rural de Guissona Sociedad Cooperative de Crédito</t>
  </si>
  <si>
    <t>ESF25014754</t>
  </si>
  <si>
    <t>Caja Rural de Navarra Sociedad Cooperativa de Crédito</t>
  </si>
  <si>
    <t>ESF31021611</t>
  </si>
  <si>
    <t>ESF31021612</t>
  </si>
  <si>
    <t>Caja Rural de Gijon Cooperativa de Credito</t>
  </si>
  <si>
    <t>ESF33604455</t>
  </si>
  <si>
    <t>Caja Rural de Utrera Sociedad Cooperativa Andaluza de Credito</t>
  </si>
  <si>
    <t>ESF41016544</t>
  </si>
  <si>
    <t>Caja Rural De Castilla-La Mancha</t>
  </si>
  <si>
    <t>ESF45003993</t>
  </si>
  <si>
    <t>Caja Rural de Cheste Sociedad Cooperativa de Credito</t>
  </si>
  <si>
    <t>ESF46025433</t>
  </si>
  <si>
    <t>Caixa Rural de Turis Cooperativa de Credito Valenciana</t>
  </si>
  <si>
    <t>ESF46027504</t>
  </si>
  <si>
    <t>Caixa Rural d'Algemesi, S.C.V.C.</t>
  </si>
  <si>
    <t>ESF46043782</t>
  </si>
  <si>
    <t>Caixa Rural de l'Alcudia Sociedad Cooperativa Valenciana de Crédito</t>
  </si>
  <si>
    <t>ESF46043790</t>
  </si>
  <si>
    <t>Caja Rural de Villar Coop de Credito V</t>
  </si>
  <si>
    <t>ESF46043816</t>
  </si>
  <si>
    <t>Caja Rural de Albal Coop Credito Valenciana</t>
  </si>
  <si>
    <t>ESF46043824</t>
  </si>
  <si>
    <t>Caixa Rural Torrent Cooperativa de Credit Valenciana</t>
  </si>
  <si>
    <t>ESF46047809</t>
  </si>
  <si>
    <t>Caja Rural de Alginet Sociedad Cooperativa Credito Valenciana</t>
  </si>
  <si>
    <t>ESF46163598</t>
  </si>
  <si>
    <t>Caja Laboral Popular Coop de credito</t>
  </si>
  <si>
    <t>ESF75076935</t>
  </si>
  <si>
    <t>ESF75076937</t>
  </si>
  <si>
    <t>Caja Rural del Sur, S. Coop de Credito.</t>
  </si>
  <si>
    <t>ESF91119065</t>
  </si>
  <si>
    <t>Caixa Rural Albalat dels Sorells Cooperativa de Credit Valenciana</t>
  </si>
  <si>
    <t>ESF96828728</t>
  </si>
  <si>
    <t>Caja Rural de Aragón Sociedad Cooperativa de Crédito</t>
  </si>
  <si>
    <t>ESF99320848</t>
  </si>
  <si>
    <t>Caja General de Ahorros de Granada - La General</t>
  </si>
  <si>
    <t>ESG18000802</t>
  </si>
  <si>
    <t>Confederación Española de Cajas de Ahorros - CECA</t>
  </si>
  <si>
    <t>ESG28206936</t>
  </si>
  <si>
    <t>Bilbao Bizkaia Kutxa, BBK</t>
  </si>
  <si>
    <t>ESG48412720</t>
  </si>
  <si>
    <t>Caja de Ahorros y Monte de Piedad de Zaragoza, Aragon y Rioja-Ibercaja</t>
  </si>
  <si>
    <t>ESG50000652</t>
  </si>
  <si>
    <t>Fundacion Bancaria Caixa D Estalvis I Pensions De Barcelona</t>
  </si>
  <si>
    <t>ESG58899998</t>
  </si>
  <si>
    <t>Montes de Piedad y Caja de Ahorros de Ronda, Cadiz, Almeria, Malaga, Antequera y Jaen.-Unicaja</t>
  </si>
  <si>
    <t>ESG93040566</t>
  </si>
  <si>
    <t>Instituto de Crédito Oficial</t>
  </si>
  <si>
    <t>ESQ2876002C</t>
  </si>
  <si>
    <t>Institut Catala de Finances</t>
  </si>
  <si>
    <t>ESQ5855055I</t>
  </si>
  <si>
    <t>FI</t>
  </si>
  <si>
    <t>Pohjanmaan Osuuspankki</t>
  </si>
  <si>
    <t>FI01788864</t>
  </si>
  <si>
    <t>OP Financial Group</t>
  </si>
  <si>
    <t>FI02425221</t>
  </si>
  <si>
    <t>Finnish Fund for Industrial Cooperation Ltd</t>
  </si>
  <si>
    <t>FI03568806</t>
  </si>
  <si>
    <t>Evli Bank Plc</t>
  </si>
  <si>
    <t>FI05337550</t>
  </si>
  <si>
    <t>Norvestia Oyj</t>
  </si>
  <si>
    <t>FI05862531</t>
  </si>
  <si>
    <t>Finnvera Plc</t>
  </si>
  <si>
    <t>FI14843324</t>
  </si>
  <si>
    <t>eQ Plc</t>
  </si>
  <si>
    <t>FI16254419</t>
  </si>
  <si>
    <t>Aktia Bank Plc</t>
  </si>
  <si>
    <t>FI21817028</t>
  </si>
  <si>
    <t>FR</t>
  </si>
  <si>
    <t>Compagnie Financière Martin-Maurel SA</t>
  </si>
  <si>
    <t>FR055800239</t>
  </si>
  <si>
    <t>GE Factofrance SASU</t>
  </si>
  <si>
    <t>FR063802466</t>
  </si>
  <si>
    <t>Banque Socredo</t>
  </si>
  <si>
    <t>FR11146</t>
  </si>
  <si>
    <t>Caisse des Dépôts et Consignations-Groupe Caisse des Dépôts</t>
  </si>
  <si>
    <t>FR180020026</t>
  </si>
  <si>
    <t>Rothschild &amp; Co</t>
  </si>
  <si>
    <t>FR302519228</t>
  </si>
  <si>
    <t>Banque Transatlantique SA</t>
  </si>
  <si>
    <t>FR302695937</t>
  </si>
  <si>
    <t>Caisse régionale de crédit agricole mutuel des Savoie SC-Crédit Agricole des Savoie</t>
  </si>
  <si>
    <t>FR302958491</t>
  </si>
  <si>
    <t>Credit Agricole Corporate and Investment Bank SA-Credit Agricole CIB</t>
  </si>
  <si>
    <t>FR304187701</t>
  </si>
  <si>
    <t>RCI Banque SA</t>
  </si>
  <si>
    <t>FR306523358</t>
  </si>
  <si>
    <t>Crédit Mutuel Océan</t>
  </si>
  <si>
    <t>FR307049015</t>
  </si>
  <si>
    <t>Eurosic S.A.</t>
  </si>
  <si>
    <t>FR307178871</t>
  </si>
  <si>
    <t>Société de promotion et de participation pour la coopération économique SA-Proparco</t>
  </si>
  <si>
    <t>FR310792205</t>
  </si>
  <si>
    <t>Carrefour Banque SA</t>
  </si>
  <si>
    <t>FR313811515</t>
  </si>
  <si>
    <t>Amundi SA</t>
  </si>
  <si>
    <t>FR314222902</t>
  </si>
  <si>
    <t>BPIFrance Financement SA</t>
  </si>
  <si>
    <t>FR320252489</t>
  </si>
  <si>
    <t>COFIDIS</t>
  </si>
  <si>
    <t>FR325307106</t>
  </si>
  <si>
    <t>Banque PSA Finance SA</t>
  </si>
  <si>
    <t>FR325952224</t>
  </si>
  <si>
    <t>Banque Française Mutualiste SA</t>
  </si>
  <si>
    <t>FR326127784</t>
  </si>
  <si>
    <t>Banque Française Commerciale Océan Indien SA-BFC</t>
  </si>
  <si>
    <t>FR330176470</t>
  </si>
  <si>
    <t>Altarea S.A.</t>
  </si>
  <si>
    <t>FR335480877</t>
  </si>
  <si>
    <t>Exane SA</t>
  </si>
  <si>
    <t>FR342040268</t>
  </si>
  <si>
    <t>Euronext Paris SA</t>
  </si>
  <si>
    <t>FR343406732</t>
  </si>
  <si>
    <t>Banque Calédonienne d'Investissement - BCI</t>
  </si>
  <si>
    <t>FR34772</t>
  </si>
  <si>
    <t>Dexia Crédit Local SA</t>
  </si>
  <si>
    <t>FR351804042</t>
  </si>
  <si>
    <t>Banque Fédérative du Crédit Mutuel</t>
  </si>
  <si>
    <t>FR355801929</t>
  </si>
  <si>
    <t>Cofidis Participations SA</t>
  </si>
  <si>
    <t>FR378176291</t>
  </si>
  <si>
    <t>Crédit Immobilier de France Développement SA-CIFD</t>
  </si>
  <si>
    <t>FR379502644</t>
  </si>
  <si>
    <t>Banque Européenne du Crédit Mutuel SAS</t>
  </si>
  <si>
    <t>FR379522600</t>
  </si>
  <si>
    <t>Caisse régionale de credit agricole mutuel d'Alpes-Provence SC-Credit Agricole Alpes Provence</t>
  </si>
  <si>
    <t>FR381976448</t>
  </si>
  <si>
    <t>Banque Privée Européenne SA</t>
  </si>
  <si>
    <t>FR384282968</t>
  </si>
  <si>
    <t>Caisse régionale de crédit agricole mutuel de Franche-Comte SC</t>
  </si>
  <si>
    <t>FR384899399</t>
  </si>
  <si>
    <t>Crédit Mutuel Nord Europe SA</t>
  </si>
  <si>
    <t>FR393864467</t>
  </si>
  <si>
    <t>Caisse régionale de credit agricole mutuel du Nord Est SC-Credit Agricole du Nord Est</t>
  </si>
  <si>
    <t>FR394157085</t>
  </si>
  <si>
    <t>Caisse régionale de credit agricole mutuel de la Touraine et du Poitou SC-Credit Agricole de la Touraine et du Poitou</t>
  </si>
  <si>
    <t>FR399780097</t>
  </si>
  <si>
    <t>Caisse régionale de credit agricole mutuel Centre-Est SC-Credit Agricole Centre-Est</t>
  </si>
  <si>
    <t>FR399973825</t>
  </si>
  <si>
    <t>ABC Arbitrage SA</t>
  </si>
  <si>
    <t>FR400343182</t>
  </si>
  <si>
    <t>Caisse régionale de credit agricole mutuel Sud Rhône -Alpes SC-Credit Agricole Sud Rhône Alpes</t>
  </si>
  <si>
    <t>FR402121958</t>
  </si>
  <si>
    <t>Kepler Cheuvreux SA</t>
  </si>
  <si>
    <t>FR413064841</t>
  </si>
  <si>
    <t>Caisse régionale de crédit agricole mutuel Provence Côte d'Azur SC-Crédit Agricole Provence Côte d'Azur</t>
  </si>
  <si>
    <t>FR415176072</t>
  </si>
  <si>
    <t>La Banque Postale</t>
  </si>
  <si>
    <t>FR421100645</t>
  </si>
  <si>
    <t>21 Centrale Partners</t>
  </si>
  <si>
    <t>FR421257270</t>
  </si>
  <si>
    <t>Caisse régionale de crédit agricole mutuel d'Aquitaine SC-Crédit Agricole d'Aquitaine</t>
  </si>
  <si>
    <t>FR434651246</t>
  </si>
  <si>
    <t>Engie Global Markets</t>
  </si>
  <si>
    <t>FR437982937</t>
  </si>
  <si>
    <t>Caisse Régionale de crédit agricole mutuel Atlantique Vendée SC-Crédit Agricole Atlantique Vendée</t>
  </si>
  <si>
    <t>FR440242469</t>
  </si>
  <si>
    <t>Caisse régionale de crédit agricole mutuel Nord de France SC-Crédit Agricole Nord de France</t>
  </si>
  <si>
    <t>FR440676559</t>
  </si>
  <si>
    <t>Caisse Régionale de Crédit Agricole Mutuel Nord Midi Pyrénées SC</t>
  </si>
  <si>
    <t>FR444953830</t>
  </si>
  <si>
    <t>Caisse régionale de crédit agricole de Centre France SC-Crédit Agricole Centre France</t>
  </si>
  <si>
    <t>FR445200488</t>
  </si>
  <si>
    <t>Banque CIC Sud-Ouest SA</t>
  </si>
  <si>
    <t>FR456204809</t>
  </si>
  <si>
    <t>Groupe IRD</t>
  </si>
  <si>
    <t>FR456504877</t>
  </si>
  <si>
    <t>Union Financière de France Banque SA</t>
  </si>
  <si>
    <t>FR473801330</t>
  </si>
  <si>
    <t>Bpifrance</t>
  </si>
  <si>
    <t>FR483790069</t>
  </si>
  <si>
    <t>Caisse Régionale de Crédit Agricole Mutuel Brie Picardie SC-Crédit Agricole Brie Picardie</t>
  </si>
  <si>
    <t>FR487625436</t>
  </si>
  <si>
    <t>Exane Derivatives</t>
  </si>
  <si>
    <t>FR491294567</t>
  </si>
  <si>
    <t>Caisse Régionale de Crédit Agricole Mutuel du Languedoc SC</t>
  </si>
  <si>
    <t>FR492826417</t>
  </si>
  <si>
    <t>BPCE SA</t>
  </si>
  <si>
    <t>FR493455042</t>
  </si>
  <si>
    <t>Crédit Industriel et Commercial SA - CIC</t>
  </si>
  <si>
    <t>FR542016381</t>
  </si>
  <si>
    <t>CA Consumer Finance SA</t>
  </si>
  <si>
    <t>FR542097522</t>
  </si>
  <si>
    <t>Banque de Neuflize OBC</t>
  </si>
  <si>
    <t>FR552003261</t>
  </si>
  <si>
    <t>Société Générale SA</t>
  </si>
  <si>
    <t>FR552120222</t>
  </si>
  <si>
    <t>Groupama Banque SA</t>
  </si>
  <si>
    <t>FR572043800</t>
  </si>
  <si>
    <t>CA Indosuez Wealth (France)</t>
  </si>
  <si>
    <t>FR572171635</t>
  </si>
  <si>
    <t>Allianz Banque SA</t>
  </si>
  <si>
    <t>FR572199461</t>
  </si>
  <si>
    <t>Union Financière pour le Développement de l'Economie Céréalière SA-UNIGRAINS</t>
  </si>
  <si>
    <t>FR642008296</t>
  </si>
  <si>
    <t>CM-CIC Bail SA</t>
  </si>
  <si>
    <t>FR642017834</t>
  </si>
  <si>
    <t>BNP Paribas</t>
  </si>
  <si>
    <t>FR662042449</t>
  </si>
  <si>
    <t>FR662042450</t>
  </si>
  <si>
    <t>SOCRAM Banque SA</t>
  </si>
  <si>
    <t>FR682014865</t>
  </si>
  <si>
    <t>Fédération du crédit mutuel Antilles-Guyane SC</t>
  </si>
  <si>
    <t>FR682033261</t>
  </si>
  <si>
    <t>Crédit Agricole Leasing &amp; Factoring SA</t>
  </si>
  <si>
    <t>FR692029457</t>
  </si>
  <si>
    <t>Union de Banques Arabes et Françaises SA-UBAF</t>
  </si>
  <si>
    <t>FR702027178</t>
  </si>
  <si>
    <t>Affine R.E. SA</t>
  </si>
  <si>
    <t>FR712048735</t>
  </si>
  <si>
    <t>Banque CIC Est SA</t>
  </si>
  <si>
    <t>FR754800712</t>
  </si>
  <si>
    <t>Credit Mutuel Arkea SA</t>
  </si>
  <si>
    <t>FR775577018</t>
  </si>
  <si>
    <t>Agence Française de Développement</t>
  </si>
  <si>
    <t>FR775665599</t>
  </si>
  <si>
    <t>Caisse régionale de crédit agricole mutuel de Paris et d'Ile-de-France SC-Crédit Agricole d'Ile-de-France</t>
  </si>
  <si>
    <t>FR775665615</t>
  </si>
  <si>
    <t>Caisse Régionale de Crédit Agricole Mutuel Toulouse 31 SC-Crédit Agricole Mutuel Toulouse 31 CCI</t>
  </si>
  <si>
    <t>FR776916207</t>
  </si>
  <si>
    <t>Caisse régionale de credit agricole mutuel Pyrénées-Gascogne SC-Credit Agricole Pyrénées Gascogne</t>
  </si>
  <si>
    <t>FR776983546</t>
  </si>
  <si>
    <t>Crédit Agricole S.A.</t>
  </si>
  <si>
    <t>FR784608416</t>
  </si>
  <si>
    <t>CIC Ouest SA</t>
  </si>
  <si>
    <t>FR855801072</t>
  </si>
  <si>
    <t>Lyonnaise de Banque SA</t>
  </si>
  <si>
    <t>FR954507976</t>
  </si>
  <si>
    <t>Le Crédit Lyonnais (LCL) SA</t>
  </si>
  <si>
    <t>FR954509741</t>
  </si>
  <si>
    <t>GB</t>
  </si>
  <si>
    <t>Mercantile Investment Trust plc (The)</t>
  </si>
  <si>
    <t>GB00020537</t>
  </si>
  <si>
    <t>Bankers Investment Trust Plc</t>
  </si>
  <si>
    <t>GB00026351</t>
  </si>
  <si>
    <t>Barclays Plc</t>
  </si>
  <si>
    <t>GB00048839</t>
  </si>
  <si>
    <t>Witan Investment Trust Plc</t>
  </si>
  <si>
    <t>GB00101625</t>
  </si>
  <si>
    <t>Monks Investment Trust Plc</t>
  </si>
  <si>
    <t>GB00236964</t>
  </si>
  <si>
    <t>Electra Private Equity Plc</t>
  </si>
  <si>
    <t>GB00303062</t>
  </si>
  <si>
    <t>Lombard North Central Plc</t>
  </si>
  <si>
    <t>GB00337004</t>
  </si>
  <si>
    <t>Close Brothers Group Plc</t>
  </si>
  <si>
    <t>GB00520241</t>
  </si>
  <si>
    <t>Blackrock Throgmorton Trust PLC</t>
  </si>
  <si>
    <t>GB00594634</t>
  </si>
  <si>
    <t>HSBC Holdings Plc</t>
  </si>
  <si>
    <t>GB00617987</t>
  </si>
  <si>
    <t>Provident Financial Plc</t>
  </si>
  <si>
    <t>GB00668987</t>
  </si>
  <si>
    <t>TTT Moneycorp Ltd-Moneycorp</t>
  </si>
  <si>
    <t>GB00738837</t>
  </si>
  <si>
    <t>National Westminster Bank Plc - NatWest</t>
  </si>
  <si>
    <t>GB00929027</t>
  </si>
  <si>
    <t>Standard Chartered Plc</t>
  </si>
  <si>
    <t>GB00966425</t>
  </si>
  <si>
    <t>Rathbone Brothers Plc</t>
  </si>
  <si>
    <t>GB01000403</t>
  </si>
  <si>
    <t>Jupiter UK Growth Investment Trust Plc</t>
  </si>
  <si>
    <t>GB01040834</t>
  </si>
  <si>
    <t>Euroclear Plc</t>
  </si>
  <si>
    <t>GB01060802</t>
  </si>
  <si>
    <t>3i Group plc</t>
  </si>
  <si>
    <t>GB01142830</t>
  </si>
  <si>
    <t>Quilter Cheviot Limited</t>
  </si>
  <si>
    <t>GB01923571</t>
  </si>
  <si>
    <t>RIT Capital Partners Plc</t>
  </si>
  <si>
    <t>GB02129188</t>
  </si>
  <si>
    <t>Intermediate Capital Group Plc</t>
  </si>
  <si>
    <t>GB02234775</t>
  </si>
  <si>
    <t>Paragon Group of Companies Plc</t>
  </si>
  <si>
    <t>GB02336032</t>
  </si>
  <si>
    <t>Pacific Horizon Investment Trust plc</t>
  </si>
  <si>
    <t>GB02342193</t>
  </si>
  <si>
    <t>Brewin Dolphin Holdings Plc</t>
  </si>
  <si>
    <t>GB02685806</t>
  </si>
  <si>
    <t>CIBC World Markets Plc</t>
  </si>
  <si>
    <t>GB02733036</t>
  </si>
  <si>
    <t>Lenlyn Holdings Plc</t>
  </si>
  <si>
    <t>GB02864058</t>
  </si>
  <si>
    <t>Man Strategic Holdings Plc</t>
  </si>
  <si>
    <t>GB02921462</t>
  </si>
  <si>
    <t>Old Mutual Global investors (UK) Limited</t>
  </si>
  <si>
    <t>GB02949554</t>
  </si>
  <si>
    <t>Northern Venture Trust Plc</t>
  </si>
  <si>
    <t>GB03090163</t>
  </si>
  <si>
    <t>Polar Capital Technology Trust Plc</t>
  </si>
  <si>
    <t>GB03224867</t>
  </si>
  <si>
    <t>ICAP Plc</t>
  </si>
  <si>
    <t>GB03611426</t>
  </si>
  <si>
    <t>Investec Plc</t>
  </si>
  <si>
    <t>GB03633621</t>
  </si>
  <si>
    <t>Northern 2 VCT Plc</t>
  </si>
  <si>
    <t>GB03695071</t>
  </si>
  <si>
    <t>CDC Group Plc</t>
  </si>
  <si>
    <t>GB03877777</t>
  </si>
  <si>
    <t>Schroders Plc</t>
  </si>
  <si>
    <t>GB03909886</t>
  </si>
  <si>
    <t>Skipton Building Society</t>
  </si>
  <si>
    <t>GB03937073</t>
  </si>
  <si>
    <t>Northern 3 VCT Plc</t>
  </si>
  <si>
    <t>GB04280530</t>
  </si>
  <si>
    <t>Smith &amp; Williamson Holdings Ltd</t>
  </si>
  <si>
    <t>GB04533948</t>
  </si>
  <si>
    <t>LCH Clearnet Group Limited</t>
  </si>
  <si>
    <t>GB04743602</t>
  </si>
  <si>
    <t>KBC Investments Limited</t>
  </si>
  <si>
    <t>GB04826611</t>
  </si>
  <si>
    <t>Rasmala Plc</t>
  </si>
  <si>
    <t>GB05328847</t>
  </si>
  <si>
    <t>London Capital Group Holdings Plc</t>
  </si>
  <si>
    <t>GB05497744</t>
  </si>
  <si>
    <t>TP ICAP Plc</t>
  </si>
  <si>
    <t>GB05807599</t>
  </si>
  <si>
    <t>International Personal Finance Plc</t>
  </si>
  <si>
    <t>GB06018973</t>
  </si>
  <si>
    <t>BGEO Group Plc</t>
  </si>
  <si>
    <t>GB07811410</t>
  </si>
  <si>
    <t>BLME Holdings PLC</t>
  </si>
  <si>
    <t>GB08503102</t>
  </si>
  <si>
    <t>Cambridge Building Society</t>
  </si>
  <si>
    <t>GB24209</t>
  </si>
  <si>
    <t>Leeds Building Society</t>
  </si>
  <si>
    <t>GB24555</t>
  </si>
  <si>
    <t>Nationwide Building Society</t>
  </si>
  <si>
    <t>GB24663</t>
  </si>
  <si>
    <t>Nottingham Building Society</t>
  </si>
  <si>
    <t>GB25033</t>
  </si>
  <si>
    <t>Yorkshire Building Society</t>
  </si>
  <si>
    <t>GB25036</t>
  </si>
  <si>
    <t>Vinacapital Vietnam Opportunity Fund Limited</t>
  </si>
  <si>
    <t>GBGG61765</t>
  </si>
  <si>
    <t>Henderson Group PLC</t>
  </si>
  <si>
    <t>GBJE101484</t>
  </si>
  <si>
    <t>Royal Bank of Scotland International Limited</t>
  </si>
  <si>
    <t>GBJE2304</t>
  </si>
  <si>
    <t>Ulster Bank Limited</t>
  </si>
  <si>
    <t>GBNI00R733</t>
  </si>
  <si>
    <t>Scottish Investment Trust Plc</t>
  </si>
  <si>
    <t>GBSC001651</t>
  </si>
  <si>
    <t>Edinburgh Investment Trust Plc (The)</t>
  </si>
  <si>
    <t>GBSC001836</t>
  </si>
  <si>
    <t>Blackrock Income Strategies Trust Plc</t>
  </si>
  <si>
    <t>GBSC003721</t>
  </si>
  <si>
    <t>Murray International Trust Plc</t>
  </si>
  <si>
    <t>GBSC006705</t>
  </si>
  <si>
    <t>Scottish Mortgage Investment Trust Plc</t>
  </si>
  <si>
    <t>GBSC007058</t>
  </si>
  <si>
    <t>Dunedin Smaller Companies Investment Trust PLC</t>
  </si>
  <si>
    <t>GBSC014692</t>
  </si>
  <si>
    <t>Mid Wynd International Investment Plc</t>
  </si>
  <si>
    <t>GBSC042651</t>
  </si>
  <si>
    <t>Royal Bank of Scotland Group Plc (The)</t>
  </si>
  <si>
    <t>GBSC045551</t>
  </si>
  <si>
    <t>Noble Grossart Ltd</t>
  </si>
  <si>
    <t>GBSC046265</t>
  </si>
  <si>
    <t>Baillie Gifford Japan Trust Plc (The)</t>
  </si>
  <si>
    <t>GBSC075954</t>
  </si>
  <si>
    <t>Aberdeen Asset Management Plc</t>
  </si>
  <si>
    <t>GBSC082015</t>
  </si>
  <si>
    <t>Royal Bank of Scotland Plc (The)</t>
  </si>
  <si>
    <t>GBSC090312</t>
  </si>
  <si>
    <t>Baillie Gifford Shin Nippon Plc</t>
  </si>
  <si>
    <t>GBSC093345</t>
  </si>
  <si>
    <t>Lloyds Banking Group Plc</t>
  </si>
  <si>
    <t>GBSC095000</t>
  </si>
  <si>
    <t>Tesco Personal Finance Group Limited</t>
  </si>
  <si>
    <t>GBSC173198</t>
  </si>
  <si>
    <t>Tesco Personal Finance Plc</t>
  </si>
  <si>
    <t>GBSC173199</t>
  </si>
  <si>
    <t>Edinburgh Worldwide Investment Trust Plc</t>
  </si>
  <si>
    <t>GBSC184775</t>
  </si>
  <si>
    <t>GR</t>
  </si>
  <si>
    <t>Attica Bank SA-Bank of Attica SA</t>
  </si>
  <si>
    <t>GR094014170</t>
  </si>
  <si>
    <t>National Bank of Greece SA</t>
  </si>
  <si>
    <t>GR094014201</t>
  </si>
  <si>
    <t>Alpha Bank AE</t>
  </si>
  <si>
    <t>GR094014249</t>
  </si>
  <si>
    <t>Eurobank Ergasias SA</t>
  </si>
  <si>
    <t>GR094014250</t>
  </si>
  <si>
    <t>Piraeus Bank SA</t>
  </si>
  <si>
    <t>GR094014298</t>
  </si>
  <si>
    <t>Marfin Investment Group Holdings SA</t>
  </si>
  <si>
    <t>GR094223730</t>
  </si>
  <si>
    <t>Investment Bank of Greece</t>
  </si>
  <si>
    <t>GR099369013</t>
  </si>
  <si>
    <t>HR</t>
  </si>
  <si>
    <t>Nava Banka dd</t>
  </si>
  <si>
    <t>HR07492912398</t>
  </si>
  <si>
    <t>HU</t>
  </si>
  <si>
    <t>MKB Bank Zrt</t>
  </si>
  <si>
    <t>HU10011922</t>
  </si>
  <si>
    <t>National Bank of Hungary ZRT-Magyar Nemzeti Bank</t>
  </si>
  <si>
    <t>HU10011953</t>
  </si>
  <si>
    <t>CIB Bank Ltd-CIB Bank Zrt</t>
  </si>
  <si>
    <t>HU10136915</t>
  </si>
  <si>
    <t>Erste Bank Hungary ZRT</t>
  </si>
  <si>
    <t>HU10197879</t>
  </si>
  <si>
    <t>OTP Bank Plc</t>
  </si>
  <si>
    <t>HU10537914</t>
  </si>
  <si>
    <t>MFB Hungarian Development Bank Private Limited Company</t>
  </si>
  <si>
    <t>HU10644371</t>
  </si>
  <si>
    <t>FHB Mortgage Bank Plc-FHB Jelzalogbank Nyrt.</t>
  </si>
  <si>
    <t>HU12321942</t>
  </si>
  <si>
    <t>FHB Kereskedelmi Bank Zrt</t>
  </si>
  <si>
    <t>HU13750664</t>
  </si>
  <si>
    <t>HU14315345</t>
  </si>
  <si>
    <t>IE</t>
  </si>
  <si>
    <t>Allied Irish Banks plc</t>
  </si>
  <si>
    <t>IE024173</t>
  </si>
  <si>
    <t>Ulster Bank Ireland Limited</t>
  </si>
  <si>
    <t>IE025766</t>
  </si>
  <si>
    <t>Permanent TSB Plc</t>
  </si>
  <si>
    <t>IE222332</t>
  </si>
  <si>
    <t>Merrill Lynch International Bank Limited</t>
  </si>
  <si>
    <t>IE229165</t>
  </si>
  <si>
    <t>Merrion Stockbrokers Limited</t>
  </si>
  <si>
    <t>IE307878</t>
  </si>
  <si>
    <t>Depfa Bank Plc</t>
  </si>
  <si>
    <t>IE348819</t>
  </si>
  <si>
    <t>Permanent Tsb Group Holdings P.L.C</t>
  </si>
  <si>
    <t>IE474438</t>
  </si>
  <si>
    <t>National Treasury Management Agency-NTMA</t>
  </si>
  <si>
    <t>IE51672</t>
  </si>
  <si>
    <t>Bank of Ireland-Governor and Company of the Bank of Ireland</t>
  </si>
  <si>
    <t>IERC000206</t>
  </si>
  <si>
    <t>IT</t>
  </si>
  <si>
    <t>Banca Popolare di Sondrio Societa Cooperativa per Azioni</t>
  </si>
  <si>
    <t>IT00053810149</t>
  </si>
  <si>
    <t>Banca Popolare di Fondi</t>
  </si>
  <si>
    <t>IT00076260595</t>
  </si>
  <si>
    <t>Banca Popolare Sant'Angelo</t>
  </si>
  <si>
    <t>IT00089160840</t>
  </si>
  <si>
    <t>Banca Capasso Antonio SpA</t>
  </si>
  <si>
    <t>IT00095310611</t>
  </si>
  <si>
    <t>Mediocredito Trentino-Alto Adige SpA-Tedesca Investitionsbank Trentino - Suedtirol - A.G</t>
  </si>
  <si>
    <t>IT00108470220</t>
  </si>
  <si>
    <t>Banca Popolare di Cortona</t>
  </si>
  <si>
    <t>IT00121760516</t>
  </si>
  <si>
    <t>Banca Popolare del Cassinate</t>
  </si>
  <si>
    <t>IT00121930606</t>
  </si>
  <si>
    <t>Banca Popolare di Lajatico</t>
  </si>
  <si>
    <t>IT00139860506</t>
  </si>
  <si>
    <t>BancApulia SpA</t>
  </si>
  <si>
    <t>IT00148520711</t>
  </si>
  <si>
    <t>Cassa di Risparmio di Bolzano SpA-Suedtiroler Sparkasse</t>
  </si>
  <si>
    <t>IT00152980215</t>
  </si>
  <si>
    <t>Banco di Credito P. Azzoaglio SpA</t>
  </si>
  <si>
    <t>IT00166050047</t>
  </si>
  <si>
    <t>Banca Finnat Euramerica SpA</t>
  </si>
  <si>
    <t>IT00168220069</t>
  </si>
  <si>
    <t>Credito Emiliano Holding</t>
  </si>
  <si>
    <t>IT00168990356</t>
  </si>
  <si>
    <t>Banca Alpi Marittime Credito Cooperativo Carru</t>
  </si>
  <si>
    <t>IT00195530043</t>
  </si>
  <si>
    <t>Banca Popolare di Vicenza Societa cooperativa per azioni</t>
  </si>
  <si>
    <t>IT00204010243</t>
  </si>
  <si>
    <t>BANCA CARIM - Cassa di risparmio di Rimini SpA</t>
  </si>
  <si>
    <t>IT00205680408</t>
  </si>
  <si>
    <t>Veneto Banca scpa</t>
  </si>
  <si>
    <t>IT00208740266</t>
  </si>
  <si>
    <t>Banca Popolare di Bari Soc. Coop.P.A</t>
  </si>
  <si>
    <t>IT00254030729</t>
  </si>
  <si>
    <t>Banca Mediocredito del Friuli Venezia Giulia SpA</t>
  </si>
  <si>
    <t>IT00269390308</t>
  </si>
  <si>
    <t>Banca Stabiese</t>
  </si>
  <si>
    <t>IT00275490639</t>
  </si>
  <si>
    <t>Banca Valsabbina Societa cooperativa per azioni-La Valsabbina</t>
  </si>
  <si>
    <t>IT00283510170</t>
  </si>
  <si>
    <t>UniCredit SpA</t>
  </si>
  <si>
    <t>IT00348170101</t>
  </si>
  <si>
    <t>Credito Fondiario SpA-Fonspa Bank</t>
  </si>
  <si>
    <t>IT00395320583</t>
  </si>
  <si>
    <t>Istituto Centrale delle Banche Popolari Italiane</t>
  </si>
  <si>
    <t>IT00410710586</t>
  </si>
  <si>
    <t>Banca Federico del Vecchio SpA</t>
  </si>
  <si>
    <t>IT00609910484</t>
  </si>
  <si>
    <t>Istituto per il Credito Sportivo</t>
  </si>
  <si>
    <t>IT00644160582</t>
  </si>
  <si>
    <t>Banca del Fucino SpA</t>
  </si>
  <si>
    <t>IT00694710583</t>
  </si>
  <si>
    <t>Mediobanca SpA-MEDIOBANCA - Banca di Credito Finanziario Società per Azioni</t>
  </si>
  <si>
    <t>IT00714490158</t>
  </si>
  <si>
    <t>Mittel SpA</t>
  </si>
  <si>
    <t>IT00742640154</t>
  </si>
  <si>
    <t>Ge Capital  Interbanca SpA</t>
  </si>
  <si>
    <t>IT00776620155</t>
  </si>
  <si>
    <t>Intesa Sanpaolo</t>
  </si>
  <si>
    <t>IT00799960158</t>
  </si>
  <si>
    <t>Banca del Piemonte</t>
  </si>
  <si>
    <t>IT00821100013</t>
  </si>
  <si>
    <t>Banca Generali SpA-Generbanca</t>
  </si>
  <si>
    <t>IT00833240328</t>
  </si>
  <si>
    <t>Banca Monte dei Paschi di Siena SpA-Gruppo Monte dei Paschi di Siena</t>
  </si>
  <si>
    <t>IT00884060526</t>
  </si>
  <si>
    <t>Finanziaria Internationale Holdings SpA</t>
  </si>
  <si>
    <t>IT01130140260</t>
  </si>
  <si>
    <t>BPER Banca S.P.A.</t>
  </si>
  <si>
    <t>IT01153230360</t>
  </si>
  <si>
    <t>Banco di Desio e della Brianza SpA-Banco Desio</t>
  </si>
  <si>
    <t>IT01181770155</t>
  </si>
  <si>
    <t>Cassa di Risparmio di Ravenna SpA</t>
  </si>
  <si>
    <t>IT01188860397</t>
  </si>
  <si>
    <t>Finanziaria Regionale Abruzzese-FIRA</t>
  </si>
  <si>
    <t>IT01230590687</t>
  </si>
  <si>
    <t>Banca di Credito Cooperativo di Roma</t>
  </si>
  <si>
    <t>IT01275240586</t>
  </si>
  <si>
    <t>Banca Popolare FriulAdria SpA</t>
  </si>
  <si>
    <t>IT01369030935</t>
  </si>
  <si>
    <t>FinecoBank Banca FinEco SpA-Banca FinEco SpA</t>
  </si>
  <si>
    <t>IT01392970404</t>
  </si>
  <si>
    <t>Banca Sella Holding SpA</t>
  </si>
  <si>
    <t>IT01709430027</t>
  </si>
  <si>
    <t>Cassa di Risparmio di Parma e Piacenza SpA</t>
  </si>
  <si>
    <t>IT02113530345</t>
  </si>
  <si>
    <t>Banca Mediolanum SpA</t>
  </si>
  <si>
    <t>IT02124090164</t>
  </si>
  <si>
    <t>Cassa di Risparmio di Cesena SpA</t>
  </si>
  <si>
    <t>IT02155830405</t>
  </si>
  <si>
    <t>Banca Ifis SpA</t>
  </si>
  <si>
    <t>IT02505630109</t>
  </si>
  <si>
    <t>Banca Intermobiliare di Investimenti e Gestioni</t>
  </si>
  <si>
    <t>IT02751170016</t>
  </si>
  <si>
    <t>Unione di Banche Italiane Scpa-UBI Banca</t>
  </si>
  <si>
    <t>IT03053920165</t>
  </si>
  <si>
    <t>Banca Carige SpA</t>
  </si>
  <si>
    <t>IT03285880104</t>
  </si>
  <si>
    <t>Azimut Holding SpA</t>
  </si>
  <si>
    <t>IT03315240964</t>
  </si>
  <si>
    <t>Palladio Holding S.P.A.-PFH S.P.A.</t>
  </si>
  <si>
    <t>IT03402170249</t>
  </si>
  <si>
    <t>Unipol Banca Spa</t>
  </si>
  <si>
    <t>IT03719580379</t>
  </si>
  <si>
    <t>JPMorgan Chase Bank, National Association</t>
  </si>
  <si>
    <t>IT03739300154</t>
  </si>
  <si>
    <t>ICCREA Banca SpA - Istituto Centrale del Credito Cooperativo</t>
  </si>
  <si>
    <t>IT04774801007</t>
  </si>
  <si>
    <t>Dexia CREDIOP SpA-Gruppo Bancario CREDIOP</t>
  </si>
  <si>
    <t>IT04945821009</t>
  </si>
  <si>
    <t>Gruppo Mutuionline S.P.A.</t>
  </si>
  <si>
    <t>IT05072190969</t>
  </si>
  <si>
    <t>Anima Holding S.P.A.</t>
  </si>
  <si>
    <t>IT05942660969</t>
  </si>
  <si>
    <t>Alba Leasing S.p.A.</t>
  </si>
  <si>
    <t>IT06707270960</t>
  </si>
  <si>
    <t>Ersel Sim SpA</t>
  </si>
  <si>
    <t>IT06748450019</t>
  </si>
  <si>
    <t>Dea Capital Spa</t>
  </si>
  <si>
    <t>IT07918170015</t>
  </si>
  <si>
    <t>Banca Farmafactoring SpA</t>
  </si>
  <si>
    <t>IT07960110158</t>
  </si>
  <si>
    <t>FCA Bank SPA</t>
  </si>
  <si>
    <t>IT08349560014</t>
  </si>
  <si>
    <t>Agos Ducato SpA</t>
  </si>
  <si>
    <t>IT08570720154</t>
  </si>
  <si>
    <t>Banca Profilo SpA</t>
  </si>
  <si>
    <t>IT09108700155</t>
  </si>
  <si>
    <t>Banca Leonardo Spa</t>
  </si>
  <si>
    <t>IT09535880158</t>
  </si>
  <si>
    <t>Banco BPM SPA</t>
  </si>
  <si>
    <t>IT09722490969</t>
  </si>
  <si>
    <t>Banca Sistema SpA</t>
  </si>
  <si>
    <t>IT12870770158</t>
  </si>
  <si>
    <t>Banca Esperia SpA</t>
  </si>
  <si>
    <t>IT13196030152</t>
  </si>
  <si>
    <t>Cassa Depositi e Prestiti</t>
  </si>
  <si>
    <t>IT80199230584</t>
  </si>
  <si>
    <t>Intermonte SIM SpA</t>
  </si>
  <si>
    <t>ITMI1479972</t>
  </si>
  <si>
    <t>BNP Paribas Lease Group SpA-Lease Group SpA</t>
  </si>
  <si>
    <t>ITMI1649804</t>
  </si>
  <si>
    <t>LT</t>
  </si>
  <si>
    <t>Siauliu Bankas</t>
  </si>
  <si>
    <t>LT112025254</t>
  </si>
  <si>
    <t>UAB Medicinos Bankas</t>
  </si>
  <si>
    <t>LT112027077</t>
  </si>
  <si>
    <t>LU</t>
  </si>
  <si>
    <t>Société Nationale de Crédit et d'Investissement - SNCI</t>
  </si>
  <si>
    <t>LU26000</t>
  </si>
  <si>
    <t>NORD/LB Luxembourg Covered Bond Bank</t>
  </si>
  <si>
    <t>LULB10405</t>
  </si>
  <si>
    <t>JP Morgan Bank Luxembourg SA</t>
  </si>
  <si>
    <t>LULB10958</t>
  </si>
  <si>
    <t>Compagnie de Banque Privée Quilvest SA</t>
  </si>
  <si>
    <t>LULB117963</t>
  </si>
  <si>
    <t>Banque Havilland SA</t>
  </si>
  <si>
    <t>LULB147029</t>
  </si>
  <si>
    <t>ABN Amro Bank (Luxembourg) SA</t>
  </si>
  <si>
    <t>LULB19116</t>
  </si>
  <si>
    <t>Delen Private Bank Luxembourg SA</t>
  </si>
  <si>
    <t>LULB27146</t>
  </si>
  <si>
    <t>Banque et Caisse d'Epargne de l'Etat Luxembourg</t>
  </si>
  <si>
    <t>LULB30775</t>
  </si>
  <si>
    <t>IdB Holdings SA</t>
  </si>
  <si>
    <t>LULB49429</t>
  </si>
  <si>
    <t>Banque de Luxembourg SA</t>
  </si>
  <si>
    <t>LULB5310</t>
  </si>
  <si>
    <t>Quilvest SA</t>
  </si>
  <si>
    <t>LULB6091</t>
  </si>
  <si>
    <t>KBL European Private Bankers SA</t>
  </si>
  <si>
    <t>LULB6395</t>
  </si>
  <si>
    <t>Clearstream International</t>
  </si>
  <si>
    <t>LULB72350</t>
  </si>
  <si>
    <t>CACEIS Bank Luxembourg</t>
  </si>
  <si>
    <t>LULB91985</t>
  </si>
  <si>
    <t>Ca Indosuez Wealth (Europe)</t>
  </si>
  <si>
    <t>LULB91986</t>
  </si>
  <si>
    <t>Clearstream Banking SA</t>
  </si>
  <si>
    <t>LULB9248</t>
  </si>
  <si>
    <t>Compagnie de l'Occident pour la Finance et l'Industrie S.A-COFI</t>
  </si>
  <si>
    <t>LULB9539</t>
  </si>
  <si>
    <t>LV</t>
  </si>
  <si>
    <t>Trasta Komercbanka-Trust Commercial Bank</t>
  </si>
  <si>
    <t>LV000302966</t>
  </si>
  <si>
    <t>Rietumu Bank Group-Rietumu Banka</t>
  </si>
  <si>
    <t>LV000307449</t>
  </si>
  <si>
    <t>AS Reverta</t>
  </si>
  <si>
    <t>LV000307459</t>
  </si>
  <si>
    <t>ABLV Bank AS</t>
  </si>
  <si>
    <t>LV000314940</t>
  </si>
  <si>
    <t>Baltikums Bank AS</t>
  </si>
  <si>
    <t>LV000355106</t>
  </si>
  <si>
    <t>AS Citadele Banka</t>
  </si>
  <si>
    <t>LV010330355</t>
  </si>
  <si>
    <t>MT</t>
  </si>
  <si>
    <t>Bank of Valletta Plc</t>
  </si>
  <si>
    <t>MTC2833</t>
  </si>
  <si>
    <t>BAWAG Malta Bank Ltd</t>
  </si>
  <si>
    <t>MTC31608</t>
  </si>
  <si>
    <t>Brait SE, Societas Europaea</t>
  </si>
  <si>
    <t>MTSE1</t>
  </si>
  <si>
    <t>NL</t>
  </si>
  <si>
    <t>Propertize B.V</t>
  </si>
  <si>
    <t>NL08024286</t>
  </si>
  <si>
    <t>Van Lanschot NV</t>
  </si>
  <si>
    <t>NL16014051</t>
  </si>
  <si>
    <t>F. van Lanschot Bankiers NV</t>
  </si>
  <si>
    <t>NL16038212</t>
  </si>
  <si>
    <t>SNS Bank N.V.</t>
  </si>
  <si>
    <t>NL16062338</t>
  </si>
  <si>
    <t>SRH NV</t>
  </si>
  <si>
    <t>NL16062627</t>
  </si>
  <si>
    <t>Robeco NV</t>
  </si>
  <si>
    <t>NL24041906</t>
  </si>
  <si>
    <t>Parjointco NV</t>
  </si>
  <si>
    <t>NL24183930</t>
  </si>
  <si>
    <t>NIBC Bank NV</t>
  </si>
  <si>
    <t>NL27032036</t>
  </si>
  <si>
    <t>Netherlands Development Finance Company-Nederlandse Financierings-Maatschappij voor Ontwikkelingslanden N.V.</t>
  </si>
  <si>
    <t>NL27078545</t>
  </si>
  <si>
    <t>NIBC Holding NV</t>
  </si>
  <si>
    <t>NL27282935</t>
  </si>
  <si>
    <t>Cooperatieve Rabobank U.A.</t>
  </si>
  <si>
    <t>NL30046259</t>
  </si>
  <si>
    <t>Triodos Bank NV</t>
  </si>
  <si>
    <t>NL30062415</t>
  </si>
  <si>
    <t>Kas Bank NV</t>
  </si>
  <si>
    <t>NL33001320</t>
  </si>
  <si>
    <t>Royal Bank of Scotland NV (The)-RBS NV</t>
  </si>
  <si>
    <t>NL33002587</t>
  </si>
  <si>
    <t>Delta Lloyd NV-Delta Lloyd Group</t>
  </si>
  <si>
    <t>NL33121461</t>
  </si>
  <si>
    <t>Volkswagen International Finance NV</t>
  </si>
  <si>
    <t>NL33148825</t>
  </si>
  <si>
    <t>ABN AMRO Clearing Bank N.V.</t>
  </si>
  <si>
    <t>NL33170459</t>
  </si>
  <si>
    <t>Volkswagen Financial Services N.V.</t>
  </si>
  <si>
    <t>NL33172400</t>
  </si>
  <si>
    <t>RBS Holdings NV</t>
  </si>
  <si>
    <t>NL33220369</t>
  </si>
  <si>
    <t>ING Groep NV</t>
  </si>
  <si>
    <t>NL33231073</t>
  </si>
  <si>
    <t>PPF Group N.V.</t>
  </si>
  <si>
    <t>NL33264887</t>
  </si>
  <si>
    <t>Home Credit BV</t>
  </si>
  <si>
    <t>NL34126597</t>
  </si>
  <si>
    <t>Global Collect Services BV</t>
  </si>
  <si>
    <t>NL34140462</t>
  </si>
  <si>
    <t>Adyen B.V</t>
  </si>
  <si>
    <t>NL34259528</t>
  </si>
  <si>
    <t>ABN AMRO Bank NV</t>
  </si>
  <si>
    <t>NL34334259</t>
  </si>
  <si>
    <t>ABN AMRO Group N.V.</t>
  </si>
  <si>
    <t>NL34370515</t>
  </si>
  <si>
    <t>PL</t>
  </si>
  <si>
    <t>Bank Gospodarstwa Krajowego-National Economy Bank</t>
  </si>
  <si>
    <t>PL000017319</t>
  </si>
  <si>
    <t>Idea Bank S.A.</t>
  </si>
  <si>
    <t>PL011063638</t>
  </si>
  <si>
    <t>Powszechna Kasa Oszczednosci Bank Polski SA - PKO BP SA</t>
  </si>
  <si>
    <t>PL016298263</t>
  </si>
  <si>
    <t>Alior Bank Spólka Akcyjna</t>
  </si>
  <si>
    <t>PL141387142</t>
  </si>
  <si>
    <t>Getin Holding SA</t>
  </si>
  <si>
    <t>PL932117232</t>
  </si>
  <si>
    <t>PT</t>
  </si>
  <si>
    <t>Sociedade Comercial Orey Antunes, S.A.</t>
  </si>
  <si>
    <t>PT500255342</t>
  </si>
  <si>
    <t>Banco Cofidis SA</t>
  </si>
  <si>
    <t>PT500280312</t>
  </si>
  <si>
    <t>Caixa Economica Montepio Geral</t>
  </si>
  <si>
    <t>PT500792615</t>
  </si>
  <si>
    <t>Banco de Portugal, EP</t>
  </si>
  <si>
    <t>PT500792771</t>
  </si>
  <si>
    <t>Caixa Geral de Depositos</t>
  </si>
  <si>
    <t>PT500960046</t>
  </si>
  <si>
    <t>Banco BPI SA</t>
  </si>
  <si>
    <t>PT501214534</t>
  </si>
  <si>
    <t>Sociedade Interbancária de Serviços SA-SIBS FPS</t>
  </si>
  <si>
    <t>PT501408819</t>
  </si>
  <si>
    <t>Banco Comercial Português, SA-Millennium bcp</t>
  </si>
  <si>
    <t>PT501525882</t>
  </si>
  <si>
    <t>Banco Finantia SA</t>
  </si>
  <si>
    <t>PT501897020</t>
  </si>
  <si>
    <t>Caixa - Banco de Investimento SA</t>
  </si>
  <si>
    <t>PT501898417</t>
  </si>
  <si>
    <t>Montepio Holding SGPS SA</t>
  </si>
  <si>
    <t>PT502090243</t>
  </si>
  <si>
    <t>FINANTIPAR - S.G.P.S., S.A.</t>
  </si>
  <si>
    <t>PT502809434</t>
  </si>
  <si>
    <t>Banco Invest SA</t>
  </si>
  <si>
    <t>PT503824810</t>
  </si>
  <si>
    <t>Banco de Investimento Global SA - BIG</t>
  </si>
  <si>
    <t>PT504655256</t>
  </si>
  <si>
    <t>Atlântico Europa, Sgps, S.A</t>
  </si>
  <si>
    <t>PT508705045</t>
  </si>
  <si>
    <t>BANIF - Banco Internacional do Funchal, SA</t>
  </si>
  <si>
    <t>PT511202008</t>
  </si>
  <si>
    <t>Novo Banco</t>
  </si>
  <si>
    <t>PT513204016</t>
  </si>
  <si>
    <t>RO</t>
  </si>
  <si>
    <t>Transilvania Bank-Banca Transilvania SA</t>
  </si>
  <si>
    <t>RO5022670</t>
  </si>
  <si>
    <t>SE</t>
  </si>
  <si>
    <t>Svenska Handelsbanken</t>
  </si>
  <si>
    <t>SE5020077862</t>
  </si>
  <si>
    <t>Swedbank AB</t>
  </si>
  <si>
    <t>SE5020177753</t>
  </si>
  <si>
    <t>Skandinaviska Enskilda Banken AB</t>
  </si>
  <si>
    <t>SE5020329081</t>
  </si>
  <si>
    <t>Resurs Bank AB</t>
  </si>
  <si>
    <t>SE5164010208</t>
  </si>
  <si>
    <t>Nordea Bank AB (publ)</t>
  </si>
  <si>
    <t>SE5164060120</t>
  </si>
  <si>
    <t>Carnegie Investment Bank AB</t>
  </si>
  <si>
    <t>SE5164060138</t>
  </si>
  <si>
    <t>SE5560349689</t>
  </si>
  <si>
    <t>Nordnet AB</t>
  </si>
  <si>
    <t>SE5562491687</t>
  </si>
  <si>
    <t>Avanza Bank Holding AB</t>
  </si>
  <si>
    <t>SE5562748458</t>
  </si>
  <si>
    <t>SE5565497020</t>
  </si>
  <si>
    <t>Nordax Holding AB</t>
  </si>
  <si>
    <t>SE5566476726</t>
  </si>
  <si>
    <t>BlueStep Finans AB</t>
  </si>
  <si>
    <t>SE5567175129</t>
  </si>
  <si>
    <t>SI</t>
  </si>
  <si>
    <t>NLB Leasing doo</t>
  </si>
  <si>
    <t>SI19861435</t>
  </si>
  <si>
    <t>Abanka d.d</t>
  </si>
  <si>
    <t>SI5026024</t>
  </si>
  <si>
    <t>Dezelna Banka Slovenije dd.</t>
  </si>
  <si>
    <t>SI5349907</t>
  </si>
  <si>
    <t>SID - Slovene Export and Development Bank, Inc, Ljubljana - SID Bank, Inc-SID - Slovenska izvozna in razvojna banka, dd, Ljubljana - SID Banka, dd</t>
  </si>
  <si>
    <t>SI5665493</t>
  </si>
  <si>
    <t>Prvi Faktor D.O.O.</t>
  </si>
  <si>
    <t>SI5842115</t>
  </si>
  <si>
    <t>NLB dd-Nova Ljubljanska Banka d.d.</t>
  </si>
  <si>
    <t>SI5860571</t>
  </si>
  <si>
    <t>SK</t>
  </si>
  <si>
    <t>Post Bank JSC-Postova Banka, A.S.</t>
  </si>
  <si>
    <t>SK31340890</t>
  </si>
  <si>
    <t>EN</t>
  </si>
  <si>
    <t>http://www.rzb.at/eBusiness/services/resources/media/831197035645054749-831196957261901339_831201418927619540_1120248817556649262-1226922496653459773-1-1-NA.pdf</t>
  </si>
  <si>
    <t>url</t>
  </si>
  <si>
    <t>http://www.btv.at/media/86330/BTV_Jahresfinanzbericht_2014%20final.pdf</t>
  </si>
  <si>
    <t>http://www.btv.at/media/87900/BTV_Jahresfinanzbericht_2015_Final.pdf</t>
  </si>
  <si>
    <t>https://www.oberbank.at/documents/20373/161560/ir_k_gb14.pdf/0ffd8777-fc4c-46ef-ac49-a254aaa27f04</t>
  </si>
  <si>
    <t>https://www.oberbank.com/documents/20373/161560/ir_k_gb15_eng.pdf/627f7649-ef87-4515-a545-bf5ad54c0f96</t>
  </si>
  <si>
    <t>https://www.oberbank.com/documents/20373/161560/ir_k_gb16_eng.pdf/5d632f30-0b67-43f8-b06b-87d8b8aadcb2</t>
  </si>
  <si>
    <t>https://www.erstegroup.com/en/investors/reports/financial_reports</t>
  </si>
  <si>
    <t>https://www.erstegroup.com/content/dam/at/eh/www_erstegroup_com/de/ir/2016/Berichte/GB2016_Anhang_de.pdf</t>
  </si>
  <si>
    <t>nothing found</t>
  </si>
  <si>
    <t>https://www.belfius.com/EN/Media/DEF_240415_bel_RA2014_eng_tcm_77-101339.pdf</t>
  </si>
  <si>
    <t>https://www.belfius.com/EN/Media/DEF_240415_bel_RA2014_fr_tcm_77-100994.pdf</t>
  </si>
  <si>
    <t>https://www.belfius.com/EN/Media/Annual%20Report%202015_tcm_77-116964.pdf</t>
  </si>
  <si>
    <t>https://www.kbc.com/en/system/files/doc/investor-relations/9-Bank-info/2014_jaarverslag_en.pdf</t>
  </si>
  <si>
    <t>https://www.kbc.com/en/system/files/doc/investor-relations/Results/JVS_2016/JVS_2016_BNK_en.pdf</t>
  </si>
  <si>
    <t>?</t>
  </si>
  <si>
    <t>https://www.axabank.be/~/media/documents/axa-bank-europe/financial-publications/annualaccounts-ifrs-2015.pdf?dmc=1&amp;la=fr&amp;ts=20170306t1030088814</t>
  </si>
  <si>
    <t>http://faq.argenta.be/wp-content/uploads/2016/04/199835-ARGENTA-Jvslg2015-gecomb-NL-WEB.pdf</t>
  </si>
  <si>
    <t>http://faq.argenta.be/wp-content/uploads/2016/06/combined-annual-report-and-sustainability-report-2015.pdf</t>
  </si>
  <si>
    <t>http://www.bankofcyprus.com/globalassets/investor-relations/financial-results/2014/fy2014/eng/group_annual_report_2014_eng.pdf</t>
  </si>
  <si>
    <t>http://www.bankofcyprus.com/globalassets/investor-relations/annual-reports/english/annual-report-2015--new.pdf</t>
  </si>
  <si>
    <t>http://www.kochbank.de/fileadmin/kochbank/pdf/biw/biw_2015_Kurzfassung_ger.pdf</t>
  </si>
  <si>
    <t>https://www.northchannelbank.de/phocadownload/reporting/audit_report_2015.pdf</t>
  </si>
  <si>
    <t>https://www.pfandbriefbank.com/fileadmin/user_upload/downloads/investor_relations/issuance_programs/DIP_2016_Base_Prospectus.pdf</t>
  </si>
  <si>
    <t>https://www.bayernlb.de/internet/media/ir/downloads_1/investor_relations_3/finanzberichte/2014_25/KA_Gesamt-PDF_D_Final_20_04_2015.pdf</t>
  </si>
  <si>
    <t>https://www.bayernlb.com/internet/media/en/ir/downloads_1/investor_relations_3/finanzberichte/2014_25/konzernabschluss_en.pdf</t>
  </si>
  <si>
    <t>https://www.bayernlb.com/internet/media/en/ir/downloads_1/investor_relations_3/finanzberichte/2015_28/konzernabschluss_2015.pdf</t>
  </si>
  <si>
    <t>http://berenberg.com/fileadmin/user_upload/berenberg2013/Publikationen/Geschaeftsbericht/2014/Anlage_zum_Jahresabschluss_Country_by_Country.pdf</t>
  </si>
  <si>
    <t>https://www.berenberg.de/fileadmin/user_upload/berenberg2013/Publikationen/Geschaeftsbericht/2015/Anlage_zum_Jahresabschluss_Country_by_Country.pdf</t>
  </si>
  <si>
    <t>https://www.commerzbank.com/media/aktionaere/service/archive/konzern/2015_2/00_CAA_Geschaeftsbericht_2014_Konzern_DE.pdf</t>
  </si>
  <si>
    <t>https://www.commerzbank.com/media/de/aktionaere/haupt/2016_5/geschaeftsbericht_2015.pdf</t>
  </si>
  <si>
    <t>https://www.commerzbank.com/media/aktionaere/service/archive/konzern/2017/Geschaeftsbericht_2016_Konzern_DE.pdf</t>
  </si>
  <si>
    <t>https://www.db.com/ir/en/download/Deutsche_Bank_Annual_Report_2014_entire.pdf</t>
  </si>
  <si>
    <t>https://www.db.com/ir/en/download/Deutsche_Bank_Annual_Report_2015.pdf</t>
  </si>
  <si>
    <t>https://www.db.com/ir/en/download/Deutsche_Bank_Annual_Report_2016.pdf</t>
  </si>
  <si>
    <t>https://www.targobank.de/de/amc-content/images/targocf-trans/downloads/Geschaftsbericht_2015_GE_Capital_Bank_AG.pdf</t>
  </si>
  <si>
    <t>https://www.helaba.de/blob/helaba/die-helaba/investor-relations/geschaeftsberichte/359928/b24376ef0d58e3891b3e8e27c5250508/dl-geschaeftsbericht-2014-nach-ifrs-data.pdf</t>
  </si>
  <si>
    <t>https://www.helaba.de/blob/helaba/387566/28971866081e1bcb5304c19c8a8fed67/dl-helaba-consolidated-annual-accounts-2015-data.pdf</t>
  </si>
  <si>
    <t>https://www.nordlb.com/fileadmin/redaktion_en/branchen/investorrelations/geschaeftsberichte/2014/NORDLB_Group_Annual_Report_2014.pdf</t>
  </si>
  <si>
    <t>https://www.nordlb.com/fileadmin/redaktion_en/branchen/investorrelations/geschaeftsberichte/2015/NORDLB_Group_Annual_Report_2015.pdf</t>
  </si>
  <si>
    <t>https://www.olb.de/-/media/Images/Internet/Dokumente/olb_basisprospekt_20150814.pdf?la=de-DE</t>
  </si>
  <si>
    <t>https://www.olb.de/-/media/Images/Internet/Dokumente/olb_basisprospekt_20160905.pdf?la=de-DE</t>
  </si>
  <si>
    <t>http://www.portigon-ag.de/acm/cm/content/portigon/i/de/portigon-ag/finanzinformationen/finanzberichte/_jcr_content/marginalparsys/download_7/file.res/Portigon%20Einzel-%20und%20Konzernjahresabschluss%202014%20dt.pdf</t>
  </si>
  <si>
    <t>http://www.portigon-ag.de/acm/cm/content/portigon/i/de/portigon-ag/finanzinformationen/finanzberichte/_jcr_content/marginalparsys/download_7/file.res/Portigon%20Einzel-%20und%20Konzernjahresabschluss%202015%20dt.pdf</t>
  </si>
  <si>
    <t>http://www.aufbaubank.de/Download/CbC-Bericht_TAB2014.pdf</t>
  </si>
  <si>
    <t>http://www.vwfsag.com/content/sites/vwcorporate/vwfsag_de/en/home/investor_relations/geschaeftsberichte/annualreport2014/_jcr_content/parsysContent/c005_download.download.pdf/CbC%20E%20FS%20AG%202014.pdf</t>
  </si>
  <si>
    <t>https://www.volkswagenag.com/presence/investorrelation/publications/annual-reports/2017/fs-ag/AR%202016%20VW%20FS%20AG.pdf</t>
  </si>
  <si>
    <t>http://ww-ag.corporate-reports.net/wuestenrot/annual/2015/gb//English/pdf/report.pdf</t>
  </si>
  <si>
    <t>https://www.ww-ag.com/rmedia/media/konzern/dokumente_2/geschftsuzwischenberichte/2015_1/20150520_WW_Annual_Report_2014_Complete_Version.pdf</t>
  </si>
  <si>
    <t>http://www.mmwarburggruppe.com/export/sites/warburg-gruppe/.galleries/downloads/Country-by-Country-Reporting-2014.pdf</t>
  </si>
  <si>
    <t>http://www.mmwarburggruppe.com/export/download/mmwarburg.com/Final_Country-by-Country-Reporting-2015_2016-04-01.pdf</t>
  </si>
  <si>
    <t>https://www.kfw-ipex-bank.de/PDF/Presse/Download-Center/2014-11-10-L%C3%A4nderspezifische-Berichterstattung-2013.pdf</t>
  </si>
  <si>
    <t>https://www.kfw-ipex-bank.de/PDF/Presse/Download-Center/KfW-IPEX-Bank-Gesch%C3%A4ftsbericht-2014.pdf</t>
  </si>
  <si>
    <t>https://www.kfw-ipex-bank.de/pdf/Press/Download-center/KfW-IPEX-Bank-Annual-Report-2014.pdf</t>
  </si>
  <si>
    <t>https://www.kfw-ipex-bank.de/PDF/Presse/Download-Center/2016-05-03_KfW_IPEX-Bank_AR2015.pdf</t>
  </si>
  <si>
    <t>https://www.kfw-ipex-bank.de/PDF/Presse/Download-Center/2016-05-03-kfw-ipex-bank-geschaeftsbericht-2015.pdf</t>
  </si>
  <si>
    <t>https://www.grenke.de/fileadmin/user_upload/deutschland_gruppe/05_finanzberichte/2014/country_by_country_reporting_2014.pdf</t>
  </si>
  <si>
    <t>https://www.grenke.de/fileadmin/user_upload/deutschland_gruppe/05_finanzberichte/2016/160210_de_country_by_country_reporting_2015.pdf</t>
  </si>
  <si>
    <t>https://www.grenke.de/fileadmin/user_upload/deutschland_gruppe/05_finanzberichte/2017/170208_de_country_by_country_reporting_2016.pdf</t>
  </si>
  <si>
    <t>http://www.dwpbank.de/download/sonstige-publikationen/Country%20by%20Country%202014.pdf</t>
  </si>
  <si>
    <t>http://www.dwpbank.de/download/sonstige-jahresberichte/Country%20by%20Country%20Reporting%202015.pdf</t>
  </si>
  <si>
    <t>http://www.dwpbank.de/download/geschaeftsberichte/dwp-Bank_GB_2016_web.pdf</t>
  </si>
  <si>
    <t>https://www.bankhaus-lampe.de/sites/default/files/dokumente/bankhaus-lampe-geschaeftsbericht-2014-de.pdf</t>
  </si>
  <si>
    <t>https://www.bankhaus-lampe.de/sites/default/files/dokumente/14164_BHL_Annual_Report_2014_Webversion_100dpi.pdf</t>
  </si>
  <si>
    <t>https://www.bankhaus-lampe.de/sites/default/files/dokumente/bankhaus-lampe-geschaeftsbericht-2015-de.pdf</t>
  </si>
  <si>
    <t>https://www.bankhaus-lampe.de/sites/default/files/dokumente/bankhaus-lampe-geschaeftsbericht-2016-de.pdf</t>
  </si>
  <si>
    <t>http://lfa.de/website/downloads/geschaeftsberichte/gbDt_20142.pdf</t>
  </si>
  <si>
    <t>http://www.lfa.de/website/downloads/geschaeftsberichte/gbDt_20151.pdf</t>
  </si>
  <si>
    <t>http://www.lbbw.de/media/de/investor_relations/pdf_investorrelations/2015/LBBW_Country_by_country_Report_2014_de.pdf</t>
  </si>
  <si>
    <t>http://www.lbbw.de/media/investor_relations/pdf_investorrelations/2016/LBBW_Country_by_Country_Report_2015_en.pdf</t>
  </si>
  <si>
    <t>http://www.lbbw.de/media/investor_relations/pdf_investorrelations/2016/LBBW_Country_by_country_Report_2015_de.pdf</t>
  </si>
  <si>
    <t>http://www.lbbw.de/media/investor_relations/pdf_investorrelations/2017_1/LBBW_Country_by_Country_Report_2016_en.pdf</t>
  </si>
  <si>
    <t>https://www.deka.de/site/dekade_deka-gruppe_site/get/documents_E-213504072/dekade/medienpool_dekade/deka_gruppe/de/Dokumente/Investor%20Relations/Finanzpublikationen/Country%20by%20Country%20Report/Country%20by%20Country%20Report%20zum%2031.12.2015.pdf</t>
  </si>
  <si>
    <t>https://www.hsh-nordbank.de/media/pdf_3/produkte_2/anlageprodukte/wertpapierprospekt/nicht_oeffentliche/mai_2015/dip_final_terms_base_prospectus_2015/base_prospectus_2/mtn_base_prospectus_dip_2015_hshnordbank.pdf</t>
  </si>
  <si>
    <t>http://corpdocs.gmianalyst.com/Annual/ar_2014_313325.pdf</t>
  </si>
  <si>
    <t>https://www.zonebourse.com/JYSKE-BANK-A-S-1412946/pdf/619467/Jyske%20Bank%20A/S_Rapport-annuel.pdf</t>
  </si>
  <si>
    <t>https://www.danskebank.com/en-uk/ir/Documents/2014/Q4/annualreport-2014.pdf</t>
  </si>
  <si>
    <t>https://www.danskebank.com/en-uk/ir/Documents/2015/Q4/annualreport2015.pdf</t>
  </si>
  <si>
    <t>https://danskebank.com/-/media/danske-bank-com/file-cloud/2017/2/annual-report-2016.pdf</t>
  </si>
  <si>
    <t>http://www.bancamarch.es/recursos/doc/bancamarch/20141023/informacion-anual/informe-anual-2014.pdf</t>
  </si>
  <si>
    <t>http://www.bancamarch.es/recursos/doc/bancamarch/20141023/informacion-anual/informe-anual-2015.pdf</t>
  </si>
  <si>
    <t>https://www.grupbancsabadell.com/g3repository/PDF/EN_ANUALS2014_BSMEMOCONSO_2014_ANG.PDF</t>
  </si>
  <si>
    <t>https://www.companyreporting.com/sites/default/files/annual-report-index/bankia-annual-report-2014.pdf</t>
  </si>
  <si>
    <t>http://www.cnmv.es/AUDITA/2015/16163.pdf</t>
  </si>
  <si>
    <t>http://www.bankia.com/recursos/doc/corporativo/20170220/ingles/7-the-financial-statements-management-report-and-auditors-report-for-2016.pdf</t>
  </si>
  <si>
    <t>http://www.bankia.com/recursos/doc/corporativo/20120927/anual/informe-bancario-anual-2016.pdf</t>
  </si>
  <si>
    <t>https://www.companyreporting.com/sites/default/files/annual-report-index/banco-popular-espanol-annual-report-2014.pdf</t>
  </si>
  <si>
    <t>http://www.grupobancopopular.com/ES/AccionistasInversores/GobiernoCorporativo/JuntaGeneraldeAccionistas/Documents/Junta%20Ordinaria%202015/IA_POPULAR_2014.pdf</t>
  </si>
  <si>
    <t>http://www.bde.es/app/sif/2014_12_01_0075__42_Informe_bancario_anual_(Articulo_87_de_la_Ley_10_2014)_0075.pdf</t>
  </si>
  <si>
    <t>http://www.grupobancopopular.com/EN/InvestorRelations/FinancialInformation/Documents/2015/annualreport2015.pdf</t>
  </si>
  <si>
    <t>http://www.grupobancopopular.com/ES/AccionistasInversores/GobiernoCorporativo/Documents/informeanual2015.pdf</t>
  </si>
  <si>
    <t>http://www.bde.es/app/sif/2015_12_01_0075__42_Informe_bancario_anual_(Articulo_87_de_la_Ley_10_2014)_0075.pdf</t>
  </si>
  <si>
    <t>http://www.grupobancopopular.com/EN/InvestorRelations/FinancialInformation/Documents/2017/Annual%20Report%202016.pdf</t>
  </si>
  <si>
    <t>http://www.grupobancopopular.com/ES/AccionistasInversores/InformacionEconomicaFinanciera/Documents/Informes%20anuales/Informe%20Anual%202016.pdf</t>
  </si>
  <si>
    <t>http://www.bde.es/app/sif/2014_12_01_0128__42_Informe_bancario_anual_(Articulo_87_de_la_Ley_10_2014)_0128.pdf</t>
  </si>
  <si>
    <t>https://docs.bankinter.com/stf/traducciones/ingles/web_corporativa/accionistas_e_inversores/info_financiera/memoria/2015/informe_legal_del_grupo_bankinter_ingles.pdf</t>
  </si>
  <si>
    <t>https://docs.bankinter.com/stf/web_corporativa/accionistas_e_inversores/info_financiera/memoria/2015/informe_legal_de_bankinter_s.a.pdf</t>
  </si>
  <si>
    <t>http://www.bde.es/app/sif/2015_12_01_0128__42_Informe_bancario_anual_(Articulo_87_de_la_Ley_10_2014)_0128.pdf</t>
  </si>
  <si>
    <t>http://www.santander.com/csgs/StaticBS?blobcol=urldata&amp;blobheadername1=content-type&amp;blobheadername2=Content-Disposition&amp;blobheadername3=appID&amp;blobheadervalue1=application%2Fpdf&amp;blobheadervalue2=inline%3Bfilename%3D152%5C195%5CInf.+Audit+y+cuentas+2014+SPA+ACCE_.pdf&amp;blobheadervalue3=santander.wc.CFWCSancomQP01&amp;blobkey=id&amp;blobtable=MungoBlobs&amp;blobwhere=1278727906063&amp;ssbinary=true</t>
  </si>
  <si>
    <t>http://www.santanderannualreport.com/2015/sites/default/files/informe_de_auditoria_esp_acce_0.pdf</t>
  </si>
  <si>
    <t>http://www.santander.com/csgs/StaticBS?blobcol=urldata&amp;blobheadername1=content-type&amp;blobheadername2=Content-Disposition&amp;blobheadername3=appID&amp;blobheadervalue1=application%2Fpdf&amp;blobheadervalue2=inline%3Bfilename%3D509%5C274%5CInformedeAuditoriayCuentasanuales2016.pdf&amp;blobheadervalue3=santander.wc.CFWCSancomQP01&amp;blobkey=id&amp;blobtable=MungoBlobs&amp;blobwhere=1278738552204&amp;ssbinary=true</t>
  </si>
  <si>
    <t>http://www.bde.es/app/sif/2014_12_01_0011__42_Informe_bancario_anual_(Articulo_87_de_la_Ley_10_2014)_0011.pdf</t>
  </si>
  <si>
    <t>http://www.bde.es/app/sif/2015_12_01_0011__42_Informe_bancario_anual_(Articulo_87_de_la_Ley_10_2014)_0011.pdf</t>
  </si>
  <si>
    <t>http://shareholdersandinvestors.bbva.com/TLBB/fbinir/mult/ConsolidatedFinancialStatements_tcm927-508895.pdf</t>
  </si>
  <si>
    <t>http://shareholdersandinvestors.bbva.com/TLBB/fbinir/mult/ConsolidatedReportYear2015_tcm927-569026.pdf</t>
  </si>
  <si>
    <t>http://shareholdersandinvestors.bbva.com/TLBB/fbinir/mult/CuentasAnualesConsolidadasBBVA2016_tcm927-643412.pdf</t>
  </si>
  <si>
    <t>http://www.renta4banco.com/recursos/pdf/corp_junta_general_accionistas/20160321_informe_cuentas_anuales_consolidado.pdf</t>
  </si>
  <si>
    <t>http://www.bfatenedoradeacciones.com/Ficheros/CMA/ficheros/BFA_PDF_Informe_Anual_2014_consolidado.PDF</t>
  </si>
  <si>
    <t>http://www.bfatenedoradeacciones.com/Ficheros/CMA/ficheros/BFA_PDF_Informe_Anual_2015_consolidado.PDF</t>
  </si>
  <si>
    <t>http://www.bde.es/app/sif/2014_12_01_0487__42_Informe_bancario_anual_(Articulo_87_de_la_Ley_10_2014)_0487.pdf</t>
  </si>
  <si>
    <t>http://www.bde.es/app/sif/2015_12_01_0487__42_Informe_bancario_anual_(Articulo_87_de_la_Ley_10_2014)_0487.pdf</t>
  </si>
  <si>
    <t>http://www.bde.es/app/sif/2014_12_01_2048__42_Informe_bancario_anual_(Articulo_87_de_la_Ley_10_2014)_2048.pdf</t>
  </si>
  <si>
    <t>http://www.bde.es/app/sif/2015_12_01_2048__42_Informe_bancario_anual_(Articulo_87_de_la_Ley_10_2014)_2048.pdf</t>
  </si>
  <si>
    <t>https://corporativo.liberbank.es/system/wilson_cms/documents/documents/000/001/899/original/Informe_Anual_Bancario_2016_del_Grupo_Liberbank.pdf?1488877003</t>
  </si>
  <si>
    <t>http://www.bde.es/app/sif/2015_12_01_3111__42_Informe_bancario_anual_(Articulo_87_de_la_Ley_10_2014)_3111.pdf</t>
  </si>
  <si>
    <t>http://www.bde.es/app/sif/2015_12_01_3067__42_Informe_bancario_anual_(Articulo_87_de_la_Ley_10_2014)_3067.pdf</t>
  </si>
  <si>
    <t>http://www.cajarural.com/rurales/3008/V02/acceso_ingles/pdf/Annual_Report_2014.pdf</t>
  </si>
  <si>
    <t>http://www.cajarural.com/rurales/3008/V02/acceso_ingles/pdf/Annual_Report_2015.pdf</t>
  </si>
  <si>
    <t>http://www.bde.es/app/sif/2015_12_01_3096__42_Informe_bancario_anual_(Articulo_87_de_la_Ley_10_2014)_3096.pdf</t>
  </si>
  <si>
    <t>http://corporativa.laboralkutxa.com/src/uploads/2015/05/CAJA_LABORAL_LABORAL_KUTXA_CONSOLIDATED_ANNUAL_ACCOUNTS_AND_DIRECTORS_REPORT.pdf</t>
  </si>
  <si>
    <t>http://corporativa.laboralkutxa.com/src/uploads/2016/04/2015-CLP-Consol-ingles_WEB.pdf</t>
  </si>
  <si>
    <t>http://www.info-financiere.fr/upload/CNS/2015/04/FCCNS134431_20150428.pdf</t>
  </si>
  <si>
    <t>https://www.rcibs.com/sites/default/files/rci_banque_financial_report_2015.pdf</t>
  </si>
  <si>
    <t>https://www.carrefour-banque.fr/sites/default/files/_files/pourquoi/financial_report_2015_EN.pdf</t>
  </si>
  <si>
    <t>https://www.carrefour-banque.fr/sites/default/files/_files/pourquoi/rapport_financier_2016.pdf</t>
  </si>
  <si>
    <t>http://www.banquepsafinance.com/sites/default/files/bpf-rapport_2014-12_note_informations_relatives_aux_implantations_a_letranger_0.pdf</t>
  </si>
  <si>
    <t>http://www.banquepsafinance.com/sites/default/files/rapport_annuel_bpf_2015_vdef.pdf</t>
  </si>
  <si>
    <t>http://www.bfcm.creditmutuel.fr/fr/bfcm/pdf/DOCREF_DEC2014.pdf</t>
  </si>
  <si>
    <t>http://www.bfcm.creditmutuel.fr/fr/bfcm/pdf/DOCREF_DEC2015.pdf</t>
  </si>
  <si>
    <t>https://www.creditmutuel.fr/cmne/fr/banques/site-institutionnel/publications/rapport-annuel/2015/rapport-annuel-2015.pdf</t>
  </si>
  <si>
    <t>https://www.banque-france.fr/sites/default/files/fileadmin/user_upload/banque_de_france/Politique_Monetaire/Services/Service_a_la_Place_bancaire_et_financiere/Dossiers_de_Presentation_Financiere_des_emetteurs_de_TCN/RA20041_2014.pdf</t>
  </si>
  <si>
    <t>https://www.banque-france.fr/sites/default/files/fileadmin/user_upload/banque_de_france/Politique_Monetaire/Services/Service_a_la_Place_bancaire_et_financiere/Dossiers_de_Presentation_Financiere_des_emetteurs_de_TCN/RA20041_2015.pdf</t>
  </si>
  <si>
    <t>https://www.unglobalcompact.org/system/attachments/cop_2015/151171/original/Document_de_r%C3%A9f%C3%A9rence_Groupe_BPCE-rapport_RSE_2014.pdf?1428414519</t>
  </si>
  <si>
    <t>http://www.groupebpce.fr/content/download/11367/207829/version/6/file/Groupe%20BPCE%20-%20DDR%202014%20-%20VF%20-%20VDEF%202.pdf</t>
  </si>
  <si>
    <t>http://www.groupebpce.fr/mobile_fr/content/download/13465/248726/version/4/file/GBPCE_DDR2015.pdf</t>
  </si>
  <si>
    <t>http://www.groupebpce.fr/en/content/download/13479/248972/version/2/file/2015%20Registration%20document.pdf</t>
  </si>
  <si>
    <t>http://www.groupebpce.fr/en/Investors/Results/Registration-documents</t>
  </si>
  <si>
    <t>https://www.cic.fr/partage/partage_fr/I14/telechargements/rapports-annuels/CIC_annual-report_2015.pdf</t>
  </si>
  <si>
    <t>https://www.societegenerale.com/sites/default/files/ddr2015_amf_13_03_2015_uk.pdf</t>
  </si>
  <si>
    <t>https://www.societegenerale.com/sites/default/files/ddr-2016-depot-amf-11032016-uk.pdf</t>
  </si>
  <si>
    <t>https://invest.bnpparibas.com/sites/default/files/documents/ddr_2014_gb.pdf</t>
  </si>
  <si>
    <t>https://invest.bnpparibas.com/sites/default/files/documents/ddr2015eng.pdf</t>
  </si>
  <si>
    <t>https://invest.bnpparibas.com/sites/default/files/documents/ddr_2015_bnp_paribas.pdf</t>
  </si>
  <si>
    <t>https://invest.bnpparibas.com/sites/default/files/documents/ddr2016gb.pdf</t>
  </si>
  <si>
    <t>https://invest.bnpparibas.com/sites/default/files/documents/ddr2016versionfr.pdf</t>
  </si>
  <si>
    <t>http://www.arkea.com/banque/assurance/credit/upload/docs/application/pdf/2015-04/arkea_document_reference_2014.pdf</t>
  </si>
  <si>
    <t>http://www.arkea.com/banque/assurance/credit/upload/docs/application/pdf/2016-04/web-cma_doc_de_ref_2015.pdf</t>
  </si>
  <si>
    <t>http://www.afd.fr/webdav/shared/PORTAILS/PUBLICATIONS/RAPPORTS_ANNUELS/document-reference-afd-2015.pdf</t>
  </si>
  <si>
    <t>https://www.credit-agricole.com/content/download/103276/1746399/version/7/file/Actualisation%20A01%20comptes%20au%2031%2012%202014%20.pdf</t>
  </si>
  <si>
    <t>https://www.credit-agricole.com/finance/finance/espace-investisseurs/informations-financieres#</t>
  </si>
  <si>
    <t>https://www.credit-agricole.com/finance/finance/espace-investisseurs/informations-financieres</t>
  </si>
  <si>
    <t>https://www.home.barclays/content/dam/barclayspublic/docs/Citizenship/Reports-Publications/2014_country_snapshot.pdf</t>
  </si>
  <si>
    <t>https://www.home.barclays/content/dam/barclayspublic/docs/InvestorRelations/AnnualReports/AR2015/Barclays%20PLC%20Country%20by%20Country%20Report%202015.pdf</t>
  </si>
  <si>
    <t>https://www.home.barclays/content/dam/barclayspublic/docs/InvestorRelations/ResultAnnouncements/2016FYResults/20170223_Barclays_PLC_Country_Snapshot_2016.pdf</t>
  </si>
  <si>
    <t>https://www.closebrothers.com/system/files/rrp/reports/cbcrdisclosure31july2013.pdf</t>
  </si>
  <si>
    <t>https://www.closebrothers.com/system/files/rrp/reports/Close%20Brothers%20Group%20plc%20Country%20by%20Country%20Reporting%202015_0.pdf</t>
  </si>
  <si>
    <t>https://www.closebrothers.com/system/files/rrp/reports/Country-by-Country%20Reporting%202016_0.pdf</t>
  </si>
  <si>
    <t>http://www.hsbc.com/~/media/hsbc-com/investorrelationsassets/financialresults/2014/the-capital-requirements-country-by-country-reporting-regulations-2013</t>
  </si>
  <si>
    <t>http://www.hsbc.com/~/media/hsbc-com/investorrelationsassets/financial-and-regulatory-reports/capital-requirements-2013-as-at-31-december-2014.pdf</t>
  </si>
  <si>
    <t>http://files.shareholder.com/downloads/STANCHAR/4405237151x0x766075/b44e7a9c-47ec-4cae-935a-842fda75daa8/FINAL_Country_by_Country_Website_Disclosure_Year_Ended_31_December_2013.pdf</t>
  </si>
  <si>
    <t>http://files.shareholder.com/downloads/STANCHAR/4405237151x0x903608/E64F58AC-E84D-4FE1-858B-CAF4E4530F0E/2015_CbCR_Disclosures_FINAL.pdf</t>
  </si>
  <si>
    <t>http://www.paragon-group.co.uk/file_source/Files/GROUP/pdf/annual%20reports/Annual%20Report%202016.pdf</t>
  </si>
  <si>
    <t>http://www.paragon-group.co.uk/file_source/Files/GROUP/pdf/pillar%20III/Pillar%20III%20Disclosure%202014.pdf</t>
  </si>
  <si>
    <t>http://www.paragon-group.co.uk/file_source/Files/GROUP/pdf/pillar%20III/Pillar%20III%20Disclosure%202015.pdf</t>
  </si>
  <si>
    <t>http://www.schroders.com/staticfiles/schroders/sites/global/pdf/schroders-annual-results-2014.pdf</t>
  </si>
  <si>
    <t>http://www.schroders.com/en/SysGlobalAssets/about-us/crdiv-2015-with-audit-report-14-09-16.pdf</t>
  </si>
  <si>
    <t>http://www.schroders.com/annualreport2016/servicepages/downloads/files/entire_schroders_ara16.pdf</t>
  </si>
  <si>
    <t>http://www.skipton.co.uk/~/media/skipton-co-uk/pdf/about-us/Annual-Report-Accounts-2014.ashx?la=en-GB</t>
  </si>
  <si>
    <t>http://www.skipton.co.uk/~/media/skipton-co-uk/pdf/about-us/annual-report-and-accounts-2015.ashx</t>
  </si>
  <si>
    <t>https://www.blme.com/media/1430/blme-plc-country-by-country-reporting-31-december-2014_final.pdf</t>
  </si>
  <si>
    <t>https://www.blme.com/media/1539/2016-financial-statements-blme-plc.pdf</t>
  </si>
  <si>
    <t>https://www.leedsbuildingsociety.co.uk/_resources/pdfs/your-society-pdfs/reports-accounts-2014.pdf</t>
  </si>
  <si>
    <t>https://www.leedsbuildingsociety.co.uk/_resources/pdfs/press-pdfs/financial-resulsts-pdfs/reports-accounts-2015.pdf</t>
  </si>
  <si>
    <t>http://www.leedsbuildingsociety.co.uk/_resources/pdfs/press-pdfs/financial-results-pdfs/reports-accounts-2016.pdf</t>
  </si>
  <si>
    <t>http://www.nationwide.co.uk/~/media/MainSite/documents/about/corporate-information/results-and-accounts/country-by-country-reporting-2015.pdf</t>
  </si>
  <si>
    <t>https://www.thenottingham.com/~/media/files/accounts/pillar-3-disclosure-2014-additional-disclosure.pdf?la=en</t>
  </si>
  <si>
    <t>http://www.nationwide.co.uk/~/media/MainSite/documents/about/corporate-information/results-and-accounts/Country-by-Country-Reporting-2016.pdf</t>
  </si>
  <si>
    <t>http://www.lloydsbankinggroup.com/globalassets/documents/investors/2014/2013_lbg_crd_iv_country_analysis.pdf</t>
  </si>
  <si>
    <t>http://www.lloydsbankinggroup.com/globalassets/documents/investors/2015/2014_crdiv_country_by_country_disclosures.pdf</t>
  </si>
  <si>
    <t>http://www.lloydsbankinggroup.com/globalassets/documents/investors/2016/2015_crdiv_country_by_country_disclosures.pdf</t>
  </si>
  <si>
    <t>https://www.nbg.gr/english/the-group/investor-relations/annual-report-offerring-circular/Documents/ANNUAL%20REPORT%202014.pdf</t>
  </si>
  <si>
    <t>https://www.eurobank.gr/Uploads/pdf/Country%20By%20Country%20Reporting%2031.12.2014%20EN.PDF</t>
  </si>
  <si>
    <t>https://aib.ie/content/dam/aib/investorrelations/docs/resultscentre/AIB%20CBCR%202014.pdf</t>
  </si>
  <si>
    <t>https://aib.ie/content/dam/aib/investorrelations/docs/resultscentre/aib-group-country-by-country-reporting-2015.pdf</t>
  </si>
  <si>
    <t>http://www.bpfondi.it/trasparenza/docs/informativa-stato-per-stato-2014.pdf</t>
  </si>
  <si>
    <t>http://www.bpfondi.it/trasparenza/docs/informativa-stato-per-stato-2015.pdf</t>
  </si>
  <si>
    <t>http://bancacapasso.it/wp-content/uploads/2015/04/Informativa-stato-per-stato2014.pdf</t>
  </si>
  <si>
    <t>http://www.bancacapasso.it/wp-content/uploads/2013/09/Informativa-Stato-per-Stato2015.pdf</t>
  </si>
  <si>
    <t>http://www.bplajatico.it/wp-content/uploads/2016/10/INFORMATIVA-AL-PUBBLICO-STATO-PER-STATO-2013.pdf</t>
  </si>
  <si>
    <t>http://www.bplajatico.it/wp-content/uploads/2016/10/BILANCIO-2015_web.pdf</t>
  </si>
  <si>
    <t>https://www.credem.it/content/dam/credem/documenti/Investor_Relations/Bilanci/in-corso/2014/INFORMATIVA-AL-PUBBLICO-STATO-PER-STATO-(2).pdf</t>
  </si>
  <si>
    <t>https://www.popolarevicenza.it/bpvi-web/data/bpvi/documentiSocietari/informativaPubblicoStatoPerStato/Informativa-al-pubblico-Stato-per-Stato-del-Gruppo-BPVI-al-31-12-2013/Scarica-documento--150-kB-/allegato/INFORMATIVA_31122013.pdf</t>
  </si>
  <si>
    <t>https://www.popolarevicenza.it/bpvi-web/data/bpvi/documentiSocietari/informativaPubblicoStatoPerStato/Informativa-al-pubblico-Stato-per-Stato-del-Gruppo-BPVI-al-31-12-2014/Scarica-documento--200-kB-/allegato/INFORMATIVA_31122014.pdf</t>
  </si>
  <si>
    <t>https://www.popolarevicenza.it/bpvi-web/data/bpvi/documentiSocietari/informativaPubblicoStatoPerStato/Informativa-al-pubblico-Stato-per-Stato-del-Gruppo-BPVI-al-31-12-2015/Scarica-documento--200-kB-/allegato/INFORMATIVA_31122015.pdf</t>
  </si>
  <si>
    <t>https://www.popolarevicenza.it/bpvi-web/data/bpvi/documentiSocietari/informativaPubblicoStatoPerStato/Informativa-al-pubblico-Stato-per-Stato-del-Gruppo-BPVI-al-31-12-2016/Scarica-documento--290-kB-/allegato/INFORMATIVA_31122016.pdf</t>
  </si>
  <si>
    <t>https://www.gruppovenetobanca.it/documents/17503/66599/2014_Reports+and+Accounts.pdf/d0276914-015b-438f-be41-52447ee880a5</t>
  </si>
  <si>
    <t>https://www.gruppovenetobanca.it/documents/17503/1326788/2015+Reports+and+Accounts</t>
  </si>
  <si>
    <t>https://www.gruppovenetobanca.it/documents/17503/1326780/Bilancio+Veneto+Banca+S.p.A.+al+31.12.2015</t>
  </si>
  <si>
    <t>http://www.popolarebari.it/content/dam/bpb/Bilanci/PDF%20Bilanci/Bilancio%202014.pdf</t>
  </si>
  <si>
    <t>http://www.popolarebari.it/content/dam/bpb/Gruppo/InvestorRelations/Bilanci/Bilancio%20BPB%202015.pdf</t>
  </si>
  <si>
    <t>http://www.popolarebari.it/content/dam/bpb/Gruppo/InvestorRelations/Bilanci/Bilancio%202016.pdf</t>
  </si>
  <si>
    <t>https://www.lavalsabbina.it/fileadmin/user_upload/lavalsabbina/documents/soci_e_azionisti/relazioni_e_bilancio/esercizi/Bilancio-2014.pdf</t>
  </si>
  <si>
    <t>https://www.lavalsabbina.it/fileadmin/Bilanci_e_documenti_societari/Bilancio-2015_versione-web.pdf</t>
  </si>
  <si>
    <t>https://www.unicreditgroup.eu/content/dam/unicreditgroup-eu/documents/en/investors/financial-reports/2014/CbC_Disclosure_Dec-31-2014-ENG-version-to-publish.pdf</t>
  </si>
  <si>
    <t>https://www.unicreditgroup.eu/content/dam/unicreditgroup-eu/documents/en/investors/financial-reports/2015/4Q15/CbC_Disclosure_Dec_31_2015.pdf</t>
  </si>
  <si>
    <t>https://www.unicreditgroup.eu/content/dam/unicreditgroup-eu/documents/it/investors/bilanci-e-relazioni/2015/4Q15/CbC_Informativa_Dic_31_2015.pdf</t>
  </si>
  <si>
    <t>https://www.unicreditgroup.eu/content/dam/unicreditgroup-eu/documents/it/investors/bilanci-e-relazioni/2016/4Q16/CbC_Informativa_Dic-31-2016-versione-ITA.pdf</t>
  </si>
  <si>
    <t>https://privatebanking.bancafucino.it/download/Content/Documenti/175/o/bilancio_bdf_2014.pdf</t>
  </si>
  <si>
    <t>https://privatebanking.bancafucino.it/download/Content/Documenti/176/o/bilancio_bdf_2015.pdf</t>
  </si>
  <si>
    <t>http://www.group.intesasanpaolo.com/scriptIsir0/si09/contentData/view/20140701_Country_by_Contry_Report_(data%20on%2031%2012%202013)_ing.pdf?id=CNT-04-00000001F61FD&amp;ct=application/pdf</t>
  </si>
  <si>
    <t>http://www.group.intesasanpaolo.com/scriptIsir0/si09/contentData/view/20150331_CountrybyContryReport_(data_on_%2031_12_2014)_ing.pdf?id=CNT-05-000000025BA26&amp;ct=application/pdf</t>
  </si>
  <si>
    <t>http://www.group.intesasanpaolo.com/scriptIsir0/si09/contentData/view/20160316_Country_by_Contry_Report_(data%20on%2031%2012%202015)_uk.pdf?id=CNT-05-0000000426C79&amp;ct=application/pdf</t>
  </si>
  <si>
    <t>http://www.group.intesasanpaolo.com/scriptIsir0/si09/contentData/view/20170316_Country_by_Country_2016_uk.pdf?id=CNT-05-00000004D2E3E&amp;ct=application/pdf</t>
  </si>
  <si>
    <t>http://www.gruppobper.it/wps/wcm/connect/1c31d1004a2f56f6b065f59f819da412/Annual+Report+2015.pdf?MOD=AJPERES&amp;CACHEID=1c31d1004a2f56f6b065f59f819da412</t>
  </si>
  <si>
    <t>http://www.bper.it/wps/wcm/connect/742d90004ac66e2fa65ba7b646b7c7a6/Bilancio+consolidato+al+31+dicembre+2016.pdf?MOD=AJPERES&amp;CACHEID=742d90004ac66e2fa65ba7b646b7c7a6</t>
  </si>
  <si>
    <t>https://www.bancodesio.it/sites/default/files/docs/bilancio_individuale_e_consolidato_31_12_2014.pdf</t>
  </si>
  <si>
    <t>https://www.bancodesio.it/sites/default/files/docs/bilancio_desio_2015_finale_da_tipografo.pdf</t>
  </si>
  <si>
    <t>https://www.bancodesio.it/sites/default/files/docs/bilancio_banco_desio_2016.pdf</t>
  </si>
  <si>
    <t>http://www.lacassa.com/upload/carira/investor_relations/INFORMATIVA_AL_PUBBLICO_STATO_PER_STATO_2014.pdf</t>
  </si>
  <si>
    <t>http://www.lacassa.com/upload/carira/investor_relations/BILANCIO_CASSA_2014_COMPLETO.pdf</t>
  </si>
  <si>
    <t>http://www.lacassa.com/upload/carira/investor_relations/INFORMATIVA%20AL%20PUBBLICO%20STATO%20PER%20STATO_2015.pdf</t>
  </si>
  <si>
    <t>http://www.carira.it/upload/carira/investor_relations/Carira%20-%20Bilancio%20Consolidato%20Provv%202016.pdf</t>
  </si>
  <si>
    <t>https://www.bancamediolanum.it/static-assets/documents/Rel_Finanziaria_31.12.2015.pdf</t>
  </si>
  <si>
    <t>https://www.bancamediolanum.it/static-assets/documents/GM_BilancioConsolidato2016.pdf</t>
  </si>
  <si>
    <t>http://www.carispcesena.it/wp-content/uploads/2016/08/INFORMATIVA-AL-PUBBLICO-STATO-PER-STATO_2.pdf</t>
  </si>
  <si>
    <t>http://www.emarketstorage.com/storage/20150218/20150218_82.1677821.pdf</t>
  </si>
  <si>
    <t>https://www.ubibanca.it/contenuti/file/Gruppo%20UBI%20Banca_Bilancio%20Consolidato%202014.pdf</t>
  </si>
  <si>
    <t>https://www.ubibanca.it/contenuti/file/Gruppo%20UBI_Bilancio%20consolidato%202016.pdf</t>
  </si>
  <si>
    <t>http://www.gruppocarige.it/wpsgrp/wcm/connect/istituzionale/4b19cb97-f2f4-4f8e-8c52-a29fecd79ef5/Rel+dic+2015+CONS+ENG.pdf?MOD=AJPERES&amp;CACHEID=ROOTWORKSPACE.Z18_11GCHGS0LODV80AETI9IQ6AHT2-4b19cb97-f2f4-4f8e-8c52-a29fecd79ef5-kZaJ7HT</t>
  </si>
  <si>
    <t>http://www.gruppocarige.it/wpsgrp/wcm/connect/istituzionale/99f05707-0713-42eb-9d04-4329211e1583/Rel+dic+2016+COMPLETA+ENG.pdf?MOD=AJPERES&amp;CACHEID=ROOTWORKSPACE.Z18_11GCHGS0LODV80AETI9IQ6AHT2-99f05707-0713-42eb-9d04-4329211e1583-lLTIX6A</t>
  </si>
  <si>
    <t>http://bancafarmafactoring.verbacreative.com/documents/33221/50153/BFF+InformativaPubblico+Country+by+Country+2014_UK.pdf/626b89db-e109-4d46-9e5b-0b28013cca83</t>
  </si>
  <si>
    <t>http://bancafarmafactoring.verbacreative.com/documents/33221/50153/Gruppo+BFF+Country+by+Country+dic+2014+UK/16e3918c-67b4-4e38-80a9-2f798cce4eb2</t>
  </si>
  <si>
    <t>https://www.bancafarmafactoring.it/documents/33221/73138/BFF+informativa+country+by+country+2015+UK/48da9f08-e635-413a-a99a-3a7a3575eb71</t>
  </si>
  <si>
    <t>http://www.fcabankgroup.com/templates/FGACAPITAL/media_1/Bilanci/FCABank_Consolidated_Financial_Statement_31-12-2016_eng.pdf</t>
  </si>
  <si>
    <t>http://www.banquehavilland.com/sites/havilland/files/files/Annual_Report_2015.pdf</t>
  </si>
  <si>
    <t>https://corporate.vanlanschot.nl/media/2163/financial-statements-2014-f-van-lanschot-bankiers-nv.pdf</t>
  </si>
  <si>
    <t>https://media.vanlanschot.nl/media/pdfs/annual-report-f-van-lanschot-bankiers-nv-2015.pdf</t>
  </si>
  <si>
    <t>https://media.vanlanschot.nl/media/pdfs/van-lanschot-2016-annual-report.pdf</t>
  </si>
  <si>
    <t>https://annualreport2014.nibc.com/downloads/NIBC-JV2014-BANK-EDITIE-02042015.pdf</t>
  </si>
  <si>
    <t>https://annualreport2015.nibc.com/contents/uploads/annual-report/1_1.160420jv2015.pdf</t>
  </si>
  <si>
    <t>http://annualreport2016.nibc.com/</t>
  </si>
  <si>
    <t>https://www.rabobank.com/en/images/consolidated-financial-statements-2014-rabobank-group.pdf</t>
  </si>
  <si>
    <t>https://www.rabobank.com/en/images/rabobank-annual-report-2015.pdf</t>
  </si>
  <si>
    <t>https://www.rabobank.com/en/images/annual-report-2016.pdf</t>
  </si>
  <si>
    <t>https://www.triodos.co.uk/downloads/annual-report-2014.pdf</t>
  </si>
  <si>
    <t>https://www.abnamroclearing.com/en/images/025_News/030_Annual_reports/Pdfs/ABN_AMRO_Clearing_Annual_Report_2014.pdf</t>
  </si>
  <si>
    <t>https://www.abnamroclearing.com/en/images/012_Who_we_are/Our_company/Documents/AAC_Annual_report_2015.pdf</t>
  </si>
  <si>
    <t>https://www.ing.com/Investor-relations/Annual-Reports.htm</t>
  </si>
  <si>
    <t>https://ddd.uab.cat/pub/infanu/24550/iaABN-AMROa2014ieng.pdf</t>
  </si>
  <si>
    <t>https://www.abnamro.com/en/images/Documents/Investor_Relations/Financial_Disclosures/2013/ABN_AMRO_Country_by_Country_Reporting.pdf</t>
  </si>
  <si>
    <t>https://www.abnamro.com/en/images/Documents/Investor_Relations/Financial_Disclosures/2014/ABN_AMRO_Annual_Report_2014.pdf</t>
  </si>
  <si>
    <t>https://www.abnamro.com/en/images/Documents/Investor_Relations/Financial_Disclosures/2015/ABN_AMRO_Annual_Report_2015.pdf</t>
  </si>
  <si>
    <t>https://www.abnamro.com/en/images/Documents/Investor_Relations/Financial_Disclosures/2016/ABN_AMRO_Group_Annual_Report_2016.pdf</t>
  </si>
  <si>
    <t>https://www.cgd.pt/English/Investor-Relations/Investor-Information/Financial-Information/CGD/2015/Documents/CGD-Annual-Report-2015.pdf</t>
  </si>
  <si>
    <t>https://www.nordea.com/Images/36-36843/2014-01-01_Annual-Report-2014-Nordea-Bank-AB_EN.pdf</t>
  </si>
  <si>
    <t>http://www.sid.si/Portals/0/Dokumenti/Financial/Annual_Report_SID_Bank_2014.pdf?ver=2015-05-30-172315-427</t>
  </si>
  <si>
    <t>http://www.sid.si/Portals/0/Dokumenti/Financial/ANNUAL%20REPORT%202015.pdf?ver=2016-04-22-114411-590</t>
  </si>
  <si>
    <t>https://www.erstegroup.com/content/dam/at/eh/www_erstegroup_com/en/Investor%20Relations/2015/Reports/AR2015_FINAL_en.pdf</t>
  </si>
  <si>
    <t>Establishment is in liquidation.</t>
  </si>
  <si>
    <t>E</t>
  </si>
  <si>
    <t>N</t>
  </si>
  <si>
    <t>AE</t>
  </si>
  <si>
    <t>AL</t>
  </si>
  <si>
    <t>AM</t>
  </si>
  <si>
    <t>AO</t>
  </si>
  <si>
    <t>AR</t>
  </si>
  <si>
    <t>AU</t>
  </si>
  <si>
    <t xml:space="preserve">other (e.g. consolidation scope, …) </t>
  </si>
  <si>
    <t>exact number</t>
  </si>
  <si>
    <t>quantitative information on sub-category of turnover given  (e.g. net interest income)</t>
  </si>
  <si>
    <t>both explanation of sub-itmes (1) and quantitative information on sub-category (2)</t>
  </si>
  <si>
    <t>additional tax figures (apart from taxes on income / corporate income tax) stated in the report (free text / missing if no additonal taxes stated)</t>
  </si>
  <si>
    <t>list in annual report or sep. document without reference in CbCR section / report</t>
  </si>
  <si>
    <t>income tax expense in case it is unclear whether the reported items refer to current or total tax expense (otherwise missing)</t>
  </si>
  <si>
    <t>Overall structure of the CbCR (only if list_sep = 1)</t>
  </si>
  <si>
    <t>Information regarding foreign branches (only if list_sep = 1)</t>
  </si>
  <si>
    <t>unclear</t>
  </si>
  <si>
    <t>Verena</t>
  </si>
  <si>
    <t>Anna-Lena</t>
  </si>
  <si>
    <t>Max</t>
  </si>
  <si>
    <t>Heiko</t>
  </si>
  <si>
    <t>turn_expl</t>
  </si>
  <si>
    <t>tax_expl</t>
  </si>
  <si>
    <t>US</t>
  </si>
  <si>
    <t>CH</t>
  </si>
  <si>
    <t xml:space="preserve">CZ </t>
  </si>
  <si>
    <t xml:space="preserve">SK </t>
  </si>
  <si>
    <t>RS</t>
  </si>
  <si>
    <t>IM</t>
  </si>
  <si>
    <t>KY</t>
  </si>
  <si>
    <t>HK</t>
  </si>
  <si>
    <t>MC</t>
  </si>
  <si>
    <t>SG</t>
  </si>
  <si>
    <t>CN</t>
  </si>
  <si>
    <t>RU</t>
  </si>
  <si>
    <t>IN</t>
  </si>
  <si>
    <t>VG</t>
  </si>
  <si>
    <t>DKK</t>
  </si>
  <si>
    <t>GI</t>
  </si>
  <si>
    <t>DK17616618</t>
  </si>
  <si>
    <t>DK17616619</t>
  </si>
  <si>
    <t>DK17616620</t>
  </si>
  <si>
    <t>DK17616621</t>
  </si>
  <si>
    <t>DK17616622</t>
  </si>
  <si>
    <t>https://investor.jyskebank.com/wps/wcm/connect/d4282182-8f2e-46ee-8962-91d14d145d48/Annual+Report+2016.pdf?MOD=AJPERES&amp;CACHEID=d4282182-8f2e-46ee-8962-91d14d145d48</t>
  </si>
  <si>
    <t>NO</t>
  </si>
  <si>
    <t>RCB  Bank Ltd</t>
  </si>
  <si>
    <t>CYC72376</t>
  </si>
  <si>
    <t>BS</t>
  </si>
  <si>
    <t>http://www.santander.com/csgs/StaticBS?blobcol=urldata&amp;blobheadername1=content-type&amp;blobheadername2=Content-Disposition&amp;blobheadername3=appID&amp;blobheadervalue1=application%2Fpdf&amp;blobheadervalue2=inline%3Bfilename%3D863%5C410%5C135658A.pdf&amp;blobheadervalue3=santander.wc.CFWCSancomQP01&amp;blobkey=id&amp;blobtable=MungoBlobs&amp;blobwhere=1278721205279&amp;ssbinary=true</t>
  </si>
  <si>
    <t>BR</t>
  </si>
  <si>
    <t>CA</t>
  </si>
  <si>
    <t>CL</t>
  </si>
  <si>
    <t>CO</t>
  </si>
  <si>
    <t>JE</t>
  </si>
  <si>
    <t>MA</t>
  </si>
  <si>
    <t>MX</t>
  </si>
  <si>
    <t>PA</t>
  </si>
  <si>
    <t>PE</t>
  </si>
  <si>
    <t>PR</t>
  </si>
  <si>
    <t>UY</t>
  </si>
  <si>
    <t>List of entities page: 638</t>
  </si>
  <si>
    <t>List of entities page: 206</t>
  </si>
  <si>
    <t>PY</t>
  </si>
  <si>
    <t>List of entities page: 214</t>
  </si>
  <si>
    <t>VE</t>
  </si>
  <si>
    <t>BO</t>
  </si>
  <si>
    <t>TR</t>
  </si>
  <si>
    <t>CW</t>
  </si>
  <si>
    <t>JP</t>
  </si>
  <si>
    <t>KR</t>
  </si>
  <si>
    <t>TW</t>
  </si>
  <si>
    <t>-</t>
  </si>
  <si>
    <t>UA</t>
  </si>
  <si>
    <t>PH</t>
  </si>
  <si>
    <t>ID</t>
  </si>
  <si>
    <t>MY</t>
  </si>
  <si>
    <t>MU</t>
  </si>
  <si>
    <t>table does not include the result from discontinued operations comprising EUR 6815 million, pbt of EUR 936 million and tax of EUR 143 million</t>
  </si>
  <si>
    <t>GG</t>
  </si>
  <si>
    <t>BW</t>
  </si>
  <si>
    <t>MZ</t>
  </si>
  <si>
    <t>CV</t>
  </si>
  <si>
    <t>ZA</t>
  </si>
  <si>
    <t>DZ</t>
  </si>
  <si>
    <t>TL</t>
  </si>
  <si>
    <t>ST</t>
  </si>
  <si>
    <t>group companies p. 179</t>
  </si>
  <si>
    <t>https://www.nordea.com/Images/33-169612/Annual%20Report%20Nordea%20Bank%20AB%202016.pdf</t>
  </si>
  <si>
    <t>BA</t>
  </si>
  <si>
    <t xml:space="preserve">HU </t>
  </si>
  <si>
    <t xml:space="preserve">BE </t>
  </si>
  <si>
    <t xml:space="preserve">LU </t>
  </si>
  <si>
    <t xml:space="preserve">RU </t>
  </si>
  <si>
    <t xml:space="preserve">RO </t>
  </si>
  <si>
    <t xml:space="preserve">GR </t>
  </si>
  <si>
    <t>Channel Islands</t>
  </si>
  <si>
    <t xml:space="preserve">CH </t>
  </si>
  <si>
    <t>Others</t>
  </si>
  <si>
    <t>IL</t>
  </si>
  <si>
    <t>NZ</t>
  </si>
  <si>
    <t>PK</t>
  </si>
  <si>
    <t>QA</t>
  </si>
  <si>
    <t>SA</t>
  </si>
  <si>
    <t>KP</t>
  </si>
  <si>
    <t>LK</t>
  </si>
  <si>
    <t>TH</t>
  </si>
  <si>
    <t>VN</t>
  </si>
  <si>
    <t xml:space="preserve">JE </t>
  </si>
  <si>
    <t>MH</t>
  </si>
  <si>
    <t>Corporate</t>
  </si>
  <si>
    <t>Autres taxes</t>
  </si>
  <si>
    <t>List: p. 138 ff. AR</t>
  </si>
  <si>
    <t>LI</t>
  </si>
  <si>
    <t>SX</t>
  </si>
  <si>
    <t>TN</t>
  </si>
  <si>
    <t>List: p. 126 ff. AR</t>
  </si>
  <si>
    <t>Autres taxes: Charges sociales, charges de retraite, impôts et taxes sur les rémunérations, crédit d'impôt compétitivité emploi et autres impôts et taxes</t>
  </si>
  <si>
    <t>CM</t>
  </si>
  <si>
    <t>CG</t>
  </si>
  <si>
    <t>DJ</t>
  </si>
  <si>
    <t>MG</t>
  </si>
  <si>
    <t>EC</t>
  </si>
  <si>
    <t>KH</t>
  </si>
  <si>
    <t>FJ</t>
  </si>
  <si>
    <t>LA</t>
  </si>
  <si>
    <t>NC</t>
  </si>
  <si>
    <t>PF</t>
  </si>
  <si>
    <t>VU</t>
  </si>
  <si>
    <t>file:///L:/CBCR_shared/Datenerhebung/country-by-country-reports/FR_BPCE_SA_2014_cbcr_ar_fr.pdf#page=309</t>
  </si>
  <si>
    <t>file:///L:/CBCR_shared/Datenerhebung/country-by-country-reports/FR_BPCE_SA_2015_cbcr_ar_fr.pdf#page=318</t>
  </si>
  <si>
    <t>other taxes</t>
  </si>
  <si>
    <t>BJ</t>
  </si>
  <si>
    <t>BM</t>
  </si>
  <si>
    <t>BF</t>
  </si>
  <si>
    <t>CI</t>
  </si>
  <si>
    <t>GE</t>
  </si>
  <si>
    <t>GH</t>
  </si>
  <si>
    <t>GN</t>
  </si>
  <si>
    <t>GQ</t>
  </si>
  <si>
    <t>LB</t>
  </si>
  <si>
    <t>MK</t>
  </si>
  <si>
    <t>MD</t>
  </si>
  <si>
    <t>ME</t>
  </si>
  <si>
    <t>SN</t>
  </si>
  <si>
    <t>TD</t>
  </si>
  <si>
    <t>Other taxes (Other taxes include among others payroll taxes, the C3S tax and local taxes. The data arise from the consolidated reporting and from the management report.)</t>
  </si>
  <si>
    <t>List: p. 367 ff. AR (Note 8.4)</t>
  </si>
  <si>
    <t>TG</t>
  </si>
  <si>
    <t>BH</t>
  </si>
  <si>
    <t>KW</t>
  </si>
  <si>
    <t>ML</t>
  </si>
  <si>
    <t>NA</t>
  </si>
  <si>
    <t>file:///L:/CBCR_shared/Datenerhebung/country-by-country-reports/FR_BNP_Paribas_2015_cbcr_ar_fr.pdf#page=520</t>
  </si>
  <si>
    <t>file:///L:/CBCR_shared/Datenerhebung/country-by-country-reports/FR_BNP_Paribas_2016_cbcr_ar_fr.pdf#page=540</t>
  </si>
  <si>
    <t>List: p. 104 ff. (AR)</t>
  </si>
  <si>
    <t>List: p. 148 ff. (AR)</t>
  </si>
  <si>
    <t>abgesehen von produit net bancaire wird die chiffre d'affaires ausgewiesen</t>
  </si>
  <si>
    <t>TF</t>
  </si>
  <si>
    <t>EG</t>
  </si>
  <si>
    <t>GBP</t>
  </si>
  <si>
    <t>Social security paid, VAT paid, Bank levy paid, Other taxes paid (property taxes), Total tax paid (sum of items named before)</t>
  </si>
  <si>
    <t>No list found in AR (p. 327 AR: Information on the Group’s subsidiaries, as required by the Companies Act, will be included in the  Annual Return to be filed at the UK Companies House.)</t>
  </si>
  <si>
    <t>KE</t>
  </si>
  <si>
    <t>TZ</t>
  </si>
  <si>
    <t>ZM</t>
  </si>
  <si>
    <t>List: p. 341 ff. AR</t>
  </si>
  <si>
    <t>UG</t>
  </si>
  <si>
    <t>ZW</t>
  </si>
  <si>
    <t>SC</t>
  </si>
  <si>
    <t>List: p. 366 ff. AR</t>
  </si>
  <si>
    <t>List: p. 131 AR (note 31)</t>
  </si>
  <si>
    <t>List: p. 134 AR (note 31)</t>
  </si>
  <si>
    <t>USD</t>
  </si>
  <si>
    <t>Channel Islands and Isle of Man (IM)</t>
  </si>
  <si>
    <t>KZ</t>
  </si>
  <si>
    <t>BD</t>
  </si>
  <si>
    <t>BN</t>
  </si>
  <si>
    <t>MO</t>
  </si>
  <si>
    <t>MV</t>
  </si>
  <si>
    <t>JO</t>
  </si>
  <si>
    <t>OM</t>
  </si>
  <si>
    <t>Employer Payroll Taxes, Withholding Taxes, Irrecoverable VAT, Other Taxes (incl. UK Bank Levy)</t>
  </si>
  <si>
    <t>NP</t>
  </si>
  <si>
    <t>GM</t>
  </si>
  <si>
    <t>NG</t>
  </si>
  <si>
    <t>SL</t>
  </si>
  <si>
    <t>FK</t>
  </si>
  <si>
    <t>IQ</t>
  </si>
  <si>
    <t>VI</t>
  </si>
  <si>
    <t>List in note in AR right before CbCR note</t>
  </si>
  <si>
    <t>CbCR only contains one country</t>
  </si>
  <si>
    <t>"Pillar III Disclosures 2014"</t>
  </si>
  <si>
    <t>List: p. 141 AR</t>
  </si>
  <si>
    <t>List: p. 231 ff. AR</t>
  </si>
  <si>
    <t>List: p. 140 AR</t>
  </si>
  <si>
    <t>only net operating revenue; not really a CbCR but "segmental reporting"</t>
  </si>
  <si>
    <t>List: p. 150 ff. AR</t>
  </si>
  <si>
    <t>CbCR consists of 3 parts: Schroder Investment Management Limited, Schroder Investments Limited, Schroder &amp; Co Limited --&gt; numbers in this excel sheet are the sums across all 3 companies</t>
  </si>
  <si>
    <t>List: p. 162 ff. AR</t>
  </si>
  <si>
    <t>income and  profit presented with and without intra-group adjustments; numbers in this excel are before intra-group adjustments</t>
  </si>
  <si>
    <t>List: p. 104 AR; in addition to separate list in AR, those entities which are not incorporated in the UK are listed at the beginning of the CbCR</t>
  </si>
  <si>
    <t>List: p. 112 AR; in addition to separate list in AR, those entities which are not incorporated in the UK are listed at the beginning of the CbCR</t>
  </si>
  <si>
    <t>List: p. 76 AR (note 13)</t>
  </si>
  <si>
    <t>List: p. 96 AR (note 13)</t>
  </si>
  <si>
    <t>List: p. 102 AR (note 13)</t>
  </si>
  <si>
    <t>List: p. 57 AR</t>
  </si>
  <si>
    <t>North America</t>
  </si>
  <si>
    <t>Rest of the world</t>
  </si>
  <si>
    <t>list of entities p.76</t>
  </si>
  <si>
    <t>p.81 list of consolidated enterprises</t>
  </si>
  <si>
    <t>Asia-Pacific and Latin America</t>
  </si>
  <si>
    <t>p. 450 list of entities</t>
  </si>
  <si>
    <t>http://www.ibercaja.com/public/documentos/ref04707_annual-banking-report-2016.pdf</t>
  </si>
  <si>
    <t>http://www.ibercaja.com/shareholders-and-investors/financial-information/annual-banking-report</t>
  </si>
  <si>
    <t>annual report:</t>
  </si>
  <si>
    <t>http://www.rcbcy.com/en/about-rcb/disclosure/disclosures-pursuant-to-CRD-IV/Disclosures%20to%20Articles%2088%20to%2096%20of%20CRD%20IV.PDF</t>
  </si>
  <si>
    <t>http://www.jtbanka.hr/UserDocsImages/2017/English/JT%20godi%C5%A1nje%20izvje%C5%A1%C4%87e%202016%20-%20ENG_signed.pdf</t>
  </si>
  <si>
    <t>https://www.pfandbriefbank.com/fileadmin/user_upload/downloads/investor_relations/issuance_programs/DIP_2015_Base_Prospectus_1505.pdf</t>
  </si>
  <si>
    <t>https://www.helaba.de/blob/helaba/387602/0a0afdf274038dce129e04d74e5cf27b/dl-helaba-consolidated-annual-accounts-2014-01-data.pdf</t>
  </si>
  <si>
    <t>https://www.helaba.de/blob/helaba/360824/d14aaa64d645e611ca6b87304c6c72be/dl-country-by-country-report-2013--deutsch--data.pdf</t>
  </si>
  <si>
    <t>https://www.helaba.de/blob/helaba/426146/2fe40aa54990ed608d45bab559ac94cd/dl-helaba-consolidated-annual-accounts-2016-data.pdf</t>
  </si>
  <si>
    <t>https://www.nordlb.de/fileadmin/redaktion/branchen/investorrelations/geschaeftsberichte/2016/Geschaeftsbericht_2016.pdf</t>
  </si>
  <si>
    <t>https://www.nordlb.de/fileadmin/redaktion/branchen/investorrelations/NLB_Country_by_Country_Reporting_Bericht_31122013.pdf</t>
  </si>
  <si>
    <t>http://vpr.hkma.gov.hk/doc/100116/ar_14/ar_14_eng.pdf</t>
  </si>
  <si>
    <t>http://vpr.hkma.gov.hk/doc/100116/ar_15/ar_15_eng.pdf</t>
  </si>
  <si>
    <t>https://www.procredit-holding.com/images/documents/Financials/Country-by-country_reporting_2013.pdf</t>
  </si>
  <si>
    <t>file:///K:/Datenerhebung/outpdf/ES_Caixa_Rural_Benicarlo_S_Coop_de_Credito_V_inf_banc_anual_2015.pdf#page=1</t>
  </si>
  <si>
    <t>http://www.afd.fr/webdav/site/afd/shared/PORTAILS/PUBLICATIONS/RAPPORTS_ANNUELS/document-reference-afd-2016.pdf</t>
  </si>
  <si>
    <t>http://www.arkea.com/banque/assurance/credit/upload/docs/application/pdf/2017-04/rapport_annuel_2016_credit_mutuel_arkea.pdf</t>
  </si>
  <si>
    <t>http://groupebpce.fr/content/download/7698/158171/version/2/file/Informations%20relatives%20aux%20implantations%20et%20activit%C3%A9s%20incluses%20dans%20le%20p%C3%A9rim%C3%A8tre%20de%20consolidation%20au%2031%20d%C3%A9cembre%202013.pdf</t>
  </si>
  <si>
    <t>https://www.federalreserve.gov/bankinforeg/resolution-plans/caisse-federale-3g-20161231.pdf</t>
  </si>
  <si>
    <t>http://www.dexia-creditlocal.fr/DCL/informations-juridiques-financieres/accueil/Documents/Informations_par_pays_20131231.pdf</t>
  </si>
  <si>
    <t>http://www.dexia-creditlocal.fr/DCL/informations-juridiques-financieres/accueil/Documents/DCL_RA_2014.pdf</t>
  </si>
  <si>
    <t>http://www.dexia-creditlocal.fr/DCL/informations-juridiques-financieres/accueil/Documents/DCL_RA_2015.pdf</t>
  </si>
  <si>
    <t>https://www.rothschildandco.com/WorkArea/DownloadAsset.aspx?id=1270</t>
  </si>
  <si>
    <t>https://www.societegenerale.com/sites/default/files/documents/Implantations_pays_activit%C3%A9s_2013_publication_loi_bancaire_vdef.pdf</t>
  </si>
  <si>
    <t>http://thinkingaloud.aberdeen-asset.co.uk/file_source/documents/c0183665-edb1-4ed4-a20f-1d78ad26869a/1/12104-241215-1cbcr-_-aaml-v2.pdf</t>
  </si>
  <si>
    <t>http://web.wvb.com/corporations/update/download/src/$mnt$pdf_mount$reports$2015$GBR$000$021$GBR000021596.2015.A.00.E.12.31.PDF</t>
  </si>
  <si>
    <t>https://www.rathbones.com/sites/default/files/results_and_presentations/files/cbcr_report_-_signed.pdf</t>
  </si>
  <si>
    <t>http://www.skipton.co.uk/~/media/skipton-co-uk/pdf/about-us/annual-report-and-accounts-2015.ashx?la=en-GB</t>
  </si>
  <si>
    <t>http://www.rns-pdf.londonstockexchange.com/rns/8295G_3-2015-3-6.pdf</t>
  </si>
  <si>
    <t>http://www.zonebourse.com/EUROBANK-ERGASIAS-SA-441367/pdf/620249/Eurobank%20Ergasias%20SA_Rapport-financier.pdf</t>
  </si>
  <si>
    <t>https://www.eurobank.gr/Uploads/pdf/FY2016ConsolidatedFS(eng).pdf</t>
  </si>
  <si>
    <t>https://investorrelations.bankofireland.com/wp-content/assets/countrybycountrydisclosures2013.pdf</t>
  </si>
  <si>
    <t>turnover and plbt from corporate accounts of the entities concernced. Tax from consolidated finan. statements.</t>
  </si>
  <si>
    <t>report contains FR and HK, but list of entities refers to further subsidiaries in French Polynesia and New Caledonia</t>
  </si>
  <si>
    <t>https://www.gruppobancasella.it/bsh/documenti_statici/pdf/cons_gbs_informativa_al_pubblico_stato_per_stato_al311216.pdf</t>
  </si>
  <si>
    <t>http://www.azzoaglio.it/informativa/Informativa_al_pubblico_stato_per_stato.pdf</t>
  </si>
  <si>
    <t>https://www.mediocredito.it/content/download/759741/10549781/file/2016%20-%20Bilancio%20IAS%20-%20Progetto%20di%20Bilancio.pdf</t>
  </si>
  <si>
    <t>https://www.gruppovenetobanca.it/documents/17503/1324557/Informativa+Stato+per+Stato+anno+2013</t>
  </si>
  <si>
    <t>https://www.kbl.lu/media/127584/plusplus-sfr-kbl-conso-2016-signed-ey.pdf</t>
  </si>
  <si>
    <t>https://www.abnamro.com/nl/images/Documents/Investor_Relations/Financial_Disclosures/2016/ABN_AMRO_Bank_NV_Annual_Report_2016.pdf</t>
  </si>
  <si>
    <t>https://www.abnamroclearing.com/en/images/025_News/030_Annual_reports/Pdfs/ABN_AMRO_country_by_country_reporting.pdf</t>
  </si>
  <si>
    <t>http://www.ruralvia.com/cms/estatico/rvia/bancocooperativo/ruralvia/en/particulares/el_banco/docs_el_banco/2014_Annual_Report_BCE.pdf</t>
  </si>
  <si>
    <t>http://www.ahorrocorporacion.com/pdf/Informe-Anual-Grupo-Ahorro-Corporacion-2016.pdf</t>
  </si>
  <si>
    <t>https://www.bancacarim.it/media/files/291_Informativa%20STATO%20PER%20STATO%202013.pdf</t>
  </si>
  <si>
    <t>https://www.bancacarim.it/media/files/1650_Informativa%20stato%20per%20stato.pdf</t>
  </si>
  <si>
    <t>sind als Teilkonzern der BayernLB zuzuordnen</t>
  </si>
  <si>
    <t>EN version below</t>
  </si>
  <si>
    <t>single doc</t>
  </si>
  <si>
    <t>KOSOVO</t>
  </si>
  <si>
    <t>NI</t>
  </si>
  <si>
    <t>SV</t>
  </si>
  <si>
    <t>HN</t>
  </si>
  <si>
    <t>CD</t>
  </si>
  <si>
    <t>FR version below</t>
  </si>
  <si>
    <t>http://portal.kutxabank.es/kutxabank/memorias/2014/financiero/es/pdf/Estados_Financieros_e_Informe_Auditoria_%20Kutxabank_2014_es.pdf</t>
  </si>
  <si>
    <t>http://www.saarlb.de/fileadmin/user_upload/Daten/Investor_Relations/Eigene_Emissionen/PDF/DE/Registrierungsformular_gez_21042015.pdf</t>
  </si>
  <si>
    <t>http://www.saarlb.de/fileadmin/user_upload/Daten/Investor_Relations/Eigene_Emissionen/PDF/DE/RegForm_gez_28042016.pdf</t>
  </si>
  <si>
    <t>https://ddd.uab.cat/pub/infanu/143930/iaABANCAa2014ispa.pdf</t>
  </si>
  <si>
    <t>http://www.cnmv.es/AUDITA/2015/16662.pdf</t>
  </si>
  <si>
    <t>http://www.arbuthnotgroup.com/upload/ResultPresentation/documents/Report_and_Accounts_1042254295.pdf</t>
  </si>
  <si>
    <t>http://www.arbuthnotgroup.com/upload/ResultPresentation/documents/Report_and_Accounts_922549099.pdf</t>
  </si>
  <si>
    <t>http://www.cenkos.com/~/media/Files/C/Cenkos-Securities/investor-relations/pillar_3_ye_2015.pdf</t>
  </si>
  <si>
    <t>Austrian Anadi Bank AG</t>
  </si>
  <si>
    <t>AT23416</t>
  </si>
  <si>
    <t>AT43719</t>
  </si>
  <si>
    <t>Dierickx, Leys &amp; Cie Effectenbank NV</t>
  </si>
  <si>
    <t>BE0413564943</t>
  </si>
  <si>
    <t>BHF Group SA</t>
  </si>
  <si>
    <t>BE0866015010</t>
  </si>
  <si>
    <t>DF Deutsche Forfait Aktiengesellschaft</t>
  </si>
  <si>
    <t>DE40089</t>
  </si>
  <si>
    <t>Abanca Corporacion Bancaria SA</t>
  </si>
  <si>
    <t>ESA70302039</t>
  </si>
  <si>
    <t>Banesco Holding</t>
  </si>
  <si>
    <t>ESB86570249</t>
  </si>
  <si>
    <t>Viel &amp; Compagnie Finance SA</t>
  </si>
  <si>
    <t>FR328760145</t>
  </si>
  <si>
    <t>Oney Bank</t>
  </si>
  <si>
    <t>FR546380197</t>
  </si>
  <si>
    <t>Viel &amp; Compagnie SA</t>
  </si>
  <si>
    <t>FR622035749</t>
  </si>
  <si>
    <t>ODDO et Compagnie SCA</t>
  </si>
  <si>
    <t>FR652027384</t>
  </si>
  <si>
    <t>Bradford &amp; Bingley Plc</t>
  </si>
  <si>
    <t>GB03938288</t>
  </si>
  <si>
    <t>CMC Markets Plc</t>
  </si>
  <si>
    <t>GB05145017</t>
  </si>
  <si>
    <t>UK Asset Resolution Limited-UKAR</t>
  </si>
  <si>
    <t>GB07301961</t>
  </si>
  <si>
    <t>OneSavings Bank Plc</t>
  </si>
  <si>
    <t>GB07312896</t>
  </si>
  <si>
    <t>Banca Passadore &amp; C. SpA</t>
  </si>
  <si>
    <t>IT00316380104</t>
  </si>
  <si>
    <t>Precision Capital S.A.</t>
  </si>
  <si>
    <t>LULB121640</t>
  </si>
  <si>
    <t>Banque Internationale à Luxembourg SA</t>
  </si>
  <si>
    <t>LULB6307</t>
  </si>
  <si>
    <t>LeasePlan Corporation NV</t>
  </si>
  <si>
    <t>NL39037076</t>
  </si>
  <si>
    <t>subsidiaries on p.135</t>
  </si>
  <si>
    <t>subsidiaries on p.98</t>
  </si>
  <si>
    <t>Taxes paid</t>
  </si>
  <si>
    <t>entities p.166</t>
  </si>
  <si>
    <t>other taxes additionally reported</t>
  </si>
  <si>
    <t>Asia</t>
  </si>
  <si>
    <t>Latin America</t>
  </si>
  <si>
    <t>Oceania</t>
  </si>
  <si>
    <t>ZUNO</t>
  </si>
  <si>
    <t>list of subsidies on p.140f</t>
  </si>
  <si>
    <t>BY</t>
  </si>
  <si>
    <t>http://www.raiffeisenfiles.com/rzb/RZBGRP_GB_2014_EN.pdf</t>
  </si>
  <si>
    <t>DE version below</t>
  </si>
  <si>
    <t>https://www.grupbancsabadell.com/g3repository/PDF/EN_INFOLEGAL2015_ANNUAL2015.PDF</t>
  </si>
  <si>
    <t>CbCR does not provide info by country</t>
  </si>
  <si>
    <t>reporting only group not BY COUNTRY</t>
  </si>
  <si>
    <t>shareholdings p.78</t>
  </si>
  <si>
    <t>list of entities p.98</t>
  </si>
  <si>
    <t>https://www.belfius.com/EN/Media/bel_RA2016_eng_tcm_77-134471.pdf</t>
  </si>
  <si>
    <t>https://www.bayernlb.de/internet/media/de/ir/downloads_1/investor_relations_3/finanzberichte/2016_23/Konzernabschluss_2016_D.pdf</t>
  </si>
  <si>
    <t>https://www.nykredit.com/aboutnykredit/ressourcer/dokumenter/pdf/_stock_exchange_2015/realkredit/nykredit-realkredit-group-annual-report-2014-050215.pdf</t>
  </si>
  <si>
    <t>https://www.nykredit.com/aboutnykredit/ressourcer/dokumenter/pdf/_stock_exchange_2016/realkredit/nykredit-holding-annual-report-2015-110216.pdf</t>
  </si>
  <si>
    <t>https://www.nykredit.com/aboutnykredit/ressourcer/dokumenter/pdf/_stock_exchange_2017/realkredit/nykredit-holding-annual-report-2016-07022017.pdf</t>
  </si>
  <si>
    <t>http://www.bfatenedoradeacciones.com/Ficheros/CMA/ficheros/Informe_anual_2016_consolidado.PDF</t>
  </si>
  <si>
    <t>http://www.dexia-creditlocal.fr/DCL/informations-juridiques-financieres/accueil/Documents/DCL_RA_2016.pdf</t>
  </si>
  <si>
    <t>http://www.bfcm.creditmutuel.fr/fr/bfcm/pdf/DOCREF_DEC2016.pdf</t>
  </si>
  <si>
    <t>https://www.creditmutuel.fr/cmne/fr/banques/site-institutionnel/publications/rapport-annuel/2016/rapport-annuel-2016.pdf</t>
  </si>
  <si>
    <t>https://www.banque-france.fr/sites/default/files/fileadmin/user_upload/banque_de_france/Politique_Monetaire/Services/Service_a_la_Place_bancaire_et_financiere/Dossiers_de_Presentation_Financiere_des_emetteurs_de_TCN/RA20041_2016.pdf</t>
  </si>
  <si>
    <t>list of entities p.242</t>
  </si>
  <si>
    <t>list of entities p.492</t>
  </si>
  <si>
    <t>list of subsidiaries p.102</t>
  </si>
  <si>
    <t>Arbuthnot Banking Group Plc</t>
  </si>
  <si>
    <t>GB01954085</t>
  </si>
  <si>
    <t>Landesbank Saar-SaarLB</t>
  </si>
  <si>
    <t>DE13520</t>
  </si>
  <si>
    <t>GB05210733</t>
  </si>
  <si>
    <t>Cenkos Securities Plc</t>
  </si>
  <si>
    <t>subsidiaries p. 178</t>
  </si>
  <si>
    <t>subsidiaries p. 212</t>
  </si>
  <si>
    <t>Nykredit Realkredit Group</t>
  </si>
  <si>
    <t>List: p. 149</t>
  </si>
  <si>
    <t>p. 170 list of entities</t>
  </si>
  <si>
    <t xml:space="preserve">Contribution to group result for every subsidiary </t>
  </si>
  <si>
    <t>Il</t>
  </si>
  <si>
    <t xml:space="preserve">IN </t>
  </si>
  <si>
    <t>SY</t>
  </si>
  <si>
    <t xml:space="preserve">CA </t>
  </si>
  <si>
    <t>http://2014ar.osb.co.uk/</t>
  </si>
  <si>
    <t>http://2015ar.osb.co.uk/</t>
  </si>
  <si>
    <t>http://2016ar.osb.co.uk/</t>
  </si>
  <si>
    <t>https://www.ubibanca.it/contenuti/file/Gruppo%20UBI_Bilancio%20consolidato%202015.pdf</t>
  </si>
  <si>
    <t>https://www.bil.com/Documents/brochures/Annual-Report-2014-en.pdf</t>
  </si>
  <si>
    <t>https://www.bil.com/Documents/brochures/Annual-Report-2015-en.pdf</t>
  </si>
  <si>
    <t>LULB6308</t>
  </si>
  <si>
    <t>https://www.bil.com/Documents/brochures/Annual-Report-2016-en.pdf</t>
  </si>
  <si>
    <t>https://www.leaseplan.com/-/media/leaseplan/com/documents/investors/financial-reports/leaseplan-corporation/leaseplan-corporation-annual-report-2016.pdf</t>
  </si>
  <si>
    <t>https://www.leaseplan.com/-/media/leaseplan/com/documents/investors/financial-reports/leaseplan-corporation/leaseplan-corporation-annual-report-2015.pdf</t>
  </si>
  <si>
    <t>https://www.leaseplan.com/-/media/leaseplan/com/documents/investors/financial-reports/leaseplan-corporation/leaseplan-corporation-annual-report-2014.pdf</t>
  </si>
  <si>
    <t>PLN</t>
  </si>
  <si>
    <t>https://www.pkobp.pl/media_files/3f75079c-3ea6-492f-9b3f-95f37147ca93.pdf</t>
  </si>
  <si>
    <t>https://www.pkobp.pl/media_files/9f6c4030-5397-4f0b-a5eb-11c4ede827b8.pdf</t>
  </si>
  <si>
    <t>SEK</t>
  </si>
  <si>
    <t>"G8 Staff costs" p.110</t>
  </si>
  <si>
    <t>https://www.handelsbanken.se/shb/inet/icentsv.nsf/vlookuppics/investor_relations_en_hb_14_highlights/$file/hb_14_highlights.pdf</t>
  </si>
  <si>
    <t>"G8 Staff costs" p.111</t>
  </si>
  <si>
    <t>https://www.handelsbanken.se/shb/inet/icentsv.nsf/vlookuppics/investor_relations_en_q-reports_hb_2015_eng_annualreport/$file/hb_2015_eng_annualreport.pdf</t>
  </si>
  <si>
    <t>"G8 Staff costs" page= 112</t>
  </si>
  <si>
    <t>https://www.swedbank.com/idc/groups/public/@i/@sbg/@gs/@ir/documents/financial/cid_2005852.pdf</t>
  </si>
  <si>
    <t>https://www.swedbank.com/idc/groups/public/@i/@sbg/@gs/@ir/documents/financial/cid_1972619.pdf</t>
  </si>
  <si>
    <t>https://www.swedbank.com/idc/groups/public/@i/@sbg/@gs/@ir/documents/financial/cid_2256557.pdf</t>
  </si>
  <si>
    <t>"9e NUMBER OF EMPLOYEES" p.101</t>
  </si>
  <si>
    <t>https://sebgroup.com/investor-relations/reports-and-presentations/annual-reports</t>
  </si>
  <si>
    <t>"9e NUMBER OF EMPLOYEES" p.102</t>
  </si>
  <si>
    <t>"9e NUMBER OF EMPLOYEES" p.103</t>
  </si>
  <si>
    <t>"9e NUMBER OF EMPLOYEES" p.104</t>
  </si>
  <si>
    <t>"9e NUMBER OF EMPLOYEES" p.105</t>
  </si>
  <si>
    <t>"9e NUMBER OF EMPLOYEES" p.106</t>
  </si>
  <si>
    <t>"9e NUMBER OF EMPLOYEES" p.107</t>
  </si>
  <si>
    <t>"9e NUMBER OF EMPLOYEES" p.108</t>
  </si>
  <si>
    <t>"9e NUMBER OF EMPLOYEES" p.109</t>
  </si>
  <si>
    <t>"9e NUMBER OF EMPLOYEES" p.110</t>
  </si>
  <si>
    <t>"9e NUMBER OF EMPLOYEES" p.111</t>
  </si>
  <si>
    <t>"9e NUMBER OF EMPLOYEES" p.112</t>
  </si>
  <si>
    <t>"9e NUMBER OF EMPLOYEES" p.113</t>
  </si>
  <si>
    <t>"9e NUMBER OF EMPLOYEES" p.114</t>
  </si>
  <si>
    <t>"9e NUMBER OF EMPLOYEES" p.115</t>
  </si>
  <si>
    <t>"9e NUMBER OF EMPLOYEES" p.116</t>
  </si>
  <si>
    <t>"9e NUMBER OF EMPLOYEES" p.117</t>
  </si>
  <si>
    <t>"9e NUMBER OF EMPLOYEES" p.118</t>
  </si>
  <si>
    <t>"9e NUMBER OF EMPLOYEES" p.119</t>
  </si>
  <si>
    <t>"9e NUMBER OF EMPLOYEES" p.120</t>
  </si>
  <si>
    <t>"9e NUMBER OF EMPLOYEES" p.121</t>
  </si>
  <si>
    <t>"9e NUMBER OF EMPLOYEES" p.122</t>
  </si>
  <si>
    <t>"9e NUMBER OF EMPLOYEES" p.123</t>
  </si>
  <si>
    <t>"9e NUMBER OF EMPLOYEES" p.124</t>
  </si>
  <si>
    <t>"9e NUMBER OF EMPLOYEES" p.125</t>
  </si>
  <si>
    <t>"9e NUMBER OF EMPLOYEES" p.126</t>
  </si>
  <si>
    <t>"9e NUMBER OF EMPLOYEES" p.127</t>
  </si>
  <si>
    <t>"9e NUMBER OF EMPLOYEES" p.128</t>
  </si>
  <si>
    <t>"9e NUMBER OF EMPLOYEES" p.129</t>
  </si>
  <si>
    <t>"9e NUMBER OF EMPLOYEES" p.130</t>
  </si>
  <si>
    <t>"9e NUMBER OF EMPLOYEES" p.131</t>
  </si>
  <si>
    <t>"9e NUMBER OF EMPLOYEES" p.132</t>
  </si>
  <si>
    <t>"9e NUMBER OF EMPLOYEES" p.133</t>
  </si>
  <si>
    <t>"9e NUMBER OF EMPLOYEES" p.134</t>
  </si>
  <si>
    <t>"9e NUMBER OF EMPLOYEES" p.135</t>
  </si>
  <si>
    <t>"9e NUMBER OF EMPLOYEES" p.136</t>
  </si>
  <si>
    <t>"9e NUMBER OF EMPLOYEES" p.137</t>
  </si>
  <si>
    <t>Simon</t>
  </si>
  <si>
    <t>Raiffeisenlandesbank Oberoesterreich AG</t>
  </si>
  <si>
    <t>Volksbank Suedburgenland rGmbH</t>
  </si>
  <si>
    <t>Raiffeisen-Holding Niederoesterreich-Wien reg.Gen.mbH</t>
  </si>
  <si>
    <t>Bank fuer Tirol und Vorarlberg AG-BTV (3 Banken Gruppe)</t>
  </si>
  <si>
    <t>Steiermaerkische Bank und Sparkassen AG-Bank Styria</t>
  </si>
  <si>
    <t>Oberoesterreichische Landesbank-Hypo-Bank Oberoesterreich</t>
  </si>
  <si>
    <t>FMS Wertmanagement  Anstalt Des Oeffentlichen Recht-FMS Wertmanagement AoeR</t>
  </si>
  <si>
    <t>DE13109</t>
  </si>
  <si>
    <t>Sparkasse Fuerstenfeldbruck</t>
  </si>
  <si>
    <t>Sparkasse Fuerth</t>
  </si>
  <si>
    <t>Stadtsparkasse Muenchen</t>
  </si>
  <si>
    <t>Thueringer Aufbaubank</t>
  </si>
  <si>
    <t>Wuestenrot &amp; Wuerttembergische</t>
  </si>
  <si>
    <t>GFKL Financial Services AG</t>
  </si>
  <si>
    <t>DE29407</t>
  </si>
  <si>
    <t>Raiffeisenbank im Stiftland eG</t>
  </si>
  <si>
    <t>DE39617</t>
  </si>
  <si>
    <t>LFA Foerderbank Bayern</t>
  </si>
  <si>
    <t>Landeskreditbank Baden-Wuerttemberg - Foerderbank-L-Bank</t>
  </si>
  <si>
    <t>Volksbank Osterburg-Luechow-Dannenberg eG</t>
  </si>
  <si>
    <t>Tallinn Business Bank Ltd-Tallinna Aeripanga AS</t>
  </si>
  <si>
    <t>Caixabank, S.A.</t>
  </si>
  <si>
    <t>ESA08663619</t>
  </si>
  <si>
    <t>COFIDES-Compania Espanola de Financiacion del Desarrollo SA</t>
  </si>
  <si>
    <t>Caja Rural Central Sociedad Cooperativa de Credito</t>
  </si>
  <si>
    <t>Caixa Rural de Callosa d'En Sarria Cooperativa de Credito Valenciana</t>
  </si>
  <si>
    <t>Caja Rural San Jose de Nules Sociedad Cooperativa de Credito Valenciana</t>
  </si>
  <si>
    <t>Caja Rural Nuestra Senora de la Esperanza de Onda Sociedad Cooperativa de Credito Valenciana</t>
  </si>
  <si>
    <t>Caixa Rural La Vall 'San Isidro' Sociedad Cooperativa de Credito Valenciana</t>
  </si>
  <si>
    <t>Caja Rural Catolico Agraria Sociedad Cooperativa de Credito Valenciana</t>
  </si>
  <si>
    <t>Caixa Rural Sant Josep de Vilavella S Coop de Credito V</t>
  </si>
  <si>
    <t>Caja Rural San Jose de Burriana S Coop de Credito V</t>
  </si>
  <si>
    <t>Caja Rural San Jose de Almassora Sociedad Cooperativa de Credito Valenciana</t>
  </si>
  <si>
    <t>Caja Rural San Jaime de Alquerias Nino Perdido Sociedad Cooperativa de Credito Valencia</t>
  </si>
  <si>
    <t>Caja Rural 'Nuestra Madre del Sol' Sociedad Cooperativa Andaluza de Credito</t>
  </si>
  <si>
    <t>Caja Rural de Baena Nuestra Senora de Guadalupe Sociedad Cooperativa de Credito Andaluza Baena</t>
  </si>
  <si>
    <t>Caja Rural de Guissona Sociedad Cooperative de Credito</t>
  </si>
  <si>
    <t>Caja Rural de Navarra Sociedad Cooperativa de Credito</t>
  </si>
  <si>
    <t>Caixa Rural de l'Alcudia Sociedad Cooperativa Valenciana de Credito</t>
  </si>
  <si>
    <t>Caja Rural de Aragon Sociedad Cooperativa de Credito</t>
  </si>
  <si>
    <t>Confederacion Espanola de Cajas de Ahorros - CECA</t>
  </si>
  <si>
    <t>Instituto de Credito Oficial</t>
  </si>
  <si>
    <t>Compagnie Financiere Martin-Maurel SA</t>
  </si>
  <si>
    <t>Caisse des Depots et Consignations-Groupe Caisse des Depots</t>
  </si>
  <si>
    <t>Caisse regionale de credit agricole mutuel des Savoie SC-Credit Agricole des Savoie</t>
  </si>
  <si>
    <t>Credit Mutuel Ocean</t>
  </si>
  <si>
    <t>Societe de promotion et de participation pour la cooperation economique SA-Proparco</t>
  </si>
  <si>
    <t>Banque Francaise Mutualiste SA</t>
  </si>
  <si>
    <t>Banque Francaise Commerciale Ocean Indien SA-BFC</t>
  </si>
  <si>
    <t>Banque Caledonienne d'Investissement - BCI</t>
  </si>
  <si>
    <t>Dexia Credit Local SA</t>
  </si>
  <si>
    <t>Banque Federative du Credit Mutuel</t>
  </si>
  <si>
    <t>Credit Immobilier de France Developpement SA-CIFD</t>
  </si>
  <si>
    <t>Banque Europeenne du Credit Mutuel SAS</t>
  </si>
  <si>
    <t>Caisse regionale de credit agricole mutuel d'Alpes-Provence SC-Credit Agricole Alpes Provence</t>
  </si>
  <si>
    <t>Banque Privee Europeenne SA</t>
  </si>
  <si>
    <t>Caisse regionale de credit agricole mutuel de Franche-Comte SC</t>
  </si>
  <si>
    <t>Credit Mutuel Nord Europe SA</t>
  </si>
  <si>
    <t>Caisse regionale de credit agricole mutuel du Nord Est SC-Credit Agricole du Nord Est</t>
  </si>
  <si>
    <t>Caisse regionale de credit agricole mutuel de la Touraine et du Poitou SC-Credit Agricole de la Touraine et du Poitou</t>
  </si>
  <si>
    <t>Caisse regionale de credit agricole mutuel Centre-Est SC-Credit Agricole Centre-Est</t>
  </si>
  <si>
    <t>Caisse regionale de credit agricole mutuel Sud Rhone -Alpes SC-Credit Agricole Sud Rhone Alpes</t>
  </si>
  <si>
    <t>Caisse regionale de credit agricole mutuel Provence Cote d'Azur SC-Credit Agricole Provence Cote d'Azur</t>
  </si>
  <si>
    <t>Caisse regionale de credit agricole mutuel d'Aquitaine SC-Credit Agricole d'Aquitaine</t>
  </si>
  <si>
    <t>Caisse Regionale de credit agricole mutuel Atlantique Vendee SC-Credit Agricole Atlantique Vendee</t>
  </si>
  <si>
    <t>Caisse regionale de credit agricole mutuel Nord de France SC-Credit Agricole Nord de France</t>
  </si>
  <si>
    <t>Caisse Regionale de Credit Agricole Mutuel Nord Midi Pyrenees SC</t>
  </si>
  <si>
    <t>Caisse regionale de credit agricole de Centre France SC-Credit Agricole Centre France</t>
  </si>
  <si>
    <t>Union Financiere de France Banque SA</t>
  </si>
  <si>
    <t>Caisse Regionale de Credit Agricole Mutuel Brie Picardie SC-Credit Agricole Brie Picardie</t>
  </si>
  <si>
    <t>Caisse Regionale de Credit Agricole Mutuel du Languedoc SC</t>
  </si>
  <si>
    <t>Credit Industriel et Commercial SA - CIC</t>
  </si>
  <si>
    <t>Societe Generale SA</t>
  </si>
  <si>
    <t>Union Financiere pour le Developpement de l'Economie Cerealiere SA-UNIGRAINS</t>
  </si>
  <si>
    <t>Federation du credit mutuel Antilles-Guyane SC</t>
  </si>
  <si>
    <t>Credit Agricole Leasing &amp; Factoring SA</t>
  </si>
  <si>
    <t>Union de Banques Arabes et Francaises SA-UBAF</t>
  </si>
  <si>
    <t>Agence Francaise de Developpement</t>
  </si>
  <si>
    <t>Caisse regionale de credit agricole mutuel de Paris et d'Ile-de-France SC-Credit Agricole d'Ile-de-France</t>
  </si>
  <si>
    <t>Caisse Regionale de Credit Agricole Mutuel Toulouse 31 SC-Credit Agricole Mutuel Toulouse 31 CCI</t>
  </si>
  <si>
    <t>Caisse regionale de credit agricole mutuel Pyrenees-Gascogne SC-Credit Agricole Pyrenees Gascogne</t>
  </si>
  <si>
    <t>Credit Agricole S.A.</t>
  </si>
  <si>
    <t>Le Credit Lyonnais (LCL) SA</t>
  </si>
  <si>
    <t>Keler Rt - Koezponti Elzamolohaz es Ertektar (Budapest) Zrt-Central Clearing House and Depository (Budapest) Ltd</t>
  </si>
  <si>
    <t>Mediobanca SpA-MEDIOBANCA - Banca di Credito Finanziario Societa per Azioni</t>
  </si>
  <si>
    <t>Societe Nationale de Credit et d'Investissement - SNCI</t>
  </si>
  <si>
    <t>Compagnie de Banque Privee Quilvest SA</t>
  </si>
  <si>
    <t>Alior Bank Spolka Akcyjna</t>
  </si>
  <si>
    <t>Sociedade Interbancaria de Servicos SA-SIBS FPS</t>
  </si>
  <si>
    <t>Banco Comercial Portugues, SA-Millennium bcp</t>
  </si>
  <si>
    <t>Atlantico Europa, Sgps, S.A</t>
  </si>
  <si>
    <t>E. Oehman J:or AB</t>
  </si>
  <si>
    <t>Laensfoersaekringar AB</t>
  </si>
  <si>
    <t>bank_code_falsch</t>
  </si>
  <si>
    <t>Tallinn Business Bank Ltd-Tallinna aeripanga AS</t>
  </si>
  <si>
    <t>E. oehman J:or AB</t>
  </si>
  <si>
    <t>oesterreichische National Bank Ag</t>
  </si>
  <si>
    <t>Muenze oesterreich AG</t>
  </si>
  <si>
    <t>Raiffeisen Zentralbank oesterreich AG - RZB</t>
  </si>
  <si>
    <t>Bank fuer Arbeit und Wirtschaft und oesterreichische Postsparkasse Aktiengesellschaft-BAWAG P.S.K. AG</t>
  </si>
  <si>
    <t xml:space="preserve">Landesbank Baden-Wuerttemberg </t>
  </si>
  <si>
    <t>Steuern ergeben sich aus laufenden und latenten Aufwendungen/Ertraegen</t>
  </si>
  <si>
    <t>später ergänzte Bank</t>
  </si>
  <si>
    <t>IT03285880105</t>
  </si>
  <si>
    <t>broken down also by buisness activity</t>
  </si>
  <si>
    <t>PO</t>
  </si>
  <si>
    <t>Daten auf Ebene der einzelnen Gesellschaften, keine länderweise Aggregation</t>
  </si>
  <si>
    <t>IT02124090165</t>
  </si>
  <si>
    <t>IT02124090166</t>
  </si>
  <si>
    <t>IT02124090167</t>
  </si>
  <si>
    <t>IT02124090168</t>
  </si>
  <si>
    <t>EDH</t>
  </si>
  <si>
    <t>zusätzlich nach Branchen aufgeschlüsselt</t>
  </si>
  <si>
    <t>zusätzlich nach Unternehmen aufgeschlüsselt</t>
  </si>
  <si>
    <t xml:space="preserve"> </t>
  </si>
  <si>
    <t>IT00799960159</t>
  </si>
  <si>
    <t>IT00799960160</t>
  </si>
  <si>
    <t>IT00799960161</t>
  </si>
  <si>
    <t>IT00799960162</t>
  </si>
  <si>
    <t>IT00799960163</t>
  </si>
  <si>
    <t>IT00799960164</t>
  </si>
  <si>
    <t>IT00799960165</t>
  </si>
  <si>
    <t>IT00799960166</t>
  </si>
  <si>
    <t>IT00799960167</t>
  </si>
  <si>
    <t>IT00799960168</t>
  </si>
  <si>
    <t>IT00799960169</t>
  </si>
  <si>
    <t>IT00799960170</t>
  </si>
  <si>
    <t>IT00799960171</t>
  </si>
  <si>
    <t>IT00799960172</t>
  </si>
  <si>
    <t>IT00799960173</t>
  </si>
  <si>
    <t>IT00799960174</t>
  </si>
  <si>
    <t>IT00799960175</t>
  </si>
  <si>
    <t>IT00799960176</t>
  </si>
  <si>
    <t>IT00799960177</t>
  </si>
  <si>
    <t>IT00799960178</t>
  </si>
  <si>
    <t>IT00799960179</t>
  </si>
  <si>
    <t>IT00799960180</t>
  </si>
  <si>
    <t>IT00799960181</t>
  </si>
  <si>
    <t>IT00799960182</t>
  </si>
  <si>
    <t>IT00799960183</t>
  </si>
  <si>
    <t>IT00799960184</t>
  </si>
  <si>
    <t>IT00799960185</t>
  </si>
  <si>
    <t>IT00799960186</t>
  </si>
  <si>
    <t>IT00799960187</t>
  </si>
  <si>
    <t>IT00799960188</t>
  </si>
  <si>
    <t>IT00348170102</t>
  </si>
  <si>
    <t>IT00348170103</t>
  </si>
  <si>
    <t>IT00348170104</t>
  </si>
  <si>
    <t>IT00348170105</t>
  </si>
  <si>
    <t>IT00348170106</t>
  </si>
  <si>
    <t>IT00348170107</t>
  </si>
  <si>
    <t>IT00348170108</t>
  </si>
  <si>
    <t>IT00348170109</t>
  </si>
  <si>
    <t>IT00348170110</t>
  </si>
  <si>
    <t>IT00348170111</t>
  </si>
  <si>
    <t>IT00348170112</t>
  </si>
  <si>
    <t>IT00348170113</t>
  </si>
  <si>
    <t>IT00348170114</t>
  </si>
  <si>
    <t>IT00348170115</t>
  </si>
  <si>
    <t>IT00348170116</t>
  </si>
  <si>
    <t>IT00348170117</t>
  </si>
  <si>
    <t>IT00348170118</t>
  </si>
  <si>
    <t>IT00348170119</t>
  </si>
  <si>
    <t>IT00348170120</t>
  </si>
  <si>
    <t>IT00348170121</t>
  </si>
  <si>
    <t>IT00348170122</t>
  </si>
  <si>
    <t>IT00348170123</t>
  </si>
  <si>
    <t>IT00348170124</t>
  </si>
  <si>
    <t>IT00348170125</t>
  </si>
  <si>
    <t>IT00348170126</t>
  </si>
  <si>
    <t>IT00348170127</t>
  </si>
  <si>
    <t>IT00348170128</t>
  </si>
  <si>
    <t>IT00348170129</t>
  </si>
  <si>
    <t>IT00348170130</t>
  </si>
  <si>
    <t>IT00348170131</t>
  </si>
  <si>
    <t>IT00348170132</t>
  </si>
  <si>
    <t>IT00348170133</t>
  </si>
  <si>
    <t>Fr</t>
  </si>
  <si>
    <t>Zusätzlich Tabellen für einzelne Branchen in CbCR</t>
  </si>
  <si>
    <t>Informationen aus Annual Report 2015</t>
  </si>
  <si>
    <t>Informationen aus Annual Report 2016</t>
  </si>
  <si>
    <t>Informationen aus Annual Report 2017</t>
  </si>
  <si>
    <t>Informationen aus Annual Report 2018</t>
  </si>
  <si>
    <t>Informationen aus Annual Report 2019</t>
  </si>
  <si>
    <t>NL27032037</t>
  </si>
  <si>
    <t>NL27032038</t>
  </si>
  <si>
    <t>NL27032039</t>
  </si>
  <si>
    <t>operating expenses / Impairments&amp;others / net profit</t>
  </si>
  <si>
    <t>AT46742</t>
  </si>
  <si>
    <t>AT46743</t>
  </si>
  <si>
    <t>Infos aus dem 2015er Report</t>
  </si>
  <si>
    <t>kein direkter CbCR, aber alle Information enthalten</t>
  </si>
  <si>
    <t xml:space="preserve">AR </t>
  </si>
  <si>
    <t>BB</t>
  </si>
  <si>
    <t xml:space="preserve">BO </t>
  </si>
  <si>
    <t xml:space="preserve">EG </t>
  </si>
  <si>
    <t>closedate</t>
  </si>
  <si>
    <t>31.12.</t>
  </si>
  <si>
    <t>activity</t>
  </si>
  <si>
    <t>not GUO,</t>
  </si>
  <si>
    <t>GUO is "RAIFFEISENBANKENGRUPPE OOE VERBUND EGEN"</t>
  </si>
  <si>
    <t>Errechnung durch Annual Report minus Angaben zu Niederlassungen in GB</t>
  </si>
  <si>
    <t>Verschmolzen mit RBI, die nun Gesamtrechtsnachfolgerin ist</t>
  </si>
  <si>
    <t>XK</t>
  </si>
  <si>
    <t>https://www.oberbank.com/documents/20373/161560/ir_k_gb16_eng.pdf/5d632f30-0b67-43f8-b06b-87d8b8aadcb3</t>
  </si>
  <si>
    <t>https://www.oberbank.com/documents/20373/161560/ir_k_gb16_eng.pdf/5d632f30-0b67-43f8-b06b-87d8b8aadcb4</t>
  </si>
  <si>
    <t>https://www.oberbank.com/documents/20373/161560/ir_k_gb16_eng.pdf/5d632f30-0b67-43f8-b06b-87d8b8aadcb5</t>
  </si>
  <si>
    <t>Not GUO</t>
  </si>
  <si>
    <t>GUO is AXA SA</t>
  </si>
  <si>
    <t>Laut Orbis Bank Focus ist BANK OF CYPRUS HOLDINGS PUBLIC LIMITED COMPANY GUO der Bank of Cyprus Public Company Limited-Bank of Cyprus Group</t>
  </si>
  <si>
    <t xml:space="preserve">-&gt; wahrscheinlich Fehler </t>
  </si>
  <si>
    <t>not entire list, only HQ and LU branch included</t>
  </si>
  <si>
    <t>http://www.rcbcy.com/en/about-rcb/disclosure/disclosures-pursuant-to-CRD-IV/Disclosures-to-Articles-88-to-96-of-CRD-IV-2016.pdf</t>
  </si>
  <si>
    <t>check Umsatz</t>
  </si>
  <si>
    <t>Not GUO, GUO is FinTech Group AG (https://www.fintechgroup-bank.com/de/unternehmen/)</t>
  </si>
  <si>
    <t>information is given that there are no subsidiaries or branches</t>
  </si>
  <si>
    <t>alphabetic wrt name of entity, not country</t>
  </si>
  <si>
    <t>exception: germany is stated first</t>
  </si>
  <si>
    <t>keine belastbaren Zahlen in Report gefunden um Rechnung (Annual Report - FR-Zahlen)</t>
  </si>
  <si>
    <t>p. 108</t>
  </si>
  <si>
    <t>p. 92</t>
  </si>
  <si>
    <t>GUO is Allianz SE</t>
  </si>
  <si>
    <t>exceptions regarding intra-group transactions</t>
  </si>
  <si>
    <t>info from 2014 report</t>
  </si>
  <si>
    <t>list of entities seems incomplete</t>
  </si>
  <si>
    <t>only principal entities</t>
  </si>
  <si>
    <t>Bank is active in Germany but does not reveal country-specific data for Germany.</t>
  </si>
  <si>
    <t xml:space="preserve">DSG-Verband ist zwar </t>
  </si>
  <si>
    <t>offiziell GUO,</t>
  </si>
  <si>
    <t xml:space="preserve">Report stammt aber </t>
  </si>
  <si>
    <t>von DekaBank</t>
  </si>
  <si>
    <t>IC</t>
  </si>
  <si>
    <t>file:///F:/Datenerhebung/Reports/Erhoben/AT_Raiffeisenlandesbank_Oberoesterreich_AG_2015_cbcr_ar_de.pdf#page=158</t>
  </si>
  <si>
    <t>file:///F:/Datenerhebung/Reports/Erhoben/AT_Raiffeisenlandesbank_Oberoesterreich_AG_2014_cbcr_ar_de.pdf#page=136</t>
  </si>
  <si>
    <t>file:///F:/Datenerhebung/Reports/Erhoben/AT_Raiffeisenlandesbank_Oberoesterreich_AG_2016_cbcr_ar_de.pdf#page=164</t>
  </si>
  <si>
    <t>file:///F:/Datenerhebung/Reports/Erhoben/AT_BAWAG_PSK_2014_cbcr_ar_de.pdf#page=68</t>
  </si>
  <si>
    <t>file:///F:/Datenerhebung/Reports/Erhoben/AT_BAWAG_PSK_2015_cbcr_ar_de.pdf#page=167</t>
  </si>
  <si>
    <t>file:///F:/Datenerhebung/Reports/Erhoben/AT_BAWAG_PSK_2016_cbcr_ar_de.pdf#page=175</t>
  </si>
  <si>
    <t>file:///F:/Datenerhebung/Reports/Erhoben/AT_Bank_fuer_Tirol_und_Vorarlberg_AG-BTV_3_Banken_Gruppe_2014_cbcr_ar_de.pdf#page=137</t>
  </si>
  <si>
    <t>file:///F:/Datenerhebung/Reports/Erhoben/AT_Bank_fuer_Tirol_und_Vorarlberg_AG-BTV_3_Banken_Gruppe_2015_cbcr_ar_de.pdf#page=171</t>
  </si>
  <si>
    <t>file:///F:/Datenerhebung/Reports/Erhoben/AT_Raiffeisen_Zentralbank_Oesterreich_AG_RZB_2014_cbcr_ar_en.pdf#page=116</t>
  </si>
  <si>
    <t>file:///F:/Datenerhebung/Reports/Erhoben/AT_Raiffeisen_Zentralbank_Oesterreich_AG_RZB_2016_cbcr_ar_en.pdf#page=124</t>
  </si>
  <si>
    <t>file:///F:/Datenerhebung/Reports/Erhoben/AT_Oberbank_AG_2014_cbcr_ar_de.pdf#page=135</t>
  </si>
  <si>
    <t>file:///F:/Datenerhebung/Reports/Erhoben/AT_Oberbank_AG_2015_cbcr_ar_en.pdf#page=143</t>
  </si>
  <si>
    <t>file:///F:/Datenerhebung/Reports/Erhoben/AT_Oberbank_AG_2016_cbcr_ar_en.pdf#page=147</t>
  </si>
  <si>
    <t>file:///F:/Datenerhebung/Reports/Erhoben/AT_Oberbank_AG_2016_cbcr_ar_en.pdf#page=148</t>
  </si>
  <si>
    <t>file:///F:/Datenerhebung/Reports/Erhoben/AT_Oberbank_AG_2016_cbcr_ar_en.pdf#page=149</t>
  </si>
  <si>
    <t>file:///F:/Datenerhebung/Reports/Erhoben/AT_Oberbank_AG_2016_cbcr_ar_en.pdf#page=150</t>
  </si>
  <si>
    <t>file:///F:/Datenerhebung/Reports/Erhoben/AT_Erste_Group_Bank_AG_2014_cbcr_ar_en.pdf#page=238</t>
  </si>
  <si>
    <t>file:///F:/Datenerhebung/Reports/Erhoben/AT_Erste_Group_Bank_AG_2015_cbcr_ar_en.pdf#page=258</t>
  </si>
  <si>
    <t>file:///F:/Datenerhebung/Reports/Erhoben/AT_Erste_Group_Bank_AG_2016_cbcr_ar_de.pdf#page=179</t>
  </si>
  <si>
    <t>file:///F:/Datenerhebung/Reports/Erhoben/AT_Hypo_Tirol_Bank_AG_2015_cbcr_ar_de.pdf#page=113</t>
  </si>
  <si>
    <t>file:///F:/Datenerhebung/Reports/Erhoben/AT_Hypo_Tirol_Bank_AG_2016_cbcr_ar_de.pdf#page=114</t>
  </si>
  <si>
    <t>file:///F:/Datenerhebung/Reports/Erhoben/BE_Belfius_Banque_SA_NV-Belfius_Bank_SA_NV_2014_cbcr_ar_en.pdf#page=74</t>
  </si>
  <si>
    <t>file:///F:/Datenerhebung/Reports/Erhoben/BE_Belfius_Banque_SA_NV-Belfius_Bank_SA_NV_2014_cbcr_ar_fr.pdf#page=75</t>
  </si>
  <si>
    <t>file:///F:/Datenerhebung/Reports/Erhoben/BE_Belfius_Banque_SA_NV-Belfius_Bank_SA_NV_2015_cbcr_ar_en.pdf#page=79</t>
  </si>
  <si>
    <t>file:///F:/Datenerhebung/Reports/Erhoben/BE_Belfius_Banque_SA_NV-Belfius_Bank_SA_NV_2016_cbcr_ar_en.pdf#page=93</t>
  </si>
  <si>
    <t>file:///F:/Datenerhebung/Reports/Erhoben/BE_KBC_Groep_NV_KBC_Groupe_SA-KBC_Group_2014_cbcr_ar_en.pdf#page=107</t>
  </si>
  <si>
    <t>file:///F:/Datenerhebung/Reports/Erhoben/BE_KBC_Groep_NV_KBC_Groupe_SA-KBC_Group_2016_cbcr_ar_en.pdf#page=100</t>
  </si>
  <si>
    <t>file:///F:/Datenerhebung/Reports/Erhoben/BE_Investar_SA-Investeringsmaatschappij_Argenta_NV_2014_cbcr_ar_nl.pdf#page=100</t>
  </si>
  <si>
    <t>file:///F:/Datenerhebung/Reports/Erhoben/BE_Investar_SA-Investeringsmaatschappij_Argenta_NV_2015_cbcr_ar_en.pdf#page=98</t>
  </si>
  <si>
    <t>file:///F:/Datenerhebung/Reports/Erhoben/BE_AXA_Bank_Europe_SA_NV_2015_cbcr_ar_en.pdf#page=121</t>
  </si>
  <si>
    <t>file:///F:/Datenerhebung/Reports/Erhoben/CY_Bank_of_Cyprus_Public_Company_Limited-Bank_of_Cyprus_Group_2014_cbcr_ar_en.pdf#page=205</t>
  </si>
  <si>
    <t>file:///F:/Datenerhebung/Reports/Erhoben/CY_Bank_of_Cyprus_Public_Company_Limited-Bank_of_Cyprus_Group_2015_cbcr_ar_en.pdf#page=191</t>
  </si>
  <si>
    <t>file:///F:/Datenerhebung/Reports/Erhoben/CY_RCB_2015_cbcr_sd_en.pdf#page=2</t>
  </si>
  <si>
    <t>file:///F:/Datenerhebung/Reports/Erhoben/CY_RCB_2016_cbcr_sd_en.pdf</t>
  </si>
  <si>
    <t>file:///F:/Datenerhebung/Reports/Erhoben/DE_biw_Bank_fuer_Investments_und_Wertpapiere_AG_2015_cbcr_ar_de.pdf#page=21</t>
  </si>
  <si>
    <t>file:///F:/Datenerhebung/Reports/Erhoben/DE_North_Channel_Bank_GmbH_Co_KG_2015_cbcr_ar_en.pdf#page=20</t>
  </si>
  <si>
    <t>file:///F:/Datenerhebung/Reports/Erhoben/DE_Deutsche_Pfandbriefbank_2014_cbcr_ar_en.pdf#page=498</t>
  </si>
  <si>
    <t>file:///F:/Datenerhebung/Reports/Erhoben/DE_Deutsche_Pfandbriefbank_AG_2015_cbcr_ar_en.pdf#page=448</t>
  </si>
  <si>
    <t>file:///F:/Datenerhebung/Reports/Erhoben/DE_Bayerische_Landesbank_2014_cbcr_ar_en.pdf#page=237</t>
  </si>
  <si>
    <t>file:///F:/Datenerhebung/Reports/Erhoben/DE_Bayerische_Landesbank_2015_cbcr_ar_en.pdf#page=233</t>
  </si>
  <si>
    <t>file:///F:/Datenerhebung/Reports/Erhoben/DE_Bayerische_Landesbank_2016_cbcr_ar_de.pdf#page=225</t>
  </si>
  <si>
    <t>file:///F:/Datenerhebung/Reports/Erhoben/DE_Berenberg_Bank_-_Joh._Berenberg_Gossler_Co._KG_2014_cbcr_sd_de.pdf#page=1</t>
  </si>
  <si>
    <t>file:///F:/Datenerhebung/Reports/Erhoben/DE_Berenberg_Bank_-_Joh._Berenberg_Gossler_Co._KG_2015_cbcr_sd_de.pdf#page=2</t>
  </si>
  <si>
    <t>file:///F:/Datenerhebung/Reports/Erhoben/DE_Commerzbank_AG_2014_cbcr_ar_de.pdf#page=293</t>
  </si>
  <si>
    <t>file:///F:/Datenerhebung/Reports/Erhoben/DE_Commerzbank_AG_2015_cbcr_ar_de.pdf#page=299</t>
  </si>
  <si>
    <t>file:///F:/Datenerhebung/Reports/Erhoben/DE_Commerzbank_AG_2016_cbcr_ar_de.pdf#page=271</t>
  </si>
  <si>
    <t>file:///F:/Datenerhebung/Reports/Erhoben/DE_Deutsche_Bank_AG_2014_cbcr_ar_en.pdf#page=540</t>
  </si>
  <si>
    <t>file:///F:/Datenerhebung/Reports/Erhoben/DE_Deutsche_Bank_AG_2015_cbcr_ar_en.pdf#page=389</t>
  </si>
  <si>
    <t>file:///F:/Datenerhebung/Reports/Erhoben/DE_Deutsche_Bank_AG_2016_cbcr_ar_en.pdf#page=417</t>
  </si>
  <si>
    <t>file:///F:/Datenerhebung/Reports/Erhoben/DE_GE_Capital_Bank_AG_2015_cbcr_ar_de.pdf#page=64</t>
  </si>
  <si>
    <t>file:///F:/Datenerhebung/Reports/Erhoben/DE_Landesbank_Hessen-Thueringen_Girozentrale_-_HELABA_2013_cbcr_sd_de.pdf#page=1</t>
  </si>
  <si>
    <t>file:///F:/Datenerhebung/Reports/Erhoben/DE_Landesbank_Hessen-Thueringen_Girozentrale_-_HELABA_2014_cbcr_ar_de.pdf#page=181</t>
  </si>
  <si>
    <t>file:///F:/Datenerhebung/Reports/Erhoben/DE_Landesbank_Hessen-Thueringen_Girozentrale_-_HELABA_2015_cbcr_ar_en.pdf#page=141</t>
  </si>
  <si>
    <t>file:///F:/Datenerhebung/Reports/Erhoben/DE_Landesbank_Hessen-Thueringen_Girozentrale_-_HELABA_2016_cbcr_ar_en.pdf#page=145</t>
  </si>
  <si>
    <t>file:///F:/Datenerhebung/Reports/Erhoben/DE_Saar_LB_2013_2014_cbcr_ar_de.pdf#page=116</t>
  </si>
  <si>
    <t>file:///F:/Datenerhebung/Reports/Erhoben/DE_Saar_LB_2014_2015_cbcr_ar_de.pdf#page=113</t>
  </si>
  <si>
    <t>file:///F:/Datenerhebung/Reports/Erhoben/DE_Saar_LB_2016_cbcr_ar_de.pdf#page=99</t>
  </si>
  <si>
    <t>file:///F:/Datenerhebung/Reports/Erhoben/DE_Nord_LB_2013_cbcr_sd_de.pdf#page=1</t>
  </si>
  <si>
    <t>file:///F:/Datenerhebung/Reports/Erhoben/DE_Norddeutsche_Landesbank_Girozentrale_NORD_LB_2014_cbcr_ar_en.pdf#page=320</t>
  </si>
  <si>
    <t>file:///F:/Datenerhebung/Reports/Erhoben/DE_Norddeutsche_Landesbank_Girozentrale_NORD_LB_2015_cbcr_ar_en.pdf#page=276</t>
  </si>
  <si>
    <t>file:///F:/Datenerhebung/Reports/Erhoben/DE_Nord_LB_2016_cbcr_ar_de.pdf#page=304</t>
  </si>
  <si>
    <t>file:///F:/Datenerhebung/Reports/Erhoben/DE_Oldenburgische_Landesbank_-_OLB_2013, 2014_cbcr_ar_de.pdf#page=313</t>
  </si>
  <si>
    <t>file:///F:/Datenerhebung/Reports/Erhoben/DE_Oldenburgische_Landesbank_-_OLB_2015_cbcr_ar_de.pdf#page=207</t>
  </si>
  <si>
    <t>file:///F:/Datenerhebung/Reports/Erhoben/DE_Portigon_AG_2014_cbcr_ar_de.pdf#page=80</t>
  </si>
  <si>
    <t>file:///F:/Datenerhebung/Reports/Erhoben/DE_Portigon_AG_2015_cbcr_ar_de.pdf#page=74</t>
  </si>
  <si>
    <t>file:///F:/Datenerhebung/Reports/Erhoben/DE_Thueringer_Aufbaubank_2014_cbcr_sd_de.pdf#page=1</t>
  </si>
  <si>
    <t>file:///F:/Datenerhebung/Reports/Erhoben/DE_Thueringer_Aufbaubank_2015_cbcr_sd_de.pdf#page=1</t>
  </si>
  <si>
    <t>file:///F:/Datenerhebung/Reports/Erhoben/DE_Volkswagen_Financial_Services_AG_2014_cbcr_sd_en.pdf#page=2</t>
  </si>
  <si>
    <t>file:///F:/Datenerhebung/Reports/Erhoben/DE_Volkswagen_Financial_Services_AG_2015_cbcr_ar_en.pdf#page=174</t>
  </si>
  <si>
    <t>file:///F:/Datenerhebung/Reports/Erhoben/DE_Volkswagen_Financial_Services_AG_2016_cbcr_ar_en.pdf#page=153</t>
  </si>
  <si>
    <t>file:///F:/Datenerhebung/Reports/Erhoben/DE_DZ_Bank_AG_2014_cbcr_sd_de.pdf</t>
  </si>
  <si>
    <t>file:///F:/Datenerhebung/Reports/Erhoben/DE_DZ_Bank_AG_2015_cbcr_sd_de.pdf</t>
  </si>
  <si>
    <t>file:///F:/Datenerhebung/Reports/Erhoben/DE_DZ_Bank_AG_2016_cbcr_sd_de.pdf</t>
  </si>
  <si>
    <t>file:///F:/Datenerhebung/Reports/Erhoben/DE_Wuestenrot_Wuerttembergische_2013_cbcr_ar_de.pdf#page=209</t>
  </si>
  <si>
    <t>file:///F:/Datenerhebung/Reports/Erhoben/DE_Wuestenrot_Wuerttembergische_2014_cbcr_ar_en.pdf#page=293</t>
  </si>
  <si>
    <t>file:///F:/Datenerhebung/Reports/Erhoben/DE_Wuestenrot_Wuerttembergische_2014_cbcr_ar_en.pdf#page=294</t>
  </si>
  <si>
    <t>file:///F:/Datenerhebung/Reports/Erhoben/DE_Wuestenrot_Wuerttembergische_2014_cbcr_ar_en.pdf#page=295</t>
  </si>
  <si>
    <t>file:///F:/Datenerhebung/Reports/Erhoben/DE_Wuestenrot_Wuerttembergische_2015_cbcr_ar_en.pdf#page=275</t>
  </si>
  <si>
    <t>file:///F:/Datenerhebung/Reports/Erhoben/DE_Wuestenrot_Wuerttembergische_2015_cbcr_ar_en.pdf#page=276</t>
  </si>
  <si>
    <t>file:///F:/Datenerhebung/Reports/Erhoben/DE_Wuestenrot_Wuerttembergische_2015_cbcr_ar_en.pdf#page=277</t>
  </si>
  <si>
    <t>file:///F:/Datenerhebung/Reports/Erhoben/DE_Wuestenrot_Wuerttembergische_2016_cbcr_ar_en.pdf#page=246</t>
  </si>
  <si>
    <t>file:///F:/Datenerhebung/Reports/Erhoben/DE_M_M_Warburg_CO_Gruppe_KGaA_2014_cbcr_sd_de.pdf#page=3</t>
  </si>
  <si>
    <t>file:///F:/Datenerhebung/Reports/Erhoben/DE_M_M_Warburg_CO_Gruppe_KGaA_2014_cbcr_sd_de.pdf#page=4</t>
  </si>
  <si>
    <t>file:///F:/Datenerhebung/Reports/Erhoben/DE_M_M_Warburg_CO_Gruppe_KGaA_2014_cbcr_sd_de.pdf#page=5</t>
  </si>
  <si>
    <t>file:///F:/Datenerhebung/Reports/Erhoben/DE_M_M_Warburg_CO_Gruppe_KGaA_2015_cbcr_sd_de.pdf#page=3</t>
  </si>
  <si>
    <t>file:///F:/Datenerhebung/Reports/Erhoben/DE_M_M_Warburg_CO_Gruppe_KGaA_2015_cbcr_sd_de.pdf#page=4</t>
  </si>
  <si>
    <t>file:///F:/Datenerhebung/Reports/Erhoben/DE_M_M_Warburg_CO_Gruppe_KGaA_2015_cbcr_sd_de.pdf#page=5</t>
  </si>
  <si>
    <t>file:///F:/Datenerhebung/Reports/Erhoben/DE_KfW_Ipex-Bank_Gmbh_2013_cbcr_sd_de.pdf#page=1</t>
  </si>
  <si>
    <t>file:///F:/Datenerhebung/Reports/Erhoben/DE_KfW_Ipex-Bank_Gmbh_2014_cbcr_ar_en.pdf#page=85</t>
  </si>
  <si>
    <t>file:///F:/Datenerhebung/Reports/Erhoben/DE_KfW_Ipex-Bank_Gmbh_2014_cbcr_ar_de.pdf#page=85</t>
  </si>
  <si>
    <t>file:///F:/Datenerhebung/Reports/Erhoben/DE_KfW_Ipex-Bank_Gmbh_2015_cbcr_ar_de.pdf#page=86</t>
  </si>
  <si>
    <t>file:///F:/Datenerhebung/Reports/Erhoben/DE_KfW_Ipex-Bank_Gmbh_2015_cbcr_ar_en.pdf#page=88</t>
  </si>
  <si>
    <t>file:///F:/Datenerhebung/Reports/Erhoben/DE_KfW_Ipex-Bank_GmbH_2016_cbcr_ar_de.pdf#page=93</t>
  </si>
  <si>
    <t>file:///F:/Datenerhebung/Reports/Erhoben/DE_Grenke_Ag_2014_cbcr_sd_en.pdf</t>
  </si>
  <si>
    <t>file:///F:/Datenerhebung/Reports/Erhoben/DE_Grenke_Ag_2015_cbcr_sd_en.pdf#page=1</t>
  </si>
  <si>
    <t>file:///F:/Datenerhebung/Reports/Erhoben/DE_Grenke_Ag_2016_cbcr_sd_de.pdf#page=3</t>
  </si>
  <si>
    <t>file:///F:/Datenerhebung/Reports/Erhoben/DE_Deutsche_WertpapierService_Bank_AG_-_DWP_Bank_2014_cbcr_sd_de.pdf#page=1</t>
  </si>
  <si>
    <t>file:///F:/Datenerhebung/Reports/Erhoben/DE_Deutsche_WertpapierService_Bank_AG_-_DWP_Bank_2015_cbcr_sd_de.pdf#page=1</t>
  </si>
  <si>
    <t>file:///F:/Datenerhebung/Reports/Erhoben/DE_Deutsche_WertpapierService_Bank_AG_-_DWP_Bank_2016_cbcr_ar_de.pdf#page=1</t>
  </si>
  <si>
    <t>file:///F:/Datenerhebung/Reports/Erhoben/DE_ProCredit_Holding_AG_2013_cbcr_sd_de.pdf#page=1</t>
  </si>
  <si>
    <t>file:///F:/Datenerhebung/Reports/Erhoben/DE_ProCredit_Holding_AG_2014_cbcr_ar_en.pdf#page=112</t>
  </si>
  <si>
    <t>file:///F:/Datenerhebung/Reports/Erhoben/DE_ProCredit_Holding_AG_2015_cbcr_ar_en.pdf#page=104</t>
  </si>
  <si>
    <t>file:///F:/Datenerhebung/Reports/Erhoben/DE_ProCredit_Holding_AG_2016_cbcr_ar_en.pdf#page=129</t>
  </si>
  <si>
    <t>file:///F:/Datenerhebung/Reports/Erhoben/DE_Bankhaus_Lampe_KG_2014_cbcr_ar_de.pdf#page=38</t>
  </si>
  <si>
    <t>file:///F:/Datenerhebung/Reports/Erhoben/DE_Bankhaus_Lampe_KG_2014_cbcr_ar_en.pdf#page=38</t>
  </si>
  <si>
    <t>file:///F:/Datenerhebung/Reports/Erhoben/DE_Bankhaus_Lampe_KG_2015_cbcr_ar_de.pdf#page=47</t>
  </si>
  <si>
    <t>file:///F:/Datenerhebung/Reports/Erhoben/DE_Bankhaus_Lampe_KG_2016_cbcr_ar_de.pdf#page=47</t>
  </si>
  <si>
    <t>file:///F:/Datenerhebung/Reports/Erhoben/DE_LFA_Foerderbank_Bayern_2014_cbcr_ar_de.pdf#page=28</t>
  </si>
  <si>
    <t>file:///F:/Datenerhebung/Reports/Erhoben/DE_LFA_Foerderbank_Bayern_2015_cbcr_ar_de.pdf#page=33</t>
  </si>
  <si>
    <t>file:///F:/Datenerhebung/Reports/Erhoben/DE_Landesbank_Baden-Wuerttemberg_2014_cbcr_sd_de.pdf#page=3</t>
  </si>
  <si>
    <t>file:///F:/Datenerhebung/Reports/Erhoben/DE_Landesbank_Baden-Wuerttemberg_2015_cbcr_sd_de.pdf#page=2</t>
  </si>
  <si>
    <t>file:///F:/Datenerhebung/Reports/Erhoben/DE_Landesbank_Baden-Wuerttemberg_2015_cbcr_sd_en.pdf#page=2</t>
  </si>
  <si>
    <t>file:///F:/Datenerhebung/Reports/Erhoben/DE_Landesbank_Baden-Wuerttemberg_2016_cbcr_sd_en.pdf</t>
  </si>
  <si>
    <t>file:///F:/Datenerhebung/Reports/Erhoben/DE_Deka_Bank_2014_cbcr_sd_de.pdf</t>
  </si>
  <si>
    <t>file:///F:/Datenerhebung/Reports/Erhoben/DE_Deka_Bank_2015_cbcr_sd_de.pdf</t>
  </si>
  <si>
    <t>file:///F:/Datenerhebung/Reports/Erhoben/DE_Deka_Bank_2016_cbcr_sd_de.pdf</t>
  </si>
  <si>
    <t>file:///F:/Datenerhebung/Reports/Erhoben/DE_HSH_Finanzfonds_Aoer_2014_cbcr_ar_en.pdf#page=915</t>
  </si>
  <si>
    <t>file:///F:/Datenerhebung/Reports/Erhoben/DK_Ny_Kredit_Holding_2015_cbcr_ar_en.pdf#page=83</t>
  </si>
  <si>
    <t>file:///F:/Datenerhebung/Reports/Erhoben/DK_Ny_Kredit_Holding_2016_cbcr_ar_en.pdf#page=143</t>
  </si>
  <si>
    <t>file:///F:/Datenerhebung/Reports/Erhoben/DK_Ny_Kredit_Holding_2014_cbcr_ar_en.pdf#page=136</t>
  </si>
  <si>
    <t>file:///F:/Datenerhebung/Reports/Erhoben/DK_Jyske_Bank_A_S_Group_2014_cbcr_ar_en.pdf#page=55</t>
  </si>
  <si>
    <t>file:///F:/Datenerhebung/Reports/Erhoben/DK_Jyske_Bank_A_S_Group_2015_cbcr_ar_en.pdf#page=55</t>
  </si>
  <si>
    <t>file:///F:/Datenerhebung/Reports/Erhoben/DK_Jyske_Bank_A_S_Group_2016_cbcr_ar_en.pdf#page=57</t>
  </si>
  <si>
    <t>file:///F:/Datenerhebung/Reports/Erhoben/DK_Danske_Bank_A_S_2014_cbcr_ar_en.pdf#page=67</t>
  </si>
  <si>
    <t>file:///F:/Datenerhebung/Reports/Erhoben/DK_Danske_Bank_A_S_2015_cbcr_ar_en.pdf#page=69</t>
  </si>
  <si>
    <t>file:///F:/Datenerhebung/Reports/Erhoben/DK_Danske_Bank_A_S_2016_cbcr_ar_en.pdf#page=70</t>
  </si>
  <si>
    <t>file:///F:/Datenerhebung/Reports/Erhoben/ES_Banca_March_SA_2014_cbcr_ar_es.pdf#page=131</t>
  </si>
  <si>
    <t>file:///F:/Datenerhebung/Reports/Erhoben/ES_Banca_March_SA_2015_cbcr_ar_es.pdf#page=151</t>
  </si>
  <si>
    <t>file:///F:/Datenerhebung/Reports/Erhoben/ES_Banco_de_Sabadell_SA_2014_cbcr_ar_en.pdf#page=195</t>
  </si>
  <si>
    <t>file:///F:/Datenerhebung/Reports/Erhoben/ES_Banco_de_Sabadell_SA_2015_cbcr_ar_en.pdf#page=209</t>
  </si>
  <si>
    <t>file:///F:/Datenerhebung/Reports/Erhoben/ES_Banco_de_Sabadell_SA_2016_cbcr_ar_en.pdf#page=195</t>
  </si>
  <si>
    <t>file:///F:/Datenerhebung/Reports/Erhoben/ES_Bankia_SA_2014_cbcr_ar_en.pdf#page=236</t>
  </si>
  <si>
    <t>file:///F:/Datenerhebung/Reports/Erhoben/ES_Bankia_SA_2015_cbcr_ar_es.pdf#page=607</t>
  </si>
  <si>
    <t>file:///F:/Datenerhebung/Reports/Erhoben/ES_Bankia_SA_2016_cbcr_ar_en.pdf#page=563</t>
  </si>
  <si>
    <t>file:///F:/Datenerhebung/Reports/Erhoben/ES_Bankia_SA_2016_cbcr_sd_es.pdf#page=1</t>
  </si>
  <si>
    <t>file:///F:/Datenerhebung/Reports/Erhoben/ES_Banco_Popular_Espanol_SA_2014_cbcr_ar_en.pdf#page=480</t>
  </si>
  <si>
    <t>file:///F:/Datenerhebung/Reports/Erhoben/ES_Banco_Popular_Espanol_SA_2014_cbcr_sd_es.pdf#page=1</t>
  </si>
  <si>
    <t>file:///F:/Datenerhebung/Reports/Erhoben/ES_Banco_Popular_Espanol_SA_2014_cbcr_ar_es.pdf#page=480</t>
  </si>
  <si>
    <t>file:///F:/Datenerhebung/Reports/Erhoben/ES_Banco_Popular_Espanol_SA_2015_cbcr_ar_en.pdf#page=518</t>
  </si>
  <si>
    <t>file:///F:/Datenerhebung/Reports/Erhoben/ES_Banco_Popular_Espanol_SA_2015_cbcr_ar_es.pdf#page=518</t>
  </si>
  <si>
    <t>file:///F:/Datenerhebung/Reports/Erhoben/ES_Banco_Popular_Espanol_SA_2015_cbcr_sd_es.pdf#page=1</t>
  </si>
  <si>
    <t>file:///F:/Datenerhebung/Reports/Erhoben/ES_Banco_Popular_Espanol_SA_2016_cbcr_ar_en.pdf#page=553</t>
  </si>
  <si>
    <t>file:///F:/Datenerhebung/Reports/Erhoben/ES_Banco_Popular_Espanol_SA_2016_cbcr_ar_es.pdf#page=553</t>
  </si>
  <si>
    <t>file:///F:/Datenerhebung/Reports/Erhoben/ES_Bankinter_SA_2014_cbcr_sd_es.pdf#page=1</t>
  </si>
  <si>
    <t>file:///F:/Datenerhebung/Reports/Erhoben/ES_Bankinter_SA_2015_cbcr_ar_en.pdf#page=202</t>
  </si>
  <si>
    <t>file:///F:/Datenerhebung/Reports/Erhoben/ES_Bankinter_SA_2015_cbcr_ar_es.pdf#page=189</t>
  </si>
  <si>
    <t>file:///F:/Datenerhebung/Reports/Erhoben/ES_Banco_Santander_SA_2014_cbcr_ar_es.pdf#page=228</t>
  </si>
  <si>
    <t>file:///F:/Datenerhebung/Reports/Erhoben/ES_Banco_Santander_SA_2015_cbcr_ar_en.pdf#page=688</t>
  </si>
  <si>
    <t>file:///F:/Datenerhebung/Reports/Erhoben/ES_Banco_Santander_SA_2015_cbcr_ar_es.pdf#page=227</t>
  </si>
  <si>
    <t>file:///F:/Datenerhebung/Reports/Erhoben/ES_Banco_Santander_SA_2016_cbcr_ar_es.pdf#page=235</t>
  </si>
  <si>
    <t>file:///F:/Datenerhebung/Reports/Erhoben/ES_Allfunds_Bank_SA_2014_cbcr_sd_es.pdf#page=1</t>
  </si>
  <si>
    <t>file:///F:/Datenerhebung/Reports/Erhoben/ES_Allfunds_Bank_SA_2015_cbcr_sd_es.pdf#page=1</t>
  </si>
  <si>
    <t>file:///F:/Datenerhebung/Reports/Erhoben/ES_Banco_Bilbao_Vizcaya_Argentaria_SA_2014_cbcr_ar_en.pdf#page=245</t>
  </si>
  <si>
    <t>file:///F:/Datenerhebung/Reports/Erhoben/ES_Banco_Bilbao_Vizcaya_Argentaria_SA_2015_cbcr_ar_en.pdf#page=254</t>
  </si>
  <si>
    <t>file:///F:/Datenerhebung/Reports/Erhoben/ES_Banco_Bilbao_Vizcaya_Argentaria_SA_2016_cbcr_ar_en.pdf#page=255</t>
  </si>
  <si>
    <t>file:///F:/Datenerhebung/Reports/Erhoben/ES_ABANCA_2014_cbcr_ar_es.pdf#page=254</t>
  </si>
  <si>
    <t>file:///F:/Datenerhebung/Reports/Erhoben/ES_ABANCA_2015_cbcr_ar_es.pdf#page=509</t>
  </si>
  <si>
    <t>file:///F:/Datenerhebung/Reports/Erhoben/ES_Renta_4_Banco_S.A._2014_cbcr_ar_es.pdf#page=143</t>
  </si>
  <si>
    <t>file:///F:/Datenerhebung/Reports/Erhoben/ES_BFA_Tenedora_de_Acciones_SAU_2013_cbcr_ar_es.pdf#page=255</t>
  </si>
  <si>
    <t>file:///F:/Datenerhebung/Reports/Erhoben/ES_Banco_Mare_Nostrum_SA-BMN_2014_cbcr_sd_es.pdf#page=1</t>
  </si>
  <si>
    <t>file:///F:/Datenerhebung/Reports/Erhoben/ES_Banco_Mare_Nostrum_SA-BMN_2015_cbcr_sd_es.pdf#page=1</t>
  </si>
  <si>
    <t>file:///F:/Datenerhebung/Reports/Erhoben/ES_Liberbank_SA_2014_cbcr_sd_es.pdf</t>
  </si>
  <si>
    <t>file:///F:/Datenerhebung/Reports/Erhoben/ES_Liberbank_SA_2015_cbcr_sd_es.pdf</t>
  </si>
  <si>
    <t>file:///F:/Datenerhebung/Reports/Erhoben/ES_Liberbank_SA_2016_cbcr_sd_es.pdf</t>
  </si>
  <si>
    <t>file:///F:/Datenerhebung/Reports/Erhoben/ES_Caixa_Rural_La_Vall_San_Isidro_Sociedad_Cooperativa_de_Credito_Valenciana_2015_cbcr_sd_es.pdf</t>
  </si>
  <si>
    <t>file:///F:/Datenerhebung/Reports/Erhoben/ES_Caja_Rural_de_Jaen_Barcelona_y_Madrid_Sociedad_Cooperativa_de_Credito_2015_cbcr_sd_es.pdf</t>
  </si>
  <si>
    <t>file:///F:/Datenerhebung/Reports/Erhoben/ES_Caja_Rural_de_Navarra_Sociedad_Cooperativa_de_Credito_2014_cbcr_ar_en.pdf#page=222</t>
  </si>
  <si>
    <t>file:///F:/Datenerhebung/Reports/Erhoben/ES_Caja_Rural_de_Navarra_Sociedad_Cooperativa_de_Credito_2015_cbcr_ar_en.pdf#page=212</t>
  </si>
  <si>
    <t>file:///F:/Datenerhebung/Reports/Erhoben/ES_Caixa_Rural_de_l_Alcudia_Sociedad_Cooperativa_Valenciana_de_Credito_2015_cbcr_sd_es.pdf#page=1</t>
  </si>
  <si>
    <t>file:///F:/Datenerhebung/Reports/Erhoben/ES_Caja_Laboral_Popular_Coop_de_credito_2014_cbcr_ar_en.pdf#page=187</t>
  </si>
  <si>
    <t>file:///F:/Datenerhebung/Reports/Erhoben/ES_Caja_Laboral_Popular_Coop_de_credito_2015_cbcr_ar_en.pdf#page=190</t>
  </si>
  <si>
    <t>file:///F:/Datenerhebung/Reports/Erhoben/ES_Ibercaja_2014_cbcr_ar_es.pdf#page=459</t>
  </si>
  <si>
    <t>file:///F:/Datenerhebung/Reports/Erhoben/ES_Ibercaja_2015_cbcr_ar_en.pdf#page=269</t>
  </si>
  <si>
    <t>file:///F:/Datenerhebung/Reports/Erhoben/ES_Ibercaja_2016_cbcr_sd_es.pdf</t>
  </si>
  <si>
    <t>file:///F:/Datenerhebung/Reports/Erhoben/FR_Rothschild_Co_2016_cbcr_ar_en.pdf#page=164</t>
  </si>
  <si>
    <t>file:///F:/Datenerhebung/Reports/Erhoben/FR_Dexia_Credit_Local_2013_cbcr_sd_fr.pdf#page=1</t>
  </si>
  <si>
    <t>file:///F:/Datenerhebung/Reports/Erhoben/FR_Dexia_Credit_Local_2014_cbcr_ar_fr.pdf#page=16</t>
  </si>
  <si>
    <t>file:///F:/Datenerhebung/Reports/Erhoben/FR_Dexia_Credit_Local_2015_cbcr_ar_fr.pdf#page=15</t>
  </si>
  <si>
    <t>file:///F:/Datenerhebung/Reports/Erhoben/FR_Dexia_Credit_Local_2016_cbcr_ar_fr.pdf#page=15</t>
  </si>
  <si>
    <t>file:///F:/Datenerhebung/Reports/Erhoben/FR_Banque_Federative_du_Credit_Mutuel_2016_cbcr_ar_fr.pdf#page=151</t>
  </si>
  <si>
    <t>file:///F:/Datenerhebung/Reports/Erhoben/FR_Credit_Mutuel_Nord_Europe_SA_2016_cbcr_ar_fr.pdf#page=61</t>
  </si>
  <si>
    <t>file:///F:/Datenerhebung/Reports/Erhoben/FR_La_Banque_Postale_2016_cbcr_ar_en.pdf#page=80</t>
  </si>
  <si>
    <t>file:///F:/Datenerhebung/Reports/Erhoben/FR_BPCE_SA_2013_cbcr_sd_fr.pdf#page=20</t>
  </si>
  <si>
    <t>file:///F:/Datenerhebung/Reports/Erhoben/FR_BPCE_SA_2013_cbcr_sd_fr.pdf#page=43</t>
  </si>
  <si>
    <t>file:///F:/Datenerhebung/Reports/Erhoben/FR_BPCE_SA_2013_cbcr_sd_fr.pdf#page=1</t>
  </si>
  <si>
    <t>file:///F:/Datenerhebung/Reports/Erhoben/FR_BPCE_SA_2013_cbcr_sd_fr.pdf#page=2</t>
  </si>
  <si>
    <t>file:///F:/Datenerhebung/Reports/Erhoben/FR_BPCE_SA_2013_cbcr_sd_fr.pdf#page=3</t>
  </si>
  <si>
    <t>file:///F:/Datenerhebung/Reports/Erhoben/FR_BPCE_SA_2013_cbcr_sd_fr.pdf#page=4</t>
  </si>
  <si>
    <t>file:///F:/Datenerhebung/Reports/Erhoben/FR_BPCE_SA_2013_cbcr_sd_fr.pdf#page=5</t>
  </si>
  <si>
    <t>file:///F:/Datenerhebung/Reports/Erhoben/FR_BPCE_SA_2013_cbcr_sd_fr.pdf#page=6</t>
  </si>
  <si>
    <t>file:///F:/Datenerhebung/Reports/Erhoben/FR_BPCE_SA_2013_cbcr_sd_fr.pdf#page=7</t>
  </si>
  <si>
    <t>file:///F:/Datenerhebung/Reports/Erhoben/FR_BPCE_SA_2013_cbcr_sd_fr.pdf#page=8</t>
  </si>
  <si>
    <t>file:///F:/Datenerhebung/Reports/Erhoben/FR_BPCE_SA_2013_cbcr_sd_fr.pdf#page=9</t>
  </si>
  <si>
    <t>file:///F:/Datenerhebung/Reports/Erhoben/FR_BPCE_SA_2013_cbcr_sd_fr.pdf#page=10</t>
  </si>
  <si>
    <t>file:///F:/Datenerhebung/Reports/Erhoben/FR_BPCE_SA_2013_cbcr_sd_fr.pdf#page=11</t>
  </si>
  <si>
    <t>file:///F:/Datenerhebung/Reports/Erhoben/FR_BPCE_SA_2013_cbcr_sd_fr.pdf#page=12</t>
  </si>
  <si>
    <t>file:///F:/Datenerhebung/Reports/Erhoben/FR_BPCE_SA_2013_cbcr_sd_fr.pdf#page=13</t>
  </si>
  <si>
    <t>file:///F:/Datenerhebung/Reports/Erhoben/FR_BPCE_SA_2013_cbcr_sd_fr.pdf#page=14</t>
  </si>
  <si>
    <t>file:///F:/Datenerhebung/Reports/Erhoben/FR_BPCE_SA_2013_cbcr_sd_fr.pdf#page=15</t>
  </si>
  <si>
    <t>file:///F:/Datenerhebung/Reports/Erhoben/FR_BPCE_SA_2013_cbcr_sd_fr.pdf#page=16</t>
  </si>
  <si>
    <t>file:///F:/Datenerhebung/Reports/Erhoben/FR_BPCE_SA_2013_cbcr_sd_fr.pdf#page=17</t>
  </si>
  <si>
    <t>file:///F:/Datenerhebung/Reports/Erhoben/FR_BPCE_SA_2013_cbcr_sd_fr.pdf#page=18</t>
  </si>
  <si>
    <t>file:///F:/Datenerhebung/Reports/Erhoben/FR_BPCE_SA_2013_cbcr_sd_fr.pdf#page=19</t>
  </si>
  <si>
    <t>file:///F:/Datenerhebung/Reports/Erhoben/FR_BPCE_SA_2013_cbcr_sd_fr.pdf#page=21</t>
  </si>
  <si>
    <t>file:///F:/Datenerhebung/Reports/Erhoben/FR_BPCE_SA_2013_cbcr_sd_fr.pdf#page=22</t>
  </si>
  <si>
    <t>file:///F:/Datenerhebung/Reports/Erhoben/FR_BPCE_SA_2013_cbcr_sd_fr.pdf#page=23</t>
  </si>
  <si>
    <t>file:///F:/Datenerhebung/Reports/Erhoben/FR_BPCE_SA_2013_cbcr_sd_fr.pdf#page=24</t>
  </si>
  <si>
    <t>file:///F:/Datenerhebung/Reports/Erhoben/FR_BPCE_SA_2013_cbcr_sd_fr.pdf#page=25</t>
  </si>
  <si>
    <t>file:///F:/Datenerhebung/Reports/Erhoben/FR_BPCE_SA_2013_cbcr_sd_fr.pdf#page=26</t>
  </si>
  <si>
    <t>file:///F:/Datenerhebung/Reports/Erhoben/FR_BPCE_SA_2013_cbcr_sd_fr.pdf#page=27</t>
  </si>
  <si>
    <t>file:///F:/Datenerhebung/Reports/Erhoben/FR_BPCE_SA_2013_cbcr_sd_fr.pdf#page=28</t>
  </si>
  <si>
    <t>file:///F:/Datenerhebung/Reports/Erhoben/FR_BPCE_SA_2013_cbcr_sd_fr.pdf#page=29</t>
  </si>
  <si>
    <t>file:///F:/Datenerhebung/Reports/Erhoben/FR_BPCE_SA_2013_cbcr_sd_fr.pdf#page=30</t>
  </si>
  <si>
    <t>file:///F:/Datenerhebung/Reports/Erhoben/FR_BPCE_SA_2013_cbcr_sd_fr.pdf#page=31</t>
  </si>
  <si>
    <t>file:///F:/Datenerhebung/Reports/Erhoben/FR_BPCE_SA_2013_cbcr_sd_fr.pdf#page=32</t>
  </si>
  <si>
    <t>file:///F:/Datenerhebung/Reports/Erhoben/FR_BPCE_SA_2013_cbcr_sd_fr.pdf#page=33</t>
  </si>
  <si>
    <t>file:///F:/Datenerhebung/Reports/Erhoben/FR_BPCE_SA_2013_cbcr_sd_fr.pdf#page=34</t>
  </si>
  <si>
    <t>file:///F:/Datenerhebung/Reports/Erhoben/FR_BPCE_SA_2013_cbcr_sd_fr.pdf#page=35</t>
  </si>
  <si>
    <t>file:///F:/Datenerhebung/Reports/Erhoben/FR_BPCE_SA_2013_cbcr_sd_fr.pdf#page=36</t>
  </si>
  <si>
    <t>file:///F:/Datenerhebung/Reports/Erhoben/FR_BPCE_SA_2013_cbcr_sd_fr.pdf#page=37</t>
  </si>
  <si>
    <t>file:///F:/Datenerhebung/Reports/Erhoben/FR_BPCE_SA_2013_cbcr_sd_fr.pdf#page=38</t>
  </si>
  <si>
    <t>file:///F:/Datenerhebung/Reports/Erhoben/FR_BPCE_SA_2013_cbcr_sd_fr.pdf#page=39</t>
  </si>
  <si>
    <t>file:///F:/Datenerhebung/Reports/Erhoben/FR_BPCE_SA_2013_cbcr_sd_fr.pdf#page=40</t>
  </si>
  <si>
    <t>file:///F:/Datenerhebung/Reports/Erhoben/FR_BPCE_SA_2013_cbcr_sd_fr.pdf#page=41</t>
  </si>
  <si>
    <t>file:///F:/Datenerhebung/Reports/Erhoben/FR_BPCE_SA_2013_cbcr_sd_fr.pdf#page=44</t>
  </si>
  <si>
    <t>file:///F:/Datenerhebung/Reports/Erhoben/FR_BPCE_SA_2013_cbcr_sd_fr.pdf#page=45</t>
  </si>
  <si>
    <t>file:///F:/Datenerhebung/Reports/Erhoben/FR_BPCE_SA_2013_cbcr_sd_fr.pdf#page=46</t>
  </si>
  <si>
    <t>file:///F:/Datenerhebung/Reports/Erhoben/FR_BPCE_SA_2013_cbcr_sd_fr.pdf#page=47</t>
  </si>
  <si>
    <t>file:///F:/Datenerhebung/Reports/Erhoben/FR_BPCE_SA_2013_cbcr_sd_fr.pdf#page=48</t>
  </si>
  <si>
    <t>file:///F:/Datenerhebung/Reports/Erhoben/FR_BPCE_SA_2013_cbcr_sd_fr.pdf#page=49</t>
  </si>
  <si>
    <t>file:///F:/Datenerhebung/Reports/Erhoben/FR_BPCE_SA_2013_cbcr_sd_fr.pdf#page=50</t>
  </si>
  <si>
    <t>file:///F:/Datenerhebung/Reports/Erhoben/FR_BPCE_SA_2013_cbcr_sd_fr.pdf#page=51</t>
  </si>
  <si>
    <t>file:///F:/Datenerhebung/Reports/Erhoben/FR_BPCE_SA_2013_cbcr_sd_fr.pdf#page=52</t>
  </si>
  <si>
    <t>file:///F:/Datenerhebung/Reports/Erhoben/FR_BPCE_SA_2013_cbcr_sd_fr.pdf#page=53</t>
  </si>
  <si>
    <t>file:///F:/Datenerhebung/Reports/Erhoben/FR_BPCE_SA_2013_cbcr_sd_fr.pdf#page=54</t>
  </si>
  <si>
    <t>file:///F:/Datenerhebung/Reports/Erhoben/FR_BPCE_SA_2013_cbcr_sd_fr.pdf#page=55</t>
  </si>
  <si>
    <t>file:///F:/Datenerhebung/Reports/Erhoben/FR_BPCE_SA_2013_cbcr_sd_fr.pdf#page=56</t>
  </si>
  <si>
    <t>file:///F:/Datenerhebung/Reports/Erhoben/FR_BPCE_SA_2013_cbcr_sd_fr.pdf#page=57</t>
  </si>
  <si>
    <t>file:///F:/Datenerhebung/Reports/Erhoben/FR_BPCE_SA_2013_cbcr_sd_fr.pdf#page=58</t>
  </si>
  <si>
    <t>file:///F:/Datenerhebung/Reports/Erhoben/FR_BPCE_SA_2013_cbcr_sd_fr.pdf#page=59</t>
  </si>
  <si>
    <t>file:///F:/Datenerhebung/Reports/Erhoben/FR_BPCE_SA_2013_cbcr_sd_fr.pdf#page=60</t>
  </si>
  <si>
    <t>file:///F:/Datenerhebung/Reports/Erhoben/FR_BPCE_SA_2013_cbcr_sd_fr.pdf#page=61</t>
  </si>
  <si>
    <t>file:///F:/Datenerhebung/Reports/Erhoben/FR_BPCE_SA_2013_cbcr_sd_fr.pdf#page=42</t>
  </si>
  <si>
    <t>file:///F:/Datenerhebung/Reports/Erhoben/FR_Credit_Industriel_et_Commercial_SA_-_CIC_2014_cbcr_ar_fr.pdf#page=78</t>
  </si>
  <si>
    <t>file:///F:/Datenerhebung/Reports/Erhoben/FR_Societe_Generale_SA_2013_cbcr_ar_fr.pdf#page=12</t>
  </si>
  <si>
    <t>file:///F:/Datenerhebung/Reports/Erhoben/FR_ARKEA_2016_cbcr_ar_fr.pdf#page=255</t>
  </si>
  <si>
    <t>file:///F:/Datenerhebung/Reports/Erhoben/FR_Agence Française de Développement_2016_cbcr_ar_fr.pdf#page=15</t>
  </si>
  <si>
    <t>file:///F:/Datenerhebung/Reports/Erhoben/GB_Rathbone_Brothers_2014_cbcr_sd_en.pdf#page=5</t>
  </si>
  <si>
    <t>file:///F:/Datenerhebung/Reports/Erhoben/GB_Rathbone_Brothers_2015_cbcr_ar_en.pdf#page=160</t>
  </si>
  <si>
    <t>file:///F:/Datenerhebung/Reports/Erhoben/GB_ARBUTHNOT_BANKING_2015_cbcr_ar_en.pdf#page=102</t>
  </si>
  <si>
    <t>file:///F:/Datenerhebung/Reports/Erhoben/GB_ARBUTHNOT_BANKING_2016_cbcr_ar_en.pdf#page=106</t>
  </si>
  <si>
    <t>file:///F:/Datenerhebung/Reports/Erhoben/GB_Skipton_Building_Society_2016_cbcr_ar_en.pdf#page=167</t>
  </si>
  <si>
    <t>file:///F:/Datenerhebung/Reports/Erhoben/GB_Cenkos_2015_cbcr_ar_sd_en.pdf#page=10</t>
  </si>
  <si>
    <t>file:///F:/Datenerhebung/Reports/Erhoben/GB_Royal_Bank_of_Scotland_International_Limited_2016_cbcr_sd_en.pdf</t>
  </si>
  <si>
    <t>file:///F:/Datenerhebung/Reports/Erhoben/GB_Aberdeen_Asset_Management_2015_cbcr_sd_en.pdf#page=1</t>
  </si>
  <si>
    <t>file:///F:/Datenerhebung/Reports/Erhoben/GR_Eurobank_Ergasias_SA_2015_cbcr_ar_en.pdf#page=163</t>
  </si>
  <si>
    <t>file:///F:/Datenerhebung/Reports/Erhoben/GR_Eurobank_Ergasias_SA_2016_cbcr_ar_en.pdf#page=129</t>
  </si>
  <si>
    <t>file:///F:/Datenerhebung/Reports/Erhoben/IE_Ulster_Bank_Ireland_Limited_2015_cbcr_sd_en.pdf</t>
  </si>
  <si>
    <t>file:///F:/Datenerhebung/Reports/Erhoben/IE_Bank_of_Ireland_2013_cbcr_sd_en.pdf#page=2</t>
  </si>
  <si>
    <t>file:///F:/Datenerhebung/Reports/Erhoben/IT_Banca_Capasso_Antonio_SpA_2014_cbcr_sd_it.pdf#page=2</t>
  </si>
  <si>
    <t>file:///F:/Datenerhebung/Reports/Erhoben/IT_Banca_Capasso_Antonio_SpA_2015_cbcr_sd_it.pdf#page=2</t>
  </si>
  <si>
    <t>file:///F:/Datenerhebung/Reports/Erhoben/IT_Cassa_di_Risparmio_di_Bolzano_SpA-Suedtiroler_Sparkasse_2014_cbcr_sd_it.pdf</t>
  </si>
  <si>
    <t>file:///F:/Datenerhebung/Reports/Erhoben/IT_Cassa_di_Risparmio_di_Bolzano_SpA-Suedtiroler_Sparkasse_2015_cbcr_sd_it.pdf</t>
  </si>
  <si>
    <t>file:///F:/Datenerhebung/Reports/Erhoben/IT_Veneto_Banca_scpa_2014_cbcr_ar_en.pdf#page=536</t>
  </si>
  <si>
    <t>file:///F:/Datenerhebung/Reports/Erhoben/IT_Veneto_Banca_scpa_2015_cbcr_ar_en.pdf#page=589</t>
  </si>
  <si>
    <t>file:///F:/Datenerhebung/Reports/Erhoben/IT_UniCredit_SpA_2014_cbcr_sd_en.pdf</t>
  </si>
  <si>
    <t>file:///F:/Datenerhebung/Reports/Erhoben/IT_UniCredit_SpA_2015_cbcr_sd_en.pdf</t>
  </si>
  <si>
    <t>file:///F:/Datenerhebung/Reports/Erhoben/IT_UniCredit_SpA_2016_cbcr_sd_en.pdf</t>
  </si>
  <si>
    <t>file:///F:/Datenerhebung/Reports/Erhoben/IT_Intesa_Sanpaolo_2014_cbcr_sd_en.pdf#page=1</t>
  </si>
  <si>
    <t>file:///F:/Datenerhebung/Reports/Erhoben/IT_Intesa_Sanpaolo_2014_cbcr_sd_en.pdf#page=2</t>
  </si>
  <si>
    <t>file:///F:/Datenerhebung/Reports/Erhoben/IT_Intesa_Sanpaolo_2014_cbcr_sd_en.pdf#page=3</t>
  </si>
  <si>
    <t>file:///F:/Datenerhebung/Reports/Erhoben/IT_Intesa_Sanpaolo_2014_cbcr_sd_en.pdf#page=5</t>
  </si>
  <si>
    <t>file:///F:/Datenerhebung/Reports/Erhoben/IT_Intesa_Sanpaolo_2014_cbcr_sd_en.pdf#page=6</t>
  </si>
  <si>
    <t>file:///F:/Datenerhebung/Reports/Erhoben/IT_Intesa_Sanpaolo_2014_cbcr_sd_en.pdf#page=4</t>
  </si>
  <si>
    <t>file:///F:/Datenerhebung/Reports/Erhoben/IT_Intesa_Sanpaolo_2014_cbcr_sd_en.pdf#page=8</t>
  </si>
  <si>
    <t>file:///F:/Datenerhebung/Reports/Erhoben/IT_Intesa_Sanpaolo_2014_cbcr_sd_en.pdf#page=9</t>
  </si>
  <si>
    <t>file:///F:/Datenerhebung/Reports/Erhoben/IT_Intesa_Sanpaolo_2014_cbcr_sd_en.pdf#page=10</t>
  </si>
  <si>
    <t>file:///F:/Datenerhebung/Reports/Erhoben/IT_Intesa_Sanpaolo_2014_cbcr_sd_en.pdf#page=30</t>
  </si>
  <si>
    <t>file:///F:/Datenerhebung/Reports/Erhoben/IT_Intesa_Sanpaolo_2014_cbcr_sd_en.pdf#page=12</t>
  </si>
  <si>
    <t>file:///F:/Datenerhebung/Reports/Erhoben/IT_Intesa_Sanpaolo_2014_cbcr_sd_en.pdf#page=13</t>
  </si>
  <si>
    <t>file:///F:/Datenerhebung/Reports/Erhoben/IT_Intesa_Sanpaolo_2014_cbcr_sd_en.pdf#page=11</t>
  </si>
  <si>
    <t>file:///F:/Datenerhebung/Reports/Erhoben/IT_Intesa_Sanpaolo_2014_cbcr_sd_en.pdf#page=15</t>
  </si>
  <si>
    <t>file:///F:/Datenerhebung/Reports/Erhoben/IT_Intesa_Sanpaolo_2014_cbcr_sd_en.pdf#page=16</t>
  </si>
  <si>
    <t>file:///F:/Datenerhebung/Reports/Erhoben/IT_Intesa_Sanpaolo_2014_cbcr_sd_en.pdf#page=17</t>
  </si>
  <si>
    <t>file:///F:/Datenerhebung/Reports/Erhoben/IT_Intesa_Sanpaolo_2014_cbcr_sd_en.pdf#page=19</t>
  </si>
  <si>
    <t>file:///F:/Datenerhebung/Reports/Erhoben/IT_Intesa_Sanpaolo_2014_cbcr_sd_en.pdf#page=20</t>
  </si>
  <si>
    <t>file:///F:/Datenerhebung/Reports/Erhoben/IT_Intesa_Sanpaolo_2014_cbcr_sd_en.pdf#page=21</t>
  </si>
  <si>
    <t>file:///F:/Datenerhebung/Reports/Erhoben/IT_Intesa_Sanpaolo_2014_cbcr_sd_en.pdf#page=22</t>
  </si>
  <si>
    <t>file:///F:/Datenerhebung/Reports/Erhoben/IT_Intesa_Sanpaolo_2014_cbcr_sd_en.pdf#page=23</t>
  </si>
  <si>
    <t>file:///F:/Datenerhebung/Reports/Erhoben/IT_Intesa_Sanpaolo_2014_cbcr_sd_en.pdf#page=24</t>
  </si>
  <si>
    <t>file:///F:/Datenerhebung/Reports/Erhoben/IT_Intesa_Sanpaolo_2014_cbcr_sd_en.pdf#page=25</t>
  </si>
  <si>
    <t>file:///F:/Datenerhebung/Reports/Erhoben/IT_Intesa_Sanpaolo_2014_cbcr_sd_en.pdf#page=27</t>
  </si>
  <si>
    <t>file:///F:/Datenerhebung/Reports/Erhoben/IT_Intesa_Sanpaolo_2014_cbcr_sd_en.pdf#page=28</t>
  </si>
  <si>
    <t>file:///F:/Datenerhebung/Reports/Erhoben/IT_Intesa_Sanpaolo_2014_cbcr_sd_en.pdf#page=29</t>
  </si>
  <si>
    <t>file:///F:/Datenerhebung/Reports/Erhoben/IT_Intesa_Sanpaolo_2014_cbcr_sd_en.pdf#page=7</t>
  </si>
  <si>
    <t>file:///F:/Datenerhebung/Reports/Erhoben/IT_Intesa_Sanpaolo_2014_cbcr_sd_en.pdf#page=18</t>
  </si>
  <si>
    <t>file:///F:/Datenerhebung/Reports/Erhoben/IT_Intesa_Sanpaolo_2014_cbcr_sd_en.pdf#page=26</t>
  </si>
  <si>
    <t>file:///F:/Datenerhebung/Reports/Erhoben/IT_Intesa_Sanpaolo_2014_cbcr_sd_en.pdf#page=14</t>
  </si>
  <si>
    <t>file:///F:/Datenerhebung/Reports/Erhoben/IT_Intesa_Sanpaolo_2015_cbcr_ar_en.pdf#page=1</t>
  </si>
  <si>
    <t>file:///F:/Datenerhebung/Reports/Erhoben/IT_Intesa_Sanpaolo_2016_cbcr_ar_en.pdf#page=2</t>
  </si>
  <si>
    <t>file:///F:/Datenerhebung/Reports/Erhoben/IT_Monte_dei_Paschi_di_Siena_2014_cbcr_ar_en.pdf#page=505</t>
  </si>
  <si>
    <t>file:///F:/Datenerhebung/Reports/Erhoben/IT_Monte_dei_Paschi_di_Siena_2014_cbcr_ar_en.pdf#page=506</t>
  </si>
  <si>
    <t>file:///F:/Datenerhebung/Reports/Erhoben/IT_Monte_dei_Paschi_di_Siena_2014_cbcr_ar_en.pdf#page=507</t>
  </si>
  <si>
    <t>file:///F:/Datenerhebung/Reports/Erhoben/IT_Monte_dei_Paschi_di_Siena_2014_cbcr_ar_en.pdf#page=508</t>
  </si>
  <si>
    <t>file:///F:/Datenerhebung/Reports/Erhoben/IT_Monte_dei_Paschi_di_Siena_2014_cbcr_ar_en.pdf#page=509</t>
  </si>
  <si>
    <t>file:///F:/Datenerhebung/Reports/Erhoben/IT_Monte_dei_Paschi_di_Siena_2014_cbcr_ar_en.pdf#page=510</t>
  </si>
  <si>
    <t>file:///F:/Datenerhebung/Reports/Erhoben/IT_Monte_dei_Paschi_di_Siena_2014_cbcr_ar_en.pdf#page=516</t>
  </si>
  <si>
    <t>file:///F:/Datenerhebung/Reports/Erhoben/IT_Monte_dei_Paschi_di_Siena_2014_cbcr_ar_en.pdf#page=511</t>
  </si>
  <si>
    <t>file:///F:/Datenerhebung/Reports/Erhoben/IT_Monte_dei_Paschi_di_Siena_2014_cbcr_ar_en.pdf#page=512</t>
  </si>
  <si>
    <t>file:///F:/Datenerhebung/Reports/Erhoben/IT_Monte_dei_Paschi_di_Siena_2014_cbcr_ar_en.pdf#page=515</t>
  </si>
  <si>
    <t>file:///F:/Datenerhebung/Reports/Erhoben/IT_Monte_dei_Paschi_di_Siena_2014_cbcr_ar_en.pdf#page=517</t>
  </si>
  <si>
    <t>file:///F:/Datenerhebung/Reports/Erhoben/IT_Monte_dei_Paschi_di_Siena_2014_cbcr_ar_en.pdf#page=518</t>
  </si>
  <si>
    <t>file:///F:/Datenerhebung/Reports/Erhoben/IT_Monte_dei_Paschi_di_Siena_2014_cbcr_ar_en.pdf#page=519</t>
  </si>
  <si>
    <t>file:///F:/Datenerhebung/Reports/Erhoben/IT_Monte_dei_Paschi_di_Siena_2014_cbcr_ar_en.pdf#page=520</t>
  </si>
  <si>
    <t>file:///F:/Datenerhebung/Reports/Erhoben/IT_Monte_dei_Paschi_di_Siena_2014_cbcr_ar_en.pdf#page=513</t>
  </si>
  <si>
    <t>file:///F:/Datenerhebung/Reports/Erhoben/IT_Monte_dei_Paschi_di_Siena_2014_cbcr_ar_en.pdf#page=514</t>
  </si>
  <si>
    <t>file:///F:/Datenerhebung/Reports/Erhoben/IT_Monte_dei_Paschi_di_Siena_2014_cbcr_ar_en.pdf#page=521</t>
  </si>
  <si>
    <t>file:///F:/Datenerhebung/Reports/Erhoben/IT_Monte_dei_Paschi_di_Siena_2015_cbcr_ar_en.pdf#page=478</t>
  </si>
  <si>
    <t>file:///F:/Datenerhebung/Reports/Erhoben/IT_BPER_Banca_S.P.A._2015_cbcr_ar_en.pdf#page=441</t>
  </si>
  <si>
    <t>file:///F:/Datenerhebung/Reports/Erhoben/IT_BPER_Banca_S.P.A._2016_cbcr_ar_it.pdf#page=455</t>
  </si>
  <si>
    <t>file:///F:/Datenerhebung/Reports/Erhoben/IT_Banco_di_Desio_e_della_Brianza_SpA-Banco_Desio_2014_cbcr_ar_it.pdf#page=497</t>
  </si>
  <si>
    <t>file:///F:/Datenerhebung/Reports/Erhoben/IT_Banco_di_Desio_e_della_Brianza_SpA-Banco_Desio_2015_cbcr_ar_it.pdf#page=225</t>
  </si>
  <si>
    <t>file:///F:/Datenerhebung/Reports/Erhoben/IT_Banco_di_Desio_e_della_Brianza_SpA-Banco_Desio_2015_cbcr_ar_it.pdf#page=223</t>
  </si>
  <si>
    <t>file:///F:/Datenerhebung/Reports/Erhoben/IT_Banco_di_Desio_e_della_Brianza_SpA-Banco_Desio_2015_cbcr_ar_it.pdf#page=224</t>
  </si>
  <si>
    <t>file:///F:/Datenerhebung/Reports/Erhoben/IT_Banca_Mediolanum_SpA_2015_cbcr_ar_it.pdf#page=533</t>
  </si>
  <si>
    <t>file:///F:/Datenerhebung/Reports/Erhoben/IT_Banca_Mediolanum_SpA_2016_cbcr_ar_it.pdf#page=391</t>
  </si>
  <si>
    <t>file:///F:/Datenerhebung/Reports/Erhoben/IT_Banca_Ifis_SpA_2014_cbcr_ar_it.pdf#page=206</t>
  </si>
  <si>
    <t>file:///F:/Datenerhebung/Reports/Erhoben/IT_Unione_di_Banche_Italiane_Scpa-UBI_Banca_2014_cbcr_ar_it.pdf#page=387</t>
  </si>
  <si>
    <t>file:///F:/Datenerhebung/Reports/Erhoben/IT_Unione_di_Banche_Italiane_Scpa-UBI_Banca_2016_cbcr_ar_it.pdf#page=498</t>
  </si>
  <si>
    <t>file:///F:/Datenerhebung/Reports/Erhoben/IT_Unione_di_Banche_Italiane_Scpa-UBI_Banca_2016_cbcr_ar_it.pdf#page=499</t>
  </si>
  <si>
    <t>file:///F:/Datenerhebung/Reports/Erhoben/IT_Unione_di_Banche_Italiane_Scpa-UBI_Banca_2016_cbcr_ar_it.pdf#page=500</t>
  </si>
  <si>
    <t>file:///F:/Datenerhebung/Reports/Erhoben/IT_Unione_di_Banche_Italiane_Scpa-UBI_Banca_2016_cbcr_ar_it.pdf#page=501</t>
  </si>
  <si>
    <t>file:///F:/Datenerhebung/Reports/Erhoben/IT_Unione_di_Banche_Italiane_Scpa-UBI_Banca_2016_cbcr_ar_it.pdf#page=502</t>
  </si>
  <si>
    <t>file:///F:/Datenerhebung/Reports/Erhoben/IT_Unione_di_Banche_Italiane_Scpa-UBI_Banca_2016_cbcr_ar_it.pdf#page=503</t>
  </si>
  <si>
    <t>file:///F:/Datenerhebung/Reports/Erhoben/IT_Banca_Carige_SpA_2014_cbcr_ar_en.pdf#page=397</t>
  </si>
  <si>
    <t>file:///F:/Datenerhebung/Reports/Erhoben/IT_Banca_Carige_SpA_2014_cbcr_ar_en.pdf#page=398</t>
  </si>
  <si>
    <t>file:///F:/Datenerhebung/Reports/Erhoben/IT_Banca_Carige_SpA_2015_cbcr_ar_en.pdf#page=375</t>
  </si>
  <si>
    <t>file:///F:/Datenerhebung/Reports/Erhoben/IT_Banca_Carige_SpA_2016_cbcr_ar_en.pdf#page=345</t>
  </si>
  <si>
    <t>file:///F:/Datenerhebung/Reports/Erhoben/IT_FCA_Bank_SPA_2015_cbcr_sd_en.pdf#page=261</t>
  </si>
  <si>
    <t>file:///F:/Datenerhebung/Reports/Erhoben/IT_FCA_Bank_SPA_2016_cbcr_ar_en.pdf#page=261</t>
  </si>
  <si>
    <t>file:///F:/Datenerhebung/Reports/Erhoben/IT_Banco_BPM_SPA_2015_cbcr_ar_it.pdf#page=451</t>
  </si>
  <si>
    <t>file:///F:/Datenerhebung/Reports/Erhoben/IT_Banca_Esperia_2013_sd_it.pdf#page=2</t>
  </si>
  <si>
    <t>file:///F:/Datenerhebung/Reports/Erhoben/IT_Banca_Esperia_2014_cbcr_sd_it.pdf#page=2</t>
  </si>
  <si>
    <t>file:///F:/Datenerhebung/Reports/Erhoben/LU_Banque_Havilland_SA_2015_cbcr_ar_en.pdf#page=48</t>
  </si>
  <si>
    <t>file:///F:/Datenerhebung/Reports/Erhoben/LU_KBL_European_Private_Bankers_2016_cbcr_ar_en.pdf#page=91</t>
  </si>
  <si>
    <t>file:///F:/Datenerhebung/Reports/Erhoben/LU_KBL_European_Private_Bankers_2016_cbcr_ar_en.pdf#page=92</t>
  </si>
  <si>
    <t>file:///F:/Datenerhebung/Reports/Erhoben/LU_KBL_European_Private_Bankers_2016_cbcr_ar_en.pdf#page=98</t>
  </si>
  <si>
    <t>file:///F:/Datenerhebung/Reports/Erhoben/LU_KBL_European_Private_Bankers_2016_cbcr_ar_en.pdf#page=95</t>
  </si>
  <si>
    <t>file:///F:/Datenerhebung/Reports/Erhoben/LU_KBL_European_Private_Bankers_2016_cbcr_ar_en.pdf#page=96</t>
  </si>
  <si>
    <t>file:///F:/Datenerhebung/Reports/Erhoben/LU_KBL_European_Private_Bankers_2016_cbcr_ar_en.pdf#page=97</t>
  </si>
  <si>
    <t>file:///F:/Datenerhebung/Reports/Erhoben/LU_KBL_European_Private_Bankers_2016_cbcr_ar_en.pdf#page=93</t>
  </si>
  <si>
    <t>file:///F:/Datenerhebung/Reports/Erhoben/LU_KBL_European_Private_Bankers_2016_cbcr_ar_en.pdf#page=94</t>
  </si>
  <si>
    <t>file:///F:/Datenerhebung/Reports/Erhoben/NL_Van_Lanschot_NV_2014_cbcr_ar_en.pdf#page=201</t>
  </si>
  <si>
    <t>file:///F:/Datenerhebung/Reports/Erhoben/NL_Van_Lanschot_NV_2015_cbcr_ar_en.pdf#page=208</t>
  </si>
  <si>
    <t>file:///F:/Datenerhebung/Reports/Erhoben/NL_Van_Lanschot_NV_2016_cbcr_ar_en.pdf#page=228</t>
  </si>
  <si>
    <t>file:///F:/Datenerhebung/Reports/Erhoben/NL_NIBC_Bank_NV_2014_cbcr_ar_en.pdf#page=60</t>
  </si>
  <si>
    <t>file:///F:/Datenerhebung/Reports/Erhoben/NL_NIBC_Bank_NV_2015_cbcr_ar_en.pdf#page=139</t>
  </si>
  <si>
    <t>file:///F:/Datenerhebung/Reports/Erhoben/NL_NIBC_Bank_NV_2016_cbcr_ar_en.pdf#page=157</t>
  </si>
  <si>
    <t>file:///F:/Datenerhebung/Reports/Erhoben/NL_Cooperatieve_Rabobank_U.A._2014_cbcr_ar_en.pdf#page=55</t>
  </si>
  <si>
    <t>file:///F:/Datenerhebung/Reports/Erhoben/NL_Cooperatieve_Rabobank_U.A._2015_cbcr_ar_en.pdf#page=215</t>
  </si>
  <si>
    <t>file:///F:/Datenerhebung/Reports/Erhoben/NL_Cooperatieve_Rabobank_U.A._2016_cbcr_ar_en.pdf#page=240</t>
  </si>
  <si>
    <t>file:///F:/Datenerhebung/Reports/Erhoben/NL_Cooperatieve_Rabobank_U.A._2016_cbcr_ar_en.pdf#page=248</t>
  </si>
  <si>
    <t>file:///F:/Datenerhebung/Reports/Erhoben/NL_Cooperatieve_Rabobank_U.A._2016_cbcr_ar_en.pdf#page=219</t>
  </si>
  <si>
    <t>file:///F:/Datenerhebung/Reports/Erhoben/NL_Cooperatieve_Rabobank_U.A._2016_cbcr_ar_en.pdf#page=213</t>
  </si>
  <si>
    <t>file:///F:/Datenerhebung/Reports/Erhoben/NL_Cooperatieve_Rabobank_U.A._2016_cbcr_ar_en.pdf#page=238</t>
  </si>
  <si>
    <t>file:///F:/Datenerhebung/Reports/Erhoben/NL_Cooperatieve_Rabobank_U.A._2016_cbcr_ar_en.pdf#page=234</t>
  </si>
  <si>
    <t>file:///F:/Datenerhebung/Reports/Erhoben/NL_Cooperatieve_Rabobank_U.A._2016_cbcr_ar_en.pdf#page=236</t>
  </si>
  <si>
    <t>file:///F:/Datenerhebung/Reports/Erhoben/NL_Cooperatieve_Rabobank_U.A._2016_cbcr_ar_en.pdf#page=239</t>
  </si>
  <si>
    <t>file:///F:/Datenerhebung/Reports/Erhoben/NL_Cooperatieve_Rabobank_U.A._2016_cbcr_ar_en.pdf#page=245</t>
  </si>
  <si>
    <t>file:///F:/Datenerhebung/Reports/Erhoben/NL_Cooperatieve_Rabobank_U.A._2016_cbcr_ar_en.pdf#page=237</t>
  </si>
  <si>
    <t>file:///F:/Datenerhebung/Reports/Erhoben/NL_Cooperatieve_Rabobank_U.A._2016_cbcr_ar_en.pdf#page=229</t>
  </si>
  <si>
    <t>file:///F:/Datenerhebung/Reports/Erhoben/NL_Cooperatieve_Rabobank_U.A._2016_cbcr_ar_en.pdf#page=225</t>
  </si>
  <si>
    <t>file:///F:/Datenerhebung/Reports/Erhoben/NL_Cooperatieve_Rabobank_U.A._2016_cbcr_ar_en.pdf#page=218</t>
  </si>
  <si>
    <t>file:///F:/Datenerhebung/Reports/Erhoben/NL_Cooperatieve_Rabobank_U.A._2016_cbcr_ar_en.pdf#page=212</t>
  </si>
  <si>
    <t>file:///F:/Datenerhebung/Reports/Erhoben/NL_Cooperatieve_Rabobank_U.A._2016_cbcr_ar_en.pdf#page=222</t>
  </si>
  <si>
    <t>file:///F:/Datenerhebung/Reports/Erhoben/NL_Cooperatieve_Rabobank_U.A._2016_cbcr_ar_en.pdf#page=230</t>
  </si>
  <si>
    <t>file:///F:/Datenerhebung/Reports/Erhoben/NL_Cooperatieve_Rabobank_U.A._2016_cbcr_ar_en.pdf#page=241</t>
  </si>
  <si>
    <t>file:///F:/Datenerhebung/Reports/Erhoben/NL_Cooperatieve_Rabobank_U.A._2016_cbcr_ar_en.pdf#page=243</t>
  </si>
  <si>
    <t>file:///F:/Datenerhebung/Reports/Erhoben/NL_Cooperatieve_Rabobank_U.A._2016_cbcr_ar_en.pdf#page=217</t>
  </si>
  <si>
    <t>file:///F:/Datenerhebung/Reports/Erhoben/NL_Cooperatieve_Rabobank_U.A._2016_cbcr_ar_en.pdf#page=247</t>
  </si>
  <si>
    <t>file:///F:/Datenerhebung/Reports/Erhoben/NL_Cooperatieve_Rabobank_U.A._2016_cbcr_ar_en.pdf#page=244</t>
  </si>
  <si>
    <t>file:///F:/Datenerhebung/Reports/Erhoben/NL_Cooperatieve_Rabobank_U.A._2016_cbcr_ar_en.pdf#page=235</t>
  </si>
  <si>
    <t>file:///F:/Datenerhebung/Reports/Erhoben/NL_Cooperatieve_Rabobank_U.A._2016_cbcr_ar_en.pdf#page=211</t>
  </si>
  <si>
    <t>file:///F:/Datenerhebung/Reports/Erhoben/NL_Cooperatieve_Rabobank_U.A._2016_cbcr_ar_en.pdf#page=249</t>
  </si>
  <si>
    <t>file:///F:/Datenerhebung/Reports/Erhoben/NL_Cooperatieve_Rabobank_U.A._2016_cbcr_ar_en.pdf#page=223</t>
  </si>
  <si>
    <t>file:///F:/Datenerhebung/Reports/Erhoben/NL_Cooperatieve_Rabobank_U.A._2016_cbcr_ar_en.pdf#page=250</t>
  </si>
  <si>
    <t>file:///F:/Datenerhebung/Reports/Erhoben/NL_Cooperatieve_Rabobank_U.A._2016_cbcr_ar_en.pdf#page=228</t>
  </si>
  <si>
    <t>file:///F:/Datenerhebung/Reports/Erhoben/NL_Cooperatieve_Rabobank_U.A._2016_cbcr_ar_en.pdf#page=220</t>
  </si>
  <si>
    <t>file:///F:/Datenerhebung/Reports/Erhoben/NL_Cooperatieve_Rabobank_U.A._2016_cbcr_ar_en.pdf#page=231</t>
  </si>
  <si>
    <t>file:///F:/Datenerhebung/Reports/Erhoben/NL_Cooperatieve_Rabobank_U.A._2016_cbcr_ar_en.pdf#page=227</t>
  </si>
  <si>
    <t>file:///F:/Datenerhebung/Reports/Erhoben/NL_Cooperatieve_Rabobank_U.A._2016_cbcr_ar_en.pdf#page=242</t>
  </si>
  <si>
    <t>file:///F:/Datenerhebung/Reports/Erhoben/NL_Cooperatieve_Rabobank_U.A._2016_cbcr_ar_en.pdf#page=246</t>
  </si>
  <si>
    <t>file:///F:/Datenerhebung/Reports/Erhoben/NL_Cooperatieve_Rabobank_U.A._2016_cbcr_ar_en.pdf#page=221</t>
  </si>
  <si>
    <t>file:///F:/Datenerhebung/Reports/Erhoben/NL_Cooperatieve_Rabobank_U.A._2016_cbcr_ar_en.pdf#page=224</t>
  </si>
  <si>
    <t>file:///F:/Datenerhebung/Reports/Erhoben/NL_Cooperatieve_Rabobank_U.A._2016_cbcr_ar_en.pdf#page=226</t>
  </si>
  <si>
    <t>file:///F:/Datenerhebung/Reports/Erhoben/NL_Cooperatieve_Rabobank_U.A._2016_cbcr_ar_en.pdf#page=232</t>
  </si>
  <si>
    <t>file:///F:/Datenerhebung/Reports/Erhoben/NL_Cooperatieve_Rabobank_U.A._2016_cbcr_ar_en.pdf#page=233</t>
  </si>
  <si>
    <t>file:///F:/Datenerhebung/Reports/Erhoben/NL_Cooperatieve_Rabobank_U.A._2016_cbcr_ar_en.pdf#page=214</t>
  </si>
  <si>
    <t>file:///F:/Datenerhebung/Reports/Erhoben/NL_Cooperatieve_Rabobank_U.A._2016_cbcr_ar_en.pdf#page=215</t>
  </si>
  <si>
    <t>file:///F:/Datenerhebung/Reports/Erhoben/NL_Cooperatieve_Rabobank_U.A._2016_cbcr_ar_en.pdf#page=216</t>
  </si>
  <si>
    <t>file:///F:/Datenerhebung/Reports/Erhoben/NL_Triodos_Bank_NV_2014_cbcr_ar_en.pdf#page=96</t>
  </si>
  <si>
    <t>file:///F:/Datenerhebung/Reports/Erhoben/NL_ABN_AMRO_Clearing_Bank_N.V._2014_cbcr_ar_en.pdf#page=44</t>
  </si>
  <si>
    <t>file:///F:/Datenerhebung/Reports/Erhoben/NL_ABN_AMRO_Clearing_Bank_N.V._2015_cbcr_ar_en.pdf#page=54</t>
  </si>
  <si>
    <t>file:///F:/Datenerhebung/Reports/Erhoben/NL_ING_Groep_NV_2015_cbcr_ar_en.pdf#page=203</t>
  </si>
  <si>
    <t>file:///F:/Datenerhebung/Reports/Erhoben/NL_ING_Groep_NV_2016_ar_en.pdf#page=194</t>
  </si>
  <si>
    <t>file:///F:/Datenerhebung/Reports/Erhoben/NL_ABN_AMRO_Bank_NV_2014_cbcr_ar_en.pdf#page=300</t>
  </si>
  <si>
    <t>file:///F:/Datenerhebung/Reports/Erhoben/NL_ABN_AMRO_Bank_NV_2015_cbcr_ar_en.pdf#page=208</t>
  </si>
  <si>
    <t>file:///F:/Datenerhebung/Reports/Erhoben/NL_ABN_AMRO_Group_N.V._2013_ccbr_sd_en.pdf</t>
  </si>
  <si>
    <t>file:///F:/Datenerhebung/Reports/Erhoben/NL_ABN_AMRO_Group_N.V._2014_cbcr_ar_en.pdf#page=301</t>
  </si>
  <si>
    <t>file:///F:/Datenerhebung/Reports/Erhoben/NL_ABN_AMRO_Group_N.V._2015_cbcr_ar_en.pdf#page=377</t>
  </si>
  <si>
    <t>file:///F:/Datenerhebung/Reports/Erhoben/NL_ABN_AMRO_Group_N.V._2016_cbcr_ar_en.pdf#page=289</t>
  </si>
  <si>
    <t>file:///F:/Datenerhebung/Reports/Erhoben/PT_Caixa_Geral_de_Depositos_2015_cbcr_ar_en.pdf#page=327</t>
  </si>
  <si>
    <t>file:///F:/Datenerhebung/Reports/Erhoben/PT_Caixa_Geral_de_Depositos_2016_cbcr_ar_en.pdf#page=358</t>
  </si>
  <si>
    <t>F:/Datenerhebung/Reports/Erhoben/SE_Svenska_Handelsbanken_2016_cbcr_ar_en.pdf#page=157</t>
  </si>
  <si>
    <t>F:/Datenerhebung/Reports/Erhoben/SE_Svenska_Handelsbanken_2016_cbcr_ar_en.pdf#page=141</t>
  </si>
  <si>
    <t>F:/Datenerhebung/Reports/Erhoben/SE_Svenska_Handelsbanken_2016_cbcr_ar_en.pdf#page=145</t>
  </si>
  <si>
    <t>F:/Datenerhebung/Reports/Erhoben/SE_Svenska_Handelsbanken_2016_cbcr_ar_en.pdf#page=140</t>
  </si>
  <si>
    <t>F:/Datenerhebung/Reports/Erhoben/SE_Svenska_Handelsbanken_2016_cbcr_ar_en.pdf#page=142</t>
  </si>
  <si>
    <t>F:/Datenerhebung/Reports/Erhoben/SE_Svenska_Handelsbanken_2016_cbcr_ar_en.pdf#page=143</t>
  </si>
  <si>
    <t>F:/Datenerhebung/Reports/Erhoben/SE_Svenska_Handelsbanken_2016_cbcr_ar_en.pdf#page=144</t>
  </si>
  <si>
    <t>F:/Datenerhebung/Reports/Erhoben/SE_Svenska_Handelsbanken_2016_cbcr_ar_en.pdf#page=146</t>
  </si>
  <si>
    <t>F:/Datenerhebung/Reports/Erhoben/SE_Svenska_Handelsbanken_2016_cbcr_ar_en.pdf#page=147</t>
  </si>
  <si>
    <t>F:/Datenerhebung/Reports/Erhoben/SE_Svenska_Handelsbanken_2016_cbcr_ar_en.pdf#page=148</t>
  </si>
  <si>
    <t>F:/Datenerhebung/Reports/Erhoben/SE_Svenska_Handelsbanken_2016_cbcr_ar_en.pdf#page=149</t>
  </si>
  <si>
    <t>F:/Datenerhebung/Reports/Erhoben/SE_Svenska_Handelsbanken_2016_cbcr_ar_en.pdf#page=150</t>
  </si>
  <si>
    <t>F:/Datenerhebung/Reports/Erhoben/SE_Svenska_Handelsbanken_2016_cbcr_ar_en.pdf#page=151</t>
  </si>
  <si>
    <t>F:/Datenerhebung/Reports/Erhoben/SE_Svenska_Handelsbanken_2016_cbcr_ar_en.pdf#page=152</t>
  </si>
  <si>
    <t>F:/Datenerhebung/Reports/Erhoben/SE_Svenska_Handelsbanken_2016_cbcr_ar_en.pdf#page=153</t>
  </si>
  <si>
    <t>F:/Datenerhebung/Reports/Erhoben/SE_Svenska_Handelsbanken_2016_cbcr_ar_en.pdf#page=154</t>
  </si>
  <si>
    <t>F:/Datenerhebung/Reports/Erhoben/SE_Svenska_Handelsbanken_2016_cbcr_ar_en.pdf#page=155</t>
  </si>
  <si>
    <t>F:/Datenerhebung/Reports/Erhoben/SE_Svenska_Handelsbanken_2016_cbcr_ar_en.pdf#page=156</t>
  </si>
  <si>
    <t>file:///F:/Datenerhebung/Reports/Erhoben/SE_Nordea_Bank_AB_publ_2014_cbcr_ar_en.pdf#page=163</t>
  </si>
  <si>
    <t>file:///F:/Datenerhebung/Reports/Erhoben/SE_Nordea_Bank_AB_publ_2015_cbcr_ar_en.pdf#page=175</t>
  </si>
  <si>
    <t>file:///F:/Datenerhebung/Reports/Erhoben/SE_Nordea_Bank_AB_publ_2016_cbcr_ar_en.pdf#page=175</t>
  </si>
  <si>
    <t>file:///F:/Datenerhebung/Reports/Erhoben/SI_SID_-_Slovene_Export_and_Development_Bank_Inc_Ljubljana_-_SID_Bank_Inc-SID_-_Slovenska_izvozna_in_razvojna_banka_dd_Ljubljana_-_SID_Banka_dd_2014_cbcr_ar_en.pdf#page=139</t>
  </si>
  <si>
    <t>file:///F:/Datenerhebung/Reports/Erhoben/SI_SID_-_Slovene_Export_and_Development_Bank_Inc_Ljubljana_-_SID_Bank_Inc-SID_-_Slovenska_izvozna_in_razvojna_banka_dd_Ljubljana_-_SID_Banka_dd_2015_cbcr_ar_en.pdf#page=162</t>
  </si>
  <si>
    <t>file:///F:/Datenerhebung/Reports/Erhoben/DE_HSH_Finanzfonds_Aoer_2016_cbcr_ar_en.pdf#page=252</t>
  </si>
  <si>
    <t>file:///F:/Datenerhebung/Reports/Erhoben/DE_HSH_Finanzfonds_Aoer_2015_cbcr_ar_en.pdf#page=312</t>
  </si>
  <si>
    <t xml:space="preserve">Offiziell GUO ist </t>
  </si>
  <si>
    <t>Forenet Kredit F.M.B.A</t>
  </si>
  <si>
    <t xml:space="preserve">Die sind wohl nur </t>
  </si>
  <si>
    <t xml:space="preserve">Shareholder ohne </t>
  </si>
  <si>
    <t>eigene Aktivitäten</t>
  </si>
  <si>
    <t>im Finanzgeschäft.</t>
  </si>
  <si>
    <t>different figures in 2015-report for year 2014 compared to 2014-report</t>
  </si>
  <si>
    <t>for subsidies see note 1.2 restructuring plan</t>
  </si>
  <si>
    <t>GUO ist spanischer</t>
  </si>
  <si>
    <t>Bankenrettungsfonds</t>
  </si>
  <si>
    <t>- ist nun verstaatlicht</t>
  </si>
  <si>
    <t>belongs to Caixa Geral de Depositos (Portugal)</t>
  </si>
  <si>
    <t>profits of BS are fully taxed in MX</t>
  </si>
  <si>
    <t>sorting in spanish</t>
  </si>
  <si>
    <t>profits of KY are fully taxed in Brazil</t>
  </si>
  <si>
    <t>a PT branch is taxed both in PT and GB</t>
  </si>
  <si>
    <t>list contains only main entities</t>
  </si>
  <si>
    <t>GUO ist offiziell</t>
  </si>
  <si>
    <t>der spanische</t>
  </si>
  <si>
    <t>file:///F:/Datenerhebung/Reports/Erhoben/ES_BFA_Tenedora_de_Acciones_SAU_2016_cbcr_ar_es.pdf#page=204</t>
  </si>
  <si>
    <t>file:///F:/Datenerhebung/Reports/Erhoben/ES_BFA_Tenedora_de_Acciones_SAU_2014-2015_cbcr_ar_es.pdf#page=249</t>
  </si>
  <si>
    <t xml:space="preserve">GUO ist offiziell der </t>
  </si>
  <si>
    <t>spanische Rettungsfonds</t>
  </si>
  <si>
    <t>Asset Protection Scheme amounting to €2,475 million over certain risks</t>
  </si>
  <si>
    <t>business volume corresponds to the financial statement business volume</t>
  </si>
  <si>
    <t>http://www.kutxabank.com/cs/Satellite?blobcol=urldata&amp;blobheader=application%2Fpdf&amp;blobheadername1=Expires&amp;blobheadername2=content-type&amp;blobheadername3=MDT-Type&amp;blobheadername4=Content-disposition&amp;blobheadervalue1=Thu%2C+10+Dec+2020+16%3A00%3A00+GMT&amp;blobheadervalue2=application%2Fpdf&amp;blobheadervalue3=abinary%3Bcharset%3DUTF-8&amp;blobheadervalue4=inline%3B+filename%3D%22CCAA+Consolidadas+KB+2016+%28Ingl%C3%A9s%29.pdf%22&amp;blobkey=id&amp;blobtable=MungoBlobs&amp;blobwhere=1312076006762&amp;ssbinary=true</t>
  </si>
  <si>
    <t>http://www.kutxabank.com/cs/Satellite?blobcol=urldata&amp;blobheader=application%2Fpdf&amp;blobheadername1=Expires&amp;blobheadername2=content-type&amp;blobheadername3=MDT-Type&amp;blobheadername4=Content-disposition&amp;blobheadervalue1=Thu%2C+10+Dec+2020+16%3A00%3A00+GMT&amp;blobheadervalue2=application%2Fpdf&amp;blobheadervalue3=abinary%3Bcharset%3DUTF-8&amp;blobheadervalue4=inline%3B+filename%3D%22Estados+financieros+e+Informe+de+Auditoria+Kutxabank+consolidado+2015+%28ingles%29%2C0.pdf%22&amp;blobkey=id&amp;blobtable=MungoBlobs&amp;blobwhere=1311983960406&amp;ssbinary=true</t>
  </si>
  <si>
    <t>file:///F:/Datenerhebung/Reports/Erhoben/FR_Rothschild_Co_2015_cbcr_ar_en.pdf#page=185</t>
  </si>
  <si>
    <t>GUO ist Renault</t>
  </si>
  <si>
    <t>GUO ist Carrefour SA</t>
  </si>
  <si>
    <t>GUO ist Peugeot</t>
  </si>
  <si>
    <t>GUO ist "Caisse Federale de Credit Mutuel"</t>
  </si>
  <si>
    <t xml:space="preserve">hat aber keinen </t>
  </si>
  <si>
    <t>eigenen Eintrag</t>
  </si>
  <si>
    <t>in der Orbis Datenbank</t>
  </si>
  <si>
    <t>file:///F:/Datenerhebung/Reports/Erhoben/FR_RCI_Banque_SA_2014_cbcr_ar_fr.pdf#page=71</t>
  </si>
  <si>
    <t>file:///F:/Datenerhebung/Reports/Erhoben/FR_RCI_Banque_SA_2015_cbcr_ar_en.pdf#page=78</t>
  </si>
  <si>
    <t>file:///F:/Datenerhebung/Reports/Erhoben/FR_Carrefour_Banque_SA_2015_cbcr_ar_en.pdf#page=65</t>
  </si>
  <si>
    <t>file:///F:/Datenerhebung/Reports/Erhoben/FR_Carrefour_Banque_SA_2016_cbcr_ar_fr.pdf#page=65</t>
  </si>
  <si>
    <t>file:///F:/Datenerhebung/Reports/Erhoben/FR_Banque_PSA_Finance_SA_2014_cbcr_sd_fr.pdf</t>
  </si>
  <si>
    <t>file:///F:/Datenerhebung/Reports/Erhoben/FR_Banque_PSA_Finance_SA_2015_cbcr_ar_fr.pdf#page=153</t>
  </si>
  <si>
    <t>file:///F:/Datenerhebung/Reports/Erhoben/FR_Banque_Federative_du_Credit_Mutuel_2014_cbcr_ar_fr.pdf#page=68</t>
  </si>
  <si>
    <t>file:///F:/Datenerhebung/Reports/Erhoben/FR_Banque_Federative_du_Credit_Mutuel_2015_cbcr_ar_fr.pdf#page=60</t>
  </si>
  <si>
    <t>file:///F:/Datenerhebung/Reports/Erhoben/FR_Credit_Mutuel_Nord_Europe_SA_2015_cbcr_ar_fr.pdf#page=44</t>
  </si>
  <si>
    <t>file:///F:/Datenerhebung/Reports/Erhoben/FR_La_Banque_Postale_2014_cbcr_ar_en.pdf#page=73</t>
  </si>
  <si>
    <t>file:///F:/Datenerhebung/Reports/Erhoben/FR_La_Banque_Postale_2015_cbcr_ar_en.pdf#page=76</t>
  </si>
  <si>
    <t>file:///F:/Datenerhebung/Reports/Erhoben/FR_BPCE_SA_2014_cbcr_ar_en.pdf#page=309</t>
  </si>
  <si>
    <t>file:///F:/Datenerhebung/Reports/Erhoben/FR_BPCE_SA_2015_cbcr_ar_en.pdf#page=318</t>
  </si>
  <si>
    <t>file:///F:/Datenerhebung/Reports/Erhoben/FR_BPCE_SA_2016_cbcr_ar_en.pdf#page=317</t>
  </si>
  <si>
    <t>file:///F:/Datenerhebung/Reports/Erhoben/FR_Credit_Industriel_et_Commercial_SA_-_CIC_2015_cbcr_ar_en.pdf#page=80</t>
  </si>
  <si>
    <t>file:///F:/Datenerhebung/Reports/Erhoben/FR_Societe_Generale_SA_2014_cbcr_ar_fr.pdf#page=76</t>
  </si>
  <si>
    <t>file:///F:/Datenerhebung/Reports/Erhoben/FR_BNP_Paribas_2014_cbcr_ar_en.pdf#page=488</t>
  </si>
  <si>
    <t>file:///F:/Datenerhebung/Reports/Erhoben/FR_BNP_Paribas_2015_cbcr_ar_en.pdf#page=520</t>
  </si>
  <si>
    <t>file:///F:/Datenerhebung/Reports/Erhoben/FR_BNP_Paribas_2016_cbcr_ar_en.pdf#page=540</t>
  </si>
  <si>
    <t>file:///F:/Datenerhebung/Reports/Erhoben/FR_Credit_Mutuel_Arkea_SA_2014_cbcr_ar_fr.pdf#page=170</t>
  </si>
  <si>
    <t>file:///F:/Datenerhebung/Reports/Erhoben/FR_Credit_Mutuel_Arkea_SA_2015_cbcr_ar_fr.pdf#page=250</t>
  </si>
  <si>
    <t>file:///F:/Datenerhebung/Reports/Erhoben/FR_Agence_Francaise_de_Developpement_2015_cbcr_ar_fr.pdf#page=27</t>
  </si>
  <si>
    <t>file:///F:/Datenerhebung/Reports/Erhoben/FR_Credit_Agricole_S.A._2014_cbcr_ar_fr.pdf#page=26</t>
  </si>
  <si>
    <t>file:///F:/Datenerhebung/Reports/Erhoben/FR_Crédit_Agricole_S.A._2015_cbcr_ar_fr.pdf#page=204</t>
  </si>
  <si>
    <t>file:///F:/Datenerhebung/Reports/Erhoben/FR_Credit_Agricole_S.A._2016_cbcr_ar_fr.pdf#page=192</t>
  </si>
  <si>
    <t>file:///F:/Datenerhebung/Reports/Erhoben/GB_Barclays_Plc_2014_cbcr_sd_en.pdf#page=6</t>
  </si>
  <si>
    <t>file:///F:/Datenerhebung/Reports/Erhoben/GB_Barclays_Plc_2015_cbcr_sd_en.pdf#page=4</t>
  </si>
  <si>
    <t>file:///F:/Datenerhebung/Reports/Erhoben/GB_Barclays_Plc_2016_cbcr_sd_en.pdf#page=14</t>
  </si>
  <si>
    <t>file:///F:/Datenerhebung/Reports/Erhoben/GB_Close_Brothers_Group_Plc_Jul 13_cbcr_sd_en.pdf</t>
  </si>
  <si>
    <t>file:///F:/Datenerhebung/Reports/Erhoben/GB_Close_Brothers_Group_Plc_Jun 15_cbcr_sd_en.pdf</t>
  </si>
  <si>
    <t>file:///F:/Datenerhebung/Reports/Erhoben/GB_Close_Brothers_Group_Plc_Jul 16_cbcr_sd_en.pdf</t>
  </si>
  <si>
    <t>file:///F:/Datenerhebung/Reports/Erhoben/GB_HSBC_Holdings_Plc_2013_cbcr_sd_en.pdf#page=2</t>
  </si>
  <si>
    <t>file:///F:/Datenerhebung/Reports/Erhoben/GB_HSBC_Holdings_Plc_2014_cbcr_sd_en.pdf#page=2</t>
  </si>
  <si>
    <t>file:///F:/Datenerhebung/Reports/Erhoben/GB_HSBC_Holdings_Plc_2015_cbcr_sd_en.pdf</t>
  </si>
  <si>
    <t>file:///F:/Datenerhebung/Reports/Erhoben/GB_Standard_Chartered_2013_cbcr_sd_en.pdf#page=5</t>
  </si>
  <si>
    <t>file:///F:/Datenerhebung/Reports/Erhoben/GB_Standard_Chartered_2015_cbcr_ar_en.pdf#page=5</t>
  </si>
  <si>
    <t>file:///F:/Datenerhebung/Reports/Erhoben/GB_Paragon_Group_of_Companies_Plc_2014, 2015_cbcr_sd_en.pdf#page=42</t>
  </si>
  <si>
    <t>file:///F:/Datenerhebung/Reports/Erhoben/GB_Paragon_Group_of_Companies_Plc_2015, 2016_cbcr_ar_en.pdf#page=298</t>
  </si>
  <si>
    <t>file:///F:/Datenerhebung/Reports/Erhoben/GB_Schroders_Plc_2014_turnover_sd_en.pdf#page=95</t>
  </si>
  <si>
    <t>file:///F:/Datenerhebung/Reports/Erhoben/GB_Schroders_Plc_2015_cbcr_sd_en.pdf#page=1</t>
  </si>
  <si>
    <t>file:///F:/Datenerhebung/Reports/Erhoben/GB_Schroders_Plc_2016_turnover_sd_en.pdf#page=112</t>
  </si>
  <si>
    <t>file:///F:/Datenerhebung/Reports/Erhoben/GB_Skipton_Building_Society_2014_cbcr_ar_en.pdf#page=163</t>
  </si>
  <si>
    <t>file:///F:/Datenerhebung/Reports/Erhoben/GB_Skipton_Building_Society_2015_cbcr_ar_en.pdf#page=165</t>
  </si>
  <si>
    <t>file:///F:/Datenerhebung/Reports/Erhoben/GB_BLME_Holdings_PLC_2014_cbcr_sd_en.pdf#page=4</t>
  </si>
  <si>
    <t>file:///F:/Datenerhebung/Reports/Erhoben/GB_Leeds_Building_Society_2014_cbcr_ar_en.pdf#page=114</t>
  </si>
  <si>
    <t>file:///F:/Datenerhebung/Reports/Erhoben/GB_Leeds_Building_Society_2015_cbcr_ar_en.pdf#page=136</t>
  </si>
  <si>
    <t>file:///F:/Datenerhebung/Reports/Erhoben/GB_Leeds_Building_Society_2016_cbcr_ar_en.pdf#page=142</t>
  </si>
  <si>
    <t>file:///F:/Datenerhebung/Reports/Erhoben/GB_Nottingham_Building_Society_2014_cbcr_sd_en.pdf</t>
  </si>
  <si>
    <t>file:///F:/Datenerhebung/Reports/Erhoben/GB_Lloyds_Banking_Group_Plc_2013_cbcr_sd_en.pdf</t>
  </si>
  <si>
    <t>file:///F:/Datenerhebung/Reports/Erhoben/GB_Lloyds_Banking_Group_Plc_2014_cbcr_sd_en.pdf</t>
  </si>
  <si>
    <t>file:///F:/Datenerhebung/Reports/Erhoben/GB_Lloyds_Banking_Group_Plc_2015_cbcr_sd_en.pdf</t>
  </si>
  <si>
    <t>file:///F:/Datenerhebung/Reports/Erhoben/GR_National_Bank_of_Greece_SA_2014_cbcr_ar_en.pdf#page=74</t>
  </si>
  <si>
    <t>file:///F:/Datenerhebung/Reports/Erhoben/GR_Eurobank_Ergasias_SA_2014_cbcr_sd_en.pdf</t>
  </si>
  <si>
    <t>file:///F:/Datenerhebung/Reports/Erhoben/IE_Allied_Irish_Banks_plc_2014_cbcr_sd_en.pdf</t>
  </si>
  <si>
    <t>file:///F:/Datenerhebung/Reports/Erhoben/IE_Allied_Irish_Banks_plc_2015_cbcr_sd_en.pdf</t>
  </si>
  <si>
    <t>file:///F:/Datenerhebung/Reports/Erhoben/FR_Credit_Mutuel_Nord_Europe_SA_2014_cbcr_ar_fr.pdf#page=38</t>
  </si>
  <si>
    <t>Autres taxes: Charges sociales, charges de retraite, impôts et taxes sur les rémunérations et autres impôts et taxes</t>
  </si>
  <si>
    <t>Income tax means the tax payable and deferred tax assets and liabilities, not incl taxes other than on income recognized as operating income</t>
  </si>
  <si>
    <t>NOT GUO</t>
  </si>
  <si>
    <t xml:space="preserve">Belongs to </t>
  </si>
  <si>
    <t>BANQUE FÉDÉRATIVE DU CRÉDIT MUTUEL</t>
  </si>
  <si>
    <t>belongs to CMGroup</t>
  </si>
  <si>
    <t xml:space="preserve">or </t>
  </si>
  <si>
    <t>CAISSE FEDERALE DE CREDIT MUTUEL</t>
  </si>
  <si>
    <t>GUO is SAS Rue La Boétie (bank holding company)</t>
  </si>
  <si>
    <t>Figures for France also include figures for the French-Overseas-Territories. Among them are:  Martinique, Mayotte, Guadeloupe, French Guiana. Those might have different corporate tax rules.</t>
  </si>
  <si>
    <t>Includes all countries with a turnover of less than GBP 50m in 2014. Collectively the cash tax rate is higher than the UK corporation tax rate.</t>
  </si>
  <si>
    <t>Represents 18 countries where the turnover is less than GBP 50m in 2015.</t>
  </si>
  <si>
    <t>Represents 19 countries each with a turnover of less than GBP 10m in 2016. Those countries are: Russia, Netherlands, Cyprus, Gibraltar, China, Sweden, Taiwan, Thailand, South Korea, Australia, Malaysia, Indonesia, Cayman Islands, Qatar, Lithuania, Argentina, Philippines, Namibia,  Nigeria.</t>
  </si>
  <si>
    <t>CHIS and IM</t>
  </si>
  <si>
    <t>file:///F:/Datenerhebung/Reports/Erhoben/GB_OSB_2014_cbcr_ar_en.pdf#page=116</t>
  </si>
  <si>
    <t>file:///F:/Datenerhebung/Reports/Erhoben/GB_OSB_2014_cbcr_ar_en.pdf#page=117</t>
  </si>
  <si>
    <t>file:///F:/Datenerhebung/Reports/Erhoben/GB_OSB_2015_cbcr_ar_en.pdf#page=138</t>
  </si>
  <si>
    <t>file:///F:/Datenerhebung/Reports/Erhoben/GB_OSB_2016_cbcr_ar_en.pdf#page=160</t>
  </si>
  <si>
    <t>file:///F:/Datenerhebung/Reports/Erhoben/IT_Unione_di_banche_Italiane_Scpa_2015_cbcr_ar_it.pdf.pdf#page=498</t>
  </si>
  <si>
    <t>file:///F:/Datenerhebung/Reports/Erhoben/IT_Unione_di_banche_Italiane_Scpa_2015_cbcr_ar_it.pdf.pdf#page=499</t>
  </si>
  <si>
    <t>file:///F:/Datenerhebung/Reports/Erhoben/IT_Unione_di_banche_Italiane_Scpa_2015_cbcr_ar_it.pdf.pdf#page=500</t>
  </si>
  <si>
    <t>file:///F:/Datenerhebung/Reports/Erhoben/IT_Unione_di_banche_Italiane_Scpa_2015_cbcr_ar_it.pdf.pdf#page=501</t>
  </si>
  <si>
    <t>file:///F:/Datenerhebung/Reports/Erhoben/IT_Unione_di_banche_Italiane_Scpa_2015_cbcr_ar_it.pdf.pdf#page=502</t>
  </si>
  <si>
    <t>file:///F:/Datenerhebung/Reports/Erhoben/IT_Unione_di_banche_Italiane_Scpa_2015_cbcr_ar_it.pdf.pdf#page=503</t>
  </si>
  <si>
    <t>file:///F:/Datenerhebung/Reports/Erhoben/LU_Banque_Internationale_2014_cbcr_ar_en.pdf#page=69</t>
  </si>
  <si>
    <t>file:///F:/Datenerhebung/Reports/Erhoben/LU_Banque_Internationale_2015_cbcr_ar_en.pdf#page=69</t>
  </si>
  <si>
    <t>file:///F:/Datenerhebung/Reports/Erhoben/LU_Banque_Internationale_2016_cbcr_ar_en.pdf#page=70</t>
  </si>
  <si>
    <t>file:///F:/Datenerhebung/Reports/Erhoben/LU_Banque_Internationale_2016_cbcr_ar_en.pdf#page=71</t>
  </si>
  <si>
    <t>file:///F:/Datenerhebung/Reports/Erhoben/LU_Banque_Internationale_2016_cbcr_ar_en.pdf#page=72</t>
  </si>
  <si>
    <t>file:///F:/Datenerhebung/Reports/Erhoben/LU_Banque_Internationale_2016_cbcr_ar_en.pdf#page=73</t>
  </si>
  <si>
    <t>file:///F:/Datenerhebung/Reports/Erhoben/LU_Banque_Internationale_2016_cbcr_ar_en.pdf#page=74</t>
  </si>
  <si>
    <t>file:///F:/Datenerhebung/Reports/Erhoben/LU_Banque_Internationale_2016_cbcr_ar_en.pdf#page=75</t>
  </si>
  <si>
    <t>file:///F:/Datenerhebung/Reports/Erhoben/LU_Banque_Internationale_2016_cbcr_ar_en.pdf#page=76</t>
  </si>
  <si>
    <t>file:///F:/Datenerhebung/Reports/Erhoben/NL_Lease_Plan_2014_cbcr_ar_en.pdf#page=108</t>
  </si>
  <si>
    <t>file:///F:/Datenerhebung/Reports/Erhoben/NL_Lease_Plan_2015_cbcr_ar_en.pdf#page=110</t>
  </si>
  <si>
    <t>file:///F:/Datenerhebung/Reports/Erhoben/NL_Lease_Plan_2015_cbcr_ar_en.pdf#page=119</t>
  </si>
  <si>
    <t>file:///F:/Datenerhebung/Reports/Erhoben/NL_Lease_Plan_2015_cbcr_ar_en.pdf#page=109</t>
  </si>
  <si>
    <t>file:///F:/Datenerhebung/Reports/Erhoben/NL_Lease_Plan_2015_cbcr_ar_en.pdf#page=111</t>
  </si>
  <si>
    <t>file:///F:/Datenerhebung/Reports/Erhoben/NL_Lease_Plan_2015_cbcr_ar_en.pdf#page=112</t>
  </si>
  <si>
    <t>file:///F:/Datenerhebung/Reports/Erhoben/NL_Lease_Plan_2015_cbcr_ar_en.pdf#page=113</t>
  </si>
  <si>
    <t>file:///F:/Datenerhebung/Reports/Erhoben/NL_Lease_Plan_2015_cbcr_ar_en.pdf#page=114</t>
  </si>
  <si>
    <t>file:///F:/Datenerhebung/Reports/Erhoben/NL_Lease_Plan_2015_cbcr_ar_en.pdf#page=115</t>
  </si>
  <si>
    <t>file:///F:/Datenerhebung/Reports/Erhoben/NL_Lease_Plan_2015_cbcr_ar_en.pdf#page=116</t>
  </si>
  <si>
    <t>file:///F:/Datenerhebung/Reports/Erhoben/NL_Lease_Plan_2015_cbcr_ar_en.pdf#page=117</t>
  </si>
  <si>
    <t>file:///F:/Datenerhebung/Reports/Erhoben/NL_Lease_Plan_2015_cbcr_ar_en.pdf#page=118</t>
  </si>
  <si>
    <t>file:///F:/Datenerhebung/Reports/Erhoben/NL_Lease_Plan_2015_cbcr_ar_en.pdf#page=120</t>
  </si>
  <si>
    <t>file:///F:/Datenerhebung/Reports/Erhoben/NL_Lease_Plan_2015_cbcr_ar_en.pdf#page=121</t>
  </si>
  <si>
    <t>file:///F:/Datenerhebung/Reports/Erhoben/NL_Lease_Plan_2015_cbcr_ar_en.pdf#page=122</t>
  </si>
  <si>
    <t>file:///F:/Datenerhebung/Reports/Erhoben/NL_Lease_Plan_2015_cbcr_ar_en.pdf#page=123</t>
  </si>
  <si>
    <t>file:///F:/Datenerhebung/Reports/Erhoben/NL_Lease_Plan_2015_cbcr_ar_en.pdf#page=124</t>
  </si>
  <si>
    <t>file:///F:/Datenerhebung/Reports/Erhoben/NL_Lease_Plan_2015_cbcr_ar_en.pdf#page=125</t>
  </si>
  <si>
    <t>file:///F:/Datenerhebung/Reports/Erhoben/NL_Lease_Plan_2015_cbcr_ar_en.pdf#page=126</t>
  </si>
  <si>
    <t>file:///F:/Datenerhebung/Reports/Erhoben/NL_Lease_Plan_2015_cbcr_ar_en.pdf#page=127</t>
  </si>
  <si>
    <t>file:///F:/Datenerhebung/Reports/Erhoben/NL_Lease_Plan_2015_cbcr_ar_en.pdf#page=128</t>
  </si>
  <si>
    <t>file:///F:/Datenerhebung/Reports/Erhoben/NL_Lease_Plan_2015_cbcr_ar_en.pdf#page=129</t>
  </si>
  <si>
    <t>file:///F:/Datenerhebung/Reports/Erhoben/NL_Lease_Plan_2015_cbcr_ar_en.pdf#page=130</t>
  </si>
  <si>
    <t>file:///F:/Datenerhebung/Reports/Erhoben/NL_Lease_Plan_2015_cbcr_ar_en.pdf#page=131</t>
  </si>
  <si>
    <t>file:///F:/Datenerhebung/Reports/Erhoben/NL_Lease_Plan_2015_cbcr_ar_en.pdf#page=132</t>
  </si>
  <si>
    <t>file:///F:/Datenerhebung/Reports/Erhoben/NL_Lease_Plan_2015_cbcr_ar_en.pdf#page=133</t>
  </si>
  <si>
    <t>file:///F:/Datenerhebung/Reports/Erhoben/NL_Lease_Plan_2015_cbcr_ar_en.pdf#page=134</t>
  </si>
  <si>
    <t>file:///F:/Datenerhebung/Reports/Erhoben/NL_Lease_Plan_2015_cbcr_ar_en.pdf#page=135</t>
  </si>
  <si>
    <t>file:///F:/Datenerhebung/Reports/Erhoben/NL_Lease_Plan_2015_cbcr_ar_en.pdf#page=136</t>
  </si>
  <si>
    <t>file:///F:/Datenerhebung/Reports/Erhoben/NL_Lease_Plan_2015_cbcr_ar_en.pdf#page=137</t>
  </si>
  <si>
    <t>file:///F:/Datenerhebung/Reports/Erhoben/NL_Lease_Plan_2015_cbcr_ar_en.pdf#page=138</t>
  </si>
  <si>
    <t>file:///F:/Datenerhebung/Reports/Erhoben/NL_Lease_Plan_2015_cbcr_ar_en.pdf#page=139</t>
  </si>
  <si>
    <t>file:///F:/Datenerhebung/Reports/Erhoben/NL_Lease_Plan_2016_cbcr_ar_en.pdf#page=136</t>
  </si>
  <si>
    <t>file:///F:/Datenerhebung/Reports/Erhoben/NL_Lease_Plan_2016_cbcr_ar_en.pdf#page=145</t>
  </si>
  <si>
    <t>file:///F:/Datenerhebung/Reports/Erhoben/NL_Lease_Plan_2016_cbcr_ar_en.pdf#page=135</t>
  </si>
  <si>
    <t>file:///F:/Datenerhebung/Reports/Erhoben/NL_Lease_Plan_2016_cbcr_ar_en.pdf#page=137</t>
  </si>
  <si>
    <t>file:///F:/Datenerhebung/Reports/Erhoben/NL_Lease_Plan_2016_cbcr_ar_en.pdf#page=138</t>
  </si>
  <si>
    <t>file:///F:/Datenerhebung/Reports/Erhoben/NL_Lease_Plan_2016_cbcr_ar_en.pdf#page=139</t>
  </si>
  <si>
    <t>file:///F:/Datenerhebung/Reports/Erhoben/NL_Lease_Plan_2016_cbcr_ar_en.pdf#page=140</t>
  </si>
  <si>
    <t>file:///F:/Datenerhebung/Reports/Erhoben/NL_Lease_Plan_2016_cbcr_ar_en.pdf#page=141</t>
  </si>
  <si>
    <t>file:///F:/Datenerhebung/Reports/Erhoben/NL_Lease_Plan_2016_cbcr_ar_en.pdf#page=142</t>
  </si>
  <si>
    <t>file:///F:/Datenerhebung/Reports/Erhoben/NL_Lease_Plan_2016_cbcr_ar_en.pdf#page=143</t>
  </si>
  <si>
    <t>file:///F:/Datenerhebung/Reports/Erhoben/NL_Lease_Plan_2016_cbcr_ar_en.pdf#page=144</t>
  </si>
  <si>
    <t>file:///F:/Datenerhebung/Reports/Erhoben/NL_Lease_Plan_2016_cbcr_ar_en.pdf#page=146</t>
  </si>
  <si>
    <t>file:///F:/Datenerhebung/Reports/Erhoben/NL_Lease_Plan_2016_cbcr_ar_en.pdf#page=147</t>
  </si>
  <si>
    <t>file:///F:/Datenerhebung/Reports/Erhoben/NL_Lease_Plan_2016_cbcr_ar_en.pdf#page=148</t>
  </si>
  <si>
    <t>file:///F:/Datenerhebung/Reports/Erhoben/NL_Lease_Plan_2016_cbcr_ar_en.pdf#page=149</t>
  </si>
  <si>
    <t>file:///F:/Datenerhebung/Reports/Erhoben/NL_Lease_Plan_2016_cbcr_ar_en.pdf#page=150</t>
  </si>
  <si>
    <t>file:///F:/Datenerhebung/Reports/Erhoben/NL_Lease_Plan_2016_cbcr_ar_en.pdf#page=151</t>
  </si>
  <si>
    <t>file:///F:/Datenerhebung/Reports/Erhoben/NL_Lease_Plan_2016_cbcr_ar_en.pdf#page=152</t>
  </si>
  <si>
    <t>file:///F:/Datenerhebung/Reports/Erhoben/NL_Lease_Plan_2016_cbcr_ar_en.pdf#page=153</t>
  </si>
  <si>
    <t>file:///F:/Datenerhebung/Reports/Erhoben/NL_Lease_Plan_2016_cbcr_ar_en.pdf#page=154</t>
  </si>
  <si>
    <t>file:///F:/Datenerhebung/Reports/Erhoben/NL_Lease_Plan_2016_cbcr_ar_en.pdf#page=155</t>
  </si>
  <si>
    <t>file:///F:/Datenerhebung/Reports/Erhoben/NL_Lease_Plan_2016_cbcr_ar_en.pdf#page=156</t>
  </si>
  <si>
    <t>file:///F:/Datenerhebung/Reports/Erhoben/NL_Lease_Plan_2016_cbcr_ar_en.pdf#page=157</t>
  </si>
  <si>
    <t>file:///F:/Datenerhebung/Reports/Erhoben/NL_Lease_Plan_2016_cbcr_ar_en.pdf#page=158</t>
  </si>
  <si>
    <t>file:///F:/Datenerhebung/Reports/Erhoben/NL_Lease_Plan_2016_cbcr_ar_en.pdf#page=159</t>
  </si>
  <si>
    <t>file:///F:/Datenerhebung/Reports/Erhoben/NL_Lease_Plan_2016_cbcr_ar_en.pdf#page=160</t>
  </si>
  <si>
    <t>file:///F:/Datenerhebung/Reports/Erhoben/NL_Lease_Plan_2016_cbcr_ar_en.pdf#page=161</t>
  </si>
  <si>
    <t>file:///F:/Datenerhebung/Reports/Erhoben/NL_Lease_Plan_2016_cbcr_ar_en.pdf#page=162</t>
  </si>
  <si>
    <t>file:///F:/Datenerhebung/Reports/Erhoben/NL_Lease_Plan_2016_cbcr_ar_en.pdf#page=163</t>
  </si>
  <si>
    <t>file:///F:/Datenerhebung/Reports/Erhoben/NL_Lease_Plan_2016_cbcr_ar_en.pdf#page=165</t>
  </si>
  <si>
    <t>file:///F:/Datenerhebung/Reports/Erhoben/NL_Lease_Plan_2016_cbcr_ar_en.pdf#page=166</t>
  </si>
  <si>
    <t>file:///F:/Datenerhebung/Reports/Erhoben/NL_Lease_Plan_2016_cbcr_ar_en.pdf#page=167</t>
  </si>
  <si>
    <t>file:///F:/Datenerhebung/Reports/Erhoben/PL_PKO_Bank_2016_cbcr_sd_en.pdf#page=138</t>
  </si>
  <si>
    <t>file:///F:/Datenerhebung/Reports/Erhoben/SE_Svenska_Handelsbanken_2014_cbcr_ar_en.pdf#page=144</t>
  </si>
  <si>
    <t>file:///F:/Datenerhebung/Reports/Erhoben/SE_Svenska_Handelsbanken_2014_cbcr_ar_en.pdf#page=145</t>
  </si>
  <si>
    <t>file:///F:/Datenerhebung/Reports/Erhoben/SE_Svenska_Handelsbanken_2014_cbcr_ar_en.pdf#page=146</t>
  </si>
  <si>
    <t>file:///F:/Datenerhebung/Reports/Erhoben/SE_Svenska_Handelsbanken_2014_cbcr_ar_en.pdf#page=140</t>
  </si>
  <si>
    <t>file:///F:/Datenerhebung/Reports/Erhoben/SE_Svenska_Handelsbanken_2014_cbcr_ar_en.pdf#page=141</t>
  </si>
  <si>
    <t>file:///F:/Datenerhebung/Reports/Erhoben/SE_Svenska_Handelsbanken_2014_cbcr_ar_en.pdf#page=142</t>
  </si>
  <si>
    <t>file:///F:/Datenerhebung/Reports/Erhoben/SE_Svenska_Handelsbanken_2014_cbcr_ar_en.pdf#page=143</t>
  </si>
  <si>
    <t>file:///F:/Datenerhebung/Reports/Erhoben/SE_Svenska_Handelsbanken_2015_2014_cbcr_ar_en.pdf#page=144</t>
  </si>
  <si>
    <t>file:///F:/Datenerhebung/Reports/Erhoben/SE_Svenska_Handelsbanken_2015_2014_cbcr_ar_en.pdf#page=146</t>
  </si>
  <si>
    <t>file:///F:/Datenerhebung/Reports/Erhoben/SE_Svenska_Handelsbanken_2015_2014_cbcr_ar_en.pdf#page=148</t>
  </si>
  <si>
    <t>file:///F:/Datenerhebung/Reports/Erhoben/SE_Svenska_Handelsbanken_2015_2014_cbcr_ar_en.pdf#page=140</t>
  </si>
  <si>
    <t>file:///F:/Datenerhebung/Reports/Erhoben/SE_Svenska_Handelsbanken_2015_2014_cbcr_ar_en.pdf#page=141</t>
  </si>
  <si>
    <t>file:///F:/Datenerhebung/Reports/Erhoben/SE_Svenska_Handelsbanken_2015_2014_cbcr_ar_en.pdf#page=142</t>
  </si>
  <si>
    <t>file:///F:/Datenerhebung/Reports/Erhoben/SE_Svenska_Handelsbanken_2015_2014_cbcr_ar_en.pdf#page=143</t>
  </si>
  <si>
    <t>file:///F:/Datenerhebung/Reports/Erhoben/SE_Svenska_Handelsbanken_2015_2014_cbcr_ar_en.pdf#page=145</t>
  </si>
  <si>
    <t>file:///F:/Datenerhebung/Reports/Erhoben/SE_Svenska_Handelsbanken_2015_2014_cbcr_ar_en.pdf#page=147</t>
  </si>
  <si>
    <t>file:///F:/Datenerhebung/Reports/Erhoben/SE_Svenska_Handelsbanken_2015_2014_cbcr_ar_en.pdf#page=149</t>
  </si>
  <si>
    <t>file:///F:/Datenerhebung/Reports/Erhoben/SE_Svenska_Handelsbanken_2015_2014_cbcr_ar_en.pdf#page=150</t>
  </si>
  <si>
    <t>file:///F:/Datenerhebung/Reports/Erhoben/SE_Svenska_Handelsbanken_2015_2014_cbcr_ar_en.pdf#page=151</t>
  </si>
  <si>
    <t>file:///F:/Datenerhebung/Reports/Erhoben/SE_Svenska_Handelsbanken_2015_2014_cbcr_ar_en.pdf#page=152</t>
  </si>
  <si>
    <t>file:///F:/Datenerhebung/Reports/Erhoben/SE_Swedbank_AB_2014_cbcr_ar_en.pdf#page=106</t>
  </si>
  <si>
    <t>file:///F:/Datenerhebung/Reports/Erhoben/SE_Swedbank_AB_2015_cbcr_ar_en.pdf#page=108</t>
  </si>
  <si>
    <t>file:///F:/Datenerhebung/Reports/Erhoben/SE_Swedbank_AB_2016_cbcr_ar_en.pdf#page=100</t>
  </si>
  <si>
    <t>file:///F:/Datenerhebung/Reports/Erhoben/SE_Skandinaviska_Enskilda_2014_cbcr_ar_en.pdf#page=91</t>
  </si>
  <si>
    <t>file:///F:/Datenerhebung/Reports/Erhoben/SE_Skandinaviska_Enskilda_2014_cbcr_ar_en.pdf#page=87</t>
  </si>
  <si>
    <t>file:///F:/Datenerhebung/Reports/Erhoben/SE_Skandinaviska_Enskilda_2014_cbcr_ar_en.pdf#page=97</t>
  </si>
  <si>
    <t>file:///F:/Datenerhebung/Reports/Erhoben/SE_Skandinaviska_Enskilda_2014_cbcr_ar_en.pdf#page=96</t>
  </si>
  <si>
    <t>file:///F:/Datenerhebung/Reports/Erhoben/SE_Skandinaviska_Enskilda_2014_cbcr_ar_en.pdf#page=88</t>
  </si>
  <si>
    <t>file:///F:/Datenerhebung/Reports/Erhoben/SE_Skandinaviska_Enskilda_2014_cbcr_ar_en.pdf#page=89</t>
  </si>
  <si>
    <t>file:///F:/Datenerhebung/Reports/Erhoben/SE_Skandinaviska_Enskilda_2014_cbcr_ar_en.pdf#page=90</t>
  </si>
  <si>
    <t>file:///F:/Datenerhebung/Reports/Erhoben/SE_Skandinaviska_Enskilda_2014_cbcr_ar_en.pdf#page=92</t>
  </si>
  <si>
    <t>file:///F:/Datenerhebung/Reports/Erhoben/SE_Skandinaviska_Enskilda_2014_cbcr_ar_en.pdf#page=93</t>
  </si>
  <si>
    <t>file:///F:/Datenerhebung/Reports/Erhoben/SE_Skandinaviska_Enskilda_2014_cbcr_ar_en.pdf#page=94</t>
  </si>
  <si>
    <t>file:///F:/Datenerhebung/Reports/Erhoben/SE_Skandinaviska_Enskilda_2014_cbcr_ar_en.pdf#page=95</t>
  </si>
  <si>
    <t>file:///F:/Datenerhebung/Reports/Erhoben/SE_Skandinaviska_Enskilda_2015_cbcr_ar_en.pdf#page=87</t>
  </si>
  <si>
    <t>file:///F:/Datenerhebung/Reports/Erhoben/SE_Skandinaviska_Enskilda_2016_cbcr_ar_en.pdf#page=87</t>
  </si>
  <si>
    <t>file:///F:/Datenerhebung/Reports/Erhoben/GB_HSBC_Holdings_Plc_2016_cbcr_sd_en.pdf</t>
  </si>
  <si>
    <t>GG activities related to cell shares held in Harlequin Insurance PCC Ltd. These shares were fully redeemed on 4 December 2014, and as a result of this, the group's activities in GG became discontinued</t>
  </si>
  <si>
    <t>Tax paid in GB incl GBP325k of Swiss withholding tax paid upon disposal of group's holding in Euroclear plc shares</t>
  </si>
  <si>
    <t>Dubai; The Dubai branch income is booked through GB, hence the turnover is zero. Profit would result in GDP 870k.</t>
  </si>
  <si>
    <t>Dubai; The Dubai branch income is booked through GB, hence the turnover is zero. Profit would result in GDP 33k.</t>
  </si>
  <si>
    <t>Dubai; The Dubai branch income is booked through GB, hence the turnover is zero. Profit would result in GDP -1M.</t>
  </si>
  <si>
    <t>Figures consist of the sum of the three companies that form Schroder plc</t>
  </si>
  <si>
    <t>in addition to separate list in AR, those entities which are not incorporated in the UK are listed at the beginning of the CbCR</t>
  </si>
  <si>
    <t>file:///F:/Datenerhebung/Reports/Erhoben/GB_CMC_Markets_2016_cbcr_sd_en.pdf</t>
  </si>
  <si>
    <t>only branches</t>
  </si>
  <si>
    <t>Guernsey Home Loans Ltd (Guernsey) and Jersey Home Loans Ltd (Jersey) are incorporated in Guernsey and Jersey respectively but are considered to be located in the UK as they have no employees, are tax resident and centrally managed and controlled in the UK.</t>
  </si>
  <si>
    <t>Different tax items</t>
  </si>
  <si>
    <t>file:///F:/Datenerhebung/Reports/Erhoben/GB_BLME_Holdings_PLC_2015_cbcr_ar_en.pdf#page=59</t>
  </si>
  <si>
    <t>file:///F:/Datenerhebung/Reports/Erhoben/GB_BLME_Holdings_PLC_2016_cbcr_ar_en.pdf#page=58</t>
  </si>
  <si>
    <t>data for 2015 taken from 2016 AR</t>
  </si>
  <si>
    <t>-' missing or zero?</t>
  </si>
  <si>
    <t>GUO is Borse Dubai Ltd</t>
  </si>
  <si>
    <t>GUO outside of EU</t>
  </si>
  <si>
    <t>GUO in AE</t>
  </si>
  <si>
    <t xml:space="preserve">But group structure </t>
  </si>
  <si>
    <t>suggests that BLME</t>
  </si>
  <si>
    <t>is GUO</t>
  </si>
  <si>
    <t>(other basis than Orbis)</t>
  </si>
  <si>
    <t>file:///F:/Datenerhebung/Reports/Erhoben/GB_Nationwide_Building_Society_2015_cbcr_sd_en.pdf</t>
  </si>
  <si>
    <t>file:///F:/Datenerhebung/Reports/Erhoben/GB_Nationwide_Building_Society_2016_cbcr_sd_en.pdf</t>
  </si>
  <si>
    <t>Reported revenues exclude intra country amounts. Inter country revenues are immaterial and have been eliminated from the revenue reported in the United Kingdom, Isle of Man and Channel Islands</t>
  </si>
  <si>
    <t>Incl. Isle of Man and Channel Islands</t>
  </si>
  <si>
    <t>Other includes a number of countries which individually have revenues of less than £5m in 2013 and are immaterial in the context of the Group</t>
  </si>
  <si>
    <t>Other includes a number of countries which individually have revenues of less than £15m in 2014 and are immaterial in the context of the Group.</t>
  </si>
  <si>
    <t>Other includes a number of countries which individually had revenues of less than £15m in 2015 and are immaterial in the context of the Group.</t>
  </si>
  <si>
    <t xml:space="preserve"> Amounts reported under ‘Other countries’ refer to (a) the Group’s SPVs issuing EMTNs and preferred securities i.e. ERB Hellas Plc in the United Kingdom, ERB Hellas (Cayman Islands) Ltd in Cayman Islands and ERB Hellas funding Ltd in Channel Islands and (b) a holding company, Berberis investments Ltd in Channel Island</t>
  </si>
  <si>
    <t>Hellenic Republic’s plan to support liquidity in the Greek economy under Law 3723/2008, note 4</t>
  </si>
  <si>
    <t>operations of Eurobank Private Bank Luxembourg S.A.’s branch in London are included within Luxembourg</t>
  </si>
  <si>
    <t>GUO is Royal Bank of Scotland</t>
  </si>
  <si>
    <t>No separate listing of Ulster Bank Ireland Ltd</t>
  </si>
  <si>
    <t>reports IT only, but has entity in LU</t>
  </si>
  <si>
    <t>file:///F:/Datenerhebung/Reports/Erhoben/CZ_J_T_Banka_2016_cbcr_ar_en.pdf#page=118</t>
  </si>
  <si>
    <t>file:///F:/Datenerhebung/Reports/Erhoben/DE_Bayerische_Landesbank_2014_cbcr_ar_de.pdf#page=246</t>
  </si>
  <si>
    <t>file:///F:/Datenerhebung/Reports/Erhoben/DE_Landesbank_Hessen_Thueringen_2013_cbcr_ar_en.pdf#page=1</t>
  </si>
  <si>
    <t>file:///F:/Datenerhebung/Reports/Erhoben/DE_Landesbank_Hessen_Thueringen_2014_cbcr_ar_en.pdf#page=140</t>
  </si>
  <si>
    <t>file:///F:/Datenerhebung/Reports/Erhoben/DE_Portigon_AG_2014_cbcr_ar_en.pdf#page=80</t>
  </si>
  <si>
    <t>file:///F:/Datenerhebung/Reports/Erhoben/DE_Portigon_AG_2015_cbcr_ar_en.pdf#page=74</t>
  </si>
  <si>
    <t>file:///F:/Datenerhebung/Reports/Erhoben/DE_Volkswagen_Financial_Services_AG_2014_cbcr_sd_de.pdf#page=3</t>
  </si>
  <si>
    <t>file:///F:/Datenerhebung/Reports/Erhoben/DE_Volkswagen_Financial_Services_AG_2015_cbcr_sd_de.pdf#page=2</t>
  </si>
  <si>
    <t>file:///F:/Datenerhebung/Reports/Erhoben/DE_ProCredit_Holding_AG_2013_cbcr_sd_en.pdf#page=1</t>
  </si>
  <si>
    <t>file:///F:/Datenerhebung/Reports/Erhoben/ES_Banco_Caixa_Geral_SA_2015_cbcr_sd_es.pdf#page=1</t>
  </si>
  <si>
    <t>file:///F:/Datenerhebung/Reports/Erhoben/ES_Grupo_Ahorro_Corporacion_2016_cbcr_ar_en.pdf#page=83</t>
  </si>
  <si>
    <t>file:///F:/Datenerhebung/Reports/Erhoben/ES_Renta_4_Banco_S.A._2014_cbcr_ar_en.pdf.pdf#page=139</t>
  </si>
  <si>
    <t>file:///F:/Datenerhebung/Reports/Erhoben/ES_Caixa_Benicarlo_2015_cbcr_sd_es.pdf#page=1</t>
  </si>
  <si>
    <t>file:///F:/Datenerhebung/Reports/Erhoben/ES_Caja_Rural_De_Castilla-La_Mancha_2014_cbcr_ar_en.pdf#page=121</t>
  </si>
  <si>
    <t>file:///F:/Datenerhebung/Reports/Erhoben/ES_Caja_Laboral_Popular_Coop_de_credito_2014_cbcr_ar_es.pdf#page=152</t>
  </si>
  <si>
    <t>file:///F:/Datenerhebung/Reports/Erhoben/ES_Caja_Laboral_Popular_Coop_de_credito_2015_cbcr_sd_es.pdf</t>
  </si>
  <si>
    <t>file:///F:/Datenerhebung/Reports/Erhoben/ES_Cecabank_S.A_2014_cbcr_ar_es.pdf</t>
  </si>
  <si>
    <t>file:///F:/Datenerhebung/Reports/Erhoben/ES_Cecabank_S.A_2015_cbcr_sd_es.pdf</t>
  </si>
  <si>
    <t>file:///F:/Datenerhebung/Reports/Erhoben/ES_Kutxabank_S.A_2014_cbcr_ar_es.pdf#page=417</t>
  </si>
  <si>
    <t>file:///F:/Datenerhebung/Reports/Erhoben/ES_Kutxabank_S.A_2015_cbcr_ar_en.pdf#page=204</t>
  </si>
  <si>
    <t>file:///F:/Datenerhebung/Reports/Erhoben/ES_Kutxabank_S.A_2016_cbcr_ar_en.pdf#page=213</t>
  </si>
  <si>
    <t>file:///F:/Datenerhebung/Reports/Erhoben/FR_BNP_Paribas_2014_cbcr_ar_fr.pdf</t>
  </si>
  <si>
    <t>file:///F:/Datenerhebung/Reports/Erhoben/FR_Credit_Mutuel_2015_cbcr_ar_en.pdf#page=224</t>
  </si>
  <si>
    <t>file:///F:/Datenerhebung/Reports/Erhoben/GB_Yorkshire_Building_2014_cbcr_ar_en.pdf#page=35</t>
  </si>
  <si>
    <t>file:///F:/Datenerhebung/Reports/Erhoben/GB_Royal_Bank_of_Scotland_International_Limited_2016_ar_en.pdf</t>
  </si>
  <si>
    <t>file:///F:/Datenerhebung/Reports/Erhoben/IT_Banca_Popolare_di_Fondi_2014_cbcr_sd_it.pdf#page=3</t>
  </si>
  <si>
    <t>file:///F:/Datenerhebung/Reports/Erhoben/IT_Banca_Popolare_di_Fondi_2015_cbcr_sd_it.pdf</t>
  </si>
  <si>
    <t>file:///F:/Datenerhebung/Reports/Erhoben/IT_Mediocredito_2016_cbcr_ar_it.pdf#page=201</t>
  </si>
  <si>
    <t>file:///F:/Datenerhebung/Reports/Erhoben/IT_Banca_Popolare_di_Lajatico_2013_cbcr_sd_it.pdf</t>
  </si>
  <si>
    <t>file:///F:/Datenerhebung/Reports/Erhoben/IT_Banca_Popolare_di_Lajatico_2015_cbcr_ar_it.pdf#page=226</t>
  </si>
  <si>
    <t>file:///F:/Datenerhebung/Reports/Erhoben/IT_Banco_Azzoaglio_2015_cbcr_sd_it.pdf#page=1</t>
  </si>
  <si>
    <t>file:///F:/Datenerhebung/Reports/Erhoben/IT_Credito_Emiliano_Holding_2013_cbcr_sd_it.pdf</t>
  </si>
  <si>
    <t>file:///F:/Datenerhebung/Reports/Erhoben/IT_Banca_Popolare_di_Vicenza_Societa_cooperativa_per_azioni_2013_cbcr_sd_it.pdf#page=2</t>
  </si>
  <si>
    <t>file:///F:/Datenerhebung/Reports/Erhoben/IT_Banca_Popolare_di_Vicenza_Societa_cooperativa_per_azioni_2014_cbcr_sd_it.pdf#page=2</t>
  </si>
  <si>
    <t>file:///F:/Datenerhebung/Reports/Erhoben/IT_Banca_Popolare_di_Vicenza_Societa_cooperativa_per_azioni_2015_cbcr_sd_it.pdf#page=4</t>
  </si>
  <si>
    <t>file:///F:/Datenerhebung/Reports/Erhoben/IT_Banca_Popolare_di_Vicenza_Societa_cooperativa_per_azioni_2016_cbcr_sd_it.pdf#page=3</t>
  </si>
  <si>
    <t>file:///F:/Datenerhebung/Reports/Erhoben/IT_Banca_Carim_2013_cdcr_sd_it.pdf#page=1</t>
  </si>
  <si>
    <t>file:///F:/Datenerhebung/Reports/Erhoben/IT_Banca_Carim_2015_cdcr_sd_it.pdf#page=2</t>
  </si>
  <si>
    <t>file:///F:/Datenerhebung/Reports/Erhoben/IT_Veneto_Banca_scpa_2013_cbcr_ar_it.pdf#page=5</t>
  </si>
  <si>
    <t>file:///F:/Datenerhebung/Reports/Erhoben/IT_Veneto_Banca_scpa_2015_cbcr_ar_it.pdf#page=595</t>
  </si>
  <si>
    <t>file:///F:/Datenerhebung/Reports/Erhoben/IT_Banca_Popolare_di_Bari_Soc._Coop.P.A_2014_cbcr_ar_it.pdf#page=486</t>
  </si>
  <si>
    <t>file:///F:/Datenerhebung/Reports/Erhoben/IT_Banca_Popolare_di_Bari_Soc._Coop.P.A_2015_cbcr_ar_it.pdf#page=472</t>
  </si>
  <si>
    <t>file:///F:/Datenerhebung/Reports/Erhoben/IT_Banca_Popolare_di_Bari_Soc._Coop.P.A_2016_cbcr_ar_it.pdf#page=465</t>
  </si>
  <si>
    <t>file:///F:/Datenerhebung/Reports/Erhoben/IT_Banca_Valsabbina_Societa_cooperativa_per_azioni-La_Valsabbina_2014_cbcr_ar_it.pdf#page=252</t>
  </si>
  <si>
    <t>file:///F:/Datenerhebung/Reports/Erhoben/IT_Banca_Valsabbina_Societa_cooperativa_per_azioni-La_Valsabbina_2015_cbcr_ar_it.pdf#page=256</t>
  </si>
  <si>
    <t>file:///F:/Datenerhebung/Reports/Erhoben/IT_UniCredit_SpA_2015_cbcr_sd_it.pdf</t>
  </si>
  <si>
    <t>file:///F:/Datenerhebung/Reports/Erhoben/IT_Banca_del_Fucino_SpA_2014_cbcr_ar_it.pdf#page=377</t>
  </si>
  <si>
    <t>file:///F:/Datenerhebung/Reports/Erhoben/IT_Banca_del_Fucino_SpA_2015_cbcr_ar_it.pdf#page=352</t>
  </si>
  <si>
    <t>file:///F:/Datenerhebung/Reports/Erhoben/IT_Intesa_Sanpaolo_2013_cbcr_sd_en.pdf</t>
  </si>
  <si>
    <t>file:///F:/Datenerhebung/Reports/Erhoben/IT_Banco_di_Desio_e_della_Brianza_SpA-Banco_Desio_2016_cbcr_ar_it.pdf#page=221</t>
  </si>
  <si>
    <t>file:///F:/Datenerhebung/Reports/Erhoben/IT_Cassa_di_Risparmio_di_Ravenna_SpA_2014_cbcr_sd_it.pdf</t>
  </si>
  <si>
    <t>file:///F:/Datenerhebung/Reports/Erhoben/IT_Cassa_di_Risparmio_di_Ravenna_SpA_2014_cbcr_ar_it.pdf#page=442</t>
  </si>
  <si>
    <t>file:///F:/Datenerhebung/Reports/Erhoben/IT_Cassa_di_Risparmio_di_Ravenna_SpA_2015_cbcr_sd_it.pdf</t>
  </si>
  <si>
    <t>file:///F:/Datenerhebung/Reports/Erhoben/IT_Cassa_di_Risparmio_di_Ravenna_SpA_2016_cbcr_ar_it.pdf#page=201</t>
  </si>
  <si>
    <t>file:///F:/Datenerhebung/Reports/Erhoben/IT_Cassa_di_Risparmio_di_Cesena_SpA_2015_cbcr_sd_it.pdf</t>
  </si>
  <si>
    <t>file:///F:/Datenerhebung/Reports/Erhoben/IT_Banca_Farmafactoring_SpA_2013_cbcr_sd_en.pdf</t>
  </si>
  <si>
    <t>file:///F:/Datenerhebung/Reports/Erhoben/IT_Banca_Farmafactoring_SpA_2014_cbcr_sd_en.pdf</t>
  </si>
  <si>
    <t>file:///F:/Datenerhebung/Reports/Erhoben/IT_Banca_Farmafactoring_SpA_2015_cbcr_sd_en.pdf</t>
  </si>
  <si>
    <t>file:///F:/Datenerhebung/Reports/Erhoben/NL_ABN_AMRO_Bank_2013_cbcr_ar_en.pdf#page=1</t>
  </si>
  <si>
    <t>file:///F:/Datenerhebung/Reports/Erhoben/NL_ABN_Amro_2016_cbcr_ar_en.pdf#page=199</t>
  </si>
  <si>
    <t>IT versions:</t>
  </si>
  <si>
    <t xml:space="preserve">GUO is QUAESTIO HOLDING SA
</t>
  </si>
  <si>
    <t>Bank is declared insolvent (June 2017)</t>
  </si>
  <si>
    <t>IT version:</t>
  </si>
  <si>
    <t>The amount presented in "Austria" (7265000) represents mainly guarantees given by the City of Vienna in favor of UniCredit Bank Austria Ag for selected items (the main ones being "employees post retirement benefits" and "subordinated bonds issued")</t>
  </si>
  <si>
    <t>The amount presented in "Austria" (5547000) represents mainly guarantees given by the City of Vienna in favor of UniCredit Bank Austria Ag for selected items (the main ones being "employees post retirement benefits" and "subordinated bonds issued")</t>
  </si>
  <si>
    <t>The amount presented in "Austria" (5708000) represents mainly guarantees given by the City of Vienna in favor of UniCredit Bank Austria Ag for selected items (the main ones being "employees post retirement benefits" and "subordinated bonds issued")</t>
  </si>
  <si>
    <t>alphabetical order not perfect</t>
  </si>
  <si>
    <t>Swiss establishment in liquidation and Luxembourg entity for sale</t>
  </si>
  <si>
    <t>0, 1</t>
  </si>
  <si>
    <t>file:///F:/Datenerhebung/Reports/Erhoben/IT_Banca_Sella_Holding_SpA_2016_cbcr_sd_it.pdf#page=1</t>
  </si>
  <si>
    <t>GUO is:</t>
  </si>
  <si>
    <t>PRIMEVALE  LIMITED</t>
  </si>
  <si>
    <t>Not GUO according to Orbis,</t>
  </si>
  <si>
    <t>but other sources suggest</t>
  </si>
  <si>
    <t>Bank being GUO</t>
  </si>
  <si>
    <t>Information obtained from 2015 report</t>
  </si>
  <si>
    <t>Officially not GUO</t>
  </si>
  <si>
    <t>GUO seems to be</t>
  </si>
  <si>
    <t xml:space="preserve">family trust </t>
  </si>
  <si>
    <t>New Nib Limited</t>
  </si>
  <si>
    <t>does not have a separate</t>
  </si>
  <si>
    <t>listing in Orbis</t>
  </si>
  <si>
    <t>Other countries: Mauritius and Kenya</t>
  </si>
  <si>
    <t>only principal subsidiary reported</t>
  </si>
  <si>
    <t>possibly more entities?</t>
  </si>
  <si>
    <t>tax = pbt - profit</t>
  </si>
  <si>
    <t>no charge due to unrealised tax exempt result, following a merger</t>
  </si>
  <si>
    <t>belongs to ABN AMRO Group</t>
  </si>
  <si>
    <t>According to Orbis</t>
  </si>
  <si>
    <t>not GUO</t>
  </si>
  <si>
    <t>but other sources</t>
  </si>
  <si>
    <t xml:space="preserve">suggest Leaseplan being </t>
  </si>
  <si>
    <t>GUO</t>
  </si>
  <si>
    <t>file:///F:/Datenerhebung/Reports/Erhoben/PL_PKO_Bank_2015_cbcr_sd_en.pdf#page=90</t>
  </si>
  <si>
    <t>check income tax</t>
  </si>
  <si>
    <t>country not reported within "geographical information" but in the employment section</t>
  </si>
  <si>
    <t>empl figure not clear. In "geographical information" section turnover, plbt and tax are disclosed. However the employment figures are to be found in the separate employment section of the annual report. In this section 70 employees are attributed to "other countries". BUT the employment section reports staff figures for more countries compared to the CbCR, hence "other countries" might refer to different sets of countries. Empl could either be 70 or 70+ all employees from countries not reported in the cbcr.</t>
  </si>
  <si>
    <t>Empl for China is taken from the 2015 annual report (G8 Staff costs).</t>
  </si>
  <si>
    <t>data has been taken from the 2016 report (that additionally reports for 2015) as the 2015 report does not disclose this country</t>
  </si>
  <si>
    <t>empl figure not clear. In "geographical information" section turnover, plbt and tax are disclosed. However the employment figures are to be found in the separate employment section of the annual report. In this section 65 employees are attributed to "other countries". BUT the employment section reports staff figures for more countries compared to the CbCR, hence "other countries" might refer to different sets of countries. Empl could either be 70 or 70+ all employees from countries not reported in the cbcr.</t>
  </si>
  <si>
    <t>Includes operations in RU, UA, FI, DK, LU and CN</t>
  </si>
  <si>
    <t>Infos aus 2014-Report // kein direkter CbCR, aber alle Information enthalten</t>
  </si>
  <si>
    <t>other countries only reported in staff info: Switzerland, British Virgin Island, Brazil and Hong Kong</t>
  </si>
  <si>
    <t>Others empl</t>
  </si>
  <si>
    <t>empl figure is the sum of all countries that are not reported in the CbCR segment but for which empl figures per country exist (not included are employees from Switzerland, British Virgin Island, Brazil and Hong Kong, which sum up to 40)</t>
  </si>
  <si>
    <t>Resurs Holding AB</t>
  </si>
  <si>
    <t>SE5568982291</t>
  </si>
  <si>
    <t>file:///F:/Datenerhebung/Reports/Erhoben/SE_Resurs_Holding_AB_2014_cbcr_ar_en.pdf#page=57</t>
  </si>
  <si>
    <t>"9e NUMBER OF EMPLOYEES" p.86</t>
  </si>
  <si>
    <t>file:///F:/Datenerhebung/Reports/Erhoben/SE_Skandinaviska_Enskilda_2014_cbcr_ar_en.pdf#page=72</t>
  </si>
  <si>
    <t>"9e NUMBER OF EMPLOYEES" p.87</t>
  </si>
  <si>
    <t>file:///F:/Datenerhebung/Reports/Erhoben/SE_Skandinaviska_Enskilda_2014_cbcr_ar_en.pdf#page=73</t>
  </si>
  <si>
    <t>"9e NUMBER OF EMPLOYEES" p.88</t>
  </si>
  <si>
    <t>file:///F:/Datenerhebung/Reports/Erhoben/SE_Skandinaviska_Enskilda_2014_cbcr_ar_en.pdf#page=74</t>
  </si>
  <si>
    <t>"9e NUMBER OF EMPLOYEES" p.89</t>
  </si>
  <si>
    <t>file:///F:/Datenerhebung/Reports/Erhoben/SE_Skandinaviska_Enskilda_2014_cbcr_ar_en.pdf#page=75</t>
  </si>
  <si>
    <t>"9e NUMBER OF EMPLOYEES" p.90</t>
  </si>
  <si>
    <t>file:///F:/Datenerhebung/Reports/Erhoben/SE_Skandinaviska_Enskilda_2014_cbcr_ar_en.pdf#page=76</t>
  </si>
  <si>
    <t>"9e NUMBER OF EMPLOYEES" p.91</t>
  </si>
  <si>
    <t>file:///F:/Datenerhebung/Reports/Erhoben/SE_Skandinaviska_Enskilda_2014_cbcr_ar_en.pdf#page=77</t>
  </si>
  <si>
    <t>"9e NUMBER OF EMPLOYEES" p.92</t>
  </si>
  <si>
    <t>file:///F:/Datenerhebung/Reports/Erhoben/SE_Skandinaviska_Enskilda_2014_cbcr_ar_en.pdf#page=78</t>
  </si>
  <si>
    <t>"9e NUMBER OF EMPLOYEES" p.93</t>
  </si>
  <si>
    <t>file:///F:/Datenerhebung/Reports/Erhoben/SE_Skandinaviska_Enskilda_2014_cbcr_ar_en.pdf#page=79</t>
  </si>
  <si>
    <t>"9e NUMBER OF EMPLOYEES" p.94</t>
  </si>
  <si>
    <t>file:///F:/Datenerhebung/Reports/Erhoben/SE_Skandinaviska_Enskilda_2014_cbcr_ar_en.pdf#page=80</t>
  </si>
  <si>
    <t>"9e NUMBER OF EMPLOYEES" p.95</t>
  </si>
  <si>
    <t>file:///F:/Datenerhebung/Reports/Erhoben/SE_Skandinaviska_Enskilda_2014_cbcr_ar_en.pdf#page=81</t>
  </si>
  <si>
    <t>"9e NUMBER OF EMPLOYEES" p.96</t>
  </si>
  <si>
    <t>file:///F:/Datenerhebung/Reports/Erhoben/SE_Skandinaviska_Enskilda_2014_cbcr_ar_en.pdf#page=82</t>
  </si>
  <si>
    <t>"9e NUMBER OF EMPLOYEES" p.97</t>
  </si>
  <si>
    <t>file:///F:/Datenerhebung/Reports/Erhoben/SE_Skandinaviska_Enskilda_2014_cbcr_ar_en.pdf#page=83</t>
  </si>
  <si>
    <t>"9e NUMBER OF EMPLOYEES" p.98</t>
  </si>
  <si>
    <t>file:///F:/Datenerhebung/Reports/Erhoben/SE_Skandinaviska_Enskilda_2014_cbcr_ar_en.pdf#page=84</t>
  </si>
  <si>
    <t>"9e NUMBER OF EMPLOYEES" p.99</t>
  </si>
  <si>
    <t>file:///F:/Datenerhebung/Reports/Erhoben/SE_Skandinaviska_Enskilda_2014_cbcr_ar_en.pdf#page=85</t>
  </si>
  <si>
    <t>"9e NUMBER OF EMPLOYEES" p.100</t>
  </si>
  <si>
    <t>file:///F:/Datenerhebung/Reports/Erhoben/SE_Skandinaviska_Enskilda_2014_cbcr_ar_en.pdf#page=86</t>
  </si>
  <si>
    <t>empl figure is the sum of all countries that are not reported in the CbCR segment but for which empl figures per country exist (not included are employees from Switzerland, British Virgin Island, Brazil and Hong Kong, which sum up to 19)</t>
  </si>
  <si>
    <t>eliminations on consolidated basis given, but unclear if single statements per entity or country</t>
  </si>
  <si>
    <t>only one country</t>
  </si>
  <si>
    <t>GUO is CAISSE FEDERALE DE CREDIT MUTUEL, only one country</t>
  </si>
  <si>
    <t>report contains only one country</t>
  </si>
  <si>
    <t>date at which the reporting period ends</t>
  </si>
  <si>
    <t>report states that subsidies have not been significant</t>
  </si>
  <si>
    <t>"group is mainly active in Spain"</t>
  </si>
  <si>
    <t xml:space="preserve">GUO is Dexia SA </t>
  </si>
  <si>
    <t>with HQ in Belgium?</t>
  </si>
  <si>
    <t>turn_ar</t>
  </si>
  <si>
    <t>plbt_ar</t>
  </si>
  <si>
    <t>tax_ar</t>
  </si>
  <si>
    <t>Information from Annual Report</t>
  </si>
  <si>
    <t>turnover / (net) revenue / net banking income according to AR</t>
  </si>
  <si>
    <t>profit / loss / income before tax according to AR</t>
  </si>
  <si>
    <t>income tax (expense) according to AR</t>
  </si>
  <si>
    <t>directory_ar</t>
  </si>
  <si>
    <t>directory_cbcr</t>
  </si>
  <si>
    <t>comments_turn_ar</t>
  </si>
  <si>
    <t>comments_plbt_ar</t>
  </si>
  <si>
    <t>comments_tax_ar</t>
  </si>
  <si>
    <t>comments_entity_list</t>
  </si>
  <si>
    <t>comments_country_list</t>
  </si>
  <si>
    <t>comments_per_country_data</t>
  </si>
  <si>
    <t>comments_turn_tax_expl</t>
  </si>
  <si>
    <t>comments_cons_info</t>
  </si>
  <si>
    <t>comments_general_report</t>
  </si>
  <si>
    <t>file:///F:/Datenerhebung/Reports/Annual_reports/</t>
  </si>
  <si>
    <t>file:///F:/Datenerhebung/Reports/Annual_reports/DE_Commerzbank_AG_2016_cbcr_ar_de.pdf#page=129</t>
  </si>
  <si>
    <t>file:///F:/Datenerhebung/Reports/Annual_reports/DE_Commerzbank_AG_2014_cbcr_ar_de.pdf#page=</t>
  </si>
  <si>
    <t>file:///F:/Datenerhebung/Reports/Annual_reports/DE_Deutsche_Bank_AG_2016_cbcr_ar_en.pdf#page=271</t>
  </si>
  <si>
    <t>file:///F:/Datenerhebung/Reports/Erhoben/FR_Societe_Generale_SA_2015_cbcr_ar_en.pdf#page=66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</si>
</sst>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 _€_-;\-* #,##0.00\ _€_-;_-* &quot;-&quot;??\ _€_-;_-@_-"/>
  </numFmts>
  <fonts count="15" x14ac:knownFonts="1">
    <font>
      <sz val="11"/>
      <color theme="1"/>
      <name val="Calibri"/>
      <family val="2"/>
      <scheme val="minor"/>
    </font>
    <font>
      <b/>
      <sz val="11"/>
      <color theme="1"/>
      <name val="Calibri"/>
      <family val="2"/>
      <scheme val="minor"/>
    </font>
    <font>
      <sz val="11"/>
      <color rgb="FF9C0006"/>
      <name val="Calibri"/>
      <family val="2"/>
      <scheme val="minor"/>
    </font>
    <font>
      <u/>
      <sz val="11"/>
      <color theme="10"/>
      <name val="Calibri"/>
      <family val="2"/>
      <scheme val="minor"/>
    </font>
    <font>
      <sz val="11"/>
      <color rgb="FF9C6500"/>
      <name val="Calibri"/>
      <family val="2"/>
      <scheme val="minor"/>
    </font>
    <font>
      <sz val="9"/>
      <color indexed="81"/>
      <name val="Segoe UI"/>
      <family val="2"/>
    </font>
    <font>
      <b/>
      <sz val="9"/>
      <color indexed="81"/>
      <name val="Segoe UI"/>
      <family val="2"/>
    </font>
    <font>
      <sz val="11"/>
      <name val="Calibri"/>
      <family val="2"/>
      <scheme val="minor"/>
    </font>
    <font>
      <sz val="11"/>
      <color rgb="FF000000"/>
      <name val="Calibri"/>
      <family val="2"/>
    </font>
    <font>
      <sz val="11"/>
      <color theme="1"/>
      <name val="Calibri"/>
      <family val="2"/>
      <scheme val="minor"/>
    </font>
    <font>
      <u/>
      <sz val="11"/>
      <color theme="1"/>
      <name val="Calibri"/>
      <family val="2"/>
      <scheme val="minor"/>
    </font>
    <font>
      <sz val="8.5"/>
      <color rgb="FF333333"/>
      <name val="Verdana"/>
      <family val="2"/>
    </font>
    <font>
      <sz val="11"/>
      <color theme="10"/>
      <name val="Calibri"/>
      <family val="2"/>
      <scheme val="minor"/>
    </font>
    <font>
      <b/>
      <sz val="8.5"/>
      <color rgb="FF003366"/>
      <name val="Verdana"/>
      <family val="2"/>
    </font>
    <font>
      <b/>
      <sz val="11"/>
      <color theme="1"/>
      <name val="Calibri"/>
      <scheme val="minor"/>
    </font>
  </fonts>
  <fills count="13">
    <fill>
      <patternFill patternType="none"/>
    </fill>
    <fill>
      <patternFill patternType="gray125"/>
    </fill>
    <fill>
      <patternFill patternType="solid">
        <fgColor rgb="FFFFC7CE"/>
      </patternFill>
    </fill>
    <fill>
      <patternFill patternType="solid">
        <fgColor rgb="FFFFEB9C"/>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FFFF99"/>
        <bgColor indexed="64"/>
      </patternFill>
    </fill>
    <fill>
      <patternFill patternType="solid">
        <fgColor theme="0" tint="-0.14999847407452621"/>
        <bgColor indexed="64"/>
      </patternFill>
    </fill>
    <fill>
      <patternFill patternType="solid">
        <fgColor theme="0"/>
        <bgColor indexed="64"/>
      </patternFill>
    </fill>
  </fills>
  <borders count="35">
    <border>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style="thin">
        <color indexed="64"/>
      </left>
      <right/>
      <top/>
      <bottom/>
      <diagonal/>
    </border>
    <border>
      <left style="thin">
        <color rgb="FFFFFFFF"/>
      </left>
      <right/>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right/>
      <top style="thin">
        <color indexed="64"/>
      </top>
      <bottom style="medium">
        <color indexed="64"/>
      </bottom>
      <diagonal/>
    </border>
    <border>
      <left style="thin">
        <color rgb="FFFFFFFF"/>
      </left>
      <right style="thin">
        <color indexed="64"/>
      </right>
      <top/>
      <bottom/>
      <diagonal/>
    </border>
    <border>
      <left style="thin">
        <color indexed="64"/>
      </left>
      <right style="thin">
        <color indexed="64"/>
      </right>
      <top style="thin">
        <color auto="1"/>
      </top>
      <bottom style="medium">
        <color indexed="64"/>
      </bottom>
      <diagonal/>
    </border>
    <border>
      <left style="thin">
        <color indexed="64"/>
      </left>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auto="1"/>
      </top>
      <bottom style="thin">
        <color auto="1"/>
      </bottom>
      <diagonal/>
    </border>
    <border>
      <left style="thin">
        <color indexed="64"/>
      </left>
      <right style="thin">
        <color indexed="64"/>
      </right>
      <top/>
      <bottom style="thin">
        <color auto="1"/>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auto="1"/>
      </top>
      <bottom style="thin">
        <color auto="1"/>
      </bottom>
      <diagonal/>
    </border>
    <border>
      <left/>
      <right style="thin">
        <color indexed="64"/>
      </right>
      <top/>
      <bottom style="thin">
        <color auto="1"/>
      </bottom>
      <diagonal/>
    </border>
    <border>
      <left/>
      <right style="thin">
        <color indexed="64"/>
      </right>
      <top style="thin">
        <color auto="1"/>
      </top>
      <bottom/>
      <diagonal/>
    </border>
  </borders>
  <cellStyleXfs count="6">
    <xf numFmtId="0" fontId="0" fillId="0" borderId="0"/>
    <xf numFmtId="0" fontId="2" fillId="2" borderId="0" applyNumberFormat="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8" fillId="0" borderId="0"/>
    <xf numFmtId="43" fontId="9" fillId="0" borderId="0" applyFont="0" applyFill="0" applyBorder="0" applyAlignment="0" applyProtection="0"/>
  </cellStyleXfs>
  <cellXfs count="255">
    <xf numFmtId="0" fontId="0" fillId="0" borderId="0" xfId="0"/>
    <xf numFmtId="0" fontId="1" fillId="0" borderId="0" xfId="0" applyFont="1"/>
    <xf numFmtId="0" fontId="1" fillId="0" borderId="1" xfId="0" applyFont="1" applyBorder="1"/>
    <xf numFmtId="0" fontId="1" fillId="0" borderId="1" xfId="0" applyFont="1" applyFill="1" applyBorder="1"/>
    <xf numFmtId="0" fontId="0" fillId="0" borderId="0" xfId="0" applyAlignment="1">
      <alignment horizontal="right"/>
    </xf>
    <xf numFmtId="0" fontId="0" fillId="0" borderId="0" xfId="0" applyFill="1"/>
    <xf numFmtId="0" fontId="0" fillId="0" borderId="2" xfId="0" applyBorder="1"/>
    <xf numFmtId="0" fontId="1" fillId="0" borderId="3" xfId="0" applyFont="1" applyBorder="1"/>
    <xf numFmtId="0" fontId="0" fillId="0" borderId="2" xfId="0" applyBorder="1" applyAlignment="1">
      <alignment horizontal="right"/>
    </xf>
    <xf numFmtId="0" fontId="0" fillId="0" borderId="0" xfId="0" applyBorder="1"/>
    <xf numFmtId="0" fontId="0" fillId="0" borderId="2" xfId="0" applyFill="1" applyBorder="1"/>
    <xf numFmtId="0" fontId="0" fillId="0" borderId="0" xfId="0" applyFont="1"/>
    <xf numFmtId="0" fontId="0" fillId="0" borderId="0" xfId="0" quotePrefix="1" applyFont="1"/>
    <xf numFmtId="0" fontId="0" fillId="0" borderId="0" xfId="0" applyNumberFormat="1"/>
    <xf numFmtId="0" fontId="3" fillId="0" borderId="0" xfId="2"/>
    <xf numFmtId="0" fontId="0" fillId="0" borderId="0" xfId="0" applyNumberFormat="1" applyFont="1" applyAlignment="1"/>
    <xf numFmtId="0" fontId="4" fillId="3" borderId="0" xfId="3"/>
    <xf numFmtId="0" fontId="0" fillId="4" borderId="0" xfId="0" applyFill="1"/>
    <xf numFmtId="0" fontId="0" fillId="4" borderId="0" xfId="0" applyFont="1" applyFill="1"/>
    <xf numFmtId="0" fontId="0" fillId="5" borderId="0" xfId="0" applyFill="1"/>
    <xf numFmtId="0" fontId="0" fillId="5" borderId="0" xfId="0" applyFont="1" applyFill="1"/>
    <xf numFmtId="0" fontId="0" fillId="6" borderId="0" xfId="0" applyFill="1"/>
    <xf numFmtId="0" fontId="0" fillId="6" borderId="0" xfId="0" applyFont="1" applyFill="1"/>
    <xf numFmtId="0" fontId="0" fillId="7" borderId="0" xfId="0" applyFill="1"/>
    <xf numFmtId="0" fontId="0" fillId="7" borderId="0" xfId="0" applyFont="1" applyFill="1"/>
    <xf numFmtId="0" fontId="0" fillId="0" borderId="0" xfId="0" applyFill="1" applyAlignment="1">
      <alignment horizontal="right"/>
    </xf>
    <xf numFmtId="0" fontId="0" fillId="0" borderId="2" xfId="0" applyFill="1" applyBorder="1" applyAlignment="1">
      <alignment horizontal="right"/>
    </xf>
    <xf numFmtId="0" fontId="0" fillId="0" borderId="0" xfId="0" quotePrefix="1" applyFont="1" applyAlignment="1">
      <alignment horizontal="right"/>
    </xf>
    <xf numFmtId="0" fontId="2" fillId="0" borderId="0" xfId="1" applyFill="1"/>
    <xf numFmtId="0" fontId="4" fillId="0" borderId="0" xfId="3" applyFill="1"/>
    <xf numFmtId="0" fontId="7" fillId="0" borderId="0" xfId="3" applyFont="1" applyFill="1"/>
    <xf numFmtId="0" fontId="7" fillId="0" borderId="0" xfId="0" applyFont="1" applyFill="1"/>
    <xf numFmtId="0" fontId="7" fillId="0" borderId="0" xfId="3" applyNumberFormat="1" applyFont="1" applyFill="1"/>
    <xf numFmtId="0" fontId="7" fillId="0" borderId="0" xfId="2" applyFont="1"/>
    <xf numFmtId="3" fontId="0" fillId="0" borderId="0" xfId="0" applyNumberFormat="1"/>
    <xf numFmtId="0" fontId="0" fillId="8" borderId="0" xfId="0" applyFill="1"/>
    <xf numFmtId="0" fontId="0" fillId="9" borderId="2" xfId="0" applyFill="1" applyBorder="1"/>
    <xf numFmtId="0" fontId="7" fillId="0" borderId="0" xfId="1" applyFont="1" applyFill="1"/>
    <xf numFmtId="0" fontId="0" fillId="0" borderId="2" xfId="0" applyFont="1" applyBorder="1"/>
    <xf numFmtId="4" fontId="0" fillId="0" borderId="0" xfId="0" applyNumberFormat="1"/>
    <xf numFmtId="0" fontId="0" fillId="9" borderId="0" xfId="0" applyFill="1"/>
    <xf numFmtId="2" fontId="0" fillId="0" borderId="0" xfId="0" applyNumberFormat="1"/>
    <xf numFmtId="0" fontId="0" fillId="0" borderId="4" xfId="0" applyBorder="1"/>
    <xf numFmtId="0" fontId="0" fillId="7" borderId="5" xfId="0" applyFill="1" applyBorder="1"/>
    <xf numFmtId="0" fontId="0" fillId="0" borderId="5" xfId="0" applyBorder="1"/>
    <xf numFmtId="0" fontId="0" fillId="0" borderId="6" xfId="0" applyBorder="1"/>
    <xf numFmtId="0" fontId="0" fillId="0" borderId="7" xfId="0" applyBorder="1"/>
    <xf numFmtId="0" fontId="3" fillId="0" borderId="5" xfId="2" applyBorder="1"/>
    <xf numFmtId="0" fontId="0" fillId="9" borderId="5" xfId="0" applyFill="1" applyBorder="1"/>
    <xf numFmtId="0" fontId="0" fillId="0" borderId="4" xfId="0" applyFill="1" applyBorder="1"/>
    <xf numFmtId="0" fontId="3" fillId="0" borderId="0" xfId="2" applyFill="1"/>
    <xf numFmtId="0" fontId="0" fillId="7" borderId="0" xfId="0" applyFill="1" applyBorder="1"/>
    <xf numFmtId="0" fontId="0" fillId="9" borderId="0" xfId="0" applyFill="1" applyBorder="1"/>
    <xf numFmtId="0" fontId="0" fillId="0" borderId="0" xfId="0" applyFill="1" applyBorder="1"/>
    <xf numFmtId="0" fontId="0" fillId="0" borderId="4" xfId="0" applyFill="1" applyBorder="1" applyAlignment="1"/>
    <xf numFmtId="0" fontId="3" fillId="0" borderId="0" xfId="2" applyFill="1" applyBorder="1"/>
    <xf numFmtId="0" fontId="0" fillId="0" borderId="6" xfId="0" applyFill="1" applyBorder="1"/>
    <xf numFmtId="0" fontId="0" fillId="0" borderId="5" xfId="0" applyFill="1" applyBorder="1"/>
    <xf numFmtId="0" fontId="0" fillId="0" borderId="7" xfId="0" applyFill="1" applyBorder="1" applyAlignment="1"/>
    <xf numFmtId="0" fontId="3" fillId="0" borderId="5" xfId="2" applyFill="1" applyBorder="1"/>
    <xf numFmtId="0" fontId="0" fillId="0" borderId="8" xfId="0" applyBorder="1"/>
    <xf numFmtId="0" fontId="0" fillId="0" borderId="0" xfId="0" applyNumberFormat="1" applyFill="1"/>
    <xf numFmtId="0" fontId="0" fillId="10" borderId="0" xfId="0" applyFill="1"/>
    <xf numFmtId="0" fontId="3" fillId="0" borderId="0" xfId="2" applyBorder="1"/>
    <xf numFmtId="4" fontId="0" fillId="0" borderId="0" xfId="0" applyNumberFormat="1" applyFill="1"/>
    <xf numFmtId="0" fontId="3" fillId="0" borderId="2" xfId="2" applyBorder="1"/>
    <xf numFmtId="0" fontId="0" fillId="0" borderId="11" xfId="0" applyBorder="1"/>
    <xf numFmtId="0" fontId="0" fillId="0" borderId="12" xfId="0" applyBorder="1"/>
    <xf numFmtId="0" fontId="0" fillId="0" borderId="0" xfId="0" applyNumberFormat="1" applyBorder="1"/>
    <xf numFmtId="0" fontId="7" fillId="0" borderId="0" xfId="2" applyFont="1" applyBorder="1"/>
    <xf numFmtId="0" fontId="3" fillId="0" borderId="4" xfId="2" applyBorder="1"/>
    <xf numFmtId="0" fontId="0" fillId="0" borderId="0" xfId="0" applyFont="1" applyBorder="1"/>
    <xf numFmtId="0" fontId="0" fillId="0" borderId="15" xfId="0" applyBorder="1"/>
    <xf numFmtId="2" fontId="0" fillId="0" borderId="0" xfId="0" applyNumberFormat="1" applyBorder="1"/>
    <xf numFmtId="0" fontId="0" fillId="0" borderId="1" xfId="0" applyBorder="1"/>
    <xf numFmtId="0" fontId="0" fillId="0" borderId="3" xfId="0" applyBorder="1"/>
    <xf numFmtId="0" fontId="3" fillId="0" borderId="1" xfId="2" applyBorder="1"/>
    <xf numFmtId="0" fontId="0" fillId="0" borderId="16" xfId="0" applyBorder="1"/>
    <xf numFmtId="0" fontId="0" fillId="0" borderId="17" xfId="0" applyBorder="1"/>
    <xf numFmtId="0" fontId="0" fillId="0" borderId="18" xfId="0" applyBorder="1"/>
    <xf numFmtId="0" fontId="0" fillId="0" borderId="1" xfId="0" applyFont="1" applyBorder="1"/>
    <xf numFmtId="0" fontId="0" fillId="0" borderId="1" xfId="0" applyFill="1" applyBorder="1"/>
    <xf numFmtId="0" fontId="0" fillId="0" borderId="0" xfId="0" applyNumberFormat="1" applyFont="1" applyBorder="1"/>
    <xf numFmtId="0" fontId="0" fillId="0" borderId="14" xfId="0" applyBorder="1"/>
    <xf numFmtId="0" fontId="0" fillId="0" borderId="0" xfId="0" applyNumberFormat="1" applyFill="1" applyBorder="1"/>
    <xf numFmtId="0" fontId="9" fillId="0" borderId="0" xfId="2" applyFont="1" applyBorder="1"/>
    <xf numFmtId="2" fontId="0" fillId="0" borderId="5" xfId="0" applyNumberFormat="1" applyBorder="1"/>
    <xf numFmtId="3" fontId="0" fillId="0" borderId="0" xfId="0" applyNumberFormat="1" applyBorder="1"/>
    <xf numFmtId="0" fontId="0" fillId="6" borderId="0" xfId="0" applyFill="1" applyBorder="1"/>
    <xf numFmtId="0" fontId="4" fillId="3" borderId="0" xfId="3" applyBorder="1"/>
    <xf numFmtId="0" fontId="7" fillId="0" borderId="0" xfId="3" applyFont="1" applyFill="1" applyBorder="1"/>
    <xf numFmtId="0" fontId="0" fillId="0" borderId="0" xfId="0" applyNumberFormat="1" applyFont="1" applyBorder="1" applyAlignment="1"/>
    <xf numFmtId="0" fontId="0" fillId="0" borderId="0" xfId="0" applyFont="1" applyFill="1"/>
    <xf numFmtId="0" fontId="0" fillId="0" borderId="2" xfId="0" applyFont="1" applyFill="1" applyBorder="1"/>
    <xf numFmtId="0" fontId="0" fillId="0" borderId="0" xfId="0" applyFont="1" applyFill="1" applyBorder="1"/>
    <xf numFmtId="0" fontId="0" fillId="0" borderId="19" xfId="0" applyBorder="1"/>
    <xf numFmtId="0" fontId="0" fillId="5" borderId="0" xfId="0" applyFill="1" applyBorder="1"/>
    <xf numFmtId="0" fontId="0" fillId="5" borderId="0" xfId="0" applyFont="1" applyFill="1" applyBorder="1"/>
    <xf numFmtId="0" fontId="7" fillId="0" borderId="0" xfId="0" applyFont="1"/>
    <xf numFmtId="0" fontId="0" fillId="8" borderId="0" xfId="0" applyFill="1" applyBorder="1"/>
    <xf numFmtId="0" fontId="10" fillId="0" borderId="0" xfId="0" applyFont="1" applyBorder="1"/>
    <xf numFmtId="0" fontId="3" fillId="0" borderId="11" xfId="2" applyBorder="1"/>
    <xf numFmtId="0" fontId="0" fillId="4" borderId="0" xfId="0" applyFill="1" applyBorder="1"/>
    <xf numFmtId="0" fontId="7" fillId="5" borderId="0" xfId="0" applyFont="1" applyFill="1"/>
    <xf numFmtId="0" fontId="0" fillId="5" borderId="5" xfId="0" applyFont="1" applyFill="1" applyBorder="1"/>
    <xf numFmtId="0" fontId="7" fillId="0" borderId="0" xfId="1" applyFont="1" applyFill="1" applyBorder="1"/>
    <xf numFmtId="0" fontId="0" fillId="0" borderId="0" xfId="0" applyBorder="1" applyAlignment="1">
      <alignment horizontal="right"/>
    </xf>
    <xf numFmtId="4" fontId="0" fillId="0" borderId="0" xfId="0" applyNumberFormat="1" applyBorder="1"/>
    <xf numFmtId="0" fontId="0" fillId="6" borderId="0" xfId="0" applyFont="1" applyFill="1" applyBorder="1"/>
    <xf numFmtId="0" fontId="7" fillId="0" borderId="0" xfId="0" applyNumberFormat="1" applyFont="1" applyFill="1" applyBorder="1"/>
    <xf numFmtId="4" fontId="0" fillId="0" borderId="0" xfId="0" applyNumberFormat="1" applyFill="1" applyBorder="1"/>
    <xf numFmtId="0" fontId="0" fillId="0" borderId="8" xfId="0" applyFill="1" applyBorder="1"/>
    <xf numFmtId="0" fontId="7" fillId="0" borderId="0" xfId="0" applyFont="1" applyFill="1" applyBorder="1"/>
    <xf numFmtId="0" fontId="0" fillId="0" borderId="0" xfId="0" applyFill="1" applyBorder="1" applyAlignment="1">
      <alignment horizontal="right"/>
    </xf>
    <xf numFmtId="0" fontId="0" fillId="9" borderId="4" xfId="0" applyFill="1" applyBorder="1"/>
    <xf numFmtId="0" fontId="7" fillId="9" borderId="0" xfId="0" applyFont="1" applyFill="1"/>
    <xf numFmtId="0" fontId="7" fillId="9" borderId="0" xfId="0" applyFont="1" applyFill="1" applyBorder="1"/>
    <xf numFmtId="0" fontId="7" fillId="9" borderId="0" xfId="1" applyFont="1" applyFill="1"/>
    <xf numFmtId="0" fontId="7" fillId="9" borderId="0" xfId="1" applyFont="1" applyFill="1" applyBorder="1"/>
    <xf numFmtId="0" fontId="7" fillId="0" borderId="15" xfId="0" applyFont="1" applyBorder="1"/>
    <xf numFmtId="0" fontId="4" fillId="0" borderId="0" xfId="3" applyFill="1" applyBorder="1"/>
    <xf numFmtId="0" fontId="2" fillId="0" borderId="0" xfId="1" applyFill="1" applyBorder="1"/>
    <xf numFmtId="0" fontId="0" fillId="0" borderId="7" xfId="0" applyFill="1" applyBorder="1"/>
    <xf numFmtId="0" fontId="0" fillId="0" borderId="5" xfId="0" applyNumberFormat="1" applyBorder="1"/>
    <xf numFmtId="0" fontId="7" fillId="0" borderId="5" xfId="2" applyFont="1" applyBorder="1"/>
    <xf numFmtId="0" fontId="0" fillId="0" borderId="4" xfId="0" applyFont="1" applyBorder="1"/>
    <xf numFmtId="0" fontId="7" fillId="0" borderId="5" xfId="0" applyFont="1" applyBorder="1"/>
    <xf numFmtId="0" fontId="7" fillId="9" borderId="5" xfId="0" applyFont="1" applyFill="1" applyBorder="1"/>
    <xf numFmtId="0" fontId="0" fillId="0" borderId="9" xfId="0" applyBorder="1"/>
    <xf numFmtId="0" fontId="0" fillId="0" borderId="5" xfId="0" applyNumberFormat="1" applyFont="1" applyBorder="1" applyAlignment="1"/>
    <xf numFmtId="0" fontId="2" fillId="0" borderId="5" xfId="1" applyFill="1" applyBorder="1"/>
    <xf numFmtId="0" fontId="7" fillId="9" borderId="5" xfId="1" applyFont="1" applyFill="1" applyBorder="1"/>
    <xf numFmtId="0" fontId="0" fillId="6" borderId="5" xfId="0" applyFont="1" applyFill="1" applyBorder="1"/>
    <xf numFmtId="0" fontId="0" fillId="4" borderId="5" xfId="0" applyFill="1" applyBorder="1"/>
    <xf numFmtId="0" fontId="0" fillId="0" borderId="5" xfId="0" applyBorder="1" applyAlignment="1">
      <alignment horizontal="right"/>
    </xf>
    <xf numFmtId="4" fontId="0" fillId="0" borderId="5" xfId="0" applyNumberFormat="1" applyBorder="1"/>
    <xf numFmtId="0" fontId="0" fillId="0" borderId="5" xfId="0" applyFill="1" applyBorder="1" applyAlignment="1">
      <alignment horizontal="right"/>
    </xf>
    <xf numFmtId="0" fontId="0" fillId="9" borderId="8" xfId="0" applyFill="1" applyBorder="1"/>
    <xf numFmtId="0" fontId="0" fillId="0" borderId="11" xfId="0" applyFill="1" applyBorder="1"/>
    <xf numFmtId="0" fontId="0" fillId="0" borderId="12" xfId="0" applyFill="1" applyBorder="1"/>
    <xf numFmtId="3" fontId="0" fillId="0" borderId="5" xfId="0" applyNumberFormat="1" applyBorder="1"/>
    <xf numFmtId="4" fontId="0" fillId="9" borderId="5" xfId="0" applyNumberFormat="1" applyFill="1" applyBorder="1"/>
    <xf numFmtId="0" fontId="0" fillId="0" borderId="5" xfId="0" applyBorder="1" applyAlignment="1">
      <alignment horizontal="left"/>
    </xf>
    <xf numFmtId="0" fontId="0" fillId="4" borderId="8" xfId="0" applyFill="1" applyBorder="1"/>
    <xf numFmtId="0" fontId="0" fillId="0" borderId="8" xfId="0" applyBorder="1" applyAlignment="1">
      <alignment horizontal="right"/>
    </xf>
    <xf numFmtId="0" fontId="0" fillId="0" borderId="8" xfId="0" applyNumberFormat="1" applyBorder="1"/>
    <xf numFmtId="0" fontId="0" fillId="0" borderId="8" xfId="0" applyNumberFormat="1" applyFill="1" applyBorder="1"/>
    <xf numFmtId="0" fontId="3" fillId="0" borderId="8" xfId="2" applyBorder="1"/>
    <xf numFmtId="0" fontId="0" fillId="0" borderId="5" xfId="0" applyFont="1" applyBorder="1"/>
    <xf numFmtId="0" fontId="0" fillId="0" borderId="5" xfId="0" applyNumberFormat="1" applyFill="1" applyBorder="1"/>
    <xf numFmtId="0" fontId="0" fillId="0" borderId="5" xfId="0" applyFont="1" applyFill="1" applyBorder="1"/>
    <xf numFmtId="4" fontId="0" fillId="0" borderId="5" xfId="0" applyNumberFormat="1" applyFill="1" applyBorder="1"/>
    <xf numFmtId="0" fontId="0" fillId="0" borderId="11" xfId="0" applyNumberFormat="1" applyBorder="1"/>
    <xf numFmtId="0" fontId="7" fillId="0" borderId="5" xfId="1" applyFont="1" applyFill="1" applyBorder="1"/>
    <xf numFmtId="0" fontId="7" fillId="0" borderId="8" xfId="1" applyFont="1" applyFill="1" applyBorder="1"/>
    <xf numFmtId="0" fontId="7" fillId="0" borderId="8" xfId="3" applyFont="1" applyFill="1" applyBorder="1"/>
    <xf numFmtId="0" fontId="7" fillId="0" borderId="8" xfId="3" applyNumberFormat="1" applyFont="1" applyFill="1" applyBorder="1"/>
    <xf numFmtId="0" fontId="7" fillId="0" borderId="5" xfId="3" applyFont="1" applyFill="1" applyBorder="1"/>
    <xf numFmtId="0" fontId="7" fillId="0" borderId="5" xfId="0" applyFont="1" applyFill="1" applyBorder="1"/>
    <xf numFmtId="0" fontId="0" fillId="0" borderId="6" xfId="0" applyFill="1" applyBorder="1" applyAlignment="1">
      <alignment horizontal="right"/>
    </xf>
    <xf numFmtId="0" fontId="0" fillId="0" borderId="6" xfId="0" applyFont="1" applyBorder="1"/>
    <xf numFmtId="0" fontId="0" fillId="9" borderId="5" xfId="0" applyFont="1" applyFill="1" applyBorder="1"/>
    <xf numFmtId="0" fontId="0" fillId="5" borderId="5" xfId="0" applyFill="1" applyBorder="1"/>
    <xf numFmtId="0" fontId="7" fillId="0" borderId="0" xfId="0" applyFont="1" applyBorder="1"/>
    <xf numFmtId="0" fontId="7" fillId="0" borderId="2" xfId="0" applyFont="1" applyBorder="1"/>
    <xf numFmtId="0" fontId="0" fillId="6" borderId="5" xfId="0" applyFill="1" applyBorder="1"/>
    <xf numFmtId="0" fontId="4" fillId="0" borderId="5" xfId="3" applyFill="1" applyBorder="1"/>
    <xf numFmtId="0" fontId="0" fillId="6" borderId="8" xfId="0" applyFill="1" applyBorder="1"/>
    <xf numFmtId="0" fontId="0" fillId="6" borderId="8" xfId="0" applyFont="1" applyFill="1" applyBorder="1"/>
    <xf numFmtId="0" fontId="0" fillId="0" borderId="8" xfId="0" applyFont="1" applyBorder="1"/>
    <xf numFmtId="0" fontId="0" fillId="0" borderId="9" xfId="0" applyFont="1" applyBorder="1"/>
    <xf numFmtId="0" fontId="0" fillId="11" borderId="0" xfId="0" applyNumberFormat="1" applyFont="1" applyFill="1" applyAlignment="1"/>
    <xf numFmtId="0" fontId="0" fillId="11" borderId="0" xfId="0" applyNumberFormat="1" applyFont="1" applyFill="1" applyBorder="1" applyAlignment="1"/>
    <xf numFmtId="0" fontId="0" fillId="12" borderId="0" xfId="0" applyNumberFormat="1" applyFont="1" applyFill="1" applyAlignment="1"/>
    <xf numFmtId="0" fontId="4" fillId="0" borderId="8" xfId="3" applyFill="1" applyBorder="1"/>
    <xf numFmtId="0" fontId="4" fillId="0" borderId="8" xfId="3" applyFont="1" applyFill="1" applyBorder="1"/>
    <xf numFmtId="0" fontId="0" fillId="0" borderId="10" xfId="0" applyBorder="1"/>
    <xf numFmtId="0" fontId="0" fillId="0" borderId="10" xfId="0" applyFont="1" applyBorder="1"/>
    <xf numFmtId="0" fontId="7" fillId="0" borderId="8" xfId="0" applyFont="1" applyFill="1" applyBorder="1"/>
    <xf numFmtId="0" fontId="0" fillId="0" borderId="7" xfId="0" applyFont="1" applyBorder="1"/>
    <xf numFmtId="0" fontId="0" fillId="0" borderId="20" xfId="0" applyBorder="1"/>
    <xf numFmtId="0" fontId="0" fillId="0" borderId="6" xfId="0" applyFont="1" applyFill="1" applyBorder="1"/>
    <xf numFmtId="0" fontId="0" fillId="0" borderId="21" xfId="0" applyBorder="1"/>
    <xf numFmtId="0" fontId="0" fillId="0" borderId="4" xfId="0" applyBorder="1" applyAlignment="1">
      <alignment wrapText="1"/>
    </xf>
    <xf numFmtId="0" fontId="0" fillId="0" borderId="4" xfId="0" quotePrefix="1" applyBorder="1"/>
    <xf numFmtId="0" fontId="0" fillId="9" borderId="7" xfId="0" applyFill="1" applyBorder="1"/>
    <xf numFmtId="0" fontId="3" fillId="0" borderId="7" xfId="2" applyBorder="1"/>
    <xf numFmtId="0" fontId="7" fillId="0" borderId="4" xfId="0" applyFont="1" applyBorder="1"/>
    <xf numFmtId="0" fontId="2" fillId="0" borderId="4" xfId="1" applyFill="1" applyBorder="1"/>
    <xf numFmtId="0" fontId="2" fillId="0" borderId="7" xfId="1" applyFill="1" applyBorder="1"/>
    <xf numFmtId="0" fontId="11" fillId="9" borderId="4" xfId="0" applyFont="1" applyFill="1" applyBorder="1" applyAlignment="1">
      <alignment horizontal="left" vertical="top" wrapText="1"/>
    </xf>
    <xf numFmtId="0" fontId="0" fillId="8" borderId="7" xfId="0" applyFill="1" applyBorder="1"/>
    <xf numFmtId="14" fontId="0" fillId="0" borderId="4" xfId="0" applyNumberFormat="1" applyBorder="1"/>
    <xf numFmtId="14" fontId="0" fillId="0" borderId="7" xfId="0" applyNumberFormat="1" applyBorder="1"/>
    <xf numFmtId="0" fontId="0" fillId="7" borderId="8" xfId="0" applyFill="1" applyBorder="1"/>
    <xf numFmtId="14" fontId="0" fillId="0" borderId="10" xfId="0" applyNumberFormat="1" applyBorder="1"/>
    <xf numFmtId="0" fontId="0" fillId="0" borderId="22" xfId="0" applyBorder="1"/>
    <xf numFmtId="0" fontId="0" fillId="0" borderId="5" xfId="0" applyNumberFormat="1" applyFont="1" applyBorder="1"/>
    <xf numFmtId="0" fontId="0" fillId="8" borderId="5" xfId="0" applyFill="1" applyBorder="1"/>
    <xf numFmtId="0" fontId="9" fillId="0" borderId="5" xfId="2" applyFont="1" applyBorder="1"/>
    <xf numFmtId="0" fontId="0" fillId="0" borderId="5" xfId="5" applyNumberFormat="1" applyFont="1" applyBorder="1"/>
    <xf numFmtId="0" fontId="0" fillId="0" borderId="2" xfId="0" quotePrefix="1" applyBorder="1"/>
    <xf numFmtId="0" fontId="0" fillId="0" borderId="6" xfId="0" quotePrefix="1" applyBorder="1"/>
    <xf numFmtId="0" fontId="0" fillId="9" borderId="4" xfId="0" applyFont="1" applyFill="1" applyBorder="1"/>
    <xf numFmtId="0" fontId="0" fillId="9" borderId="7" xfId="0" applyFont="1" applyFill="1" applyBorder="1"/>
    <xf numFmtId="0" fontId="0" fillId="5" borderId="8" xfId="0" applyFill="1" applyBorder="1"/>
    <xf numFmtId="3" fontId="0" fillId="0" borderId="8" xfId="0" applyNumberFormat="1" applyBorder="1"/>
    <xf numFmtId="0" fontId="0" fillId="5" borderId="24" xfId="0" applyFill="1" applyBorder="1"/>
    <xf numFmtId="0" fontId="0" fillId="0" borderId="24" xfId="0" applyBorder="1"/>
    <xf numFmtId="0" fontId="0" fillId="0" borderId="25" xfId="0" applyBorder="1"/>
    <xf numFmtId="0" fontId="0" fillId="0" borderId="26" xfId="0" applyBorder="1"/>
    <xf numFmtId="0" fontId="0" fillId="5" borderId="20" xfId="0" applyFill="1" applyBorder="1"/>
    <xf numFmtId="0" fontId="0" fillId="0" borderId="27" xfId="0" applyBorder="1"/>
    <xf numFmtId="0" fontId="0" fillId="9" borderId="10" xfId="0" applyFill="1" applyBorder="1"/>
    <xf numFmtId="0" fontId="0" fillId="9" borderId="19" xfId="0" applyFill="1" applyBorder="1"/>
    <xf numFmtId="0" fontId="0" fillId="9" borderId="4" xfId="0" applyFill="1" applyBorder="1" applyAlignment="1"/>
    <xf numFmtId="0" fontId="12" fillId="0" borderId="0" xfId="2" applyFont="1" applyBorder="1"/>
    <xf numFmtId="0" fontId="12" fillId="0" borderId="5" xfId="2" applyFont="1" applyBorder="1"/>
    <xf numFmtId="0" fontId="0" fillId="0" borderId="28" xfId="0" applyBorder="1"/>
    <xf numFmtId="0" fontId="0" fillId="9" borderId="28" xfId="0" applyFill="1" applyBorder="1"/>
    <xf numFmtId="0" fontId="0" fillId="9" borderId="29" xfId="0" applyFill="1" applyBorder="1"/>
    <xf numFmtId="0" fontId="7" fillId="0" borderId="5" xfId="2" applyFont="1" applyFill="1" applyBorder="1"/>
    <xf numFmtId="0" fontId="0" fillId="0" borderId="7" xfId="0" applyFont="1" applyFill="1" applyBorder="1"/>
    <xf numFmtId="0" fontId="4" fillId="3" borderId="5" xfId="3" applyBorder="1"/>
    <xf numFmtId="0" fontId="2" fillId="2" borderId="5" xfId="1" applyBorder="1"/>
    <xf numFmtId="0" fontId="0" fillId="9" borderId="14" xfId="0" applyFill="1" applyBorder="1"/>
    <xf numFmtId="0" fontId="0" fillId="0" borderId="23" xfId="0" applyFill="1" applyBorder="1"/>
    <xf numFmtId="0" fontId="0" fillId="8" borderId="0" xfId="0" applyNumberFormat="1" applyFill="1" applyBorder="1"/>
    <xf numFmtId="0" fontId="0" fillId="0" borderId="30" xfId="0" applyBorder="1"/>
    <xf numFmtId="0" fontId="1" fillId="0" borderId="29" xfId="0" applyFont="1" applyBorder="1"/>
    <xf numFmtId="0" fontId="0" fillId="0" borderId="29" xfId="0" applyBorder="1"/>
    <xf numFmtId="0" fontId="0" fillId="0" borderId="10" xfId="0" applyFill="1" applyBorder="1"/>
    <xf numFmtId="0" fontId="11" fillId="9" borderId="4" xfId="4" applyFont="1" applyFill="1" applyBorder="1" applyAlignment="1">
      <alignment horizontal="left" vertical="top" wrapText="1"/>
    </xf>
    <xf numFmtId="0" fontId="13" fillId="9" borderId="4" xfId="4" applyFont="1" applyFill="1" applyBorder="1" applyAlignment="1">
      <alignment horizontal="left" vertical="top" wrapText="1"/>
    </xf>
    <xf numFmtId="0" fontId="0" fillId="0" borderId="3" xfId="0" applyFont="1" applyBorder="1"/>
    <xf numFmtId="0" fontId="14" fillId="0" borderId="1" xfId="0" applyFont="1" applyBorder="1"/>
    <xf numFmtId="0" fontId="0" fillId="0" borderId="6" xfId="0" applyBorder="1" applyAlignment="1">
      <alignment horizontal="right"/>
    </xf>
    <xf numFmtId="0" fontId="3" fillId="0" borderId="6" xfId="2" applyBorder="1"/>
    <xf numFmtId="0" fontId="7" fillId="0" borderId="2" xfId="0" applyFont="1" applyFill="1" applyBorder="1"/>
    <xf numFmtId="0" fontId="7" fillId="0" borderId="6" xfId="0" applyFont="1" applyFill="1" applyBorder="1"/>
    <xf numFmtId="0" fontId="3" fillId="0" borderId="2" xfId="2" applyFill="1" applyBorder="1"/>
    <xf numFmtId="0" fontId="3" fillId="0" borderId="6" xfId="2" applyFill="1" applyBorder="1"/>
    <xf numFmtId="0" fontId="0" fillId="0" borderId="3" xfId="0" applyFill="1" applyBorder="1"/>
    <xf numFmtId="0" fontId="7" fillId="0" borderId="16" xfId="0" applyFont="1" applyBorder="1"/>
    <xf numFmtId="0" fontId="0" fillId="0" borderId="31" xfId="0" applyBorder="1"/>
    <xf numFmtId="0" fontId="0" fillId="0" borderId="13" xfId="0" applyBorder="1"/>
    <xf numFmtId="4" fontId="0" fillId="0" borderId="8" xfId="0" applyNumberFormat="1" applyBorder="1"/>
    <xf numFmtId="0" fontId="0" fillId="0" borderId="0" xfId="0" applyBorder="1" applyAlignment="1">
      <alignment horizontal="left"/>
    </xf>
    <xf numFmtId="0" fontId="3" fillId="0" borderId="9" xfId="2" applyBorder="1"/>
    <xf numFmtId="4" fontId="0" fillId="9" borderId="0" xfId="0" applyNumberFormat="1" applyFont="1" applyFill="1" applyBorder="1"/>
    <xf numFmtId="0" fontId="0" fillId="0" borderId="2" xfId="0" applyNumberFormat="1" applyBorder="1"/>
    <xf numFmtId="0" fontId="0" fillId="0" borderId="7" xfId="0" quotePrefix="1" applyBorder="1"/>
    <xf numFmtId="0" fontId="0" fillId="0" borderId="32" xfId="0" applyBorder="1"/>
    <xf numFmtId="0" fontId="0" fillId="0" borderId="33" xfId="0" applyBorder="1"/>
    <xf numFmtId="0" fontId="0" fillId="0" borderId="34" xfId="0" applyBorder="1"/>
  </cellXfs>
  <cellStyles count="6">
    <cellStyle name="Komma" xfId="5" builtinId="3"/>
    <cellStyle name="Link" xfId="2" builtinId="8"/>
    <cellStyle name="Neutral" xfId="3" builtinId="28"/>
    <cellStyle name="Schlecht" xfId="1" builtinId="27"/>
    <cellStyle name="Standard" xfId="0" builtinId="0"/>
    <cellStyle name="Standard 2" xfId="4"/>
  </cellStyles>
  <dxfs count="16">
    <dxf>
      <border diagonalUp="0" diagonalDown="0">
        <left/>
        <right style="thin">
          <color indexed="64"/>
        </right>
        <top style="thin">
          <color auto="1"/>
        </top>
        <bottom style="thin">
          <color auto="1"/>
        </bottom>
        <vertical/>
        <horizontal style="thin">
          <color auto="1"/>
        </horizontal>
      </border>
    </dxf>
    <dxf>
      <border diagonalUp="0" diagonalDown="0">
        <left/>
        <right style="thin">
          <color indexed="64"/>
        </right>
        <top style="thin">
          <color auto="1"/>
        </top>
        <bottom style="thin">
          <color auto="1"/>
        </bottom>
        <vertical/>
        <horizontal style="thin">
          <color auto="1"/>
        </horizontal>
      </border>
    </dxf>
    <dxf>
      <numFmt numFmtId="0" formatCode="General"/>
    </dxf>
    <dxf>
      <border diagonalUp="0" diagonalDown="0">
        <left/>
        <right style="thin">
          <color indexed="64"/>
        </right>
        <top style="thin">
          <color auto="1"/>
        </top>
        <bottom style="thin">
          <color auto="1"/>
        </bottom>
        <vertical/>
        <horizontal style="thin">
          <color auto="1"/>
        </horizontal>
      </border>
    </dxf>
    <dxf>
      <border diagonalUp="0" diagonalDown="0">
        <left style="thin">
          <color indexed="64"/>
        </left>
        <right style="thin">
          <color indexed="64"/>
        </right>
        <top style="thin">
          <color auto="1"/>
        </top>
        <bottom style="thin">
          <color auto="1"/>
        </bottom>
        <vertical/>
        <horizontal style="thin">
          <color auto="1"/>
        </horizontal>
      </border>
    </dxf>
    <dxf>
      <border diagonalUp="0" diagonalDown="0">
        <left/>
        <right style="thin">
          <color indexed="64"/>
        </right>
        <top style="thin">
          <color auto="1"/>
        </top>
        <bottom style="thin">
          <color auto="1"/>
        </bottom>
        <vertical/>
        <horizontal style="thin">
          <color auto="1"/>
        </horizontal>
      </border>
    </dxf>
    <dxf>
      <border diagonalUp="0" diagonalDown="0">
        <left/>
        <right style="thin">
          <color indexed="64"/>
        </right>
        <top style="thin">
          <color auto="1"/>
        </top>
        <bottom style="thin">
          <color auto="1"/>
        </bottom>
        <vertical/>
        <horizontal style="thin">
          <color auto="1"/>
        </horizontal>
      </border>
    </dxf>
    <dxf>
      <border diagonalUp="0" diagonalDown="0">
        <left/>
        <right style="thin">
          <color indexed="64"/>
        </right>
        <top style="thin">
          <color auto="1"/>
        </top>
        <bottom style="thin">
          <color auto="1"/>
        </bottom>
        <vertical/>
        <horizontal style="thin">
          <color auto="1"/>
        </horizontal>
      </border>
    </dxf>
    <dxf>
      <border diagonalUp="0" diagonalDown="0">
        <left/>
        <right style="thin">
          <color indexed="64"/>
        </right>
        <top style="thin">
          <color auto="1"/>
        </top>
        <bottom style="thin">
          <color auto="1"/>
        </bottom>
        <vertical/>
        <horizontal style="thin">
          <color auto="1"/>
        </horizontal>
      </border>
    </dxf>
    <dxf>
      <border diagonalUp="0" diagonalDown="0">
        <left/>
        <right style="thin">
          <color indexed="64"/>
        </right>
        <top style="thin">
          <color auto="1"/>
        </top>
        <bottom style="thin">
          <color auto="1"/>
        </bottom>
        <vertical/>
        <horizontal style="thin">
          <color auto="1"/>
        </horizontal>
      </border>
    </dxf>
    <dxf>
      <border diagonalUp="0" diagonalDown="0">
        <left/>
        <right style="thin">
          <color indexed="64"/>
        </right>
        <top style="thin">
          <color auto="1"/>
        </top>
        <bottom style="thin">
          <color auto="1"/>
        </bottom>
        <vertical/>
        <horizontal style="thin">
          <color auto="1"/>
        </horizontal>
      </border>
    </dxf>
    <dxf>
      <numFmt numFmtId="0" formatCode="General"/>
      <border diagonalUp="0" diagonalDown="0">
        <left style="thin">
          <color indexed="64"/>
        </left>
        <right style="thin">
          <color indexed="64"/>
        </right>
        <top style="thin">
          <color auto="1"/>
        </top>
        <bottom style="thin">
          <color auto="1"/>
        </bottom>
        <vertical/>
        <horizontal style="thin">
          <color auto="1"/>
        </horizontal>
      </border>
    </dxf>
    <dxf>
      <border diagonalUp="0" diagonalDown="0">
        <left/>
        <right style="thin">
          <color indexed="64"/>
        </right>
        <top style="thin">
          <color auto="1"/>
        </top>
        <bottom style="thin">
          <color auto="1"/>
        </bottom>
        <vertical/>
        <horizontal style="thin">
          <color auto="1"/>
        </horizontal>
      </border>
    </dxf>
    <dxf>
      <numFmt numFmtId="0" formatCode="General"/>
    </dxf>
    <dxf>
      <border outline="0">
        <bottom style="thin">
          <color indexed="64"/>
        </bottom>
      </border>
    </dxf>
    <dxf>
      <font>
        <b/>
        <i val="0"/>
        <strike val="0"/>
        <condense val="0"/>
        <extend val="0"/>
        <outline val="0"/>
        <shadow val="0"/>
        <u val="none"/>
        <vertAlign val="baseline"/>
        <sz val="11"/>
        <color theme="1"/>
        <name val="Calibri"/>
        <scheme val="minor"/>
      </font>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elle1" displayName="Tabelle1" ref="A1:BI5054" totalsRowShown="0" headerRowDxfId="15" headerRowBorderDxfId="14">
  <autoFilter ref="A1:BI5054"/>
  <sortState ref="A2:BI5054">
    <sortCondition ref="D1:D5054"/>
  </sortState>
  <tableColumns count="61">
    <tableColumn id="1" name="parent_country"/>
    <tableColumn id="2" name="bank_name"/>
    <tableColumn id="53" name="bank_code" dataDxfId="13">
      <calculatedColumnFormula>VLOOKUP(Tabelle1[[#This Row],[bank_name]],list_all_banks!$B$1:$C$691,2,FALSE)</calculatedColumnFormula>
    </tableColumn>
    <tableColumn id="3" name="bank_code_falsch" dataDxfId="12"/>
    <tableColumn id="54" name="closedate" dataDxfId="11"/>
    <tableColumn id="4" name="financial_year"/>
    <tableColumn id="5" name="publ_ar"/>
    <tableColumn id="6" name="ar_section"/>
    <tableColumn id="7" name="publ_sep"/>
    <tableColumn id="8" name="lang_avail"/>
    <tableColumn id="9" name="lang_used"/>
    <tableColumn id="10" name="acc_std"/>
    <tableColumn id="11" name="currency"/>
    <tableColumn id="12" name="unit"/>
    <tableColumn id="13" name="comments_general_report" dataDxfId="10"/>
    <tableColumn id="14" name="legal"/>
    <tableColumn id="15" name="cons_scope"/>
    <tableColumn id="16" name="cons_intra"/>
    <tableColumn id="17" name="recon_ar"/>
    <tableColumn id="18" name="comments_cons_info" dataDxfId="9"/>
    <tableColumn id="19" name="turn_expl"/>
    <tableColumn id="20" name="tax_expl"/>
    <tableColumn id="21" name="tax_add"/>
    <tableColumn id="22" name="comments_turn_tax_expl" dataDxfId="8"/>
    <tableColumn id="23" name="rep_country"/>
    <tableColumn id="24" name="turn"/>
    <tableColumn id="25" name="empl"/>
    <tableColumn id="26" name="plbt"/>
    <tableColumn id="27" name="tax_paid"/>
    <tableColumn id="28" name="tax_curr"/>
    <tableColumn id="29" name="tax_def"/>
    <tableColumn id="30" name="tax_tot"/>
    <tableColumn id="31" name="tax_uncl"/>
    <tableColumn id="32" name="subs"/>
    <tableColumn id="33" name="subs_add"/>
    <tableColumn id="34" name="comments_per_country_data" dataDxfId="7"/>
    <tableColumn id="35" name="items_total"/>
    <tableColumn id="36" name="items_prevyear"/>
    <tableColumn id="37" name="items_sort_1"/>
    <tableColumn id="38" name="items_sort_2"/>
    <tableColumn id="39" name="items_sort_3"/>
    <tableColumn id="40" name="comments_country_list" dataDxfId="6"/>
    <tableColumn id="41" name="list_sep"/>
    <tableColumn id="42" name="list_order"/>
    <tableColumn id="43" name="list_bra"/>
    <tableColumn id="44" name="entities_sort_1"/>
    <tableColumn id="45" name="entities_sort_2"/>
    <tableColumn id="46" name="entities_sort_3"/>
    <tableColumn id="47" name="num_bra"/>
    <tableColumn id="48" name="num_sub"/>
    <tableColumn id="49" name="comments_entity_list" dataDxfId="5"/>
    <tableColumn id="50" name="other" dataDxfId="4"/>
    <tableColumn id="51" name="directory_cbcr"/>
    <tableColumn id="52" name="url" dataDxfId="3"/>
    <tableColumn id="55" name="turn_ar" dataDxfId="2"/>
    <tableColumn id="59" name="comments_turn_ar"/>
    <tableColumn id="56" name="plbt_ar"/>
    <tableColumn id="60" name="comments_plbt_ar"/>
    <tableColumn id="57" name="tax_ar" dataDxfId="1"/>
    <tableColumn id="61" name="comments_tax_ar" dataDxfId="0"/>
    <tableColumn id="58" name="directory_ar"/>
  </tableColumns>
  <tableStyleInfo name="TableStyleLigh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www.groupebpce.fr/en/Investors/Results/Registration-documents" TargetMode="External"/><Relationship Id="rId1827" Type="http://schemas.openxmlformats.org/officeDocument/2006/relationships/hyperlink" Target="file:///\\zew.local\DFS\Bereiche\STEU\STEU\CBCR_shared\Datenerhebung\country-by-country-reports\DE_Deutsche_Pfandbriefbank_AG_2015_cbcr_ar_en.pdf" TargetMode="External"/><Relationship Id="rId21" Type="http://schemas.openxmlformats.org/officeDocument/2006/relationships/hyperlink" Target="file:///\\zew.local\DFS\Bereiche\STEU\STEU\Personal\Praktikanten\Max%20Sch&#228;fer\country-by-country-reports\FR_La_Banque_Postale_2014_cbcr_ar_en.pdf" TargetMode="External"/><Relationship Id="rId2089" Type="http://schemas.openxmlformats.org/officeDocument/2006/relationships/hyperlink" Target="file:///\\zew.local\DFS\Bereiche\STEU\STEU\Personal\Praktikanten\Max%20Sch&#228;fer\country-by-country-reports\IT_Unione_di_Banche_Italiane_Scpa-UBI_Banca_2014_cbcr_ar_it.pdf" TargetMode="External"/><Relationship Id="rId170" Type="http://schemas.openxmlformats.org/officeDocument/2006/relationships/hyperlink" Target="file:///\\zew.local\DFS\Bereiche\STEU\STEU\Personal\Praktikanten\Max%20Sch&#228;fer\country-by-country-reports\IE_Bank_of_Ireland_2013_cbcr_sd_en.pdf" TargetMode="External"/><Relationship Id="rId2296" Type="http://schemas.openxmlformats.org/officeDocument/2006/relationships/hyperlink" Target="file:///\\zew.local\DFS\Bereiche\STEU\STEU\Personal\Praktikanten\Max%20Sch&#228;fer\country-by-country-reports\IT_Veneto_Banca_scpa_2013_cbcr_ar_it.pdf" TargetMode="External"/><Relationship Id="rId268" Type="http://schemas.openxmlformats.org/officeDocument/2006/relationships/hyperlink" Target="file:///\\zew.local\DFS\Bereiche\STEU\STEU\Personal\Praktikanten\Max%20Sch&#228;fer\country-by-country-reports\FR_Societe_Generale_SA_2013_cbcr_ar_fr.pdf" TargetMode="External"/><Relationship Id="rId475" Type="http://schemas.openxmlformats.org/officeDocument/2006/relationships/hyperlink" Target="file:///\\zew.local\DFS\Bereiche\STEU\STEU\Personal\Praktikanten\Max%20Sch&#228;fer\country-by-country-reports\DE_Nord_LB_2016_cbcr_ar_de.pdf" TargetMode="External"/><Relationship Id="rId682" Type="http://schemas.openxmlformats.org/officeDocument/2006/relationships/hyperlink" Target="file:///\\zew.local\DFS\Bereiche\STEU\STEU\Personal\Praktikanten\Max%20Sch&#228;fer\country-by-country-reports\GB_Standard_Chartered_2015_cbcr_ar_en.pdf" TargetMode="External"/><Relationship Id="rId2156" Type="http://schemas.openxmlformats.org/officeDocument/2006/relationships/hyperlink" Target="../country-by-country-reports/LU_KBL_European_Private_Bankers_2016_cbcr_ar_en.pdf" TargetMode="External"/><Relationship Id="rId128" Type="http://schemas.openxmlformats.org/officeDocument/2006/relationships/hyperlink" Target="country-by-country-reports/ES_Banco_de_Sabadell_SA_2014_cbcr_ar_en.pdf" TargetMode="External"/><Relationship Id="rId335" Type="http://schemas.openxmlformats.org/officeDocument/2006/relationships/hyperlink" Target="file:///\\zew.local\DFS\Bereiche\STEU\STEU\Personal\Praktikanten\Max%20Sch&#228;fer\country-by-country-reports\FR_Dexia_Credit_Local_2015_cbcr_ar_fr.pdf" TargetMode="External"/><Relationship Id="rId542" Type="http://schemas.openxmlformats.org/officeDocument/2006/relationships/hyperlink" Target="file:///\\zew.local\DFS\Bereiche\STEU\STEU\Personal\Praktikanten\Max%20Sch&#228;fer\country-by-country-reports\AT_Raiffeisenlandesbank_Oberoesterreich_AG_2015_cbcr_ar_de.pdf" TargetMode="External"/><Relationship Id="rId987" Type="http://schemas.openxmlformats.org/officeDocument/2006/relationships/hyperlink" Target="file:///\\zew.local\DFS\Bereiche\STEU\STEU\Personal\Praktikanten\Max%20Sch&#228;fer\country-by-country-reports\GB_Barclays_Plc_2014_cbcr_sd_en.pdf" TargetMode="External"/><Relationship Id="rId1172" Type="http://schemas.openxmlformats.org/officeDocument/2006/relationships/hyperlink" Target="file:///\\zew.local\DFS\Bereiche\STEU\STEU\Personal\Praktikanten\Max%20Sch&#228;fer\country-by-country-reports\FR_Credit_Agricole_S.A._2014_cbcr_ar_fr.pdf" TargetMode="External"/><Relationship Id="rId2016" Type="http://schemas.openxmlformats.org/officeDocument/2006/relationships/hyperlink" Target="file:///\\zew.local\DFS\Bereiche\STEU\STEU\Personal\Praktikanten\Max%20Sch&#228;fer\country-by-country-reports\ES_Banco_Santander_SA_2015_cbcr_ar_en.pdf" TargetMode="External"/><Relationship Id="rId2223" Type="http://schemas.openxmlformats.org/officeDocument/2006/relationships/hyperlink" Target="file:///X:\Datenerhebung\country-by-country-reports\DE_Wuestenrot_Wuerttembergische_2014_cbcr_ar_en.pdf" TargetMode="External"/><Relationship Id="rId402" Type="http://schemas.openxmlformats.org/officeDocument/2006/relationships/hyperlink" Target="country-by-country-reports/GB_Aberdeen_Asset_Management_2015_cbcr_sd_en.pdf" TargetMode="External"/><Relationship Id="rId847" Type="http://schemas.openxmlformats.org/officeDocument/2006/relationships/hyperlink" Target="file:///\\zew.local\DFS\Bereiche\STEU\STEU\Personal\Praktikanten\Max%20Sch&#228;fer\country-by-country-reports\GB_HSBC_Holdings_Plc_2014_cbcr_sd_en.pdf" TargetMode="External"/><Relationship Id="rId1032" Type="http://schemas.openxmlformats.org/officeDocument/2006/relationships/hyperlink" Target="https://www.credit-agricole.com/finance/finance/espace-investisseurs/informations-financieres" TargetMode="External"/><Relationship Id="rId1477" Type="http://schemas.openxmlformats.org/officeDocument/2006/relationships/hyperlink" Target="file:///\\zew.local\DFS\Bereiche\STEU\STEU\Personal\Praktikanten\Max%20Sch&#228;fer\country-by-country-reports\FR_Credit_Industriel_et_Commercial_SA_-_CIC_2015_cbcr_ar_en.pdf" TargetMode="External"/><Relationship Id="rId1684" Type="http://schemas.openxmlformats.org/officeDocument/2006/relationships/hyperlink" Target="file:///\\zew.local\DFS\Bereiche\STEU\STEU\Personal\Praktikanten\Max%20Sch&#228;fer\country-by-country-reports\FR_Banque_Federative_du_Credit_Mutuel_2015_cbcr_ar_fr.pdf" TargetMode="External"/><Relationship Id="rId1891" Type="http://schemas.openxmlformats.org/officeDocument/2006/relationships/hyperlink" Target="file:///\\zew.local\DFS\Bereiche\STEU\STEU\Personal\Praktikanten\Max%20Sch&#228;fer\country-by-country-reports\SE_Nordea_Bank_AB_publ_2015_cbcr_ar_en.pdf" TargetMode="External"/><Relationship Id="rId707" Type="http://schemas.openxmlformats.org/officeDocument/2006/relationships/hyperlink" Target="file:///\\zew.local\DFS\Bereiche\STEU\STEU\Personal\Praktikanten\Max%20Sch&#228;fer\country-by-country-reports\GB_Standard_Chartered_2015_cbcr_ar_en.pdf" TargetMode="External"/><Relationship Id="rId914" Type="http://schemas.openxmlformats.org/officeDocument/2006/relationships/hyperlink" Target="file:///\\zew.local\DFS\Bereiche\STEU\STEU\Personal\Praktikanten\Max%20Sch&#228;fer\country-by-country-reports\GB_Barclays_Plc_2016_cbcr_sd_en.pdf" TargetMode="External"/><Relationship Id="rId1337" Type="http://schemas.openxmlformats.org/officeDocument/2006/relationships/hyperlink" Target="file:///\\zew.local\DFS\Bereiche\STEU\STEU\Personal\Praktikanten\Max%20Sch&#228;fer\country-by-country-reports\FR_BNP_Paribas_2014_cbcr_ar_en.pdf" TargetMode="External"/><Relationship Id="rId1544" Type="http://schemas.openxmlformats.org/officeDocument/2006/relationships/hyperlink" Target="file:///\\zew.local\DFS\Bereiche\STEU\STEU\Personal\Praktikanten\Max%20Sch&#228;fer\country-by-country-reports\FR_BPCE_SA_2016_cbcr_ar_en.pdf" TargetMode="External"/><Relationship Id="rId1751" Type="http://schemas.openxmlformats.org/officeDocument/2006/relationships/hyperlink" Target="file:///\\zew.local\DFS\Bereiche\STEU\STEU\Personal\Praktikanten\Max%20Sch&#228;fer\country-by-country-reports\FR_Banque_PSA_Finance_SA_2014_cbcr_sd_fr.pdf" TargetMode="External"/><Relationship Id="rId1989" Type="http://schemas.openxmlformats.org/officeDocument/2006/relationships/hyperlink" Target="http://shareholdersandinvestors.bbva.com/TLBB/fbinir/mult/ConsolidatedFinancialStatements_tcm927-508895.pdf" TargetMode="External"/><Relationship Id="rId43" Type="http://schemas.openxmlformats.org/officeDocument/2006/relationships/hyperlink" Target="file:///\\zew.local\DFS\Bereiche\STEU\STEU\Personal\Praktikanten\Max%20Sch&#228;fer\country-by-country-reports\IT_Banca_Popolare_di_Fondi_2014_cbcr_sd_it.pdf" TargetMode="External"/><Relationship Id="rId1404" Type="http://schemas.openxmlformats.org/officeDocument/2006/relationships/hyperlink" Target="file:///\\zew.local\DFS\Bereiche\STEU\STEU\Personal\Praktikanten\Max%20Sch&#228;fer\country-by-country-reports\FR_Societe_Generale_SA_2014_cbcr_ar_fr.pdf" TargetMode="External"/><Relationship Id="rId1611" Type="http://schemas.openxmlformats.org/officeDocument/2006/relationships/hyperlink" Target="file:///\\zew.local\DFS\Bereiche\STEU\STEU\Personal\Praktikanten\Max%20Sch&#228;fer\country-by-country-reports\FR_BPCE_SA_2014_cbcr_ar_en.pdf" TargetMode="External"/><Relationship Id="rId1849" Type="http://schemas.openxmlformats.org/officeDocument/2006/relationships/hyperlink" Target="file:///\\zew.local\DFS\Bereiche\STEU\STEU\Personal\Praktikanten\Max%20Sch&#228;fer\country-by-country-reports\BE_Investar_SA-Investeringsmaatschappij_Argenta_NV_2015_cbcr_ar_en.pdf" TargetMode="External"/><Relationship Id="rId192" Type="http://schemas.openxmlformats.org/officeDocument/2006/relationships/hyperlink" Target="file:///\\zew.local\DFS\Bereiche\STEU\STEU\Personal\Praktikanten\Max%20Sch&#228;fer\country-by-country-reports\FR_BPCE_SA_2013_cbcr_sd_fr.pdf" TargetMode="External"/><Relationship Id="rId1709" Type="http://schemas.openxmlformats.org/officeDocument/2006/relationships/hyperlink" Target="file:///\\zew.local\DFS\Bereiche\STEU\STEU\Personal\Praktikanten\Max%20Sch&#228;fer\country-by-country-reports\FR_Banque_Federative_du_Credit_Mutuel_2014_cbcr_ar_fr.pdf" TargetMode="External"/><Relationship Id="rId1916" Type="http://schemas.openxmlformats.org/officeDocument/2006/relationships/hyperlink" Target="file:///\\zew.local\DFS\Bereiche\STEU\STEU\Personal\Praktikanten\Max%20Sch&#228;fer\country-by-country-reports\NL_ABN_AMRO_Bank_NV_2014_cbcr_ar_en.pdf" TargetMode="External"/><Relationship Id="rId497" Type="http://schemas.openxmlformats.org/officeDocument/2006/relationships/hyperlink" Target="file:///\\zew.local\DFS\Bereiche\STEU\STEU\Personal\Praktikanten\Max%20Sch&#228;fer\country-by-country-reports\FR_Agence%20Fran&#231;aise%20de%20D&#233;veloppement_2016_cbcr_ar_fr.pdf" TargetMode="External"/><Relationship Id="rId2080" Type="http://schemas.openxmlformats.org/officeDocument/2006/relationships/hyperlink" Target="file:///\\zew.local\DFS\Bereiche\STEU\STEU\Personal\Praktikanten\Max%20Sch&#228;fer\country-by-country-reports\IT_Banco_BPM_SPA_2015_cbcr_ar_it.pdf" TargetMode="External"/><Relationship Id="rId2178" Type="http://schemas.openxmlformats.org/officeDocument/2006/relationships/hyperlink" Target="https://www.rabobank.com/en/images/rabobank-annual-report-2015.pdf" TargetMode="External"/><Relationship Id="rId357" Type="http://schemas.openxmlformats.org/officeDocument/2006/relationships/hyperlink" Target="file:///\\zew.local\DFS\Bereiche\STEU\STEU\Personal\Praktikanten\Max%20Sch&#228;fer\country-by-country-reports\FR_Dexia_Credit_Local_2014_cbcr_ar_fr.pdf" TargetMode="External"/><Relationship Id="rId1194" Type="http://schemas.openxmlformats.org/officeDocument/2006/relationships/hyperlink" Target="file:///\\zew.local\DFS\Bereiche\STEU\STEU\Personal\Praktikanten\Max%20Sch&#228;fer\country-by-country-reports\FR_BNP_Paribas_2016_cbcr_ar_en.pdf" TargetMode="External"/><Relationship Id="rId2038" Type="http://schemas.openxmlformats.org/officeDocument/2006/relationships/hyperlink" Target="file:///C:\Users\user\AppData\Local\Temp\Users\Heiko%20Vay\AppData\Local\Microsoft\Windows\INetCache\Content.Outlook\Users\user\Documents\GroupWise\country-by-country-reports\AT_Erste_Group_Bank_AG_2016_cbcr_ar_de.pdf" TargetMode="External"/><Relationship Id="rId217" Type="http://schemas.openxmlformats.org/officeDocument/2006/relationships/hyperlink" Target="file:///\\zew.local\DFS\Bereiche\STEU\STEU\Personal\Praktikanten\Max%20Sch&#228;fer\country-by-country-reports\FR_BPCE_SA_2013_cbcr_sd_fr.pdf" TargetMode="External"/><Relationship Id="rId564" Type="http://schemas.openxmlformats.org/officeDocument/2006/relationships/hyperlink" Target="file:///\\zew.local\DFS\Bereiche\STEU\STEU\Personal\Praktikanten\Max%20Sch&#228;fer\country-by-country-reports\GR_National_Bank_of_Greece_SA_2014_cbcr_ar_en.pdf" TargetMode="External"/><Relationship Id="rId771" Type="http://schemas.openxmlformats.org/officeDocument/2006/relationships/hyperlink" Target="file:///\\zew.local\DFS\Bereiche\STEU\STEU\Personal\Praktikanten\Max%20Sch&#228;fer\country-by-country-reports\GB_Standard_Chartered_2013_cbcr_sd_en.pdf" TargetMode="External"/><Relationship Id="rId869" Type="http://schemas.openxmlformats.org/officeDocument/2006/relationships/hyperlink" Target="file:///\\zew.local\DFS\Bereiche\STEU\STEU\Personal\Praktikanten\Max%20Sch&#228;fer\country-by-country-reports\GB_HSBC_Holdings_Plc_2014_cbcr_sd_en.pdf" TargetMode="External"/><Relationship Id="rId1499" Type="http://schemas.openxmlformats.org/officeDocument/2006/relationships/hyperlink" Target="http://www.groupebpce.fr/en/Investors/Results/Registration-documents" TargetMode="External"/><Relationship Id="rId2245" Type="http://schemas.openxmlformats.org/officeDocument/2006/relationships/hyperlink" Target="file:///X:\Datenerhebung\country-by-country-reports\DE_Deka_Bank_2014_cbcr_sd_de.pdf" TargetMode="External"/><Relationship Id="rId424" Type="http://schemas.openxmlformats.org/officeDocument/2006/relationships/hyperlink" Target="file:///\\zew.local\DFS\Bereiche\STEU\STEU\Personal\Praktikanten\Max%20Sch&#228;fer\country-by-country-reports\PT_Caixa_Geral_de_Depositos_2016_cbcr_ar_en.pdf" TargetMode="External"/><Relationship Id="rId631" Type="http://schemas.openxmlformats.org/officeDocument/2006/relationships/hyperlink" Target="file:///\\zew.local\DFS\Bereiche\STEU\STEU\Personal\Praktikanten\Max%20Sch&#228;fer\country-by-country-reports\GB_Schroders_Plc_2016_turnover_sd_en.pdf" TargetMode="External"/><Relationship Id="rId729" Type="http://schemas.openxmlformats.org/officeDocument/2006/relationships/hyperlink" Target="file:///\\zew.local\DFS\Bereiche\STEU\STEU\Personal\Praktikanten\Max%20Sch&#228;fer\country-by-country-reports\GB_Standard_Chartered_2013_cbcr_sd_en.pdf" TargetMode="External"/><Relationship Id="rId1054" Type="http://schemas.openxmlformats.org/officeDocument/2006/relationships/hyperlink" Target="file:///\\zew.local\DFS\Bereiche\STEU\STEU\Personal\Praktikanten\Max%20Sch&#228;fer\country-by-country-reports\FR_Credit_Agricole_S.A._2016_cbcr_ar_fr.pdf" TargetMode="External"/><Relationship Id="rId1261" Type="http://schemas.openxmlformats.org/officeDocument/2006/relationships/hyperlink" Target="file:///\\zew.local\DFS\Bereiche\STEU\STEU\Personal\Praktikanten\Max%20Sch&#228;fer\country-by-country-reports\FR_BNP_Paribas_2015_cbcr_ar_en.pdf" TargetMode="External"/><Relationship Id="rId1359" Type="http://schemas.openxmlformats.org/officeDocument/2006/relationships/hyperlink" Target="file:///\\zew.local\DFS\Bereiche\STEU\STEU\Personal\Praktikanten\Max%20Sch&#228;fer\country-by-country-reports\FR_BNP_Paribas_2014_cbcr_ar_en.pdf" TargetMode="External"/><Relationship Id="rId2105" Type="http://schemas.openxmlformats.org/officeDocument/2006/relationships/hyperlink" Target="file:///\\zew.local\DFS\Bereiche\STEU\STEU\Personal\Praktikanten\Max%20Sch&#228;fer\country-by-country-reports\IT_UniCredit_SpA_2016_cbcr_sd_en.pdf" TargetMode="External"/><Relationship Id="rId2312" Type="http://schemas.openxmlformats.org/officeDocument/2006/relationships/hyperlink" Target="file:///\\zew.local\DFS\Bereiche\STEU\STEU\Personal\Praktikanten\Max%20Sch&#228;fer\country-by-country-reports\IT_Intesa_Sanpaolo_2013_cbcr_sd_en.pdf" TargetMode="External"/><Relationship Id="rId936" Type="http://schemas.openxmlformats.org/officeDocument/2006/relationships/hyperlink" Target="file:///\\zew.local\DFS\Bereiche\STEU\STEU\Personal\Praktikanten\Max%20Sch&#228;fer\country-by-country-reports\GB_Barclays_Plc_2016_cbcr_sd_en.pdf" TargetMode="External"/><Relationship Id="rId1121" Type="http://schemas.openxmlformats.org/officeDocument/2006/relationships/hyperlink" Target="file:///\\zew.local\DFS\Bereiche\STEU\STEU\Personal\Praktikanten\Max%20Sch&#228;fer\country-by-country-reports\FR_Cr&#233;dit_Agricole_S.A._2015_cbcr_ar_fr.pdf" TargetMode="External"/><Relationship Id="rId1219" Type="http://schemas.openxmlformats.org/officeDocument/2006/relationships/hyperlink" Target="file:///\\zew.local\DFS\Bereiche\STEU\STEU\Personal\Praktikanten\Max%20Sch&#228;fer\country-by-country-reports\FR_BNP_Paribas_2016_cbcr_ar_en.pdf" TargetMode="External"/><Relationship Id="rId1566" Type="http://schemas.openxmlformats.org/officeDocument/2006/relationships/hyperlink" Target="file:///\\zew.local\DFS\Bereiche\STEU\STEU\Personal\Praktikanten\Max%20Sch&#228;fer\country-by-country-reports\FR_BPCE_SA_2015_cbcr_ar_en.pdf" TargetMode="External"/><Relationship Id="rId1773" Type="http://schemas.openxmlformats.org/officeDocument/2006/relationships/hyperlink" Target="file:///\\zew.local\DFS\Bereiche\STEU\STEU\Personal\Praktikanten\Max%20Sch&#228;fer\country-by-country-reports\FR_RCI_Banque_SA_2014_cbcr_ar_fr.pdf" TargetMode="External"/><Relationship Id="rId1980" Type="http://schemas.openxmlformats.org/officeDocument/2006/relationships/hyperlink" Target="http://shareholdersandinvestors.bbva.com/TLBB/fbinir/mult/ConsolidatedFinancialStatements_tcm927-508895.pdf" TargetMode="External"/><Relationship Id="rId65" Type="http://schemas.openxmlformats.org/officeDocument/2006/relationships/hyperlink" Target="file:///\\zew.local\DFS\Bereiche\STEU\STEU\Personal\Praktikanten\Max%20Sch&#228;fer\country-by-country-reports\IT_Banco_Azzoaglio_2015_cbcr_sd_it.pdf" TargetMode="External"/><Relationship Id="rId1426" Type="http://schemas.openxmlformats.org/officeDocument/2006/relationships/hyperlink" Target="file:///\\zew.local\DFS\Bereiche\STEU\STEU\Personal\Praktikanten\Max%20Sch&#228;fer\country-by-country-reports\FR_Societe_Generale_SA_2014_cbcr_ar_fr.pdf" TargetMode="External"/><Relationship Id="rId1633" Type="http://schemas.openxmlformats.org/officeDocument/2006/relationships/hyperlink" Target="file:///\\zew.local\DFS\Bereiche\STEU\STEU\Personal\Praktikanten\Max%20Sch&#228;fer\country-by-country-reports\FR_BPCE_SA_2014_cbcr_ar_en.pdf" TargetMode="External"/><Relationship Id="rId1840" Type="http://schemas.openxmlformats.org/officeDocument/2006/relationships/hyperlink" Target="file:///\\zew.local\DFS\Bereiche\STEU\STEU\Personal\Praktikanten\Max%20Sch&#228;fer\country-by-country-reports\CY_Bank_of_Cyprus_Public_Company_Limited-Bank_of_Cyprus_Group_2014_cbcr_ar_en.pdf" TargetMode="External"/><Relationship Id="rId1700" Type="http://schemas.openxmlformats.org/officeDocument/2006/relationships/hyperlink" Target="file:///\\zew.local\DFS\Bereiche\STEU\STEU\Personal\Praktikanten\Max%20Sch&#228;fer\country-by-country-reports\FR_Banque_Federative_du_Credit_Mutuel_2014_cbcr_ar_fr.pdf" TargetMode="External"/><Relationship Id="rId1938" Type="http://schemas.openxmlformats.org/officeDocument/2006/relationships/hyperlink" Target="file:///\\zew.local\DFS\Bereiche\STEU\STEU\Personal\Praktikanten\Max%20Sch&#228;fer\country-by-country-reports\ES_Banco_Bilbao_Vizcaya_Argentaria_SA_2015_cbcr_ar_en.pdf" TargetMode="External"/><Relationship Id="rId281" Type="http://schemas.openxmlformats.org/officeDocument/2006/relationships/hyperlink" Target="file:///\\zew.local\DFS\Bereiche\STEU\STEU\Personal\Praktikanten\Max%20Sch&#228;fer\country-by-country-reports\FR_Societe_Generale_SA_2013_cbcr_ar_fr.pdf" TargetMode="External"/><Relationship Id="rId141" Type="http://schemas.openxmlformats.org/officeDocument/2006/relationships/hyperlink" Target="country-by-country-reports/DE_Bayerische_Landesbank_2016_cbcr_ar_de.pdf" TargetMode="External"/><Relationship Id="rId379" Type="http://schemas.openxmlformats.org/officeDocument/2006/relationships/hyperlink" Target="file:///\\zew.local\DFS\Bereiche\STEU\STEU\Personal\Praktikanten\Max%20Sch&#228;fer\country-by-country-reports\GB_HSBC_Holdings_Plc_2013_cbcr_sd_en.pdf" TargetMode="External"/><Relationship Id="rId586" Type="http://schemas.openxmlformats.org/officeDocument/2006/relationships/hyperlink" Target="file:///\\zew.local\DFS\Bereiche\STEU\STEU\Personal\Praktikanten\Max%20Sch&#228;fer\country-by-country-reports\GB_Lloyds_Banking_Group_Plc_2013_cbcr_sd_en.pdf" TargetMode="External"/><Relationship Id="rId793" Type="http://schemas.openxmlformats.org/officeDocument/2006/relationships/hyperlink" Target="file:///\\zew.local\DFS\Bereiche\STEU\STEU\Personal\Praktikanten\Max%20Sch&#228;fer\country-by-country-reports\GB_HSBC_Holdings_Plc_2015_cbcr_sd_en.pdf" TargetMode="External"/><Relationship Id="rId2267" Type="http://schemas.openxmlformats.org/officeDocument/2006/relationships/hyperlink" Target="../Reports/Erhoben/ES_BFA_Tenedora_de_Acciones_SAU_2014-2015_cbcr_ar_es.pdf" TargetMode="External"/><Relationship Id="rId7" Type="http://schemas.openxmlformats.org/officeDocument/2006/relationships/hyperlink" Target="file:///\\zew.local\DFS\Bereiche\STEU\STEU\Personal\Praktikanten\Max%20Sch&#228;fer\country-by-country-reports\ES_Banco_Bilbao_Vizcaya_Argentaria_SA_2014_cbcr_ar_en.pdf" TargetMode="External"/><Relationship Id="rId239" Type="http://schemas.openxmlformats.org/officeDocument/2006/relationships/hyperlink" Target="file:///\\zew.local\DFS\Bereiche\STEU\STEU\Personal\Praktikanten\Max%20Sch&#228;fer\country-by-country-reports\FR_BPCE_SA_2013_cbcr_sd_fr.pdf" TargetMode="External"/><Relationship Id="rId446" Type="http://schemas.openxmlformats.org/officeDocument/2006/relationships/hyperlink" Target="file:///\\zew.local\DFS\Bereiche\STEU\STEU\Personal\Praktikanten\Max%20Sch&#228;fer\country-by-country-reports\IT_Banca_Farmafactoring_SpA_2014_cbcr_sd_en.pdf" TargetMode="External"/><Relationship Id="rId653" Type="http://schemas.openxmlformats.org/officeDocument/2006/relationships/hyperlink" Target="file:///\\zew.local\DFS\Bereiche\STEU\STEU\Personal\Praktikanten\Max%20Sch&#228;fer\country-by-country-reports\GB_Schroders_Plc_2014_turnover_sd_en.pdf" TargetMode="External"/><Relationship Id="rId1076" Type="http://schemas.openxmlformats.org/officeDocument/2006/relationships/hyperlink" Target="file:///\\zew.local\DFS\Bereiche\STEU\STEU\Personal\Praktikanten\Max%20Sch&#228;fer\country-by-country-reports\FR_Credit_Agricole_S.A._2016_cbcr_ar_fr.pdf" TargetMode="External"/><Relationship Id="rId1283" Type="http://schemas.openxmlformats.org/officeDocument/2006/relationships/hyperlink" Target="file:///\\zew.local\DFS\Bereiche\STEU\STEU\Personal\Praktikanten\Max%20Sch&#228;fer\country-by-country-reports\FR_BNP_Paribas_2015_cbcr_ar_en.pdf" TargetMode="External"/><Relationship Id="rId1490" Type="http://schemas.openxmlformats.org/officeDocument/2006/relationships/hyperlink" Target="http://www.groupebpce.fr/en/Investors/Results/Registration-documents" TargetMode="External"/><Relationship Id="rId2127" Type="http://schemas.openxmlformats.org/officeDocument/2006/relationships/hyperlink" Target="file:///\\zew.local\DFS\Bereiche\STEU\STEU\Personal\Praktikanten\Max%20Sch&#228;fer\country-by-country-reports\IT_UniCredit_SpA_2016_cbcr_sd_en.pdf" TargetMode="External"/><Relationship Id="rId2334" Type="http://schemas.openxmlformats.org/officeDocument/2006/relationships/hyperlink" Target="file:///\\nas2.ad.uni-mannheim.de\vol_lscsp\Home\lscsp\CBCR_shared\Datenerhebung\Reports\Annual_reports\DE_Commerzbank_AG_2016_cbcr_ar_de.pdf" TargetMode="External"/><Relationship Id="rId306" Type="http://schemas.openxmlformats.org/officeDocument/2006/relationships/hyperlink" Target="file:///\\zew.local\DFS\Bereiche\STEU\STEU\Personal\Praktikanten\Max%20Sch&#228;fer\country-by-country-reports\FR_Societe_Generale_SA_2013_cbcr_ar_fr.pdf" TargetMode="External"/><Relationship Id="rId860" Type="http://schemas.openxmlformats.org/officeDocument/2006/relationships/hyperlink" Target="file:///\\zew.local\DFS\Bereiche\STEU\STEU\Personal\Praktikanten\Max%20Sch&#228;fer\country-by-country-reports\GB_HSBC_Holdings_Plc_2014_cbcr_sd_en.pdf" TargetMode="External"/><Relationship Id="rId958" Type="http://schemas.openxmlformats.org/officeDocument/2006/relationships/hyperlink" Target="file:///\\zew.local\DFS\Bereiche\STEU\STEU\Personal\Praktikanten\Max%20Sch&#228;fer\country-by-country-reports\GB_Barclays_Plc_2015_cbcr_sd_en.pdf" TargetMode="External"/><Relationship Id="rId1143" Type="http://schemas.openxmlformats.org/officeDocument/2006/relationships/hyperlink" Target="file:///\\zew.local\DFS\Bereiche\STEU\STEU\Personal\Praktikanten\Max%20Sch&#228;fer\country-by-country-reports\FR_Credit_Agricole_S.A._2014_cbcr_ar_fr.pdf" TargetMode="External"/><Relationship Id="rId1588" Type="http://schemas.openxmlformats.org/officeDocument/2006/relationships/hyperlink" Target="file:///\\zew.local\DFS\Bereiche\STEU\STEU\Personal\Praktikanten\Max%20Sch&#228;fer\country-by-country-reports\FR_BPCE_SA_2015_cbcr_ar_en.pdf" TargetMode="External"/><Relationship Id="rId1795" Type="http://schemas.openxmlformats.org/officeDocument/2006/relationships/hyperlink" Target="file:///\\zew.local\DFS\Bereiche\STEU\STEU\Personal\Praktikanten\Max%20Sch&#228;fer\country-by-country-reports\FR_RCI_Banque_SA_2015_cbcr_ar_en.pdf" TargetMode="External"/><Relationship Id="rId87" Type="http://schemas.openxmlformats.org/officeDocument/2006/relationships/hyperlink" Target="country-by-country-reports/FR_La_Banque_Postale_2016_cbcr_ar_en.pdf" TargetMode="External"/><Relationship Id="rId513" Type="http://schemas.openxmlformats.org/officeDocument/2006/relationships/hyperlink" Target="file:///\\zew.local\DFS\Bereiche\STEU\STEU\Personal\Praktikanten\Max%20Sch&#228;fer\country-by-country-reports\DE_Landesbank_Hessen_Th&#252;ringen_2013_cbcr_ar_en.pdf" TargetMode="External"/><Relationship Id="rId720" Type="http://schemas.openxmlformats.org/officeDocument/2006/relationships/hyperlink" Target="file:///\\zew.local\DFS\Bereiche\STEU\STEU\Personal\Praktikanten\Max%20Sch&#228;fer\country-by-country-reports\GB_Standard_Chartered_2013_cbcr_sd_en.pdf" TargetMode="External"/><Relationship Id="rId818" Type="http://schemas.openxmlformats.org/officeDocument/2006/relationships/hyperlink" Target="file:///\\zew.local\DFS\Bereiche\STEU\STEU\Personal\Praktikanten\Max%20Sch&#228;fer\country-by-country-reports\GB_HSBC_Holdings_Plc_2015_cbcr_sd_en.pdf" TargetMode="External"/><Relationship Id="rId1350" Type="http://schemas.openxmlformats.org/officeDocument/2006/relationships/hyperlink" Target="file:///\\zew.local\DFS\Bereiche\STEU\STEU\Personal\Praktikanten\Max%20Sch&#228;fer\country-by-country-reports\FR_BNP_Paribas_2014_cbcr_ar_en.pdf" TargetMode="External"/><Relationship Id="rId1448" Type="http://schemas.openxmlformats.org/officeDocument/2006/relationships/hyperlink" Target="file:///\\zew.local\DFS\Bereiche\STEU\STEU\Personal\Praktikanten\Max%20Sch&#228;fer\country-by-country-reports\FR_Societe_Generale_SA_2014_cbcr_ar_fr.pdf" TargetMode="External"/><Relationship Id="rId1655" Type="http://schemas.openxmlformats.org/officeDocument/2006/relationships/hyperlink" Target="file:///\\zew.local\DFS\Bereiche\STEU\STEU\Personal\Praktikanten\Max%20Sch&#228;fer\country-by-country-reports\FR_BPCE_SA_2014_cbcr_ar_en.pdf" TargetMode="External"/><Relationship Id="rId1003" Type="http://schemas.openxmlformats.org/officeDocument/2006/relationships/hyperlink" Target="file:///\\zew.local\DFS\Bereiche\STEU\STEU\Personal\Praktikanten\Max%20Sch&#228;fer\country-by-country-reports\GB_Barclays_Plc_2014_cbcr_sd_en.pdf" TargetMode="External"/><Relationship Id="rId1210" Type="http://schemas.openxmlformats.org/officeDocument/2006/relationships/hyperlink" Target="file:///\\zew.local\DFS\Bereiche\STEU\STEU\Personal\Praktikanten\Max%20Sch&#228;fer\country-by-country-reports\FR_BNP_Paribas_2016_cbcr_ar_en.pdf" TargetMode="External"/><Relationship Id="rId1308" Type="http://schemas.openxmlformats.org/officeDocument/2006/relationships/hyperlink" Target="file:///\\zew.local\DFS\Bereiche\STEU\STEU\Personal\Praktikanten\Max%20Sch&#228;fer\country-by-country-reports\FR_BNP_Paribas_2015_cbcr_ar_en.pdf" TargetMode="External"/><Relationship Id="rId1862" Type="http://schemas.openxmlformats.org/officeDocument/2006/relationships/hyperlink" Target="file:///\\zew.local\DFS\Bereiche\STEU\STEU\Personal\Praktikanten\Max%20Sch&#228;fer\country-by-country-reports\SE_Nordea_Bank_AB_publ_2016_cbcr_ar_en.pdf" TargetMode="External"/><Relationship Id="rId1515" Type="http://schemas.openxmlformats.org/officeDocument/2006/relationships/hyperlink" Target="http://www.groupebpce.fr/en/Investors/Results/Registration-documents" TargetMode="External"/><Relationship Id="rId1722" Type="http://schemas.openxmlformats.org/officeDocument/2006/relationships/hyperlink" Target="file:///\\zew.local\DFS\Bereiche\STEU\STEU\Personal\Praktikanten\Max%20Sch&#228;fer\country-by-country-reports\FR_Banque_PSA_Finance_SA_2015_cbcr_ar_fr.pdf" TargetMode="External"/><Relationship Id="rId14" Type="http://schemas.openxmlformats.org/officeDocument/2006/relationships/hyperlink" Target="file:///\\zew.local\DFS\Bereiche\STEU\STEU\CBCR_shared\Datenerhebung\country-by-country-reports\CY_Bank_of_Cyprus_Public_Company_Limited-Bank_of_Cyprus_Group_2015_cbcr_ar_en.pdf" TargetMode="External"/><Relationship Id="rId2191" Type="http://schemas.openxmlformats.org/officeDocument/2006/relationships/hyperlink" Target="https://www.rabobank.com/en/images/rabobank-annual-report-2015.pdf" TargetMode="External"/><Relationship Id="rId163" Type="http://schemas.openxmlformats.org/officeDocument/2006/relationships/hyperlink" Target="country-by-country-reports/GB_ARBUTHNOT_BANKING_2015_cbcr_ar_en.pdf" TargetMode="External"/><Relationship Id="rId370" Type="http://schemas.openxmlformats.org/officeDocument/2006/relationships/hyperlink" Target="file:///\\zew.local\DFS\Bereiche\STEU\STEU\Personal\Praktikanten\Max%20Sch&#228;fer\country-by-country-reports\FR_Credit_Industriel_et_Commercial_SA_-_CIC_2014_cbcr_ar_fr.pdf" TargetMode="External"/><Relationship Id="rId2051" Type="http://schemas.openxmlformats.org/officeDocument/2006/relationships/hyperlink" Target="file:///\\zew.local\DFS\Bereiche\STEU\STEU\Personal\Praktikanten\Max%20Sch&#228;fer\country-by-country-reports\BE_Belfius_Banque_SA_NV-Belfius_Bank_SA_NV_2014_cbcr_ar_en.pdf" TargetMode="External"/><Relationship Id="rId2289" Type="http://schemas.openxmlformats.org/officeDocument/2006/relationships/hyperlink" Target="file:///\\zew.local\DFS\Bereiche\STEU\STEU\Personal\Praktikanten\Max%20Sch&#228;fer\country-by-country-reports\GB_Paragon_Group_of_Companies_Plc_2014,%202015_cbcr_sd_en.pdf" TargetMode="External"/><Relationship Id="rId230" Type="http://schemas.openxmlformats.org/officeDocument/2006/relationships/hyperlink" Target="file:///\\zew.local\DFS\Bereiche\STEU\STEU\Personal\Praktikanten\Max%20Sch&#228;fer\country-by-country-reports\FR_BPCE_SA_2013_cbcr_sd_fr.pdf" TargetMode="External"/><Relationship Id="rId468" Type="http://schemas.openxmlformats.org/officeDocument/2006/relationships/hyperlink" Target="file:///\\zew.local\DFS\Bereiche\STEU\STEU\Personal\Praktikanten\Max%20Sch&#228;fer\country-by-country-reports\DE_ProCredit_Holding_AG_2013_cbcr_sd_de.pdf" TargetMode="External"/><Relationship Id="rId675" Type="http://schemas.openxmlformats.org/officeDocument/2006/relationships/hyperlink" Target="file:///\\zew.local\DFS\Bereiche\STEU\STEU\Personal\Praktikanten\Max%20Sch&#228;fer\country-by-country-reports\GB_Standard_Chartered_2015_cbcr_ar_en.pdf" TargetMode="External"/><Relationship Id="rId882" Type="http://schemas.openxmlformats.org/officeDocument/2006/relationships/hyperlink" Target="file:///\\zew.local\DFS\Bereiche\STEU\STEU\Personal\Praktikanten\Max%20Sch&#228;fer\country-by-country-reports\GB_HSBC_Holdings_Plc_2014_cbcr_sd_en.pdf" TargetMode="External"/><Relationship Id="rId1098" Type="http://schemas.openxmlformats.org/officeDocument/2006/relationships/hyperlink" Target="file:///\\zew.local\DFS\Bereiche\STEU\STEU\Personal\Praktikanten\Max%20Sch&#228;fer\country-by-country-reports\FR_Cr&#233;dit_Agricole_S.A._2015_cbcr_ar_fr.pdf" TargetMode="External"/><Relationship Id="rId2149" Type="http://schemas.openxmlformats.org/officeDocument/2006/relationships/hyperlink" Target="../country-by-country-reports/LU_KBL_European_Private_Bankers_2016_cbcr_ar_en.pdf" TargetMode="External"/><Relationship Id="rId328" Type="http://schemas.openxmlformats.org/officeDocument/2006/relationships/hyperlink" Target="file:///\\zew.local\DFS\Bereiche\STEU\STEU\Personal\Praktikanten\Max%20Sch&#228;fer\country-by-country-reports\FR_Societe_Generale_SA_2013_cbcr_ar_fr.pdf" TargetMode="External"/><Relationship Id="rId535" Type="http://schemas.openxmlformats.org/officeDocument/2006/relationships/hyperlink" Target="file:///\\zew.local\DFS\Bereiche\STEU\STEU\Personal\Praktikanten\Max%20Sch&#228;fer\country-by-country-reports\AT_Raiffeisenlandesbank_Oberoesterreich_AG_2016_cbcr_ar_de.pdf" TargetMode="External"/><Relationship Id="rId742" Type="http://schemas.openxmlformats.org/officeDocument/2006/relationships/hyperlink" Target="file:///\\zew.local\DFS\Bereiche\STEU\STEU\Personal\Praktikanten\Max%20Sch&#228;fer\country-by-country-reports\GB_Standard_Chartered_2013_cbcr_sd_en.pdf" TargetMode="External"/><Relationship Id="rId1165" Type="http://schemas.openxmlformats.org/officeDocument/2006/relationships/hyperlink" Target="file:///\\zew.local\DFS\Bereiche\STEU\STEU\Personal\Praktikanten\Max%20Sch&#228;fer\country-by-country-reports\FR_Credit_Agricole_S.A._2014_cbcr_ar_fr.pdf" TargetMode="External"/><Relationship Id="rId1372" Type="http://schemas.openxmlformats.org/officeDocument/2006/relationships/hyperlink" Target="file:///\\zew.local\DFS\Bereiche\STEU\STEU\Personal\Praktikanten\Max%20Sch&#228;fer\country-by-country-reports\FR_BNP_Paribas_2014_cbcr_ar_en.pdf" TargetMode="External"/><Relationship Id="rId2009" Type="http://schemas.openxmlformats.org/officeDocument/2006/relationships/hyperlink" Target="file:///\\zew.local\DFS\Bereiche\STEU\STEU\Personal\Praktikanten\Max%20Sch&#228;fer\country-by-country-reports\ES_Banco_Santander_SA_2015_cbcr_ar_en.pdf" TargetMode="External"/><Relationship Id="rId2216" Type="http://schemas.openxmlformats.org/officeDocument/2006/relationships/hyperlink" Target="country-by-country-reports/GB_Cenkos_2015_cbcr_ar_sd_en.pdf" TargetMode="External"/><Relationship Id="rId602" Type="http://schemas.openxmlformats.org/officeDocument/2006/relationships/hyperlink" Target="file:///\\zew.local\DFS\Bereiche\STEU\STEU\Personal\Praktikanten\Max%20Sch&#228;fer\country-by-country-reports\GB_Leeds_Building_Society_2015_cbcr_ar_en.pdf" TargetMode="External"/><Relationship Id="rId1025" Type="http://schemas.openxmlformats.org/officeDocument/2006/relationships/hyperlink" Target="https://www.credit-agricole.com/finance/finance/espace-investisseurs/informations-financieres" TargetMode="External"/><Relationship Id="rId1232" Type="http://schemas.openxmlformats.org/officeDocument/2006/relationships/hyperlink" Target="file:///\\zew.local\DFS\Bereiche\STEU\STEU\Personal\Praktikanten\Max%20Sch&#228;fer\country-by-country-reports\FR_BNP_Paribas_2016_cbcr_ar_en.pdf" TargetMode="External"/><Relationship Id="rId1677" Type="http://schemas.openxmlformats.org/officeDocument/2006/relationships/hyperlink" Target="file:///L:\CBCR_shared\Datenerhebung\country-by-country-reports\FR_Credit_Mutuel_Nord_Europe_SA_2015_cbcr_ar_fr.pdf" TargetMode="External"/><Relationship Id="rId1884" Type="http://schemas.openxmlformats.org/officeDocument/2006/relationships/hyperlink" Target="file:///\\zew.local\DFS\Bereiche\STEU\STEU\Personal\Praktikanten\Max%20Sch&#228;fer\country-by-country-reports\SE_Nordea_Bank_AB_publ_2015_cbcr_ar_en.pdf" TargetMode="External"/><Relationship Id="rId907" Type="http://schemas.openxmlformats.org/officeDocument/2006/relationships/hyperlink" Target="file:///\\zew.local\DFS\Bereiche\STEU\STEU\Personal\Praktikanten\Max%20Sch&#228;fer\country-by-country-reports\GB_Barclays_Plc_2016_cbcr_sd_en.pdf" TargetMode="External"/><Relationship Id="rId1537" Type="http://schemas.openxmlformats.org/officeDocument/2006/relationships/hyperlink" Target="http://www.groupebpce.fr/en/Investors/Results/Registration-documents" TargetMode="External"/><Relationship Id="rId1744" Type="http://schemas.openxmlformats.org/officeDocument/2006/relationships/hyperlink" Target="file:///\\zew.local\DFS\Bereiche\STEU\STEU\Personal\Praktikanten\Max%20Sch&#228;fer\country-by-country-reports\FR_Banque_PSA_Finance_SA_2014_cbcr_sd_fr.pdf" TargetMode="External"/><Relationship Id="rId1951" Type="http://schemas.openxmlformats.org/officeDocument/2006/relationships/hyperlink" Target="file:///\\zew.local\DFS\Bereiche\STEU\STEU\Personal\Praktikanten\Max%20Sch&#228;fer\country-by-country-reports\ES_Banco_Bilbao_Vizcaya_Argentaria_SA_2014_cbcr_ar_en.pdf" TargetMode="External"/><Relationship Id="rId36" Type="http://schemas.openxmlformats.org/officeDocument/2006/relationships/hyperlink" Target="file:///\\zew.local\DFS\Bereiche\STEU\STEU\Personal\Praktikanten\Max%20Sch&#228;fer\country-by-country-reports\GB_Lloyds_Banking_Group_Plc_2013_cbcr_sd_en.pdf" TargetMode="External"/><Relationship Id="rId1604" Type="http://schemas.openxmlformats.org/officeDocument/2006/relationships/hyperlink" Target="file:///\\zew.local\DFS\Bereiche\STEU\STEU\Personal\Praktikanten\Max%20Sch&#228;fer\country-by-country-reports\FR_BPCE_SA_2015_cbcr_ar_en.pdf" TargetMode="External"/><Relationship Id="rId185" Type="http://schemas.openxmlformats.org/officeDocument/2006/relationships/hyperlink" Target="file:///\\zew.local\DFS\Bereiche\STEU\STEU\Personal\Praktikanten\Max%20Sch&#228;fer\country-by-country-reports\FR_BPCE_SA_2013_cbcr_sd_fr.pdf" TargetMode="External"/><Relationship Id="rId1811" Type="http://schemas.openxmlformats.org/officeDocument/2006/relationships/hyperlink" Target="file:///\\zew.local\DFS\Bereiche\STEU\STEU\Personal\Praktikanten\Max%20Sch&#228;fer\country-by-country-reports\FR_RCI_Banque_SA_2015_cbcr_ar_en.pdf" TargetMode="External"/><Relationship Id="rId1909" Type="http://schemas.openxmlformats.org/officeDocument/2006/relationships/hyperlink" Target="file:///\\zew.local\DFS\Bereiche\STEU\STEU\Personal\Praktikanten\Max%20Sch&#228;fer\country-by-country-reports\NL_ABN_AMRO_Bank_NV_2015_cbcr_ar_en.pdf" TargetMode="External"/><Relationship Id="rId392" Type="http://schemas.openxmlformats.org/officeDocument/2006/relationships/hyperlink" Target="file:///\\zew.local\DFS\Bereiche\STEU\STEU\Personal\Praktikanten\Max%20Sch&#228;fer\country-by-country-reports\GB_Rathbone_Brothers_2015_cbcr_ar_en.pdf" TargetMode="External"/><Relationship Id="rId697" Type="http://schemas.openxmlformats.org/officeDocument/2006/relationships/hyperlink" Target="file:///\\zew.local\DFS\Bereiche\STEU\STEU\Personal\Praktikanten\Max%20Sch&#228;fer\country-by-country-reports\GB_Standard_Chartered_2015_cbcr_ar_en.pdf" TargetMode="External"/><Relationship Id="rId2073" Type="http://schemas.openxmlformats.org/officeDocument/2006/relationships/hyperlink" Target="../country-by-country-reports/IT_Monte_dei_Paschi_di_Siena_2015_cbcr_ar_en.pdf" TargetMode="External"/><Relationship Id="rId2280" Type="http://schemas.openxmlformats.org/officeDocument/2006/relationships/hyperlink" Target="../Reports/Erhoben/FR_Credit_Mutuel_Nord_Europe_SA_2014_cbcr_ar_fr.pdf" TargetMode="External"/><Relationship Id="rId252" Type="http://schemas.openxmlformats.org/officeDocument/2006/relationships/hyperlink" Target="https://www.grupbancsabadell.com/g3repository/PDF/EN_ANUALS2014_BSMEMOCONSO_2014_ANG.PDF" TargetMode="External"/><Relationship Id="rId1187" Type="http://schemas.openxmlformats.org/officeDocument/2006/relationships/hyperlink" Target="file:///\\zew.local\DFS\Bereiche\STEU\STEU\Personal\Praktikanten\Max%20Sch&#228;fer\country-by-country-reports\FR_Credit_Mutuel_Arkea_SA_2015_cbcr_ar_fr.pdf" TargetMode="External"/><Relationship Id="rId2140" Type="http://schemas.openxmlformats.org/officeDocument/2006/relationships/hyperlink" Target="https://www.bil.com/Documents/brochures/Annual-Report-2014-en.pdf" TargetMode="External"/><Relationship Id="rId112" Type="http://schemas.openxmlformats.org/officeDocument/2006/relationships/hyperlink" Target="country-by-country-reports/FR_Banque_Federative_du_Credit_Mutuel_2016_cbcr_ar_fr.pdf" TargetMode="External"/><Relationship Id="rId557" Type="http://schemas.openxmlformats.org/officeDocument/2006/relationships/hyperlink" Target="file:///\\zew.local\DFS\Bereiche\STEU\STEU\Personal\Praktikanten\Max%20Sch&#228;fer\country-by-country-reports\GR_National_Bank_of_Greece_SA_2014_cbcr_ar_en.pdf" TargetMode="External"/><Relationship Id="rId764" Type="http://schemas.openxmlformats.org/officeDocument/2006/relationships/hyperlink" Target="file:///\\zew.local\DFS\Bereiche\STEU\STEU\Personal\Praktikanten\Max%20Sch&#228;fer\country-by-country-reports\GB_Standard_Chartered_2013_cbcr_sd_en.pdf" TargetMode="External"/><Relationship Id="rId971" Type="http://schemas.openxmlformats.org/officeDocument/2006/relationships/hyperlink" Target="file:///\\zew.local\DFS\Bereiche\STEU\STEU\Personal\Praktikanten\Max%20Sch&#228;fer\country-by-country-reports\GB_Barclays_Plc_2015_cbcr_sd_en.pdf" TargetMode="External"/><Relationship Id="rId1394" Type="http://schemas.openxmlformats.org/officeDocument/2006/relationships/hyperlink" Target="file:///\\zew.local\DFS\Bereiche\STEU\STEU\Personal\Praktikanten\Max%20Sch&#228;fer\country-by-country-reports\FR_Societe_Generale_SA_2014_cbcr_ar_fr.pdf" TargetMode="External"/><Relationship Id="rId1699" Type="http://schemas.openxmlformats.org/officeDocument/2006/relationships/hyperlink" Target="file:///\\zew.local\DFS\Bereiche\STEU\STEU\Personal\Praktikanten\Max%20Sch&#228;fer\country-by-country-reports\FR_Banque_Federative_du_Credit_Mutuel_2014_cbcr_ar_fr.pdf" TargetMode="External"/><Relationship Id="rId2000" Type="http://schemas.openxmlformats.org/officeDocument/2006/relationships/hyperlink" Target="file:///\\zew.local\DFS\Bereiche\STEU\STEU\Personal\Praktikanten\Max%20Sch&#228;fer\country-by-country-reports\ES_Banco_Santander_SA_2015_cbcr_ar_en.pdf" TargetMode="External"/><Relationship Id="rId2238" Type="http://schemas.openxmlformats.org/officeDocument/2006/relationships/hyperlink" Target="file:///X:\Datenerhebung\country-by-country-reports\DE_Deka_Bank_2015_cbcr_sd_de.pdf" TargetMode="External"/><Relationship Id="rId417" Type="http://schemas.openxmlformats.org/officeDocument/2006/relationships/hyperlink" Target="file:///\\zew.local\DFS\Bereiche\STEU\STEU\Personal\Praktikanten\Max%20Sch&#228;fer\country-by-country-reports\PT_Caixa_Geral_de_Depositos_2016_cbcr_ar_en.pdf" TargetMode="External"/><Relationship Id="rId624" Type="http://schemas.openxmlformats.org/officeDocument/2006/relationships/hyperlink" Target="file:///\\zew.local\DFS\Bereiche\STEU\STEU\Personal\Praktikanten\Max%20Sch&#228;fer\country-by-country-reports\GB_Skipton_Building_Society_2014_cbcr_ar_en.pdf" TargetMode="External"/><Relationship Id="rId831" Type="http://schemas.openxmlformats.org/officeDocument/2006/relationships/hyperlink" Target="file:///\\zew.local\DFS\Bereiche\STEU\STEU\Personal\Praktikanten\Max%20Sch&#228;fer\country-by-country-reports\GB_HSBC_Holdings_Plc_2015_cbcr_sd_en.pdf" TargetMode="External"/><Relationship Id="rId1047" Type="http://schemas.openxmlformats.org/officeDocument/2006/relationships/hyperlink" Target="https://www.credit-agricole.com/finance/finance/espace-investisseurs/informations-financieres" TargetMode="External"/><Relationship Id="rId1254" Type="http://schemas.openxmlformats.org/officeDocument/2006/relationships/hyperlink" Target="file:///\\zew.local\DFS\Bereiche\STEU\STEU\Personal\Praktikanten\Max%20Sch&#228;fer\country-by-country-reports\FR_BNP_Paribas_2016_cbcr_ar_en.pdf" TargetMode="External"/><Relationship Id="rId1461" Type="http://schemas.openxmlformats.org/officeDocument/2006/relationships/hyperlink" Target="file:///\\zew.local\DFS\Bereiche\STEU\STEU\Personal\Praktikanten\Max%20Sch&#228;fer\country-by-country-reports\FR_Societe_Generale_SA_2014_cbcr_ar_fr.pdf" TargetMode="External"/><Relationship Id="rId2305" Type="http://schemas.openxmlformats.org/officeDocument/2006/relationships/hyperlink" Target="file:///\\zew.local\DFS\Bereiche\STEU\STEU\Personal\Praktikanten\Max%20Sch&#228;fer\country-by-country-reports\IT_Intesa_Sanpaolo_2013_cbcr_sd_en.pdf" TargetMode="External"/><Relationship Id="rId929" Type="http://schemas.openxmlformats.org/officeDocument/2006/relationships/hyperlink" Target="file:///\\zew.local\DFS\Bereiche\STEU\STEU\Personal\Praktikanten\Max%20Sch&#228;fer\country-by-country-reports\GB_Barclays_Plc_2016_cbcr_sd_en.pdf" TargetMode="External"/><Relationship Id="rId1114" Type="http://schemas.openxmlformats.org/officeDocument/2006/relationships/hyperlink" Target="file:///\\zew.local\DFS\Bereiche\STEU\STEU\Personal\Praktikanten\Max%20Sch&#228;fer\country-by-country-reports\FR_Cr&#233;dit_Agricole_S.A._2015_cbcr_ar_fr.pdf" TargetMode="External"/><Relationship Id="rId1321" Type="http://schemas.openxmlformats.org/officeDocument/2006/relationships/hyperlink" Target="file:///\\zew.local\DFS\Bereiche\STEU\STEU\Personal\Praktikanten\Max%20Sch&#228;fer\country-by-country-reports\FR_BNP_Paribas_2015_cbcr_ar_en.pdf" TargetMode="External"/><Relationship Id="rId1559" Type="http://schemas.openxmlformats.org/officeDocument/2006/relationships/hyperlink" Target="file:///\\zew.local\DFS\Bereiche\STEU\STEU\Personal\Praktikanten\Max%20Sch&#228;fer\country-by-country-reports\FR_BPCE_SA_2015_cbcr_ar_en.pdf" TargetMode="External"/><Relationship Id="rId1766" Type="http://schemas.openxmlformats.org/officeDocument/2006/relationships/hyperlink" Target="file:///\\zew.local\DFS\Bereiche\STEU\STEU\Personal\Praktikanten\Max%20Sch&#228;fer\country-by-country-reports\FR_Carrefour_Banque_SA_2016_cbcr_ar_fr.pdf" TargetMode="External"/><Relationship Id="rId1973" Type="http://schemas.openxmlformats.org/officeDocument/2006/relationships/hyperlink" Target="http://shareholdersandinvestors.bbva.com/TLBB/fbinir/mult/ConsolidatedFinancialStatements_tcm927-508895.pdf" TargetMode="External"/><Relationship Id="rId58" Type="http://schemas.openxmlformats.org/officeDocument/2006/relationships/hyperlink" Target="file:///\\zew.local\DFS\Bereiche\STEU\STEU\Personal\Praktikanten\Max%20Sch&#228;fer\country-by-country-reports\GB_Rathbone_Brothers_2014_cbcr_sd_en.pdf" TargetMode="External"/><Relationship Id="rId1419" Type="http://schemas.openxmlformats.org/officeDocument/2006/relationships/hyperlink" Target="file:///\\zew.local\DFS\Bereiche\STEU\STEU\Personal\Praktikanten\Max%20Sch&#228;fer\country-by-country-reports\FR_Societe_Generale_SA_2014_cbcr_ar_fr.pdf" TargetMode="External"/><Relationship Id="rId1626" Type="http://schemas.openxmlformats.org/officeDocument/2006/relationships/hyperlink" Target="file:///\\zew.local\DFS\Bereiche\STEU\STEU\Personal\Praktikanten\Max%20Sch&#228;fer\country-by-country-reports\FR_BPCE_SA_2014_cbcr_ar_en.pdf" TargetMode="External"/><Relationship Id="rId1833" Type="http://schemas.openxmlformats.org/officeDocument/2006/relationships/hyperlink" Target="file:///\\zew.local\DFS\Bereiche\STEU\STEU\CBCR_shared\Datenerhebung\country-by-country-reports\CY_Bank_of_Cyprus_Public_Company_Limited-Bank_of_Cyprus_Group_2015_cbcr_ar_en.pdf" TargetMode="External"/><Relationship Id="rId1900" Type="http://schemas.openxmlformats.org/officeDocument/2006/relationships/hyperlink" Target="file:///\\zew.local\DFS\Bereiche\STEU\STEU\Personal\Praktikanten\Max%20Sch&#228;fer\country-by-country-reports\NL_ABN_AMRO_Bank_NV_2015_cbcr_ar_en.pdf" TargetMode="External"/><Relationship Id="rId2095" Type="http://schemas.openxmlformats.org/officeDocument/2006/relationships/hyperlink" Target="file:///\\zew.local\DFS\Bereiche\STEU\STEU\Personal\Praktikanten\Max%20Sch&#228;fer\country-by-country-reports\IT_Unione_di_Banche_Italiane_Scpa-UBI_Banca_2016_cbcr_ar_it.pdf" TargetMode="External"/><Relationship Id="rId274" Type="http://schemas.openxmlformats.org/officeDocument/2006/relationships/hyperlink" Target="file:///\\zew.local\DFS\Bereiche\STEU\STEU\Personal\Praktikanten\Max%20Sch&#228;fer\country-by-country-reports\FR_Societe_Generale_SA_2013_cbcr_ar_fr.pdf" TargetMode="External"/><Relationship Id="rId481" Type="http://schemas.openxmlformats.org/officeDocument/2006/relationships/hyperlink" Target="file:///\\zew.local\DFS\Bereiche\STEU\STEU\Personal\Praktikanten\Max%20Sch&#228;fer\country-by-country-reports\DE_Nord_LB_2013_cbcr_sd_de.pdf" TargetMode="External"/><Relationship Id="rId2162" Type="http://schemas.openxmlformats.org/officeDocument/2006/relationships/hyperlink" Target="../country-by-country-reports/LU_KBL_European_Private_Bankers_2016_cbcr_ar_en.pdf" TargetMode="External"/><Relationship Id="rId134" Type="http://schemas.openxmlformats.org/officeDocument/2006/relationships/hyperlink" Target="country-by-country-reports/FR_Dexia_Credit_Local_2016_cbcr_ar_fr.pdf" TargetMode="External"/><Relationship Id="rId579" Type="http://schemas.openxmlformats.org/officeDocument/2006/relationships/hyperlink" Target="file:///\\zew.local\DFS\Bereiche\STEU\STEU\Personal\Praktikanten\Max%20Sch&#228;fer\country-by-country-reports\GB_Lloyds_Banking_Group_Plc_2014_cbcr_sd_en.pdf" TargetMode="External"/><Relationship Id="rId786" Type="http://schemas.openxmlformats.org/officeDocument/2006/relationships/hyperlink" Target="file:///\\zew.local\DFS\Bereiche\STEU\STEU\Personal\Praktikanten\Max%20Sch&#228;fer\country-by-country-reports\GB_HSBC_Holdings_Plc_2015_cbcr_sd_en.pdf" TargetMode="External"/><Relationship Id="rId993" Type="http://schemas.openxmlformats.org/officeDocument/2006/relationships/hyperlink" Target="file:///\\zew.local\DFS\Bereiche\STEU\STEU\Personal\Praktikanten\Max%20Sch&#228;fer\country-by-country-reports\GB_Barclays_Plc_2014_cbcr_sd_en.pdf" TargetMode="External"/><Relationship Id="rId341" Type="http://schemas.openxmlformats.org/officeDocument/2006/relationships/hyperlink" Target="file:///\\zew.local\DFS\Bereiche\STEU\STEU\Personal\Praktikanten\Max%20Sch&#228;fer\country-by-country-reports\FR_Dexia_Credit_Local_2015_cbcr_ar_fr.pdf" TargetMode="External"/><Relationship Id="rId439" Type="http://schemas.openxmlformats.org/officeDocument/2006/relationships/hyperlink" Target="file:///\\zew.local\DFS\Bereiche\STEU\STEU\Personal\Praktikanten\Max%20Sch&#228;fer\country-by-country-reports\PT_Caixa_Geral_de_Depositos_2015_cbcr_ar_en.pdf" TargetMode="External"/><Relationship Id="rId646" Type="http://schemas.openxmlformats.org/officeDocument/2006/relationships/hyperlink" Target="file:///\\zew.local\DFS\Bereiche\STEU\STEU\Personal\Praktikanten\Max%20Sch&#228;fer\country-by-country-reports\GB_Schroders_Plc_2014_turnover_sd_en.pdf" TargetMode="External"/><Relationship Id="rId1069" Type="http://schemas.openxmlformats.org/officeDocument/2006/relationships/hyperlink" Target="file:///\\zew.local\DFS\Bereiche\STEU\STEU\Personal\Praktikanten\Max%20Sch&#228;fer\country-by-country-reports\FR_Credit_Agricole_S.A._2016_cbcr_ar_fr.pdf" TargetMode="External"/><Relationship Id="rId1276" Type="http://schemas.openxmlformats.org/officeDocument/2006/relationships/hyperlink" Target="file:///\\zew.local\DFS\Bereiche\STEU\STEU\Personal\Praktikanten\Max%20Sch&#228;fer\country-by-country-reports\FR_BNP_Paribas_2015_cbcr_ar_en.pdf" TargetMode="External"/><Relationship Id="rId1483" Type="http://schemas.openxmlformats.org/officeDocument/2006/relationships/hyperlink" Target="http://www.groupebpce.fr/en/Investors/Results/Registration-documents" TargetMode="External"/><Relationship Id="rId2022" Type="http://schemas.openxmlformats.org/officeDocument/2006/relationships/hyperlink" Target="file:///\\zew.local\DFS\Bereiche\STEU\STEU\Personal\Praktikanten\Max%20Sch&#228;fer\country-by-country-reports\ES_Banco_Santander_SA_2015_cbcr_ar_en.pdf" TargetMode="External"/><Relationship Id="rId2327" Type="http://schemas.openxmlformats.org/officeDocument/2006/relationships/hyperlink" Target="file:///\\zew.local\DFS\Bereiche\STEU\STEU\Personal\Praktikanten\Max%20Sch&#228;fer\country-by-country-reports\IT_Intesa_Sanpaolo_2013_cbcr_sd_en.pdf" TargetMode="External"/><Relationship Id="rId201" Type="http://schemas.openxmlformats.org/officeDocument/2006/relationships/hyperlink" Target="file:///\\zew.local\DFS\Bereiche\STEU\STEU\Personal\Praktikanten\Max%20Sch&#228;fer\country-by-country-reports\FR_BPCE_SA_2013_cbcr_sd_fr.pdf" TargetMode="External"/><Relationship Id="rId506" Type="http://schemas.openxmlformats.org/officeDocument/2006/relationships/hyperlink" Target="file:///\\zew.local\DFS\Bereiche\STEU\STEU\Personal\Praktikanten\Max%20Sch&#228;fer\country-by-country-reports\ES_Renta_4_Banco_S.A._2014_cbcr_ar_en.pdf.pdf" TargetMode="External"/><Relationship Id="rId853" Type="http://schemas.openxmlformats.org/officeDocument/2006/relationships/hyperlink" Target="file:///\\zew.local\DFS\Bereiche\STEU\STEU\Personal\Praktikanten\Max%20Sch&#228;fer\country-by-country-reports\GB_HSBC_Holdings_Plc_2014_cbcr_sd_en.pdf" TargetMode="External"/><Relationship Id="rId1136" Type="http://schemas.openxmlformats.org/officeDocument/2006/relationships/hyperlink" Target="file:///\\zew.local\DFS\Bereiche\STEU\STEU\Personal\Praktikanten\Max%20Sch&#228;fer\country-by-country-reports\FR_Cr&#233;dit_Agricole_S.A._2015_cbcr_ar_fr.pdf" TargetMode="External"/><Relationship Id="rId1690" Type="http://schemas.openxmlformats.org/officeDocument/2006/relationships/hyperlink" Target="file:///\\zew.local\DFS\Bereiche\STEU\STEU\Personal\Praktikanten\Max%20Sch&#228;fer\country-by-country-reports\FR_Banque_Federative_du_Credit_Mutuel_2015_cbcr_ar_fr.pdf" TargetMode="External"/><Relationship Id="rId1788" Type="http://schemas.openxmlformats.org/officeDocument/2006/relationships/hyperlink" Target="file:///\\zew.local\DFS\Bereiche\STEU\STEU\Personal\Praktikanten\Max%20Sch&#228;fer\country-by-country-reports\FR_RCI_Banque_SA_2014_cbcr_ar_fr.pdf" TargetMode="External"/><Relationship Id="rId1995" Type="http://schemas.openxmlformats.org/officeDocument/2006/relationships/hyperlink" Target="file:///\\zew.local\DFS\Bereiche\STEU\STEU\Personal\Praktikanten\Max%20Sch&#228;fer\country-by-country-reports\ES_Banco_Santander_SA_2015_cbcr_ar_en.pdf" TargetMode="External"/><Relationship Id="rId713" Type="http://schemas.openxmlformats.org/officeDocument/2006/relationships/hyperlink" Target="file:///\\zew.local\DFS\Bereiche\STEU\STEU\Personal\Praktikanten\Max%20Sch&#228;fer\country-by-country-reports\GB_Standard_Chartered_2015_cbcr_ar_en.pdf" TargetMode="External"/><Relationship Id="rId920" Type="http://schemas.openxmlformats.org/officeDocument/2006/relationships/hyperlink" Target="file:///\\zew.local\DFS\Bereiche\STEU\STEU\Personal\Praktikanten\Max%20Sch&#228;fer\country-by-country-reports\GB_Barclays_Plc_2016_cbcr_sd_en.pdf" TargetMode="External"/><Relationship Id="rId1343" Type="http://schemas.openxmlformats.org/officeDocument/2006/relationships/hyperlink" Target="file:///\\zew.local\DFS\Bereiche\STEU\STEU\Personal\Praktikanten\Max%20Sch&#228;fer\country-by-country-reports\FR_BNP_Paribas_2014_cbcr_ar_en.pdf" TargetMode="External"/><Relationship Id="rId1550" Type="http://schemas.openxmlformats.org/officeDocument/2006/relationships/hyperlink" Target="file:///\\zew.local\DFS\Bereiche\STEU\STEU\Personal\Praktikanten\Max%20Sch&#228;fer\country-by-country-reports\FR_BPCE_SA_2015_cbcr_ar_en.pdf" TargetMode="External"/><Relationship Id="rId1648" Type="http://schemas.openxmlformats.org/officeDocument/2006/relationships/hyperlink" Target="file:///\\zew.local\DFS\Bereiche\STEU\STEU\Personal\Praktikanten\Max%20Sch&#228;fer\country-by-country-reports\FR_BPCE_SA_2014_cbcr_ar_en.pdf" TargetMode="External"/><Relationship Id="rId1203" Type="http://schemas.openxmlformats.org/officeDocument/2006/relationships/hyperlink" Target="file:///\\zew.local\DFS\Bereiche\STEU\STEU\Personal\Praktikanten\Max%20Sch&#228;fer\country-by-country-reports\FR_BNP_Paribas_2016_cbcr_ar_en.pdf" TargetMode="External"/><Relationship Id="rId1410" Type="http://schemas.openxmlformats.org/officeDocument/2006/relationships/hyperlink" Target="file:///\\zew.local\DFS\Bereiche\STEU\STEU\Personal\Praktikanten\Max%20Sch&#228;fer\country-by-country-reports\FR_Societe_Generale_SA_2014_cbcr_ar_fr.pdf" TargetMode="External"/><Relationship Id="rId1508" Type="http://schemas.openxmlformats.org/officeDocument/2006/relationships/hyperlink" Target="http://www.groupebpce.fr/en/Investors/Results/Registration-documents" TargetMode="External"/><Relationship Id="rId1855" Type="http://schemas.openxmlformats.org/officeDocument/2006/relationships/hyperlink" Target="file:///\\zew.local\DFS\Bereiche\STEU\STEU\Personal\country-by-country-reports\SI_SID_-_Slovene_Export_and_Development_Bank_Inc_Ljubljana_-_SID_Bank_Inc-SID_-_Slovenska_izvozna_in_razvojna_banka_dd_Ljubljana_-_SID_Banka_dd_2014_cbcr_ar_en.pdf" TargetMode="External"/><Relationship Id="rId1715" Type="http://schemas.openxmlformats.org/officeDocument/2006/relationships/hyperlink" Target="file:///\\zew.local\DFS\Bereiche\STEU\STEU\Personal\Praktikanten\Max%20Sch&#228;fer\country-by-country-reports\FR_Banque_Federative_du_Credit_Mutuel_2014_cbcr_ar_fr.pdf" TargetMode="External"/><Relationship Id="rId1922" Type="http://schemas.openxmlformats.org/officeDocument/2006/relationships/hyperlink" Target="file:///\\zew.local\DFS\Bereiche\STEU\STEU\Personal\Praktikanten\Max%20Sch&#228;fer\country-by-country-reports\NL_ABN_AMRO_Bank_NV_2014_cbcr_ar_en.pdf" TargetMode="External"/><Relationship Id="rId296" Type="http://schemas.openxmlformats.org/officeDocument/2006/relationships/hyperlink" Target="file:///\\zew.local\DFS\Bereiche\STEU\STEU\Personal\Praktikanten\Max%20Sch&#228;fer\country-by-country-reports\FR_Societe_Generale_SA_2013_cbcr_ar_fr.pdf" TargetMode="External"/><Relationship Id="rId2184" Type="http://schemas.openxmlformats.org/officeDocument/2006/relationships/hyperlink" Target="https://www.rabobank.com/en/images/rabobank-annual-report-2015.pdf" TargetMode="External"/><Relationship Id="rId156" Type="http://schemas.openxmlformats.org/officeDocument/2006/relationships/hyperlink" Target="country-by-country-reports/GB_ARBUTHNOT_BANKING_2016_cbcr_ar_en.pdf" TargetMode="External"/><Relationship Id="rId363" Type="http://schemas.openxmlformats.org/officeDocument/2006/relationships/hyperlink" Target="file:///\\zew.local\DFS\Bereiche\STEU\STEU\Personal\Praktikanten\Max%20Sch&#228;fer\country-by-country-reports\FR_Credit_Industriel_et_Commercial_SA_-_CIC_2014_cbcr_ar_fr.pdf" TargetMode="External"/><Relationship Id="rId570" Type="http://schemas.openxmlformats.org/officeDocument/2006/relationships/hyperlink" Target="file:///\\zew.local\DFS\Bereiche\STEU\STEU\Personal\Praktikanten\Max%20Sch&#228;fer\country-by-country-reports\GR_National_Bank_of_Greece_SA_2014_cbcr_ar_en.pdf" TargetMode="External"/><Relationship Id="rId2044" Type="http://schemas.openxmlformats.org/officeDocument/2006/relationships/hyperlink" Target="country-by-country-reports/BE_Belfius_Banque_SA_NV-Belfius_Bank_SA_NV_2014_cbcr_ar_en.pdf" TargetMode="External"/><Relationship Id="rId2251" Type="http://schemas.openxmlformats.org/officeDocument/2006/relationships/hyperlink" Target="country-by-country-reports/DK_Ny_Kredit_Holding_2015_cbcr_ar_en.pdf" TargetMode="External"/><Relationship Id="rId223" Type="http://schemas.openxmlformats.org/officeDocument/2006/relationships/hyperlink" Target="file:///\\zew.local\DFS\Bereiche\STEU\STEU\Personal\Praktikanten\Max%20Sch&#228;fer\country-by-country-reports\FR_BPCE_SA_2013_cbcr_sd_fr.pdf" TargetMode="External"/><Relationship Id="rId430" Type="http://schemas.openxmlformats.org/officeDocument/2006/relationships/hyperlink" Target="file:///\\zew.local\DFS\Bereiche\STEU\STEU\Personal\Praktikanten\Max%20Sch&#228;fer\country-by-country-reports\PT_Caixa_Geral_de_Depositos_2016_cbcr_ar_en.pdf" TargetMode="External"/><Relationship Id="rId668" Type="http://schemas.openxmlformats.org/officeDocument/2006/relationships/hyperlink" Target="file:///\\zew.local\DFS\Bereiche\STEU\STEU\Personal\Praktikanten\Max%20Sch&#228;fer\country-by-country-reports\GB_Standard_Chartered_2015_cbcr_ar_en.pdf" TargetMode="External"/><Relationship Id="rId875" Type="http://schemas.openxmlformats.org/officeDocument/2006/relationships/hyperlink" Target="file:///\\zew.local\DFS\Bereiche\STEU\STEU\Personal\Praktikanten\Max%20Sch&#228;fer\country-by-country-reports\GB_HSBC_Holdings_Plc_2014_cbcr_sd_en.pdf" TargetMode="External"/><Relationship Id="rId1060" Type="http://schemas.openxmlformats.org/officeDocument/2006/relationships/hyperlink" Target="file:///\\zew.local\DFS\Bereiche\STEU\STEU\Personal\Praktikanten\Max%20Sch&#228;fer\country-by-country-reports\FR_Credit_Agricole_S.A._2016_cbcr_ar_fr.pdf" TargetMode="External"/><Relationship Id="rId1298" Type="http://schemas.openxmlformats.org/officeDocument/2006/relationships/hyperlink" Target="file:///\\zew.local\DFS\Bereiche\STEU\STEU\Personal\Praktikanten\Max%20Sch&#228;fer\country-by-country-reports\FR_BNP_Paribas_2015_cbcr_ar_en.pdf" TargetMode="External"/><Relationship Id="rId2111" Type="http://schemas.openxmlformats.org/officeDocument/2006/relationships/hyperlink" Target="file:///\\zew.local\DFS\Bereiche\STEU\STEU\Personal\Praktikanten\Max%20Sch&#228;fer\country-by-country-reports\IT_UniCredit_SpA_2016_cbcr_sd_en.pdf" TargetMode="External"/><Relationship Id="rId528" Type="http://schemas.openxmlformats.org/officeDocument/2006/relationships/hyperlink" Target="file:///\\zew.local\DFS\Bereiche\STEU\STEU\Personal\Praktikanten\Max%20Sch&#228;fer\country-by-country-reports\FR_Rothschild_Co_2016_cbcr_ar_en.pdf" TargetMode="External"/><Relationship Id="rId735" Type="http://schemas.openxmlformats.org/officeDocument/2006/relationships/hyperlink" Target="file:///\\zew.local\DFS\Bereiche\STEU\STEU\Personal\Praktikanten\Max%20Sch&#228;fer\country-by-country-reports\GB_Standard_Chartered_2013_cbcr_sd_en.pdf" TargetMode="External"/><Relationship Id="rId942" Type="http://schemas.openxmlformats.org/officeDocument/2006/relationships/hyperlink" Target="file:///\\zew.local\DFS\Bereiche\STEU\STEU\Personal\Praktikanten\Max%20Sch&#228;fer\country-by-country-reports\GB_Barclays_Plc_2015_cbcr_sd_en.pdf" TargetMode="External"/><Relationship Id="rId1158" Type="http://schemas.openxmlformats.org/officeDocument/2006/relationships/hyperlink" Target="file:///\\zew.local\DFS\Bereiche\STEU\STEU\Personal\Praktikanten\Max%20Sch&#228;fer\country-by-country-reports\FR_Credit_Agricole_S.A._2014_cbcr_ar_fr.pdf" TargetMode="External"/><Relationship Id="rId1365" Type="http://schemas.openxmlformats.org/officeDocument/2006/relationships/hyperlink" Target="file:///\\zew.local\DFS\Bereiche\STEU\STEU\Personal\Praktikanten\Max%20Sch&#228;fer\country-by-country-reports\FR_BNP_Paribas_2014_cbcr_ar_en.pdf" TargetMode="External"/><Relationship Id="rId1572" Type="http://schemas.openxmlformats.org/officeDocument/2006/relationships/hyperlink" Target="file:///\\zew.local\DFS\Bereiche\STEU\STEU\Personal\Praktikanten\Max%20Sch&#228;fer\country-by-country-reports\FR_BPCE_SA_2015_cbcr_ar_en.pdf" TargetMode="External"/><Relationship Id="rId2209" Type="http://schemas.openxmlformats.org/officeDocument/2006/relationships/hyperlink" Target="country-by-country-reports\AT_Hypo_Tirol_Bank_AG_2016_cbcr_ar_de.pdf" TargetMode="External"/><Relationship Id="rId1018" Type="http://schemas.openxmlformats.org/officeDocument/2006/relationships/hyperlink" Target="https://www.credit-agricole.com/finance/finance/espace-investisseurs/informations-financieres" TargetMode="External"/><Relationship Id="rId1225" Type="http://schemas.openxmlformats.org/officeDocument/2006/relationships/hyperlink" Target="file:///\\zew.local\DFS\Bereiche\STEU\STEU\Personal\Praktikanten\Max%20Sch&#228;fer\country-by-country-reports\FR_BNP_Paribas_2016_cbcr_ar_en.pdf" TargetMode="External"/><Relationship Id="rId1432" Type="http://schemas.openxmlformats.org/officeDocument/2006/relationships/hyperlink" Target="file:///\\zew.local\DFS\Bereiche\STEU\STEU\Personal\Praktikanten\Max%20Sch&#228;fer\country-by-country-reports\FR_Societe_Generale_SA_2014_cbcr_ar_fr.pdf" TargetMode="External"/><Relationship Id="rId1877" Type="http://schemas.openxmlformats.org/officeDocument/2006/relationships/hyperlink" Target="file:///\\zew.local\DFS\Bereiche\STEU\STEU\Personal\Praktikanten\Max%20Sch&#228;fer\country-by-country-reports\SE_Nordea_Bank_AB_publ_2015_cbcr_ar_en.pdf" TargetMode="External"/><Relationship Id="rId71" Type="http://schemas.openxmlformats.org/officeDocument/2006/relationships/hyperlink" Target="file:///\\zew.local\DFS\Bereiche\STEU\STEU\Personal\Praktikanten\Max%20Sch&#228;fer\country-by-country-reports\NL_ABN_AMRO_Bank_2013_cbcr_ar_en.pdf" TargetMode="External"/><Relationship Id="rId802" Type="http://schemas.openxmlformats.org/officeDocument/2006/relationships/hyperlink" Target="file:///\\zew.local\DFS\Bereiche\STEU\STEU\Personal\Praktikanten\Max%20Sch&#228;fer\country-by-country-reports\GB_HSBC_Holdings_Plc_2015_cbcr_sd_en.pdf" TargetMode="External"/><Relationship Id="rId1737" Type="http://schemas.openxmlformats.org/officeDocument/2006/relationships/hyperlink" Target="file:///\\zew.local\DFS\Bereiche\STEU\STEU\Personal\Praktikanten\Max%20Sch&#228;fer\country-by-country-reports\FR_Banque_PSA_Finance_SA_2015_cbcr_ar_fr.pdf" TargetMode="External"/><Relationship Id="rId1944" Type="http://schemas.openxmlformats.org/officeDocument/2006/relationships/hyperlink" Target="file:///\\zew.local\DFS\Bereiche\STEU\STEU\Personal\Praktikanten\Max%20Sch&#228;fer\country-by-country-reports\ES_Banco_Bilbao_Vizcaya_Argentaria_SA_2015_cbcr_ar_en.pdf" TargetMode="External"/><Relationship Id="rId29" Type="http://schemas.openxmlformats.org/officeDocument/2006/relationships/hyperlink" Target="file:///\\zew.local\DFS\Bereiche\STEU\STEU\Personal\Praktikanten\Max%20Sch&#228;fer\country-by-country-reports\GB_HSBC_Holdings_Plc_2013_cbcr_sd_en.pdf" TargetMode="External"/><Relationship Id="rId178" Type="http://schemas.openxmlformats.org/officeDocument/2006/relationships/hyperlink" Target="file:///\\zew.local\DFS\Bereiche\STEU\STEU\Personal\Praktikanten\Max%20Sch&#228;fer\country-by-country-reports\FR_ARKEA_2016_cbcr_ar_fr.pdf" TargetMode="External"/><Relationship Id="rId1804" Type="http://schemas.openxmlformats.org/officeDocument/2006/relationships/hyperlink" Target="file:///\\zew.local\DFS\Bereiche\STEU\STEU\Personal\Praktikanten\Max%20Sch&#228;fer\country-by-country-reports\FR_RCI_Banque_SA_2015_cbcr_ar_en.pdf" TargetMode="External"/><Relationship Id="rId385" Type="http://schemas.openxmlformats.org/officeDocument/2006/relationships/hyperlink" Target="file:///\\zew.local\DFS\Bereiche\STEU\STEU\Personal\Praktikanten\Max%20Sch&#228;fer\country-by-country-reports\GB_HSBC_Holdings_Plc_2013_cbcr_sd_en.pdf" TargetMode="External"/><Relationship Id="rId592" Type="http://schemas.openxmlformats.org/officeDocument/2006/relationships/hyperlink" Target="file:///\\zew.local\DFS\Bereiche\STEU\STEU\Personal\Praktikanten\Max%20Sch&#228;fer\country-by-country-reports\GB_Lloyds_Banking_Group_Plc_2013_cbcr_sd_en.pdf" TargetMode="External"/><Relationship Id="rId2066" Type="http://schemas.openxmlformats.org/officeDocument/2006/relationships/hyperlink" Target="../country-by-country-reports/IT_Monte_dei_Paschi_di_Siena_2015_cbcr_ar_en.pdf" TargetMode="External"/><Relationship Id="rId2273" Type="http://schemas.openxmlformats.org/officeDocument/2006/relationships/hyperlink" Target="../Reports/Erhoben/FR_Rothschild_Co_2015_cbcr_ar_en.pdf" TargetMode="External"/><Relationship Id="rId245" Type="http://schemas.openxmlformats.org/officeDocument/2006/relationships/hyperlink" Target="file:///\\zew.local\DFS\Bereiche\STEU\STEU\Personal\Praktikanten\Max%20Sch&#228;fer\country-by-country-reports\FR_Dexia_Credit_Local_2013_cbcr_sd_fr.pdf" TargetMode="External"/><Relationship Id="rId452" Type="http://schemas.openxmlformats.org/officeDocument/2006/relationships/hyperlink" Target="file:///\\zew.local\DFS\Bereiche\STEU\STEU\Personal\Praktikanten\Max%20Sch&#228;fer\country-by-country-reports\DE_ProCredit_Holding_AG_2013_cbcr_sd_de.pdf" TargetMode="External"/><Relationship Id="rId897" Type="http://schemas.openxmlformats.org/officeDocument/2006/relationships/hyperlink" Target="file:///\\zew.local\DFS\Bereiche\STEU\STEU\Personal\Praktikanten\Max%20Sch&#228;fer\country-by-country-reports\GB_Close_Brothers_Group_Plc_Jul%2016_cbcr_sd_en.pdf" TargetMode="External"/><Relationship Id="rId1082" Type="http://schemas.openxmlformats.org/officeDocument/2006/relationships/hyperlink" Target="file:///\\zew.local\DFS\Bereiche\STEU\STEU\Personal\Praktikanten\Max%20Sch&#228;fer\country-by-country-reports\FR_Credit_Agricole_S.A._2016_cbcr_ar_fr.pdf" TargetMode="External"/><Relationship Id="rId2133" Type="http://schemas.openxmlformats.org/officeDocument/2006/relationships/hyperlink" Target="../country-by-country-reports/LU_Banque_Havilland_SA_2015_cbcr_ar_en.pdf" TargetMode="External"/><Relationship Id="rId2340" Type="http://schemas.openxmlformats.org/officeDocument/2006/relationships/hyperlink" Target="file:///\\nas2.ad.uni-mannheim.de\vol_lscsp\Home\lscsp\CBCR_shared\Datenerhebung\Reports\Erhoben\FR_Societe_Generale_SA_2015_cbcr_ar_en.pdf" TargetMode="External"/><Relationship Id="rId105" Type="http://schemas.openxmlformats.org/officeDocument/2006/relationships/hyperlink" Target="country-by-country-reports/FR_Credit_Mutuel_Nord_Europe_SA_2016_cbcr_ar_fr.pdf" TargetMode="External"/><Relationship Id="rId312" Type="http://schemas.openxmlformats.org/officeDocument/2006/relationships/hyperlink" Target="file:///\\zew.local\DFS\Bereiche\STEU\STEU\Personal\Praktikanten\Max%20Sch&#228;fer\country-by-country-reports\FR_Societe_Generale_SA_2013_cbcr_ar_fr.pdf" TargetMode="External"/><Relationship Id="rId757" Type="http://schemas.openxmlformats.org/officeDocument/2006/relationships/hyperlink" Target="file:///\\zew.local\DFS\Bereiche\STEU\STEU\Personal\Praktikanten\Max%20Sch&#228;fer\country-by-country-reports\GB_Standard_Chartered_2013_cbcr_sd_en.pdf" TargetMode="External"/><Relationship Id="rId964" Type="http://schemas.openxmlformats.org/officeDocument/2006/relationships/hyperlink" Target="file:///\\zew.local\DFS\Bereiche\STEU\STEU\Personal\Praktikanten\Max%20Sch&#228;fer\country-by-country-reports\GB_Barclays_Plc_2015_cbcr_sd_en.pdf" TargetMode="External"/><Relationship Id="rId1387" Type="http://schemas.openxmlformats.org/officeDocument/2006/relationships/hyperlink" Target="file:///\\zew.local\DFS\Bereiche\STEU\STEU\Personal\Praktikanten\Max%20Sch&#228;fer\country-by-country-reports\FR_BNP_Paribas_2014_cbcr_ar_en.pdf" TargetMode="External"/><Relationship Id="rId1594" Type="http://schemas.openxmlformats.org/officeDocument/2006/relationships/hyperlink" Target="file:///\\zew.local\DFS\Bereiche\STEU\STEU\Personal\Praktikanten\Max%20Sch&#228;fer\country-by-country-reports\FR_BPCE_SA_2015_cbcr_ar_en.pdf" TargetMode="External"/><Relationship Id="rId2200" Type="http://schemas.openxmlformats.org/officeDocument/2006/relationships/hyperlink" Target="https://www.rabobank.com/en/images/rabobank-annual-report-2015.pdf" TargetMode="External"/><Relationship Id="rId93" Type="http://schemas.openxmlformats.org/officeDocument/2006/relationships/hyperlink" Target="https://www.bil.com/Documents/brochures/Annual-Report-2016-en.pdf" TargetMode="External"/><Relationship Id="rId617" Type="http://schemas.openxmlformats.org/officeDocument/2006/relationships/hyperlink" Target="file:///\\zew.local\DFS\Bereiche\STEU\STEU\Personal\Praktikanten\Max%20Sch&#228;fer\country-by-country-reports\GB_BLME_Holdings_PLC_2014_cbcr_sd_en.pdf" TargetMode="External"/><Relationship Id="rId824" Type="http://schemas.openxmlformats.org/officeDocument/2006/relationships/hyperlink" Target="file:///\\zew.local\DFS\Bereiche\STEU\STEU\Personal\Praktikanten\Max%20Sch&#228;fer\country-by-country-reports\GB_HSBC_Holdings_Plc_2015_cbcr_sd_en.pdf" TargetMode="External"/><Relationship Id="rId1247" Type="http://schemas.openxmlformats.org/officeDocument/2006/relationships/hyperlink" Target="file:///\\zew.local\DFS\Bereiche\STEU\STEU\Personal\Praktikanten\Max%20Sch&#228;fer\country-by-country-reports\FR_BNP_Paribas_2016_cbcr_ar_en.pdf" TargetMode="External"/><Relationship Id="rId1454" Type="http://schemas.openxmlformats.org/officeDocument/2006/relationships/hyperlink" Target="file:///\\zew.local\DFS\Bereiche\STEU\STEU\Personal\Praktikanten\Max%20Sch&#228;fer\country-by-country-reports\FR_Societe_Generale_SA_2014_cbcr_ar_fr.pdf" TargetMode="External"/><Relationship Id="rId1661" Type="http://schemas.openxmlformats.org/officeDocument/2006/relationships/hyperlink" Target="file:///\\zew.local\DFS\Bereiche\STEU\STEU\Personal\Praktikanten\Max%20Sch&#228;fer\country-by-country-reports\FR_BPCE_SA_2014_cbcr_ar_en.pdf" TargetMode="External"/><Relationship Id="rId1899" Type="http://schemas.openxmlformats.org/officeDocument/2006/relationships/hyperlink" Target="file:///\\zew.local\DFS\Bereiche\STEU\STEU\Personal\Praktikanten\Max%20Sch&#228;fer\country-by-country-reports\NL_ABN_AMRO_Bank_NV_2015_cbcr_ar_en.pdf" TargetMode="External"/><Relationship Id="rId1107" Type="http://schemas.openxmlformats.org/officeDocument/2006/relationships/hyperlink" Target="file:///\\zew.local\DFS\Bereiche\STEU\STEU\Personal\Praktikanten\Max%20Sch&#228;fer\country-by-country-reports\FR_Cr&#233;dit_Agricole_S.A._2015_cbcr_ar_fr.pdf" TargetMode="External"/><Relationship Id="rId1314" Type="http://schemas.openxmlformats.org/officeDocument/2006/relationships/hyperlink" Target="file:///\\zew.local\DFS\Bereiche\STEU\STEU\Personal\Praktikanten\Max%20Sch&#228;fer\country-by-country-reports\FR_BNP_Paribas_2015_cbcr_ar_en.pdf" TargetMode="External"/><Relationship Id="rId1521" Type="http://schemas.openxmlformats.org/officeDocument/2006/relationships/hyperlink" Target="http://www.groupebpce.fr/en/Investors/Results/Registration-documents" TargetMode="External"/><Relationship Id="rId1759" Type="http://schemas.openxmlformats.org/officeDocument/2006/relationships/hyperlink" Target="file:///\\zew.local\DFS\Bereiche\STEU\STEU\Personal\Praktikanten\Max%20Sch&#228;fer\country-by-country-reports\FR_Banque_PSA_Finance_SA_2014_cbcr_sd_fr.pdf" TargetMode="External"/><Relationship Id="rId1966" Type="http://schemas.openxmlformats.org/officeDocument/2006/relationships/hyperlink" Target="file:///\\zew.local\DFS\Bereiche\STEU\STEU\Personal\Praktikanten\Max%20Sch&#228;fer\country-by-country-reports\ES_Banco_Bilbao_Vizcaya_Argentaria_SA_2014_cbcr_ar_en.pdf" TargetMode="External"/><Relationship Id="rId1619" Type="http://schemas.openxmlformats.org/officeDocument/2006/relationships/hyperlink" Target="file:///\\zew.local\DFS\Bereiche\STEU\STEU\Personal\Praktikanten\Max%20Sch&#228;fer\country-by-country-reports\FR_BPCE_SA_2014_cbcr_ar_en.pdf" TargetMode="External"/><Relationship Id="rId1826" Type="http://schemas.openxmlformats.org/officeDocument/2006/relationships/hyperlink" Target="file:///\\zew.local\DFS\Bereiche\STEU\STEU\CBCR_shared\Datenerhebung\country-by-country-reports\DE_Deutsche_Pfandbriefbank_AG_2015_cbcr_ar_en.pdf" TargetMode="External"/><Relationship Id="rId20" Type="http://schemas.openxmlformats.org/officeDocument/2006/relationships/hyperlink" Target="file:///\\zew.local\DFS\Bereiche\STEU\STEU\Personal\Praktikanten\Max%20Sch&#228;fer\country-by-country-reports\FR_Credit_Mutuel_Nord_Europe_SA_2015_cbcr_ar_fr.pdf" TargetMode="External"/><Relationship Id="rId2088" Type="http://schemas.openxmlformats.org/officeDocument/2006/relationships/hyperlink" Target="file:///\\zew.local\DFS\Bereiche\STEU\STEU\Personal\Praktikanten\Max%20Sch&#228;fer\country-by-country-reports\IT_Unione_di_Banche_Italiane_Scpa-UBI_Banca_2014_cbcr_ar_it.pdf" TargetMode="External"/><Relationship Id="rId2295" Type="http://schemas.openxmlformats.org/officeDocument/2006/relationships/hyperlink" Target="file:///\\zew.local\DFS\Bereiche\STEU\STEU\Personal\Praktikanten\Max%20Sch&#228;fer\country-by-country-reports\IT_Veneto_Banca_scpa_2013_cbcr_ar_it.pdf" TargetMode="External"/><Relationship Id="rId267" Type="http://schemas.openxmlformats.org/officeDocument/2006/relationships/hyperlink" Target="file:///\\zew.local\DFS\Bereiche\STEU\STEU\Personal\Praktikanten\Max%20Sch&#228;fer\country-by-country-reports\FR_Societe_Generale_SA_2013_cbcr_ar_fr.pdf" TargetMode="External"/><Relationship Id="rId474" Type="http://schemas.openxmlformats.org/officeDocument/2006/relationships/hyperlink" Target="file:///\\zew.local\DFS\Bereiche\STEU\STEU\Personal\Praktikanten\Max%20Sch&#228;fer\country-by-country-reports\DE_Nord_LB_2016_cbcr_ar_de.pdf" TargetMode="External"/><Relationship Id="rId2155" Type="http://schemas.openxmlformats.org/officeDocument/2006/relationships/hyperlink" Target="../country-by-country-reports/LU_KBL_European_Private_Bankers_2016_cbcr_ar_en.pdf" TargetMode="External"/><Relationship Id="rId127" Type="http://schemas.openxmlformats.org/officeDocument/2006/relationships/hyperlink" Target="country-by-country-reports/ES_Banco_de_Sabadell_SA_2015_cbcr_ar_en.pdf" TargetMode="External"/><Relationship Id="rId681" Type="http://schemas.openxmlformats.org/officeDocument/2006/relationships/hyperlink" Target="file:///\\zew.local\DFS\Bereiche\STEU\STEU\Personal\Praktikanten\Max%20Sch&#228;fer\country-by-country-reports\GB_Standard_Chartered_2015_cbcr_ar_en.pdf" TargetMode="External"/><Relationship Id="rId779" Type="http://schemas.openxmlformats.org/officeDocument/2006/relationships/hyperlink" Target="file:///\\zew.local\DFS\Bereiche\STEU\STEU\Personal\Praktikanten\Max%20Sch&#228;fer\country-by-country-reports\GB_HSBC_Holdings_Plc_2015_cbcr_sd_en.pdf" TargetMode="External"/><Relationship Id="rId986" Type="http://schemas.openxmlformats.org/officeDocument/2006/relationships/hyperlink" Target="file:///\\zew.local\DFS\Bereiche\STEU\STEU\Personal\Praktikanten\Max%20Sch&#228;fer\country-by-country-reports\GB_Barclays_Plc_2014_cbcr_sd_en.pdf" TargetMode="External"/><Relationship Id="rId334" Type="http://schemas.openxmlformats.org/officeDocument/2006/relationships/hyperlink" Target="file:///\\zew.local\DFS\Bereiche\STEU\STEU\Personal\Praktikanten\Max%20Sch&#228;fer\country-by-country-reports\FR_Dexia_Credit_Local_2015_cbcr_ar_fr.pdf" TargetMode="External"/><Relationship Id="rId541" Type="http://schemas.openxmlformats.org/officeDocument/2006/relationships/hyperlink" Target="file:///\\zew.local\DFS\Bereiche\STEU\STEU\Personal\Praktikanten\Max%20Sch&#228;fer\country-by-country-reports\AT_Raiffeisenlandesbank_Oberoesterreich_AG_2015_cbcr_ar_de.pdf" TargetMode="External"/><Relationship Id="rId639" Type="http://schemas.openxmlformats.org/officeDocument/2006/relationships/hyperlink" Target="file:///\\zew.local\DFS\Bereiche\STEU\STEU\Personal\Praktikanten\Max%20Sch&#228;fer\country-by-country-reports\GB_Schroders_Plc_2015_cbcr_sd_en.pdf" TargetMode="External"/><Relationship Id="rId1171" Type="http://schemas.openxmlformats.org/officeDocument/2006/relationships/hyperlink" Target="file:///\\zew.local\DFS\Bereiche\STEU\STEU\Personal\Praktikanten\Max%20Sch&#228;fer\country-by-country-reports\FR_Credit_Agricole_S.A._2014_cbcr_ar_fr.pdf" TargetMode="External"/><Relationship Id="rId1269" Type="http://schemas.openxmlformats.org/officeDocument/2006/relationships/hyperlink" Target="file:///\\zew.local\DFS\Bereiche\STEU\STEU\Personal\Praktikanten\Max%20Sch&#228;fer\country-by-country-reports\FR_BNP_Paribas_2015_cbcr_ar_en.pdf" TargetMode="External"/><Relationship Id="rId1476" Type="http://schemas.openxmlformats.org/officeDocument/2006/relationships/hyperlink" Target="file:///\\zew.local\DFS\Bereiche\STEU\STEU\Personal\Praktikanten\Max%20Sch&#228;fer\country-by-country-reports\FR_Credit_Industriel_et_Commercial_SA_-_CIC_2015_cbcr_ar_en.pdf" TargetMode="External"/><Relationship Id="rId2015" Type="http://schemas.openxmlformats.org/officeDocument/2006/relationships/hyperlink" Target="file:///\\zew.local\DFS\Bereiche\STEU\STEU\Personal\Praktikanten\Max%20Sch&#228;fer\country-by-country-reports\ES_Banco_Santander_SA_2015_cbcr_ar_en.pdf" TargetMode="External"/><Relationship Id="rId2222" Type="http://schemas.openxmlformats.org/officeDocument/2006/relationships/hyperlink" Target="file:///X:\Datenerhebung\country-by-country-reports\DE_Saar_LB_2016_cbcr_ar_de.pdf" TargetMode="External"/><Relationship Id="rId401" Type="http://schemas.openxmlformats.org/officeDocument/2006/relationships/hyperlink" Target="country-by-country-reports/GB_Aberdeen_Asset_Management_2015_cbcr_sd_en.pdf" TargetMode="External"/><Relationship Id="rId846" Type="http://schemas.openxmlformats.org/officeDocument/2006/relationships/hyperlink" Target="file:///\\zew.local\DFS\Bereiche\STEU\STEU\Personal\Praktikanten\Max%20Sch&#228;fer\country-by-country-reports\GB_HSBC_Holdings_Plc_2014_cbcr_sd_en.pdf" TargetMode="External"/><Relationship Id="rId1031" Type="http://schemas.openxmlformats.org/officeDocument/2006/relationships/hyperlink" Target="https://www.credit-agricole.com/finance/finance/espace-investisseurs/informations-financieres" TargetMode="External"/><Relationship Id="rId1129" Type="http://schemas.openxmlformats.org/officeDocument/2006/relationships/hyperlink" Target="file:///\\zew.local\DFS\Bereiche\STEU\STEU\Personal\Praktikanten\Max%20Sch&#228;fer\country-by-country-reports\FR_Cr&#233;dit_Agricole_S.A._2015_cbcr_ar_fr.pdf" TargetMode="External"/><Relationship Id="rId1683" Type="http://schemas.openxmlformats.org/officeDocument/2006/relationships/hyperlink" Target="file:///\\zew.local\DFS\Bereiche\STEU\STEU\Personal\Praktikanten\Max%20Sch&#228;fer\country-by-country-reports\FR_Banque_Federative_du_Credit_Mutuel_2015_cbcr_ar_fr.pdf" TargetMode="External"/><Relationship Id="rId1890" Type="http://schemas.openxmlformats.org/officeDocument/2006/relationships/hyperlink" Target="file:///\\zew.local\DFS\Bereiche\STEU\STEU\Personal\Praktikanten\Max%20Sch&#228;fer\country-by-country-reports\SE_Nordea_Bank_AB_publ_2015_cbcr_ar_en.pdf" TargetMode="External"/><Relationship Id="rId1988" Type="http://schemas.openxmlformats.org/officeDocument/2006/relationships/hyperlink" Target="http://shareholdersandinvestors.bbva.com/TLBB/fbinir/mult/ConsolidatedFinancialStatements_tcm927-508895.pdf" TargetMode="External"/><Relationship Id="rId706" Type="http://schemas.openxmlformats.org/officeDocument/2006/relationships/hyperlink" Target="file:///\\zew.local\DFS\Bereiche\STEU\STEU\Personal\Praktikanten\Max%20Sch&#228;fer\country-by-country-reports\GB_Standard_Chartered_2015_cbcr_ar_en.pdf" TargetMode="External"/><Relationship Id="rId913" Type="http://schemas.openxmlformats.org/officeDocument/2006/relationships/hyperlink" Target="file:///\\zew.local\DFS\Bereiche\STEU\STEU\Personal\Praktikanten\Max%20Sch&#228;fer\country-by-country-reports\GB_Barclays_Plc_2016_cbcr_sd_en.pdf" TargetMode="External"/><Relationship Id="rId1336" Type="http://schemas.openxmlformats.org/officeDocument/2006/relationships/hyperlink" Target="file:///\\zew.local\DFS\Bereiche\STEU\STEU\Personal\Praktikanten\Max%20Sch&#228;fer\country-by-country-reports\FR_BNP_Paribas_2014_cbcr_ar_en.pdf" TargetMode="External"/><Relationship Id="rId1543" Type="http://schemas.openxmlformats.org/officeDocument/2006/relationships/hyperlink" Target="http://www.groupebpce.fr/en/Investors/Results/Registration-documents" TargetMode="External"/><Relationship Id="rId1750" Type="http://schemas.openxmlformats.org/officeDocument/2006/relationships/hyperlink" Target="file:///\\zew.local\DFS\Bereiche\STEU\STEU\Personal\Praktikanten\Max%20Sch&#228;fer\country-by-country-reports\FR_Banque_PSA_Finance_SA_2014_cbcr_sd_fr.pdf" TargetMode="External"/><Relationship Id="rId42" Type="http://schemas.openxmlformats.org/officeDocument/2006/relationships/hyperlink" Target="file:///\\zew.local\DFS\Bereiche\STEU\STEU\Personal\Praktikanten\Max%20Sch&#228;fer\country-by-country-reports\ES_Ibercaja_2014_cbcr_ar_es.pdf" TargetMode="External"/><Relationship Id="rId1403" Type="http://schemas.openxmlformats.org/officeDocument/2006/relationships/hyperlink" Target="file:///\\zew.local\DFS\Bereiche\STEU\STEU\Personal\Praktikanten\Max%20Sch&#228;fer\country-by-country-reports\FR_Societe_Generale_SA_2014_cbcr_ar_fr.pdf" TargetMode="External"/><Relationship Id="rId1610" Type="http://schemas.openxmlformats.org/officeDocument/2006/relationships/hyperlink" Target="file:///\\zew.local\DFS\Bereiche\STEU\STEU\Personal\Praktikanten\Max%20Sch&#228;fer\country-by-country-reports\FR_BPCE_SA_2014_cbcr_ar_en.pdf" TargetMode="External"/><Relationship Id="rId1848" Type="http://schemas.openxmlformats.org/officeDocument/2006/relationships/hyperlink" Target="file:///\\zew.local\DFS\Bereiche\STEU\STEU\Personal\Praktikanten\Max%20Sch&#228;fer\country-by-country-reports\BE_Investar_SA-Investeringsmaatschappij_Argenta_NV_2014_cbcr_ar_nl.pdf" TargetMode="External"/><Relationship Id="rId191" Type="http://schemas.openxmlformats.org/officeDocument/2006/relationships/hyperlink" Target="file:///\\zew.local\DFS\Bereiche\STEU\STEU\Personal\Praktikanten\Max%20Sch&#228;fer\country-by-country-reports\FR_BPCE_SA_2013_cbcr_sd_fr.pdf" TargetMode="External"/><Relationship Id="rId1708" Type="http://schemas.openxmlformats.org/officeDocument/2006/relationships/hyperlink" Target="file:///\\zew.local\DFS\Bereiche\STEU\STEU\Personal\Praktikanten\Max%20Sch&#228;fer\country-by-country-reports\FR_Banque_Federative_du_Credit_Mutuel_2014_cbcr_ar_fr.pdf" TargetMode="External"/><Relationship Id="rId1915" Type="http://schemas.openxmlformats.org/officeDocument/2006/relationships/hyperlink" Target="file:///\\zew.local\DFS\Bereiche\STEU\STEU\Personal\Praktikanten\Max%20Sch&#228;fer\country-by-country-reports\NL_ABN_AMRO_Bank_NV_2014_cbcr_ar_en.pdf" TargetMode="External"/><Relationship Id="rId289" Type="http://schemas.openxmlformats.org/officeDocument/2006/relationships/hyperlink" Target="file:///\\zew.local\DFS\Bereiche\STEU\STEU\Personal\Praktikanten\Max%20Sch&#228;fer\country-by-country-reports\FR_Societe_Generale_SA_2013_cbcr_ar_fr.pdf" TargetMode="External"/><Relationship Id="rId496" Type="http://schemas.openxmlformats.org/officeDocument/2006/relationships/hyperlink" Target="file:///\\zew.local\DFS\Bereiche\STEU\STEU\Personal\Praktikanten\Max%20Sch&#228;fer\country-by-country-reports\IT_Banca_Carim_2015_cdcr_sd_it.pdf" TargetMode="External"/><Relationship Id="rId2177" Type="http://schemas.openxmlformats.org/officeDocument/2006/relationships/hyperlink" Target="https://www.rabobank.com/en/images/rabobank-annual-report-2015.pdf" TargetMode="External"/><Relationship Id="rId149" Type="http://schemas.openxmlformats.org/officeDocument/2006/relationships/hyperlink" Target="country-by-country-reports/DE_Bayerische_Landesbank_2016_cbcr_ar_de.pdf" TargetMode="External"/><Relationship Id="rId356" Type="http://schemas.openxmlformats.org/officeDocument/2006/relationships/hyperlink" Target="file:///\\zew.local\DFS\Bereiche\STEU\STEU\Personal\Praktikanten\Max%20Sch&#228;fer\country-by-country-reports\FR_Dexia_Credit_Local_2014_cbcr_ar_fr.pdf" TargetMode="External"/><Relationship Id="rId563" Type="http://schemas.openxmlformats.org/officeDocument/2006/relationships/hyperlink" Target="file:///\\zew.local\DFS\Bereiche\STEU\STEU\Personal\Praktikanten\Max%20Sch&#228;fer\country-by-country-reports\GR_National_Bank_of_Greece_SA_2014_cbcr_ar_en.pdf" TargetMode="External"/><Relationship Id="rId770" Type="http://schemas.openxmlformats.org/officeDocument/2006/relationships/hyperlink" Target="file:///\\zew.local\DFS\Bereiche\STEU\STEU\Personal\Praktikanten\Max%20Sch&#228;fer\country-by-country-reports\GB_Standard_Chartered_2013_cbcr_sd_en.pdf" TargetMode="External"/><Relationship Id="rId1193" Type="http://schemas.openxmlformats.org/officeDocument/2006/relationships/hyperlink" Target="file:///\\zew.local\DFS\Bereiche\STEU\STEU\Personal\Praktikanten\Max%20Sch&#228;fer\country-by-country-reports\FR_BNP_Paribas_2016_cbcr_ar_en.pdf" TargetMode="External"/><Relationship Id="rId2037" Type="http://schemas.openxmlformats.org/officeDocument/2006/relationships/hyperlink" Target="country-by-country-reports/AT_Erste_Group_Bank_AG_2016_cbcr_ar_de.pdf" TargetMode="External"/><Relationship Id="rId2244" Type="http://schemas.openxmlformats.org/officeDocument/2006/relationships/hyperlink" Target="file:///X:\Datenerhebung\country-by-country-reports\DE_Deka_Bank_2014_cbcr_sd_de.pdf" TargetMode="External"/><Relationship Id="rId216" Type="http://schemas.openxmlformats.org/officeDocument/2006/relationships/hyperlink" Target="file:///\\zew.local\DFS\Bereiche\STEU\STEU\Personal\Praktikanten\Max%20Sch&#228;fer\country-by-country-reports\FR_BPCE_SA_2013_cbcr_sd_fr.pdf" TargetMode="External"/><Relationship Id="rId423" Type="http://schemas.openxmlformats.org/officeDocument/2006/relationships/hyperlink" Target="file:///\\zew.local\DFS\Bereiche\STEU\STEU\Personal\Praktikanten\Max%20Sch&#228;fer\country-by-country-reports\PT_Caixa_Geral_de_Depositos_2016_cbcr_ar_en.pdf" TargetMode="External"/><Relationship Id="rId868" Type="http://schemas.openxmlformats.org/officeDocument/2006/relationships/hyperlink" Target="file:///\\zew.local\DFS\Bereiche\STEU\STEU\Personal\Praktikanten\Max%20Sch&#228;fer\country-by-country-reports\GB_HSBC_Holdings_Plc_2014_cbcr_sd_en.pdf" TargetMode="External"/><Relationship Id="rId1053" Type="http://schemas.openxmlformats.org/officeDocument/2006/relationships/hyperlink" Target="file:///\\zew.local\DFS\Bereiche\STEU\STEU\Personal\Praktikanten\Max%20Sch&#228;fer\country-by-country-reports\FR_Credit_Agricole_S.A._2016_cbcr_ar_fr.pdf" TargetMode="External"/><Relationship Id="rId1260" Type="http://schemas.openxmlformats.org/officeDocument/2006/relationships/hyperlink" Target="file:///\\zew.local\DFS\Bereiche\STEU\STEU\Personal\Praktikanten\Max%20Sch&#228;fer\country-by-country-reports\FR_BNP_Paribas_2015_cbcr_ar_en.pdf" TargetMode="External"/><Relationship Id="rId1498" Type="http://schemas.openxmlformats.org/officeDocument/2006/relationships/hyperlink" Target="http://www.groupebpce.fr/en/Investors/Results/Registration-documents" TargetMode="External"/><Relationship Id="rId2104" Type="http://schemas.openxmlformats.org/officeDocument/2006/relationships/hyperlink" Target="file:///\\zew.local\DFS\Bereiche\STEU\STEU\Personal\Praktikanten\Max%20Sch&#228;fer\country-by-country-reports\IT_UniCredit_SpA_2016_cbcr_sd_en.pdf" TargetMode="External"/><Relationship Id="rId630" Type="http://schemas.openxmlformats.org/officeDocument/2006/relationships/hyperlink" Target="file:///\\zew.local\DFS\Bereiche\STEU\STEU\Personal\Praktikanten\Max%20Sch&#228;fer\country-by-country-reports\GB_Schroders_Plc_2016_turnover_sd_en.pdf" TargetMode="External"/><Relationship Id="rId728" Type="http://schemas.openxmlformats.org/officeDocument/2006/relationships/hyperlink" Target="file:///\\zew.local\DFS\Bereiche\STEU\STEU\Personal\Praktikanten\Max%20Sch&#228;fer\country-by-country-reports\GB_Standard_Chartered_2013_cbcr_sd_en.pdf" TargetMode="External"/><Relationship Id="rId935" Type="http://schemas.openxmlformats.org/officeDocument/2006/relationships/hyperlink" Target="file:///\\zew.local\DFS\Bereiche\STEU\STEU\Personal\Praktikanten\Max%20Sch&#228;fer\country-by-country-reports\GB_Barclays_Plc_2016_cbcr_sd_en.pdf" TargetMode="External"/><Relationship Id="rId1358" Type="http://schemas.openxmlformats.org/officeDocument/2006/relationships/hyperlink" Target="file:///\\zew.local\DFS\Bereiche\STEU\STEU\Personal\Praktikanten\Max%20Sch&#228;fer\country-by-country-reports\FR_BNP_Paribas_2014_cbcr_ar_en.pdf" TargetMode="External"/><Relationship Id="rId1565" Type="http://schemas.openxmlformats.org/officeDocument/2006/relationships/hyperlink" Target="file:///\\zew.local\DFS\Bereiche\STEU\STEU\Personal\Praktikanten\Max%20Sch&#228;fer\country-by-country-reports\FR_BPCE_SA_2015_cbcr_ar_en.pdf" TargetMode="External"/><Relationship Id="rId1772" Type="http://schemas.openxmlformats.org/officeDocument/2006/relationships/hyperlink" Target="file:///\\zew.local\DFS\Bereiche\STEU\STEU\Personal\Praktikanten\Max%20Sch&#228;fer\country-by-country-reports\FR_RCI_Banque_SA_2014_cbcr_ar_fr.pdf" TargetMode="External"/><Relationship Id="rId2311" Type="http://schemas.openxmlformats.org/officeDocument/2006/relationships/hyperlink" Target="file:///\\zew.local\DFS\Bereiche\STEU\STEU\Personal\Praktikanten\Max%20Sch&#228;fer\country-by-country-reports\IT_Intesa_Sanpaolo_2013_cbcr_sd_en.pdf" TargetMode="External"/><Relationship Id="rId64" Type="http://schemas.openxmlformats.org/officeDocument/2006/relationships/hyperlink" Target="file:///\\zew.local\DFS\Bereiche\STEU\STEU\Personal\Praktikanten\Max%20Sch&#228;fer\country-by-country-reports\IT_Mediocredito_2016_cbcr_ar_it.pdf" TargetMode="External"/><Relationship Id="rId1120" Type="http://schemas.openxmlformats.org/officeDocument/2006/relationships/hyperlink" Target="file:///\\zew.local\DFS\Bereiche\STEU\STEU\Personal\Praktikanten\Max%20Sch&#228;fer\country-by-country-reports\FR_Cr&#233;dit_Agricole_S.A._2015_cbcr_ar_fr.pdf" TargetMode="External"/><Relationship Id="rId1218" Type="http://schemas.openxmlformats.org/officeDocument/2006/relationships/hyperlink" Target="file:///\\zew.local\DFS\Bereiche\STEU\STEU\Personal\Praktikanten\Max%20Sch&#228;fer\country-by-country-reports\FR_BNP_Paribas_2016_cbcr_ar_en.pdf" TargetMode="External"/><Relationship Id="rId1425" Type="http://schemas.openxmlformats.org/officeDocument/2006/relationships/hyperlink" Target="file:///\\zew.local\DFS\Bereiche\STEU\STEU\Personal\Praktikanten\Max%20Sch&#228;fer\country-by-country-reports\FR_Societe_Generale_SA_2014_cbcr_ar_fr.pdf" TargetMode="External"/><Relationship Id="rId1632" Type="http://schemas.openxmlformats.org/officeDocument/2006/relationships/hyperlink" Target="file:///\\zew.local\DFS\Bereiche\STEU\STEU\Personal\Praktikanten\Max%20Sch&#228;fer\country-by-country-reports\FR_BPCE_SA_2014_cbcr_ar_en.pdf" TargetMode="External"/><Relationship Id="rId1937" Type="http://schemas.openxmlformats.org/officeDocument/2006/relationships/hyperlink" Target="file:///\\zew.local\DFS\Bereiche\STEU\STEU\Personal\Praktikanten\Max%20Sch&#228;fer\country-by-country-reports\ES_Banco_Bilbao_Vizcaya_Argentaria_SA_2015_cbcr_ar_en.pdf" TargetMode="External"/><Relationship Id="rId2199" Type="http://schemas.openxmlformats.org/officeDocument/2006/relationships/hyperlink" Target="https://www.rabobank.com/en/images/rabobank-annual-report-2015.pdf" TargetMode="External"/><Relationship Id="rId280" Type="http://schemas.openxmlformats.org/officeDocument/2006/relationships/hyperlink" Target="file:///\\zew.local\DFS\Bereiche\STEU\STEU\Personal\Praktikanten\Max%20Sch&#228;fer\country-by-country-reports\FR_Societe_Generale_SA_2013_cbcr_ar_fr.pdf" TargetMode="External"/><Relationship Id="rId140" Type="http://schemas.openxmlformats.org/officeDocument/2006/relationships/hyperlink" Target="country-by-country-reports/DE_Bayerische_Landesbank_2016_cbcr_ar_de.pdf" TargetMode="External"/><Relationship Id="rId378" Type="http://schemas.openxmlformats.org/officeDocument/2006/relationships/hyperlink" Target="file:///\\zew.local\DFS\Bereiche\STEU\STEU\Personal\Praktikanten\Max%20Sch&#228;fer\country-by-country-reports\GB_HSBC_Holdings_Plc_2013_cbcr_sd_en.pdf" TargetMode="External"/><Relationship Id="rId585" Type="http://schemas.openxmlformats.org/officeDocument/2006/relationships/hyperlink" Target="file:///\\zew.local\DFS\Bereiche\STEU\STEU\Personal\Praktikanten\Max%20Sch&#228;fer\country-by-country-reports\GB_Lloyds_Banking_Group_Plc_2013_cbcr_sd_en.pdf" TargetMode="External"/><Relationship Id="rId792" Type="http://schemas.openxmlformats.org/officeDocument/2006/relationships/hyperlink" Target="file:///\\zew.local\DFS\Bereiche\STEU\STEU\Personal\Praktikanten\Max%20Sch&#228;fer\country-by-country-reports\GB_HSBC_Holdings_Plc_2015_cbcr_sd_en.pdf" TargetMode="External"/><Relationship Id="rId2059" Type="http://schemas.openxmlformats.org/officeDocument/2006/relationships/hyperlink" Target="../country-by-country-reports/IT_Banca_Capasso_Antonio_SpA_2014_cbcr_sd_it.pdf" TargetMode="External"/><Relationship Id="rId2266" Type="http://schemas.openxmlformats.org/officeDocument/2006/relationships/hyperlink" Target="../Reports/Erhoben/ES_BFA_Tenedora_de_Acciones_SAU_2014-2015_cbcr_ar_es.pdf" TargetMode="External"/><Relationship Id="rId6" Type="http://schemas.openxmlformats.org/officeDocument/2006/relationships/hyperlink" Target="http://shareholdersandinvestors.bbva.com/TLBB/fbinir/mult/ConsolidatedFinancialStatements_tcm927-508895.pdf" TargetMode="External"/><Relationship Id="rId238" Type="http://schemas.openxmlformats.org/officeDocument/2006/relationships/hyperlink" Target="file:///\\zew.local\DFS\Bereiche\STEU\STEU\Personal\Praktikanten\Max%20Sch&#228;fer\country-by-country-reports\FR_BPCE_SA_2013_cbcr_sd_fr.pdf" TargetMode="External"/><Relationship Id="rId445" Type="http://schemas.openxmlformats.org/officeDocument/2006/relationships/hyperlink" Target="file:///\\zew.local\DFS\Bereiche\STEU\STEU\Personal\Praktikanten\Max%20Sch&#228;fer\country-by-country-reports\DE_Portigon_AG_2014_cbcr_ar_de.pdf" TargetMode="External"/><Relationship Id="rId652" Type="http://schemas.openxmlformats.org/officeDocument/2006/relationships/hyperlink" Target="file:///\\zew.local\DFS\Bereiche\STEU\STEU\Personal\Praktikanten\Max%20Sch&#228;fer\country-by-country-reports\GB_Schroders_Plc_2014_turnover_sd_en.pdf" TargetMode="External"/><Relationship Id="rId1075" Type="http://schemas.openxmlformats.org/officeDocument/2006/relationships/hyperlink" Target="file:///\\zew.local\DFS\Bereiche\STEU\STEU\Personal\Praktikanten\Max%20Sch&#228;fer\country-by-country-reports\FR_Credit_Agricole_S.A._2016_cbcr_ar_fr.pdf" TargetMode="External"/><Relationship Id="rId1282" Type="http://schemas.openxmlformats.org/officeDocument/2006/relationships/hyperlink" Target="file:///\\zew.local\DFS\Bereiche\STEU\STEU\Personal\Praktikanten\Max%20Sch&#228;fer\country-by-country-reports\FR_BNP_Paribas_2015_cbcr_ar_en.pdf" TargetMode="External"/><Relationship Id="rId2126" Type="http://schemas.openxmlformats.org/officeDocument/2006/relationships/hyperlink" Target="file:///\\zew.local\DFS\Bereiche\STEU\STEU\Personal\Praktikanten\Max%20Sch&#228;fer\country-by-country-reports\IT_UniCredit_SpA_2016_cbcr_sd_en.pdf" TargetMode="External"/><Relationship Id="rId2333" Type="http://schemas.openxmlformats.org/officeDocument/2006/relationships/hyperlink" Target="file:///\\nas2.ad.uni-mannheim.de\vol_lscsp\Home\lscsp\CBCR_shared\Datenerhebung\Reports\Annual_reports\DE_Commerzbank_AG_2016_cbcr_ar_de.pdf" TargetMode="External"/><Relationship Id="rId305" Type="http://schemas.openxmlformats.org/officeDocument/2006/relationships/hyperlink" Target="file:///\\zew.local\DFS\Bereiche\STEU\STEU\Personal\Praktikanten\Max%20Sch&#228;fer\country-by-country-reports\FR_Societe_Generale_SA_2013_cbcr_ar_fr.pdf" TargetMode="External"/><Relationship Id="rId512" Type="http://schemas.openxmlformats.org/officeDocument/2006/relationships/hyperlink" Target="file:///\\zew.local\DFS\Bereiche\STEU\STEU\Personal\Praktikanten\Max%20Sch&#228;fer\country-by-country-reports\DE_Landesbank_Hessen_Th&#252;ringen_2014_cbcr_ar_en.pdf" TargetMode="External"/><Relationship Id="rId957" Type="http://schemas.openxmlformats.org/officeDocument/2006/relationships/hyperlink" Target="file:///\\zew.local\DFS\Bereiche\STEU\STEU\Personal\Praktikanten\Max%20Sch&#228;fer\country-by-country-reports\GB_Barclays_Plc_2015_cbcr_sd_en.pdf" TargetMode="External"/><Relationship Id="rId1142" Type="http://schemas.openxmlformats.org/officeDocument/2006/relationships/hyperlink" Target="file:///\\zew.local\DFS\Bereiche\STEU\STEU\Personal\Praktikanten\Max%20Sch&#228;fer\country-by-country-reports\FR_Credit_Agricole_S.A._2014_cbcr_ar_fr.pdf" TargetMode="External"/><Relationship Id="rId1587" Type="http://schemas.openxmlformats.org/officeDocument/2006/relationships/hyperlink" Target="file:///\\zew.local\DFS\Bereiche\STEU\STEU\Personal\Praktikanten\Max%20Sch&#228;fer\country-by-country-reports\FR_BPCE_SA_2015_cbcr_ar_en.pdf" TargetMode="External"/><Relationship Id="rId1794" Type="http://schemas.openxmlformats.org/officeDocument/2006/relationships/hyperlink" Target="file:///\\zew.local\DFS\Bereiche\STEU\STEU\Personal\Praktikanten\Max%20Sch&#228;fer\country-by-country-reports\FR_RCI_Banque_SA_2015_cbcr_ar_en.pdf" TargetMode="External"/><Relationship Id="rId86" Type="http://schemas.openxmlformats.org/officeDocument/2006/relationships/hyperlink" Target="country-by-country-reports/DK_Ny_Kredit_Holding_2015_cbcr_ar_en.pdf" TargetMode="External"/><Relationship Id="rId817" Type="http://schemas.openxmlformats.org/officeDocument/2006/relationships/hyperlink" Target="file:///\\zew.local\DFS\Bereiche\STEU\STEU\Personal\Praktikanten\Max%20Sch&#228;fer\country-by-country-reports\GB_HSBC_Holdings_Plc_2015_cbcr_sd_en.pdf" TargetMode="External"/><Relationship Id="rId1002" Type="http://schemas.openxmlformats.org/officeDocument/2006/relationships/hyperlink" Target="file:///\\zew.local\DFS\Bereiche\STEU\STEU\Personal\Praktikanten\Max%20Sch&#228;fer\country-by-country-reports\GB_Barclays_Plc_2014_cbcr_sd_en.pdf" TargetMode="External"/><Relationship Id="rId1447" Type="http://schemas.openxmlformats.org/officeDocument/2006/relationships/hyperlink" Target="file:///\\zew.local\DFS\Bereiche\STEU\STEU\Personal\Praktikanten\Max%20Sch&#228;fer\country-by-country-reports\FR_Societe_Generale_SA_2014_cbcr_ar_fr.pdf" TargetMode="External"/><Relationship Id="rId1654" Type="http://schemas.openxmlformats.org/officeDocument/2006/relationships/hyperlink" Target="file:///\\zew.local\DFS\Bereiche\STEU\STEU\Personal\Praktikanten\Max%20Sch&#228;fer\country-by-country-reports\FR_BPCE_SA_2014_cbcr_ar_en.pdf" TargetMode="External"/><Relationship Id="rId1861" Type="http://schemas.openxmlformats.org/officeDocument/2006/relationships/hyperlink" Target="file:///\\zew.local\DFS\Bereiche\STEU\STEU\Personal\Praktikanten\Max%20Sch&#228;fer\country-by-country-reports\SE_Nordea_Bank_AB_publ_2016_cbcr_ar_en.pdf" TargetMode="External"/><Relationship Id="rId1307" Type="http://schemas.openxmlformats.org/officeDocument/2006/relationships/hyperlink" Target="file:///\\zew.local\DFS\Bereiche\STEU\STEU\Personal\Praktikanten\Max%20Sch&#228;fer\country-by-country-reports\FR_BNP_Paribas_2015_cbcr_ar_en.pdf" TargetMode="External"/><Relationship Id="rId1514" Type="http://schemas.openxmlformats.org/officeDocument/2006/relationships/hyperlink" Target="http://www.groupebpce.fr/en/Investors/Results/Registration-documents" TargetMode="External"/><Relationship Id="rId1721" Type="http://schemas.openxmlformats.org/officeDocument/2006/relationships/hyperlink" Target="file:///\\zew.local\DFS\Bereiche\STEU\STEU\Personal\Praktikanten\Max%20Sch&#228;fer\country-by-country-reports\FR_Banque_PSA_Finance_SA_2015_cbcr_ar_fr.pdf" TargetMode="External"/><Relationship Id="rId1959" Type="http://schemas.openxmlformats.org/officeDocument/2006/relationships/hyperlink" Target="file:///\\zew.local\DFS\Bereiche\STEU\STEU\Personal\Praktikanten\Max%20Sch&#228;fer\country-by-country-reports\ES_Banco_Bilbao_Vizcaya_Argentaria_SA_2014_cbcr_ar_en.pdf" TargetMode="External"/><Relationship Id="rId13" Type="http://schemas.openxmlformats.org/officeDocument/2006/relationships/hyperlink" Target="file:///\\zew.local\DFS\Bereiche\STEU\STEU\Personal\Praktikanten\Max%20Sch&#228;fer\country-by-country-reports\CY_Bank_of_Cyprus_Public_Company_Limited-Bank_of_Cyprus_Group_2014_cbcr_ar_en.pdf" TargetMode="External"/><Relationship Id="rId1819" Type="http://schemas.openxmlformats.org/officeDocument/2006/relationships/hyperlink" Target="file:///\\zew.local\DFS\Bereiche\STEU\STEU\Personal\Praktikanten\Max%20Sch&#228;fer\country-by-country-reports\FR_RCI_Banque_SA_2015_cbcr_ar_en.pdf" TargetMode="External"/><Relationship Id="rId2190" Type="http://schemas.openxmlformats.org/officeDocument/2006/relationships/hyperlink" Target="https://www.rabobank.com/en/images/rabobank-annual-report-2015.pdf" TargetMode="External"/><Relationship Id="rId2288" Type="http://schemas.openxmlformats.org/officeDocument/2006/relationships/hyperlink" Target="file:///\\zew.local\DFS\Bereiche\STEU\STEU\Personal\Praktikanten\Max%20Sch&#228;fer\country-by-country-reports\GB_Schroders_Plc_2015_cbcr_sd_en.pdf" TargetMode="External"/><Relationship Id="rId162" Type="http://schemas.openxmlformats.org/officeDocument/2006/relationships/hyperlink" Target="country-by-country-reports/ES_ABANCA_2014_cbcr_ar_es.pdf" TargetMode="External"/><Relationship Id="rId467" Type="http://schemas.openxmlformats.org/officeDocument/2006/relationships/hyperlink" Target="file:///\\zew.local\DFS\Bereiche\STEU\STEU\Personal\Praktikanten\Max%20Sch&#228;fer\country-by-country-reports\DE_ProCredit_Holding_AG_2013_cbcr_sd_de.pdf" TargetMode="External"/><Relationship Id="rId1097" Type="http://schemas.openxmlformats.org/officeDocument/2006/relationships/hyperlink" Target="file:///\\zew.local\DFS\Bereiche\STEU\STEU\Personal\Praktikanten\Max%20Sch&#228;fer\country-by-country-reports\FR_Cr&#233;dit_Agricole_S.A._2015_cbcr_ar_fr.pdf" TargetMode="External"/><Relationship Id="rId2050" Type="http://schemas.openxmlformats.org/officeDocument/2006/relationships/hyperlink" Target="file:///\\zew.local\DFS\Bereiche\STEU\STEU\Personal\Praktikanten\Max%20Sch&#228;fer\country-by-country-reports\BE_Belfius_Banque_SA_NV-Belfius_Bank_SA_NV_2014_cbcr_ar_en.pdf" TargetMode="External"/><Relationship Id="rId2148" Type="http://schemas.openxmlformats.org/officeDocument/2006/relationships/hyperlink" Target="../country-by-country-reports/LU_KBL_European_Private_Bankers_2016_cbcr_ar_en.pdf" TargetMode="External"/><Relationship Id="rId674" Type="http://schemas.openxmlformats.org/officeDocument/2006/relationships/hyperlink" Target="file:///\\zew.local\DFS\Bereiche\STEU\STEU\Personal\Praktikanten\Max%20Sch&#228;fer\country-by-country-reports\GB_Standard_Chartered_2015_cbcr_ar_en.pdf" TargetMode="External"/><Relationship Id="rId881" Type="http://schemas.openxmlformats.org/officeDocument/2006/relationships/hyperlink" Target="file:///\\zew.local\DFS\Bereiche\STEU\STEU\Personal\Praktikanten\Max%20Sch&#228;fer\country-by-country-reports\GB_HSBC_Holdings_Plc_2014_cbcr_sd_en.pdf" TargetMode="External"/><Relationship Id="rId979" Type="http://schemas.openxmlformats.org/officeDocument/2006/relationships/hyperlink" Target="file:///\\zew.local\DFS\Bereiche\STEU\STEU\Personal\Praktikanten\Max%20Sch&#228;fer\country-by-country-reports\GB_Barclays_Plc_2015_cbcr_sd_en.pdf" TargetMode="External"/><Relationship Id="rId327" Type="http://schemas.openxmlformats.org/officeDocument/2006/relationships/hyperlink" Target="file:///\\zew.local\DFS\Bereiche\STEU\STEU\Personal\Praktikanten\Max%20Sch&#228;fer\country-by-country-reports\FR_Societe_Generale_SA_2013_cbcr_ar_fr.pdf" TargetMode="External"/><Relationship Id="rId534" Type="http://schemas.openxmlformats.org/officeDocument/2006/relationships/hyperlink" Target="file:///\\zew.local\DFS\Bereiche\STEU\STEU\Personal\Praktikanten\Max%20Sch&#228;fer\country-by-country-reports\AT_Raiffeisenlandesbank_Oberoesterreich_AG_2016_cbcr_ar_de.pdf" TargetMode="External"/><Relationship Id="rId741" Type="http://schemas.openxmlformats.org/officeDocument/2006/relationships/hyperlink" Target="file:///\\zew.local\DFS\Bereiche\STEU\STEU\Personal\Praktikanten\Max%20Sch&#228;fer\country-by-country-reports\GB_Standard_Chartered_2013_cbcr_sd_en.pdf" TargetMode="External"/><Relationship Id="rId839" Type="http://schemas.openxmlformats.org/officeDocument/2006/relationships/hyperlink" Target="file:///\\zew.local\DFS\Bereiche\STEU\STEU\Personal\Praktikanten\Max%20Sch&#228;fer\country-by-country-reports\GB_HSBC_Holdings_Plc_2014_cbcr_sd_en.pdf" TargetMode="External"/><Relationship Id="rId1164" Type="http://schemas.openxmlformats.org/officeDocument/2006/relationships/hyperlink" Target="file:///\\zew.local\DFS\Bereiche\STEU\STEU\Personal\Praktikanten\Max%20Sch&#228;fer\country-by-country-reports\FR_Credit_Agricole_S.A._2014_cbcr_ar_fr.pdf" TargetMode="External"/><Relationship Id="rId1371" Type="http://schemas.openxmlformats.org/officeDocument/2006/relationships/hyperlink" Target="file:///\\zew.local\DFS\Bereiche\STEU\STEU\Personal\Praktikanten\Max%20Sch&#228;fer\country-by-country-reports\FR_BNP_Paribas_2014_cbcr_ar_en.pdf" TargetMode="External"/><Relationship Id="rId1469" Type="http://schemas.openxmlformats.org/officeDocument/2006/relationships/hyperlink" Target="file:///\\zew.local\DFS\Bereiche\STEU\STEU\Personal\Praktikanten\Max%20Sch&#228;fer\country-by-country-reports\FR_Societe_Generale_SA_2014_cbcr_ar_fr.pdf" TargetMode="External"/><Relationship Id="rId2008" Type="http://schemas.openxmlformats.org/officeDocument/2006/relationships/hyperlink" Target="file:///\\zew.local\DFS\Bereiche\STEU\STEU\Personal\Praktikanten\Max%20Sch&#228;fer\country-by-country-reports\ES_Banco_Santander_SA_2015_cbcr_ar_en.pdf" TargetMode="External"/><Relationship Id="rId2215" Type="http://schemas.openxmlformats.org/officeDocument/2006/relationships/hyperlink" Target="country-by-country-reports/GB_Cenkos_2015_cbcr_ar_sd_en.pdf" TargetMode="External"/><Relationship Id="rId601" Type="http://schemas.openxmlformats.org/officeDocument/2006/relationships/hyperlink" Target="file:///\\zew.local\DFS\Bereiche\STEU\STEU\Personal\Praktikanten\Max%20Sch&#228;fer\country-by-country-reports\GB_Leeds_Building_Society_2016_cbcr_ar_en.pdf" TargetMode="External"/><Relationship Id="rId1024" Type="http://schemas.openxmlformats.org/officeDocument/2006/relationships/hyperlink" Target="https://www.credit-agricole.com/finance/finance/espace-investisseurs/informations-financieres" TargetMode="External"/><Relationship Id="rId1231" Type="http://schemas.openxmlformats.org/officeDocument/2006/relationships/hyperlink" Target="file:///\\zew.local\DFS\Bereiche\STEU\STEU\Personal\Praktikanten\Max%20Sch&#228;fer\country-by-country-reports\FR_BNP_Paribas_2016_cbcr_ar_en.pdf" TargetMode="External"/><Relationship Id="rId1676" Type="http://schemas.openxmlformats.org/officeDocument/2006/relationships/hyperlink" Target="file:///\\zew.local\DFS\Bereiche\STEU\STEU\Personal\Praktikanten\Max%20Sch&#228;fer\country-by-country-reports\FR_Credit_Mutuel_Nord_Europe_SA_2015_cbcr_ar_fr.pdf" TargetMode="External"/><Relationship Id="rId1883" Type="http://schemas.openxmlformats.org/officeDocument/2006/relationships/hyperlink" Target="file:///\\zew.local\DFS\Bereiche\STEU\STEU\Personal\Praktikanten\Max%20Sch&#228;fer\country-by-country-reports\SE_Nordea_Bank_AB_publ_2015_cbcr_ar_en.pdf" TargetMode="External"/><Relationship Id="rId906" Type="http://schemas.openxmlformats.org/officeDocument/2006/relationships/hyperlink" Target="file:///\\zew.local\DFS\Bereiche\STEU\STEU\Personal\Praktikanten\Max%20Sch&#228;fer\country-by-country-reports\GB_Barclays_Plc_2016_cbcr_sd_en.pdf" TargetMode="External"/><Relationship Id="rId1329" Type="http://schemas.openxmlformats.org/officeDocument/2006/relationships/hyperlink" Target="file:///\\zew.local\DFS\Bereiche\STEU\STEU\Personal\Praktikanten\Max%20Sch&#228;fer\country-by-country-reports\FR_BNP_Paribas_2014_cbcr_ar_en.pdf" TargetMode="External"/><Relationship Id="rId1536" Type="http://schemas.openxmlformats.org/officeDocument/2006/relationships/hyperlink" Target="http://www.groupebpce.fr/en/Investors/Results/Registration-documents" TargetMode="External"/><Relationship Id="rId1743" Type="http://schemas.openxmlformats.org/officeDocument/2006/relationships/hyperlink" Target="file:///\\zew.local\DFS\Bereiche\STEU\STEU\Personal\Praktikanten\Max%20Sch&#228;fer\country-by-country-reports\FR_Banque_PSA_Finance_SA_2014_cbcr_sd_fr.pdf" TargetMode="External"/><Relationship Id="rId1950" Type="http://schemas.openxmlformats.org/officeDocument/2006/relationships/hyperlink" Target="file:///\\zew.local\DFS\Bereiche\STEU\STEU\Personal\Praktikanten\Max%20Sch&#228;fer\country-by-country-reports\ES_Banco_Bilbao_Vizcaya_Argentaria_SA_2014_cbcr_ar_en.pdf" TargetMode="External"/><Relationship Id="rId35" Type="http://schemas.openxmlformats.org/officeDocument/2006/relationships/hyperlink" Target="file:///\\zew.local\DFS\Bereiche\STEU\STEU\Personal\Praktikanten\Max%20Sch&#228;fer\country-by-country-reports\GB_Nottingham_Building_Society_2014_cbcr_sd_en.pdf" TargetMode="External"/><Relationship Id="rId1603" Type="http://schemas.openxmlformats.org/officeDocument/2006/relationships/hyperlink" Target="file:///\\zew.local\DFS\Bereiche\STEU\STEU\Personal\Praktikanten\Max%20Sch&#228;fer\country-by-country-reports\FR_BPCE_SA_2015_cbcr_ar_en.pdf" TargetMode="External"/><Relationship Id="rId1810" Type="http://schemas.openxmlformats.org/officeDocument/2006/relationships/hyperlink" Target="file:///\\zew.local\DFS\Bereiche\STEU\STEU\Personal\Praktikanten\Max%20Sch&#228;fer\country-by-country-reports\FR_RCI_Banque_SA_2015_cbcr_ar_en.pdf" TargetMode="External"/><Relationship Id="rId184" Type="http://schemas.openxmlformats.org/officeDocument/2006/relationships/hyperlink" Target="file:///\\zew.local\DFS\Bereiche\STEU\STEU\Personal\Praktikanten\Max%20Sch&#228;fer\country-by-country-reports\FR_BPCE_SA_2013_cbcr_sd_fr.pdf" TargetMode="External"/><Relationship Id="rId391" Type="http://schemas.openxmlformats.org/officeDocument/2006/relationships/hyperlink" Target="file:///\\zew.local\DFS\Bereiche\STEU\STEU\Personal\Praktikanten\Max%20Sch&#228;fer\country-by-country-reports\GB_HSBC_Holdings_Plc_2013_cbcr_sd_en.pdf" TargetMode="External"/><Relationship Id="rId1908" Type="http://schemas.openxmlformats.org/officeDocument/2006/relationships/hyperlink" Target="file:///\\zew.local\DFS\Bereiche\STEU\STEU\Personal\Praktikanten\Max%20Sch&#228;fer\country-by-country-reports\NL_ABN_AMRO_Bank_NV_2015_cbcr_ar_en.pdf" TargetMode="External"/><Relationship Id="rId2072" Type="http://schemas.openxmlformats.org/officeDocument/2006/relationships/hyperlink" Target="../country-by-country-reports/IT_Monte_dei_Paschi_di_Siena_2015_cbcr_ar_en.pdf" TargetMode="External"/><Relationship Id="rId251" Type="http://schemas.openxmlformats.org/officeDocument/2006/relationships/hyperlink" Target="file:///\\zew.local\DFS\Bereiche\STEU\STEU\Personal\Praktikanten\Max%20Sch&#228;fer\country-by-country-reports\FR_Dexia_Credit_Local_2013_cbcr_sd_fr.pdf" TargetMode="External"/><Relationship Id="rId489" Type="http://schemas.openxmlformats.org/officeDocument/2006/relationships/hyperlink" Target="file:///\\zew.local\DFS\Bereiche\STEU\STEU\Personal\Praktikanten\Max%20Sch&#228;fer\country-by-country-reports\DE_Deutsche_Pfandbriefbank_2014_cbcr_ar_en.pdf" TargetMode="External"/><Relationship Id="rId696" Type="http://schemas.openxmlformats.org/officeDocument/2006/relationships/hyperlink" Target="file:///\\zew.local\DFS\Bereiche\STEU\STEU\Personal\Praktikanten\Max%20Sch&#228;fer\country-by-country-reports\GB_Standard_Chartered_2015_cbcr_ar_en.pdf" TargetMode="External"/><Relationship Id="rId349" Type="http://schemas.openxmlformats.org/officeDocument/2006/relationships/hyperlink" Target="file:///\\zew.local\DFS\Bereiche\STEU\STEU\Personal\Praktikanten\Max%20Sch&#228;fer\country-by-country-reports\FR_Dexia_Credit_Local_2014_cbcr_ar_fr.pdf" TargetMode="External"/><Relationship Id="rId556" Type="http://schemas.openxmlformats.org/officeDocument/2006/relationships/hyperlink" Target="file:///\\zew.local\DFS\Bereiche\STEU\STEU\Personal\Praktikanten\Max%20Sch&#228;fer\country-by-country-reports\IE_Allied_Irish_Banks_plc_2014_cbcr_sd_en.pdf" TargetMode="External"/><Relationship Id="rId763" Type="http://schemas.openxmlformats.org/officeDocument/2006/relationships/hyperlink" Target="file:///\\zew.local\DFS\Bereiche\STEU\STEU\Personal\Praktikanten\Max%20Sch&#228;fer\country-by-country-reports\GB_Standard_Chartered_2013_cbcr_sd_en.pdf" TargetMode="External"/><Relationship Id="rId1186" Type="http://schemas.openxmlformats.org/officeDocument/2006/relationships/hyperlink" Target="file:///\\zew.local\DFS\Bereiche\STEU\STEU\Personal\Praktikanten\Max%20Sch&#228;fer\country-by-country-reports\FR_Credit_Mutuel_Arkea_SA_2015_cbcr_ar_fr.pdf" TargetMode="External"/><Relationship Id="rId1393" Type="http://schemas.openxmlformats.org/officeDocument/2006/relationships/hyperlink" Target="file:///\\zew.local\DFS\Bereiche\STEU\STEU\Personal\Praktikanten\Max%20Sch&#228;fer\country-by-country-reports\FR_Societe_Generale_SA_2014_cbcr_ar_fr.pdf" TargetMode="External"/><Relationship Id="rId2237" Type="http://schemas.openxmlformats.org/officeDocument/2006/relationships/hyperlink" Target="file:///X:\Datenerhebung\country-by-country-reports\DE_ProCredit_Holding_AG_2016_cbcr_ar_en.pdf" TargetMode="External"/><Relationship Id="rId111" Type="http://schemas.openxmlformats.org/officeDocument/2006/relationships/hyperlink" Target="country-by-country-reports/FR_Banque_Federative_du_Credit_Mutuel_2016_cbcr_ar_fr.pdf" TargetMode="External"/><Relationship Id="rId209" Type="http://schemas.openxmlformats.org/officeDocument/2006/relationships/hyperlink" Target="file:///\\zew.local\DFS\Bereiche\STEU\STEU\Personal\Praktikanten\Max%20Sch&#228;fer\country-by-country-reports\FR_BPCE_SA_2013_cbcr_sd_fr.pdf" TargetMode="External"/><Relationship Id="rId416" Type="http://schemas.openxmlformats.org/officeDocument/2006/relationships/hyperlink" Target="file:///L:\CBCR_shared\Datenerhebung\country-by-country-reports\GR_Eurobank_Ergasias_SA_2014_cbcr_sd_en.pdf" TargetMode="External"/><Relationship Id="rId970" Type="http://schemas.openxmlformats.org/officeDocument/2006/relationships/hyperlink" Target="file:///\\zew.local\DFS\Bereiche\STEU\STEU\Personal\Praktikanten\Max%20Sch&#228;fer\country-by-country-reports\GB_Barclays_Plc_2015_cbcr_sd_en.pdf" TargetMode="External"/><Relationship Id="rId1046" Type="http://schemas.openxmlformats.org/officeDocument/2006/relationships/hyperlink" Target="https://www.credit-agricole.com/finance/finance/espace-investisseurs/informations-financieres" TargetMode="External"/><Relationship Id="rId1253" Type="http://schemas.openxmlformats.org/officeDocument/2006/relationships/hyperlink" Target="file:///\\zew.local\DFS\Bereiche\STEU\STEU\Personal\Praktikanten\Max%20Sch&#228;fer\country-by-country-reports\FR_BNP_Paribas_2016_cbcr_ar_en.pdf" TargetMode="External"/><Relationship Id="rId1698" Type="http://schemas.openxmlformats.org/officeDocument/2006/relationships/hyperlink" Target="file:///\\zew.local\DFS\Bereiche\STEU\STEU\Personal\Praktikanten\Max%20Sch&#228;fer\country-by-country-reports\FR_Banque_Federative_du_Credit_Mutuel_2015_cbcr_ar_fr.pdf" TargetMode="External"/><Relationship Id="rId623" Type="http://schemas.openxmlformats.org/officeDocument/2006/relationships/hyperlink" Target="file:///\\zew.local\DFS\Bereiche\STEU\STEU\Personal\Praktikanten\Max%20Sch&#228;fer\country-by-country-reports\GB_Skipton_Building_Society_2014_cbcr_ar_en.pdf" TargetMode="External"/><Relationship Id="rId830" Type="http://schemas.openxmlformats.org/officeDocument/2006/relationships/hyperlink" Target="file:///\\zew.local\DFS\Bereiche\STEU\STEU\Personal\Praktikanten\Max%20Sch&#228;fer\country-by-country-reports\GB_HSBC_Holdings_Plc_2015_cbcr_sd_en.pdf" TargetMode="External"/><Relationship Id="rId928" Type="http://schemas.openxmlformats.org/officeDocument/2006/relationships/hyperlink" Target="file:///\\zew.local\DFS\Bereiche\STEU\STEU\Personal\Praktikanten\Max%20Sch&#228;fer\country-by-country-reports\GB_Barclays_Plc_2016_cbcr_sd_en.pdf" TargetMode="External"/><Relationship Id="rId1460" Type="http://schemas.openxmlformats.org/officeDocument/2006/relationships/hyperlink" Target="file:///\\zew.local\DFS\Bereiche\STEU\STEU\Personal\Praktikanten\Max%20Sch&#228;fer\country-by-country-reports\FR_Societe_Generale_SA_2014_cbcr_ar_fr.pdf" TargetMode="External"/><Relationship Id="rId1558" Type="http://schemas.openxmlformats.org/officeDocument/2006/relationships/hyperlink" Target="file:///\\zew.local\DFS\Bereiche\STEU\STEU\Personal\Praktikanten\Max%20Sch&#228;fer\country-by-country-reports\FR_BPCE_SA_2015_cbcr_ar_en.pdf" TargetMode="External"/><Relationship Id="rId1765" Type="http://schemas.openxmlformats.org/officeDocument/2006/relationships/hyperlink" Target="file:///\\zew.local\DFS\Bereiche\STEU\STEU\Personal\Praktikanten\Max%20Sch&#228;fer\country-by-country-reports\FR_Banque_PSA_Finance_SA_2014_cbcr_sd_fr.pdf" TargetMode="External"/><Relationship Id="rId2304" Type="http://schemas.openxmlformats.org/officeDocument/2006/relationships/hyperlink" Target="file:///\\zew.local\DFS\Bereiche\STEU\STEU\Personal\Praktikanten\Max%20Sch&#228;fer\country-by-country-reports\IT_Intesa_Sanpaolo_2013_cbcr_sd_en.pdf" TargetMode="External"/><Relationship Id="rId57" Type="http://schemas.openxmlformats.org/officeDocument/2006/relationships/hyperlink" Target="file:///\\zew.local\DFS\Bereiche\STEU\STEU\Personal\Praktikanten\Max%20Sch&#228;fer\country-by-country-reports\FR_Societe_Generale_SA_2013_cbcr_ar_fr.pdf" TargetMode="External"/><Relationship Id="rId1113" Type="http://schemas.openxmlformats.org/officeDocument/2006/relationships/hyperlink" Target="file:///\\zew.local\DFS\Bereiche\STEU\STEU\Personal\Praktikanten\Max%20Sch&#228;fer\country-by-country-reports\FR_Cr&#233;dit_Agricole_S.A._2015_cbcr_ar_fr.pdf" TargetMode="External"/><Relationship Id="rId1320" Type="http://schemas.openxmlformats.org/officeDocument/2006/relationships/hyperlink" Target="file:///\\zew.local\DFS\Bereiche\STEU\STEU\Personal\Praktikanten\Max%20Sch&#228;fer\country-by-country-reports\FR_BNP_Paribas_2015_cbcr_ar_en.pdf" TargetMode="External"/><Relationship Id="rId1418" Type="http://schemas.openxmlformats.org/officeDocument/2006/relationships/hyperlink" Target="file:///\\zew.local\DFS\Bereiche\STEU\STEU\Personal\Praktikanten\Max%20Sch&#228;fer\country-by-country-reports\FR_Societe_Generale_SA_2014_cbcr_ar_fr.pdf" TargetMode="External"/><Relationship Id="rId1972" Type="http://schemas.openxmlformats.org/officeDocument/2006/relationships/hyperlink" Target="http://shareholdersandinvestors.bbva.com/TLBB/fbinir/mult/ConsolidatedFinancialStatements_tcm927-508895.pdf" TargetMode="External"/><Relationship Id="rId1625" Type="http://schemas.openxmlformats.org/officeDocument/2006/relationships/hyperlink" Target="file:///\\zew.local\DFS\Bereiche\STEU\STEU\Personal\Praktikanten\Max%20Sch&#228;fer\country-by-country-reports\FR_BPCE_SA_2014_cbcr_ar_en.pdf" TargetMode="External"/><Relationship Id="rId1832" Type="http://schemas.openxmlformats.org/officeDocument/2006/relationships/hyperlink" Target="file:///\\zew.local\DFS\Bereiche\STEU\STEU\CBCR_shared\Datenerhebung\country-by-country-reports\CY_Bank_of_Cyprus_Public_Company_Limited-Bank_of_Cyprus_Group_2015_cbcr_ar_en.pdf" TargetMode="External"/><Relationship Id="rId2094" Type="http://schemas.openxmlformats.org/officeDocument/2006/relationships/hyperlink" Target="file:///\\zew.local\DFS\Bereiche\STEU\STEU\Personal\Praktikanten\Max%20Sch&#228;fer\country-by-country-reports\IT_Unione_di_Banche_Italiane_Scpa-UBI_Banca_2016_cbcr_ar_it.pdf" TargetMode="External"/><Relationship Id="rId273" Type="http://schemas.openxmlformats.org/officeDocument/2006/relationships/hyperlink" Target="file:///\\zew.local\DFS\Bereiche\STEU\STEU\Personal\Praktikanten\Max%20Sch&#228;fer\country-by-country-reports\FR_Societe_Generale_SA_2013_cbcr_ar_fr.pdf" TargetMode="External"/><Relationship Id="rId480" Type="http://schemas.openxmlformats.org/officeDocument/2006/relationships/hyperlink" Target="file:///\\zew.local\DFS\Bereiche\STEU\STEU\Personal\Praktikanten\Max%20Sch&#228;fer\country-by-country-reports\DE_Nord_LB_2013_cbcr_sd_de.pdf" TargetMode="External"/><Relationship Id="rId2161" Type="http://schemas.openxmlformats.org/officeDocument/2006/relationships/hyperlink" Target="../country-by-country-reports/LU_KBL_European_Private_Bankers_2016_cbcr_ar_en.pdf" TargetMode="External"/><Relationship Id="rId133" Type="http://schemas.openxmlformats.org/officeDocument/2006/relationships/hyperlink" Target="country-by-country-reports/FR_Dexia_Credit_Local_2016_cbcr_ar_fr.pdf" TargetMode="External"/><Relationship Id="rId340" Type="http://schemas.openxmlformats.org/officeDocument/2006/relationships/hyperlink" Target="file:///\\zew.local\DFS\Bereiche\STEU\STEU\Personal\Praktikanten\Max%20Sch&#228;fer\country-by-country-reports\FR_Dexia_Credit_Local_2015_cbcr_ar_fr.pdf" TargetMode="External"/><Relationship Id="rId578" Type="http://schemas.openxmlformats.org/officeDocument/2006/relationships/hyperlink" Target="file:///\\zew.local\DFS\Bereiche\STEU\STEU\Personal\Praktikanten\Max%20Sch&#228;fer\country-by-country-reports\GB_Lloyds_Banking_Group_Plc_2014_cbcr_sd_en.pdf" TargetMode="External"/><Relationship Id="rId785" Type="http://schemas.openxmlformats.org/officeDocument/2006/relationships/hyperlink" Target="file:///\\zew.local\DFS\Bereiche\STEU\STEU\Personal\Praktikanten\Max%20Sch&#228;fer\country-by-country-reports\GB_HSBC_Holdings_Plc_2015_cbcr_sd_en.pdf" TargetMode="External"/><Relationship Id="rId992" Type="http://schemas.openxmlformats.org/officeDocument/2006/relationships/hyperlink" Target="file:///\\zew.local\DFS\Bereiche\STEU\STEU\Personal\Praktikanten\Max%20Sch&#228;fer\country-by-country-reports\GB_Barclays_Plc_2014_cbcr_sd_en.pdf" TargetMode="External"/><Relationship Id="rId2021" Type="http://schemas.openxmlformats.org/officeDocument/2006/relationships/hyperlink" Target="file:///\\zew.local\DFS\Bereiche\STEU\STEU\Personal\Praktikanten\Max%20Sch&#228;fer\country-by-country-reports\ES_Banco_Santander_SA_2015_cbcr_ar_en.pdf" TargetMode="External"/><Relationship Id="rId2259" Type="http://schemas.openxmlformats.org/officeDocument/2006/relationships/hyperlink" Target="../Reports/Erhoben/ES_BFA_Tenedora_de_Acciones_SAU_2016_cbcr_ar_es.pdf" TargetMode="External"/><Relationship Id="rId200" Type="http://schemas.openxmlformats.org/officeDocument/2006/relationships/hyperlink" Target="file:///\\zew.local\DFS\Bereiche\STEU\STEU\Personal\Praktikanten\Max%20Sch&#228;fer\country-by-country-reports\FR_BPCE_SA_2013_cbcr_sd_fr.pdf" TargetMode="External"/><Relationship Id="rId438" Type="http://schemas.openxmlformats.org/officeDocument/2006/relationships/hyperlink" Target="file:///\\zew.local\DFS\Bereiche\STEU\STEU\Personal\Praktikanten\Max%20Sch&#228;fer\country-by-country-reports\PT_Caixa_Geral_de_Depositos_2016_cbcr_ar_en.pdf" TargetMode="External"/><Relationship Id="rId645" Type="http://schemas.openxmlformats.org/officeDocument/2006/relationships/hyperlink" Target="file:///\\zew.local\DFS\Bereiche\STEU\STEU\Personal\Praktikanten\Max%20Sch&#228;fer\country-by-country-reports\GB_Schroders_Plc_2014_turnover_sd_en.pdf" TargetMode="External"/><Relationship Id="rId852" Type="http://schemas.openxmlformats.org/officeDocument/2006/relationships/hyperlink" Target="file:///\\zew.local\DFS\Bereiche\STEU\STEU\Personal\Praktikanten\Max%20Sch&#228;fer\country-by-country-reports\GB_HSBC_Holdings_Plc_2014_cbcr_sd_en.pdf" TargetMode="External"/><Relationship Id="rId1068" Type="http://schemas.openxmlformats.org/officeDocument/2006/relationships/hyperlink" Target="file:///\\zew.local\DFS\Bereiche\STEU\STEU\Personal\Praktikanten\Max%20Sch&#228;fer\country-by-country-reports\FR_Credit_Agricole_S.A._2016_cbcr_ar_fr.pdf" TargetMode="External"/><Relationship Id="rId1275" Type="http://schemas.openxmlformats.org/officeDocument/2006/relationships/hyperlink" Target="file:///\\zew.local\DFS\Bereiche\STEU\STEU\Personal\Praktikanten\Max%20Sch&#228;fer\country-by-country-reports\FR_BNP_Paribas_2015_cbcr_ar_en.pdf" TargetMode="External"/><Relationship Id="rId1482" Type="http://schemas.openxmlformats.org/officeDocument/2006/relationships/hyperlink" Target="http://www.groupebpce.fr/en/Investors/Results/Registration-documents" TargetMode="External"/><Relationship Id="rId2119" Type="http://schemas.openxmlformats.org/officeDocument/2006/relationships/hyperlink" Target="file:///\\zew.local\DFS\Bereiche\STEU\STEU\Personal\Praktikanten\Max%20Sch&#228;fer\country-by-country-reports\IT_UniCredit_SpA_2016_cbcr_sd_en.pdf" TargetMode="External"/><Relationship Id="rId2326" Type="http://schemas.openxmlformats.org/officeDocument/2006/relationships/hyperlink" Target="file:///\\zew.local\DFS\Bereiche\STEU\STEU\Personal\Praktikanten\Max%20Sch&#228;fer\country-by-country-reports\IT_Intesa_Sanpaolo_2013_cbcr_sd_en.pdf" TargetMode="External"/><Relationship Id="rId505" Type="http://schemas.openxmlformats.org/officeDocument/2006/relationships/hyperlink" Target="file:///\\zew.local\DFS\Bereiche\STEU\STEU\Personal\Praktikanten\Max%20Sch&#228;fer\country-by-country-reports\FR_Dexia_Credit_Local_2014_cbcr_ar_fr.pdf" TargetMode="External"/><Relationship Id="rId712" Type="http://schemas.openxmlformats.org/officeDocument/2006/relationships/hyperlink" Target="file:///\\zew.local\DFS\Bereiche\STEU\STEU\Personal\Praktikanten\Max%20Sch&#228;fer\country-by-country-reports\GB_Standard_Chartered_2015_cbcr_ar_en.pdf" TargetMode="External"/><Relationship Id="rId1135" Type="http://schemas.openxmlformats.org/officeDocument/2006/relationships/hyperlink" Target="file:///\\zew.local\DFS\Bereiche\STEU\STEU\Personal\Praktikanten\Max%20Sch&#228;fer\country-by-country-reports\FR_Cr&#233;dit_Agricole_S.A._2015_cbcr_ar_fr.pdf" TargetMode="External"/><Relationship Id="rId1342" Type="http://schemas.openxmlformats.org/officeDocument/2006/relationships/hyperlink" Target="file:///\\zew.local\DFS\Bereiche\STEU\STEU\Personal\Praktikanten\Max%20Sch&#228;fer\country-by-country-reports\FR_BNP_Paribas_2014_cbcr_ar_en.pdf" TargetMode="External"/><Relationship Id="rId1787" Type="http://schemas.openxmlformats.org/officeDocument/2006/relationships/hyperlink" Target="file:///\\zew.local\DFS\Bereiche\STEU\STEU\Personal\Praktikanten\Max%20Sch&#228;fer\country-by-country-reports\FR_RCI_Banque_SA_2014_cbcr_ar_fr.pdf" TargetMode="External"/><Relationship Id="rId1994" Type="http://schemas.openxmlformats.org/officeDocument/2006/relationships/hyperlink" Target="file:///\\zew.local\DFS\Bereiche\STEU\STEU\Personal\Praktikanten\Max%20Sch&#228;fer\country-by-country-reports\ES_Banco_Santander_SA_2015_cbcr_ar_en.pdf" TargetMode="External"/><Relationship Id="rId79" Type="http://schemas.openxmlformats.org/officeDocument/2006/relationships/hyperlink" Target="file:///\\zew.local\DFS\Bereiche\STEU\STEU\Personal\Praktikanten\Max%20Sch&#228;fer\country-by-country-reports\IT_Unione_di_Banche_Italiane_Scpa-UBI_Banca_2014_cbcr_ar_it.pdf" TargetMode="External"/><Relationship Id="rId1202" Type="http://schemas.openxmlformats.org/officeDocument/2006/relationships/hyperlink" Target="file:///\\zew.local\DFS\Bereiche\STEU\STEU\Personal\Praktikanten\Max%20Sch&#228;fer\country-by-country-reports\FR_BNP_Paribas_2016_cbcr_ar_en.pdf" TargetMode="External"/><Relationship Id="rId1647" Type="http://schemas.openxmlformats.org/officeDocument/2006/relationships/hyperlink" Target="file:///\\zew.local\DFS\Bereiche\STEU\STEU\Personal\Praktikanten\Max%20Sch&#228;fer\country-by-country-reports\FR_BPCE_SA_2014_cbcr_ar_en.pdf" TargetMode="External"/><Relationship Id="rId1854" Type="http://schemas.openxmlformats.org/officeDocument/2006/relationships/hyperlink" Target="file:///\\zew.local\DFS\Bereiche\STEU\STEU\Personal\country-by-country-reports\SI_SID_-_Slovene_Export_and_Development_Bank_Inc_Ljubljana_-_SID_Bank_Inc-SID_-_Slovenska_izvozna_in_razvojna_banka_dd_Ljubljana_-_SID_Banka_dd_2014_cbcr_ar_en.pdf" TargetMode="External"/><Relationship Id="rId1507" Type="http://schemas.openxmlformats.org/officeDocument/2006/relationships/hyperlink" Target="http://www.groupebpce.fr/en/Investors/Results/Registration-documents" TargetMode="External"/><Relationship Id="rId1714" Type="http://schemas.openxmlformats.org/officeDocument/2006/relationships/hyperlink" Target="file:///\\zew.local\DFS\Bereiche\STEU\STEU\Personal\Praktikanten\Max%20Sch&#228;fer\country-by-country-reports\FR_Banque_Federative_du_Credit_Mutuel_2014_cbcr_ar_fr.pdf" TargetMode="External"/><Relationship Id="rId295" Type="http://schemas.openxmlformats.org/officeDocument/2006/relationships/hyperlink" Target="file:///\\zew.local\DFS\Bereiche\STEU\STEU\Personal\Praktikanten\Max%20Sch&#228;fer\country-by-country-reports\FR_Societe_Generale_SA_2013_cbcr_ar_fr.pdf" TargetMode="External"/><Relationship Id="rId1921" Type="http://schemas.openxmlformats.org/officeDocument/2006/relationships/hyperlink" Target="file:///\\zew.local\DFS\Bereiche\STEU\STEU\Personal\Praktikanten\Max%20Sch&#228;fer\country-by-country-reports\NL_ABN_AMRO_Bank_NV_2014_cbcr_ar_en.pdf" TargetMode="External"/><Relationship Id="rId2183" Type="http://schemas.openxmlformats.org/officeDocument/2006/relationships/hyperlink" Target="https://www.rabobank.com/en/images/rabobank-annual-report-2015.pdf" TargetMode="External"/><Relationship Id="rId155" Type="http://schemas.openxmlformats.org/officeDocument/2006/relationships/hyperlink" Target="country-by-country-reports/DE_Saar_LB_2014_2015_cbcr_ar_de.pdf" TargetMode="External"/><Relationship Id="rId362" Type="http://schemas.openxmlformats.org/officeDocument/2006/relationships/hyperlink" Target="file:///\\zew.local\DFS\Bereiche\STEU\STEU\Personal\Praktikanten\Max%20Sch&#228;fer\country-by-country-reports\FR_Credit_Industriel_et_Commercial_SA_-_CIC_2014_cbcr_ar_fr.pdf" TargetMode="External"/><Relationship Id="rId1297" Type="http://schemas.openxmlformats.org/officeDocument/2006/relationships/hyperlink" Target="file:///\\zew.local\DFS\Bereiche\STEU\STEU\Personal\Praktikanten\Max%20Sch&#228;fer\country-by-country-reports\FR_BNP_Paribas_2015_cbcr_ar_en.pdf" TargetMode="External"/><Relationship Id="rId2043" Type="http://schemas.openxmlformats.org/officeDocument/2006/relationships/hyperlink" Target="file:///C:\Users\user\AppData\Local\Temp\Users\Heiko%20Vay\AppData\Local\Microsoft\Windows\INetCache\Content.Outlook\Users\user\Documents\GroupWise\country-by-country-reports\AT_Erste_Group_Bank_AG_2016_cbcr_ar_de.pdf" TargetMode="External"/><Relationship Id="rId2250" Type="http://schemas.openxmlformats.org/officeDocument/2006/relationships/hyperlink" Target="../Reports/Erhoben/DE_HSH_Finanzfonds_Aoer_2015_cbcr_ar_en.pdf" TargetMode="External"/><Relationship Id="rId222" Type="http://schemas.openxmlformats.org/officeDocument/2006/relationships/hyperlink" Target="file:///\\zew.local\DFS\Bereiche\STEU\STEU\Personal\Praktikanten\Max%20Sch&#228;fer\country-by-country-reports\FR_BPCE_SA_2013_cbcr_sd_fr.pdf" TargetMode="External"/><Relationship Id="rId667" Type="http://schemas.openxmlformats.org/officeDocument/2006/relationships/hyperlink" Target="file:///\\zew.local\DFS\Bereiche\STEU\STEU\Personal\Praktikanten\Max%20Sch&#228;fer\country-by-country-reports\GB_Standard_Chartered_2015_cbcr_ar_en.pdf" TargetMode="External"/><Relationship Id="rId874" Type="http://schemas.openxmlformats.org/officeDocument/2006/relationships/hyperlink" Target="file:///\\zew.local\DFS\Bereiche\STEU\STEU\Personal\Praktikanten\Max%20Sch&#228;fer\country-by-country-reports\GB_HSBC_Holdings_Plc_2014_cbcr_sd_en.pdf" TargetMode="External"/><Relationship Id="rId2110" Type="http://schemas.openxmlformats.org/officeDocument/2006/relationships/hyperlink" Target="file:///\\zew.local\DFS\Bereiche\STEU\STEU\Personal\Praktikanten\Max%20Sch&#228;fer\country-by-country-reports\IT_UniCredit_SpA_2016_cbcr_sd_en.pdf" TargetMode="External"/><Relationship Id="rId527" Type="http://schemas.openxmlformats.org/officeDocument/2006/relationships/hyperlink" Target="file:///\\zew.local\DFS\Bereiche\STEU\STEU\Personal\Praktikanten\Max%20Sch&#228;fer\country-by-country-reports\ES_Ibercaja_2015_cbcr_ar_en.pdf" TargetMode="External"/><Relationship Id="rId734" Type="http://schemas.openxmlformats.org/officeDocument/2006/relationships/hyperlink" Target="file:///\\zew.local\DFS\Bereiche\STEU\STEU\Personal\Praktikanten\Max%20Sch&#228;fer\country-by-country-reports\GB_Standard_Chartered_2013_cbcr_sd_en.pdf" TargetMode="External"/><Relationship Id="rId941" Type="http://schemas.openxmlformats.org/officeDocument/2006/relationships/hyperlink" Target="file:///\\zew.local\DFS\Bereiche\STEU\STEU\Personal\Praktikanten\Max%20Sch&#228;fer\country-by-country-reports\GB_Barclays_Plc_2015_cbcr_sd_en.pdf" TargetMode="External"/><Relationship Id="rId1157" Type="http://schemas.openxmlformats.org/officeDocument/2006/relationships/hyperlink" Target="file:///\\zew.local\DFS\Bereiche\STEU\STEU\Personal\Praktikanten\Max%20Sch&#228;fer\country-by-country-reports\FR_Credit_Agricole_S.A._2014_cbcr_ar_fr.pdf" TargetMode="External"/><Relationship Id="rId1364" Type="http://schemas.openxmlformats.org/officeDocument/2006/relationships/hyperlink" Target="file:///\\zew.local\DFS\Bereiche\STEU\STEU\Personal\Praktikanten\Max%20Sch&#228;fer\country-by-country-reports\FR_BNP_Paribas_2014_cbcr_ar_en.pdf" TargetMode="External"/><Relationship Id="rId1571" Type="http://schemas.openxmlformats.org/officeDocument/2006/relationships/hyperlink" Target="file:///\\zew.local\DFS\Bereiche\STEU\STEU\Personal\Praktikanten\Max%20Sch&#228;fer\country-by-country-reports\FR_BPCE_SA_2015_cbcr_ar_en.pdf" TargetMode="External"/><Relationship Id="rId2208" Type="http://schemas.openxmlformats.org/officeDocument/2006/relationships/hyperlink" Target="country-by-country-reports/AT_Hypo_Tirol_Bank_AG_2015_cbcr_ar_de.pdf" TargetMode="External"/><Relationship Id="rId70" Type="http://schemas.openxmlformats.org/officeDocument/2006/relationships/hyperlink" Target="../country-by-country-reports/LU_KBL_European_Private_Bankers_2016_cbcr_ar_en.pdf" TargetMode="External"/><Relationship Id="rId801" Type="http://schemas.openxmlformats.org/officeDocument/2006/relationships/hyperlink" Target="file:///\\zew.local\DFS\Bereiche\STEU\STEU\Personal\Praktikanten\Max%20Sch&#228;fer\country-by-country-reports\GB_HSBC_Holdings_Plc_2015_cbcr_sd_en.pdf" TargetMode="External"/><Relationship Id="rId1017" Type="http://schemas.openxmlformats.org/officeDocument/2006/relationships/hyperlink" Target="https://www.credit-agricole.com/finance/finance/espace-investisseurs/informations-financieres" TargetMode="External"/><Relationship Id="rId1224" Type="http://schemas.openxmlformats.org/officeDocument/2006/relationships/hyperlink" Target="file:///\\zew.local\DFS\Bereiche\STEU\STEU\Personal\Praktikanten\Max%20Sch&#228;fer\country-by-country-reports\FR_BNP_Paribas_2016_cbcr_ar_en.pdf" TargetMode="External"/><Relationship Id="rId1431" Type="http://schemas.openxmlformats.org/officeDocument/2006/relationships/hyperlink" Target="file:///\\zew.local\DFS\Bereiche\STEU\STEU\Personal\Praktikanten\Max%20Sch&#228;fer\country-by-country-reports\FR_Societe_Generale_SA_2014_cbcr_ar_fr.pdf" TargetMode="External"/><Relationship Id="rId1669" Type="http://schemas.openxmlformats.org/officeDocument/2006/relationships/hyperlink" Target="file:///\\zew.local\DFS\Bereiche\STEU\STEU\Personal\Praktikanten\Max%20Sch&#228;fer\country-by-country-reports\FR_BPCE_SA_2014_cbcr_ar_en.pdf" TargetMode="External"/><Relationship Id="rId1876" Type="http://schemas.openxmlformats.org/officeDocument/2006/relationships/hyperlink" Target="file:///\\zew.local\DFS\Bereiche\STEU\STEU\Personal\Praktikanten\Max%20Sch&#228;fer\country-by-country-reports\SE_Nordea_Bank_AB_publ_2016_cbcr_ar_en.pdf" TargetMode="External"/><Relationship Id="rId1529" Type="http://schemas.openxmlformats.org/officeDocument/2006/relationships/hyperlink" Target="http://www.groupebpce.fr/en/Investors/Results/Registration-documents" TargetMode="External"/><Relationship Id="rId1736" Type="http://schemas.openxmlformats.org/officeDocument/2006/relationships/hyperlink" Target="file:///\\zew.local\DFS\Bereiche\STEU\STEU\Personal\Praktikanten\Max%20Sch&#228;fer\country-by-country-reports\FR_Banque_PSA_Finance_SA_2015_cbcr_ar_fr.pdf" TargetMode="External"/><Relationship Id="rId1943" Type="http://schemas.openxmlformats.org/officeDocument/2006/relationships/hyperlink" Target="file:///\\zew.local\DFS\Bereiche\STEU\STEU\Personal\Praktikanten\Max%20Sch&#228;fer\country-by-country-reports\ES_Banco_Bilbao_Vizcaya_Argentaria_SA_2015_cbcr_ar_en.pdf" TargetMode="External"/><Relationship Id="rId28" Type="http://schemas.openxmlformats.org/officeDocument/2006/relationships/hyperlink" Target="file:///\\zew.local\DFS\Bereiche\STEU\STEU\Personal\Praktikanten\Max%20Sch&#228;fer\country-by-country-reports\GB_Close_Brothers_Group_Plc_Jul%2013_cbcr_sd_en.pdf" TargetMode="External"/><Relationship Id="rId1803" Type="http://schemas.openxmlformats.org/officeDocument/2006/relationships/hyperlink" Target="file:///\\zew.local\DFS\Bereiche\STEU\STEU\Personal\Praktikanten\Max%20Sch&#228;fer\country-by-country-reports\FR_RCI_Banque_SA_2015_cbcr_ar_en.pdf" TargetMode="External"/><Relationship Id="rId177" Type="http://schemas.openxmlformats.org/officeDocument/2006/relationships/hyperlink" Target="file:///\\zew.local\DFS\Bereiche\STEU\STEU\Personal\Praktikanten\Max%20Sch&#228;fer\country-by-country-reports\FR_ARKEA_2016_cbcr_ar_fr.pdf" TargetMode="External"/><Relationship Id="rId384" Type="http://schemas.openxmlformats.org/officeDocument/2006/relationships/hyperlink" Target="file:///\\zew.local\DFS\Bereiche\STEU\STEU\Personal\Praktikanten\Max%20Sch&#228;fer\country-by-country-reports\GB_HSBC_Holdings_Plc_2013_cbcr_sd_en.pdf" TargetMode="External"/><Relationship Id="rId591" Type="http://schemas.openxmlformats.org/officeDocument/2006/relationships/hyperlink" Target="file:///\\zew.local\DFS\Bereiche\STEU\STEU\Personal\Praktikanten\Max%20Sch&#228;fer\country-by-country-reports\GB_Lloyds_Banking_Group_Plc_2013_cbcr_sd_en.pdf" TargetMode="External"/><Relationship Id="rId2065" Type="http://schemas.openxmlformats.org/officeDocument/2006/relationships/hyperlink" Target="../country-by-country-reports/IT_Monte_dei_Paschi_di_Siena_2015_cbcr_ar_en.pdf" TargetMode="External"/><Relationship Id="rId2272" Type="http://schemas.openxmlformats.org/officeDocument/2006/relationships/hyperlink" Target="file:///X:\Datenerhebung\country-by-country-reports\ES_Kutxabank_S.A_2016_cbcr_ar_en.pdf" TargetMode="External"/><Relationship Id="rId244" Type="http://schemas.openxmlformats.org/officeDocument/2006/relationships/hyperlink" Target="file:///\\zew.local\DFS\Bereiche\STEU\STEU\Personal\Praktikanten\Max%20Sch&#228;fer\country-by-country-reports\FR_Dexia_Credit_Local_2013_cbcr_sd_fr.pdf" TargetMode="External"/><Relationship Id="rId689" Type="http://schemas.openxmlformats.org/officeDocument/2006/relationships/hyperlink" Target="file:///\\zew.local\DFS\Bereiche\STEU\STEU\Personal\Praktikanten\Max%20Sch&#228;fer\country-by-country-reports\GB_Standard_Chartered_2015_cbcr_ar_en.pdf" TargetMode="External"/><Relationship Id="rId896" Type="http://schemas.openxmlformats.org/officeDocument/2006/relationships/hyperlink" Target="file:///\\zew.local\DFS\Bereiche\STEU\STEU\Personal\Praktikanten\Max%20Sch&#228;fer\country-by-country-reports\GB_Close_Brothers_Group_Plc_Jul%2016_cbcr_sd_en.pdf" TargetMode="External"/><Relationship Id="rId1081" Type="http://schemas.openxmlformats.org/officeDocument/2006/relationships/hyperlink" Target="file:///\\zew.local\DFS\Bereiche\STEU\STEU\Personal\Praktikanten\Max%20Sch&#228;fer\country-by-country-reports\FR_Credit_Agricole_S.A._2016_cbcr_ar_fr.pdf" TargetMode="External"/><Relationship Id="rId451" Type="http://schemas.openxmlformats.org/officeDocument/2006/relationships/hyperlink" Target="file:///\\zew.local\DFS\Bereiche\STEU\STEU\Personal\Praktikanten\Max%20Sch&#228;fer\country-by-country-reports\DE_ProCredit_Holding_AG_2013_cbcr_sd_de.pdf" TargetMode="External"/><Relationship Id="rId549" Type="http://schemas.openxmlformats.org/officeDocument/2006/relationships/hyperlink" Target="file:///\\zew.local\DFS\Bereiche\STEU\STEU\Personal\Praktikanten\Max%20Sch&#228;fer\country-by-country-reports\AT_Raiffeisenlandesbank_Oberoesterreich_AG_2015_cbcr_ar_de.pdf" TargetMode="External"/><Relationship Id="rId756" Type="http://schemas.openxmlformats.org/officeDocument/2006/relationships/hyperlink" Target="file:///\\zew.local\DFS\Bereiche\STEU\STEU\Personal\Praktikanten\Max%20Sch&#228;fer\country-by-country-reports\GB_Standard_Chartered_2013_cbcr_sd_en.pdf" TargetMode="External"/><Relationship Id="rId1179" Type="http://schemas.openxmlformats.org/officeDocument/2006/relationships/hyperlink" Target="file:///\\zew.local\DFS\Bereiche\STEU\STEU\Personal\Praktikanten\Max%20Sch&#228;fer\country-by-country-reports\FR_Credit_Agricole_S.A._2014_cbcr_ar_fr.pdf" TargetMode="External"/><Relationship Id="rId1386" Type="http://schemas.openxmlformats.org/officeDocument/2006/relationships/hyperlink" Target="file:///\\zew.local\DFS\Bereiche\STEU\STEU\Personal\Praktikanten\Max%20Sch&#228;fer\country-by-country-reports\FR_BNP_Paribas_2014_cbcr_ar_en.pdf" TargetMode="External"/><Relationship Id="rId1593" Type="http://schemas.openxmlformats.org/officeDocument/2006/relationships/hyperlink" Target="file:///\\zew.local\DFS\Bereiche\STEU\STEU\Personal\Praktikanten\Max%20Sch&#228;fer\country-by-country-reports\FR_BPCE_SA_2015_cbcr_ar_en.pdf" TargetMode="External"/><Relationship Id="rId2132" Type="http://schemas.openxmlformats.org/officeDocument/2006/relationships/hyperlink" Target="../country-by-country-reports/LU_Banque_Havilland_SA_2015_cbcr_ar_en.pdf" TargetMode="External"/><Relationship Id="rId104" Type="http://schemas.openxmlformats.org/officeDocument/2006/relationships/hyperlink" Target="country-by-country-reports/FR_Credit_Mutuel_Nord_Europe_SA_2016_cbcr_ar_fr.pdf" TargetMode="External"/><Relationship Id="rId311" Type="http://schemas.openxmlformats.org/officeDocument/2006/relationships/hyperlink" Target="file:///\\zew.local\DFS\Bereiche\STEU\STEU\Personal\Praktikanten\Max%20Sch&#228;fer\country-by-country-reports\FR_Societe_Generale_SA_2013_cbcr_ar_fr.pdf" TargetMode="External"/><Relationship Id="rId409" Type="http://schemas.openxmlformats.org/officeDocument/2006/relationships/hyperlink" Target="country-by-country-reports/GR_Eurobank_Ergasias_SA_2016_cbcr_ar_en.pdf" TargetMode="External"/><Relationship Id="rId963" Type="http://schemas.openxmlformats.org/officeDocument/2006/relationships/hyperlink" Target="file:///\\zew.local\DFS\Bereiche\STEU\STEU\Personal\Praktikanten\Max%20Sch&#228;fer\country-by-country-reports\GB_Barclays_Plc_2015_cbcr_sd_en.pdf" TargetMode="External"/><Relationship Id="rId1039" Type="http://schemas.openxmlformats.org/officeDocument/2006/relationships/hyperlink" Target="https://www.credit-agricole.com/finance/finance/espace-investisseurs/informations-financieres" TargetMode="External"/><Relationship Id="rId1246" Type="http://schemas.openxmlformats.org/officeDocument/2006/relationships/hyperlink" Target="file:///\\zew.local\DFS\Bereiche\STEU\STEU\Personal\Praktikanten\Max%20Sch&#228;fer\country-by-country-reports\FR_BNP_Paribas_2016_cbcr_ar_en.pdf" TargetMode="External"/><Relationship Id="rId1898" Type="http://schemas.openxmlformats.org/officeDocument/2006/relationships/hyperlink" Target="file:///\\zew.local\DFS\Bereiche\STEU\STEU\Personal\Praktikanten\Max%20Sch&#228;fer\country-by-country-reports\NL_ABN_AMRO_Bank_NV_2015_cbcr_ar_en.pdf" TargetMode="External"/><Relationship Id="rId92" Type="http://schemas.openxmlformats.org/officeDocument/2006/relationships/hyperlink" Target="https://www.bil.com/Documents/brochures/Annual-Report-2016-en.pdf" TargetMode="External"/><Relationship Id="rId616" Type="http://schemas.openxmlformats.org/officeDocument/2006/relationships/hyperlink" Target="file:///\\zew.local\DFS\Bereiche\STEU\STEU\Personal\Praktikanten\Max%20Sch&#228;fer\country-by-country-reports\GB_BLME_Holdings_PLC_2014_cbcr_sd_en.pdf" TargetMode="External"/><Relationship Id="rId823" Type="http://schemas.openxmlformats.org/officeDocument/2006/relationships/hyperlink" Target="file:///\\zew.local\DFS\Bereiche\STEU\STEU\Personal\Praktikanten\Max%20Sch&#228;fer\country-by-country-reports\GB_HSBC_Holdings_Plc_2015_cbcr_sd_en.pdf" TargetMode="External"/><Relationship Id="rId1453" Type="http://schemas.openxmlformats.org/officeDocument/2006/relationships/hyperlink" Target="file:///\\zew.local\DFS\Bereiche\STEU\STEU\Personal\Praktikanten\Max%20Sch&#228;fer\country-by-country-reports\FR_Societe_Generale_SA_2014_cbcr_ar_fr.pdf" TargetMode="External"/><Relationship Id="rId1660" Type="http://schemas.openxmlformats.org/officeDocument/2006/relationships/hyperlink" Target="file:///\\zew.local\DFS\Bereiche\STEU\STEU\Personal\Praktikanten\Max%20Sch&#228;fer\country-by-country-reports\FR_BPCE_SA_2014_cbcr_ar_en.pdf" TargetMode="External"/><Relationship Id="rId1758" Type="http://schemas.openxmlformats.org/officeDocument/2006/relationships/hyperlink" Target="file:///\\zew.local\DFS\Bereiche\STEU\STEU\Personal\Praktikanten\Max%20Sch&#228;fer\country-by-country-reports\FR_Banque_PSA_Finance_SA_2014_cbcr_sd_fr.pdf" TargetMode="External"/><Relationship Id="rId1106" Type="http://schemas.openxmlformats.org/officeDocument/2006/relationships/hyperlink" Target="file:///\\zew.local\DFS\Bereiche\STEU\STEU\Personal\Praktikanten\Max%20Sch&#228;fer\country-by-country-reports\FR_Cr&#233;dit_Agricole_S.A._2015_cbcr_ar_fr.pdf" TargetMode="External"/><Relationship Id="rId1313" Type="http://schemas.openxmlformats.org/officeDocument/2006/relationships/hyperlink" Target="file:///\\zew.local\DFS\Bereiche\STEU\STEU\Personal\Praktikanten\Max%20Sch&#228;fer\country-by-country-reports\FR_BNP_Paribas_2015_cbcr_ar_en.pdf" TargetMode="External"/><Relationship Id="rId1520" Type="http://schemas.openxmlformats.org/officeDocument/2006/relationships/hyperlink" Target="http://www.groupebpce.fr/en/Investors/Results/Registration-documents" TargetMode="External"/><Relationship Id="rId1965" Type="http://schemas.openxmlformats.org/officeDocument/2006/relationships/hyperlink" Target="file:///\\zew.local\DFS\Bereiche\STEU\STEU\Personal\Praktikanten\Max%20Sch&#228;fer\country-by-country-reports\ES_Banco_Bilbao_Vizcaya_Argentaria_SA_2014_cbcr_ar_en.pdf" TargetMode="External"/><Relationship Id="rId1618" Type="http://schemas.openxmlformats.org/officeDocument/2006/relationships/hyperlink" Target="file:///\\zew.local\DFS\Bereiche\STEU\STEU\Personal\Praktikanten\Max%20Sch&#228;fer\country-by-country-reports\FR_BPCE_SA_2014_cbcr_ar_en.pdf" TargetMode="External"/><Relationship Id="rId1825" Type="http://schemas.openxmlformats.org/officeDocument/2006/relationships/hyperlink" Target="file:///\\zew.local\DFS\Bereiche\STEU\STEU\CBCR_shared\Datenerhebung\country-by-country-reports\DE_Deutsche_Pfandbriefbank_AG_2015_cbcr_ar_en.pdf" TargetMode="External"/><Relationship Id="rId199" Type="http://schemas.openxmlformats.org/officeDocument/2006/relationships/hyperlink" Target="file:///\\zew.local\DFS\Bereiche\STEU\STEU\Personal\Praktikanten\Max%20Sch&#228;fer\country-by-country-reports\FR_BPCE_SA_2013_cbcr_sd_fr.pdf" TargetMode="External"/><Relationship Id="rId2087" Type="http://schemas.openxmlformats.org/officeDocument/2006/relationships/hyperlink" Target="file:///\\zew.local\DFS\Bereiche\STEU\STEU\Personal\Praktikanten\Max%20Sch&#228;fer\country-by-country-reports\IT_Unione_di_Banche_Italiane_Scpa-UBI_Banca_2014_cbcr_ar_it.pdf" TargetMode="External"/><Relationship Id="rId2294" Type="http://schemas.openxmlformats.org/officeDocument/2006/relationships/hyperlink" Target="file:///\\zew.local\DFS\Bereiche\STEU\STEU\Personal\Praktikanten\Max%20Sch&#228;fer\country-by-country-reports\IT_Veneto_Banca_scpa_2013_cbcr_ar_it.pdf" TargetMode="External"/><Relationship Id="rId266" Type="http://schemas.openxmlformats.org/officeDocument/2006/relationships/hyperlink" Target="file:///\\zew.local\DFS\Bereiche\STEU\STEU\Personal\Praktikanten\Max%20Sch&#228;fer\country-by-country-reports\FR_Societe_Generale_SA_2013_cbcr_ar_fr.pdf" TargetMode="External"/><Relationship Id="rId473" Type="http://schemas.openxmlformats.org/officeDocument/2006/relationships/hyperlink" Target="file:///\\zew.local\DFS\Bereiche\STEU\STEU\Personal\Praktikanten\Max%20Sch&#228;fer\country-by-country-reports\DE_Nord_LB_2016_cbcr_ar_de.pdf" TargetMode="External"/><Relationship Id="rId680" Type="http://schemas.openxmlformats.org/officeDocument/2006/relationships/hyperlink" Target="file:///\\zew.local\DFS\Bereiche\STEU\STEU\Personal\Praktikanten\Max%20Sch&#228;fer\country-by-country-reports\GB_Standard_Chartered_2015_cbcr_ar_en.pdf" TargetMode="External"/><Relationship Id="rId2154" Type="http://schemas.openxmlformats.org/officeDocument/2006/relationships/hyperlink" Target="../country-by-country-reports/LU_KBL_European_Private_Bankers_2016_cbcr_ar_en.pdf" TargetMode="External"/><Relationship Id="rId126" Type="http://schemas.openxmlformats.org/officeDocument/2006/relationships/hyperlink" Target="country-by-country-reports/ES_Banco_de_Sabadell_SA_2015_cbcr_ar_en.pdf" TargetMode="External"/><Relationship Id="rId333" Type="http://schemas.openxmlformats.org/officeDocument/2006/relationships/hyperlink" Target="../Reports/Erhoben/FR_Rothschild_Co_2015_cbcr_ar_en.pdf" TargetMode="External"/><Relationship Id="rId540" Type="http://schemas.openxmlformats.org/officeDocument/2006/relationships/hyperlink" Target="file:///\\zew.local\DFS\Bereiche\STEU\STEU\Personal\Praktikanten\Max%20Sch&#228;fer\country-by-country-reports\AT_Raiffeisenlandesbank_Oberoesterreich_AG_2015_cbcr_ar_de.pdf" TargetMode="External"/><Relationship Id="rId778" Type="http://schemas.openxmlformats.org/officeDocument/2006/relationships/hyperlink" Target="file:///\\zew.local\DFS\Bereiche\STEU\STEU\Personal\Praktikanten\Max%20Sch&#228;fer\country-by-country-reports\GB_HSBC_Holdings_Plc_2015_cbcr_sd_en.pdf" TargetMode="External"/><Relationship Id="rId985" Type="http://schemas.openxmlformats.org/officeDocument/2006/relationships/hyperlink" Target="file:///\\zew.local\DFS\Bereiche\STEU\STEU\Personal\Praktikanten\Max%20Sch&#228;fer\country-by-country-reports\GB_Barclays_Plc_2014_cbcr_sd_en.pdf" TargetMode="External"/><Relationship Id="rId1170" Type="http://schemas.openxmlformats.org/officeDocument/2006/relationships/hyperlink" Target="file:///\\zew.local\DFS\Bereiche\STEU\STEU\Personal\Praktikanten\Max%20Sch&#228;fer\country-by-country-reports\FR_Credit_Agricole_S.A._2014_cbcr_ar_fr.pdf" TargetMode="External"/><Relationship Id="rId2014" Type="http://schemas.openxmlformats.org/officeDocument/2006/relationships/hyperlink" Target="file:///\\zew.local\DFS\Bereiche\STEU\STEU\Personal\Praktikanten\Max%20Sch&#228;fer\country-by-country-reports\ES_Banco_Santander_SA_2015_cbcr_ar_en.pdf" TargetMode="External"/><Relationship Id="rId2221" Type="http://schemas.openxmlformats.org/officeDocument/2006/relationships/hyperlink" Target="file:///X:\Datenerhebung\country-by-country-reports\DE_Saar_LB_2016_cbcr_ar_de.pdf" TargetMode="External"/><Relationship Id="rId638" Type="http://schemas.openxmlformats.org/officeDocument/2006/relationships/hyperlink" Target="file:///\\zew.local\DFS\Bereiche\STEU\STEU\Personal\Praktikanten\Max%20Sch&#228;fer\country-by-country-reports\GB_Schroders_Plc_2015_cbcr_sd_en.pdf" TargetMode="External"/><Relationship Id="rId845" Type="http://schemas.openxmlformats.org/officeDocument/2006/relationships/hyperlink" Target="file:///\\zew.local\DFS\Bereiche\STEU\STEU\Personal\Praktikanten\Max%20Sch&#228;fer\country-by-country-reports\GB_HSBC_Holdings_Plc_2014_cbcr_sd_en.pdf" TargetMode="External"/><Relationship Id="rId1030" Type="http://schemas.openxmlformats.org/officeDocument/2006/relationships/hyperlink" Target="https://www.credit-agricole.com/finance/finance/espace-investisseurs/informations-financieres" TargetMode="External"/><Relationship Id="rId1268" Type="http://schemas.openxmlformats.org/officeDocument/2006/relationships/hyperlink" Target="file:///\\zew.local\DFS\Bereiche\STEU\STEU\Personal\Praktikanten\Max%20Sch&#228;fer\country-by-country-reports\FR_BNP_Paribas_2015_cbcr_ar_en.pdf" TargetMode="External"/><Relationship Id="rId1475" Type="http://schemas.openxmlformats.org/officeDocument/2006/relationships/hyperlink" Target="file:///\\zew.local\DFS\Bereiche\STEU\STEU\Personal\Praktikanten\Max%20Sch&#228;fer\country-by-country-reports\FR_Credit_Industriel_et_Commercial_SA_-_CIC_2015_cbcr_ar_en.pdf" TargetMode="External"/><Relationship Id="rId1682" Type="http://schemas.openxmlformats.org/officeDocument/2006/relationships/hyperlink" Target="file:///\\zew.local\DFS\Bereiche\STEU\STEU\Personal\Praktikanten\Max%20Sch&#228;fer\country-by-country-reports\FR_Banque_Federative_du_Credit_Mutuel_2015_cbcr_ar_fr.pdf" TargetMode="External"/><Relationship Id="rId2319" Type="http://schemas.openxmlformats.org/officeDocument/2006/relationships/hyperlink" Target="file:///\\zew.local\DFS\Bereiche\STEU\STEU\Personal\Praktikanten\Max%20Sch&#228;fer\country-by-country-reports\IT_Intesa_Sanpaolo_2013_cbcr_sd_en.pdf" TargetMode="External"/><Relationship Id="rId400" Type="http://schemas.openxmlformats.org/officeDocument/2006/relationships/hyperlink" Target="country-by-country-reports/GB_Skipton_Building_Society_2016_cbcr_ar_en.pdf" TargetMode="External"/><Relationship Id="rId705" Type="http://schemas.openxmlformats.org/officeDocument/2006/relationships/hyperlink" Target="file:///\\zew.local\DFS\Bereiche\STEU\STEU\Personal\Praktikanten\Max%20Sch&#228;fer\country-by-country-reports\GB_Standard_Chartered_2015_cbcr_ar_en.pdf" TargetMode="External"/><Relationship Id="rId1128" Type="http://schemas.openxmlformats.org/officeDocument/2006/relationships/hyperlink" Target="file:///\\zew.local\DFS\Bereiche\STEU\STEU\Personal\Praktikanten\Max%20Sch&#228;fer\country-by-country-reports\FR_Cr&#233;dit_Agricole_S.A._2015_cbcr_ar_fr.pdf" TargetMode="External"/><Relationship Id="rId1335" Type="http://schemas.openxmlformats.org/officeDocument/2006/relationships/hyperlink" Target="file:///\\zew.local\DFS\Bereiche\STEU\STEU\Personal\Praktikanten\Max%20Sch&#228;fer\country-by-country-reports\FR_BNP_Paribas_2014_cbcr_ar_en.pdf" TargetMode="External"/><Relationship Id="rId1542" Type="http://schemas.openxmlformats.org/officeDocument/2006/relationships/hyperlink" Target="http://www.groupebpce.fr/en/Investors/Results/Registration-documents" TargetMode="External"/><Relationship Id="rId1987" Type="http://schemas.openxmlformats.org/officeDocument/2006/relationships/hyperlink" Target="http://shareholdersandinvestors.bbva.com/TLBB/fbinir/mult/ConsolidatedFinancialStatements_tcm927-508895.pdf" TargetMode="External"/><Relationship Id="rId912" Type="http://schemas.openxmlformats.org/officeDocument/2006/relationships/hyperlink" Target="file:///\\zew.local\DFS\Bereiche\STEU\STEU\Personal\Praktikanten\Max%20Sch&#228;fer\country-by-country-reports\GB_Barclays_Plc_2016_cbcr_sd_en.pdf" TargetMode="External"/><Relationship Id="rId1847" Type="http://schemas.openxmlformats.org/officeDocument/2006/relationships/hyperlink" Target="file:///\\zew.local\DFS\Bereiche\STEU\STEU\Personal\Praktikanten\Max%20Sch&#228;fer\country-by-country-reports\BE_Investar_SA-Investeringsmaatschappij_Argenta_NV_2014_cbcr_ar_nl.pdf" TargetMode="External"/><Relationship Id="rId41" Type="http://schemas.openxmlformats.org/officeDocument/2006/relationships/hyperlink" Target="file:///\\zew.local\DFS\Bereiche\STEU\STEU\Personal\Praktikanten\Max%20Sch&#228;fer\country-by-country-reports\AT_Raiffeisenlandesbank_Oberoesterreich_AG_2015_cbcr_ar_de.pdf" TargetMode="External"/><Relationship Id="rId1402" Type="http://schemas.openxmlformats.org/officeDocument/2006/relationships/hyperlink" Target="file:///\\zew.local\DFS\Bereiche\STEU\STEU\Personal\Praktikanten\Max%20Sch&#228;fer\country-by-country-reports\FR_Societe_Generale_SA_2014_cbcr_ar_fr.pdf" TargetMode="External"/><Relationship Id="rId1707" Type="http://schemas.openxmlformats.org/officeDocument/2006/relationships/hyperlink" Target="file:///\\zew.local\DFS\Bereiche\STEU\STEU\Personal\Praktikanten\Max%20Sch&#228;fer\country-by-country-reports\FR_Banque_Federative_du_Credit_Mutuel_2014_cbcr_ar_fr.pdf" TargetMode="External"/><Relationship Id="rId190" Type="http://schemas.openxmlformats.org/officeDocument/2006/relationships/hyperlink" Target="file:///\\zew.local\DFS\Bereiche\STEU\STEU\Personal\Praktikanten\Max%20Sch&#228;fer\country-by-country-reports\FR_BPCE_SA_2013_cbcr_sd_fr.pdf" TargetMode="External"/><Relationship Id="rId288" Type="http://schemas.openxmlformats.org/officeDocument/2006/relationships/hyperlink" Target="file:///\\zew.local\DFS\Bereiche\STEU\STEU\Personal\Praktikanten\Max%20Sch&#228;fer\country-by-country-reports\FR_Societe_Generale_SA_2013_cbcr_ar_fr.pdf" TargetMode="External"/><Relationship Id="rId1914" Type="http://schemas.openxmlformats.org/officeDocument/2006/relationships/hyperlink" Target="file:///\\zew.local\DFS\Bereiche\STEU\STEU\Personal\Praktikanten\Max%20Sch&#228;fer\country-by-country-reports\NL_ABN_AMRO_Bank_NV_2014_cbcr_ar_en.pdf" TargetMode="External"/><Relationship Id="rId495" Type="http://schemas.openxmlformats.org/officeDocument/2006/relationships/hyperlink" Target="..\country-by-country-reports\IT_Monte_dei_Paschi_di_Siena_2014_cbcr_ar_en.pdf" TargetMode="External"/><Relationship Id="rId2176" Type="http://schemas.openxmlformats.org/officeDocument/2006/relationships/hyperlink" Target="https://www.rabobank.com/en/images/rabobank-annual-report-2015.pdf" TargetMode="External"/><Relationship Id="rId148" Type="http://schemas.openxmlformats.org/officeDocument/2006/relationships/hyperlink" Target="country-by-country-reports/DK_Ny_Kredit_Holding_2016_cbcr_ar_en.pdf" TargetMode="External"/><Relationship Id="rId355" Type="http://schemas.openxmlformats.org/officeDocument/2006/relationships/hyperlink" Target="file:///\\zew.local\DFS\Bereiche\STEU\STEU\Personal\Praktikanten\Max%20Sch&#228;fer\country-by-country-reports\FR_Dexia_Credit_Local_2014_cbcr_ar_fr.pdf" TargetMode="External"/><Relationship Id="rId562" Type="http://schemas.openxmlformats.org/officeDocument/2006/relationships/hyperlink" Target="file:///\\zew.local\DFS\Bereiche\STEU\STEU\Personal\Praktikanten\Max%20Sch&#228;fer\country-by-country-reports\GR_National_Bank_of_Greece_SA_2014_cbcr_ar_en.pdf" TargetMode="External"/><Relationship Id="rId1192" Type="http://schemas.openxmlformats.org/officeDocument/2006/relationships/hyperlink" Target="file:///\\zew.local\DFS\Bereiche\STEU\STEU\Personal\Praktikanten\Max%20Sch&#228;fer\country-by-country-reports\FR_Credit_Mutuel_Arkea_SA_2014_cbcr_ar_fr.pdf" TargetMode="External"/><Relationship Id="rId2036" Type="http://schemas.openxmlformats.org/officeDocument/2006/relationships/hyperlink" Target="file:///\\zew.local\DFS\Bereiche\STEU\STEU\Personal\Praktikanten\Max%20Sch&#228;fer\country-by-country-reports\DK_Jyske_Bank_A_S_Group_2016_cbcr_ar_en.pdf" TargetMode="External"/><Relationship Id="rId2243" Type="http://schemas.openxmlformats.org/officeDocument/2006/relationships/hyperlink" Target="file:///X:\Datenerhebung\country-by-country-reports\DE_Deka_Bank_2014_cbcr_sd_de.pdf" TargetMode="External"/><Relationship Id="rId215" Type="http://schemas.openxmlformats.org/officeDocument/2006/relationships/hyperlink" Target="file:///\\zew.local\DFS\Bereiche\STEU\STEU\Personal\Praktikanten\Max%20Sch&#228;fer\country-by-country-reports\FR_BPCE_SA_2013_cbcr_sd_fr.pdf" TargetMode="External"/><Relationship Id="rId422" Type="http://schemas.openxmlformats.org/officeDocument/2006/relationships/hyperlink" Target="file:///\\zew.local\DFS\Bereiche\STEU\STEU\Personal\Praktikanten\Max%20Sch&#228;fer\country-by-country-reports\PT_Caixa_Geral_de_Depositos_2016_cbcr_ar_en.pdf" TargetMode="External"/><Relationship Id="rId867" Type="http://schemas.openxmlformats.org/officeDocument/2006/relationships/hyperlink" Target="file:///\\zew.local\DFS\Bereiche\STEU\STEU\Personal\Praktikanten\Max%20Sch&#228;fer\country-by-country-reports\GB_HSBC_Holdings_Plc_2014_cbcr_sd_en.pdf" TargetMode="External"/><Relationship Id="rId1052" Type="http://schemas.openxmlformats.org/officeDocument/2006/relationships/hyperlink" Target="file:///\\zew.local\DFS\Bereiche\STEU\STEU\Personal\Praktikanten\Max%20Sch&#228;fer\country-by-country-reports\FR_Credit_Agricole_S.A._2016_cbcr_ar_fr.pdf" TargetMode="External"/><Relationship Id="rId1497" Type="http://schemas.openxmlformats.org/officeDocument/2006/relationships/hyperlink" Target="http://www.groupebpce.fr/en/Investors/Results/Registration-documents" TargetMode="External"/><Relationship Id="rId2103" Type="http://schemas.openxmlformats.org/officeDocument/2006/relationships/hyperlink" Target="file:///\\zew.local\DFS\Bereiche\STEU\STEU\Personal\Praktikanten\Max%20Sch&#228;fer\country-by-country-reports\IT_UniCredit_SpA_2016_cbcr_sd_en.pdf" TargetMode="External"/><Relationship Id="rId2310" Type="http://schemas.openxmlformats.org/officeDocument/2006/relationships/hyperlink" Target="file:///\\zew.local\DFS\Bereiche\STEU\STEU\Personal\Praktikanten\Max%20Sch&#228;fer\country-by-country-reports\IT_Intesa_Sanpaolo_2013_cbcr_sd_en.pdf" TargetMode="External"/><Relationship Id="rId727" Type="http://schemas.openxmlformats.org/officeDocument/2006/relationships/hyperlink" Target="file:///\\zew.local\DFS\Bereiche\STEU\STEU\Personal\Praktikanten\Max%20Sch&#228;fer\country-by-country-reports\GB_Standard_Chartered_2013_cbcr_sd_en.pdf" TargetMode="External"/><Relationship Id="rId934" Type="http://schemas.openxmlformats.org/officeDocument/2006/relationships/hyperlink" Target="file:///\\zew.local\DFS\Bereiche\STEU\STEU\Personal\Praktikanten\Max%20Sch&#228;fer\country-by-country-reports\GB_Barclays_Plc_2016_cbcr_sd_en.pdf" TargetMode="External"/><Relationship Id="rId1357" Type="http://schemas.openxmlformats.org/officeDocument/2006/relationships/hyperlink" Target="file:///\\zew.local\DFS\Bereiche\STEU\STEU\Personal\Praktikanten\Max%20Sch&#228;fer\country-by-country-reports\FR_BNP_Paribas_2014_cbcr_ar_en.pdf" TargetMode="External"/><Relationship Id="rId1564" Type="http://schemas.openxmlformats.org/officeDocument/2006/relationships/hyperlink" Target="file:///\\zew.local\DFS\Bereiche\STEU\STEU\Personal\Praktikanten\Max%20Sch&#228;fer\country-by-country-reports\FR_BPCE_SA_2015_cbcr_ar_en.pdf" TargetMode="External"/><Relationship Id="rId1771" Type="http://schemas.openxmlformats.org/officeDocument/2006/relationships/hyperlink" Target="file:///\\zew.local\DFS\Bereiche\STEU\STEU\Personal\Praktikanten\Max%20Sch&#228;fer\country-by-country-reports\FR_RCI_Banque_SA_2014_cbcr_ar_fr.pdf" TargetMode="External"/><Relationship Id="rId63" Type="http://schemas.openxmlformats.org/officeDocument/2006/relationships/hyperlink" Target="country-by-country-reports/ES_Caja_Rural_De_Castilla-La_Mancha_2014_cbcr_ar_en.pdf" TargetMode="External"/><Relationship Id="rId1217" Type="http://schemas.openxmlformats.org/officeDocument/2006/relationships/hyperlink" Target="file:///\\zew.local\DFS\Bereiche\STEU\STEU\Personal\Praktikanten\Max%20Sch&#228;fer\country-by-country-reports\FR_BNP_Paribas_2016_cbcr_ar_en.pdf" TargetMode="External"/><Relationship Id="rId1424" Type="http://schemas.openxmlformats.org/officeDocument/2006/relationships/hyperlink" Target="file:///\\zew.local\DFS\Bereiche\STEU\STEU\Personal\Praktikanten\Max%20Sch&#228;fer\country-by-country-reports\FR_Societe_Generale_SA_2014_cbcr_ar_fr.pdf" TargetMode="External"/><Relationship Id="rId1631" Type="http://schemas.openxmlformats.org/officeDocument/2006/relationships/hyperlink" Target="file:///\\zew.local\DFS\Bereiche\STEU\STEU\Personal\Praktikanten\Max%20Sch&#228;fer\country-by-country-reports\FR_BPCE_SA_2014_cbcr_ar_en.pdf" TargetMode="External"/><Relationship Id="rId1869" Type="http://schemas.openxmlformats.org/officeDocument/2006/relationships/hyperlink" Target="file:///\\zew.local\DFS\Bereiche\STEU\STEU\Personal\Praktikanten\Max%20Sch&#228;fer\country-by-country-reports\SE_Nordea_Bank_AB_publ_2016_cbcr_ar_en.pdf" TargetMode="External"/><Relationship Id="rId1729" Type="http://schemas.openxmlformats.org/officeDocument/2006/relationships/hyperlink" Target="file:///\\zew.local\DFS\Bereiche\STEU\STEU\Personal\Praktikanten\Max%20Sch&#228;fer\country-by-country-reports\FR_Banque_PSA_Finance_SA_2015_cbcr_ar_fr.pdf" TargetMode="External"/><Relationship Id="rId1936" Type="http://schemas.openxmlformats.org/officeDocument/2006/relationships/hyperlink" Target="file:///\\zew.local\DFS\Bereiche\STEU\STEU\Personal\Praktikanten\Max%20Sch&#228;fer\country-by-country-reports\ES_Banco_Bilbao_Vizcaya_Argentaria_SA_2015_cbcr_ar_en.pdf" TargetMode="External"/><Relationship Id="rId2198" Type="http://schemas.openxmlformats.org/officeDocument/2006/relationships/hyperlink" Target="https://www.rabobank.com/en/images/rabobank-annual-report-2015.pdf" TargetMode="External"/><Relationship Id="rId377" Type="http://schemas.openxmlformats.org/officeDocument/2006/relationships/hyperlink" Target="file:///\\zew.local\DFS\Bereiche\STEU\STEU\Personal\Praktikanten\Max%20Sch&#228;fer\country-by-country-reports\GB_HSBC_Holdings_Plc_2013_cbcr_sd_en.pdf" TargetMode="External"/><Relationship Id="rId584" Type="http://schemas.openxmlformats.org/officeDocument/2006/relationships/hyperlink" Target="file:///\\zew.local\DFS\Bereiche\STEU\STEU\Personal\Praktikanten\Max%20Sch&#228;fer\country-by-country-reports\GB_Lloyds_Banking_Group_Plc_2013_cbcr_sd_en.pdf" TargetMode="External"/><Relationship Id="rId2058" Type="http://schemas.openxmlformats.org/officeDocument/2006/relationships/hyperlink" Target="../Reports/Erhoben/DE_HSH_Finanzfonds_Aoer_2016_cbcr_ar_en.pdf" TargetMode="External"/><Relationship Id="rId2265" Type="http://schemas.openxmlformats.org/officeDocument/2006/relationships/hyperlink" Target="../Reports/Erhoben/ES_BFA_Tenedora_de_Acciones_SAU_2014-2015_cbcr_ar_es.pdf" TargetMode="External"/><Relationship Id="rId5" Type="http://schemas.openxmlformats.org/officeDocument/2006/relationships/hyperlink" Target="file:///\\zew.local\DFS\Bereiche\STEU\STEU\Personal\Praktikanten\Max%20Sch&#228;fer\country-by-country-reports\ES_Banca_March_SA_2015_cbcr_ar_es.pdf" TargetMode="External"/><Relationship Id="rId237" Type="http://schemas.openxmlformats.org/officeDocument/2006/relationships/hyperlink" Target="file:///\\zew.local\DFS\Bereiche\STEU\STEU\Personal\Praktikanten\Max%20Sch&#228;fer\country-by-country-reports\FR_BPCE_SA_2013_cbcr_sd_fr.pdf" TargetMode="External"/><Relationship Id="rId791" Type="http://schemas.openxmlformats.org/officeDocument/2006/relationships/hyperlink" Target="file:///\\zew.local\DFS\Bereiche\STEU\STEU\Personal\Praktikanten\Max%20Sch&#228;fer\country-by-country-reports\GB_HSBC_Holdings_Plc_2015_cbcr_sd_en.pdf" TargetMode="External"/><Relationship Id="rId889" Type="http://schemas.openxmlformats.org/officeDocument/2006/relationships/hyperlink" Target="file:///\\zew.local\DFS\Bereiche\STEU\STEU\Personal\Praktikanten\Max%20Sch&#228;fer\country-by-country-reports\GB_HSBC_Holdings_Plc_2014_cbcr_sd_en.pdf" TargetMode="External"/><Relationship Id="rId1074" Type="http://schemas.openxmlformats.org/officeDocument/2006/relationships/hyperlink" Target="file:///\\zew.local\DFS\Bereiche\STEU\STEU\Personal\Praktikanten\Max%20Sch&#228;fer\country-by-country-reports\FR_Credit_Agricole_S.A._2016_cbcr_ar_fr.pdf" TargetMode="External"/><Relationship Id="rId444" Type="http://schemas.openxmlformats.org/officeDocument/2006/relationships/hyperlink" Target="file:///\\zew.local\DFS\Bereiche\STEU\STEU\Personal\Praktikanten\Max%20Sch&#228;fer\country-by-country-reports\DE_Portigon_AG_2015_cbcr_ar_de.pdf" TargetMode="External"/><Relationship Id="rId651" Type="http://schemas.openxmlformats.org/officeDocument/2006/relationships/hyperlink" Target="file:///\\zew.local\DFS\Bereiche\STEU\STEU\Personal\Praktikanten\Max%20Sch&#228;fer\country-by-country-reports\GB_Schroders_Plc_2014_turnover_sd_en.pdf" TargetMode="External"/><Relationship Id="rId749" Type="http://schemas.openxmlformats.org/officeDocument/2006/relationships/hyperlink" Target="file:///\\zew.local\DFS\Bereiche\STEU\STEU\Personal\Praktikanten\Max%20Sch&#228;fer\country-by-country-reports\GB_Standard_Chartered_2013_cbcr_sd_en.pdf" TargetMode="External"/><Relationship Id="rId1281" Type="http://schemas.openxmlformats.org/officeDocument/2006/relationships/hyperlink" Target="file:///\\zew.local\DFS\Bereiche\STEU\STEU\Personal\Praktikanten\Max%20Sch&#228;fer\country-by-country-reports\FR_BNP_Paribas_2015_cbcr_ar_en.pdf" TargetMode="External"/><Relationship Id="rId1379" Type="http://schemas.openxmlformats.org/officeDocument/2006/relationships/hyperlink" Target="file:///\\zew.local\DFS\Bereiche\STEU\STEU\Personal\Praktikanten\Max%20Sch&#228;fer\country-by-country-reports\FR_BNP_Paribas_2014_cbcr_ar_en.pdf" TargetMode="External"/><Relationship Id="rId1586" Type="http://schemas.openxmlformats.org/officeDocument/2006/relationships/hyperlink" Target="file:///\\zew.local\DFS\Bereiche\STEU\STEU\Personal\Praktikanten\Max%20Sch&#228;fer\country-by-country-reports\FR_BPCE_SA_2015_cbcr_ar_en.pdf" TargetMode="External"/><Relationship Id="rId2125" Type="http://schemas.openxmlformats.org/officeDocument/2006/relationships/hyperlink" Target="file:///\\zew.local\DFS\Bereiche\STEU\STEU\Personal\Praktikanten\Max%20Sch&#228;fer\country-by-country-reports\IT_UniCredit_SpA_2016_cbcr_sd_en.pdf" TargetMode="External"/><Relationship Id="rId2332" Type="http://schemas.openxmlformats.org/officeDocument/2006/relationships/hyperlink" Target="../Reports/Erhoben/SE_Resurs_Holding_AB_2014_cbcr_ar_en.pdf" TargetMode="External"/><Relationship Id="rId290" Type="http://schemas.openxmlformats.org/officeDocument/2006/relationships/hyperlink" Target="file:///\\zew.local\DFS\Bereiche\STEU\STEU\Personal\Praktikanten\Max%20Sch&#228;fer\country-by-country-reports\FR_Societe_Generale_SA_2013_cbcr_ar_fr.pdf" TargetMode="External"/><Relationship Id="rId304" Type="http://schemas.openxmlformats.org/officeDocument/2006/relationships/hyperlink" Target="file:///\\zew.local\DFS\Bereiche\STEU\STEU\Personal\Praktikanten\Max%20Sch&#228;fer\country-by-country-reports\FR_Societe_Generale_SA_2013_cbcr_ar_fr.pdf" TargetMode="External"/><Relationship Id="rId388" Type="http://schemas.openxmlformats.org/officeDocument/2006/relationships/hyperlink" Target="file:///\\zew.local\DFS\Bereiche\STEU\STEU\Personal\Praktikanten\Max%20Sch&#228;fer\country-by-country-reports\GB_HSBC_Holdings_Plc_2013_cbcr_sd_en.pdf" TargetMode="External"/><Relationship Id="rId511" Type="http://schemas.openxmlformats.org/officeDocument/2006/relationships/hyperlink" Target="file:///\\zew.local\DFS\Bereiche\STEU\STEU\Personal\Praktikanten\Max%20Sch&#228;fer\country-by-country-reports\DE_Nord_LB_2016_cbcr_ar_de.pdf" TargetMode="External"/><Relationship Id="rId609" Type="http://schemas.openxmlformats.org/officeDocument/2006/relationships/hyperlink" Target="../Reports/Erhoben/GB_BLME_Holdings_PLC_2016_cbcr_ar_en.pdf" TargetMode="External"/><Relationship Id="rId956" Type="http://schemas.openxmlformats.org/officeDocument/2006/relationships/hyperlink" Target="file:///\\zew.local\DFS\Bereiche\STEU\STEU\Personal\Praktikanten\Max%20Sch&#228;fer\country-by-country-reports\GB_Barclays_Plc_2015_cbcr_sd_en.pdf" TargetMode="External"/><Relationship Id="rId1141" Type="http://schemas.openxmlformats.org/officeDocument/2006/relationships/hyperlink" Target="file:///\\zew.local\DFS\Bereiche\STEU\STEU\Personal\Praktikanten\Max%20Sch&#228;fer\country-by-country-reports\FR_Credit_Agricole_S.A._2014_cbcr_ar_fr.pdf" TargetMode="External"/><Relationship Id="rId1239" Type="http://schemas.openxmlformats.org/officeDocument/2006/relationships/hyperlink" Target="file:///\\zew.local\DFS\Bereiche\STEU\STEU\Personal\Praktikanten\Max%20Sch&#228;fer\country-by-country-reports\FR_BNP_Paribas_2016_cbcr_ar_en.pdf" TargetMode="External"/><Relationship Id="rId1793" Type="http://schemas.openxmlformats.org/officeDocument/2006/relationships/hyperlink" Target="file:///\\zew.local\DFS\Bereiche\STEU\STEU\Personal\Praktikanten\Max%20Sch&#228;fer\country-by-country-reports\FR_RCI_Banque_SA_2014_cbcr_ar_fr.pdf" TargetMode="External"/><Relationship Id="rId2069" Type="http://schemas.openxmlformats.org/officeDocument/2006/relationships/hyperlink" Target="../country-by-country-reports/IT_Monte_dei_Paschi_di_Siena_2015_cbcr_ar_en.pdf" TargetMode="External"/><Relationship Id="rId85" Type="http://schemas.openxmlformats.org/officeDocument/2006/relationships/hyperlink" Target="country-by-country-reports/DK_Ny_Kredit_Holding_2014_cbcr_ar_en.pdf" TargetMode="External"/><Relationship Id="rId150" Type="http://schemas.openxmlformats.org/officeDocument/2006/relationships/hyperlink" Target="country-by-country-reports/BE_Belfius_Banque_SA_NV-Belfius_Bank_SA_NV_2016_cbcr_ar_en.pdf" TargetMode="External"/><Relationship Id="rId595" Type="http://schemas.openxmlformats.org/officeDocument/2006/relationships/hyperlink" Target="../Reports/Erhoben/GB_Nationwide_Building_Society_2015_cbcr_sd_en.pdf" TargetMode="External"/><Relationship Id="rId816" Type="http://schemas.openxmlformats.org/officeDocument/2006/relationships/hyperlink" Target="file:///\\zew.local\DFS\Bereiche\STEU\STEU\Personal\Praktikanten\Max%20Sch&#228;fer\country-by-country-reports\GB_HSBC_Holdings_Plc_2015_cbcr_sd_en.pdf" TargetMode="External"/><Relationship Id="rId1001" Type="http://schemas.openxmlformats.org/officeDocument/2006/relationships/hyperlink" Target="file:///\\zew.local\DFS\Bereiche\STEU\STEU\Personal\Praktikanten\Max%20Sch&#228;fer\country-by-country-reports\GB_Barclays_Plc_2014_cbcr_sd_en.pdf" TargetMode="External"/><Relationship Id="rId1446" Type="http://schemas.openxmlformats.org/officeDocument/2006/relationships/hyperlink" Target="file:///\\zew.local\DFS\Bereiche\STEU\STEU\Personal\Praktikanten\Max%20Sch&#228;fer\country-by-country-reports\FR_Societe_Generale_SA_2014_cbcr_ar_fr.pdf" TargetMode="External"/><Relationship Id="rId1653" Type="http://schemas.openxmlformats.org/officeDocument/2006/relationships/hyperlink" Target="file:///\\zew.local\DFS\Bereiche\STEU\STEU\Personal\Praktikanten\Max%20Sch&#228;fer\country-by-country-reports\FR_BPCE_SA_2014_cbcr_ar_en.pdf" TargetMode="External"/><Relationship Id="rId1860" Type="http://schemas.openxmlformats.org/officeDocument/2006/relationships/hyperlink" Target="file:///\\zew.local\DFS\Bereiche\STEU\STEU\Personal\Praktikanten\Max%20Sch&#228;fer\country-by-country-reports\SE_Nordea_Bank_AB_publ_2016_cbcr_ar_en.pdf" TargetMode="External"/><Relationship Id="rId2276" Type="http://schemas.openxmlformats.org/officeDocument/2006/relationships/hyperlink" Target="../Reports/Erhoben/FR_Credit_Mutuel_Nord_Europe_SA_2014_cbcr_ar_fr.pdf" TargetMode="External"/><Relationship Id="rId248" Type="http://schemas.openxmlformats.org/officeDocument/2006/relationships/hyperlink" Target="file:///\\zew.local\DFS\Bereiche\STEU\STEU\Personal\Praktikanten\Max%20Sch&#228;fer\country-by-country-reports\FR_Dexia_Credit_Local_2013_cbcr_sd_fr.pdf" TargetMode="External"/><Relationship Id="rId455" Type="http://schemas.openxmlformats.org/officeDocument/2006/relationships/hyperlink" Target="file:///\\zew.local\DFS\Bereiche\STEU\STEU\Personal\Praktikanten\Max%20Sch&#228;fer\country-by-country-reports\DE_ProCredit_Holding_AG_2013_cbcr_sd_de.pdf" TargetMode="External"/><Relationship Id="rId662" Type="http://schemas.openxmlformats.org/officeDocument/2006/relationships/hyperlink" Target="file:///\\zew.local\DFS\Bereiche\STEU\STEU\Personal\Praktikanten\Max%20Sch&#228;fer\country-by-country-reports\GB_Standard_Chartered_2015_cbcr_ar_en.pdf" TargetMode="External"/><Relationship Id="rId1085" Type="http://schemas.openxmlformats.org/officeDocument/2006/relationships/hyperlink" Target="file:///\\zew.local\DFS\Bereiche\STEU\STEU\Personal\Praktikanten\Max%20Sch&#228;fer\country-by-country-reports\FR_Credit_Agricole_S.A._2016_cbcr_ar_fr.pdf" TargetMode="External"/><Relationship Id="rId1292" Type="http://schemas.openxmlformats.org/officeDocument/2006/relationships/hyperlink" Target="file:///\\zew.local\DFS\Bereiche\STEU\STEU\Personal\Praktikanten\Max%20Sch&#228;fer\country-by-country-reports\FR_BNP_Paribas_2015_cbcr_ar_en.pdf" TargetMode="External"/><Relationship Id="rId1306" Type="http://schemas.openxmlformats.org/officeDocument/2006/relationships/hyperlink" Target="file:///\\zew.local\DFS\Bereiche\STEU\STEU\Personal\Praktikanten\Max%20Sch&#228;fer\country-by-country-reports\FR_BNP_Paribas_2015_cbcr_ar_en.pdf" TargetMode="External"/><Relationship Id="rId1513" Type="http://schemas.openxmlformats.org/officeDocument/2006/relationships/hyperlink" Target="http://www.groupebpce.fr/en/Investors/Results/Registration-documents" TargetMode="External"/><Relationship Id="rId1720" Type="http://schemas.openxmlformats.org/officeDocument/2006/relationships/hyperlink" Target="file:///\\zew.local\DFS\Bereiche\STEU\STEU\Personal\Praktikanten\Max%20Sch&#228;fer\country-by-country-reports\FR_Banque_PSA_Finance_SA_2015_cbcr_ar_fr.pdf" TargetMode="External"/><Relationship Id="rId1958" Type="http://schemas.openxmlformats.org/officeDocument/2006/relationships/hyperlink" Target="file:///\\zew.local\DFS\Bereiche\STEU\STEU\Personal\Praktikanten\Max%20Sch&#228;fer\country-by-country-reports\ES_Banco_Bilbao_Vizcaya_Argentaria_SA_2014_cbcr_ar_en.pdf" TargetMode="External"/><Relationship Id="rId2136" Type="http://schemas.openxmlformats.org/officeDocument/2006/relationships/hyperlink" Target="../country-by-country-reports/LU_Banque_Havilland_SA_2015_cbcr_ar_en.pdf" TargetMode="External"/><Relationship Id="rId2343" Type="http://schemas.openxmlformats.org/officeDocument/2006/relationships/table" Target="../tables/table1.xml"/><Relationship Id="rId12" Type="http://schemas.openxmlformats.org/officeDocument/2006/relationships/hyperlink" Target="file:///\\zew.local\DFS\Bereiche\STEU\STEU\Personal\Praktikanten\Max%20Sch&#228;fer\country-by-country-reports\BE_Investar_SA-Investeringsmaatschappij_Argenta_NV_2014_cbcr_ar_nl.pdf" TargetMode="External"/><Relationship Id="rId108" Type="http://schemas.openxmlformats.org/officeDocument/2006/relationships/hyperlink" Target="country-by-country-reports/FR_Banque_Federative_du_Credit_Mutuel_2016_cbcr_ar_fr.pdf" TargetMode="External"/><Relationship Id="rId315" Type="http://schemas.openxmlformats.org/officeDocument/2006/relationships/hyperlink" Target="file:///\\zew.local\DFS\Bereiche\STEU\STEU\Personal\Praktikanten\Max%20Sch&#228;fer\country-by-country-reports\FR_Societe_Generale_SA_2013_cbcr_ar_fr.pdf" TargetMode="External"/><Relationship Id="rId522" Type="http://schemas.openxmlformats.org/officeDocument/2006/relationships/hyperlink" Target="file:///\\zew.local\DFS\Bereiche\STEU\STEU\Personal\Praktikanten\Max%20Sch&#228;fer\country-by-country-reports\IE_Ulster_Bank_Ireland_Limited_2015_cbcr_sd_en.pdf" TargetMode="External"/><Relationship Id="rId967" Type="http://schemas.openxmlformats.org/officeDocument/2006/relationships/hyperlink" Target="file:///\\zew.local\DFS\Bereiche\STEU\STEU\Personal\Praktikanten\Max%20Sch&#228;fer\country-by-country-reports\GB_Barclays_Plc_2015_cbcr_sd_en.pdf" TargetMode="External"/><Relationship Id="rId1152" Type="http://schemas.openxmlformats.org/officeDocument/2006/relationships/hyperlink" Target="file:///\\zew.local\DFS\Bereiche\STEU\STEU\Personal\Praktikanten\Max%20Sch&#228;fer\country-by-country-reports\FR_Credit_Agricole_S.A._2014_cbcr_ar_fr.pdf" TargetMode="External"/><Relationship Id="rId1597" Type="http://schemas.openxmlformats.org/officeDocument/2006/relationships/hyperlink" Target="file:///\\zew.local\DFS\Bereiche\STEU\STEU\Personal\Praktikanten\Max%20Sch&#228;fer\country-by-country-reports\FR_BPCE_SA_2015_cbcr_ar_en.pdf" TargetMode="External"/><Relationship Id="rId1818" Type="http://schemas.openxmlformats.org/officeDocument/2006/relationships/hyperlink" Target="file:///\\zew.local\DFS\Bereiche\STEU\STEU\Personal\Praktikanten\Max%20Sch&#228;fer\country-by-country-reports\FR_RCI_Banque_SA_2015_cbcr_ar_en.pdf" TargetMode="External"/><Relationship Id="rId2203" Type="http://schemas.openxmlformats.org/officeDocument/2006/relationships/hyperlink" Target="file:///\\zew.local\DFS\Bereiche\STEU\STEU\Personal\Praktikanten\Max%20Sch&#228;fer\country-by-country-reports\IT_Banca_Esperia_2013_sd_it.pdf" TargetMode="External"/><Relationship Id="rId96" Type="http://schemas.openxmlformats.org/officeDocument/2006/relationships/hyperlink" Target="http://2015ar.osb.co.uk/" TargetMode="External"/><Relationship Id="rId161" Type="http://schemas.openxmlformats.org/officeDocument/2006/relationships/hyperlink" Target="country-by-country-reports/ES_ABANCA_2014_cbcr_ar_es.pdf" TargetMode="External"/><Relationship Id="rId399" Type="http://schemas.openxmlformats.org/officeDocument/2006/relationships/hyperlink" Target="country-by-country-reports/GB_Skipton_Building_Society_2016_cbcr_ar_en.pdf" TargetMode="External"/><Relationship Id="rId827" Type="http://schemas.openxmlformats.org/officeDocument/2006/relationships/hyperlink" Target="file:///\\zew.local\DFS\Bereiche\STEU\STEU\Personal\Praktikanten\Max%20Sch&#228;fer\country-by-country-reports\GB_HSBC_Holdings_Plc_2015_cbcr_sd_en.pdf" TargetMode="External"/><Relationship Id="rId1012" Type="http://schemas.openxmlformats.org/officeDocument/2006/relationships/hyperlink" Target="https://www.credit-agricole.com/finance/finance/espace-investisseurs/informations-financieres" TargetMode="External"/><Relationship Id="rId1457" Type="http://schemas.openxmlformats.org/officeDocument/2006/relationships/hyperlink" Target="file:///\\zew.local\DFS\Bereiche\STEU\STEU\Personal\Praktikanten\Max%20Sch&#228;fer\country-by-country-reports\FR_Societe_Generale_SA_2014_cbcr_ar_fr.pdf" TargetMode="External"/><Relationship Id="rId1664" Type="http://schemas.openxmlformats.org/officeDocument/2006/relationships/hyperlink" Target="file:///\\zew.local\DFS\Bereiche\STEU\STEU\Personal\Praktikanten\Max%20Sch&#228;fer\country-by-country-reports\FR_BPCE_SA_2014_cbcr_ar_en.pdf" TargetMode="External"/><Relationship Id="rId1871" Type="http://schemas.openxmlformats.org/officeDocument/2006/relationships/hyperlink" Target="file:///\\zew.local\DFS\Bereiche\STEU\STEU\Personal\Praktikanten\Max%20Sch&#228;fer\country-by-country-reports\SE_Nordea_Bank_AB_publ_2016_cbcr_ar_en.pdf" TargetMode="External"/><Relationship Id="rId2287" Type="http://schemas.openxmlformats.org/officeDocument/2006/relationships/hyperlink" Target="file:///\\zew.local\DFS\Bereiche\STEU\STEU\Personal\Praktikanten\Max%20Sch&#228;fer\country-by-country-reports\GB_Rathbone_Brothers_2014_cbcr_sd_en.pdf" TargetMode="External"/><Relationship Id="rId259" Type="http://schemas.openxmlformats.org/officeDocument/2006/relationships/hyperlink" Target="file:///\\zew.local\DFS\Bereiche\STEU\STEU\Personal\Praktikanten\Max%20Sch&#228;fer\country-by-country-reports\FR_Societe_Generale_SA_2013_cbcr_ar_fr.pdf" TargetMode="External"/><Relationship Id="rId466" Type="http://schemas.openxmlformats.org/officeDocument/2006/relationships/hyperlink" Target="file:///\\zew.local\DFS\Bereiche\STEU\STEU\Personal\Praktikanten\Max%20Sch&#228;fer\country-by-country-reports\DE_ProCredit_Holding_AG_2013_cbcr_sd_de.pdf" TargetMode="External"/><Relationship Id="rId673" Type="http://schemas.openxmlformats.org/officeDocument/2006/relationships/hyperlink" Target="file:///\\zew.local\DFS\Bereiche\STEU\STEU\Personal\Praktikanten\Max%20Sch&#228;fer\country-by-country-reports\GB_Standard_Chartered_2015_cbcr_ar_en.pdf" TargetMode="External"/><Relationship Id="rId880" Type="http://schemas.openxmlformats.org/officeDocument/2006/relationships/hyperlink" Target="file:///\\zew.local\DFS\Bereiche\STEU\STEU\Personal\Praktikanten\Max%20Sch&#228;fer\country-by-country-reports\GB_HSBC_Holdings_Plc_2014_cbcr_sd_en.pdf" TargetMode="External"/><Relationship Id="rId1096" Type="http://schemas.openxmlformats.org/officeDocument/2006/relationships/hyperlink" Target="file:///\\zew.local\DFS\Bereiche\STEU\STEU\Personal\Praktikanten\Max%20Sch&#228;fer\country-by-country-reports\FR_Cr&#233;dit_Agricole_S.A._2015_cbcr_ar_fr.pdf" TargetMode="External"/><Relationship Id="rId1317" Type="http://schemas.openxmlformats.org/officeDocument/2006/relationships/hyperlink" Target="file:///\\zew.local\DFS\Bereiche\STEU\STEU\Personal\Praktikanten\Max%20Sch&#228;fer\country-by-country-reports\FR_BNP_Paribas_2015_cbcr_ar_en.pdf" TargetMode="External"/><Relationship Id="rId1524" Type="http://schemas.openxmlformats.org/officeDocument/2006/relationships/hyperlink" Target="http://www.groupebpce.fr/en/Investors/Results/Registration-documents" TargetMode="External"/><Relationship Id="rId1731" Type="http://schemas.openxmlformats.org/officeDocument/2006/relationships/hyperlink" Target="file:///\\zew.local\DFS\Bereiche\STEU\STEU\Personal\Praktikanten\Max%20Sch&#228;fer\country-by-country-reports\FR_Banque_PSA_Finance_SA_2015_cbcr_ar_fr.pdf" TargetMode="External"/><Relationship Id="rId1969" Type="http://schemas.openxmlformats.org/officeDocument/2006/relationships/hyperlink" Target="file:///\\zew.local\DFS\Bereiche\STEU\STEU\Personal\Praktikanten\Max%20Sch&#228;fer\country-by-country-reports\ES_Banco_Bilbao_Vizcaya_Argentaria_SA_2014_cbcr_ar_en.pdf" TargetMode="External"/><Relationship Id="rId2147" Type="http://schemas.openxmlformats.org/officeDocument/2006/relationships/hyperlink" Target="../country-by-country-reports/LU_KBL_European_Private_Bankers_2016_cbcr_ar_en.pdf" TargetMode="External"/><Relationship Id="rId23" Type="http://schemas.openxmlformats.org/officeDocument/2006/relationships/hyperlink" Target="file:///\\zew.local\DFS\Bereiche\STEU\STEU\Personal\Praktikanten\Max%20Sch&#228;fer\country-by-country-reports\FR_BNP_Paribas_2015_cbcr_ar_en.pdf" TargetMode="External"/><Relationship Id="rId119" Type="http://schemas.openxmlformats.org/officeDocument/2006/relationships/hyperlink" Target="country-by-country-reports/FR_Banque_Federative_du_Credit_Mutuel_2016_cbcr_ar_fr.pdf" TargetMode="External"/><Relationship Id="rId326" Type="http://schemas.openxmlformats.org/officeDocument/2006/relationships/hyperlink" Target="file:///\\zew.local\DFS\Bereiche\STEU\STEU\Personal\Praktikanten\Max%20Sch&#228;fer\country-by-country-reports\FR_Societe_Generale_SA_2013_cbcr_ar_fr.pdf" TargetMode="External"/><Relationship Id="rId533" Type="http://schemas.openxmlformats.org/officeDocument/2006/relationships/hyperlink" Target="file:///\\zew.local\DFS\Bereiche\STEU\STEU\Personal\Praktikanten\Max%20Sch&#228;fer\country-by-country-reports\AT_Raiffeisenlandesbank_Oberoesterreich_AG_2016_cbcr_ar_de.pdf" TargetMode="External"/><Relationship Id="rId978" Type="http://schemas.openxmlformats.org/officeDocument/2006/relationships/hyperlink" Target="file:///\\zew.local\DFS\Bereiche\STEU\STEU\Personal\Praktikanten\Max%20Sch&#228;fer\country-by-country-reports\GB_Barclays_Plc_2015_cbcr_sd_en.pdf" TargetMode="External"/><Relationship Id="rId1163" Type="http://schemas.openxmlformats.org/officeDocument/2006/relationships/hyperlink" Target="file:///\\zew.local\DFS\Bereiche\STEU\STEU\Personal\Praktikanten\Max%20Sch&#228;fer\country-by-country-reports\FR_Credit_Agricole_S.A._2014_cbcr_ar_fr.pdf" TargetMode="External"/><Relationship Id="rId1370" Type="http://schemas.openxmlformats.org/officeDocument/2006/relationships/hyperlink" Target="file:///\\zew.local\DFS\Bereiche\STEU\STEU\Personal\Praktikanten\Max%20Sch&#228;fer\country-by-country-reports\FR_BNP_Paribas_2014_cbcr_ar_en.pdf" TargetMode="External"/><Relationship Id="rId1829" Type="http://schemas.openxmlformats.org/officeDocument/2006/relationships/hyperlink" Target="file:///\\zew.local\DFS\Bereiche\STEU\STEU\CBCR_shared\Datenerhebung\country-by-country-reports\DE_Deutsche_Pfandbriefbank_AG_2015_cbcr_ar_en.pdf" TargetMode="External"/><Relationship Id="rId2007" Type="http://schemas.openxmlformats.org/officeDocument/2006/relationships/hyperlink" Target="file:///\\zew.local\DFS\Bereiche\STEU\STEU\Personal\Praktikanten\Max%20Sch&#228;fer\country-by-country-reports\ES_Banco_Santander_SA_2015_cbcr_ar_en.pdf" TargetMode="External"/><Relationship Id="rId2214" Type="http://schemas.openxmlformats.org/officeDocument/2006/relationships/hyperlink" Target="country-by-country-reports/DE_Saar_LB_2013_2014_cbcr_ar_de.pdf" TargetMode="External"/><Relationship Id="rId740" Type="http://schemas.openxmlformats.org/officeDocument/2006/relationships/hyperlink" Target="file:///\\zew.local\DFS\Bereiche\STEU\STEU\Personal\Praktikanten\Max%20Sch&#228;fer\country-by-country-reports\GB_Standard_Chartered_2013_cbcr_sd_en.pdf" TargetMode="External"/><Relationship Id="rId838" Type="http://schemas.openxmlformats.org/officeDocument/2006/relationships/hyperlink" Target="file:///\\zew.local\DFS\Bereiche\STEU\STEU\Personal\Praktikanten\Max%20Sch&#228;fer\country-by-country-reports\GB_HSBC_Holdings_Plc_2014_cbcr_sd_en.pdf" TargetMode="External"/><Relationship Id="rId1023" Type="http://schemas.openxmlformats.org/officeDocument/2006/relationships/hyperlink" Target="https://www.credit-agricole.com/finance/finance/espace-investisseurs/informations-financieres" TargetMode="External"/><Relationship Id="rId1468" Type="http://schemas.openxmlformats.org/officeDocument/2006/relationships/hyperlink" Target="file:///\\zew.local\DFS\Bereiche\STEU\STEU\Personal\Praktikanten\Max%20Sch&#228;fer\country-by-country-reports\FR_Societe_Generale_SA_2014_cbcr_ar_fr.pdf" TargetMode="External"/><Relationship Id="rId1675" Type="http://schemas.openxmlformats.org/officeDocument/2006/relationships/hyperlink" Target="file:///\\zew.local\DFS\Bereiche\STEU\STEU\Personal\Praktikanten\Max%20Sch&#228;fer\country-by-country-reports\FR_Credit_Mutuel_Nord_Europe_SA_2015_cbcr_ar_fr.pdf" TargetMode="External"/><Relationship Id="rId1882" Type="http://schemas.openxmlformats.org/officeDocument/2006/relationships/hyperlink" Target="file:///\\zew.local\DFS\Bereiche\STEU\STEU\Personal\Praktikanten\Max%20Sch&#228;fer\country-by-country-reports\SE_Nordea_Bank_AB_publ_2015_cbcr_ar_en.pdf" TargetMode="External"/><Relationship Id="rId2298" Type="http://schemas.openxmlformats.org/officeDocument/2006/relationships/hyperlink" Target="file:///\\zew.local\DFS\Bereiche\STEU\STEU\Personal\Praktikanten\Max%20Sch&#228;fer\country-by-country-reports\IT_Veneto_Banca_scpa_2013_cbcr_ar_it.pdf" TargetMode="External"/><Relationship Id="rId172" Type="http://schemas.openxmlformats.org/officeDocument/2006/relationships/hyperlink" Target="file:///\\zew.local\DFS\Bereiche\STEU\STEU\Personal\Praktikanten\Max%20Sch&#228;fer\country-by-country-reports\IE_Bank_of_Ireland_2013_cbcr_sd_en.pdf" TargetMode="External"/><Relationship Id="rId477" Type="http://schemas.openxmlformats.org/officeDocument/2006/relationships/hyperlink" Target="file:///\\zew.local\DFS\Bereiche\STEU\STEU\Personal\Praktikanten\Max%20Sch&#228;fer\country-by-country-reports\DE_Nord_LB_2013_cbcr_sd_de.pdf" TargetMode="External"/><Relationship Id="rId600" Type="http://schemas.openxmlformats.org/officeDocument/2006/relationships/hyperlink" Target="file:///\\zew.local\DFS\Bereiche\STEU\STEU\Personal\Praktikanten\Max%20Sch&#228;fer\country-by-country-reports\GB_Leeds_Building_Society_2016_cbcr_ar_en.pdf" TargetMode="External"/><Relationship Id="rId684" Type="http://schemas.openxmlformats.org/officeDocument/2006/relationships/hyperlink" Target="file:///\\zew.local\DFS\Bereiche\STEU\STEU\Personal\Praktikanten\Max%20Sch&#228;fer\country-by-country-reports\GB_Standard_Chartered_2015_cbcr_ar_en.pdf" TargetMode="External"/><Relationship Id="rId1230" Type="http://schemas.openxmlformats.org/officeDocument/2006/relationships/hyperlink" Target="file:///\\zew.local\DFS\Bereiche\STEU\STEU\Personal\Praktikanten\Max%20Sch&#228;fer\country-by-country-reports\FR_BNP_Paribas_2016_cbcr_ar_en.pdf" TargetMode="External"/><Relationship Id="rId1328" Type="http://schemas.openxmlformats.org/officeDocument/2006/relationships/hyperlink" Target="file:///\\zew.local\DFS\Bereiche\STEU\STEU\Personal\Praktikanten\Max%20Sch&#228;fer\country-by-country-reports\FR_BNP_Paribas_2014_cbcr_ar_en.pdf" TargetMode="External"/><Relationship Id="rId1535" Type="http://schemas.openxmlformats.org/officeDocument/2006/relationships/hyperlink" Target="http://www.groupebpce.fr/en/Investors/Results/Registration-documents" TargetMode="External"/><Relationship Id="rId2060" Type="http://schemas.openxmlformats.org/officeDocument/2006/relationships/hyperlink" Target="../country-by-country-reports/IT_Banca_Capasso_Antonio_SpA_2015_cbcr_sd_it.pdf" TargetMode="External"/><Relationship Id="rId2158" Type="http://schemas.openxmlformats.org/officeDocument/2006/relationships/hyperlink" Target="../country-by-country-reports/LU_KBL_European_Private_Bankers_2016_cbcr_ar_en.pdf" TargetMode="External"/><Relationship Id="rId337" Type="http://schemas.openxmlformats.org/officeDocument/2006/relationships/hyperlink" Target="file:///\\zew.local\DFS\Bereiche\STEU\STEU\Personal\Praktikanten\Max%20Sch&#228;fer\country-by-country-reports\FR_Dexia_Credit_Local_2015_cbcr_ar_fr.pdf" TargetMode="External"/><Relationship Id="rId891" Type="http://schemas.openxmlformats.org/officeDocument/2006/relationships/hyperlink" Target="file:///\\zew.local\DFS\Bereiche\STEU\STEU\Personal\Praktikanten\Max%20Sch&#228;fer\country-by-country-reports\GB_HSBC_Holdings_Plc_2014_cbcr_sd_en.pdf" TargetMode="External"/><Relationship Id="rId905" Type="http://schemas.openxmlformats.org/officeDocument/2006/relationships/hyperlink" Target="file:///\\zew.local\DFS\Bereiche\STEU\STEU\Personal\Praktikanten\Max%20Sch&#228;fer\country-by-country-reports\GB_Barclays_Plc_2016_cbcr_sd_en.pdf" TargetMode="External"/><Relationship Id="rId989" Type="http://schemas.openxmlformats.org/officeDocument/2006/relationships/hyperlink" Target="file:///\\zew.local\DFS\Bereiche\STEU\STEU\Personal\Praktikanten\Max%20Sch&#228;fer\country-by-country-reports\GB_Barclays_Plc_2014_cbcr_sd_en.pdf" TargetMode="External"/><Relationship Id="rId1742" Type="http://schemas.openxmlformats.org/officeDocument/2006/relationships/hyperlink" Target="file:///\\zew.local\DFS\Bereiche\STEU\STEU\Personal\Praktikanten\Max%20Sch&#228;fer\country-by-country-reports\FR_Banque_PSA_Finance_SA_2014_cbcr_sd_fr.pdf" TargetMode="External"/><Relationship Id="rId2018" Type="http://schemas.openxmlformats.org/officeDocument/2006/relationships/hyperlink" Target="file:///\\zew.local\DFS\Bereiche\STEU\STEU\Personal\Praktikanten\Max%20Sch&#228;fer\country-by-country-reports\ES_Banco_Santander_SA_2015_cbcr_ar_en.pdf" TargetMode="External"/><Relationship Id="rId34" Type="http://schemas.openxmlformats.org/officeDocument/2006/relationships/hyperlink" Target="file:///\\zew.local\DFS\Bereiche\STEU\STEU\Personal\Praktikanten\Max%20Sch&#228;fer\country-by-country-reports\GB_Leeds_Building_Society_2014_cbcr_ar_en.pdf" TargetMode="External"/><Relationship Id="rId544" Type="http://schemas.openxmlformats.org/officeDocument/2006/relationships/hyperlink" Target="file:///\\zew.local\DFS\Bereiche\STEU\STEU\Personal\Praktikanten\Max%20Sch&#228;fer\country-by-country-reports\AT_Raiffeisenlandesbank_Oberoesterreich_AG_2015_cbcr_ar_de.pdf" TargetMode="External"/><Relationship Id="rId751" Type="http://schemas.openxmlformats.org/officeDocument/2006/relationships/hyperlink" Target="file:///\\zew.local\DFS\Bereiche\STEU\STEU\Personal\Praktikanten\Max%20Sch&#228;fer\country-by-country-reports\GB_Standard_Chartered_2013_cbcr_sd_en.pdf" TargetMode="External"/><Relationship Id="rId849" Type="http://schemas.openxmlformats.org/officeDocument/2006/relationships/hyperlink" Target="file:///\\zew.local\DFS\Bereiche\STEU\STEU\Personal\Praktikanten\Max%20Sch&#228;fer\country-by-country-reports\GB_HSBC_Holdings_Plc_2014_cbcr_sd_en.pdf" TargetMode="External"/><Relationship Id="rId1174" Type="http://schemas.openxmlformats.org/officeDocument/2006/relationships/hyperlink" Target="file:///\\zew.local\DFS\Bereiche\STEU\STEU\Personal\Praktikanten\Max%20Sch&#228;fer\country-by-country-reports\FR_Credit_Agricole_S.A._2014_cbcr_ar_fr.pdf" TargetMode="External"/><Relationship Id="rId1381" Type="http://schemas.openxmlformats.org/officeDocument/2006/relationships/hyperlink" Target="file:///\\zew.local\DFS\Bereiche\STEU\STEU\Personal\Praktikanten\Max%20Sch&#228;fer\country-by-country-reports\FR_BNP_Paribas_2014_cbcr_ar_en.pdf" TargetMode="External"/><Relationship Id="rId1479" Type="http://schemas.openxmlformats.org/officeDocument/2006/relationships/hyperlink" Target="file:///\\zew.local\DFS\Bereiche\STEU\STEU\Personal\Praktikanten\Max%20Sch&#228;fer\country-by-country-reports\FR_Credit_Industriel_et_Commercial_SA_-_CIC_2015_cbcr_ar_en.pdf" TargetMode="External"/><Relationship Id="rId1602" Type="http://schemas.openxmlformats.org/officeDocument/2006/relationships/hyperlink" Target="file:///\\zew.local\DFS\Bereiche\STEU\STEU\Personal\Praktikanten\Max%20Sch&#228;fer\country-by-country-reports\FR_BPCE_SA_2015_cbcr_ar_en.pdf" TargetMode="External"/><Relationship Id="rId1686" Type="http://schemas.openxmlformats.org/officeDocument/2006/relationships/hyperlink" Target="file:///\\zew.local\DFS\Bereiche\STEU\STEU\Personal\Praktikanten\Max%20Sch&#228;fer\country-by-country-reports\FR_Banque_Federative_du_Credit_Mutuel_2015_cbcr_ar_fr.pdf" TargetMode="External"/><Relationship Id="rId2225" Type="http://schemas.openxmlformats.org/officeDocument/2006/relationships/hyperlink" Target="file:///X:\Datenerhebung\country-by-country-reports\DE_Wuestenrot_Wuerttembergische_2013_cbcr_ar_de.pdf" TargetMode="External"/><Relationship Id="rId183" Type="http://schemas.openxmlformats.org/officeDocument/2006/relationships/hyperlink" Target="file:///\\zew.local\DFS\Bereiche\STEU\STEU\Personal\Praktikanten\Max%20Sch&#228;fer\country-by-country-reports\FR_BPCE_SA_2013_cbcr_sd_fr.pdf" TargetMode="External"/><Relationship Id="rId390" Type="http://schemas.openxmlformats.org/officeDocument/2006/relationships/hyperlink" Target="file:///\\zew.local\DFS\Bereiche\STEU\STEU\Personal\Praktikanten\Max%20Sch&#228;fer\country-by-country-reports\GB_HSBC_Holdings_Plc_2013_cbcr_sd_en.pdf" TargetMode="External"/><Relationship Id="rId404" Type="http://schemas.openxmlformats.org/officeDocument/2006/relationships/hyperlink" Target="country-by-country-reports/GB_Aberdeen_Asset_Management_2015_cbcr_sd_en.pdf" TargetMode="External"/><Relationship Id="rId611" Type="http://schemas.openxmlformats.org/officeDocument/2006/relationships/hyperlink" Target="../Reports/Erhoben/GB_BLME_Holdings_PLC_2015_cbcr_ar_en.pdf" TargetMode="External"/><Relationship Id="rId1034" Type="http://schemas.openxmlformats.org/officeDocument/2006/relationships/hyperlink" Target="https://www.credit-agricole.com/finance/finance/espace-investisseurs/informations-financieres" TargetMode="External"/><Relationship Id="rId1241" Type="http://schemas.openxmlformats.org/officeDocument/2006/relationships/hyperlink" Target="file:///\\zew.local\DFS\Bereiche\STEU\STEU\Personal\Praktikanten\Max%20Sch&#228;fer\country-by-country-reports\FR_BNP_Paribas_2016_cbcr_ar_en.pdf" TargetMode="External"/><Relationship Id="rId1339" Type="http://schemas.openxmlformats.org/officeDocument/2006/relationships/hyperlink" Target="file:///\\zew.local\DFS\Bereiche\STEU\STEU\Personal\Praktikanten\Max%20Sch&#228;fer\country-by-country-reports\FR_BNP_Paribas_2014_cbcr_ar_en.pdf" TargetMode="External"/><Relationship Id="rId1893" Type="http://schemas.openxmlformats.org/officeDocument/2006/relationships/hyperlink" Target="file:///\\zew.local\DFS\Bereiche\STEU\STEU\Personal\Praktikanten\Max%20Sch&#228;fer\country-by-country-reports\SE_Nordea_Bank_AB_publ_2015_cbcr_ar_en.pdf" TargetMode="External"/><Relationship Id="rId1907" Type="http://schemas.openxmlformats.org/officeDocument/2006/relationships/hyperlink" Target="file:///\\zew.local\DFS\Bereiche\STEU\STEU\Personal\Praktikanten\Max%20Sch&#228;fer\country-by-country-reports\NL_ABN_AMRO_Bank_NV_2015_cbcr_ar_en.pdf" TargetMode="External"/><Relationship Id="rId2071" Type="http://schemas.openxmlformats.org/officeDocument/2006/relationships/hyperlink" Target="../country-by-country-reports/IT_Monte_dei_Paschi_di_Siena_2015_cbcr_ar_en.pdf" TargetMode="External"/><Relationship Id="rId250" Type="http://schemas.openxmlformats.org/officeDocument/2006/relationships/hyperlink" Target="file:///\\zew.local\DFS\Bereiche\STEU\STEU\Personal\Praktikanten\Max%20Sch&#228;fer\country-by-country-reports\FR_Dexia_Credit_Local_2013_cbcr_sd_fr.pdf" TargetMode="External"/><Relationship Id="rId488" Type="http://schemas.openxmlformats.org/officeDocument/2006/relationships/hyperlink" Target="file:///\\zew.local\DFS\Bereiche\STEU\STEU\Personal\Praktikanten\Max%20Sch&#228;fer\country-by-country-reports\DE_Deutsche_Pfandbriefbank_2014_cbcr_ar_en.pdf" TargetMode="External"/><Relationship Id="rId695" Type="http://schemas.openxmlformats.org/officeDocument/2006/relationships/hyperlink" Target="file:///\\zew.local\DFS\Bereiche\STEU\STEU\Personal\Praktikanten\Max%20Sch&#228;fer\country-by-country-reports\GB_Standard_Chartered_2015_cbcr_ar_en.pdf" TargetMode="External"/><Relationship Id="rId709" Type="http://schemas.openxmlformats.org/officeDocument/2006/relationships/hyperlink" Target="file:///\\zew.local\DFS\Bereiche\STEU\STEU\Personal\Praktikanten\Max%20Sch&#228;fer\country-by-country-reports\GB_Standard_Chartered_2015_cbcr_ar_en.pdf" TargetMode="External"/><Relationship Id="rId916" Type="http://schemas.openxmlformats.org/officeDocument/2006/relationships/hyperlink" Target="file:///\\zew.local\DFS\Bereiche\STEU\STEU\Personal\Praktikanten\Max%20Sch&#228;fer\country-by-country-reports\GB_Barclays_Plc_2016_cbcr_sd_en.pdf" TargetMode="External"/><Relationship Id="rId1101" Type="http://schemas.openxmlformats.org/officeDocument/2006/relationships/hyperlink" Target="file:///\\zew.local\DFS\Bereiche\STEU\STEU\Personal\Praktikanten\Max%20Sch&#228;fer\country-by-country-reports\FR_Cr&#233;dit_Agricole_S.A._2015_cbcr_ar_fr.pdf" TargetMode="External"/><Relationship Id="rId1546" Type="http://schemas.openxmlformats.org/officeDocument/2006/relationships/hyperlink" Target="file:///\\zew.local\DFS\Bereiche\STEU\STEU\Personal\Praktikanten\Max%20Sch&#228;fer\country-by-country-reports\FR_BPCE_SA_2015_cbcr_ar_en.pdf" TargetMode="External"/><Relationship Id="rId1753" Type="http://schemas.openxmlformats.org/officeDocument/2006/relationships/hyperlink" Target="file:///\\zew.local\DFS\Bereiche\STEU\STEU\Personal\Praktikanten\Max%20Sch&#228;fer\country-by-country-reports\FR_Banque_PSA_Finance_SA_2014_cbcr_sd_fr.pdf" TargetMode="External"/><Relationship Id="rId1960" Type="http://schemas.openxmlformats.org/officeDocument/2006/relationships/hyperlink" Target="file:///\\zew.local\DFS\Bereiche\STEU\STEU\Personal\Praktikanten\Max%20Sch&#228;fer\country-by-country-reports\ES_Banco_Bilbao_Vizcaya_Argentaria_SA_2014_cbcr_ar_en.pdf" TargetMode="External"/><Relationship Id="rId2169" Type="http://schemas.openxmlformats.org/officeDocument/2006/relationships/hyperlink" Target="https://www.rabobank.com/en/images/rabobank-annual-report-2015.pdf" TargetMode="External"/><Relationship Id="rId45" Type="http://schemas.openxmlformats.org/officeDocument/2006/relationships/hyperlink" Target="file:///\\zew.local\DFS\Bereiche\STEU\STEU\Personal\Praktikanten\Max%20Sch&#228;fer\country-by-country-reports\GB_Royal_Bank_of_Scotland_International_Limited_2016_cbcr_sd_en.pdf" TargetMode="External"/><Relationship Id="rId110" Type="http://schemas.openxmlformats.org/officeDocument/2006/relationships/hyperlink" Target="country-by-country-reports/FR_Banque_Federative_du_Credit_Mutuel_2016_cbcr_ar_fr.pdf" TargetMode="External"/><Relationship Id="rId348" Type="http://schemas.openxmlformats.org/officeDocument/2006/relationships/hyperlink" Target="file:///\\zew.local\DFS\Bereiche\STEU\STEU\Personal\Praktikanten\Max%20Sch&#228;fer\country-by-country-reports\FR_Dexia_Credit_Local_2014_cbcr_ar_fr.pdf" TargetMode="External"/><Relationship Id="rId555" Type="http://schemas.openxmlformats.org/officeDocument/2006/relationships/hyperlink" Target="file:///\\zew.local\DFS\Bereiche\STEU\STEU\Personal\Praktikanten\Max%20Sch&#228;fer\country-by-country-reports\IE_Allied_Irish_Banks_plc_2014_cbcr_sd_en.pdf" TargetMode="External"/><Relationship Id="rId762" Type="http://schemas.openxmlformats.org/officeDocument/2006/relationships/hyperlink" Target="file:///\\zew.local\DFS\Bereiche\STEU\STEU\Personal\Praktikanten\Max%20Sch&#228;fer\country-by-country-reports\GB_Standard_Chartered_2013_cbcr_sd_en.pdf" TargetMode="External"/><Relationship Id="rId1185" Type="http://schemas.openxmlformats.org/officeDocument/2006/relationships/hyperlink" Target="file:///\\zew.local\DFS\Bereiche\STEU\STEU\Personal\Praktikanten\Max%20Sch&#228;fer\country-by-country-reports\FR_Agence_Francaise_de_Developpement_2015_cbcr_ar_fr.pdf" TargetMode="External"/><Relationship Id="rId1392" Type="http://schemas.openxmlformats.org/officeDocument/2006/relationships/hyperlink" Target="file:///\\zew.local\DFS\Bereiche\STEU\STEU\Personal\Praktikanten\Max%20Sch&#228;fer\country-by-country-reports\FR_Societe_Generale_SA_2014_cbcr_ar_fr.pdf" TargetMode="External"/><Relationship Id="rId1406" Type="http://schemas.openxmlformats.org/officeDocument/2006/relationships/hyperlink" Target="file:///\\zew.local\DFS\Bereiche\STEU\STEU\Personal\Praktikanten\Max%20Sch&#228;fer\country-by-country-reports\FR_Societe_Generale_SA_2014_cbcr_ar_fr.pdf" TargetMode="External"/><Relationship Id="rId1613" Type="http://schemas.openxmlformats.org/officeDocument/2006/relationships/hyperlink" Target="file:///\\zew.local\DFS\Bereiche\STEU\STEU\Personal\Praktikanten\Max%20Sch&#228;fer\country-by-country-reports\FR_BPCE_SA_2014_cbcr_ar_en.pdf" TargetMode="External"/><Relationship Id="rId1820" Type="http://schemas.openxmlformats.org/officeDocument/2006/relationships/hyperlink" Target="file:///\\zew.local\DFS\Bereiche\STEU\STEU\CBCR_shared\Datenerhebung\country-by-country-reports\DE_biw_Bank_fuer_Investments_und_Wertpapiere_AG_2015_cbcr_ar_de.pdf" TargetMode="External"/><Relationship Id="rId2029" Type="http://schemas.openxmlformats.org/officeDocument/2006/relationships/hyperlink" Target="file:///\\zew.local\DFS\Bereiche\STEU\STEU\Personal\Praktikanten\Max%20Sch&#228;fer\country-by-country-reports\ES_Banca_March_SA_2015_cbcr_ar_es.pdf" TargetMode="External"/><Relationship Id="rId2236" Type="http://schemas.openxmlformats.org/officeDocument/2006/relationships/hyperlink" Target="file:///X:\Datenerhebung\country-by-country-reports\DE_ProCredit_Holding_AG_2016_cbcr_ar_en.pdf" TargetMode="External"/><Relationship Id="rId194" Type="http://schemas.openxmlformats.org/officeDocument/2006/relationships/hyperlink" Target="file:///\\zew.local\DFS\Bereiche\STEU\STEU\Personal\Praktikanten\Max%20Sch&#228;fer\country-by-country-reports\FR_BPCE_SA_2013_cbcr_sd_fr.pdf" TargetMode="External"/><Relationship Id="rId208" Type="http://schemas.openxmlformats.org/officeDocument/2006/relationships/hyperlink" Target="file:///\\zew.local\DFS\Bereiche\STEU\STEU\Personal\Praktikanten\Max%20Sch&#228;fer\country-by-country-reports\FR_BPCE_SA_2013_cbcr_sd_fr.pdf" TargetMode="External"/><Relationship Id="rId415" Type="http://schemas.openxmlformats.org/officeDocument/2006/relationships/hyperlink" Target="country-by-country-reports/GR_Eurobank_Ergasias_SA_2016_cbcr_ar_en.pdf" TargetMode="External"/><Relationship Id="rId622" Type="http://schemas.openxmlformats.org/officeDocument/2006/relationships/hyperlink" Target="file:///\\zew.local\DFS\Bereiche\STEU\STEU\Personal\Praktikanten\Max%20Sch&#228;fer\country-by-country-reports\GB_Skipton_Building_Society_2015_cbcr_ar_en.pdf" TargetMode="External"/><Relationship Id="rId1045" Type="http://schemas.openxmlformats.org/officeDocument/2006/relationships/hyperlink" Target="https://www.credit-agricole.com/finance/finance/espace-investisseurs/informations-financieres" TargetMode="External"/><Relationship Id="rId1252" Type="http://schemas.openxmlformats.org/officeDocument/2006/relationships/hyperlink" Target="file:///\\zew.local\DFS\Bereiche\STEU\STEU\Personal\Praktikanten\Max%20Sch&#228;fer\country-by-country-reports\FR_BNP_Paribas_2016_cbcr_ar_en.pdf" TargetMode="External"/><Relationship Id="rId1697" Type="http://schemas.openxmlformats.org/officeDocument/2006/relationships/hyperlink" Target="file:///\\zew.local\DFS\Bereiche\STEU\STEU\Personal\Praktikanten\Max%20Sch&#228;fer\country-by-country-reports\FR_Banque_Federative_du_Credit_Mutuel_2015_cbcr_ar_fr.pdf" TargetMode="External"/><Relationship Id="rId1918" Type="http://schemas.openxmlformats.org/officeDocument/2006/relationships/hyperlink" Target="file:///\\zew.local\DFS\Bereiche\STEU\STEU\Personal\Praktikanten\Max%20Sch&#228;fer\country-by-country-reports\NL_ABN_AMRO_Bank_NV_2014_cbcr_ar_en.pdf" TargetMode="External"/><Relationship Id="rId2082" Type="http://schemas.openxmlformats.org/officeDocument/2006/relationships/hyperlink" Target="../country-by-country-reports/IT_BPER_Banca_S.P.A._2015_cbcr_ar_en.pdf" TargetMode="External"/><Relationship Id="rId2303" Type="http://schemas.openxmlformats.org/officeDocument/2006/relationships/hyperlink" Target="file:///\\zew.local\DFS\Bereiche\STEU\STEU\Personal\Praktikanten\Max%20Sch&#228;fer\country-by-country-reports\IT_Intesa_Sanpaolo_2013_cbcr_sd_en.pdf" TargetMode="External"/><Relationship Id="rId261" Type="http://schemas.openxmlformats.org/officeDocument/2006/relationships/hyperlink" Target="file:///\\zew.local\DFS\Bereiche\STEU\STEU\Personal\Praktikanten\Max%20Sch&#228;fer\country-by-country-reports\FR_Societe_Generale_SA_2013_cbcr_ar_fr.pdf" TargetMode="External"/><Relationship Id="rId499" Type="http://schemas.openxmlformats.org/officeDocument/2006/relationships/hyperlink" Target="country-by-country-reports/GR_Eurobank_Ergasias_SA_2015_cbcr_ar_en.pdf" TargetMode="External"/><Relationship Id="rId927" Type="http://schemas.openxmlformats.org/officeDocument/2006/relationships/hyperlink" Target="file:///\\zew.local\DFS\Bereiche\STEU\STEU\Personal\Praktikanten\Max%20Sch&#228;fer\country-by-country-reports\GB_Barclays_Plc_2016_cbcr_sd_en.pdf" TargetMode="External"/><Relationship Id="rId1112" Type="http://schemas.openxmlformats.org/officeDocument/2006/relationships/hyperlink" Target="file:///\\zew.local\DFS\Bereiche\STEU\STEU\Personal\Praktikanten\Max%20Sch&#228;fer\country-by-country-reports\FR_Cr&#233;dit_Agricole_S.A._2015_cbcr_ar_fr.pdf" TargetMode="External"/><Relationship Id="rId1557" Type="http://schemas.openxmlformats.org/officeDocument/2006/relationships/hyperlink" Target="file:///\\zew.local\DFS\Bereiche\STEU\STEU\Personal\Praktikanten\Max%20Sch&#228;fer\country-by-country-reports\FR_BPCE_SA_2015_cbcr_ar_en.pdf" TargetMode="External"/><Relationship Id="rId1764" Type="http://schemas.openxmlformats.org/officeDocument/2006/relationships/hyperlink" Target="file:///\\zew.local\DFS\Bereiche\STEU\STEU\Personal\Praktikanten\Max%20Sch&#228;fer\country-by-country-reports\FR_Banque_PSA_Finance_SA_2015_cbcr_ar_fr.pdf" TargetMode="External"/><Relationship Id="rId1971" Type="http://schemas.openxmlformats.org/officeDocument/2006/relationships/hyperlink" Target="http://shareholdersandinvestors.bbva.com/TLBB/fbinir/mult/ConsolidatedFinancialStatements_tcm927-508895.pdf" TargetMode="External"/><Relationship Id="rId56" Type="http://schemas.openxmlformats.org/officeDocument/2006/relationships/hyperlink" Target="file:///\\zew.local\DFS\Bereiche\STEU\STEU\Personal\Praktikanten\Max%20Sch&#228;fer\country-by-country-reports\FR_Credit_Industriel_et_Commercial_SA_-_CIC_2014_cbcr_ar_fr.pdf" TargetMode="External"/><Relationship Id="rId359" Type="http://schemas.openxmlformats.org/officeDocument/2006/relationships/hyperlink" Target="file:///\\zew.local\DFS\Bereiche\STEU\STEU\Personal\Praktikanten\Max%20Sch&#228;fer\country-by-country-reports\FR_Credit_Industriel_et_Commercial_SA_-_CIC_2014_cbcr_ar_fr.pdf" TargetMode="External"/><Relationship Id="rId566" Type="http://schemas.openxmlformats.org/officeDocument/2006/relationships/hyperlink" Target="file:///\\zew.local\DFS\Bereiche\STEU\STEU\Personal\Praktikanten\Max%20Sch&#228;fer\country-by-country-reports\GR_National_Bank_of_Greece_SA_2014_cbcr_ar_en.pdf" TargetMode="External"/><Relationship Id="rId773" Type="http://schemas.openxmlformats.org/officeDocument/2006/relationships/hyperlink" Target="file:///\\zew.local\DFS\Bereiche\STEU\STEU\Personal\Praktikanten\Max%20Sch&#228;fer\country-by-country-reports\GB_Standard_Chartered_2013_cbcr_sd_en.pdf" TargetMode="External"/><Relationship Id="rId1196" Type="http://schemas.openxmlformats.org/officeDocument/2006/relationships/hyperlink" Target="file:///\\zew.local\DFS\Bereiche\STEU\STEU\Personal\Praktikanten\Max%20Sch&#228;fer\country-by-country-reports\FR_BNP_Paribas_2016_cbcr_ar_en.pdf" TargetMode="External"/><Relationship Id="rId1417" Type="http://schemas.openxmlformats.org/officeDocument/2006/relationships/hyperlink" Target="file:///\\zew.local\DFS\Bereiche\STEU\STEU\Personal\Praktikanten\Max%20Sch&#228;fer\country-by-country-reports\FR_Societe_Generale_SA_2014_cbcr_ar_fr.pdf" TargetMode="External"/><Relationship Id="rId1624" Type="http://schemas.openxmlformats.org/officeDocument/2006/relationships/hyperlink" Target="file:///\\zew.local\DFS\Bereiche\STEU\STEU\Personal\Praktikanten\Max%20Sch&#228;fer\country-by-country-reports\FR_BPCE_SA_2014_cbcr_ar_en.pdf" TargetMode="External"/><Relationship Id="rId1831" Type="http://schemas.openxmlformats.org/officeDocument/2006/relationships/hyperlink" Target="file:///\\zew.local\DFS\Bereiche\STEU\STEU\CBCR_shared\Datenerhebung\country-by-country-reports\CY_Bank_of_Cyprus_Public_Company_Limited-Bank_of_Cyprus_Group_2015_cbcr_ar_en.pdf" TargetMode="External"/><Relationship Id="rId2247" Type="http://schemas.openxmlformats.org/officeDocument/2006/relationships/hyperlink" Target="file:///X:\Datenerhebung\country-by-country-reports\DE_Deka_Bank_2016_cbcr_sd_de.pdf" TargetMode="External"/><Relationship Id="rId121" Type="http://schemas.openxmlformats.org/officeDocument/2006/relationships/hyperlink" Target="country-by-country-reports/FR_Banque_Federative_du_Credit_Mutuel_2016_cbcr_ar_fr.pdf" TargetMode="External"/><Relationship Id="rId219" Type="http://schemas.openxmlformats.org/officeDocument/2006/relationships/hyperlink" Target="file:///\\zew.local\DFS\Bereiche\STEU\STEU\Personal\Praktikanten\Max%20Sch&#228;fer\country-by-country-reports\FR_BPCE_SA_2013_cbcr_sd_fr.pdf" TargetMode="External"/><Relationship Id="rId426" Type="http://schemas.openxmlformats.org/officeDocument/2006/relationships/hyperlink" Target="file:///\\zew.local\DFS\Bereiche\STEU\STEU\Personal\Praktikanten\Max%20Sch&#228;fer\country-by-country-reports\PT_Caixa_Geral_de_Depositos_2016_cbcr_ar_en.pdf" TargetMode="External"/><Relationship Id="rId633" Type="http://schemas.openxmlformats.org/officeDocument/2006/relationships/hyperlink" Target="file:///\\zew.local\DFS\Bereiche\STEU\STEU\Personal\Praktikanten\Max%20Sch&#228;fer\country-by-country-reports\GB_Schroders_Plc_2016_turnover_sd_en.pdf" TargetMode="External"/><Relationship Id="rId980" Type="http://schemas.openxmlformats.org/officeDocument/2006/relationships/hyperlink" Target="file:///\\zew.local\DFS\Bereiche\STEU\STEU\Personal\Praktikanten\Max%20Sch&#228;fer\country-by-country-reports\GB_Barclays_Plc_2014_cbcr_sd_en.pdf" TargetMode="External"/><Relationship Id="rId1056" Type="http://schemas.openxmlformats.org/officeDocument/2006/relationships/hyperlink" Target="file:///\\zew.local\DFS\Bereiche\STEU\STEU\Personal\Praktikanten\Max%20Sch&#228;fer\country-by-country-reports\FR_Credit_Agricole_S.A._2016_cbcr_ar_fr.pdf" TargetMode="External"/><Relationship Id="rId1263" Type="http://schemas.openxmlformats.org/officeDocument/2006/relationships/hyperlink" Target="file:///\\zew.local\DFS\Bereiche\STEU\STEU\Personal\Praktikanten\Max%20Sch&#228;fer\country-by-country-reports\FR_BNP_Paribas_2015_cbcr_ar_en.pdf" TargetMode="External"/><Relationship Id="rId1929" Type="http://schemas.openxmlformats.org/officeDocument/2006/relationships/hyperlink" Target="file:///\\zew.local\DFS\Bereiche\STEU\STEU\Personal\Praktikanten\Max%20Sch&#228;fer\country-by-country-reports\ES_Banco_Bilbao_Vizcaya_Argentaria_SA_2015_cbcr_ar_en.pdf" TargetMode="External"/><Relationship Id="rId2093" Type="http://schemas.openxmlformats.org/officeDocument/2006/relationships/hyperlink" Target="file:///\\zew.local\DFS\Bereiche\STEU\STEU\Personal\Praktikanten\Max%20Sch&#228;fer\country-by-country-reports\IT_Unione_di_Banche_Italiane_Scpa-UBI_Banca_2016_cbcr_ar_it.pdf" TargetMode="External"/><Relationship Id="rId2107" Type="http://schemas.openxmlformats.org/officeDocument/2006/relationships/hyperlink" Target="file:///\\zew.local\DFS\Bereiche\STEU\STEU\Personal\Praktikanten\Max%20Sch&#228;fer\country-by-country-reports\IT_UniCredit_SpA_2016_cbcr_sd_en.pdf" TargetMode="External"/><Relationship Id="rId2314" Type="http://schemas.openxmlformats.org/officeDocument/2006/relationships/hyperlink" Target="file:///\\zew.local\DFS\Bereiche\STEU\STEU\Personal\Praktikanten\Max%20Sch&#228;fer\country-by-country-reports\IT_Intesa_Sanpaolo_2013_cbcr_sd_en.pdf" TargetMode="External"/><Relationship Id="rId840" Type="http://schemas.openxmlformats.org/officeDocument/2006/relationships/hyperlink" Target="file:///\\zew.local\DFS\Bereiche\STEU\STEU\Personal\Praktikanten\Max%20Sch&#228;fer\country-by-country-reports\GB_HSBC_Holdings_Plc_2014_cbcr_sd_en.pdf" TargetMode="External"/><Relationship Id="rId938" Type="http://schemas.openxmlformats.org/officeDocument/2006/relationships/hyperlink" Target="file:///\\zew.local\DFS\Bereiche\STEU\STEU\Personal\Praktikanten\Max%20Sch&#228;fer\country-by-country-reports\GB_Barclays_Plc_2016_cbcr_sd_en.pdf" TargetMode="External"/><Relationship Id="rId1470" Type="http://schemas.openxmlformats.org/officeDocument/2006/relationships/hyperlink" Target="file:///\\zew.local\DFS\Bereiche\STEU\STEU\Personal\Praktikanten\Max%20Sch&#228;fer\country-by-country-reports\FR_Societe_Generale_SA_2014_cbcr_ar_fr.pdf" TargetMode="External"/><Relationship Id="rId1568" Type="http://schemas.openxmlformats.org/officeDocument/2006/relationships/hyperlink" Target="file:///\\zew.local\DFS\Bereiche\STEU\STEU\Personal\Praktikanten\Max%20Sch&#228;fer\country-by-country-reports\FR_BPCE_SA_2015_cbcr_ar_en.pdf" TargetMode="External"/><Relationship Id="rId1775" Type="http://schemas.openxmlformats.org/officeDocument/2006/relationships/hyperlink" Target="file:///\\zew.local\DFS\Bereiche\STEU\STEU\Personal\Praktikanten\Max%20Sch&#228;fer\country-by-country-reports\FR_RCI_Banque_SA_2014_cbcr_ar_fr.pdf" TargetMode="External"/><Relationship Id="rId67" Type="http://schemas.openxmlformats.org/officeDocument/2006/relationships/hyperlink" Target="file:///\\zew.local\DFS\Bereiche\STEU\STEU\Personal\Praktikanten\Max%20Sch&#228;fer\country-by-country-reports\IT_Veneto_Banca_scpa_2013_cbcr_ar_it.pdf" TargetMode="External"/><Relationship Id="rId272" Type="http://schemas.openxmlformats.org/officeDocument/2006/relationships/hyperlink" Target="file:///\\zew.local\DFS\Bereiche\STEU\STEU\Personal\Praktikanten\Max%20Sch&#228;fer\country-by-country-reports\FR_Societe_Generale_SA_2013_cbcr_ar_fr.pdf" TargetMode="External"/><Relationship Id="rId577" Type="http://schemas.openxmlformats.org/officeDocument/2006/relationships/hyperlink" Target="file:///\\zew.local\DFS\Bereiche\STEU\STEU\Personal\Praktikanten\Max%20Sch&#228;fer\country-by-country-reports\GB_Lloyds_Banking_Group_Plc_2014_cbcr_sd_en.pdf" TargetMode="External"/><Relationship Id="rId700" Type="http://schemas.openxmlformats.org/officeDocument/2006/relationships/hyperlink" Target="file:///\\zew.local\DFS\Bereiche\STEU\STEU\Personal\Praktikanten\Max%20Sch&#228;fer\country-by-country-reports\GB_Standard_Chartered_2015_cbcr_ar_en.pdf" TargetMode="External"/><Relationship Id="rId1123" Type="http://schemas.openxmlformats.org/officeDocument/2006/relationships/hyperlink" Target="file:///\\zew.local\DFS\Bereiche\STEU\STEU\Personal\Praktikanten\Max%20Sch&#228;fer\country-by-country-reports\FR_Cr&#233;dit_Agricole_S.A._2015_cbcr_ar_fr.pdf" TargetMode="External"/><Relationship Id="rId1330" Type="http://schemas.openxmlformats.org/officeDocument/2006/relationships/hyperlink" Target="file:///\\zew.local\DFS\Bereiche\STEU\STEU\Personal\Praktikanten\Max%20Sch&#228;fer\country-by-country-reports\FR_BNP_Paribas_2014_cbcr_ar_en.pdf" TargetMode="External"/><Relationship Id="rId1428" Type="http://schemas.openxmlformats.org/officeDocument/2006/relationships/hyperlink" Target="file:///\\zew.local\DFS\Bereiche\STEU\STEU\Personal\Praktikanten\Max%20Sch&#228;fer\country-by-country-reports\FR_Societe_Generale_SA_2014_cbcr_ar_fr.pdf" TargetMode="External"/><Relationship Id="rId1635" Type="http://schemas.openxmlformats.org/officeDocument/2006/relationships/hyperlink" Target="file:///\\zew.local\DFS\Bereiche\STEU\STEU\Personal\Praktikanten\Max%20Sch&#228;fer\country-by-country-reports\FR_BPCE_SA_2014_cbcr_ar_en.pdf" TargetMode="External"/><Relationship Id="rId1982" Type="http://schemas.openxmlformats.org/officeDocument/2006/relationships/hyperlink" Target="http://shareholdersandinvestors.bbva.com/TLBB/fbinir/mult/ConsolidatedFinancialStatements_tcm927-508895.pdf" TargetMode="External"/><Relationship Id="rId2160" Type="http://schemas.openxmlformats.org/officeDocument/2006/relationships/hyperlink" Target="../country-by-country-reports/LU_KBL_European_Private_Bankers_2016_cbcr_ar_en.pdf" TargetMode="External"/><Relationship Id="rId2258" Type="http://schemas.openxmlformats.org/officeDocument/2006/relationships/hyperlink" Target="../Reports/Erhoben/ES_BFA_Tenedora_de_Acciones_SAU_2016_cbcr_ar_es.pdf" TargetMode="External"/><Relationship Id="rId132" Type="http://schemas.openxmlformats.org/officeDocument/2006/relationships/hyperlink" Target="country-by-country-reports/FR_Dexia_Credit_Local_2016_cbcr_ar_fr.pdf" TargetMode="External"/><Relationship Id="rId784" Type="http://schemas.openxmlformats.org/officeDocument/2006/relationships/hyperlink" Target="file:///\\zew.local\DFS\Bereiche\STEU\STEU\Personal\Praktikanten\Max%20Sch&#228;fer\country-by-country-reports\GB_HSBC_Holdings_Plc_2015_cbcr_sd_en.pdf" TargetMode="External"/><Relationship Id="rId991" Type="http://schemas.openxmlformats.org/officeDocument/2006/relationships/hyperlink" Target="file:///\\zew.local\DFS\Bereiche\STEU\STEU\Personal\Praktikanten\Max%20Sch&#228;fer\country-by-country-reports\GB_Barclays_Plc_2014_cbcr_sd_en.pdf" TargetMode="External"/><Relationship Id="rId1067" Type="http://schemas.openxmlformats.org/officeDocument/2006/relationships/hyperlink" Target="file:///\\zew.local\DFS\Bereiche\STEU\STEU\Personal\Praktikanten\Max%20Sch&#228;fer\country-by-country-reports\FR_Credit_Agricole_S.A._2016_cbcr_ar_fr.pdf" TargetMode="External"/><Relationship Id="rId1842" Type="http://schemas.openxmlformats.org/officeDocument/2006/relationships/hyperlink" Target="file:///\\zew.local\DFS\Bereiche\STEU\STEU\Personal\Praktikanten\Max%20Sch&#228;fer\country-by-country-reports\CY_Bank_of_Cyprus_Public_Company_Limited-Bank_of_Cyprus_Group_2014_cbcr_ar_en.pdf" TargetMode="External"/><Relationship Id="rId2020" Type="http://schemas.openxmlformats.org/officeDocument/2006/relationships/hyperlink" Target="file:///\\zew.local\DFS\Bereiche\STEU\STEU\Personal\Praktikanten\Max%20Sch&#228;fer\country-by-country-reports\ES_Banco_Santander_SA_2015_cbcr_ar_en.pdf" TargetMode="External"/><Relationship Id="rId437" Type="http://schemas.openxmlformats.org/officeDocument/2006/relationships/hyperlink" Target="file:///\\zew.local\DFS\Bereiche\STEU\STEU\Personal\Praktikanten\Max%20Sch&#228;fer\country-by-country-reports\PT_Caixa_Geral_de_Depositos_2016_cbcr_ar_en.pdf" TargetMode="External"/><Relationship Id="rId644" Type="http://schemas.openxmlformats.org/officeDocument/2006/relationships/hyperlink" Target="file:///\\zew.local\DFS\Bereiche\STEU\STEU\Personal\Praktikanten\Max%20Sch&#228;fer\country-by-country-reports\GB_Schroders_Plc_2015_cbcr_sd_en.pdf" TargetMode="External"/><Relationship Id="rId851" Type="http://schemas.openxmlformats.org/officeDocument/2006/relationships/hyperlink" Target="file:///\\zew.local\DFS\Bereiche\STEU\STEU\Personal\Praktikanten\Max%20Sch&#228;fer\country-by-country-reports\GB_HSBC_Holdings_Plc_2014_cbcr_sd_en.pdf" TargetMode="External"/><Relationship Id="rId1274" Type="http://schemas.openxmlformats.org/officeDocument/2006/relationships/hyperlink" Target="file:///\\zew.local\DFS\Bereiche\STEU\STEU\Personal\Praktikanten\Max%20Sch&#228;fer\country-by-country-reports\FR_BNP_Paribas_2015_cbcr_ar_en.pdf" TargetMode="External"/><Relationship Id="rId1481" Type="http://schemas.openxmlformats.org/officeDocument/2006/relationships/hyperlink" Target="file:///\\zew.local\DFS\Bereiche\STEU\STEU\Personal\Praktikanten\Max%20Sch&#228;fer\country-by-country-reports\FR_Credit_Industriel_et_Commercial_SA_-_CIC_2015_cbcr_ar_en.pdf" TargetMode="External"/><Relationship Id="rId1579" Type="http://schemas.openxmlformats.org/officeDocument/2006/relationships/hyperlink" Target="file:///\\zew.local\DFS\Bereiche\STEU\STEU\Personal\Praktikanten\Max%20Sch&#228;fer\country-by-country-reports\FR_BPCE_SA_2015_cbcr_ar_en.pdf" TargetMode="External"/><Relationship Id="rId1702" Type="http://schemas.openxmlformats.org/officeDocument/2006/relationships/hyperlink" Target="file:///\\zew.local\DFS\Bereiche\STEU\STEU\Personal\Praktikanten\Max%20Sch&#228;fer\country-by-country-reports\FR_Banque_Federative_du_Credit_Mutuel_2014_cbcr_ar_fr.pdf" TargetMode="External"/><Relationship Id="rId2118" Type="http://schemas.openxmlformats.org/officeDocument/2006/relationships/hyperlink" Target="file:///\\zew.local\DFS\Bereiche\STEU\STEU\Personal\Praktikanten\Max%20Sch&#228;fer\country-by-country-reports\IT_UniCredit_SpA_2016_cbcr_sd_en.pdf" TargetMode="External"/><Relationship Id="rId2325" Type="http://schemas.openxmlformats.org/officeDocument/2006/relationships/hyperlink" Target="file:///\\zew.local\DFS\Bereiche\STEU\STEU\Personal\Praktikanten\Max%20Sch&#228;fer\country-by-country-reports\IT_Intesa_Sanpaolo_2013_cbcr_sd_en.pdf" TargetMode="External"/><Relationship Id="rId283" Type="http://schemas.openxmlformats.org/officeDocument/2006/relationships/hyperlink" Target="file:///\\zew.local\DFS\Bereiche\STEU\STEU\Personal\Praktikanten\Max%20Sch&#228;fer\country-by-country-reports\FR_Societe_Generale_SA_2013_cbcr_ar_fr.pdf" TargetMode="External"/><Relationship Id="rId490" Type="http://schemas.openxmlformats.org/officeDocument/2006/relationships/hyperlink" Target="file:///\\zew.local\DFS\Bereiche\STEU\STEU\Personal\Praktikanten\Max%20Sch&#228;fer\country-by-country-reports\DE_Deutsche_Pfandbriefbank_2014_cbcr_ar_en.pdf" TargetMode="External"/><Relationship Id="rId504" Type="http://schemas.openxmlformats.org/officeDocument/2006/relationships/hyperlink" Target="file:///\\zew.local\DFS\Bereiche\STEU\STEU\Personal\Praktikanten\Max%20Sch&#228;fer\country-by-country-reports\FR_Dexia_Credit_Local_2015_cbcr_ar_fr.pdf" TargetMode="External"/><Relationship Id="rId711" Type="http://schemas.openxmlformats.org/officeDocument/2006/relationships/hyperlink" Target="file:///\\zew.local\DFS\Bereiche\STEU\STEU\Personal\Praktikanten\Max%20Sch&#228;fer\country-by-country-reports\GB_Standard_Chartered_2015_cbcr_ar_en.pdf" TargetMode="External"/><Relationship Id="rId949" Type="http://schemas.openxmlformats.org/officeDocument/2006/relationships/hyperlink" Target="file:///\\zew.local\DFS\Bereiche\STEU\STEU\Personal\Praktikanten\Max%20Sch&#228;fer\country-by-country-reports\GB_Barclays_Plc_2015_cbcr_sd_en.pdf" TargetMode="External"/><Relationship Id="rId1134" Type="http://schemas.openxmlformats.org/officeDocument/2006/relationships/hyperlink" Target="file:///\\zew.local\DFS\Bereiche\STEU\STEU\Personal\Praktikanten\Max%20Sch&#228;fer\country-by-country-reports\FR_Cr&#233;dit_Agricole_S.A._2015_cbcr_ar_fr.pdf" TargetMode="External"/><Relationship Id="rId1341" Type="http://schemas.openxmlformats.org/officeDocument/2006/relationships/hyperlink" Target="file:///\\zew.local\DFS\Bereiche\STEU\STEU\Personal\Praktikanten\Max%20Sch&#228;fer\country-by-country-reports\FR_BNP_Paribas_2014_cbcr_ar_en.pdf" TargetMode="External"/><Relationship Id="rId1786" Type="http://schemas.openxmlformats.org/officeDocument/2006/relationships/hyperlink" Target="file:///\\zew.local\DFS\Bereiche\STEU\STEU\Personal\Praktikanten\Max%20Sch&#228;fer\country-by-country-reports\FR_RCI_Banque_SA_2014_cbcr_ar_fr.pdf" TargetMode="External"/><Relationship Id="rId1993" Type="http://schemas.openxmlformats.org/officeDocument/2006/relationships/hyperlink" Target="file:///\\zew.local\DFS\Bereiche\STEU\STEU\Personal\Praktikanten\Max%20Sch&#228;fer\country-by-country-reports\ES_Banco_Santander_SA_2015_cbcr_ar_en.pdf" TargetMode="External"/><Relationship Id="rId2171" Type="http://schemas.openxmlformats.org/officeDocument/2006/relationships/hyperlink" Target="https://www.rabobank.com/en/images/rabobank-annual-report-2015.pdf" TargetMode="External"/><Relationship Id="rId78" Type="http://schemas.openxmlformats.org/officeDocument/2006/relationships/hyperlink" Target="file:///\\zew.local\DFS\Bereiche\STEU\STEU\Personal\Praktikanten\Max%20Sch&#228;fer\country-by-country-reports\DE_Landesbank_Hessen-Thueringen_Girozentrale_-_HELABA_2013_cbcr_sd_de.pdf" TargetMode="External"/><Relationship Id="rId143" Type="http://schemas.openxmlformats.org/officeDocument/2006/relationships/hyperlink" Target="country-by-country-reports/DE_Bayerische_Landesbank_2016_cbcr_ar_de.pdf" TargetMode="External"/><Relationship Id="rId350" Type="http://schemas.openxmlformats.org/officeDocument/2006/relationships/hyperlink" Target="file:///\\zew.local\DFS\Bereiche\STEU\STEU\Personal\Praktikanten\Max%20Sch&#228;fer\country-by-country-reports\FR_Dexia_Credit_Local_2014_cbcr_ar_fr.pdf" TargetMode="External"/><Relationship Id="rId588" Type="http://schemas.openxmlformats.org/officeDocument/2006/relationships/hyperlink" Target="file:///\\zew.local\DFS\Bereiche\STEU\STEU\Personal\Praktikanten\Max%20Sch&#228;fer\country-by-country-reports\GB_Lloyds_Banking_Group_Plc_2013_cbcr_sd_en.pdf" TargetMode="External"/><Relationship Id="rId795" Type="http://schemas.openxmlformats.org/officeDocument/2006/relationships/hyperlink" Target="file:///\\zew.local\DFS\Bereiche\STEU\STEU\Personal\Praktikanten\Max%20Sch&#228;fer\country-by-country-reports\GB_HSBC_Holdings_Plc_2015_cbcr_sd_en.pdf" TargetMode="External"/><Relationship Id="rId809" Type="http://schemas.openxmlformats.org/officeDocument/2006/relationships/hyperlink" Target="file:///\\zew.local\DFS\Bereiche\STEU\STEU\Personal\Praktikanten\Max%20Sch&#228;fer\country-by-country-reports\GB_HSBC_Holdings_Plc_2015_cbcr_sd_en.pdf" TargetMode="External"/><Relationship Id="rId1201" Type="http://schemas.openxmlformats.org/officeDocument/2006/relationships/hyperlink" Target="file:///\\zew.local\DFS\Bereiche\STEU\STEU\Personal\Praktikanten\Max%20Sch&#228;fer\country-by-country-reports\FR_BNP_Paribas_2016_cbcr_ar_en.pdf" TargetMode="External"/><Relationship Id="rId1439" Type="http://schemas.openxmlformats.org/officeDocument/2006/relationships/hyperlink" Target="file:///\\zew.local\DFS\Bereiche\STEU\STEU\Personal\Praktikanten\Max%20Sch&#228;fer\country-by-country-reports\FR_Societe_Generale_SA_2014_cbcr_ar_fr.pdf" TargetMode="External"/><Relationship Id="rId1646" Type="http://schemas.openxmlformats.org/officeDocument/2006/relationships/hyperlink" Target="file:///\\zew.local\DFS\Bereiche\STEU\STEU\Personal\Praktikanten\Max%20Sch&#228;fer\country-by-country-reports\FR_BPCE_SA_2014_cbcr_ar_en.pdf" TargetMode="External"/><Relationship Id="rId1853" Type="http://schemas.openxmlformats.org/officeDocument/2006/relationships/hyperlink" Target="file:///\\zew.local\DFS\Bereiche\STEU\STEU\Personal\country-by-country-reports\SI_SID_-_Slovene_Export_and_Development_Bank_Inc_Ljubljana_-_SID_Bank_Inc-SID_-_Slovenska_izvozna_in_razvojna_banka_dd_Ljubljana_-_SID_Banka_dd_2014_cbcr_ar_en.pdf" TargetMode="External"/><Relationship Id="rId2031" Type="http://schemas.openxmlformats.org/officeDocument/2006/relationships/hyperlink" Target="file:///\\zew.local\DFS\Bereiche\STEU\STEU\Personal\Praktikanten\Max%20Sch&#228;fer\country-by-country-reports\ES_Banca_March_SA_2014_cbcr_ar_es.pdf" TargetMode="External"/><Relationship Id="rId2269" Type="http://schemas.openxmlformats.org/officeDocument/2006/relationships/hyperlink" Target="file:///X:\Datenerhebung\country-by-country-reports\ES_Kutxabank_S.A_2015_cbcr_ar_en.pdf" TargetMode="External"/><Relationship Id="rId9" Type="http://schemas.openxmlformats.org/officeDocument/2006/relationships/hyperlink" Target="file:///\\zew.local\DFS\Bereiche\STEU\STEU\Personal\Praktikanten\Max%20Sch&#228;fer\country-by-country-reports\ES_Caixa_Rural_La_Vall_San_Isidro_Sociedad_Cooperativa_de_Credito_Valenciana_2015_cbcr_sd_es.pdf" TargetMode="External"/><Relationship Id="rId210" Type="http://schemas.openxmlformats.org/officeDocument/2006/relationships/hyperlink" Target="file:///\\zew.local\DFS\Bereiche\STEU\STEU\Personal\Praktikanten\Max%20Sch&#228;fer\country-by-country-reports\FR_BPCE_SA_2013_cbcr_sd_fr.pdf" TargetMode="External"/><Relationship Id="rId448" Type="http://schemas.openxmlformats.org/officeDocument/2006/relationships/hyperlink" Target="file:///X:\Datenerhebung\country-by-country-reports\DE_ProCredit_Holding_AG_2013_cbcr_sd_de.pdf" TargetMode="External"/><Relationship Id="rId655" Type="http://schemas.openxmlformats.org/officeDocument/2006/relationships/hyperlink" Target="file:///\\zew.local\DFS\Bereiche\STEU\STEU\Personal\Praktikanten\Max%20Sch&#228;fer\country-by-country-reports\GB_Paragon_Group_of_Companies_Plc_2015,%202016_cbcr_ar_en.pdf" TargetMode="External"/><Relationship Id="rId862" Type="http://schemas.openxmlformats.org/officeDocument/2006/relationships/hyperlink" Target="file:///\\zew.local\DFS\Bereiche\STEU\STEU\Personal\Praktikanten\Max%20Sch&#228;fer\country-by-country-reports\GB_HSBC_Holdings_Plc_2014_cbcr_sd_en.pdf" TargetMode="External"/><Relationship Id="rId1078" Type="http://schemas.openxmlformats.org/officeDocument/2006/relationships/hyperlink" Target="file:///\\zew.local\DFS\Bereiche\STEU\STEU\Personal\Praktikanten\Max%20Sch&#228;fer\country-by-country-reports\FR_Credit_Agricole_S.A._2016_cbcr_ar_fr.pdf" TargetMode="External"/><Relationship Id="rId1285" Type="http://schemas.openxmlformats.org/officeDocument/2006/relationships/hyperlink" Target="file:///\\zew.local\DFS\Bereiche\STEU\STEU\Personal\Praktikanten\Max%20Sch&#228;fer\country-by-country-reports\FR_BNP_Paribas_2015_cbcr_ar_en.pdf" TargetMode="External"/><Relationship Id="rId1492" Type="http://schemas.openxmlformats.org/officeDocument/2006/relationships/hyperlink" Target="http://www.groupebpce.fr/en/Investors/Results/Registration-documents" TargetMode="External"/><Relationship Id="rId1506" Type="http://schemas.openxmlformats.org/officeDocument/2006/relationships/hyperlink" Target="http://www.groupebpce.fr/en/Investors/Results/Registration-documents" TargetMode="External"/><Relationship Id="rId1713" Type="http://schemas.openxmlformats.org/officeDocument/2006/relationships/hyperlink" Target="file:///\\zew.local\DFS\Bereiche\STEU\STEU\Personal\Praktikanten\Max%20Sch&#228;fer\country-by-country-reports\FR_Banque_Federative_du_Credit_Mutuel_2014_cbcr_ar_fr.pdf" TargetMode="External"/><Relationship Id="rId1920" Type="http://schemas.openxmlformats.org/officeDocument/2006/relationships/hyperlink" Target="file:///\\zew.local\DFS\Bereiche\STEU\STEU\Personal\Praktikanten\Max%20Sch&#228;fer\country-by-country-reports\NL_ABN_AMRO_Bank_NV_2014_cbcr_ar_en.pdf" TargetMode="External"/><Relationship Id="rId2129" Type="http://schemas.openxmlformats.org/officeDocument/2006/relationships/hyperlink" Target="../country-by-country-reports/LU_Banque_Havilland_SA_2015_cbcr_ar_en.pdf" TargetMode="External"/><Relationship Id="rId2336" Type="http://schemas.openxmlformats.org/officeDocument/2006/relationships/hyperlink" Target="file:///\\nas2.ad.uni-mannheim.de\vol_lscsp\Home\lscsp\CBCR_shared\Datenerhebung\Reports\Annual_reports\DE_Commerzbank_AG_2014_cbcr_ar_de.pdf" TargetMode="External"/><Relationship Id="rId294" Type="http://schemas.openxmlformats.org/officeDocument/2006/relationships/hyperlink" Target="file:///\\zew.local\DFS\Bereiche\STEU\STEU\Personal\Praktikanten\Max%20Sch&#228;fer\country-by-country-reports\FR_Societe_Generale_SA_2013_cbcr_ar_fr.pdf" TargetMode="External"/><Relationship Id="rId308" Type="http://schemas.openxmlformats.org/officeDocument/2006/relationships/hyperlink" Target="file:///\\zew.local\DFS\Bereiche\STEU\STEU\Personal\Praktikanten\Max%20Sch&#228;fer\country-by-country-reports\FR_Societe_Generale_SA_2013_cbcr_ar_fr.pdf" TargetMode="External"/><Relationship Id="rId515" Type="http://schemas.openxmlformats.org/officeDocument/2006/relationships/hyperlink" Target="https://www.nordlb.com/fileadmin/redaktion_en/branchen/investorrelations/geschaeftsberichte/2015/NORDLB_Group_Annual_Report_2015.pdf" TargetMode="External"/><Relationship Id="rId722" Type="http://schemas.openxmlformats.org/officeDocument/2006/relationships/hyperlink" Target="file:///\\zew.local\DFS\Bereiche\STEU\STEU\Personal\Praktikanten\Max%20Sch&#228;fer\country-by-country-reports\GB_Standard_Chartered_2013_cbcr_sd_en.pdf" TargetMode="External"/><Relationship Id="rId1145" Type="http://schemas.openxmlformats.org/officeDocument/2006/relationships/hyperlink" Target="file:///\\zew.local\DFS\Bereiche\STEU\STEU\Personal\Praktikanten\Max%20Sch&#228;fer\country-by-country-reports\FR_Credit_Agricole_S.A._2014_cbcr_ar_fr.pdf" TargetMode="External"/><Relationship Id="rId1352" Type="http://schemas.openxmlformats.org/officeDocument/2006/relationships/hyperlink" Target="file:///\\zew.local\DFS\Bereiche\STEU\STEU\Personal\Praktikanten\Max%20Sch&#228;fer\country-by-country-reports\FR_BNP_Paribas_2014_cbcr_ar_en.pdf" TargetMode="External"/><Relationship Id="rId1797" Type="http://schemas.openxmlformats.org/officeDocument/2006/relationships/hyperlink" Target="file:///\\zew.local\DFS\Bereiche\STEU\STEU\Personal\Praktikanten\Max%20Sch&#228;fer\country-by-country-reports\FR_RCI_Banque_SA_2015_cbcr_ar_en.pdf" TargetMode="External"/><Relationship Id="rId2182" Type="http://schemas.openxmlformats.org/officeDocument/2006/relationships/hyperlink" Target="https://www.rabobank.com/en/images/rabobank-annual-report-2015.pdf" TargetMode="External"/><Relationship Id="rId89" Type="http://schemas.openxmlformats.org/officeDocument/2006/relationships/hyperlink" Target="country-by-country-reports/AT_Raiffeisen_Zentralbank_Oesterreich_AG_RZB_2014_cbcr_ar_en.pdf" TargetMode="External"/><Relationship Id="rId154" Type="http://schemas.openxmlformats.org/officeDocument/2006/relationships/hyperlink" Target="country-by-country-reports/DE_Saar_LB_2014_2015_cbcr_ar_de.pdf" TargetMode="External"/><Relationship Id="rId361" Type="http://schemas.openxmlformats.org/officeDocument/2006/relationships/hyperlink" Target="file:///\\zew.local\DFS\Bereiche\STEU\STEU\Personal\Praktikanten\Max%20Sch&#228;fer\country-by-country-reports\FR_Credit_Industriel_et_Commercial_SA_-_CIC_2014_cbcr_ar_fr.pdf" TargetMode="External"/><Relationship Id="rId599" Type="http://schemas.openxmlformats.org/officeDocument/2006/relationships/hyperlink" Target="file:///\\zew.local\DFS\Bereiche\STEU\STEU\Personal\Praktikanten\Max%20Sch&#228;fer\country-by-country-reports\GB_Leeds_Building_Society_2016_cbcr_ar_en.pdf" TargetMode="External"/><Relationship Id="rId1005" Type="http://schemas.openxmlformats.org/officeDocument/2006/relationships/hyperlink" Target="file:///\\zew.local\DFS\Bereiche\STEU\STEU\Personal\Praktikanten\Max%20Sch&#228;fer\country-by-country-reports\GB_Barclays_Plc_2014_cbcr_sd_en.pdf" TargetMode="External"/><Relationship Id="rId1212" Type="http://schemas.openxmlformats.org/officeDocument/2006/relationships/hyperlink" Target="file:///\\zew.local\DFS\Bereiche\STEU\STEU\Personal\Praktikanten\Max%20Sch&#228;fer\country-by-country-reports\FR_BNP_Paribas_2016_cbcr_ar_en.pdf" TargetMode="External"/><Relationship Id="rId1657" Type="http://schemas.openxmlformats.org/officeDocument/2006/relationships/hyperlink" Target="file:///\\zew.local\DFS\Bereiche\STEU\STEU\Personal\Praktikanten\Max%20Sch&#228;fer\country-by-country-reports\FR_BPCE_SA_2014_cbcr_ar_en.pdf" TargetMode="External"/><Relationship Id="rId1864" Type="http://schemas.openxmlformats.org/officeDocument/2006/relationships/hyperlink" Target="file:///\\zew.local\DFS\Bereiche\STEU\STEU\Personal\Praktikanten\Max%20Sch&#228;fer\country-by-country-reports\SE_Nordea_Bank_AB_publ_2016_cbcr_ar_en.pdf" TargetMode="External"/><Relationship Id="rId2042" Type="http://schemas.openxmlformats.org/officeDocument/2006/relationships/hyperlink" Target="file:///C:\Users\user\AppData\Local\Temp\Users\Heiko%20Vay\AppData\Local\Microsoft\Windows\INetCache\Content.Outlook\Users\user\Documents\GroupWise\country-by-country-reports\AT_Erste_Group_Bank_AG_2016_cbcr_ar_de.pdf" TargetMode="External"/><Relationship Id="rId459" Type="http://schemas.openxmlformats.org/officeDocument/2006/relationships/hyperlink" Target="file:///\\zew.local\DFS\Bereiche\STEU\STEU\Personal\Praktikanten\Max%20Sch&#228;fer\country-by-country-reports\DE_ProCredit_Holding_AG_2013_cbcr_sd_de.pdf" TargetMode="External"/><Relationship Id="rId666" Type="http://schemas.openxmlformats.org/officeDocument/2006/relationships/hyperlink" Target="file:///\\zew.local\DFS\Bereiche\STEU\STEU\Personal\Praktikanten\Max%20Sch&#228;fer\country-by-country-reports\GB_Standard_Chartered_2015_cbcr_ar_en.pdf" TargetMode="External"/><Relationship Id="rId873" Type="http://schemas.openxmlformats.org/officeDocument/2006/relationships/hyperlink" Target="file:///\\zew.local\DFS\Bereiche\STEU\STEU\Personal\Praktikanten\Max%20Sch&#228;fer\country-by-country-reports\GB_HSBC_Holdings_Plc_2014_cbcr_sd_en.pdf" TargetMode="External"/><Relationship Id="rId1089" Type="http://schemas.openxmlformats.org/officeDocument/2006/relationships/hyperlink" Target="file:///\\zew.local\DFS\Bereiche\STEU\STEU\Personal\Praktikanten\Max%20Sch&#228;fer\country-by-country-reports\FR_Credit_Agricole_S.A._2016_cbcr_ar_fr.pdf" TargetMode="External"/><Relationship Id="rId1296" Type="http://schemas.openxmlformats.org/officeDocument/2006/relationships/hyperlink" Target="file:///\\zew.local\DFS\Bereiche\STEU\STEU\Personal\Praktikanten\Max%20Sch&#228;fer\country-by-country-reports\FR_BNP_Paribas_2015_cbcr_ar_en.pdf" TargetMode="External"/><Relationship Id="rId1517" Type="http://schemas.openxmlformats.org/officeDocument/2006/relationships/hyperlink" Target="http://www.groupebpce.fr/en/Investors/Results/Registration-documents" TargetMode="External"/><Relationship Id="rId1724" Type="http://schemas.openxmlformats.org/officeDocument/2006/relationships/hyperlink" Target="file:///\\zew.local\DFS\Bereiche\STEU\STEU\Personal\Praktikanten\Max%20Sch&#228;fer\country-by-country-reports\FR_Banque_PSA_Finance_SA_2015_cbcr_ar_fr.pdf" TargetMode="External"/><Relationship Id="rId16" Type="http://schemas.openxmlformats.org/officeDocument/2006/relationships/hyperlink" Target="file:///\\zew.local\DFS\Bereiche\STEU\STEU\CBCR_shared\Datenerhebung\country-by-country-reports\DE_North_Channel_Bank_GmbH_Co_KG_2015_cbcr_ar_en.pdf" TargetMode="External"/><Relationship Id="rId221" Type="http://schemas.openxmlformats.org/officeDocument/2006/relationships/hyperlink" Target="file:///\\zew.local\DFS\Bereiche\STEU\STEU\Personal\Praktikanten\Max%20Sch&#228;fer\country-by-country-reports\FR_BPCE_SA_2013_cbcr_sd_fr.pdf" TargetMode="External"/><Relationship Id="rId319" Type="http://schemas.openxmlformats.org/officeDocument/2006/relationships/hyperlink" Target="file:///\\zew.local\DFS\Bereiche\STEU\STEU\Personal\Praktikanten\Max%20Sch&#228;fer\country-by-country-reports\FR_Societe_Generale_SA_2013_cbcr_ar_fr.pdf" TargetMode="External"/><Relationship Id="rId526" Type="http://schemas.openxmlformats.org/officeDocument/2006/relationships/hyperlink" Target="file:///\\zew.local\DFS\Bereiche\STEU\STEU\Personal\Praktikanten\Max%20Sch&#228;fer\country-by-country-reports\ES_Ibercaja_2016_cbcr_sd_es.pdf" TargetMode="External"/><Relationship Id="rId1156" Type="http://schemas.openxmlformats.org/officeDocument/2006/relationships/hyperlink" Target="file:///\\zew.local\DFS\Bereiche\STEU\STEU\Personal\Praktikanten\Max%20Sch&#228;fer\country-by-country-reports\FR_Credit_Agricole_S.A._2014_cbcr_ar_fr.pdf" TargetMode="External"/><Relationship Id="rId1363" Type="http://schemas.openxmlformats.org/officeDocument/2006/relationships/hyperlink" Target="file:///\\zew.local\DFS\Bereiche\STEU\STEU\Personal\Praktikanten\Max%20Sch&#228;fer\country-by-country-reports\FR_BNP_Paribas_2014_cbcr_ar_en.pdf" TargetMode="External"/><Relationship Id="rId1931" Type="http://schemas.openxmlformats.org/officeDocument/2006/relationships/hyperlink" Target="file:///\\zew.local\DFS\Bereiche\STEU\STEU\Personal\Praktikanten\Max%20Sch&#228;fer\country-by-country-reports\ES_Banco_Bilbao_Vizcaya_Argentaria_SA_2015_cbcr_ar_en.pdf" TargetMode="External"/><Relationship Id="rId2207" Type="http://schemas.openxmlformats.org/officeDocument/2006/relationships/hyperlink" Target="../country-by-country-reports/AT_BAWAG_PSK_2016_cbcr_ar_de.pdf" TargetMode="External"/><Relationship Id="rId733" Type="http://schemas.openxmlformats.org/officeDocument/2006/relationships/hyperlink" Target="file:///\\zew.local\DFS\Bereiche\STEU\STEU\Personal\Praktikanten\Max%20Sch&#228;fer\country-by-country-reports\GB_Standard_Chartered_2013_cbcr_sd_en.pdf" TargetMode="External"/><Relationship Id="rId940" Type="http://schemas.openxmlformats.org/officeDocument/2006/relationships/hyperlink" Target="file:///\\zew.local\DFS\Bereiche\STEU\STEU\Personal\Praktikanten\Max%20Sch&#228;fer\country-by-country-reports\GB_Barclays_Plc_2016_cbcr_sd_en.pdf" TargetMode="External"/><Relationship Id="rId1016" Type="http://schemas.openxmlformats.org/officeDocument/2006/relationships/hyperlink" Target="https://www.credit-agricole.com/finance/finance/espace-investisseurs/informations-financieres" TargetMode="External"/><Relationship Id="rId1570" Type="http://schemas.openxmlformats.org/officeDocument/2006/relationships/hyperlink" Target="file:///\\zew.local\DFS\Bereiche\STEU\STEU\Personal\Praktikanten\Max%20Sch&#228;fer\country-by-country-reports\FR_BPCE_SA_2015_cbcr_ar_en.pdf" TargetMode="External"/><Relationship Id="rId1668" Type="http://schemas.openxmlformats.org/officeDocument/2006/relationships/hyperlink" Target="file:///\\zew.local\DFS\Bereiche\STEU\STEU\Personal\Praktikanten\Max%20Sch&#228;fer\country-by-country-reports\FR_BPCE_SA_2014_cbcr_ar_fr.pdf" TargetMode="External"/><Relationship Id="rId1875" Type="http://schemas.openxmlformats.org/officeDocument/2006/relationships/hyperlink" Target="file:///\\zew.local\DFS\Bereiche\STEU\STEU\Personal\Praktikanten\Max%20Sch&#228;fer\country-by-country-reports\SE_Nordea_Bank_AB_publ_2016_cbcr_ar_en.pdf" TargetMode="External"/><Relationship Id="rId2193" Type="http://schemas.openxmlformats.org/officeDocument/2006/relationships/hyperlink" Target="https://www.rabobank.com/en/images/rabobank-annual-report-2015.pdf" TargetMode="External"/><Relationship Id="rId165" Type="http://schemas.openxmlformats.org/officeDocument/2006/relationships/hyperlink" Target="country-by-country-reports/GB_ARBUTHNOT_BANKING_2016_cbcr_ar_en.pdf" TargetMode="External"/><Relationship Id="rId372" Type="http://schemas.openxmlformats.org/officeDocument/2006/relationships/hyperlink" Target="file:///\\zew.local\DFS\Bereiche\STEU\STEU\Personal\Praktikanten\Max%20Sch&#228;fer\country-by-country-reports\GB_HSBC_Holdings_Plc_2013_cbcr_sd_en.pdf" TargetMode="External"/><Relationship Id="rId677" Type="http://schemas.openxmlformats.org/officeDocument/2006/relationships/hyperlink" Target="file:///\\zew.local\DFS\Bereiche\STEU\STEU\Personal\Praktikanten\Max%20Sch&#228;fer\country-by-country-reports\GB_Standard_Chartered_2015_cbcr_ar_en.pdf" TargetMode="External"/><Relationship Id="rId800" Type="http://schemas.openxmlformats.org/officeDocument/2006/relationships/hyperlink" Target="file:///\\zew.local\DFS\Bereiche\STEU\STEU\Personal\Praktikanten\Max%20Sch&#228;fer\country-by-country-reports\GB_HSBC_Holdings_Plc_2015_cbcr_sd_en.pdf" TargetMode="External"/><Relationship Id="rId1223" Type="http://schemas.openxmlformats.org/officeDocument/2006/relationships/hyperlink" Target="file:///\\zew.local\DFS\Bereiche\STEU\STEU\Personal\Praktikanten\Max%20Sch&#228;fer\country-by-country-reports\FR_BNP_Paribas_2016_cbcr_ar_en.pdf" TargetMode="External"/><Relationship Id="rId1430" Type="http://schemas.openxmlformats.org/officeDocument/2006/relationships/hyperlink" Target="file:///\\zew.local\DFS\Bereiche\STEU\STEU\Personal\Praktikanten\Max%20Sch&#228;fer\country-by-country-reports\FR_Societe_Generale_SA_2014_cbcr_ar_fr.pdf" TargetMode="External"/><Relationship Id="rId1528" Type="http://schemas.openxmlformats.org/officeDocument/2006/relationships/hyperlink" Target="http://www.groupebpce.fr/en/Investors/Results/Registration-documents" TargetMode="External"/><Relationship Id="rId2053" Type="http://schemas.openxmlformats.org/officeDocument/2006/relationships/hyperlink" Target="file:///C:\Users\user\AppData\Local\Temp\Users\Heiko%20Vay\AppData\Local\Microsoft\Windows\INetCache\Content.Outlook\Users\user\Documents\GroupWise\country-by-country-reports\AT_Erste_Group_Bank_AG_2016_cbcr_ar_de.pdf" TargetMode="External"/><Relationship Id="rId2260" Type="http://schemas.openxmlformats.org/officeDocument/2006/relationships/hyperlink" Target="../Reports/Erhoben/ES_BFA_Tenedora_de_Acciones_SAU_2014-2015_cbcr_ar_es.pdf" TargetMode="External"/><Relationship Id="rId232" Type="http://schemas.openxmlformats.org/officeDocument/2006/relationships/hyperlink" Target="file:///\\zew.local\DFS\Bereiche\STEU\STEU\Personal\Praktikanten\Max%20Sch&#228;fer\country-by-country-reports\FR_BPCE_SA_2013_cbcr_sd_fr.pdf" TargetMode="External"/><Relationship Id="rId884" Type="http://schemas.openxmlformats.org/officeDocument/2006/relationships/hyperlink" Target="file:///\\zew.local\DFS\Bereiche\STEU\STEU\Personal\Praktikanten\Max%20Sch&#228;fer\country-by-country-reports\GB_HSBC_Holdings_Plc_2014_cbcr_sd_en.pdf" TargetMode="External"/><Relationship Id="rId1735" Type="http://schemas.openxmlformats.org/officeDocument/2006/relationships/hyperlink" Target="file:///\\zew.local\DFS\Bereiche\STEU\STEU\Personal\Praktikanten\Max%20Sch&#228;fer\country-by-country-reports\FR_Banque_PSA_Finance_SA_2015_cbcr_ar_fr.pdf" TargetMode="External"/><Relationship Id="rId1942" Type="http://schemas.openxmlformats.org/officeDocument/2006/relationships/hyperlink" Target="file:///\\zew.local\DFS\Bereiche\STEU\STEU\Personal\Praktikanten\Max%20Sch&#228;fer\country-by-country-reports\ES_Banco_Bilbao_Vizcaya_Argentaria_SA_2015_cbcr_ar_en.pdf" TargetMode="External"/><Relationship Id="rId2120" Type="http://schemas.openxmlformats.org/officeDocument/2006/relationships/hyperlink" Target="file:///\\zew.local\DFS\Bereiche\STEU\STEU\Personal\Praktikanten\Max%20Sch&#228;fer\country-by-country-reports\IT_UniCredit_SpA_2016_cbcr_sd_en.pdf" TargetMode="External"/><Relationship Id="rId27" Type="http://schemas.openxmlformats.org/officeDocument/2006/relationships/hyperlink" Target="file:///\\zew.local\DFS\Bereiche\STEU\STEU\Personal\Praktikanten\Max%20Sch&#228;fer\country-by-country-reports\GB_Barclays_Plc_2014_cbcr_sd_en.pdf" TargetMode="External"/><Relationship Id="rId537" Type="http://schemas.openxmlformats.org/officeDocument/2006/relationships/hyperlink" Target="file:///\\zew.local\DFS\Bereiche\STEU\STEU\Personal\Praktikanten\Max%20Sch&#228;fer\country-by-country-reports\AT_Raiffeisenlandesbank_Oberoesterreich_AG_2016_cbcr_ar_de.pdf" TargetMode="External"/><Relationship Id="rId744" Type="http://schemas.openxmlformats.org/officeDocument/2006/relationships/hyperlink" Target="file:///\\zew.local\DFS\Bereiche\STEU\STEU\Personal\Praktikanten\Max%20Sch&#228;fer\country-by-country-reports\GB_Standard_Chartered_2013_cbcr_sd_en.pdf" TargetMode="External"/><Relationship Id="rId951" Type="http://schemas.openxmlformats.org/officeDocument/2006/relationships/hyperlink" Target="file:///\\zew.local\DFS\Bereiche\STEU\STEU\Personal\Praktikanten\Max%20Sch&#228;fer\country-by-country-reports\GB_Barclays_Plc_2015_cbcr_sd_en.pdf" TargetMode="External"/><Relationship Id="rId1167" Type="http://schemas.openxmlformats.org/officeDocument/2006/relationships/hyperlink" Target="file:///\\zew.local\DFS\Bereiche\STEU\STEU\Personal\Praktikanten\Max%20Sch&#228;fer\country-by-country-reports\FR_Credit_Agricole_S.A._2014_cbcr_ar_fr.pdf" TargetMode="External"/><Relationship Id="rId1374" Type="http://schemas.openxmlformats.org/officeDocument/2006/relationships/hyperlink" Target="file:///\\zew.local\DFS\Bereiche\STEU\STEU\Personal\Praktikanten\Max%20Sch&#228;fer\country-by-country-reports\FR_BNP_Paribas_2014_cbcr_ar_en.pdf" TargetMode="External"/><Relationship Id="rId1581" Type="http://schemas.openxmlformats.org/officeDocument/2006/relationships/hyperlink" Target="file:///\\zew.local\DFS\Bereiche\STEU\STEU\Personal\Praktikanten\Max%20Sch&#228;fer\country-by-country-reports\FR_BPCE_SA_2015_cbcr_ar_en.pdf" TargetMode="External"/><Relationship Id="rId1679" Type="http://schemas.openxmlformats.org/officeDocument/2006/relationships/hyperlink" Target="file:///\\zew.local\DFS\Bereiche\STEU\STEU\Personal\Praktikanten\Max%20Sch&#228;fer\country-by-country-reports\FR_Credit_Mutuel_Nord_Europe_SA_2015_cbcr_ar_fr.pdf" TargetMode="External"/><Relationship Id="rId1802" Type="http://schemas.openxmlformats.org/officeDocument/2006/relationships/hyperlink" Target="file:///\\zew.local\DFS\Bereiche\STEU\STEU\Personal\Praktikanten\Max%20Sch&#228;fer\country-by-country-reports\FR_RCI_Banque_SA_2015_cbcr_ar_en.pdf" TargetMode="External"/><Relationship Id="rId2218" Type="http://schemas.openxmlformats.org/officeDocument/2006/relationships/hyperlink" Target="country-by-country-reports/BE_Belfius_Banque_SA_NV-Belfius_Bank_SA_NV_2016_cbcr_ar_en.pdf" TargetMode="External"/><Relationship Id="rId80" Type="http://schemas.openxmlformats.org/officeDocument/2006/relationships/hyperlink" Target="file:///X:\Datenerhebung\country-by-country-reports\ES_Kutxabank_S.A_2014_cbcr_ar_es.pdf" TargetMode="External"/><Relationship Id="rId176" Type="http://schemas.openxmlformats.org/officeDocument/2006/relationships/hyperlink" Target="file:///\\zew.local\DFS\Bereiche\STEU\STEU\Personal\Praktikanten\Max%20Sch&#228;fer\country-by-country-reports\FR_ARKEA_2016_cbcr_ar_fr.pdf" TargetMode="External"/><Relationship Id="rId383" Type="http://schemas.openxmlformats.org/officeDocument/2006/relationships/hyperlink" Target="file:///\\zew.local\DFS\Bereiche\STEU\STEU\Personal\Praktikanten\Max%20Sch&#228;fer\country-by-country-reports\GB_HSBC_Holdings_Plc_2013_cbcr_sd_en.pdf" TargetMode="External"/><Relationship Id="rId590" Type="http://schemas.openxmlformats.org/officeDocument/2006/relationships/hyperlink" Target="file:///\\zew.local\DFS\Bereiche\STEU\STEU\Personal\Praktikanten\Max%20Sch&#228;fer\country-by-country-reports\GB_Lloyds_Banking_Group_Plc_2013_cbcr_sd_en.pdf" TargetMode="External"/><Relationship Id="rId604" Type="http://schemas.openxmlformats.org/officeDocument/2006/relationships/hyperlink" Target="file:///\\zew.local\DFS\Bereiche\STEU\STEU\Personal\Praktikanten\Max%20Sch&#228;fer\country-by-country-reports\GB_Leeds_Building_Society_2015_cbcr_ar_en.pdf" TargetMode="External"/><Relationship Id="rId811" Type="http://schemas.openxmlformats.org/officeDocument/2006/relationships/hyperlink" Target="file:///\\zew.local\DFS\Bereiche\STEU\STEU\Personal\Praktikanten\Max%20Sch&#228;fer\country-by-country-reports\GB_HSBC_Holdings_Plc_2015_cbcr_sd_en.pdf" TargetMode="External"/><Relationship Id="rId1027" Type="http://schemas.openxmlformats.org/officeDocument/2006/relationships/hyperlink" Target="https://www.credit-agricole.com/finance/finance/espace-investisseurs/informations-financieres" TargetMode="External"/><Relationship Id="rId1234" Type="http://schemas.openxmlformats.org/officeDocument/2006/relationships/hyperlink" Target="file:///\\zew.local\DFS\Bereiche\STEU\STEU\Personal\Praktikanten\Max%20Sch&#228;fer\country-by-country-reports\FR_BNP_Paribas_2016_cbcr_ar_en.pdf" TargetMode="External"/><Relationship Id="rId1441" Type="http://schemas.openxmlformats.org/officeDocument/2006/relationships/hyperlink" Target="file:///\\zew.local\DFS\Bereiche\STEU\STEU\Personal\Praktikanten\Max%20Sch&#228;fer\country-by-country-reports\FR_Societe_Generale_SA_2014_cbcr_ar_fr.pdf" TargetMode="External"/><Relationship Id="rId1886" Type="http://schemas.openxmlformats.org/officeDocument/2006/relationships/hyperlink" Target="file:///\\zew.local\DFS\Bereiche\STEU\STEU\Personal\Praktikanten\Max%20Sch&#228;fer\country-by-country-reports\SE_Nordea_Bank_AB_publ_2015_cbcr_ar_en.pdf" TargetMode="External"/><Relationship Id="rId2064" Type="http://schemas.openxmlformats.org/officeDocument/2006/relationships/hyperlink" Target="../country-by-country-reports/IT_Monte_dei_Paschi_di_Siena_2015_cbcr_ar_en.pdf" TargetMode="External"/><Relationship Id="rId2271" Type="http://schemas.openxmlformats.org/officeDocument/2006/relationships/hyperlink" Target="file:///X:\Datenerhebung\country-by-country-reports\ES_Kutxabank_S.A_2016_cbcr_ar_en.pdf" TargetMode="External"/><Relationship Id="rId243" Type="http://schemas.openxmlformats.org/officeDocument/2006/relationships/hyperlink" Target="file:///\\zew.local\DFS\Bereiche\STEU\STEU\Personal\Praktikanten\Max%20Sch&#228;fer\country-by-country-reports\FR_Dexia_Credit_Local_2013_cbcr_sd_fr.pdf" TargetMode="External"/><Relationship Id="rId450" Type="http://schemas.openxmlformats.org/officeDocument/2006/relationships/hyperlink" Target="file:///\\zew.local\DFS\Bereiche\STEU\STEU\Personal\Praktikanten\Max%20Sch&#228;fer\country-by-country-reports\DE_ProCredit_Holding_AG_2013_cbcr_sd_de.pdf" TargetMode="External"/><Relationship Id="rId688" Type="http://schemas.openxmlformats.org/officeDocument/2006/relationships/hyperlink" Target="file:///\\zew.local\DFS\Bereiche\STEU\STEU\Personal\Praktikanten\Max%20Sch&#228;fer\country-by-country-reports\GB_Standard_Chartered_2015_cbcr_ar_en.pdf" TargetMode="External"/><Relationship Id="rId895" Type="http://schemas.openxmlformats.org/officeDocument/2006/relationships/hyperlink" Target="file:///\\zew.local\DFS\Bereiche\STEU\STEU\Personal\Praktikanten\Max%20Sch&#228;fer\country-by-country-reports\GB_HSBC_Holdings_Plc_2014_cbcr_sd_en.pdf" TargetMode="External"/><Relationship Id="rId909" Type="http://schemas.openxmlformats.org/officeDocument/2006/relationships/hyperlink" Target="file:///\\zew.local\DFS\Bereiche\STEU\STEU\Personal\Praktikanten\Max%20Sch&#228;fer\country-by-country-reports\GB_Barclays_Plc_2016_cbcr_sd_en.pdf" TargetMode="External"/><Relationship Id="rId1080" Type="http://schemas.openxmlformats.org/officeDocument/2006/relationships/hyperlink" Target="file:///\\zew.local\DFS\Bereiche\STEU\STEU\Personal\Praktikanten\Max%20Sch&#228;fer\country-by-country-reports\FR_Credit_Agricole_S.A._2016_cbcr_ar_fr.pdf" TargetMode="External"/><Relationship Id="rId1301" Type="http://schemas.openxmlformats.org/officeDocument/2006/relationships/hyperlink" Target="file:///\\zew.local\DFS\Bereiche\STEU\STEU\Personal\Praktikanten\Max%20Sch&#228;fer\country-by-country-reports\FR_BNP_Paribas_2015_cbcr_ar_en.pdf" TargetMode="External"/><Relationship Id="rId1539" Type="http://schemas.openxmlformats.org/officeDocument/2006/relationships/hyperlink" Target="http://www.groupebpce.fr/en/Investors/Results/Registration-documents" TargetMode="External"/><Relationship Id="rId1746" Type="http://schemas.openxmlformats.org/officeDocument/2006/relationships/hyperlink" Target="file:///\\zew.local\DFS\Bereiche\STEU\STEU\Personal\Praktikanten\Max%20Sch&#228;fer\country-by-country-reports\FR_Banque_PSA_Finance_SA_2014_cbcr_sd_fr.pdf" TargetMode="External"/><Relationship Id="rId1953" Type="http://schemas.openxmlformats.org/officeDocument/2006/relationships/hyperlink" Target="file:///\\zew.local\DFS\Bereiche\STEU\STEU\Personal\Praktikanten\Max%20Sch&#228;fer\country-by-country-reports\ES_Banco_Bilbao_Vizcaya_Argentaria_SA_2014_cbcr_ar_en.pdf" TargetMode="External"/><Relationship Id="rId2131" Type="http://schemas.openxmlformats.org/officeDocument/2006/relationships/hyperlink" Target="../country-by-country-reports/LU_Banque_Havilland_SA_2015_cbcr_ar_en.pdf" TargetMode="External"/><Relationship Id="rId38" Type="http://schemas.openxmlformats.org/officeDocument/2006/relationships/hyperlink" Target="file:///L:\CBCR_shared\Datenerhebung\country-by-country-reports\GR_Eurobank_Ergasias_SA_2014_cbcr_sd_en.pdf" TargetMode="External"/><Relationship Id="rId103" Type="http://schemas.openxmlformats.org/officeDocument/2006/relationships/hyperlink" Target="country-by-country-reports/FR_Credit_Mutuel_Nord_Europe_SA_2016_cbcr_ar_fr.pdf" TargetMode="External"/><Relationship Id="rId310" Type="http://schemas.openxmlformats.org/officeDocument/2006/relationships/hyperlink" Target="file:///\\zew.local\DFS\Bereiche\STEU\STEU\Personal\Praktikanten\Max%20Sch&#228;fer\country-by-country-reports\FR_Societe_Generale_SA_2013_cbcr_ar_fr.pdf" TargetMode="External"/><Relationship Id="rId548" Type="http://schemas.openxmlformats.org/officeDocument/2006/relationships/hyperlink" Target="file:///\\zew.local\DFS\Bereiche\STEU\STEU\Personal\Praktikanten\Max%20Sch&#228;fer\country-by-country-reports\AT_Raiffeisenlandesbank_Oberoesterreich_AG_2015_cbcr_ar_de.pdf" TargetMode="External"/><Relationship Id="rId755" Type="http://schemas.openxmlformats.org/officeDocument/2006/relationships/hyperlink" Target="file:///\\zew.local\DFS\Bereiche\STEU\STEU\Personal\Praktikanten\Max%20Sch&#228;fer\country-by-country-reports\GB_Standard_Chartered_2013_cbcr_sd_en.pdf" TargetMode="External"/><Relationship Id="rId962" Type="http://schemas.openxmlformats.org/officeDocument/2006/relationships/hyperlink" Target="file:///\\zew.local\DFS\Bereiche\STEU\STEU\Personal\Praktikanten\Max%20Sch&#228;fer\country-by-country-reports\GB_Barclays_Plc_2015_cbcr_sd_en.pdf" TargetMode="External"/><Relationship Id="rId1178" Type="http://schemas.openxmlformats.org/officeDocument/2006/relationships/hyperlink" Target="file:///\\zew.local\DFS\Bereiche\STEU\STEU\Personal\Praktikanten\Max%20Sch&#228;fer\country-by-country-reports\FR_Credit_Agricole_S.A._2014_cbcr_ar_fr.pdf" TargetMode="External"/><Relationship Id="rId1385" Type="http://schemas.openxmlformats.org/officeDocument/2006/relationships/hyperlink" Target="file:///\\zew.local\DFS\Bereiche\STEU\STEU\Personal\Praktikanten\Max%20Sch&#228;fer\country-by-country-reports\FR_BNP_Paribas_2014_cbcr_ar_en.pdf" TargetMode="External"/><Relationship Id="rId1592" Type="http://schemas.openxmlformats.org/officeDocument/2006/relationships/hyperlink" Target="file:///\\zew.local\DFS\Bereiche\STEU\STEU\Personal\Praktikanten\Max%20Sch&#228;fer\country-by-country-reports\FR_BPCE_SA_2015_cbcr_ar_en.pdf" TargetMode="External"/><Relationship Id="rId1606" Type="http://schemas.openxmlformats.org/officeDocument/2006/relationships/hyperlink" Target="file:///\\zew.local\DFS\Bereiche\STEU\STEU\Personal\Praktikanten\Max%20Sch&#228;fer\country-by-country-reports\FR_BPCE_SA_2014_cbcr_ar_en.pdf" TargetMode="External"/><Relationship Id="rId1813" Type="http://schemas.openxmlformats.org/officeDocument/2006/relationships/hyperlink" Target="file:///\\zew.local\DFS\Bereiche\STEU\STEU\Personal\Praktikanten\Max%20Sch&#228;fer\country-by-country-reports\FR_RCI_Banque_SA_2015_cbcr_ar_en.pdf" TargetMode="External"/><Relationship Id="rId2229" Type="http://schemas.openxmlformats.org/officeDocument/2006/relationships/hyperlink" Target="file:///X:\Datenerhebung\country-by-country-reports\DE_ProCredit_Holding_AG_2015_cbcr_ar_en.pdf" TargetMode="External"/><Relationship Id="rId91" Type="http://schemas.openxmlformats.org/officeDocument/2006/relationships/hyperlink" Target="https://www.bil.com/Documents/brochures/Annual-Report-2016-en.pdf" TargetMode="External"/><Relationship Id="rId187" Type="http://schemas.openxmlformats.org/officeDocument/2006/relationships/hyperlink" Target="file:///\\zew.local\DFS\Bereiche\STEU\STEU\Personal\Praktikanten\Max%20Sch&#228;fer\country-by-country-reports\FR_BPCE_SA_2013_cbcr_sd_fr.pdf" TargetMode="External"/><Relationship Id="rId394" Type="http://schemas.openxmlformats.org/officeDocument/2006/relationships/hyperlink" Target="country-by-country-reports/GB_Skipton_Building_Society_2016_cbcr_ar_en.pdf" TargetMode="External"/><Relationship Id="rId408" Type="http://schemas.openxmlformats.org/officeDocument/2006/relationships/hyperlink" Target="country-by-country-reports/GR_Eurobank_Ergasias_SA_2016_cbcr_ar_en.pdf" TargetMode="External"/><Relationship Id="rId615" Type="http://schemas.openxmlformats.org/officeDocument/2006/relationships/hyperlink" Target="file:///\\zew.local\DFS\Bereiche\STEU\STEU\Personal\Praktikanten\Max%20Sch&#228;fer\country-by-country-reports\GB_BLME_Holdings_PLC_2014_cbcr_sd_en.pdf" TargetMode="External"/><Relationship Id="rId822" Type="http://schemas.openxmlformats.org/officeDocument/2006/relationships/hyperlink" Target="file:///\\zew.local\DFS\Bereiche\STEU\STEU\Personal\Praktikanten\Max%20Sch&#228;fer\country-by-country-reports\GB_HSBC_Holdings_Plc_2015_cbcr_sd_en.pdf" TargetMode="External"/><Relationship Id="rId1038" Type="http://schemas.openxmlformats.org/officeDocument/2006/relationships/hyperlink" Target="https://www.credit-agricole.com/finance/finance/espace-investisseurs/informations-financieres" TargetMode="External"/><Relationship Id="rId1245" Type="http://schemas.openxmlformats.org/officeDocument/2006/relationships/hyperlink" Target="file:///\\zew.local\DFS\Bereiche\STEU\STEU\Personal\Praktikanten\Max%20Sch&#228;fer\country-by-country-reports\FR_BNP_Paribas_2016_cbcr_ar_en.pdf" TargetMode="External"/><Relationship Id="rId1452" Type="http://schemas.openxmlformats.org/officeDocument/2006/relationships/hyperlink" Target="file:///\\zew.local\DFS\Bereiche\STEU\STEU\Personal\Praktikanten\Max%20Sch&#228;fer\country-by-country-reports\FR_Societe_Generale_SA_2014_cbcr_ar_fr.pdf" TargetMode="External"/><Relationship Id="rId1897" Type="http://schemas.openxmlformats.org/officeDocument/2006/relationships/hyperlink" Target="file:///\\zew.local\DFS\Bereiche\STEU\STEU\Personal\Praktikanten\Max%20Sch&#228;fer\country-by-country-reports\NL_ABN_AMRO_Bank_NV_2015_cbcr_ar_en.pdf" TargetMode="External"/><Relationship Id="rId2075" Type="http://schemas.openxmlformats.org/officeDocument/2006/relationships/hyperlink" Target="../country-by-country-reports/IT_Monte_dei_Paschi_di_Siena_2015_cbcr_ar_en.pdf" TargetMode="External"/><Relationship Id="rId2282" Type="http://schemas.openxmlformats.org/officeDocument/2006/relationships/hyperlink" Target="../Reports/Erhoben/FR_Credit_Mutuel_Nord_Europe_SA_2014_cbcr_ar_fr.pdf" TargetMode="External"/><Relationship Id="rId254" Type="http://schemas.openxmlformats.org/officeDocument/2006/relationships/hyperlink" Target="file:///\\zew.local\DFS\Bereiche\STEU\STEU\Personal\Praktikanten\Max%20Sch&#228;fer\country-by-country-reports\FR_Societe_Generale_SA_2013_cbcr_ar_fr.pdf" TargetMode="External"/><Relationship Id="rId699" Type="http://schemas.openxmlformats.org/officeDocument/2006/relationships/hyperlink" Target="file:///\\zew.local\DFS\Bereiche\STEU\STEU\Personal\Praktikanten\Max%20Sch&#228;fer\country-by-country-reports\GB_Standard_Chartered_2015_cbcr_ar_en.pdf" TargetMode="External"/><Relationship Id="rId1091" Type="http://schemas.openxmlformats.org/officeDocument/2006/relationships/hyperlink" Target="file:///\\zew.local\DFS\Bereiche\STEU\STEU\Personal\Praktikanten\Max%20Sch&#228;fer\country-by-country-reports\FR_Credit_Agricole_S.A._2016_cbcr_ar_fr.pdf" TargetMode="External"/><Relationship Id="rId1105" Type="http://schemas.openxmlformats.org/officeDocument/2006/relationships/hyperlink" Target="file:///\\zew.local\DFS\Bereiche\STEU\STEU\Personal\Praktikanten\Max%20Sch&#228;fer\country-by-country-reports\FR_Cr&#233;dit_Agricole_S.A._2015_cbcr_ar_fr.pdf" TargetMode="External"/><Relationship Id="rId1312" Type="http://schemas.openxmlformats.org/officeDocument/2006/relationships/hyperlink" Target="file:///\\zew.local\DFS\Bereiche\STEU\STEU\Personal\Praktikanten\Max%20Sch&#228;fer\country-by-country-reports\FR_BNP_Paribas_2015_cbcr_ar_en.pdf" TargetMode="External"/><Relationship Id="rId1757" Type="http://schemas.openxmlformats.org/officeDocument/2006/relationships/hyperlink" Target="file:///\\zew.local\DFS\Bereiche\STEU\STEU\Personal\Praktikanten\Max%20Sch&#228;fer\country-by-country-reports\FR_Banque_PSA_Finance_SA_2014_cbcr_sd_fr.pdf" TargetMode="External"/><Relationship Id="rId1964" Type="http://schemas.openxmlformats.org/officeDocument/2006/relationships/hyperlink" Target="file:///\\zew.local\DFS\Bereiche\STEU\STEU\Personal\Praktikanten\Max%20Sch&#228;fer\country-by-country-reports\ES_Banco_Bilbao_Vizcaya_Argentaria_SA_2014_cbcr_ar_en.pdf" TargetMode="External"/><Relationship Id="rId49" Type="http://schemas.openxmlformats.org/officeDocument/2006/relationships/hyperlink" Target="file:///\\zew.local\DFS\Bereiche\STEU\STEU\Personal\Praktikanten\Max%20Sch&#228;fer\country-by-country-reports\CZ_J_T_Banka_2016_cbcr_ar_en.pdf" TargetMode="External"/><Relationship Id="rId114" Type="http://schemas.openxmlformats.org/officeDocument/2006/relationships/hyperlink" Target="country-by-country-reports/FR_Banque_Federative_du_Credit_Mutuel_2016_cbcr_ar_fr.pdf" TargetMode="External"/><Relationship Id="rId461" Type="http://schemas.openxmlformats.org/officeDocument/2006/relationships/hyperlink" Target="file:///\\zew.local\DFS\Bereiche\STEU\STEU\Personal\Praktikanten\Max%20Sch&#228;fer\country-by-country-reports\DE_ProCredit_Holding_AG_2013_cbcr_sd_de.pdf" TargetMode="External"/><Relationship Id="rId559" Type="http://schemas.openxmlformats.org/officeDocument/2006/relationships/hyperlink" Target="file:///\\zew.local\DFS\Bereiche\STEU\STEU\Personal\Praktikanten\Max%20Sch&#228;fer\country-by-country-reports\GR_National_Bank_of_Greece_SA_2014_cbcr_ar_en.pdf" TargetMode="External"/><Relationship Id="rId766" Type="http://schemas.openxmlformats.org/officeDocument/2006/relationships/hyperlink" Target="file:///\\zew.local\DFS\Bereiche\STEU\STEU\Personal\Praktikanten\Max%20Sch&#228;fer\country-by-country-reports\GB_Standard_Chartered_2013_cbcr_sd_en.pdf" TargetMode="External"/><Relationship Id="rId1189" Type="http://schemas.openxmlformats.org/officeDocument/2006/relationships/hyperlink" Target="file:///\\zew.local\DFS\Bereiche\STEU\STEU\Personal\Praktikanten\Max%20Sch&#228;fer\country-by-country-reports\FR_Credit_Mutuel_Arkea_SA_2015_cbcr_ar_fr.pdf" TargetMode="External"/><Relationship Id="rId1396" Type="http://schemas.openxmlformats.org/officeDocument/2006/relationships/hyperlink" Target="file:///\\zew.local\DFS\Bereiche\STEU\STEU\Personal\Praktikanten\Max%20Sch&#228;fer\country-by-country-reports\FR_Societe_Generale_SA_2014_cbcr_ar_fr.pdf" TargetMode="External"/><Relationship Id="rId1617" Type="http://schemas.openxmlformats.org/officeDocument/2006/relationships/hyperlink" Target="file:///\\zew.local\DFS\Bereiche\STEU\STEU\Personal\Praktikanten\Max%20Sch&#228;fer\country-by-country-reports\FR_BPCE_SA_2014_cbcr_ar_en.pdf" TargetMode="External"/><Relationship Id="rId1824" Type="http://schemas.openxmlformats.org/officeDocument/2006/relationships/hyperlink" Target="file:///\\zew.local\DFS\Bereiche\STEU\STEU\CBCR_shared\Datenerhebung\country-by-country-reports\DE_Deutsche_Pfandbriefbank_AG_2015_cbcr_ar_en.pdf" TargetMode="External"/><Relationship Id="rId2142" Type="http://schemas.openxmlformats.org/officeDocument/2006/relationships/hyperlink" Target="https://www.bil.com/Documents/brochures/Annual-Report-2014-en.pdf" TargetMode="External"/><Relationship Id="rId198" Type="http://schemas.openxmlformats.org/officeDocument/2006/relationships/hyperlink" Target="file:///\\zew.local\DFS\Bereiche\STEU\STEU\Personal\Praktikanten\Max%20Sch&#228;fer\country-by-country-reports\FR_BPCE_SA_2013_cbcr_sd_fr.pdf" TargetMode="External"/><Relationship Id="rId321" Type="http://schemas.openxmlformats.org/officeDocument/2006/relationships/hyperlink" Target="file:///\\zew.local\DFS\Bereiche\STEU\STEU\Personal\Praktikanten\Max%20Sch&#228;fer\country-by-country-reports\FR_Societe_Generale_SA_2013_cbcr_ar_fr.pdf" TargetMode="External"/><Relationship Id="rId419" Type="http://schemas.openxmlformats.org/officeDocument/2006/relationships/hyperlink" Target="file:///\\zew.local\DFS\Bereiche\STEU\STEU\Personal\Praktikanten\Max%20Sch&#228;fer\country-by-country-reports\PT_Caixa_Geral_de_Depositos_2016_cbcr_ar_en.pdf" TargetMode="External"/><Relationship Id="rId626" Type="http://schemas.openxmlformats.org/officeDocument/2006/relationships/hyperlink" Target="file:///\\zew.local\DFS\Bereiche\STEU\STEU\Personal\Praktikanten\Max%20Sch&#228;fer\country-by-country-reports\GB_Skipton_Building_Society_2014_cbcr_ar_en.pdf" TargetMode="External"/><Relationship Id="rId973" Type="http://schemas.openxmlformats.org/officeDocument/2006/relationships/hyperlink" Target="file:///\\zew.local\DFS\Bereiche\STEU\STEU\Personal\Praktikanten\Max%20Sch&#228;fer\country-by-country-reports\GB_Barclays_Plc_2015_cbcr_sd_en.pdf" TargetMode="External"/><Relationship Id="rId1049" Type="http://schemas.openxmlformats.org/officeDocument/2006/relationships/hyperlink" Target="https://www.credit-agricole.com/finance/finance/espace-investisseurs/informations-financieres" TargetMode="External"/><Relationship Id="rId1256" Type="http://schemas.openxmlformats.org/officeDocument/2006/relationships/hyperlink" Target="file:///\\zew.local\DFS\Bereiche\STEU\STEU\Personal\Praktikanten\Max%20Sch&#228;fer\country-by-country-reports\FR_BNP_Paribas_2016_cbcr_ar_en.pdf" TargetMode="External"/><Relationship Id="rId2002" Type="http://schemas.openxmlformats.org/officeDocument/2006/relationships/hyperlink" Target="file:///\\zew.local\DFS\Bereiche\STEU\STEU\Personal\Praktikanten\Max%20Sch&#228;fer\country-by-country-reports\ES_Banco_Santander_SA_2015_cbcr_ar_en.pdf" TargetMode="External"/><Relationship Id="rId2086" Type="http://schemas.openxmlformats.org/officeDocument/2006/relationships/hyperlink" Target="file:///\\zew.local\DFS\Bereiche\STEU\STEU\Personal\Praktikanten\Max%20Sch&#228;fer\country-by-country-reports\IT_Unione_di_Banche_Italiane_Scpa-UBI_Banca_2014_cbcr_ar_it.pdf" TargetMode="External"/><Relationship Id="rId2307" Type="http://schemas.openxmlformats.org/officeDocument/2006/relationships/hyperlink" Target="file:///\\zew.local\DFS\Bereiche\STEU\STEU\Personal\Praktikanten\Max%20Sch&#228;fer\country-by-country-reports\IT_Intesa_Sanpaolo_2013_cbcr_sd_en.pdf" TargetMode="External"/><Relationship Id="rId833" Type="http://schemas.openxmlformats.org/officeDocument/2006/relationships/hyperlink" Target="file:///\\zew.local\DFS\Bereiche\STEU\STEU\Personal\Praktikanten\Max%20Sch&#228;fer\country-by-country-reports\GB_HSBC_Holdings_Plc_2015_cbcr_sd_en.pdf" TargetMode="External"/><Relationship Id="rId1116" Type="http://schemas.openxmlformats.org/officeDocument/2006/relationships/hyperlink" Target="file:///\\zew.local\DFS\Bereiche\STEU\STEU\Personal\Praktikanten\Max%20Sch&#228;fer\country-by-country-reports\FR_Cr&#233;dit_Agricole_S.A._2015_cbcr_ar_fr.pdf" TargetMode="External"/><Relationship Id="rId1463" Type="http://schemas.openxmlformats.org/officeDocument/2006/relationships/hyperlink" Target="file:///\\zew.local\DFS\Bereiche\STEU\STEU\Personal\Praktikanten\Max%20Sch&#228;fer\country-by-country-reports\FR_Societe_Generale_SA_2014_cbcr_ar_fr.pdf" TargetMode="External"/><Relationship Id="rId1670" Type="http://schemas.openxmlformats.org/officeDocument/2006/relationships/hyperlink" Target="file:///\\zew.local\DFS\Bereiche\STEU\STEU\Personal\Praktikanten\Max%20Sch&#228;fer\country-by-country-reports\FR_La_Banque_Postale_2015_cbcr_ar_en.pdf" TargetMode="External"/><Relationship Id="rId1768" Type="http://schemas.openxmlformats.org/officeDocument/2006/relationships/hyperlink" Target="file:///\\zew.local\DFS\Bereiche\STEU\STEU\Personal\Praktikanten\Max%20Sch&#228;fer\country-by-country-reports\FR_Carrefour_Banque_SA_2016_cbcr_ar_fr.pdf" TargetMode="External"/><Relationship Id="rId2293" Type="http://schemas.openxmlformats.org/officeDocument/2006/relationships/hyperlink" Target="../Reports/Erhoben/GB_Nationwide_Building_Society_2016_cbcr_sd_en.pdf" TargetMode="External"/><Relationship Id="rId265" Type="http://schemas.openxmlformats.org/officeDocument/2006/relationships/hyperlink" Target="file:///\\zew.local\DFS\Bereiche\STEU\STEU\Personal\Praktikanten\Max%20Sch&#228;fer\country-by-country-reports\FR_Societe_Generale_SA_2013_cbcr_ar_fr.pdf" TargetMode="External"/><Relationship Id="rId472" Type="http://schemas.openxmlformats.org/officeDocument/2006/relationships/hyperlink" Target="file:///\\zew.local\DFS\Bereiche\STEU\STEU\Personal\Praktikanten\Max%20Sch&#228;fer\country-by-country-reports\DE_Nord_LB_2016_cbcr_ar_de.pdf" TargetMode="External"/><Relationship Id="rId900" Type="http://schemas.openxmlformats.org/officeDocument/2006/relationships/hyperlink" Target="file:///\\zew.local\DFS\Bereiche\STEU\STEU\Personal\Praktikanten\Max%20Sch&#228;fer\country-by-country-reports\GB_Close_Brothers_Group_Plc_Jun%2015_cbcr_sd_en.pdf" TargetMode="External"/><Relationship Id="rId1323" Type="http://schemas.openxmlformats.org/officeDocument/2006/relationships/hyperlink" Target="file:///\\zew.local\DFS\Bereiche\STEU\STEU\Personal\Praktikanten\Max%20Sch&#228;fer\country-by-country-reports\FR_BNP_Paribas_2014_cbcr_ar_en.pdf" TargetMode="External"/><Relationship Id="rId1530" Type="http://schemas.openxmlformats.org/officeDocument/2006/relationships/hyperlink" Target="http://www.groupebpce.fr/en/Investors/Results/Registration-documents" TargetMode="External"/><Relationship Id="rId1628" Type="http://schemas.openxmlformats.org/officeDocument/2006/relationships/hyperlink" Target="file:///\\zew.local\DFS\Bereiche\STEU\STEU\Personal\Praktikanten\Max%20Sch&#228;fer\country-by-country-reports\FR_BPCE_SA_2014_cbcr_ar_en.pdf" TargetMode="External"/><Relationship Id="rId1975" Type="http://schemas.openxmlformats.org/officeDocument/2006/relationships/hyperlink" Target="http://shareholdersandinvestors.bbva.com/TLBB/fbinir/mult/ConsolidatedFinancialStatements_tcm927-508895.pdf" TargetMode="External"/><Relationship Id="rId2153" Type="http://schemas.openxmlformats.org/officeDocument/2006/relationships/hyperlink" Target="../country-by-country-reports/LU_KBL_European_Private_Bankers_2016_cbcr_ar_en.pdf" TargetMode="External"/><Relationship Id="rId125" Type="http://schemas.openxmlformats.org/officeDocument/2006/relationships/hyperlink" Target="country-by-country-reports/FR_Banque_Federative_du_Credit_Mutuel_2016_cbcr_ar_fr.pdf" TargetMode="External"/><Relationship Id="rId332" Type="http://schemas.openxmlformats.org/officeDocument/2006/relationships/hyperlink" Target="file:///\\zew.local\DFS\Bereiche\STEU\STEU\Personal\Praktikanten\Max%20Sch&#228;fer\country-by-country-reports\FR_Rothschild_Co_2016_cbcr_ar_en.pdf" TargetMode="External"/><Relationship Id="rId777" Type="http://schemas.openxmlformats.org/officeDocument/2006/relationships/hyperlink" Target="file:///\\zew.local\DFS\Bereiche\STEU\STEU\Personal\Praktikanten\Max%20Sch&#228;fer\country-by-country-reports\GB_HSBC_Holdings_Plc_2015_cbcr_sd_en.pdf" TargetMode="External"/><Relationship Id="rId984" Type="http://schemas.openxmlformats.org/officeDocument/2006/relationships/hyperlink" Target="file:///\\zew.local\DFS\Bereiche\STEU\STEU\Personal\Praktikanten\Max%20Sch&#228;fer\country-by-country-reports\GB_Barclays_Plc_2014_cbcr_sd_en.pdf" TargetMode="External"/><Relationship Id="rId1835" Type="http://schemas.openxmlformats.org/officeDocument/2006/relationships/hyperlink" Target="file:///\\zew.local\DFS\Bereiche\STEU\STEU\CBCR_shared\Datenerhebung\country-by-country-reports\CY_Bank_of_Cyprus_Public_Company_Limited-Bank_of_Cyprus_Group_2015_cbcr_ar_en.pdf" TargetMode="External"/><Relationship Id="rId2013" Type="http://schemas.openxmlformats.org/officeDocument/2006/relationships/hyperlink" Target="file:///\\zew.local\DFS\Bereiche\STEU\STEU\Personal\Praktikanten\Max%20Sch&#228;fer\country-by-country-reports\ES_Banco_Santander_SA_2015_cbcr_ar_en.pdf" TargetMode="External"/><Relationship Id="rId2220" Type="http://schemas.openxmlformats.org/officeDocument/2006/relationships/hyperlink" Target="file:///X:\Datenerhebung\country-by-country-reports\CY_RCB_2016_cbcr_sd_en.pdf" TargetMode="External"/><Relationship Id="rId637" Type="http://schemas.openxmlformats.org/officeDocument/2006/relationships/hyperlink" Target="file:///\\zew.local\DFS\Bereiche\STEU\STEU\Personal\Praktikanten\Max%20Sch&#228;fer\country-by-country-reports\GB_Schroders_Plc_2016_turnover_sd_en.pdf" TargetMode="External"/><Relationship Id="rId844" Type="http://schemas.openxmlformats.org/officeDocument/2006/relationships/hyperlink" Target="file:///\\zew.local\DFS\Bereiche\STEU\STEU\Personal\Praktikanten\Max%20Sch&#228;fer\country-by-country-reports\GB_HSBC_Holdings_Plc_2014_cbcr_sd_en.pdf" TargetMode="External"/><Relationship Id="rId1267" Type="http://schemas.openxmlformats.org/officeDocument/2006/relationships/hyperlink" Target="file:///\\zew.local\DFS\Bereiche\STEU\STEU\Personal\Praktikanten\Max%20Sch&#228;fer\country-by-country-reports\FR_BNP_Paribas_2015_cbcr_ar_en.pdf" TargetMode="External"/><Relationship Id="rId1474" Type="http://schemas.openxmlformats.org/officeDocument/2006/relationships/hyperlink" Target="file:///\\zew.local\DFS\Bereiche\STEU\STEU\Personal\Praktikanten\Max%20Sch&#228;fer\country-by-country-reports\FR_Credit_Industriel_et_Commercial_SA_-_CIC_2015_cbcr_ar_en.pdf" TargetMode="External"/><Relationship Id="rId1681" Type="http://schemas.openxmlformats.org/officeDocument/2006/relationships/hyperlink" Target="file:///\\zew.local\DFS\Bereiche\STEU\STEU\Personal\Praktikanten\Max%20Sch&#228;fer\country-by-country-reports\FR_Banque_Federative_du_Credit_Mutuel_2015_cbcr_ar_fr.pdf" TargetMode="External"/><Relationship Id="rId1902" Type="http://schemas.openxmlformats.org/officeDocument/2006/relationships/hyperlink" Target="file:///\\zew.local\DFS\Bereiche\STEU\STEU\Personal\Praktikanten\Max%20Sch&#228;fer\country-by-country-reports\NL_ABN_AMRO_Bank_NV_2015_cbcr_ar_en.pdf" TargetMode="External"/><Relationship Id="rId2097" Type="http://schemas.openxmlformats.org/officeDocument/2006/relationships/hyperlink" Target="file:///\\zew.local\DFS\Bereiche\STEU\STEU\Personal\Praktikanten\Max%20Sch&#228;fer\country-by-country-reports\IT_UniCredit_SpA_2016_cbcr_sd_en.pdf" TargetMode="External"/><Relationship Id="rId2318" Type="http://schemas.openxmlformats.org/officeDocument/2006/relationships/hyperlink" Target="file:///\\zew.local\DFS\Bereiche\STEU\STEU\Personal\Praktikanten\Max%20Sch&#228;fer\country-by-country-reports\IT_Intesa_Sanpaolo_2013_cbcr_sd_en.pdf" TargetMode="External"/><Relationship Id="rId276" Type="http://schemas.openxmlformats.org/officeDocument/2006/relationships/hyperlink" Target="file:///\\zew.local\DFS\Bereiche\STEU\STEU\Personal\Praktikanten\Max%20Sch&#228;fer\country-by-country-reports\FR_Societe_Generale_SA_2013_cbcr_ar_fr.pdf" TargetMode="External"/><Relationship Id="rId483" Type="http://schemas.openxmlformats.org/officeDocument/2006/relationships/hyperlink" Target="file:///\\zew.local\DFS\Bereiche\STEU\STEU\Personal\Praktikanten\Max%20Sch&#228;fer\country-by-country-reports\DE_Deutsche_Pfandbriefbank_2014_cbcr_ar_en.pdf" TargetMode="External"/><Relationship Id="rId690" Type="http://schemas.openxmlformats.org/officeDocument/2006/relationships/hyperlink" Target="file:///\\zew.local\DFS\Bereiche\STEU\STEU\Personal\Praktikanten\Max%20Sch&#228;fer\country-by-country-reports\GB_Standard_Chartered_2015_cbcr_ar_en.pdf" TargetMode="External"/><Relationship Id="rId704" Type="http://schemas.openxmlformats.org/officeDocument/2006/relationships/hyperlink" Target="file:///\\zew.local\DFS\Bereiche\STEU\STEU\Personal\Praktikanten\Max%20Sch&#228;fer\country-by-country-reports\GB_Standard_Chartered_2015_cbcr_ar_en.pdf" TargetMode="External"/><Relationship Id="rId911" Type="http://schemas.openxmlformats.org/officeDocument/2006/relationships/hyperlink" Target="file:///\\zew.local\DFS\Bereiche\STEU\STEU\Personal\Praktikanten\Max%20Sch&#228;fer\country-by-country-reports\GB_Barclays_Plc_2016_cbcr_sd_en.pdf" TargetMode="External"/><Relationship Id="rId1127" Type="http://schemas.openxmlformats.org/officeDocument/2006/relationships/hyperlink" Target="file:///\\zew.local\DFS\Bereiche\STEU\STEU\Personal\Praktikanten\Max%20Sch&#228;fer\country-by-country-reports\FR_Cr&#233;dit_Agricole_S.A._2015_cbcr_ar_fr.pdf" TargetMode="External"/><Relationship Id="rId1334" Type="http://schemas.openxmlformats.org/officeDocument/2006/relationships/hyperlink" Target="file:///\\zew.local\DFS\Bereiche\STEU\STEU\Personal\Praktikanten\Max%20Sch&#228;fer\country-by-country-reports\FR_BNP_Paribas_2014_cbcr_ar_en.pdf" TargetMode="External"/><Relationship Id="rId1541" Type="http://schemas.openxmlformats.org/officeDocument/2006/relationships/hyperlink" Target="http://www.groupebpce.fr/en/Investors/Results/Registration-documents" TargetMode="External"/><Relationship Id="rId1779" Type="http://schemas.openxmlformats.org/officeDocument/2006/relationships/hyperlink" Target="file:///\\zew.local\DFS\Bereiche\STEU\STEU\Personal\Praktikanten\Max%20Sch&#228;fer\country-by-country-reports\FR_RCI_Banque_SA_2014_cbcr_ar_fr.pdf" TargetMode="External"/><Relationship Id="rId1986" Type="http://schemas.openxmlformats.org/officeDocument/2006/relationships/hyperlink" Target="http://shareholdersandinvestors.bbva.com/TLBB/fbinir/mult/ConsolidatedFinancialStatements_tcm927-508895.pdf" TargetMode="External"/><Relationship Id="rId2164" Type="http://schemas.openxmlformats.org/officeDocument/2006/relationships/hyperlink" Target="https://www.rabobank.com/en/images/rabobank-annual-report-2015.pdf" TargetMode="External"/><Relationship Id="rId40" Type="http://schemas.openxmlformats.org/officeDocument/2006/relationships/hyperlink" Target="file:///\\zew.local\DFS\Bereiche\STEU\STEU\Personal\Praktikanten\Max%20Sch&#228;fer\country-by-country-reports\AT_Raiffeisenlandesbank_Oberoesterreich_AG_2015_cbcr_ar_de.pdf" TargetMode="External"/><Relationship Id="rId136" Type="http://schemas.openxmlformats.org/officeDocument/2006/relationships/hyperlink" Target="country-by-country-reports/FR_Dexia_Credit_Local_2016_cbcr_ar_fr.pdf" TargetMode="External"/><Relationship Id="rId343" Type="http://schemas.openxmlformats.org/officeDocument/2006/relationships/hyperlink" Target="file:///\\zew.local\DFS\Bereiche\STEU\STEU\Personal\Praktikanten\Max%20Sch&#228;fer\country-by-country-reports\FR_Dexia_Credit_Local_2015_cbcr_ar_fr.pdf" TargetMode="External"/><Relationship Id="rId550" Type="http://schemas.openxmlformats.org/officeDocument/2006/relationships/hyperlink" Target="file:///\\zew.local\DFS\Bereiche\STEU\STEU\Personal\Praktikanten\Max%20Sch&#228;fer\country-by-country-reports\AT_Raiffeisenlandesbank_Oberoesterreich_AG_2014_cbcr_ar_de.pdf" TargetMode="External"/><Relationship Id="rId788" Type="http://schemas.openxmlformats.org/officeDocument/2006/relationships/hyperlink" Target="file:///\\zew.local\DFS\Bereiche\STEU\STEU\Personal\Praktikanten\Max%20Sch&#228;fer\country-by-country-reports\GB_HSBC_Holdings_Plc_2015_cbcr_sd_en.pdf" TargetMode="External"/><Relationship Id="rId995" Type="http://schemas.openxmlformats.org/officeDocument/2006/relationships/hyperlink" Target="file:///\\zew.local\DFS\Bereiche\STEU\STEU\Personal\Praktikanten\Max%20Sch&#228;fer\country-by-country-reports\GB_Barclays_Plc_2014_cbcr_sd_en.pdf" TargetMode="External"/><Relationship Id="rId1180" Type="http://schemas.openxmlformats.org/officeDocument/2006/relationships/hyperlink" Target="file:///\\zew.local\DFS\Bereiche\STEU\STEU\Personal\Praktikanten\Max%20Sch&#228;fer\country-by-country-reports\FR_Credit_Agricole_S.A._2014_cbcr_ar_fr.pdf" TargetMode="External"/><Relationship Id="rId1401" Type="http://schemas.openxmlformats.org/officeDocument/2006/relationships/hyperlink" Target="file:///\\zew.local\DFS\Bereiche\STEU\STEU\Personal\Praktikanten\Max%20Sch&#228;fer\country-by-country-reports\FR_Societe_Generale_SA_2014_cbcr_ar_fr.pdf" TargetMode="External"/><Relationship Id="rId1639" Type="http://schemas.openxmlformats.org/officeDocument/2006/relationships/hyperlink" Target="file:///\\zew.local\DFS\Bereiche\STEU\STEU\Personal\Praktikanten\Max%20Sch&#228;fer\country-by-country-reports\FR_BPCE_SA_2014_cbcr_ar_en.pdf" TargetMode="External"/><Relationship Id="rId1846" Type="http://schemas.openxmlformats.org/officeDocument/2006/relationships/hyperlink" Target="file:///\\zew.local\DFS\Bereiche\STEU\STEU\Personal\Praktikanten\Max%20Sch&#228;fer\country-by-country-reports\BE_Investar_SA-Investeringsmaatschappij_Argenta_NV_2014_cbcr_ar_nl.pdf" TargetMode="External"/><Relationship Id="rId2024" Type="http://schemas.openxmlformats.org/officeDocument/2006/relationships/hyperlink" Target="file:///\\zew.local\DFS\Bereiche\STEU\STEU\Personal\Praktikanten\Max%20Sch&#228;fer\country-by-country-reports\ES_Banco_Santander_SA_2015_cbcr_ar_en.pdf" TargetMode="External"/><Relationship Id="rId2231" Type="http://schemas.openxmlformats.org/officeDocument/2006/relationships/hyperlink" Target="file:///X:\Datenerhebung\country-by-country-reports\DE_ProCredit_Holding_AG_2014_cbcr_ar_en.pdf" TargetMode="External"/><Relationship Id="rId203" Type="http://schemas.openxmlformats.org/officeDocument/2006/relationships/hyperlink" Target="file:///\\zew.local\DFS\Bereiche\STEU\STEU\Personal\Praktikanten\Max%20Sch&#228;fer\country-by-country-reports\FR_BPCE_SA_2013_cbcr_sd_fr.pdf" TargetMode="External"/><Relationship Id="rId648" Type="http://schemas.openxmlformats.org/officeDocument/2006/relationships/hyperlink" Target="file:///\\zew.local\DFS\Bereiche\STEU\STEU\Personal\Praktikanten\Max%20Sch&#228;fer\country-by-country-reports\GB_Schroders_Plc_2014_turnover_sd_en.pdf" TargetMode="External"/><Relationship Id="rId855" Type="http://schemas.openxmlformats.org/officeDocument/2006/relationships/hyperlink" Target="file:///\\zew.local\DFS\Bereiche\STEU\STEU\Personal\Praktikanten\Max%20Sch&#228;fer\country-by-country-reports\GB_HSBC_Holdings_Plc_2014_cbcr_sd_en.pdf" TargetMode="External"/><Relationship Id="rId1040" Type="http://schemas.openxmlformats.org/officeDocument/2006/relationships/hyperlink" Target="https://www.credit-agricole.com/finance/finance/espace-investisseurs/informations-financieres" TargetMode="External"/><Relationship Id="rId1278" Type="http://schemas.openxmlformats.org/officeDocument/2006/relationships/hyperlink" Target="file:///\\zew.local\DFS\Bereiche\STEU\STEU\Personal\Praktikanten\Max%20Sch&#228;fer\country-by-country-reports\FR_BNP_Paribas_2015_cbcr_ar_en.pdf" TargetMode="External"/><Relationship Id="rId1485" Type="http://schemas.openxmlformats.org/officeDocument/2006/relationships/hyperlink" Target="http://www.groupebpce.fr/en/Investors/Results/Registration-documents" TargetMode="External"/><Relationship Id="rId1692" Type="http://schemas.openxmlformats.org/officeDocument/2006/relationships/hyperlink" Target="file:///\\zew.local\DFS\Bereiche\STEU\STEU\Personal\Praktikanten\Max%20Sch&#228;fer\country-by-country-reports\FR_Banque_Federative_du_Credit_Mutuel_2015_cbcr_ar_fr.pdf" TargetMode="External"/><Relationship Id="rId1706" Type="http://schemas.openxmlformats.org/officeDocument/2006/relationships/hyperlink" Target="file:///\\zew.local\DFS\Bereiche\STEU\STEU\Personal\Praktikanten\Max%20Sch&#228;fer\country-by-country-reports\FR_Banque_Federative_du_Credit_Mutuel_2014_cbcr_ar_fr.pdf" TargetMode="External"/><Relationship Id="rId1913" Type="http://schemas.openxmlformats.org/officeDocument/2006/relationships/hyperlink" Target="file:///\\zew.local\DFS\Bereiche\STEU\STEU\Personal\Praktikanten\Max%20Sch&#228;fer\country-by-country-reports\NL_ABN_AMRO_Bank_NV_2014_cbcr_ar_en.pdf" TargetMode="External"/><Relationship Id="rId2329" Type="http://schemas.openxmlformats.org/officeDocument/2006/relationships/hyperlink" Target="file:///\\zew.local\DFS\Bereiche\STEU\STEU\Personal\Praktikanten\Max%20Sch&#228;fer\country-by-country-reports\IT_Intesa_Sanpaolo_2013_cbcr_sd_en.pdf" TargetMode="External"/><Relationship Id="rId287" Type="http://schemas.openxmlformats.org/officeDocument/2006/relationships/hyperlink" Target="file:///\\zew.local\DFS\Bereiche\STEU\STEU\Personal\Praktikanten\Max%20Sch&#228;fer\country-by-country-reports\FR_Societe_Generale_SA_2013_cbcr_ar_fr.pdf" TargetMode="External"/><Relationship Id="rId410" Type="http://schemas.openxmlformats.org/officeDocument/2006/relationships/hyperlink" Target="country-by-country-reports/GR_Eurobank_Ergasias_SA_2016_cbcr_ar_en.pdf" TargetMode="External"/><Relationship Id="rId494" Type="http://schemas.openxmlformats.org/officeDocument/2006/relationships/hyperlink" Target="../country-by-country-reports/IT_Monte_dei_Paschi_di_Siena_2015_cbcr_ar_en.pdf" TargetMode="External"/><Relationship Id="rId508" Type="http://schemas.openxmlformats.org/officeDocument/2006/relationships/hyperlink" Target="file:///\\zew.local\DFS\Bereiche\STEU\STEU\Personal\Praktikanten\Max%20Sch&#228;fer\country-by-country-reports\DE_Volkswagen_Financial_Services_AG_2015_cbcr_sd_de.pdf" TargetMode="External"/><Relationship Id="rId715" Type="http://schemas.openxmlformats.org/officeDocument/2006/relationships/hyperlink" Target="file:///\\zew.local\DFS\Bereiche\STEU\STEU\Personal\Praktikanten\Max%20Sch&#228;fer\country-by-country-reports\GB_Standard_Chartered_2015_cbcr_ar_en.pdf" TargetMode="External"/><Relationship Id="rId922" Type="http://schemas.openxmlformats.org/officeDocument/2006/relationships/hyperlink" Target="file:///\\zew.local\DFS\Bereiche\STEU\STEU\Personal\Praktikanten\Max%20Sch&#228;fer\country-by-country-reports\GB_Barclays_Plc_2016_cbcr_sd_en.pdf" TargetMode="External"/><Relationship Id="rId1138" Type="http://schemas.openxmlformats.org/officeDocument/2006/relationships/hyperlink" Target="file:///\\zew.local\DFS\Bereiche\STEU\STEU\Personal\Praktikanten\Max%20Sch&#228;fer\country-by-country-reports\FR_Cr&#233;dit_Agricole_S.A._2015_cbcr_ar_fr.pdf" TargetMode="External"/><Relationship Id="rId1345" Type="http://schemas.openxmlformats.org/officeDocument/2006/relationships/hyperlink" Target="file:///\\zew.local\DFS\Bereiche\STEU\STEU\Personal\Praktikanten\Max%20Sch&#228;fer\country-by-country-reports\FR_BNP_Paribas_2014_cbcr_ar_en.pdf" TargetMode="External"/><Relationship Id="rId1552" Type="http://schemas.openxmlformats.org/officeDocument/2006/relationships/hyperlink" Target="file:///\\zew.local\DFS\Bereiche\STEU\STEU\Personal\Praktikanten\Max%20Sch&#228;fer\country-by-country-reports\FR_BPCE_SA_2015_cbcr_ar_en.pdf" TargetMode="External"/><Relationship Id="rId1997" Type="http://schemas.openxmlformats.org/officeDocument/2006/relationships/hyperlink" Target="file:///\\zew.local\DFS\Bereiche\STEU\STEU\Personal\Praktikanten\Max%20Sch&#228;fer\country-by-country-reports\ES_Banco_Santander_SA_2015_cbcr_ar_en.pdf" TargetMode="External"/><Relationship Id="rId2175" Type="http://schemas.openxmlformats.org/officeDocument/2006/relationships/hyperlink" Target="https://www.rabobank.com/en/images/rabobank-annual-report-2015.pdf" TargetMode="External"/><Relationship Id="rId147" Type="http://schemas.openxmlformats.org/officeDocument/2006/relationships/hyperlink" Target="country-by-country-reports/FR_Dexia_Credit_Local_2016_cbcr_ar_fr.pdf" TargetMode="External"/><Relationship Id="rId354" Type="http://schemas.openxmlformats.org/officeDocument/2006/relationships/hyperlink" Target="file:///\\zew.local\DFS\Bereiche\STEU\STEU\Personal\Praktikanten\Max%20Sch&#228;fer\country-by-country-reports\FR_Dexia_Credit_Local_2014_cbcr_ar_fr.pdf" TargetMode="External"/><Relationship Id="rId799" Type="http://schemas.openxmlformats.org/officeDocument/2006/relationships/hyperlink" Target="file:///\\zew.local\DFS\Bereiche\STEU\STEU\Personal\Praktikanten\Max%20Sch&#228;fer\country-by-country-reports\GB_HSBC_Holdings_Plc_2015_cbcr_sd_en.pdf" TargetMode="External"/><Relationship Id="rId1191" Type="http://schemas.openxmlformats.org/officeDocument/2006/relationships/hyperlink" Target="file:///\\zew.local\DFS\Bereiche\STEU\STEU\Personal\Praktikanten\Max%20Sch&#228;fer\country-by-country-reports\FR_Credit_Mutuel_Arkea_SA_2014_cbcr_ar_fr.pdf" TargetMode="External"/><Relationship Id="rId1205" Type="http://schemas.openxmlformats.org/officeDocument/2006/relationships/hyperlink" Target="file:///\\zew.local\DFS\Bereiche\STEU\STEU\Personal\Praktikanten\Max%20Sch&#228;fer\country-by-country-reports\FR_BNP_Paribas_2016_cbcr_ar_en.pdf" TargetMode="External"/><Relationship Id="rId1857" Type="http://schemas.openxmlformats.org/officeDocument/2006/relationships/hyperlink" Target="file:///\\zew.local\DFS\Bereiche\STEU\STEU\Personal\country-by-country-reports\SI_SID_-_Slovene_Export_and_Development_Bank_Inc_Ljubljana_-_SID_Bank_Inc-SID_-_Slovenska_izvozna_in_razvojna_banka_dd_Ljubljana_-_SID_Banka_dd_2014_cbcr_ar_en.pdf" TargetMode="External"/><Relationship Id="rId2035" Type="http://schemas.openxmlformats.org/officeDocument/2006/relationships/hyperlink" Target="file:///\\zew.local\DFS\Bereiche\STEU\STEU\Personal\Praktikanten\Max%20Sch&#228;fer\country-by-country-reports\DK_Jyske_Bank_A_S_Group_2016_cbcr_ar_en.pdf" TargetMode="External"/><Relationship Id="rId51" Type="http://schemas.openxmlformats.org/officeDocument/2006/relationships/hyperlink" Target="file:///\\zew.local\DFS\Bereiche\STEU\STEU\Personal\Praktikanten\Max%20Sch&#228;fer\country-by-country-reports\DE_Landesbank_Hessen-Thueringen_Girozentrale_-_HELABA_2013_cbcr_sd_de.pdf" TargetMode="External"/><Relationship Id="rId561" Type="http://schemas.openxmlformats.org/officeDocument/2006/relationships/hyperlink" Target="file:///\\zew.local\DFS\Bereiche\STEU\STEU\Personal\Praktikanten\Max%20Sch&#228;fer\country-by-country-reports\GR_National_Bank_of_Greece_SA_2014_cbcr_ar_en.pdf" TargetMode="External"/><Relationship Id="rId659" Type="http://schemas.openxmlformats.org/officeDocument/2006/relationships/hyperlink" Target="file:///\\zew.local\DFS\Bereiche\STEU\STEU\Personal\Praktikanten\Max%20Sch&#228;fer\country-by-country-reports\GB_Standard_Chartered_2015_cbcr_ar_en.pdf" TargetMode="External"/><Relationship Id="rId866" Type="http://schemas.openxmlformats.org/officeDocument/2006/relationships/hyperlink" Target="file:///\\zew.local\DFS\Bereiche\STEU\STEU\Personal\Praktikanten\Max%20Sch&#228;fer\country-by-country-reports\GB_HSBC_Holdings_Plc_2014_cbcr_sd_en.pdf" TargetMode="External"/><Relationship Id="rId1289" Type="http://schemas.openxmlformats.org/officeDocument/2006/relationships/hyperlink" Target="file:///\\zew.local\DFS\Bereiche\STEU\STEU\Personal\Praktikanten\Max%20Sch&#228;fer\country-by-country-reports\FR_BNP_Paribas_2015_cbcr_ar_en.pdf" TargetMode="External"/><Relationship Id="rId1412" Type="http://schemas.openxmlformats.org/officeDocument/2006/relationships/hyperlink" Target="file:///\\zew.local\DFS\Bereiche\STEU\STEU\Personal\Praktikanten\Max%20Sch&#228;fer\country-by-country-reports\FR_Societe_Generale_SA_2014_cbcr_ar_fr.pdf" TargetMode="External"/><Relationship Id="rId1496" Type="http://schemas.openxmlformats.org/officeDocument/2006/relationships/hyperlink" Target="http://www.groupebpce.fr/en/Investors/Results/Registration-documents" TargetMode="External"/><Relationship Id="rId1717" Type="http://schemas.openxmlformats.org/officeDocument/2006/relationships/hyperlink" Target="file:///\\zew.local\DFS\Bereiche\STEU\STEU\Personal\Praktikanten\Max%20Sch&#228;fer\country-by-country-reports\FR_Banque_Federative_du_Credit_Mutuel_2014_cbcr_ar_fr.pdf" TargetMode="External"/><Relationship Id="rId1924" Type="http://schemas.openxmlformats.org/officeDocument/2006/relationships/hyperlink" Target="file:///\\zew.local\DFS\Bereiche\STEU\STEU\Personal\Praktikanten\Max%20Sch&#228;fer\country-by-country-reports\NL_ABN_AMRO_Bank_NV_2014_cbcr_ar_en.pdf" TargetMode="External"/><Relationship Id="rId2242" Type="http://schemas.openxmlformats.org/officeDocument/2006/relationships/hyperlink" Target="file:///X:\Datenerhebung\country-by-country-reports\DE_Deka_Bank_2014_cbcr_sd_de.pdf" TargetMode="External"/><Relationship Id="rId214" Type="http://schemas.openxmlformats.org/officeDocument/2006/relationships/hyperlink" Target="file:///\\zew.local\DFS\Bereiche\STEU\STEU\Personal\Praktikanten\Max%20Sch&#228;fer\country-by-country-reports\FR_BPCE_SA_2013_cbcr_sd_fr.pdf" TargetMode="External"/><Relationship Id="rId298" Type="http://schemas.openxmlformats.org/officeDocument/2006/relationships/hyperlink" Target="file:///\\zew.local\DFS\Bereiche\STEU\STEU\Personal\Praktikanten\Max%20Sch&#228;fer\country-by-country-reports\FR_Societe_Generale_SA_2013_cbcr_ar_fr.pdf" TargetMode="External"/><Relationship Id="rId421" Type="http://schemas.openxmlformats.org/officeDocument/2006/relationships/hyperlink" Target="file:///\\zew.local\DFS\Bereiche\STEU\STEU\Personal\Praktikanten\Max%20Sch&#228;fer\country-by-country-reports\PT_Caixa_Geral_de_Depositos_2016_cbcr_ar_en.pdf" TargetMode="External"/><Relationship Id="rId519" Type="http://schemas.openxmlformats.org/officeDocument/2006/relationships/hyperlink" Target="file:///\\zew.local\DFS\Bereiche\STEU\STEU\Personal\Praktikanten\Max%20Sch&#228;fer\country-by-country-reports\GB_Royal_Bank_of_Scotland_International_Limited_2016_cbcr_sd_en.pdf" TargetMode="External"/><Relationship Id="rId1051" Type="http://schemas.openxmlformats.org/officeDocument/2006/relationships/hyperlink" Target="file:///\\zew.local\DFS\Bereiche\STEU\STEU\Personal\Praktikanten\Max%20Sch&#228;fer\country-by-country-reports\FR_Credit_Agricole_S.A._2016_cbcr_ar_fr.pdf" TargetMode="External"/><Relationship Id="rId1149" Type="http://schemas.openxmlformats.org/officeDocument/2006/relationships/hyperlink" Target="file:///\\zew.local\DFS\Bereiche\STEU\STEU\Personal\Praktikanten\Max%20Sch&#228;fer\country-by-country-reports\FR_Credit_Agricole_S.A._2014_cbcr_ar_fr.pdf" TargetMode="External"/><Relationship Id="rId1356" Type="http://schemas.openxmlformats.org/officeDocument/2006/relationships/hyperlink" Target="file:///\\zew.local\DFS\Bereiche\STEU\STEU\Personal\Praktikanten\Max%20Sch&#228;fer\country-by-country-reports\FR_BNP_Paribas_2014_cbcr_ar_en.pdf" TargetMode="External"/><Relationship Id="rId2102" Type="http://schemas.openxmlformats.org/officeDocument/2006/relationships/hyperlink" Target="file:///\\zew.local\DFS\Bereiche\STEU\STEU\Personal\Praktikanten\Max%20Sch&#228;fer\country-by-country-reports\IT_UniCredit_SpA_2016_cbcr_sd_en.pdf" TargetMode="External"/><Relationship Id="rId158" Type="http://schemas.openxmlformats.org/officeDocument/2006/relationships/hyperlink" Target="country-by-country-reports/ES_ABANCA_2015_cbcr_ar_es.pdf" TargetMode="External"/><Relationship Id="rId726" Type="http://schemas.openxmlformats.org/officeDocument/2006/relationships/hyperlink" Target="file:///\\zew.local\DFS\Bereiche\STEU\STEU\Personal\Praktikanten\Max%20Sch&#228;fer\country-by-country-reports\GB_Standard_Chartered_2013_cbcr_sd_en.pdf" TargetMode="External"/><Relationship Id="rId933" Type="http://schemas.openxmlformats.org/officeDocument/2006/relationships/hyperlink" Target="file:///\\zew.local\DFS\Bereiche\STEU\STEU\Personal\Praktikanten\Max%20Sch&#228;fer\country-by-country-reports\GB_Barclays_Plc_2016_cbcr_sd_en.pdf" TargetMode="External"/><Relationship Id="rId1009" Type="http://schemas.openxmlformats.org/officeDocument/2006/relationships/hyperlink" Target="https://www.credit-agricole.com/finance/finance/espace-investisseurs/informations-financieres" TargetMode="External"/><Relationship Id="rId1563" Type="http://schemas.openxmlformats.org/officeDocument/2006/relationships/hyperlink" Target="file:///\\zew.local\DFS\Bereiche\STEU\STEU\Personal\Praktikanten\Max%20Sch&#228;fer\country-by-country-reports\FR_BPCE_SA_2015_cbcr_ar_en.pdf" TargetMode="External"/><Relationship Id="rId1770" Type="http://schemas.openxmlformats.org/officeDocument/2006/relationships/hyperlink" Target="file:///\\zew.local\DFS\Bereiche\STEU\STEU\Personal\Praktikanten\Max%20Sch&#228;fer\country-by-country-reports\FR_Carrefour_Banque_SA_2015_cbcr_ar_en.pdf" TargetMode="External"/><Relationship Id="rId1868" Type="http://schemas.openxmlformats.org/officeDocument/2006/relationships/hyperlink" Target="file:///\\zew.local\DFS\Bereiche\STEU\STEU\Personal\Praktikanten\Max%20Sch&#228;fer\country-by-country-reports\SE_Nordea_Bank_AB_publ_2016_cbcr_ar_en.pdf" TargetMode="External"/><Relationship Id="rId2186" Type="http://schemas.openxmlformats.org/officeDocument/2006/relationships/hyperlink" Target="https://www.rabobank.com/en/images/rabobank-annual-report-2015.pdf" TargetMode="External"/><Relationship Id="rId62" Type="http://schemas.openxmlformats.org/officeDocument/2006/relationships/hyperlink" Target="file:///\\zew.local\DFS\Bereiche\STEU\STEU\Personal\Praktikanten\Max%20Sch&#228;fer\country-by-country-reports\ES_Caixa_Benicarlo_2015_cbcr_sd_es.pdf" TargetMode="External"/><Relationship Id="rId365" Type="http://schemas.openxmlformats.org/officeDocument/2006/relationships/hyperlink" Target="file:///\\zew.local\DFS\Bereiche\STEU\STEU\Personal\Praktikanten\Max%20Sch&#228;fer\country-by-country-reports\FR_Credit_Industriel_et_Commercial_SA_-_CIC_2014_cbcr_ar_fr.pdf" TargetMode="External"/><Relationship Id="rId572" Type="http://schemas.openxmlformats.org/officeDocument/2006/relationships/hyperlink" Target="file:///\\zew.local\DFS\Bereiche\STEU\STEU\Personal\Praktikanten\Max%20Sch&#228;fer\country-by-country-reports\GB_Lloyds_Banking_Group_Plc_2015_cbcr_sd_en.pdf" TargetMode="External"/><Relationship Id="rId1216" Type="http://schemas.openxmlformats.org/officeDocument/2006/relationships/hyperlink" Target="file:///\\zew.local\DFS\Bereiche\STEU\STEU\Personal\Praktikanten\Max%20Sch&#228;fer\country-by-country-reports\FR_BNP_Paribas_2016_cbcr_ar_en.pdf" TargetMode="External"/><Relationship Id="rId1423" Type="http://schemas.openxmlformats.org/officeDocument/2006/relationships/hyperlink" Target="file:///\\zew.local\DFS\Bereiche\STEU\STEU\Personal\Praktikanten\Max%20Sch&#228;fer\country-by-country-reports\FR_Societe_Generale_SA_2014_cbcr_ar_fr.pdf" TargetMode="External"/><Relationship Id="rId1630" Type="http://schemas.openxmlformats.org/officeDocument/2006/relationships/hyperlink" Target="file:///\\zew.local\DFS\Bereiche\STEU\STEU\Personal\Praktikanten\Max%20Sch&#228;fer\country-by-country-reports\FR_BPCE_SA_2014_cbcr_ar_en.pdf" TargetMode="External"/><Relationship Id="rId2046" Type="http://schemas.openxmlformats.org/officeDocument/2006/relationships/hyperlink" Target="file:///\\zew.local\DFS\Bereiche\STEU\STEU\Personal\Praktikanten\Max%20Sch&#228;fer\country-by-country-reports\BE_Belfius_Banque_SA_NV-Belfius_Bank_SA_NV_2014_cbcr_ar_en.pdf" TargetMode="External"/><Relationship Id="rId2253" Type="http://schemas.openxmlformats.org/officeDocument/2006/relationships/hyperlink" Target="country-by-country-reports/DK_Ny_Kredit_Holding_2016_cbcr_ar_en.pdf" TargetMode="External"/><Relationship Id="rId225" Type="http://schemas.openxmlformats.org/officeDocument/2006/relationships/hyperlink" Target="file:///\\zew.local\DFS\Bereiche\STEU\STEU\Personal\Praktikanten\Max%20Sch&#228;fer\country-by-country-reports\FR_BPCE_SA_2013_cbcr_sd_fr.pdf" TargetMode="External"/><Relationship Id="rId432" Type="http://schemas.openxmlformats.org/officeDocument/2006/relationships/hyperlink" Target="file:///\\zew.local\DFS\Bereiche\STEU\STEU\Personal\Praktikanten\Max%20Sch&#228;fer\country-by-country-reports\PT_Caixa_Geral_de_Depositos_2016_cbcr_ar_en.pdf" TargetMode="External"/><Relationship Id="rId877" Type="http://schemas.openxmlformats.org/officeDocument/2006/relationships/hyperlink" Target="file:///\\zew.local\DFS\Bereiche\STEU\STEU\Personal\Praktikanten\Max%20Sch&#228;fer\country-by-country-reports\GB_HSBC_Holdings_Plc_2014_cbcr_sd_en.pdf" TargetMode="External"/><Relationship Id="rId1062" Type="http://schemas.openxmlformats.org/officeDocument/2006/relationships/hyperlink" Target="file:///\\zew.local\DFS\Bereiche\STEU\STEU\Personal\Praktikanten\Max%20Sch&#228;fer\country-by-country-reports\FR_Credit_Agricole_S.A._2016_cbcr_ar_fr.pdf" TargetMode="External"/><Relationship Id="rId1728" Type="http://schemas.openxmlformats.org/officeDocument/2006/relationships/hyperlink" Target="file:///\\zew.local\DFS\Bereiche\STEU\STEU\Personal\Praktikanten\Max%20Sch&#228;fer\country-by-country-reports\FR_Banque_PSA_Finance_SA_2015_cbcr_ar_fr.pdf" TargetMode="External"/><Relationship Id="rId1935" Type="http://schemas.openxmlformats.org/officeDocument/2006/relationships/hyperlink" Target="file:///\\zew.local\DFS\Bereiche\STEU\STEU\Personal\Praktikanten\Max%20Sch&#228;fer\country-by-country-reports\ES_Banco_Bilbao_Vizcaya_Argentaria_SA_2015_cbcr_ar_en.pdf" TargetMode="External"/><Relationship Id="rId2113" Type="http://schemas.openxmlformats.org/officeDocument/2006/relationships/hyperlink" Target="file:///\\zew.local\DFS\Bereiche\STEU\STEU\Personal\Praktikanten\Max%20Sch&#228;fer\country-by-country-reports\IT_UniCredit_SpA_2016_cbcr_sd_en.pdf" TargetMode="External"/><Relationship Id="rId2320" Type="http://schemas.openxmlformats.org/officeDocument/2006/relationships/hyperlink" Target="file:///\\zew.local\DFS\Bereiche\STEU\STEU\Personal\Praktikanten\Max%20Sch&#228;fer\country-by-country-reports\IT_Intesa_Sanpaolo_2013_cbcr_sd_en.pdf" TargetMode="External"/><Relationship Id="rId737" Type="http://schemas.openxmlformats.org/officeDocument/2006/relationships/hyperlink" Target="file:///\\zew.local\DFS\Bereiche\STEU\STEU\Personal\Praktikanten\Max%20Sch&#228;fer\country-by-country-reports\GB_Standard_Chartered_2013_cbcr_sd_en.pdf" TargetMode="External"/><Relationship Id="rId944" Type="http://schemas.openxmlformats.org/officeDocument/2006/relationships/hyperlink" Target="file:///\\zew.local\DFS\Bereiche\STEU\STEU\Personal\Praktikanten\Max%20Sch&#228;fer\country-by-country-reports\GB_Barclays_Plc_2015_cbcr_sd_en.pdf" TargetMode="External"/><Relationship Id="rId1367" Type="http://schemas.openxmlformats.org/officeDocument/2006/relationships/hyperlink" Target="file:///\\zew.local\DFS\Bereiche\STEU\STEU\Personal\Praktikanten\Max%20Sch&#228;fer\country-by-country-reports\FR_BNP_Paribas_2014_cbcr_ar_en.pdf" TargetMode="External"/><Relationship Id="rId1574" Type="http://schemas.openxmlformats.org/officeDocument/2006/relationships/hyperlink" Target="file:///\\zew.local\DFS\Bereiche\STEU\STEU\Personal\Praktikanten\Max%20Sch&#228;fer\country-by-country-reports\FR_BPCE_SA_2015_cbcr_ar_en.pdf" TargetMode="External"/><Relationship Id="rId1781" Type="http://schemas.openxmlformats.org/officeDocument/2006/relationships/hyperlink" Target="file:///\\zew.local\DFS\Bereiche\STEU\STEU\Personal\Praktikanten\Max%20Sch&#228;fer\country-by-country-reports\FR_RCI_Banque_SA_2014_cbcr_ar_fr.pdf" TargetMode="External"/><Relationship Id="rId2197" Type="http://schemas.openxmlformats.org/officeDocument/2006/relationships/hyperlink" Target="https://www.rabobank.com/en/images/rabobank-annual-report-2015.pdf" TargetMode="External"/><Relationship Id="rId73" Type="http://schemas.openxmlformats.org/officeDocument/2006/relationships/hyperlink" Target="file:///\\zew.local\DFS\Bereiche\STEU\STEU\Personal\Praktikanten\Max%20Sch&#228;fer\country-by-country-reports\DE_Landesbank_Hessen-Thueringen_Girozentrale_-_HELABA_2016_cbcr_ar_en.pdf" TargetMode="External"/><Relationship Id="rId169" Type="http://schemas.openxmlformats.org/officeDocument/2006/relationships/hyperlink" Target="file:///\\zew.local\DFS\Bereiche\STEU\STEU\Personal\Praktikanten\Max%20Sch&#228;fer\country-by-country-reports\IE_Bank_of_Ireland_2013_cbcr_sd_en.pdf" TargetMode="External"/><Relationship Id="rId376" Type="http://schemas.openxmlformats.org/officeDocument/2006/relationships/hyperlink" Target="file:///\\zew.local\DFS\Bereiche\STEU\STEU\Personal\Praktikanten\Max%20Sch&#228;fer\country-by-country-reports\GB_HSBC_Holdings_Plc_2013_cbcr_sd_en.pdf" TargetMode="External"/><Relationship Id="rId583" Type="http://schemas.openxmlformats.org/officeDocument/2006/relationships/hyperlink" Target="file:///\\zew.local\DFS\Bereiche\STEU\STEU\Personal\Praktikanten\Max%20Sch&#228;fer\country-by-country-reports\GB_Lloyds_Banking_Group_Plc_2014_cbcr_sd_en.pdf" TargetMode="External"/><Relationship Id="rId790" Type="http://schemas.openxmlformats.org/officeDocument/2006/relationships/hyperlink" Target="file:///\\zew.local\DFS\Bereiche\STEU\STEU\Personal\Praktikanten\Max%20Sch&#228;fer\country-by-country-reports\GB_HSBC_Holdings_Plc_2015_cbcr_sd_en.pdf" TargetMode="External"/><Relationship Id="rId804" Type="http://schemas.openxmlformats.org/officeDocument/2006/relationships/hyperlink" Target="file:///\\zew.local\DFS\Bereiche\STEU\STEU\Personal\Praktikanten\Max%20Sch&#228;fer\country-by-country-reports\GB_HSBC_Holdings_Plc_2015_cbcr_sd_en.pdf" TargetMode="External"/><Relationship Id="rId1227" Type="http://schemas.openxmlformats.org/officeDocument/2006/relationships/hyperlink" Target="file:///\\zew.local\DFS\Bereiche\STEU\STEU\Personal\Praktikanten\Max%20Sch&#228;fer\country-by-country-reports\FR_BNP_Paribas_2016_cbcr_ar_en.pdf" TargetMode="External"/><Relationship Id="rId1434" Type="http://schemas.openxmlformats.org/officeDocument/2006/relationships/hyperlink" Target="file:///\\zew.local\DFS\Bereiche\STEU\STEU\Personal\Praktikanten\Max%20Sch&#228;fer\country-by-country-reports\FR_Societe_Generale_SA_2014_cbcr_ar_fr.pdf" TargetMode="External"/><Relationship Id="rId1641" Type="http://schemas.openxmlformats.org/officeDocument/2006/relationships/hyperlink" Target="file:///\\zew.local\DFS\Bereiche\STEU\STEU\Personal\Praktikanten\Max%20Sch&#228;fer\country-by-country-reports\FR_BPCE_SA_2014_cbcr_ar_en.pdf" TargetMode="External"/><Relationship Id="rId1879" Type="http://schemas.openxmlformats.org/officeDocument/2006/relationships/hyperlink" Target="file:///\\zew.local\DFS\Bereiche\STEU\STEU\Personal\Praktikanten\Max%20Sch&#228;fer\country-by-country-reports\SE_Nordea_Bank_AB_publ_2015_cbcr_ar_en.pdf" TargetMode="External"/><Relationship Id="rId2057" Type="http://schemas.openxmlformats.org/officeDocument/2006/relationships/hyperlink" Target="file:///C:\Users\user\AppData\Local\Temp\Users\Heiko%20Vay\AppData\Local\Microsoft\Windows\INetCache\Content.Outlook\Users\user\Documents\GroupWise\country-by-country-reports\AT_Oberbank_AG_2014_cbcr_ar_de.pdf" TargetMode="External"/><Relationship Id="rId2264" Type="http://schemas.openxmlformats.org/officeDocument/2006/relationships/hyperlink" Target="../Reports/Erhoben/ES_BFA_Tenedora_de_Acciones_SAU_2014-2015_cbcr_ar_es.pdf" TargetMode="External"/><Relationship Id="rId4" Type="http://schemas.openxmlformats.org/officeDocument/2006/relationships/hyperlink" Target="file:///\\zew.local\DFS\Bereiche\STEU\STEU\Personal\Praktikanten\Max%20Sch&#228;fer\country-by-country-reports\ES_Banca_March_SA_2014_cbcr_ar_es.pdf" TargetMode="External"/><Relationship Id="rId236" Type="http://schemas.openxmlformats.org/officeDocument/2006/relationships/hyperlink" Target="file:///\\zew.local\DFS\Bereiche\STEU\STEU\Personal\Praktikanten\Max%20Sch&#228;fer\country-by-country-reports\FR_BPCE_SA_2013_cbcr_sd_fr.pdf" TargetMode="External"/><Relationship Id="rId443" Type="http://schemas.openxmlformats.org/officeDocument/2006/relationships/hyperlink" Target="file:///\\zew.local\DFS\Bereiche\STEU\STEU\Personal\Praktikanten\Max%20Sch&#228;fer\country-by-country-reports\DE_Portigon_AG_2015_cbcr_ar_de.pdf" TargetMode="External"/><Relationship Id="rId650" Type="http://schemas.openxmlformats.org/officeDocument/2006/relationships/hyperlink" Target="file:///\\zew.local\DFS\Bereiche\STEU\STEU\Personal\Praktikanten\Max%20Sch&#228;fer\country-by-country-reports\GB_Schroders_Plc_2014_turnover_sd_en.pdf" TargetMode="External"/><Relationship Id="rId888" Type="http://schemas.openxmlformats.org/officeDocument/2006/relationships/hyperlink" Target="file:///\\zew.local\DFS\Bereiche\STEU\STEU\Personal\Praktikanten\Max%20Sch&#228;fer\country-by-country-reports\GB_HSBC_Holdings_Plc_2014_cbcr_sd_en.pdf" TargetMode="External"/><Relationship Id="rId1073" Type="http://schemas.openxmlformats.org/officeDocument/2006/relationships/hyperlink" Target="file:///\\zew.local\DFS\Bereiche\STEU\STEU\Personal\Praktikanten\Max%20Sch&#228;fer\country-by-country-reports\FR_Credit_Agricole_S.A._2016_cbcr_ar_fr.pdf" TargetMode="External"/><Relationship Id="rId1280" Type="http://schemas.openxmlformats.org/officeDocument/2006/relationships/hyperlink" Target="file:///\\zew.local\DFS\Bereiche\STEU\STEU\Personal\Praktikanten\Max%20Sch&#228;fer\country-by-country-reports\FR_BNP_Paribas_2015_cbcr_ar_en.pdf" TargetMode="External"/><Relationship Id="rId1501" Type="http://schemas.openxmlformats.org/officeDocument/2006/relationships/hyperlink" Target="http://www.groupebpce.fr/en/Investors/Results/Registration-documents" TargetMode="External"/><Relationship Id="rId1739" Type="http://schemas.openxmlformats.org/officeDocument/2006/relationships/hyperlink" Target="file:///\\zew.local\DFS\Bereiche\STEU\STEU\Personal\Praktikanten\Max%20Sch&#228;fer\country-by-country-reports\FR_Banque_PSA_Finance_SA_2015_cbcr_ar_fr.pdf" TargetMode="External"/><Relationship Id="rId1946" Type="http://schemas.openxmlformats.org/officeDocument/2006/relationships/hyperlink" Target="file:///\\zew.local\DFS\Bereiche\STEU\STEU\Personal\Praktikanten\Max%20Sch&#228;fer\country-by-country-reports\ES_Banco_Bilbao_Vizcaya_Argentaria_SA_2015_cbcr_ar_en.pdf" TargetMode="External"/><Relationship Id="rId2124" Type="http://schemas.openxmlformats.org/officeDocument/2006/relationships/hyperlink" Target="file:///\\zew.local\DFS\Bereiche\STEU\STEU\Personal\Praktikanten\Max%20Sch&#228;fer\country-by-country-reports\IT_UniCredit_SpA_2016_cbcr_sd_en.pdf" TargetMode="External"/><Relationship Id="rId2331" Type="http://schemas.openxmlformats.org/officeDocument/2006/relationships/hyperlink" Target="https://www.bil.com/Documents/brochures/Annual-Report-2014-en.pdf" TargetMode="External"/><Relationship Id="rId303" Type="http://schemas.openxmlformats.org/officeDocument/2006/relationships/hyperlink" Target="file:///\\zew.local\DFS\Bereiche\STEU\STEU\Personal\Praktikanten\Max%20Sch&#228;fer\country-by-country-reports\FR_Societe_Generale_SA_2013_cbcr_ar_fr.pdf" TargetMode="External"/><Relationship Id="rId748" Type="http://schemas.openxmlformats.org/officeDocument/2006/relationships/hyperlink" Target="file:///\\zew.local\DFS\Bereiche\STEU\STEU\Personal\Praktikanten\Max%20Sch&#228;fer\country-by-country-reports\GB_Standard_Chartered_2013_cbcr_sd_en.pdf" TargetMode="External"/><Relationship Id="rId955" Type="http://schemas.openxmlformats.org/officeDocument/2006/relationships/hyperlink" Target="file:///\\zew.local\DFS\Bereiche\STEU\STEU\Personal\Praktikanten\Max%20Sch&#228;fer\country-by-country-reports\GB_Barclays_Plc_2015_cbcr_sd_en.pdf" TargetMode="External"/><Relationship Id="rId1140" Type="http://schemas.openxmlformats.org/officeDocument/2006/relationships/hyperlink" Target="file:///\\zew.local\DFS\Bereiche\STEU\STEU\Personal\Praktikanten\Max%20Sch&#228;fer\country-by-country-reports\FR_Credit_Agricole_S.A._2014_cbcr_ar_fr.pdf" TargetMode="External"/><Relationship Id="rId1378" Type="http://schemas.openxmlformats.org/officeDocument/2006/relationships/hyperlink" Target="file:///\\zew.local\DFS\Bereiche\STEU\STEU\Personal\Praktikanten\Max%20Sch&#228;fer\country-by-country-reports\FR_BNP_Paribas_2014_cbcr_ar_en.pdf" TargetMode="External"/><Relationship Id="rId1585" Type="http://schemas.openxmlformats.org/officeDocument/2006/relationships/hyperlink" Target="file:///\\zew.local\DFS\Bereiche\STEU\STEU\Personal\Praktikanten\Max%20Sch&#228;fer\country-by-country-reports\FR_BPCE_SA_2015_cbcr_ar_en.pdf" TargetMode="External"/><Relationship Id="rId1792" Type="http://schemas.openxmlformats.org/officeDocument/2006/relationships/hyperlink" Target="file:///\\zew.local\DFS\Bereiche\STEU\STEU\Personal\Praktikanten\Max%20Sch&#228;fer\country-by-country-reports\FR_RCI_Banque_SA_2014_cbcr_ar_fr.pdf" TargetMode="External"/><Relationship Id="rId1806" Type="http://schemas.openxmlformats.org/officeDocument/2006/relationships/hyperlink" Target="file:///\\zew.local\DFS\Bereiche\STEU\STEU\Personal\Praktikanten\Max%20Sch&#228;fer\country-by-country-reports\FR_RCI_Banque_SA_2015_cbcr_ar_en.pdf" TargetMode="External"/><Relationship Id="rId84" Type="http://schemas.openxmlformats.org/officeDocument/2006/relationships/hyperlink" Target="file:///X:\Datenerhebung\country-by-country-reports\DE_KfW_Ipex-Bank_GmbH_2016_cbcr_ar_de.pdf" TargetMode="External"/><Relationship Id="rId387" Type="http://schemas.openxmlformats.org/officeDocument/2006/relationships/hyperlink" Target="file:///\\zew.local\DFS\Bereiche\STEU\STEU\Personal\Praktikanten\Max%20Sch&#228;fer\country-by-country-reports\GB_HSBC_Holdings_Plc_2013_cbcr_sd_en.pdf" TargetMode="External"/><Relationship Id="rId510" Type="http://schemas.openxmlformats.org/officeDocument/2006/relationships/hyperlink" Target="file:///\\zew.local\DFS\Bereiche\STEU\STEU\Personal\Praktikanten\Max%20Sch&#228;fer\country-by-country-reports\DE_Portigon_AG_2015_cbcr_ar_en.pdf" TargetMode="External"/><Relationship Id="rId594" Type="http://schemas.openxmlformats.org/officeDocument/2006/relationships/hyperlink" Target="../Reports/Erhoben/GB_Nationwide_Building_Society_2016_cbcr_sd_en.pdf" TargetMode="External"/><Relationship Id="rId608" Type="http://schemas.openxmlformats.org/officeDocument/2006/relationships/hyperlink" Target="../Reports/Erhoben/GB_BLME_Holdings_PLC_2016_cbcr_ar_en.pdf" TargetMode="External"/><Relationship Id="rId815" Type="http://schemas.openxmlformats.org/officeDocument/2006/relationships/hyperlink" Target="file:///\\zew.local\DFS\Bereiche\STEU\STEU\Personal\Praktikanten\Max%20Sch&#228;fer\country-by-country-reports\GB_HSBC_Holdings_Plc_2015_cbcr_sd_en.pdf" TargetMode="External"/><Relationship Id="rId1238" Type="http://schemas.openxmlformats.org/officeDocument/2006/relationships/hyperlink" Target="file:///\\zew.local\DFS\Bereiche\STEU\STEU\Personal\Praktikanten\Max%20Sch&#228;fer\country-by-country-reports\FR_BNP_Paribas_2016_cbcr_ar_en.pdf" TargetMode="External"/><Relationship Id="rId1445" Type="http://schemas.openxmlformats.org/officeDocument/2006/relationships/hyperlink" Target="file:///\\zew.local\DFS\Bereiche\STEU\STEU\Personal\Praktikanten\Max%20Sch&#228;fer\country-by-country-reports\FR_Societe_Generale_SA_2014_cbcr_ar_fr.pdf" TargetMode="External"/><Relationship Id="rId1652" Type="http://schemas.openxmlformats.org/officeDocument/2006/relationships/hyperlink" Target="file:///\\zew.local\DFS\Bereiche\STEU\STEU\Personal\Praktikanten\Max%20Sch&#228;fer\country-by-country-reports\FR_BPCE_SA_2014_cbcr_ar_en.pdf" TargetMode="External"/><Relationship Id="rId2068" Type="http://schemas.openxmlformats.org/officeDocument/2006/relationships/hyperlink" Target="../country-by-country-reports/IT_Monte_dei_Paschi_di_Siena_2015_cbcr_ar_en.pdf" TargetMode="External"/><Relationship Id="rId2275" Type="http://schemas.openxmlformats.org/officeDocument/2006/relationships/hyperlink" Target="../Reports/Erhoben/FR_Credit_Mutuel_Nord_Europe_SA_2014_cbcr_ar_fr.pdf" TargetMode="External"/><Relationship Id="rId247" Type="http://schemas.openxmlformats.org/officeDocument/2006/relationships/hyperlink" Target="file:///\\zew.local\DFS\Bereiche\STEU\STEU\Personal\Praktikanten\Max%20Sch&#228;fer\country-by-country-reports\FR_Dexia_Credit_Local_2013_cbcr_sd_fr.pdf" TargetMode="External"/><Relationship Id="rId899" Type="http://schemas.openxmlformats.org/officeDocument/2006/relationships/hyperlink" Target="file:///\\zew.local\DFS\Bereiche\STEU\STEU\Personal\Praktikanten\Max%20Sch&#228;fer\country-by-country-reports\GB_Close_Brothers_Group_Plc_Jul%2016_cbcr_sd_en.pdf" TargetMode="External"/><Relationship Id="rId1000" Type="http://schemas.openxmlformats.org/officeDocument/2006/relationships/hyperlink" Target="file:///\\zew.local\DFS\Bereiche\STEU\STEU\Personal\Praktikanten\Max%20Sch&#228;fer\country-by-country-reports\GB_Barclays_Plc_2014_cbcr_sd_en.pdf" TargetMode="External"/><Relationship Id="rId1084" Type="http://schemas.openxmlformats.org/officeDocument/2006/relationships/hyperlink" Target="file:///\\zew.local\DFS\Bereiche\STEU\STEU\Personal\Praktikanten\Max%20Sch&#228;fer\country-by-country-reports\FR_Credit_Agricole_S.A._2016_cbcr_ar_fr.pdf" TargetMode="External"/><Relationship Id="rId1305" Type="http://schemas.openxmlformats.org/officeDocument/2006/relationships/hyperlink" Target="file:///\\zew.local\DFS\Bereiche\STEU\STEU\Personal\Praktikanten\Max%20Sch&#228;fer\country-by-country-reports\FR_BNP_Paribas_2015_cbcr_ar_en.pdf" TargetMode="External"/><Relationship Id="rId1957" Type="http://schemas.openxmlformats.org/officeDocument/2006/relationships/hyperlink" Target="file:///\\zew.local\DFS\Bereiche\STEU\STEU\Personal\Praktikanten\Max%20Sch&#228;fer\country-by-country-reports\ES_Banco_Bilbao_Vizcaya_Argentaria_SA_2014_cbcr_ar_en.pdf" TargetMode="External"/><Relationship Id="rId107" Type="http://schemas.openxmlformats.org/officeDocument/2006/relationships/hyperlink" Target="../Reports/Erhoben/ES_BFA_Tenedora_de_Acciones_SAU_2016_cbcr_ar_es.pdf" TargetMode="External"/><Relationship Id="rId454" Type="http://schemas.openxmlformats.org/officeDocument/2006/relationships/hyperlink" Target="file:///\\zew.local\DFS\Bereiche\STEU\STEU\Personal\Praktikanten\Max%20Sch&#228;fer\country-by-country-reports\DE_ProCredit_Holding_AG_2013_cbcr_sd_de.pdf" TargetMode="External"/><Relationship Id="rId661" Type="http://schemas.openxmlformats.org/officeDocument/2006/relationships/hyperlink" Target="file:///\\zew.local\DFS\Bereiche\STEU\STEU\Personal\Praktikanten\Max%20Sch&#228;fer\country-by-country-reports\GB_Standard_Chartered_2015_cbcr_ar_en.pdf" TargetMode="External"/><Relationship Id="rId759" Type="http://schemas.openxmlformats.org/officeDocument/2006/relationships/hyperlink" Target="file:///\\zew.local\DFS\Bereiche\STEU\STEU\Personal\Praktikanten\Max%20Sch&#228;fer\country-by-country-reports\GB_Standard_Chartered_2013_cbcr_sd_en.pdf" TargetMode="External"/><Relationship Id="rId966" Type="http://schemas.openxmlformats.org/officeDocument/2006/relationships/hyperlink" Target="file:///\\zew.local\DFS\Bereiche\STEU\STEU\Personal\Praktikanten\Max%20Sch&#228;fer\country-by-country-reports\GB_Barclays_Plc_2015_cbcr_sd_en.pdf" TargetMode="External"/><Relationship Id="rId1291" Type="http://schemas.openxmlformats.org/officeDocument/2006/relationships/hyperlink" Target="file:///\\zew.local\DFS\Bereiche\STEU\STEU\Personal\Praktikanten\Max%20Sch&#228;fer\country-by-country-reports\FR_BNP_Paribas_2015_cbcr_ar_en.pdf" TargetMode="External"/><Relationship Id="rId1389" Type="http://schemas.openxmlformats.org/officeDocument/2006/relationships/hyperlink" Target="file:///\\zew.local\DFS\Bereiche\STEU\STEU\Personal\Praktikanten\Max%20Sch&#228;fer\country-by-country-reports\FR_BNP_Paribas_2014_cbcr_ar_en.pdf" TargetMode="External"/><Relationship Id="rId1512" Type="http://schemas.openxmlformats.org/officeDocument/2006/relationships/hyperlink" Target="http://www.groupebpce.fr/en/Investors/Results/Registration-documents" TargetMode="External"/><Relationship Id="rId1596" Type="http://schemas.openxmlformats.org/officeDocument/2006/relationships/hyperlink" Target="file:///\\zew.local\DFS\Bereiche\STEU\STEU\Personal\Praktikanten\Max%20Sch&#228;fer\country-by-country-reports\FR_BPCE_SA_2015_cbcr_ar_en.pdf" TargetMode="External"/><Relationship Id="rId1817" Type="http://schemas.openxmlformats.org/officeDocument/2006/relationships/hyperlink" Target="file:///\\zew.local\DFS\Bereiche\STEU\STEU\Personal\Praktikanten\Max%20Sch&#228;fer\country-by-country-reports\FR_RCI_Banque_SA_2015_cbcr_ar_en.pdf" TargetMode="External"/><Relationship Id="rId2135" Type="http://schemas.openxmlformats.org/officeDocument/2006/relationships/hyperlink" Target="../country-by-country-reports/LU_Banque_Havilland_SA_2015_cbcr_ar_en.pdf" TargetMode="External"/><Relationship Id="rId2342" Type="http://schemas.openxmlformats.org/officeDocument/2006/relationships/vmlDrawing" Target="../drawings/vmlDrawing1.vml"/><Relationship Id="rId11" Type="http://schemas.openxmlformats.org/officeDocument/2006/relationships/hyperlink" Target="file:///\\zew.local\DFS\Bereiche\STEU\STEU\Personal\Praktikanten\Max%20Sch&#228;fer\country-by-country-reports\DE_Deutsche_WertpapierService_Bank_AG_-_DWP_Bank_2014_cbcr_sd_de.pdf" TargetMode="External"/><Relationship Id="rId314" Type="http://schemas.openxmlformats.org/officeDocument/2006/relationships/hyperlink" Target="file:///\\zew.local\DFS\Bereiche\STEU\STEU\Personal\Praktikanten\Max%20Sch&#228;fer\country-by-country-reports\FR_Societe_Generale_SA_2013_cbcr_ar_fr.pdf" TargetMode="External"/><Relationship Id="rId398" Type="http://schemas.openxmlformats.org/officeDocument/2006/relationships/hyperlink" Target="country-by-country-reports/GB_Skipton_Building_Society_2016_cbcr_ar_en.pdf" TargetMode="External"/><Relationship Id="rId521" Type="http://schemas.openxmlformats.org/officeDocument/2006/relationships/hyperlink" Target="file:///\\zew.local\DFS\Bereiche\STEU\STEU\Personal\Praktikanten\Max%20Sch&#228;fer\country-by-country-reports\IE_Ulster_Bank_Ireland_Limited_2015_cbcr_sd_en.pdf" TargetMode="External"/><Relationship Id="rId619" Type="http://schemas.openxmlformats.org/officeDocument/2006/relationships/hyperlink" Target="file:///\\zew.local\DFS\Bereiche\STEU\STEU\Personal\Praktikanten\Max%20Sch&#228;fer\country-by-country-reports\GB_Skipton_Building_Society_2015_cbcr_ar_en.pdf" TargetMode="External"/><Relationship Id="rId1151" Type="http://schemas.openxmlformats.org/officeDocument/2006/relationships/hyperlink" Target="file:///\\zew.local\DFS\Bereiche\STEU\STEU\Personal\Praktikanten\Max%20Sch&#228;fer\country-by-country-reports\FR_Credit_Agricole_S.A._2014_cbcr_ar_fr.pdf" TargetMode="External"/><Relationship Id="rId1249" Type="http://schemas.openxmlformats.org/officeDocument/2006/relationships/hyperlink" Target="file:///\\zew.local\DFS\Bereiche\STEU\STEU\Personal\Praktikanten\Max%20Sch&#228;fer\country-by-country-reports\FR_BNP_Paribas_2016_cbcr_ar_en.pdf" TargetMode="External"/><Relationship Id="rId2079" Type="http://schemas.openxmlformats.org/officeDocument/2006/relationships/hyperlink" Target="file:///\\zew.local\DFS\Bereiche\STEU\STEU\Personal\Praktikanten\Max%20Sch&#228;fer\country-by-country-reports\IT_Banco_BPM_SPA_2015_cbcr_ar_it.pdf" TargetMode="External"/><Relationship Id="rId2202" Type="http://schemas.openxmlformats.org/officeDocument/2006/relationships/hyperlink" Target="https://www.rabobank.com/en/images/rabobank-annual-report-2015.pdf" TargetMode="External"/><Relationship Id="rId95" Type="http://schemas.openxmlformats.org/officeDocument/2006/relationships/hyperlink" Target="https://www.bil.com/Documents/brochures/Annual-Report-2016-en.pdf" TargetMode="External"/><Relationship Id="rId160" Type="http://schemas.openxmlformats.org/officeDocument/2006/relationships/hyperlink" Target="country-by-country-reports/ES_ABANCA_2014_cbcr_ar_es.pdf" TargetMode="External"/><Relationship Id="rId826" Type="http://schemas.openxmlformats.org/officeDocument/2006/relationships/hyperlink" Target="file:///\\zew.local\DFS\Bereiche\STEU\STEU\Personal\Praktikanten\Max%20Sch&#228;fer\country-by-country-reports\GB_HSBC_Holdings_Plc_2015_cbcr_sd_en.pdf" TargetMode="External"/><Relationship Id="rId1011" Type="http://schemas.openxmlformats.org/officeDocument/2006/relationships/hyperlink" Target="https://www.credit-agricole.com/finance/finance/espace-investisseurs/informations-financieres" TargetMode="External"/><Relationship Id="rId1109" Type="http://schemas.openxmlformats.org/officeDocument/2006/relationships/hyperlink" Target="file:///\\zew.local\DFS\Bereiche\STEU\STEU\Personal\Praktikanten\Max%20Sch&#228;fer\country-by-country-reports\FR_Cr&#233;dit_Agricole_S.A._2015_cbcr_ar_fr.pdf" TargetMode="External"/><Relationship Id="rId1456" Type="http://schemas.openxmlformats.org/officeDocument/2006/relationships/hyperlink" Target="file:///\\zew.local\DFS\Bereiche\STEU\STEU\Personal\Praktikanten\Max%20Sch&#228;fer\country-by-country-reports\FR_Societe_Generale_SA_2014_cbcr_ar_fr.pdf" TargetMode="External"/><Relationship Id="rId1663" Type="http://schemas.openxmlformats.org/officeDocument/2006/relationships/hyperlink" Target="file:///\\zew.local\DFS\Bereiche\STEU\STEU\Personal\Praktikanten\Max%20Sch&#228;fer\country-by-country-reports\FR_BPCE_SA_2014_cbcr_ar_en.pdf" TargetMode="External"/><Relationship Id="rId1870" Type="http://schemas.openxmlformats.org/officeDocument/2006/relationships/hyperlink" Target="file:///\\zew.local\DFS\Bereiche\STEU\STEU\Personal\Praktikanten\Max%20Sch&#228;fer\country-by-country-reports\SE_Nordea_Bank_AB_publ_2016_cbcr_ar_en.pdf" TargetMode="External"/><Relationship Id="rId1968" Type="http://schemas.openxmlformats.org/officeDocument/2006/relationships/hyperlink" Target="file:///\\zew.local\DFS\Bereiche\STEU\STEU\Personal\Praktikanten\Max%20Sch&#228;fer\country-by-country-reports\ES_Banco_Bilbao_Vizcaya_Argentaria_SA_2014_cbcr_ar_en.pdf" TargetMode="External"/><Relationship Id="rId2286" Type="http://schemas.openxmlformats.org/officeDocument/2006/relationships/hyperlink" Target="file:///\\zew.local\DFS\Bereiche\STEU\STEU\Personal\Praktikanten\Max%20Sch&#228;fer\country-by-country-reports\GB_Rathbone_Brothers_2015_cbcr_ar_en.pdf" TargetMode="External"/><Relationship Id="rId258" Type="http://schemas.openxmlformats.org/officeDocument/2006/relationships/hyperlink" Target="file:///\\zew.local\DFS\Bereiche\STEU\STEU\Personal\Praktikanten\Max%20Sch&#228;fer\country-by-country-reports\FR_Societe_Generale_SA_2013_cbcr_ar_fr.pdf" TargetMode="External"/><Relationship Id="rId465" Type="http://schemas.openxmlformats.org/officeDocument/2006/relationships/hyperlink" Target="file:///\\zew.local\DFS\Bereiche\STEU\STEU\Personal\Praktikanten\Max%20Sch&#228;fer\country-by-country-reports\DE_ProCredit_Holding_AG_2013_cbcr_sd_de.pdf" TargetMode="External"/><Relationship Id="rId672" Type="http://schemas.openxmlformats.org/officeDocument/2006/relationships/hyperlink" Target="file:///\\zew.local\DFS\Bereiche\STEU\STEU\Personal\Praktikanten\Max%20Sch&#228;fer\country-by-country-reports\GB_Standard_Chartered_2015_cbcr_ar_en.pdf" TargetMode="External"/><Relationship Id="rId1095" Type="http://schemas.openxmlformats.org/officeDocument/2006/relationships/hyperlink" Target="file:///\\zew.local\DFS\Bereiche\STEU\STEU\Personal\Praktikanten\Max%20Sch&#228;fer\country-by-country-reports\FR_Cr&#233;dit_Agricole_S.A._2015_cbcr_ar_fr.pdf" TargetMode="External"/><Relationship Id="rId1316" Type="http://schemas.openxmlformats.org/officeDocument/2006/relationships/hyperlink" Target="file:///\\zew.local\DFS\Bereiche\STEU\STEU\Personal\Praktikanten\Max%20Sch&#228;fer\country-by-country-reports\FR_BNP_Paribas_2015_cbcr_ar_en.pdf" TargetMode="External"/><Relationship Id="rId1523" Type="http://schemas.openxmlformats.org/officeDocument/2006/relationships/hyperlink" Target="http://www.groupebpce.fr/en/Investors/Results/Registration-documents" TargetMode="External"/><Relationship Id="rId1730" Type="http://schemas.openxmlformats.org/officeDocument/2006/relationships/hyperlink" Target="file:///\\zew.local\DFS\Bereiche\STEU\STEU\Personal\Praktikanten\Max%20Sch&#228;fer\country-by-country-reports\FR_Banque_PSA_Finance_SA_2015_cbcr_ar_fr.pdf" TargetMode="External"/><Relationship Id="rId2146" Type="http://schemas.openxmlformats.org/officeDocument/2006/relationships/hyperlink" Target="https://www.bil.com/Documents/brochures/Annual-Report-2014-en.pdf" TargetMode="External"/><Relationship Id="rId22" Type="http://schemas.openxmlformats.org/officeDocument/2006/relationships/hyperlink" Target="file:///\\zew.local\DFS\Bereiche\STEU\STEU\Personal\Praktikanten\Max%20Sch&#228;fer\country-by-country-reports\FR_BNP_Paribas_2014_cbcr_ar_en.pdf" TargetMode="External"/><Relationship Id="rId118" Type="http://schemas.openxmlformats.org/officeDocument/2006/relationships/hyperlink" Target="country-by-country-reports/FR_Banque_Federative_du_Credit_Mutuel_2016_cbcr_ar_fr.pdf" TargetMode="External"/><Relationship Id="rId325" Type="http://schemas.openxmlformats.org/officeDocument/2006/relationships/hyperlink" Target="file:///\\zew.local\DFS\Bereiche\STEU\STEU\Personal\Praktikanten\Max%20Sch&#228;fer\country-by-country-reports\FR_Societe_Generale_SA_2013_cbcr_ar_fr.pdf" TargetMode="External"/><Relationship Id="rId532" Type="http://schemas.openxmlformats.org/officeDocument/2006/relationships/hyperlink" Target="file:///\\zew.local\DFS\Bereiche\STEU\STEU\Personal\Praktikanten\Max%20Sch&#228;fer\country-by-country-reports\AT_Raiffeisenlandesbank_Oberoesterreich_AG_2016_cbcr_ar_de.pdf" TargetMode="External"/><Relationship Id="rId977" Type="http://schemas.openxmlformats.org/officeDocument/2006/relationships/hyperlink" Target="file:///\\zew.local\DFS\Bereiche\STEU\STEU\Personal\Praktikanten\Max%20Sch&#228;fer\country-by-country-reports\GB_Barclays_Plc_2015_cbcr_sd_en.pdf" TargetMode="External"/><Relationship Id="rId1162" Type="http://schemas.openxmlformats.org/officeDocument/2006/relationships/hyperlink" Target="file:///\\zew.local\DFS\Bereiche\STEU\STEU\Personal\Praktikanten\Max%20Sch&#228;fer\country-by-country-reports\FR_Credit_Agricole_S.A._2014_cbcr_ar_fr.pdf" TargetMode="External"/><Relationship Id="rId1828" Type="http://schemas.openxmlformats.org/officeDocument/2006/relationships/hyperlink" Target="file:///\\zew.local\DFS\Bereiche\STEU\STEU\CBCR_shared\Datenerhebung\country-by-country-reports\DE_Bayerische_Landesbank_2014_cbcr_ar_de.pdf" TargetMode="External"/><Relationship Id="rId2006" Type="http://schemas.openxmlformats.org/officeDocument/2006/relationships/hyperlink" Target="file:///\\zew.local\DFS\Bereiche\STEU\STEU\Personal\Praktikanten\Max%20Sch&#228;fer\country-by-country-reports\ES_Banco_Santander_SA_2015_cbcr_ar_en.pdf" TargetMode="External"/><Relationship Id="rId2213" Type="http://schemas.openxmlformats.org/officeDocument/2006/relationships/hyperlink" Target="../country-by-country-reports/AT_Hypo_Tirol_Bank_AG_2015_cbcr_ar_de.pdf" TargetMode="External"/><Relationship Id="rId171" Type="http://schemas.openxmlformats.org/officeDocument/2006/relationships/hyperlink" Target="file:///\\zew.local\DFS\Bereiche\STEU\STEU\Personal\Praktikanten\Max%20Sch&#228;fer\country-by-country-reports\IE_Bank_of_Ireland_2013_cbcr_sd_en.pdf" TargetMode="External"/><Relationship Id="rId837" Type="http://schemas.openxmlformats.org/officeDocument/2006/relationships/hyperlink" Target="file:///\\zew.local\DFS\Bereiche\STEU\STEU\Personal\Praktikanten\Max%20Sch&#228;fer\country-by-country-reports\GB_HSBC_Holdings_Plc_2014_cbcr_sd_en.pdf" TargetMode="External"/><Relationship Id="rId1022" Type="http://schemas.openxmlformats.org/officeDocument/2006/relationships/hyperlink" Target="https://www.credit-agricole.com/finance/finance/espace-investisseurs/informations-financieres" TargetMode="External"/><Relationship Id="rId1467" Type="http://schemas.openxmlformats.org/officeDocument/2006/relationships/hyperlink" Target="file:///\\zew.local\DFS\Bereiche\STEU\STEU\Personal\Praktikanten\Max%20Sch&#228;fer\country-by-country-reports\FR_Societe_Generale_SA_2014_cbcr_ar_fr.pdf" TargetMode="External"/><Relationship Id="rId1674" Type="http://schemas.openxmlformats.org/officeDocument/2006/relationships/hyperlink" Target="file:///\\zew.local\DFS\Bereiche\STEU\STEU\Personal\Praktikanten\Max%20Sch&#228;fer\country-by-country-reports\FR_Credit_Mutuel_Nord_Europe_SA_2015_cbcr_ar_fr.pdf" TargetMode="External"/><Relationship Id="rId1881" Type="http://schemas.openxmlformats.org/officeDocument/2006/relationships/hyperlink" Target="file:///\\zew.local\DFS\Bereiche\STEU\STEU\Personal\Praktikanten\Max%20Sch&#228;fer\country-by-country-reports\SE_Nordea_Bank_AB_publ_2015_cbcr_ar_en.pdf" TargetMode="External"/><Relationship Id="rId2297" Type="http://schemas.openxmlformats.org/officeDocument/2006/relationships/hyperlink" Target="file:///\\zew.local\DFS\Bereiche\STEU\STEU\Personal\Praktikanten\Max%20Sch&#228;fer\country-by-country-reports\IT_Veneto_Banca_scpa_2013_cbcr_ar_it.pdf" TargetMode="External"/><Relationship Id="rId269" Type="http://schemas.openxmlformats.org/officeDocument/2006/relationships/hyperlink" Target="file:///\\zew.local\DFS\Bereiche\STEU\STEU\Personal\Praktikanten\Max%20Sch&#228;fer\country-by-country-reports\FR_Societe_Generale_SA_2013_cbcr_ar_fr.pdf" TargetMode="External"/><Relationship Id="rId476" Type="http://schemas.openxmlformats.org/officeDocument/2006/relationships/hyperlink" Target="file:///\\zew.local\DFS\Bereiche\STEU\STEU\Personal\Praktikanten\Max%20Sch&#228;fer\country-by-country-reports\DE_Nord_LB_2016_cbcr_ar_de.pdf" TargetMode="External"/><Relationship Id="rId683" Type="http://schemas.openxmlformats.org/officeDocument/2006/relationships/hyperlink" Target="file:///\\zew.local\DFS\Bereiche\STEU\STEU\Personal\Praktikanten\Max%20Sch&#228;fer\country-by-country-reports\GB_Standard_Chartered_2015_cbcr_ar_en.pdf" TargetMode="External"/><Relationship Id="rId890" Type="http://schemas.openxmlformats.org/officeDocument/2006/relationships/hyperlink" Target="file:///\\zew.local\DFS\Bereiche\STEU\STEU\Personal\Praktikanten\Max%20Sch&#228;fer\country-by-country-reports\GB_HSBC_Holdings_Plc_2014_cbcr_sd_en.pdf" TargetMode="External"/><Relationship Id="rId904" Type="http://schemas.openxmlformats.org/officeDocument/2006/relationships/hyperlink" Target="file:///\\zew.local\DFS\Bereiche\STEU\STEU\Personal\Praktikanten\Max%20Sch&#228;fer\country-by-country-reports\GB_Barclays_Plc_2016_cbcr_sd_en.pdf" TargetMode="External"/><Relationship Id="rId1327" Type="http://schemas.openxmlformats.org/officeDocument/2006/relationships/hyperlink" Target="file:///\\zew.local\DFS\Bereiche\STEU\STEU\Personal\Praktikanten\Max%20Sch&#228;fer\country-by-country-reports\FR_BNP_Paribas_2014_cbcr_ar_en.pdf" TargetMode="External"/><Relationship Id="rId1534" Type="http://schemas.openxmlformats.org/officeDocument/2006/relationships/hyperlink" Target="http://www.groupebpce.fr/en/Investors/Results/Registration-documents" TargetMode="External"/><Relationship Id="rId1741" Type="http://schemas.openxmlformats.org/officeDocument/2006/relationships/hyperlink" Target="file:///\\zew.local\DFS\Bereiche\STEU\STEU\Personal\Praktikanten\Max%20Sch&#228;fer\country-by-country-reports\FR_Banque_PSA_Finance_SA_2015_cbcr_ar_fr.pdf" TargetMode="External"/><Relationship Id="rId1979" Type="http://schemas.openxmlformats.org/officeDocument/2006/relationships/hyperlink" Target="http://shareholdersandinvestors.bbva.com/TLBB/fbinir/mult/ConsolidatedFinancialStatements_tcm927-508895.pdf" TargetMode="External"/><Relationship Id="rId2157" Type="http://schemas.openxmlformats.org/officeDocument/2006/relationships/hyperlink" Target="../country-by-country-reports/LU_KBL_European_Private_Bankers_2016_cbcr_ar_en.pdf" TargetMode="External"/><Relationship Id="rId33" Type="http://schemas.openxmlformats.org/officeDocument/2006/relationships/hyperlink" Target="file:///\\zew.local\DFS\Bereiche\STEU\STEU\Personal\Praktikanten\Max%20Sch&#228;fer\country-by-country-reports\GB_BLME_Holdings_PLC_2014_cbcr_sd_en.pdf" TargetMode="External"/><Relationship Id="rId129" Type="http://schemas.openxmlformats.org/officeDocument/2006/relationships/hyperlink" Target="country-by-country-reports/FR_Dexia_Credit_Local_2016_cbcr_ar_fr.pdf" TargetMode="External"/><Relationship Id="rId336" Type="http://schemas.openxmlformats.org/officeDocument/2006/relationships/hyperlink" Target="file:///\\zew.local\DFS\Bereiche\STEU\STEU\Personal\Praktikanten\Max%20Sch&#228;fer\country-by-country-reports\FR_Dexia_Credit_Local_2015_cbcr_ar_fr.pdf" TargetMode="External"/><Relationship Id="rId543" Type="http://schemas.openxmlformats.org/officeDocument/2006/relationships/hyperlink" Target="file:///\\zew.local\DFS\Bereiche\STEU\STEU\Personal\Praktikanten\Max%20Sch&#228;fer\country-by-country-reports\AT_Raiffeisenlandesbank_Oberoesterreich_AG_2015_cbcr_ar_de.pdf" TargetMode="External"/><Relationship Id="rId988" Type="http://schemas.openxmlformats.org/officeDocument/2006/relationships/hyperlink" Target="file:///\\zew.local\DFS\Bereiche\STEU\STEU\Personal\Praktikanten\Max%20Sch&#228;fer\country-by-country-reports\GB_Barclays_Plc_2014_cbcr_sd_en.pdf" TargetMode="External"/><Relationship Id="rId1173" Type="http://schemas.openxmlformats.org/officeDocument/2006/relationships/hyperlink" Target="file:///\\zew.local\DFS\Bereiche\STEU\STEU\Personal\Praktikanten\Max%20Sch&#228;fer\country-by-country-reports\FR_Credit_Agricole_S.A._2014_cbcr_ar_fr.pdf" TargetMode="External"/><Relationship Id="rId1380" Type="http://schemas.openxmlformats.org/officeDocument/2006/relationships/hyperlink" Target="file:///\\zew.local\DFS\Bereiche\STEU\STEU\Personal\Praktikanten\Max%20Sch&#228;fer\country-by-country-reports\FR_BNP_Paribas_2014_cbcr_ar_en.pdf" TargetMode="External"/><Relationship Id="rId1601" Type="http://schemas.openxmlformats.org/officeDocument/2006/relationships/hyperlink" Target="file:///\\zew.local\DFS\Bereiche\STEU\STEU\Personal\Praktikanten\Max%20Sch&#228;fer\country-by-country-reports\FR_BPCE_SA_2015_cbcr_ar_en.pdf" TargetMode="External"/><Relationship Id="rId1839" Type="http://schemas.openxmlformats.org/officeDocument/2006/relationships/hyperlink" Target="file:///\\zew.local\DFS\Bereiche\STEU\STEU\Personal\Praktikanten\Max%20Sch&#228;fer\country-by-country-reports\CY_Bank_of_Cyprus_Public_Company_Limited-Bank_of_Cyprus_Group_2014_cbcr_ar_en.pdf" TargetMode="External"/><Relationship Id="rId2017" Type="http://schemas.openxmlformats.org/officeDocument/2006/relationships/hyperlink" Target="file:///\\zew.local\DFS\Bereiche\STEU\STEU\Personal\Praktikanten\Max%20Sch&#228;fer\country-by-country-reports\ES_Banco_Santander_SA_2015_cbcr_ar_en.pdf" TargetMode="External"/><Relationship Id="rId2224" Type="http://schemas.openxmlformats.org/officeDocument/2006/relationships/hyperlink" Target="file:///X:\Datenerhebung\country-by-country-reports\DE_Wuestenrot_Wuerttembergische_2013_cbcr_ar_de.pdf" TargetMode="External"/><Relationship Id="rId182" Type="http://schemas.openxmlformats.org/officeDocument/2006/relationships/hyperlink" Target="file:///\\zew.local\DFS\Bereiche\STEU\STEU\Personal\Praktikanten\Max%20Sch&#228;fer\country-by-country-reports\FR_BPCE_SA_2013_cbcr_sd_fr.pdf" TargetMode="External"/><Relationship Id="rId403" Type="http://schemas.openxmlformats.org/officeDocument/2006/relationships/hyperlink" Target="country-by-country-reports/GB_Aberdeen_Asset_Management_2015_cbcr_sd_en.pdf" TargetMode="External"/><Relationship Id="rId750" Type="http://schemas.openxmlformats.org/officeDocument/2006/relationships/hyperlink" Target="file:///\\zew.local\DFS\Bereiche\STEU\STEU\Personal\Praktikanten\Max%20Sch&#228;fer\country-by-country-reports\GB_Standard_Chartered_2013_cbcr_sd_en.pdf" TargetMode="External"/><Relationship Id="rId848" Type="http://schemas.openxmlformats.org/officeDocument/2006/relationships/hyperlink" Target="file:///\\zew.local\DFS\Bereiche\STEU\STEU\Personal\Praktikanten\Max%20Sch&#228;fer\country-by-country-reports\GB_HSBC_Holdings_Plc_2014_cbcr_sd_en.pdf" TargetMode="External"/><Relationship Id="rId1033" Type="http://schemas.openxmlformats.org/officeDocument/2006/relationships/hyperlink" Target="https://www.credit-agricole.com/finance/finance/espace-investisseurs/informations-financieres" TargetMode="External"/><Relationship Id="rId1478" Type="http://schemas.openxmlformats.org/officeDocument/2006/relationships/hyperlink" Target="file:///\\zew.local\DFS\Bereiche\STEU\STEU\Personal\Praktikanten\Max%20Sch&#228;fer\country-by-country-reports\FR_Credit_Industriel_et_Commercial_SA_-_CIC_2015_cbcr_ar_en.pdf" TargetMode="External"/><Relationship Id="rId1685" Type="http://schemas.openxmlformats.org/officeDocument/2006/relationships/hyperlink" Target="file:///\\zew.local\DFS\Bereiche\STEU\STEU\Personal\Praktikanten\Max%20Sch&#228;fer\country-by-country-reports\FR_Banque_Federative_du_Credit_Mutuel_2015_cbcr_ar_fr.pdf" TargetMode="External"/><Relationship Id="rId1892" Type="http://schemas.openxmlformats.org/officeDocument/2006/relationships/hyperlink" Target="file:///\\zew.local\DFS\Bereiche\STEU\STEU\Personal\Praktikanten\Max%20Sch&#228;fer\country-by-country-reports\SE_Nordea_Bank_AB_publ_2015_cbcr_ar_en.pdf" TargetMode="External"/><Relationship Id="rId1906" Type="http://schemas.openxmlformats.org/officeDocument/2006/relationships/hyperlink" Target="file:///\\zew.local\DFS\Bereiche\STEU\STEU\Personal\Praktikanten\Max%20Sch&#228;fer\country-by-country-reports\NL_ABN_AMRO_Bank_NV_2015_cbcr_ar_en.pdf" TargetMode="External"/><Relationship Id="rId487" Type="http://schemas.openxmlformats.org/officeDocument/2006/relationships/hyperlink" Target="file:///\\zew.local\DFS\Bereiche\STEU\STEU\Personal\Praktikanten\Max%20Sch&#228;fer\country-by-country-reports\DE_Deutsche_Pfandbriefbank_2014_cbcr_ar_en.pdf" TargetMode="External"/><Relationship Id="rId610" Type="http://schemas.openxmlformats.org/officeDocument/2006/relationships/hyperlink" Target="../Reports/Erhoben/GB_BLME_Holdings_PLC_2015_cbcr_ar_en.pdf" TargetMode="External"/><Relationship Id="rId694" Type="http://schemas.openxmlformats.org/officeDocument/2006/relationships/hyperlink" Target="file:///\\zew.local\DFS\Bereiche\STEU\STEU\Personal\Praktikanten\Max%20Sch&#228;fer\country-by-country-reports\GB_Standard_Chartered_2015_cbcr_ar_en.pdf" TargetMode="External"/><Relationship Id="rId708" Type="http://schemas.openxmlformats.org/officeDocument/2006/relationships/hyperlink" Target="file:///\\zew.local\DFS\Bereiche\STEU\STEU\Personal\Praktikanten\Max%20Sch&#228;fer\country-by-country-reports\GB_Standard_Chartered_2015_cbcr_ar_en.pdf" TargetMode="External"/><Relationship Id="rId915" Type="http://schemas.openxmlformats.org/officeDocument/2006/relationships/hyperlink" Target="file:///\\zew.local\DFS\Bereiche\STEU\STEU\Personal\Praktikanten\Max%20Sch&#228;fer\country-by-country-reports\GB_Barclays_Plc_2016_cbcr_sd_en.pdf" TargetMode="External"/><Relationship Id="rId1240" Type="http://schemas.openxmlformats.org/officeDocument/2006/relationships/hyperlink" Target="file:///\\zew.local\DFS\Bereiche\STEU\STEU\Personal\Praktikanten\Max%20Sch&#228;fer\country-by-country-reports\FR_BNP_Paribas_2016_cbcr_ar_en.pdf" TargetMode="External"/><Relationship Id="rId1338" Type="http://schemas.openxmlformats.org/officeDocument/2006/relationships/hyperlink" Target="file:///\\zew.local\DFS\Bereiche\STEU\STEU\Personal\Praktikanten\Max%20Sch&#228;fer\country-by-country-reports\FR_BNP_Paribas_2014_cbcr_ar_en.pdf" TargetMode="External"/><Relationship Id="rId1545" Type="http://schemas.openxmlformats.org/officeDocument/2006/relationships/hyperlink" Target="file:///\\zew.local\DFS\Bereiche\STEU\STEU\Personal\Praktikanten\Max%20Sch&#228;fer\country-by-country-reports\FR_BPCE_SA_2015_cbcr_ar_en.pdf" TargetMode="External"/><Relationship Id="rId2070" Type="http://schemas.openxmlformats.org/officeDocument/2006/relationships/hyperlink" Target="../country-by-country-reports/IT_Monte_dei_Paschi_di_Siena_2015_cbcr_ar_en.pdf" TargetMode="External"/><Relationship Id="rId2168" Type="http://schemas.openxmlformats.org/officeDocument/2006/relationships/hyperlink" Target="https://www.rabobank.com/en/images/rabobank-annual-report-2015.pdf" TargetMode="External"/><Relationship Id="rId347" Type="http://schemas.openxmlformats.org/officeDocument/2006/relationships/hyperlink" Target="file:///\\zew.local\DFS\Bereiche\STEU\STEU\Personal\Praktikanten\Max%20Sch&#228;fer\country-by-country-reports\FR_Dexia_Credit_Local_2014_cbcr_ar_fr.pdf" TargetMode="External"/><Relationship Id="rId999" Type="http://schemas.openxmlformats.org/officeDocument/2006/relationships/hyperlink" Target="file:///\\zew.local\DFS\Bereiche\STEU\STEU\Personal\Praktikanten\Max%20Sch&#228;fer\country-by-country-reports\GB_Barclays_Plc_2014_cbcr_sd_en.pdf" TargetMode="External"/><Relationship Id="rId1100" Type="http://schemas.openxmlformats.org/officeDocument/2006/relationships/hyperlink" Target="file:///\\zew.local\DFS\Bereiche\STEU\STEU\Personal\Praktikanten\Max%20Sch&#228;fer\country-by-country-reports\FR_Cr&#233;dit_Agricole_S.A._2015_cbcr_ar_fr.pdf" TargetMode="External"/><Relationship Id="rId1184" Type="http://schemas.openxmlformats.org/officeDocument/2006/relationships/hyperlink" Target="file:///\\zew.local\DFS\Bereiche\STEU\STEU\Personal\Praktikanten\Max%20Sch&#228;fer\country-by-country-reports\FR_Credit_Agricole_S.A._2014_cbcr_ar_fr.pdf" TargetMode="External"/><Relationship Id="rId1405" Type="http://schemas.openxmlformats.org/officeDocument/2006/relationships/hyperlink" Target="file:///\\zew.local\DFS\Bereiche\STEU\STEU\Personal\Praktikanten\Max%20Sch&#228;fer\country-by-country-reports\FR_Societe_Generale_SA_2014_cbcr_ar_fr.pdf" TargetMode="External"/><Relationship Id="rId1752" Type="http://schemas.openxmlformats.org/officeDocument/2006/relationships/hyperlink" Target="file:///\\zew.local\DFS\Bereiche\STEU\STEU\Personal\Praktikanten\Max%20Sch&#228;fer\country-by-country-reports\FR_Banque_PSA_Finance_SA_2014_cbcr_sd_fr.pdf" TargetMode="External"/><Relationship Id="rId2028" Type="http://schemas.openxmlformats.org/officeDocument/2006/relationships/hyperlink" Target="file:///\\zew.local\DFS\Bereiche\STEU\STEU\Personal\Praktikanten\Max%20Sch&#228;fer\country-by-country-reports\ES_Banca_March_SA_2015_cbcr_ar_es.pdf" TargetMode="External"/><Relationship Id="rId44" Type="http://schemas.openxmlformats.org/officeDocument/2006/relationships/hyperlink" Target="file:///\\zew.local\DFS\Bereiche\STEU\STEU\Personal\Praktikanten\Max%20Sch&#228;fer\country-by-country-reports\IE_Ulster_Bank_Ireland_Limited_2015_cbcr_sd_en.pdf" TargetMode="External"/><Relationship Id="rId554" Type="http://schemas.openxmlformats.org/officeDocument/2006/relationships/hyperlink" Target="file:///\\zew.local\DFS\Bereiche\STEU\STEU\Personal\Praktikanten\Max%20Sch&#228;fer\country-by-country-reports\IE_Allied_Irish_Banks_plc_2015_cbcr_sd_en.pdf" TargetMode="External"/><Relationship Id="rId761" Type="http://schemas.openxmlformats.org/officeDocument/2006/relationships/hyperlink" Target="file:///\\zew.local\DFS\Bereiche\STEU\STEU\Personal\Praktikanten\Max%20Sch&#228;fer\country-by-country-reports\GB_Standard_Chartered_2013_cbcr_sd_en.pdf" TargetMode="External"/><Relationship Id="rId859" Type="http://schemas.openxmlformats.org/officeDocument/2006/relationships/hyperlink" Target="file:///\\zew.local\DFS\Bereiche\STEU\STEU\Personal\Praktikanten\Max%20Sch&#228;fer\country-by-country-reports\GB_HSBC_Holdings_Plc_2014_cbcr_sd_en.pdf" TargetMode="External"/><Relationship Id="rId1391" Type="http://schemas.openxmlformats.org/officeDocument/2006/relationships/hyperlink" Target="file:///\\nas2.ad.uni-mannheim.de\vol_lscsp\Home\lscsp\CBCR_shared\Datenerhebung\Reports\Erhoben\FR_Societe_Generale_SA_2015_cbcr_ar_en.pdf" TargetMode="External"/><Relationship Id="rId1489" Type="http://schemas.openxmlformats.org/officeDocument/2006/relationships/hyperlink" Target="http://www.groupebpce.fr/en/Investors/Results/Registration-documents" TargetMode="External"/><Relationship Id="rId1612" Type="http://schemas.openxmlformats.org/officeDocument/2006/relationships/hyperlink" Target="file:///\\zew.local\DFS\Bereiche\STEU\STEU\Personal\Praktikanten\Max%20Sch&#228;fer\country-by-country-reports\FR_BPCE_SA_2014_cbcr_ar_en.pdf" TargetMode="External"/><Relationship Id="rId1696" Type="http://schemas.openxmlformats.org/officeDocument/2006/relationships/hyperlink" Target="file:///\\zew.local\DFS\Bereiche\STEU\STEU\Personal\Praktikanten\Max%20Sch&#228;fer\country-by-country-reports\FR_Banque_Federative_du_Credit_Mutuel_2015_cbcr_ar_fr.pdf" TargetMode="External"/><Relationship Id="rId1917" Type="http://schemas.openxmlformats.org/officeDocument/2006/relationships/hyperlink" Target="file:///\\zew.local\DFS\Bereiche\STEU\STEU\Personal\Praktikanten\Max%20Sch&#228;fer\country-by-country-reports\NL_ABN_AMRO_Bank_NV_2014_cbcr_ar_en.pdf" TargetMode="External"/><Relationship Id="rId2235" Type="http://schemas.openxmlformats.org/officeDocument/2006/relationships/hyperlink" Target="file:///X:\Datenerhebung\country-by-country-reports\DE_ProCredit_Holding_AG_2015_cbcr_ar_en.pdf" TargetMode="External"/><Relationship Id="rId193" Type="http://schemas.openxmlformats.org/officeDocument/2006/relationships/hyperlink" Target="file:///\\zew.local\DFS\Bereiche\STEU\STEU\Personal\Praktikanten\Max%20Sch&#228;fer\country-by-country-reports\FR_BPCE_SA_2013_cbcr_sd_fr.pdf" TargetMode="External"/><Relationship Id="rId207" Type="http://schemas.openxmlformats.org/officeDocument/2006/relationships/hyperlink" Target="file:///\\zew.local\DFS\Bereiche\STEU\STEU\Personal\Praktikanten\Max%20Sch&#228;fer\country-by-country-reports\FR_BPCE_SA_2013_cbcr_sd_fr.pdf" TargetMode="External"/><Relationship Id="rId414" Type="http://schemas.openxmlformats.org/officeDocument/2006/relationships/hyperlink" Target="country-by-country-reports/GR_Eurobank_Ergasias_SA_2016_cbcr_ar_en.pdf" TargetMode="External"/><Relationship Id="rId498" Type="http://schemas.openxmlformats.org/officeDocument/2006/relationships/hyperlink" Target="country-by-country-reports/GR_Eurobank_Ergasias_SA_2016_cbcr_ar_en.pdf" TargetMode="External"/><Relationship Id="rId621" Type="http://schemas.openxmlformats.org/officeDocument/2006/relationships/hyperlink" Target="file:///\\zew.local\DFS\Bereiche\STEU\STEU\Personal\Praktikanten\Max%20Sch&#228;fer\country-by-country-reports\GB_Skipton_Building_Society_2015_cbcr_ar_en.pdf" TargetMode="External"/><Relationship Id="rId1044" Type="http://schemas.openxmlformats.org/officeDocument/2006/relationships/hyperlink" Target="https://www.credit-agricole.com/finance/finance/espace-investisseurs/informations-financieres" TargetMode="External"/><Relationship Id="rId1251" Type="http://schemas.openxmlformats.org/officeDocument/2006/relationships/hyperlink" Target="file:///\\zew.local\DFS\Bereiche\STEU\STEU\Personal\Praktikanten\Max%20Sch&#228;fer\country-by-country-reports\FR_BNP_Paribas_2016_cbcr_ar_en.pdf" TargetMode="External"/><Relationship Id="rId1349" Type="http://schemas.openxmlformats.org/officeDocument/2006/relationships/hyperlink" Target="file:///\\zew.local\DFS\Bereiche\STEU\STEU\Personal\Praktikanten\Max%20Sch&#228;fer\country-by-country-reports\FR_BNP_Paribas_2014_cbcr_ar_en.pdf" TargetMode="External"/><Relationship Id="rId2081" Type="http://schemas.openxmlformats.org/officeDocument/2006/relationships/hyperlink" Target="../country-by-country-reports/IT_BPER_Banca_S.P.A._2015_cbcr_ar_en.pdf" TargetMode="External"/><Relationship Id="rId2179" Type="http://schemas.openxmlformats.org/officeDocument/2006/relationships/hyperlink" Target="https://www.rabobank.com/en/images/rabobank-annual-report-2015.pdf" TargetMode="External"/><Relationship Id="rId2302" Type="http://schemas.openxmlformats.org/officeDocument/2006/relationships/hyperlink" Target="file:///\\zew.local\DFS\Bereiche\STEU\STEU\Personal\Praktikanten\Max%20Sch&#228;fer\country-by-country-reports\IT_Intesa_Sanpaolo_2013_cbcr_sd_en.pdf" TargetMode="External"/><Relationship Id="rId260" Type="http://schemas.openxmlformats.org/officeDocument/2006/relationships/hyperlink" Target="file:///\\zew.local\DFS\Bereiche\STEU\STEU\Personal\Praktikanten\Max%20Sch&#228;fer\country-by-country-reports\FR_Societe_Generale_SA_2013_cbcr_ar_fr.pdf" TargetMode="External"/><Relationship Id="rId719" Type="http://schemas.openxmlformats.org/officeDocument/2006/relationships/hyperlink" Target="file:///\\zew.local\DFS\Bereiche\STEU\STEU\Personal\Praktikanten\Max%20Sch&#228;fer\country-by-country-reports\GB_Standard_Chartered_2013_cbcr_sd_en.pdf" TargetMode="External"/><Relationship Id="rId926" Type="http://schemas.openxmlformats.org/officeDocument/2006/relationships/hyperlink" Target="file:///\\zew.local\DFS\Bereiche\STEU\STEU\Personal\Praktikanten\Max%20Sch&#228;fer\country-by-country-reports\GB_Barclays_Plc_2016_cbcr_sd_en.pdf" TargetMode="External"/><Relationship Id="rId1111" Type="http://schemas.openxmlformats.org/officeDocument/2006/relationships/hyperlink" Target="file:///\\zew.local\DFS\Bereiche\STEU\STEU\Personal\Praktikanten\Max%20Sch&#228;fer\country-by-country-reports\FR_Cr&#233;dit_Agricole_S.A._2015_cbcr_ar_fr.pdf" TargetMode="External"/><Relationship Id="rId1556" Type="http://schemas.openxmlformats.org/officeDocument/2006/relationships/hyperlink" Target="file:///\\zew.local\DFS\Bereiche\STEU\STEU\Personal\Praktikanten\Max%20Sch&#228;fer\country-by-country-reports\FR_BPCE_SA_2015_cbcr_ar_en.pdf" TargetMode="External"/><Relationship Id="rId1763" Type="http://schemas.openxmlformats.org/officeDocument/2006/relationships/hyperlink" Target="file:///\\zew.local\DFS\Bereiche\STEU\STEU\Personal\Praktikanten\Max%20Sch&#228;fer\country-by-country-reports\FR_Banque_PSA_Finance_SA_2014_cbcr_sd_fr.pdf" TargetMode="External"/><Relationship Id="rId1970" Type="http://schemas.openxmlformats.org/officeDocument/2006/relationships/hyperlink" Target="file:///\\zew.local\DFS\Bereiche\STEU\STEU\Personal\Praktikanten\Max%20Sch&#228;fer\country-by-country-reports\ES_Banco_Bilbao_Vizcaya_Argentaria_SA_2014_cbcr_ar_en.pdf" TargetMode="External"/><Relationship Id="rId55" Type="http://schemas.openxmlformats.org/officeDocument/2006/relationships/hyperlink" Target="file:///\\zew.local\DFS\Bereiche\STEU\STEU\Personal\Praktikanten\Max%20Sch&#228;fer\country-by-country-reports\FR_BPCE_SA_2013_cbcr_sd_fr.pdf" TargetMode="External"/><Relationship Id="rId120" Type="http://schemas.openxmlformats.org/officeDocument/2006/relationships/hyperlink" Target="country-by-country-reports/FR_Banque_Federative_du_Credit_Mutuel_2016_cbcr_ar_fr.pdf" TargetMode="External"/><Relationship Id="rId358" Type="http://schemas.openxmlformats.org/officeDocument/2006/relationships/hyperlink" Target="file:///\\zew.local\DFS\Bereiche\STEU\STEU\Personal\Praktikanten\Max%20Sch&#228;fer\country-by-country-reports\FR_Credit_Industriel_et_Commercial_SA_-_CIC_2014_cbcr_ar_fr.pdf" TargetMode="External"/><Relationship Id="rId565" Type="http://schemas.openxmlformats.org/officeDocument/2006/relationships/hyperlink" Target="file:///\\zew.local\DFS\Bereiche\STEU\STEU\Personal\Praktikanten\Max%20Sch&#228;fer\country-by-country-reports\GR_National_Bank_of_Greece_SA_2014_cbcr_ar_en.pdf" TargetMode="External"/><Relationship Id="rId772" Type="http://schemas.openxmlformats.org/officeDocument/2006/relationships/hyperlink" Target="file:///\\zew.local\DFS\Bereiche\STEU\STEU\Personal\Praktikanten\Max%20Sch&#228;fer\country-by-country-reports\GB_Standard_Chartered_2013_cbcr_sd_en.pdf" TargetMode="External"/><Relationship Id="rId1195" Type="http://schemas.openxmlformats.org/officeDocument/2006/relationships/hyperlink" Target="file:///\\zew.local\DFS\Bereiche\STEU\STEU\Personal\Praktikanten\Max%20Sch&#228;fer\country-by-country-reports\FR_BNP_Paribas_2016_cbcr_ar_en.pdf" TargetMode="External"/><Relationship Id="rId1209" Type="http://schemas.openxmlformats.org/officeDocument/2006/relationships/hyperlink" Target="file:///\\zew.local\DFS\Bereiche\STEU\STEU\Personal\Praktikanten\Max%20Sch&#228;fer\country-by-country-reports\FR_BNP_Paribas_2016_cbcr_ar_en.pdf" TargetMode="External"/><Relationship Id="rId1416" Type="http://schemas.openxmlformats.org/officeDocument/2006/relationships/hyperlink" Target="file:///\\zew.local\DFS\Bereiche\STEU\STEU\Personal\Praktikanten\Max%20Sch&#228;fer\country-by-country-reports\FR_Societe_Generale_SA_2014_cbcr_ar_fr.pdf" TargetMode="External"/><Relationship Id="rId1623" Type="http://schemas.openxmlformats.org/officeDocument/2006/relationships/hyperlink" Target="file:///\\zew.local\DFS\Bereiche\STEU\STEU\Personal\Praktikanten\Max%20Sch&#228;fer\country-by-country-reports\FR_BPCE_SA_2014_cbcr_ar_en.pdf" TargetMode="External"/><Relationship Id="rId1830" Type="http://schemas.openxmlformats.org/officeDocument/2006/relationships/hyperlink" Target="file:///\\zew.local\DFS\Bereiche\STEU\STEU\Personal\Praktikanten\Max%20Sch&#228;fer\country-by-country-reports\CY_Bank_of_Cyprus_Public_Company_Limited-Bank_of_Cyprus_Group_2015_cbcr_ar_en.pdf" TargetMode="External"/><Relationship Id="rId2039" Type="http://schemas.openxmlformats.org/officeDocument/2006/relationships/hyperlink" Target="file:///C:\Users\user\AppData\Local\Temp\Users\Heiko%20Vay\AppData\Local\Microsoft\Windows\INetCache\Content.Outlook\Users\user\Documents\GroupWise\country-by-country-reports\AT_Erste_Group_Bank_AG_2016_cbcr_ar_de.pdf" TargetMode="External"/><Relationship Id="rId2246" Type="http://schemas.openxmlformats.org/officeDocument/2006/relationships/hyperlink" Target="file:///X:\Datenerhebung\country-by-country-reports\DE_Deka_Bank_2016_cbcr_sd_de.pdf" TargetMode="External"/><Relationship Id="rId218" Type="http://schemas.openxmlformats.org/officeDocument/2006/relationships/hyperlink" Target="file:///\\zew.local\DFS\Bereiche\STEU\STEU\Personal\Praktikanten\Max%20Sch&#228;fer\country-by-country-reports\FR_BPCE_SA_2013_cbcr_sd_fr.pdf" TargetMode="External"/><Relationship Id="rId425" Type="http://schemas.openxmlformats.org/officeDocument/2006/relationships/hyperlink" Target="file:///\\zew.local\DFS\Bereiche\STEU\STEU\Personal\Praktikanten\Max%20Sch&#228;fer\country-by-country-reports\PT_Caixa_Geral_de_Depositos_2016_cbcr_ar_en.pdf" TargetMode="External"/><Relationship Id="rId632" Type="http://schemas.openxmlformats.org/officeDocument/2006/relationships/hyperlink" Target="file:///\\zew.local\DFS\Bereiche\STEU\STEU\Personal\Praktikanten\Max%20Sch&#228;fer\country-by-country-reports\GB_Schroders_Plc_2016_turnover_sd_en.pdf" TargetMode="External"/><Relationship Id="rId1055" Type="http://schemas.openxmlformats.org/officeDocument/2006/relationships/hyperlink" Target="file:///\\zew.local\DFS\Bereiche\STEU\STEU\Personal\Praktikanten\Max%20Sch&#228;fer\country-by-country-reports\FR_Credit_Agricole_S.A._2016_cbcr_ar_fr.pdf" TargetMode="External"/><Relationship Id="rId1262" Type="http://schemas.openxmlformats.org/officeDocument/2006/relationships/hyperlink" Target="file:///\\zew.local\DFS\Bereiche\STEU\STEU\Personal\Praktikanten\Max%20Sch&#228;fer\country-by-country-reports\FR_BNP_Paribas_2015_cbcr_ar_en.pdf" TargetMode="External"/><Relationship Id="rId1928" Type="http://schemas.openxmlformats.org/officeDocument/2006/relationships/hyperlink" Target="file:///\\zew.local\DFS\Bereiche\STEU\STEU\Personal\Praktikanten\Max%20Sch&#228;fer\country-by-country-reports\ES_Banco_Bilbao_Vizcaya_Argentaria_SA_2015_cbcr_ar_en.pdf" TargetMode="External"/><Relationship Id="rId2092" Type="http://schemas.openxmlformats.org/officeDocument/2006/relationships/hyperlink" Target="file:///\\zew.local\DFS\Bereiche\STEU\STEU\Personal\Praktikanten\Max%20Sch&#228;fer\country-by-country-reports\IT_Unione_di_Banche_Italiane_Scpa-UBI_Banca_2016_cbcr_ar_it.pdf" TargetMode="External"/><Relationship Id="rId2106" Type="http://schemas.openxmlformats.org/officeDocument/2006/relationships/hyperlink" Target="file:///\\zew.local\DFS\Bereiche\STEU\STEU\Personal\Praktikanten\Max%20Sch&#228;fer\country-by-country-reports\IT_UniCredit_SpA_2016_cbcr_sd_en.pdf" TargetMode="External"/><Relationship Id="rId2313" Type="http://schemas.openxmlformats.org/officeDocument/2006/relationships/hyperlink" Target="file:///\\zew.local\DFS\Bereiche\STEU\STEU\Personal\Praktikanten\Max%20Sch&#228;fer\country-by-country-reports\IT_Intesa_Sanpaolo_2013_cbcr_sd_en.pdf" TargetMode="External"/><Relationship Id="rId271" Type="http://schemas.openxmlformats.org/officeDocument/2006/relationships/hyperlink" Target="file:///\\zew.local\DFS\Bereiche\STEU\STEU\Personal\Praktikanten\Max%20Sch&#228;fer\country-by-country-reports\FR_Societe_Generale_SA_2013_cbcr_ar_fr.pdf" TargetMode="External"/><Relationship Id="rId937" Type="http://schemas.openxmlformats.org/officeDocument/2006/relationships/hyperlink" Target="file:///\\zew.local\DFS\Bereiche\STEU\STEU\Personal\Praktikanten\Max%20Sch&#228;fer\country-by-country-reports\GB_Barclays_Plc_2016_cbcr_sd_en.pdf" TargetMode="External"/><Relationship Id="rId1122" Type="http://schemas.openxmlformats.org/officeDocument/2006/relationships/hyperlink" Target="file:///\\zew.local\DFS\Bereiche\STEU\STEU\Personal\Praktikanten\Max%20Sch&#228;fer\country-by-country-reports\FR_Cr&#233;dit_Agricole_S.A._2015_cbcr_ar_fr.pdf" TargetMode="External"/><Relationship Id="rId1567" Type="http://schemas.openxmlformats.org/officeDocument/2006/relationships/hyperlink" Target="file:///\\zew.local\DFS\Bereiche\STEU\STEU\Personal\Praktikanten\Max%20Sch&#228;fer\country-by-country-reports\FR_BPCE_SA_2015_cbcr_ar_en.pdf" TargetMode="External"/><Relationship Id="rId1774" Type="http://schemas.openxmlformats.org/officeDocument/2006/relationships/hyperlink" Target="file:///\\zew.local\DFS\Bereiche\STEU\STEU\Personal\Praktikanten\Max%20Sch&#228;fer\country-by-country-reports\FR_RCI_Banque_SA_2014_cbcr_ar_fr.pdf" TargetMode="External"/><Relationship Id="rId1981" Type="http://schemas.openxmlformats.org/officeDocument/2006/relationships/hyperlink" Target="http://shareholdersandinvestors.bbva.com/TLBB/fbinir/mult/ConsolidatedFinancialStatements_tcm927-508895.pdf" TargetMode="External"/><Relationship Id="rId66" Type="http://schemas.openxmlformats.org/officeDocument/2006/relationships/hyperlink" Target="file:///\\zew.local\DFS\Bereiche\STEU\STEU\Personal\Praktikanten\Max%20Sch&#228;fer\country-by-country-reports\IT_Banca_Carim_2013_cdcr_sd_it.pdf" TargetMode="External"/><Relationship Id="rId131" Type="http://schemas.openxmlformats.org/officeDocument/2006/relationships/hyperlink" Target="country-by-country-reports/FR_Dexia_Credit_Local_2016_cbcr_ar_fr.pdf" TargetMode="External"/><Relationship Id="rId369" Type="http://schemas.openxmlformats.org/officeDocument/2006/relationships/hyperlink" Target="file:///\\zew.local\DFS\Bereiche\STEU\STEU\Personal\Praktikanten\Max%20Sch&#228;fer\country-by-country-reports\FR_Credit_Industriel_et_Commercial_SA_-_CIC_2014_cbcr_ar_fr.pdf" TargetMode="External"/><Relationship Id="rId576" Type="http://schemas.openxmlformats.org/officeDocument/2006/relationships/hyperlink" Target="file:///\\zew.local\DFS\Bereiche\STEU\STEU\Personal\Praktikanten\Max%20Sch&#228;fer\country-by-country-reports\GB_Lloyds_Banking_Group_Plc_2015_cbcr_sd_en.pdf" TargetMode="External"/><Relationship Id="rId783" Type="http://schemas.openxmlformats.org/officeDocument/2006/relationships/hyperlink" Target="file:///\\zew.local\DFS\Bereiche\STEU\STEU\Personal\Praktikanten\Max%20Sch&#228;fer\country-by-country-reports\GB_HSBC_Holdings_Plc_2015_cbcr_sd_en.pdf" TargetMode="External"/><Relationship Id="rId990" Type="http://schemas.openxmlformats.org/officeDocument/2006/relationships/hyperlink" Target="file:///\\zew.local\DFS\Bereiche\STEU\STEU\Personal\Praktikanten\Max%20Sch&#228;fer\country-by-country-reports\GB_Barclays_Plc_2014_cbcr_sd_en.pdf" TargetMode="External"/><Relationship Id="rId1427" Type="http://schemas.openxmlformats.org/officeDocument/2006/relationships/hyperlink" Target="file:///\\zew.local\DFS\Bereiche\STEU\STEU\Personal\Praktikanten\Max%20Sch&#228;fer\country-by-country-reports\FR_Societe_Generale_SA_2014_cbcr_ar_fr.pdf" TargetMode="External"/><Relationship Id="rId1634" Type="http://schemas.openxmlformats.org/officeDocument/2006/relationships/hyperlink" Target="file:///\\zew.local\DFS\Bereiche\STEU\STEU\Personal\Praktikanten\Max%20Sch&#228;fer\country-by-country-reports\FR_BPCE_SA_2014_cbcr_ar_en.pdf" TargetMode="External"/><Relationship Id="rId1841" Type="http://schemas.openxmlformats.org/officeDocument/2006/relationships/hyperlink" Target="file:///\\zew.local\DFS\Bereiche\STEU\STEU\Personal\Praktikanten\Max%20Sch&#228;fer\country-by-country-reports\CY_Bank_of_Cyprus_Public_Company_Limited-Bank_of_Cyprus_Group_2014_cbcr_ar_en.pdf" TargetMode="External"/><Relationship Id="rId2257" Type="http://schemas.openxmlformats.org/officeDocument/2006/relationships/hyperlink" Target="../Reports/Erhoben/ES_BFA_Tenedora_de_Acciones_SAU_2016_cbcr_ar_es.pdf" TargetMode="External"/><Relationship Id="rId229" Type="http://schemas.openxmlformats.org/officeDocument/2006/relationships/hyperlink" Target="file:///\\zew.local\DFS\Bereiche\STEU\STEU\Personal\Praktikanten\Max%20Sch&#228;fer\country-by-country-reports\FR_BPCE_SA_2013_cbcr_sd_fr.pdf" TargetMode="External"/><Relationship Id="rId436" Type="http://schemas.openxmlformats.org/officeDocument/2006/relationships/hyperlink" Target="file:///\\zew.local\DFS\Bereiche\STEU\STEU\Personal\Praktikanten\Max%20Sch&#228;fer\country-by-country-reports\PT_Caixa_Geral_de_Depositos_2016_cbcr_ar_en.pdf" TargetMode="External"/><Relationship Id="rId643" Type="http://schemas.openxmlformats.org/officeDocument/2006/relationships/hyperlink" Target="file:///\\zew.local\DFS\Bereiche\STEU\STEU\Personal\Praktikanten\Max%20Sch&#228;fer\country-by-country-reports\GB_Schroders_Plc_2015_cbcr_sd_en.pdf" TargetMode="External"/><Relationship Id="rId1066" Type="http://schemas.openxmlformats.org/officeDocument/2006/relationships/hyperlink" Target="file:///\\zew.local\DFS\Bereiche\STEU\STEU\Personal\Praktikanten\Max%20Sch&#228;fer\country-by-country-reports\FR_Credit_Agricole_S.A._2016_cbcr_ar_fr.pdf" TargetMode="External"/><Relationship Id="rId1273" Type="http://schemas.openxmlformats.org/officeDocument/2006/relationships/hyperlink" Target="file:///\\zew.local\DFS\Bereiche\STEU\STEU\Personal\Praktikanten\Max%20Sch&#228;fer\country-by-country-reports\FR_BNP_Paribas_2015_cbcr_ar_en.pdf" TargetMode="External"/><Relationship Id="rId1480" Type="http://schemas.openxmlformats.org/officeDocument/2006/relationships/hyperlink" Target="file:///\\zew.local\DFS\Bereiche\STEU\STEU\Personal\Praktikanten\Max%20Sch&#228;fer\country-by-country-reports\FR_Credit_Industriel_et_Commercial_SA_-_CIC_2015_cbcr_ar_en.pdf" TargetMode="External"/><Relationship Id="rId1939" Type="http://schemas.openxmlformats.org/officeDocument/2006/relationships/hyperlink" Target="file:///\\zew.local\DFS\Bereiche\STEU\STEU\Personal\Praktikanten\Max%20Sch&#228;fer\country-by-country-reports\ES_Banco_Bilbao_Vizcaya_Argentaria_SA_2015_cbcr_ar_en.pdf" TargetMode="External"/><Relationship Id="rId2117" Type="http://schemas.openxmlformats.org/officeDocument/2006/relationships/hyperlink" Target="file:///\\zew.local\DFS\Bereiche\STEU\STEU\Personal\Praktikanten\Max%20Sch&#228;fer\country-by-country-reports\IT_UniCredit_SpA_2016_cbcr_sd_en.pdf" TargetMode="External"/><Relationship Id="rId2324" Type="http://schemas.openxmlformats.org/officeDocument/2006/relationships/hyperlink" Target="file:///\\zew.local\DFS\Bereiche\STEU\STEU\Personal\Praktikanten\Max%20Sch&#228;fer\country-by-country-reports\IT_Intesa_Sanpaolo_2013_cbcr_sd_en.pdf" TargetMode="External"/><Relationship Id="rId850" Type="http://schemas.openxmlformats.org/officeDocument/2006/relationships/hyperlink" Target="file:///\\zew.local\DFS\Bereiche\STEU\STEU\Personal\Praktikanten\Max%20Sch&#228;fer\country-by-country-reports\GB_HSBC_Holdings_Plc_2014_cbcr_sd_en.pdf" TargetMode="External"/><Relationship Id="rId948" Type="http://schemas.openxmlformats.org/officeDocument/2006/relationships/hyperlink" Target="file:///\\zew.local\DFS\Bereiche\STEU\STEU\Personal\Praktikanten\Max%20Sch&#228;fer\country-by-country-reports\GB_Barclays_Plc_2015_cbcr_sd_en.pdf" TargetMode="External"/><Relationship Id="rId1133" Type="http://schemas.openxmlformats.org/officeDocument/2006/relationships/hyperlink" Target="file:///\\zew.local\DFS\Bereiche\STEU\STEU\Personal\Praktikanten\Max%20Sch&#228;fer\country-by-country-reports\FR_Cr&#233;dit_Agricole_S.A._2015_cbcr_ar_fr.pdf" TargetMode="External"/><Relationship Id="rId1578" Type="http://schemas.openxmlformats.org/officeDocument/2006/relationships/hyperlink" Target="file:///\\zew.local\DFS\Bereiche\STEU\STEU\Personal\Praktikanten\Max%20Sch&#228;fer\country-by-country-reports\FR_BPCE_SA_2015_cbcr_ar_en.pdf" TargetMode="External"/><Relationship Id="rId1701" Type="http://schemas.openxmlformats.org/officeDocument/2006/relationships/hyperlink" Target="file:///\\zew.local\DFS\Bereiche\STEU\STEU\Personal\Praktikanten\Max%20Sch&#228;fer\country-by-country-reports\FR_Banque_Federative_du_Credit_Mutuel_2014_cbcr_ar_fr.pdf" TargetMode="External"/><Relationship Id="rId1785" Type="http://schemas.openxmlformats.org/officeDocument/2006/relationships/hyperlink" Target="file:///\\zew.local\DFS\Bereiche\STEU\STEU\Personal\Praktikanten\Max%20Sch&#228;fer\country-by-country-reports\FR_RCI_Banque_SA_2014_cbcr_ar_fr.pdf" TargetMode="External"/><Relationship Id="rId1992" Type="http://schemas.openxmlformats.org/officeDocument/2006/relationships/hyperlink" Target="file:///\\zew.local\DFS\Bereiche\STEU\STEU\Personal\Praktikanten\Max%20Sch&#228;fer\country-by-country-reports\ES_Banco_Bilbao_Vizcaya_Argentaria_SA_2015_cbcr_ar_en.pdf" TargetMode="External"/><Relationship Id="rId77" Type="http://schemas.openxmlformats.org/officeDocument/2006/relationships/hyperlink" Target="file:///\\zew.local\DFS\Bereiche\STEU\STEU\Personal\Praktikanten\Max%20Sch&#228;fer\country-by-country-reports\ES_Cecabank_S.A_2014_cbcr_ar_es.pdf" TargetMode="External"/><Relationship Id="rId282" Type="http://schemas.openxmlformats.org/officeDocument/2006/relationships/hyperlink" Target="file:///\\zew.local\DFS\Bereiche\STEU\STEU\Personal\Praktikanten\Max%20Sch&#228;fer\country-by-country-reports\FR_Societe_Generale_SA_2013_cbcr_ar_fr.pdf" TargetMode="External"/><Relationship Id="rId503" Type="http://schemas.openxmlformats.org/officeDocument/2006/relationships/hyperlink" Target="file:///\\zew.local\DFS\Bereiche\STEU\STEU\Personal\Praktikanten\Max%20Sch&#228;fer\country-by-country-reports\FR_BNP_Paribas_2014_cbcr_ar_fr.pdf" TargetMode="External"/><Relationship Id="rId587" Type="http://schemas.openxmlformats.org/officeDocument/2006/relationships/hyperlink" Target="file:///\\zew.local\DFS\Bereiche\STEU\STEU\Personal\Praktikanten\Max%20Sch&#228;fer\country-by-country-reports\GB_Lloyds_Banking_Group_Plc_2013_cbcr_sd_en.pdf" TargetMode="External"/><Relationship Id="rId710" Type="http://schemas.openxmlformats.org/officeDocument/2006/relationships/hyperlink" Target="file:///\\zew.local\DFS\Bereiche\STEU\STEU\Personal\Praktikanten\Max%20Sch&#228;fer\country-by-country-reports\GB_Standard_Chartered_2015_cbcr_ar_en.pdf" TargetMode="External"/><Relationship Id="rId808" Type="http://schemas.openxmlformats.org/officeDocument/2006/relationships/hyperlink" Target="file:///\\zew.local\DFS\Bereiche\STEU\STEU\Personal\Praktikanten\Max%20Sch&#228;fer\country-by-country-reports\GB_HSBC_Holdings_Plc_2015_cbcr_sd_en.pdf" TargetMode="External"/><Relationship Id="rId1340" Type="http://schemas.openxmlformats.org/officeDocument/2006/relationships/hyperlink" Target="file:///\\zew.local\DFS\Bereiche\STEU\STEU\Personal\Praktikanten\Max%20Sch&#228;fer\country-by-country-reports\FR_BNP_Paribas_2014_cbcr_ar_en.pdf" TargetMode="External"/><Relationship Id="rId1438" Type="http://schemas.openxmlformats.org/officeDocument/2006/relationships/hyperlink" Target="file:///\\zew.local\DFS\Bereiche\STEU\STEU\Personal\Praktikanten\Max%20Sch&#228;fer\country-by-country-reports\FR_Societe_Generale_SA_2014_cbcr_ar_fr.pdf" TargetMode="External"/><Relationship Id="rId1645" Type="http://schemas.openxmlformats.org/officeDocument/2006/relationships/hyperlink" Target="file:///\\zew.local\DFS\Bereiche\STEU\STEU\Personal\Praktikanten\Max%20Sch&#228;fer\country-by-country-reports\FR_BPCE_SA_2014_cbcr_ar_en.pdf" TargetMode="External"/><Relationship Id="rId2170" Type="http://schemas.openxmlformats.org/officeDocument/2006/relationships/hyperlink" Target="https://www.rabobank.com/en/images/rabobank-annual-report-2015.pdf" TargetMode="External"/><Relationship Id="rId2268" Type="http://schemas.openxmlformats.org/officeDocument/2006/relationships/hyperlink" Target="file:///X:\Datenerhebung\country-by-country-reports\ES_Kutxabank_S.A_2014_cbcr_ar_es.pdf" TargetMode="External"/><Relationship Id="rId8" Type="http://schemas.openxmlformats.org/officeDocument/2006/relationships/hyperlink" Target="file:///\\zew.local\DFS\Bereiche\STEU\STEU\Personal\Praktikanten\Max%20Sch&#228;fer\country-by-country-reports\ES_Caja_Rural_de_Jaen_Barcelona_y_Madrid_Sociedad_Cooperativa_de_Credito_2015_cbcr_sd_es.pdf" TargetMode="External"/><Relationship Id="rId142" Type="http://schemas.openxmlformats.org/officeDocument/2006/relationships/hyperlink" Target="country-by-country-reports/DE_Bayerische_Landesbank_2016_cbcr_ar_de.pdf" TargetMode="External"/><Relationship Id="rId447" Type="http://schemas.openxmlformats.org/officeDocument/2006/relationships/hyperlink" Target="file:///\\zew.local\DFS\Bereiche\STEU\STEU\Personal\Praktikanten\Max%20Sch&#228;fer\country-by-country-reports\IT_Banca_Farmafactoring_SpA_2015_cbcr_sd_en.pdf" TargetMode="External"/><Relationship Id="rId794" Type="http://schemas.openxmlformats.org/officeDocument/2006/relationships/hyperlink" Target="file:///\\zew.local\DFS\Bereiche\STEU\STEU\Personal\Praktikanten\Max%20Sch&#228;fer\country-by-country-reports\GB_HSBC_Holdings_Plc_2015_cbcr_sd_en.pdf" TargetMode="External"/><Relationship Id="rId1077" Type="http://schemas.openxmlformats.org/officeDocument/2006/relationships/hyperlink" Target="file:///\\zew.local\DFS\Bereiche\STEU\STEU\Personal\Praktikanten\Max%20Sch&#228;fer\country-by-country-reports\FR_Credit_Agricole_S.A._2016_cbcr_ar_fr.pdf" TargetMode="External"/><Relationship Id="rId1200" Type="http://schemas.openxmlformats.org/officeDocument/2006/relationships/hyperlink" Target="file:///\\zew.local\DFS\Bereiche\STEU\STEU\Personal\Praktikanten\Max%20Sch&#228;fer\country-by-country-reports\FR_BNP_Paribas_2016_cbcr_ar_en.pdf" TargetMode="External"/><Relationship Id="rId1852" Type="http://schemas.openxmlformats.org/officeDocument/2006/relationships/hyperlink" Target="file:///\\zew.local\DFS\Bereiche\STEU\STEU\Personal\Praktikanten\Max%20Sch&#228;fer\country-by-country-reports\BE_AXA_Bank_Europe_SA_NV_2015_cbcr_ar_en.pdf" TargetMode="External"/><Relationship Id="rId2030" Type="http://schemas.openxmlformats.org/officeDocument/2006/relationships/hyperlink" Target="file:///\\zew.local\DFS\Bereiche\STEU\STEU\Personal\Praktikanten\Max%20Sch&#228;fer\country-by-country-reports\ES_Banca_March_SA_2014_cbcr_ar_es.pdf" TargetMode="External"/><Relationship Id="rId2128" Type="http://schemas.openxmlformats.org/officeDocument/2006/relationships/hyperlink" Target="file:///\\zew.local\DFS\Bereiche\STEU\STEU\Personal\Praktikanten\Max%20Sch&#228;fer\country-by-country-reports\IT_UniCredit_SpA_2016_cbcr_sd_en.pdf" TargetMode="External"/><Relationship Id="rId654" Type="http://schemas.openxmlformats.org/officeDocument/2006/relationships/hyperlink" Target="file:///\\zew.local\DFS\Bereiche\STEU\STEU\Personal\Praktikanten\Max%20Sch&#228;fer\country-by-country-reports\GB_Paragon_Group_of_Companies_Plc_2014,%202015_cbcr_sd_en.pdf" TargetMode="External"/><Relationship Id="rId861" Type="http://schemas.openxmlformats.org/officeDocument/2006/relationships/hyperlink" Target="file:///\\zew.local\DFS\Bereiche\STEU\STEU\Personal\Praktikanten\Max%20Sch&#228;fer\country-by-country-reports\GB_HSBC_Holdings_Plc_2014_cbcr_sd_en.pdf" TargetMode="External"/><Relationship Id="rId959" Type="http://schemas.openxmlformats.org/officeDocument/2006/relationships/hyperlink" Target="file:///\\zew.local\DFS\Bereiche\STEU\STEU\Personal\Praktikanten\Max%20Sch&#228;fer\country-by-country-reports\GB_Barclays_Plc_2015_cbcr_sd_en.pdf" TargetMode="External"/><Relationship Id="rId1284" Type="http://schemas.openxmlformats.org/officeDocument/2006/relationships/hyperlink" Target="file:///\\zew.local\DFS\Bereiche\STEU\STEU\Personal\Praktikanten\Max%20Sch&#228;fer\country-by-country-reports\FR_BNP_Paribas_2015_cbcr_ar_en.pdf" TargetMode="External"/><Relationship Id="rId1491" Type="http://schemas.openxmlformats.org/officeDocument/2006/relationships/hyperlink" Target="http://www.groupebpce.fr/en/Investors/Results/Registration-documents" TargetMode="External"/><Relationship Id="rId1505" Type="http://schemas.openxmlformats.org/officeDocument/2006/relationships/hyperlink" Target="http://www.groupebpce.fr/en/Investors/Results/Registration-documents" TargetMode="External"/><Relationship Id="rId1589" Type="http://schemas.openxmlformats.org/officeDocument/2006/relationships/hyperlink" Target="file:///\\zew.local\DFS\Bereiche\STEU\STEU\Personal\Praktikanten\Max%20Sch&#228;fer\country-by-country-reports\FR_BPCE_SA_2015_cbcr_ar_en.pdf" TargetMode="External"/><Relationship Id="rId1712" Type="http://schemas.openxmlformats.org/officeDocument/2006/relationships/hyperlink" Target="file:///\\zew.local\DFS\Bereiche\STEU\STEU\Personal\Praktikanten\Max%20Sch&#228;fer\country-by-country-reports\FR_Banque_Federative_du_Credit_Mutuel_2014_cbcr_ar_fr.pdf" TargetMode="External"/><Relationship Id="rId2335" Type="http://schemas.openxmlformats.org/officeDocument/2006/relationships/hyperlink" Target="file:///\\nas2.ad.uni-mannheim.de\vol_lscsp\Home\lscsp\CBCR_shared\Datenerhebung\Reports\Annual_reports\DE_Commerzbank_AG_2016_cbcr_ar_de.pdf" TargetMode="External"/><Relationship Id="rId293" Type="http://schemas.openxmlformats.org/officeDocument/2006/relationships/hyperlink" Target="file:///\\zew.local\DFS\Bereiche\STEU\STEU\Personal\Praktikanten\Max%20Sch&#228;fer\country-by-country-reports\FR_Societe_Generale_SA_2013_cbcr_ar_fr.pdf" TargetMode="External"/><Relationship Id="rId307" Type="http://schemas.openxmlformats.org/officeDocument/2006/relationships/hyperlink" Target="file:///\\zew.local\DFS\Bereiche\STEU\STEU\Personal\Praktikanten\Max%20Sch&#228;fer\country-by-country-reports\FR_Societe_Generale_SA_2013_cbcr_ar_fr.pdf" TargetMode="External"/><Relationship Id="rId514" Type="http://schemas.openxmlformats.org/officeDocument/2006/relationships/hyperlink" Target="file:///\\zew.local\DFS\Bereiche\STEU\STEU\Personal\Praktikanten\Max%20Sch&#228;fer\country-by-country-reports\IT_Banca_Popolare_di_Fondi_2015_cbcr_sd_it.pdf" TargetMode="External"/><Relationship Id="rId721" Type="http://schemas.openxmlformats.org/officeDocument/2006/relationships/hyperlink" Target="file:///\\zew.local\DFS\Bereiche\STEU\STEU\Personal\Praktikanten\Max%20Sch&#228;fer\country-by-country-reports\GB_Standard_Chartered_2013_cbcr_sd_en.pdf" TargetMode="External"/><Relationship Id="rId1144" Type="http://schemas.openxmlformats.org/officeDocument/2006/relationships/hyperlink" Target="file:///\\zew.local\DFS\Bereiche\STEU\STEU\Personal\Praktikanten\Max%20Sch&#228;fer\country-by-country-reports\FR_Credit_Agricole_S.A._2014_cbcr_ar_fr.pdf" TargetMode="External"/><Relationship Id="rId1351" Type="http://schemas.openxmlformats.org/officeDocument/2006/relationships/hyperlink" Target="file:///\\zew.local\DFS\Bereiche\STEU\STEU\Personal\Praktikanten\Max%20Sch&#228;fer\country-by-country-reports\FR_BNP_Paribas_2014_cbcr_ar_en.pdf" TargetMode="External"/><Relationship Id="rId1449" Type="http://schemas.openxmlformats.org/officeDocument/2006/relationships/hyperlink" Target="file:///\\zew.local\DFS\Bereiche\STEU\STEU\Personal\Praktikanten\Max%20Sch&#228;fer\country-by-country-reports\FR_Societe_Generale_SA_2014_cbcr_ar_fr.pdf" TargetMode="External"/><Relationship Id="rId1796" Type="http://schemas.openxmlformats.org/officeDocument/2006/relationships/hyperlink" Target="file:///\\zew.local\DFS\Bereiche\STEU\STEU\Personal\Praktikanten\Max%20Sch&#228;fer\country-by-country-reports\FR_RCI_Banque_SA_2015_cbcr_ar_en.pdf" TargetMode="External"/><Relationship Id="rId2181" Type="http://schemas.openxmlformats.org/officeDocument/2006/relationships/hyperlink" Target="https://www.rabobank.com/en/images/rabobank-annual-report-2015.pdf" TargetMode="External"/><Relationship Id="rId88" Type="http://schemas.openxmlformats.org/officeDocument/2006/relationships/hyperlink" Target="country-by-country-reports/AT_Raiffeisen_Zentralbank_Oesterreich_AG_RZB_2014_cbcr_ar_en.pdf" TargetMode="External"/><Relationship Id="rId153" Type="http://schemas.openxmlformats.org/officeDocument/2006/relationships/hyperlink" Target="file:///X:\Datenerhebung\country-by-country-reports\DE_Saar_LB_2014_2015_cbcr_ar_de.pdf" TargetMode="External"/><Relationship Id="rId360" Type="http://schemas.openxmlformats.org/officeDocument/2006/relationships/hyperlink" Target="file:///\\zew.local\DFS\Bereiche\STEU\STEU\Personal\Praktikanten\Max%20Sch&#228;fer\country-by-country-reports\FR_Credit_Industriel_et_Commercial_SA_-_CIC_2014_cbcr_ar_fr.pdf" TargetMode="External"/><Relationship Id="rId598" Type="http://schemas.openxmlformats.org/officeDocument/2006/relationships/hyperlink" Target="../Reports/Erhoben/GB_Nationwide_Building_Society_2015_cbcr_sd_en.pdf" TargetMode="External"/><Relationship Id="rId819" Type="http://schemas.openxmlformats.org/officeDocument/2006/relationships/hyperlink" Target="file:///\\zew.local\DFS\Bereiche\STEU\STEU\Personal\Praktikanten\Max%20Sch&#228;fer\country-by-country-reports\GB_HSBC_Holdings_Plc_2015_cbcr_sd_en.pdf" TargetMode="External"/><Relationship Id="rId1004" Type="http://schemas.openxmlformats.org/officeDocument/2006/relationships/hyperlink" Target="file:///\\zew.local\DFS\Bereiche\STEU\STEU\Personal\Praktikanten\Max%20Sch&#228;fer\country-by-country-reports\GB_Barclays_Plc_2014_cbcr_sd_en.pdf" TargetMode="External"/><Relationship Id="rId1211" Type="http://schemas.openxmlformats.org/officeDocument/2006/relationships/hyperlink" Target="file:///\\zew.local\DFS\Bereiche\STEU\STEU\Personal\Praktikanten\Max%20Sch&#228;fer\country-by-country-reports\FR_BNP_Paribas_2016_cbcr_ar_en.pdf" TargetMode="External"/><Relationship Id="rId1656" Type="http://schemas.openxmlformats.org/officeDocument/2006/relationships/hyperlink" Target="file:///\\zew.local\DFS\Bereiche\STEU\STEU\Personal\Praktikanten\Max%20Sch&#228;fer\country-by-country-reports\FR_BPCE_SA_2014_cbcr_ar_en.pdf" TargetMode="External"/><Relationship Id="rId1863" Type="http://schemas.openxmlformats.org/officeDocument/2006/relationships/hyperlink" Target="file:///\\zew.local\DFS\Bereiche\STEU\STEU\Personal\Praktikanten\Max%20Sch&#228;fer\country-by-country-reports\SE_Nordea_Bank_AB_publ_2016_cbcr_ar_en.pdf" TargetMode="External"/><Relationship Id="rId2041" Type="http://schemas.openxmlformats.org/officeDocument/2006/relationships/hyperlink" Target="file:///C:\Users\user\AppData\Local\Temp\Users\Heiko%20Vay\AppData\Local\Microsoft\Windows\INetCache\Content.Outlook\Users\user\Documents\GroupWise\country-by-country-reports\AT_Erste_Group_Bank_AG_2016_cbcr_ar_de.pdf" TargetMode="External"/><Relationship Id="rId2279" Type="http://schemas.openxmlformats.org/officeDocument/2006/relationships/hyperlink" Target="../Reports/Erhoben/FR_Credit_Mutuel_Nord_Europe_SA_2014_cbcr_ar_fr.pdf" TargetMode="External"/><Relationship Id="rId220" Type="http://schemas.openxmlformats.org/officeDocument/2006/relationships/hyperlink" Target="file:///\\zew.local\DFS\Bereiche\STEU\STEU\Personal\Praktikanten\Max%20Sch&#228;fer\country-by-country-reports\FR_BPCE_SA_2013_cbcr_sd_fr.pdf" TargetMode="External"/><Relationship Id="rId458" Type="http://schemas.openxmlformats.org/officeDocument/2006/relationships/hyperlink" Target="file:///\\zew.local\DFS\Bereiche\STEU\STEU\Personal\Praktikanten\Max%20Sch&#228;fer\country-by-country-reports\DE_ProCredit_Holding_AG_2013_cbcr_sd_de.pdf" TargetMode="External"/><Relationship Id="rId665" Type="http://schemas.openxmlformats.org/officeDocument/2006/relationships/hyperlink" Target="file:///\\zew.local\DFS\Bereiche\STEU\STEU\Personal\Praktikanten\Max%20Sch&#228;fer\country-by-country-reports\GB_Standard_Chartered_2015_cbcr_ar_en.pdf" TargetMode="External"/><Relationship Id="rId872" Type="http://schemas.openxmlformats.org/officeDocument/2006/relationships/hyperlink" Target="file:///\\zew.local\DFS\Bereiche\STEU\STEU\Personal\Praktikanten\Max%20Sch&#228;fer\country-by-country-reports\GB_HSBC_Holdings_Plc_2014_cbcr_sd_en.pdf" TargetMode="External"/><Relationship Id="rId1088" Type="http://schemas.openxmlformats.org/officeDocument/2006/relationships/hyperlink" Target="file:///\\zew.local\DFS\Bereiche\STEU\STEU\Personal\Praktikanten\Max%20Sch&#228;fer\country-by-country-reports\FR_Credit_Agricole_S.A._2016_cbcr_ar_fr.pdf" TargetMode="External"/><Relationship Id="rId1295" Type="http://schemas.openxmlformats.org/officeDocument/2006/relationships/hyperlink" Target="file:///\\zew.local\DFS\Bereiche\STEU\STEU\Personal\Praktikanten\Max%20Sch&#228;fer\country-by-country-reports\FR_BNP_Paribas_2015_cbcr_ar_en.pdf" TargetMode="External"/><Relationship Id="rId1309" Type="http://schemas.openxmlformats.org/officeDocument/2006/relationships/hyperlink" Target="file:///\\zew.local\DFS\Bereiche\STEU\STEU\Personal\Praktikanten\Max%20Sch&#228;fer\country-by-country-reports\FR_BNP_Paribas_2015_cbcr_ar_en.pdf" TargetMode="External"/><Relationship Id="rId1516" Type="http://schemas.openxmlformats.org/officeDocument/2006/relationships/hyperlink" Target="http://www.groupebpce.fr/en/Investors/Results/Registration-documents" TargetMode="External"/><Relationship Id="rId1723" Type="http://schemas.openxmlformats.org/officeDocument/2006/relationships/hyperlink" Target="file:///\\zew.local\DFS\Bereiche\STEU\STEU\Personal\Praktikanten\Max%20Sch&#228;fer\country-by-country-reports\FR_Banque_PSA_Finance_SA_2015_cbcr_ar_fr.pdf" TargetMode="External"/><Relationship Id="rId1930" Type="http://schemas.openxmlformats.org/officeDocument/2006/relationships/hyperlink" Target="file:///\\zew.local\DFS\Bereiche\STEU\STEU\Personal\Praktikanten\Max%20Sch&#228;fer\country-by-country-reports\ES_Banco_Bilbao_Vizcaya_Argentaria_SA_2015_cbcr_ar_en.pdf" TargetMode="External"/><Relationship Id="rId2139" Type="http://schemas.openxmlformats.org/officeDocument/2006/relationships/hyperlink" Target="../country-by-country-reports/LU_KBL_European_Private_Bankers_2016_cbcr_ar_en.pdf" TargetMode="External"/><Relationship Id="rId15" Type="http://schemas.openxmlformats.org/officeDocument/2006/relationships/hyperlink" Target="file:///\\zew.local\DFS\Bereiche\STEU\STEU\CBCR_shared\Datenerhebung\country-by-country-reports\DE_biw_Bank_fuer_Investments_und_Wertpapiere_AG_2015_cbcr_ar_de.pdf" TargetMode="External"/><Relationship Id="rId318" Type="http://schemas.openxmlformats.org/officeDocument/2006/relationships/hyperlink" Target="file:///\\zew.local\DFS\Bereiche\STEU\STEU\Personal\Praktikanten\Max%20Sch&#228;fer\country-by-country-reports\FR_Societe_Generale_SA_2013_cbcr_ar_fr.pdf" TargetMode="External"/><Relationship Id="rId525" Type="http://schemas.openxmlformats.org/officeDocument/2006/relationships/hyperlink" Target="file:///\\zew.local\DFS\Bereiche\STEU\STEU\Personal\Praktikanten\Max%20Sch&#228;fer\country-by-country-reports\ES_Ibercaja_2014_cbcr_ar_es.pdf" TargetMode="External"/><Relationship Id="rId732" Type="http://schemas.openxmlformats.org/officeDocument/2006/relationships/hyperlink" Target="file:///\\zew.local\DFS\Bereiche\STEU\STEU\Personal\Praktikanten\Max%20Sch&#228;fer\country-by-country-reports\GB_Standard_Chartered_2013_cbcr_sd_en.pdf" TargetMode="External"/><Relationship Id="rId1155" Type="http://schemas.openxmlformats.org/officeDocument/2006/relationships/hyperlink" Target="file:///\\zew.local\DFS\Bereiche\STEU\STEU\Personal\Praktikanten\Max%20Sch&#228;fer\country-by-country-reports\FR_Credit_Agricole_S.A._2014_cbcr_ar_fr.pdf" TargetMode="External"/><Relationship Id="rId1362" Type="http://schemas.openxmlformats.org/officeDocument/2006/relationships/hyperlink" Target="file:///\\zew.local\DFS\Bereiche\STEU\STEU\Personal\Praktikanten\Max%20Sch&#228;fer\country-by-country-reports\FR_BNP_Paribas_2014_cbcr_ar_en.pdf" TargetMode="External"/><Relationship Id="rId2192" Type="http://schemas.openxmlformats.org/officeDocument/2006/relationships/hyperlink" Target="https://www.rabobank.com/en/images/rabobank-annual-report-2015.pdf" TargetMode="External"/><Relationship Id="rId2206" Type="http://schemas.openxmlformats.org/officeDocument/2006/relationships/hyperlink" Target="../country-by-country-reports/AT_BAWAG_PSK_2015_cbcr_ar_de.pdf" TargetMode="External"/><Relationship Id="rId99" Type="http://schemas.openxmlformats.org/officeDocument/2006/relationships/hyperlink" Target="country-by-country-reports/AT_Bank_fuer_Tirol_und_Vorarlberg_AG-BTV_3_Banken_Gruppe_2015_cbcr_ar_de.pdf" TargetMode="External"/><Relationship Id="rId164" Type="http://schemas.openxmlformats.org/officeDocument/2006/relationships/hyperlink" Target="country-by-country-reports/GB_ARBUTHNOT_BANKING_2015_cbcr_ar_en.pdf" TargetMode="External"/><Relationship Id="rId371" Type="http://schemas.openxmlformats.org/officeDocument/2006/relationships/hyperlink" Target="file:///\\zew.local\DFS\Bereiche\STEU\STEU\Personal\Praktikanten\Max%20Sch&#228;fer\country-by-country-reports\GB_HSBC_Holdings_Plc_2013_cbcr_sd_en.pdf" TargetMode="External"/><Relationship Id="rId1015" Type="http://schemas.openxmlformats.org/officeDocument/2006/relationships/hyperlink" Target="https://www.credit-agricole.com/finance/finance/espace-investisseurs/informations-financieres" TargetMode="External"/><Relationship Id="rId1222" Type="http://schemas.openxmlformats.org/officeDocument/2006/relationships/hyperlink" Target="file:///\\zew.local\DFS\Bereiche\STEU\STEU\Personal\Praktikanten\Max%20Sch&#228;fer\country-by-country-reports\FR_BNP_Paribas_2016_cbcr_ar_en.pdf" TargetMode="External"/><Relationship Id="rId1667" Type="http://schemas.openxmlformats.org/officeDocument/2006/relationships/hyperlink" Target="file:///\\zew.local\DFS\Bereiche\STEU\STEU\Personal\Praktikanten\Max%20Sch&#228;fer\country-by-country-reports\FR_BPCE_SA_2014_cbcr_ar_en.pdf" TargetMode="External"/><Relationship Id="rId1874" Type="http://schemas.openxmlformats.org/officeDocument/2006/relationships/hyperlink" Target="file:///\\zew.local\DFS\Bereiche\STEU\STEU\Personal\Praktikanten\Max%20Sch&#228;fer\country-by-country-reports\SE_Nordea_Bank_AB_publ_2016_cbcr_ar_en.pdf" TargetMode="External"/><Relationship Id="rId2052" Type="http://schemas.openxmlformats.org/officeDocument/2006/relationships/hyperlink" Target="file:///\\zew.local\DFS\Bereiche\STEU\STEU\Personal\Praktikanten\Max%20Sch&#228;fer\country-by-country-reports\BE_Belfius_Banque_SA_NV-Belfius_Bank_SA_NV_2014_cbcr_ar_en.pdf" TargetMode="External"/><Relationship Id="rId469" Type="http://schemas.openxmlformats.org/officeDocument/2006/relationships/hyperlink" Target="file:///\\zew.local\DFS\Bereiche\STEU\STEU\Personal\Praktikanten\Max%20Sch&#228;fer\country-by-country-reports\DE_ProCredit_Holding_AG_2013_cbcr_sd_de.pdf" TargetMode="External"/><Relationship Id="rId676" Type="http://schemas.openxmlformats.org/officeDocument/2006/relationships/hyperlink" Target="file:///\\zew.local\DFS\Bereiche\STEU\STEU\Personal\Praktikanten\Max%20Sch&#228;fer\country-by-country-reports\GB_Standard_Chartered_2015_cbcr_ar_en.pdf" TargetMode="External"/><Relationship Id="rId883" Type="http://schemas.openxmlformats.org/officeDocument/2006/relationships/hyperlink" Target="file:///\\zew.local\DFS\Bereiche\STEU\STEU\Personal\Praktikanten\Max%20Sch&#228;fer\country-by-country-reports\GB_HSBC_Holdings_Plc_2014_cbcr_sd_en.pdf" TargetMode="External"/><Relationship Id="rId1099" Type="http://schemas.openxmlformats.org/officeDocument/2006/relationships/hyperlink" Target="file:///\\zew.local\DFS\Bereiche\STEU\STEU\Personal\Praktikanten\Max%20Sch&#228;fer\country-by-country-reports\FR_Cr&#233;dit_Agricole_S.A._2015_cbcr_ar_fr.pdf" TargetMode="External"/><Relationship Id="rId1527" Type="http://schemas.openxmlformats.org/officeDocument/2006/relationships/hyperlink" Target="http://www.groupebpce.fr/en/Investors/Results/Registration-documents" TargetMode="External"/><Relationship Id="rId1734" Type="http://schemas.openxmlformats.org/officeDocument/2006/relationships/hyperlink" Target="file:///\\zew.local\DFS\Bereiche\STEU\STEU\Personal\Praktikanten\Max%20Sch&#228;fer\country-by-country-reports\FR_Banque_PSA_Finance_SA_2015_cbcr_ar_fr.pdf" TargetMode="External"/><Relationship Id="rId1941" Type="http://schemas.openxmlformats.org/officeDocument/2006/relationships/hyperlink" Target="file:///\\zew.local\DFS\Bereiche\STEU\STEU\Personal\Praktikanten\Max%20Sch&#228;fer\country-by-country-reports\ES_Banco_Bilbao_Vizcaya_Argentaria_SA_2015_cbcr_ar_en.pdf" TargetMode="External"/><Relationship Id="rId26" Type="http://schemas.openxmlformats.org/officeDocument/2006/relationships/hyperlink" Target="file:///\\zew.local\DFS\Bereiche\STEU\STEU\Personal\Praktikanten\Max%20Sch&#228;fer\country-by-country-reports\FR_Credit_Agricole_S.A._2014_cbcr_ar_fr.pdf" TargetMode="External"/><Relationship Id="rId231" Type="http://schemas.openxmlformats.org/officeDocument/2006/relationships/hyperlink" Target="file:///\\zew.local\DFS\Bereiche\STEU\STEU\Personal\Praktikanten\Max%20Sch&#228;fer\country-by-country-reports\FR_BPCE_SA_2013_cbcr_sd_fr.pdf" TargetMode="External"/><Relationship Id="rId329" Type="http://schemas.openxmlformats.org/officeDocument/2006/relationships/hyperlink" Target="file:///\\zew.local\DFS\Bereiche\STEU\STEU\Personal\Praktikanten\Max%20Sch&#228;fer\country-by-country-reports\FR_Societe_Generale_SA_2013_cbcr_ar_fr.pdf" TargetMode="External"/><Relationship Id="rId536" Type="http://schemas.openxmlformats.org/officeDocument/2006/relationships/hyperlink" Target="file:///\\zew.local\DFS\Bereiche\STEU\STEU\Personal\Praktikanten\Max%20Sch&#228;fer\country-by-country-reports\AT_Raiffeisenlandesbank_Oberoesterreich_AG_2016_cbcr_ar_de.pdf" TargetMode="External"/><Relationship Id="rId1166" Type="http://schemas.openxmlformats.org/officeDocument/2006/relationships/hyperlink" Target="file:///\\zew.local\DFS\Bereiche\STEU\STEU\Personal\Praktikanten\Max%20Sch&#228;fer\country-by-country-reports\FR_Credit_Agricole_S.A._2014_cbcr_ar_fr.pdf" TargetMode="External"/><Relationship Id="rId1373" Type="http://schemas.openxmlformats.org/officeDocument/2006/relationships/hyperlink" Target="file:///\\zew.local\DFS\Bereiche\STEU\STEU\Personal\Praktikanten\Max%20Sch&#228;fer\country-by-country-reports\FR_BNP_Paribas_2014_cbcr_ar_en.pdf" TargetMode="External"/><Relationship Id="rId2217" Type="http://schemas.openxmlformats.org/officeDocument/2006/relationships/hyperlink" Target="country-by-country-reports/BE_Belfius_Banque_SA_NV-Belfius_Bank_SA_NV_2016_cbcr_ar_en.pdf" TargetMode="External"/><Relationship Id="rId175" Type="http://schemas.openxmlformats.org/officeDocument/2006/relationships/hyperlink" Target="file:///\\zew.local\DFS\Bereiche\STEU\STEU\Personal\Praktikanten\Max%20Sch&#228;fer\country-by-country-reports\FR_ARKEA_2016_cbcr_ar_fr.pdf" TargetMode="External"/><Relationship Id="rId743" Type="http://schemas.openxmlformats.org/officeDocument/2006/relationships/hyperlink" Target="file:///\\zew.local\DFS\Bereiche\STEU\STEU\Personal\Praktikanten\Max%20Sch&#228;fer\country-by-country-reports\GB_Standard_Chartered_2013_cbcr_sd_en.pdf" TargetMode="External"/><Relationship Id="rId950" Type="http://schemas.openxmlformats.org/officeDocument/2006/relationships/hyperlink" Target="file:///\\zew.local\DFS\Bereiche\STEU\STEU\Personal\Praktikanten\Max%20Sch&#228;fer\country-by-country-reports\GB_Barclays_Plc_2015_cbcr_sd_en.pdf" TargetMode="External"/><Relationship Id="rId1026" Type="http://schemas.openxmlformats.org/officeDocument/2006/relationships/hyperlink" Target="https://www.credit-agricole.com/finance/finance/espace-investisseurs/informations-financieres" TargetMode="External"/><Relationship Id="rId1580" Type="http://schemas.openxmlformats.org/officeDocument/2006/relationships/hyperlink" Target="file:///\\zew.local\DFS\Bereiche\STEU\STEU\Personal\Praktikanten\Max%20Sch&#228;fer\country-by-country-reports\FR_BPCE_SA_2015_cbcr_ar_en.pdf" TargetMode="External"/><Relationship Id="rId1678" Type="http://schemas.openxmlformats.org/officeDocument/2006/relationships/hyperlink" Target="file:///\\zew.local\DFS\Bereiche\STEU\STEU\Personal\Praktikanten\Max%20Sch&#228;fer\country-by-country-reports\FR_Credit_Mutuel_Nord_Europe_SA_2015_cbcr_ar_fr.pdf" TargetMode="External"/><Relationship Id="rId1801" Type="http://schemas.openxmlformats.org/officeDocument/2006/relationships/hyperlink" Target="file:///\\zew.local\DFS\Bereiche\STEU\STEU\Personal\Praktikanten\Max%20Sch&#228;fer\country-by-country-reports\FR_RCI_Banque_SA_2015_cbcr_ar_en.pdf" TargetMode="External"/><Relationship Id="rId1885" Type="http://schemas.openxmlformats.org/officeDocument/2006/relationships/hyperlink" Target="file:///\\zew.local\DFS\Bereiche\STEU\STEU\Personal\Praktikanten\Max%20Sch&#228;fer\country-by-country-reports\SE_Nordea_Bank_AB_publ_2015_cbcr_ar_en.pdf" TargetMode="External"/><Relationship Id="rId382" Type="http://schemas.openxmlformats.org/officeDocument/2006/relationships/hyperlink" Target="file:///\\zew.local\DFS\Bereiche\STEU\STEU\Personal\Praktikanten\Max%20Sch&#228;fer\country-by-country-reports\GB_HSBC_Holdings_Plc_2013_cbcr_sd_en.pdf" TargetMode="External"/><Relationship Id="rId603" Type="http://schemas.openxmlformats.org/officeDocument/2006/relationships/hyperlink" Target="file:///\\zew.local\DFS\Bereiche\STEU\STEU\Personal\Praktikanten\Max%20Sch&#228;fer\country-by-country-reports\GB_Leeds_Building_Society_2015_cbcr_ar_en.pdf" TargetMode="External"/><Relationship Id="rId687" Type="http://schemas.openxmlformats.org/officeDocument/2006/relationships/hyperlink" Target="file:///\\zew.local\DFS\Bereiche\STEU\STEU\Personal\Praktikanten\Max%20Sch&#228;fer\country-by-country-reports\GB_Standard_Chartered_2015_cbcr_ar_en.pdf" TargetMode="External"/><Relationship Id="rId810" Type="http://schemas.openxmlformats.org/officeDocument/2006/relationships/hyperlink" Target="file:///\\zew.local\DFS\Bereiche\STEU\STEU\Personal\Praktikanten\Max%20Sch&#228;fer\country-by-country-reports\GB_HSBC_Holdings_Plc_2015_cbcr_sd_en.pdf" TargetMode="External"/><Relationship Id="rId908" Type="http://schemas.openxmlformats.org/officeDocument/2006/relationships/hyperlink" Target="file:///\\zew.local\DFS\Bereiche\STEU\STEU\Personal\Praktikanten\Max%20Sch&#228;fer\country-by-country-reports\GB_Barclays_Plc_2016_cbcr_sd_en.pdf" TargetMode="External"/><Relationship Id="rId1233" Type="http://schemas.openxmlformats.org/officeDocument/2006/relationships/hyperlink" Target="file:///\\zew.local\DFS\Bereiche\STEU\STEU\Personal\Praktikanten\Max%20Sch&#228;fer\country-by-country-reports\FR_BNP_Paribas_2016_cbcr_ar_en.pdf" TargetMode="External"/><Relationship Id="rId1440" Type="http://schemas.openxmlformats.org/officeDocument/2006/relationships/hyperlink" Target="file:///\\zew.local\DFS\Bereiche\STEU\STEU\Personal\Praktikanten\Max%20Sch&#228;fer\country-by-country-reports\FR_Societe_Generale_SA_2014_cbcr_ar_fr.pdf" TargetMode="External"/><Relationship Id="rId1538" Type="http://schemas.openxmlformats.org/officeDocument/2006/relationships/hyperlink" Target="http://www.groupebpce.fr/en/Investors/Results/Registration-documents" TargetMode="External"/><Relationship Id="rId2063" Type="http://schemas.openxmlformats.org/officeDocument/2006/relationships/hyperlink" Target="../country-by-country-reports/IT_Monte_dei_Paschi_di_Siena_2015_cbcr_ar_en.pdf" TargetMode="External"/><Relationship Id="rId2270" Type="http://schemas.openxmlformats.org/officeDocument/2006/relationships/hyperlink" Target="file:///X:\Datenerhebung\country-by-country-reports\ES_Kutxabank_S.A_2015_cbcr_ar_en.pdf" TargetMode="External"/><Relationship Id="rId242" Type="http://schemas.openxmlformats.org/officeDocument/2006/relationships/hyperlink" Target="file:///\\zew.local\DFS\Bereiche\STEU\STEU\Personal\Praktikanten\Max%20Sch&#228;fer\country-by-country-reports\FR_Dexia_Credit_Local_2013_cbcr_sd_fr.pdf" TargetMode="External"/><Relationship Id="rId894" Type="http://schemas.openxmlformats.org/officeDocument/2006/relationships/hyperlink" Target="file:///\\zew.local\DFS\Bereiche\STEU\STEU\Personal\Praktikanten\Max%20Sch&#228;fer\country-by-country-reports\GB_HSBC_Holdings_Plc_2014_cbcr_sd_en.pdf" TargetMode="External"/><Relationship Id="rId1177" Type="http://schemas.openxmlformats.org/officeDocument/2006/relationships/hyperlink" Target="file:///\\zew.local\DFS\Bereiche\STEU\STEU\Personal\Praktikanten\Max%20Sch&#228;fer\country-by-country-reports\FR_Credit_Agricole_S.A._2014_cbcr_ar_fr.pdf" TargetMode="External"/><Relationship Id="rId1300" Type="http://schemas.openxmlformats.org/officeDocument/2006/relationships/hyperlink" Target="file:///\\zew.local\DFS\Bereiche\STEU\STEU\Personal\Praktikanten\Max%20Sch&#228;fer\country-by-country-reports\FR_BNP_Paribas_2015_cbcr_ar_en.pdf" TargetMode="External"/><Relationship Id="rId1745" Type="http://schemas.openxmlformats.org/officeDocument/2006/relationships/hyperlink" Target="file:///\\zew.local\DFS\Bereiche\STEU\STEU\Personal\Praktikanten\Max%20Sch&#228;fer\country-by-country-reports\FR_Banque_PSA_Finance_SA_2014_cbcr_sd_fr.pdf" TargetMode="External"/><Relationship Id="rId1952" Type="http://schemas.openxmlformats.org/officeDocument/2006/relationships/hyperlink" Target="file:///\\zew.local\DFS\Bereiche\STEU\STEU\Personal\Praktikanten\Max%20Sch&#228;fer\country-by-country-reports\ES_Banco_Bilbao_Vizcaya_Argentaria_SA_2014_cbcr_ar_en.pdf" TargetMode="External"/><Relationship Id="rId2130" Type="http://schemas.openxmlformats.org/officeDocument/2006/relationships/hyperlink" Target="../country-by-country-reports/LU_Banque_Havilland_SA_2015_cbcr_ar_en.pdf" TargetMode="External"/><Relationship Id="rId37" Type="http://schemas.openxmlformats.org/officeDocument/2006/relationships/hyperlink" Target="file:///\\zew.local\DFS\Bereiche\STEU\STEU\Personal\Praktikanten\Max%20Sch&#228;fer\country-by-country-reports\GR_National_Bank_of_Greece_SA_2014_cbcr_ar_en.pdf" TargetMode="External"/><Relationship Id="rId102" Type="http://schemas.openxmlformats.org/officeDocument/2006/relationships/hyperlink" Target="country-by-country-reports/FR_Credit_Mutuel_Nord_Europe_SA_2016_cbcr_ar_fr.pdf" TargetMode="External"/><Relationship Id="rId547" Type="http://schemas.openxmlformats.org/officeDocument/2006/relationships/hyperlink" Target="file:///\\zew.local\DFS\Bereiche\STEU\STEU\Personal\Praktikanten\Max%20Sch&#228;fer\country-by-country-reports\AT_Raiffeisenlandesbank_Oberoesterreich_AG_2015_cbcr_ar_de.pdf" TargetMode="External"/><Relationship Id="rId754" Type="http://schemas.openxmlformats.org/officeDocument/2006/relationships/hyperlink" Target="file:///\\zew.local\DFS\Bereiche\STEU\STEU\Personal\Praktikanten\Max%20Sch&#228;fer\country-by-country-reports\GB_Standard_Chartered_2013_cbcr_sd_en.pdf" TargetMode="External"/><Relationship Id="rId961" Type="http://schemas.openxmlformats.org/officeDocument/2006/relationships/hyperlink" Target="file:///\\zew.local\DFS\Bereiche\STEU\STEU\Personal\Praktikanten\Max%20Sch&#228;fer\country-by-country-reports\GB_Barclays_Plc_2015_cbcr_sd_en.pdf" TargetMode="External"/><Relationship Id="rId1384" Type="http://schemas.openxmlformats.org/officeDocument/2006/relationships/hyperlink" Target="file:///\\zew.local\DFS\Bereiche\STEU\STEU\Personal\Praktikanten\Max%20Sch&#228;fer\country-by-country-reports\FR_BNP_Paribas_2014_cbcr_ar_en.pdf" TargetMode="External"/><Relationship Id="rId1591" Type="http://schemas.openxmlformats.org/officeDocument/2006/relationships/hyperlink" Target="file:///\\zew.local\DFS\Bereiche\STEU\STEU\Personal\Praktikanten\Max%20Sch&#228;fer\country-by-country-reports\FR_BPCE_SA_2015_cbcr_ar_en.pdf" TargetMode="External"/><Relationship Id="rId1605" Type="http://schemas.openxmlformats.org/officeDocument/2006/relationships/hyperlink" Target="file:///\\zew.local\DFS\Bereiche\STEU\STEU\Personal\Praktikanten\Max%20Sch&#228;fer\country-by-country-reports\FR_BPCE_SA_2015_cbcr_ar_en.pdf" TargetMode="External"/><Relationship Id="rId1689" Type="http://schemas.openxmlformats.org/officeDocument/2006/relationships/hyperlink" Target="file:///\\zew.local\DFS\Bereiche\STEU\STEU\Personal\Praktikanten\Max%20Sch&#228;fer\country-by-country-reports\FR_Banque_Federative_du_Credit_Mutuel_2015_cbcr_ar_fr.pdf" TargetMode="External"/><Relationship Id="rId1812" Type="http://schemas.openxmlformats.org/officeDocument/2006/relationships/hyperlink" Target="file:///\\zew.local\DFS\Bereiche\STEU\STEU\Personal\Praktikanten\Max%20Sch&#228;fer\country-by-country-reports\FR_RCI_Banque_SA_2015_cbcr_ar_en.pdf" TargetMode="External"/><Relationship Id="rId2228" Type="http://schemas.openxmlformats.org/officeDocument/2006/relationships/hyperlink" Target="file:///X:\Datenerhebung\country-by-country-reports\DE_ProCredit_Holding_AG_2014_cbcr_ar_en.pdf" TargetMode="External"/><Relationship Id="rId90" Type="http://schemas.openxmlformats.org/officeDocument/2006/relationships/hyperlink" Target="https://www.bil.com/Documents/brochures/Annual-Report-2016-en.pdf" TargetMode="External"/><Relationship Id="rId186" Type="http://schemas.openxmlformats.org/officeDocument/2006/relationships/hyperlink" Target="file:///\\zew.local\DFS\Bereiche\STEU\STEU\Personal\Praktikanten\Max%20Sch&#228;fer\country-by-country-reports\FR_BPCE_SA_2013_cbcr_sd_fr.pdf" TargetMode="External"/><Relationship Id="rId393" Type="http://schemas.openxmlformats.org/officeDocument/2006/relationships/hyperlink" Target="file:///\\zew.local\DFS\Bereiche\STEU\STEU\Personal\Praktikanten\Max%20Sch&#228;fer\country-by-country-reports\GB_Rathbone_Brothers_2014_cbcr_sd_en.pdf" TargetMode="External"/><Relationship Id="rId407" Type="http://schemas.openxmlformats.org/officeDocument/2006/relationships/hyperlink" Target="country-by-country-reports/GR_Eurobank_Ergasias_SA_2016_cbcr_ar_en.pdf" TargetMode="External"/><Relationship Id="rId614" Type="http://schemas.openxmlformats.org/officeDocument/2006/relationships/hyperlink" Target="../Reports/Erhoben/GB_BLME_Holdings_PLC_2015_cbcr_ar_en.pdf" TargetMode="External"/><Relationship Id="rId821" Type="http://schemas.openxmlformats.org/officeDocument/2006/relationships/hyperlink" Target="file:///\\zew.local\DFS\Bereiche\STEU\STEU\Personal\Praktikanten\Max%20Sch&#228;fer\country-by-country-reports\GB_HSBC_Holdings_Plc_2015_cbcr_sd_en.pdf" TargetMode="External"/><Relationship Id="rId1037" Type="http://schemas.openxmlformats.org/officeDocument/2006/relationships/hyperlink" Target="https://www.credit-agricole.com/finance/finance/espace-investisseurs/informations-financieres" TargetMode="External"/><Relationship Id="rId1244" Type="http://schemas.openxmlformats.org/officeDocument/2006/relationships/hyperlink" Target="file:///\\zew.local\DFS\Bereiche\STEU\STEU\Personal\Praktikanten\Max%20Sch&#228;fer\country-by-country-reports\FR_BNP_Paribas_2016_cbcr_ar_en.pdf" TargetMode="External"/><Relationship Id="rId1451" Type="http://schemas.openxmlformats.org/officeDocument/2006/relationships/hyperlink" Target="file:///\\zew.local\DFS\Bereiche\STEU\STEU\Personal\Praktikanten\Max%20Sch&#228;fer\country-by-country-reports\FR_Societe_Generale_SA_2014_cbcr_ar_fr.pdf" TargetMode="External"/><Relationship Id="rId1896" Type="http://schemas.openxmlformats.org/officeDocument/2006/relationships/hyperlink" Target="file:///\\zew.local\DFS\Bereiche\STEU\STEU\Personal\Praktikanten\Max%20Sch&#228;fer\country-by-country-reports\NL_ABN_AMRO_Bank_NV_2015_cbcr_ar_en.pdf" TargetMode="External"/><Relationship Id="rId2074" Type="http://schemas.openxmlformats.org/officeDocument/2006/relationships/hyperlink" Target="../country-by-country-reports/IT_Monte_dei_Paschi_di_Siena_2015_cbcr_ar_en.pdf" TargetMode="External"/><Relationship Id="rId2281" Type="http://schemas.openxmlformats.org/officeDocument/2006/relationships/hyperlink" Target="../Reports/Erhoben/FR_Credit_Mutuel_Nord_Europe_SA_2014_cbcr_ar_fr.pdf" TargetMode="External"/><Relationship Id="rId253" Type="http://schemas.openxmlformats.org/officeDocument/2006/relationships/hyperlink" Target="file:///\\zew.local\DFS\Bereiche\STEU\STEU\Personal\Praktikanten\Max%20Sch&#228;fer\country-by-country-reports\FR_Societe_Generale_SA_2013_cbcr_ar_fr.pdf" TargetMode="External"/><Relationship Id="rId460" Type="http://schemas.openxmlformats.org/officeDocument/2006/relationships/hyperlink" Target="file:///\\zew.local\DFS\Bereiche\STEU\STEU\Personal\Praktikanten\Max%20Sch&#228;fer\country-by-country-reports\DE_ProCredit_Holding_AG_2013_cbcr_sd_de.pdf" TargetMode="External"/><Relationship Id="rId698" Type="http://schemas.openxmlformats.org/officeDocument/2006/relationships/hyperlink" Target="file:///\\zew.local\DFS\Bereiche\STEU\STEU\Personal\Praktikanten\Max%20Sch&#228;fer\country-by-country-reports\GB_Standard_Chartered_2015_cbcr_ar_en.pdf" TargetMode="External"/><Relationship Id="rId919" Type="http://schemas.openxmlformats.org/officeDocument/2006/relationships/hyperlink" Target="file:///\\zew.local\DFS\Bereiche\STEU\STEU\Personal\Praktikanten\Max%20Sch&#228;fer\country-by-country-reports\GB_Barclays_Plc_2016_cbcr_sd_en.pdf" TargetMode="External"/><Relationship Id="rId1090" Type="http://schemas.openxmlformats.org/officeDocument/2006/relationships/hyperlink" Target="file:///\\zew.local\DFS\Bereiche\STEU\STEU\Personal\Praktikanten\Max%20Sch&#228;fer\country-by-country-reports\FR_Credit_Agricole_S.A._2016_cbcr_ar_fr.pdf" TargetMode="External"/><Relationship Id="rId1104" Type="http://schemas.openxmlformats.org/officeDocument/2006/relationships/hyperlink" Target="file:///\\zew.local\DFS\Bereiche\STEU\STEU\Personal\Praktikanten\Max%20Sch&#228;fer\country-by-country-reports\FR_Cr&#233;dit_Agricole_S.A._2015_cbcr_ar_fr.pdf" TargetMode="External"/><Relationship Id="rId1311" Type="http://schemas.openxmlformats.org/officeDocument/2006/relationships/hyperlink" Target="file:///\\zew.local\DFS\Bereiche\STEU\STEU\Personal\Praktikanten\Max%20Sch&#228;fer\country-by-country-reports\FR_BNP_Paribas_2015_cbcr_ar_en.pdf" TargetMode="External"/><Relationship Id="rId1549" Type="http://schemas.openxmlformats.org/officeDocument/2006/relationships/hyperlink" Target="file:///\\zew.local\DFS\Bereiche\STEU\STEU\Personal\Praktikanten\Max%20Sch&#228;fer\country-by-country-reports\FR_BPCE_SA_2015_cbcr_ar_en.pdf" TargetMode="External"/><Relationship Id="rId1756" Type="http://schemas.openxmlformats.org/officeDocument/2006/relationships/hyperlink" Target="file:///\\zew.local\DFS\Bereiche\STEU\STEU\Personal\Praktikanten\Max%20Sch&#228;fer\country-by-country-reports\FR_Banque_PSA_Finance_SA_2014_cbcr_sd_fr.pdf" TargetMode="External"/><Relationship Id="rId1963" Type="http://schemas.openxmlformats.org/officeDocument/2006/relationships/hyperlink" Target="file:///\\zew.local\DFS\Bereiche\STEU\STEU\Personal\Praktikanten\Max%20Sch&#228;fer\country-by-country-reports\ES_Banco_Bilbao_Vizcaya_Argentaria_SA_2014_cbcr_ar_en.pdf" TargetMode="External"/><Relationship Id="rId2141" Type="http://schemas.openxmlformats.org/officeDocument/2006/relationships/hyperlink" Target="https://www.bil.com/Documents/brochures/Annual-Report-2014-en.pdf" TargetMode="External"/><Relationship Id="rId48" Type="http://schemas.openxmlformats.org/officeDocument/2006/relationships/hyperlink" Target="country-by-country-reports/DE_Saar_LB_2013_2014_cbcr_ar_de.pdf" TargetMode="External"/><Relationship Id="rId113" Type="http://schemas.openxmlformats.org/officeDocument/2006/relationships/hyperlink" Target="country-by-country-reports/FR_Banque_Federative_du_Credit_Mutuel_2016_cbcr_ar_fr.pdf" TargetMode="External"/><Relationship Id="rId320" Type="http://schemas.openxmlformats.org/officeDocument/2006/relationships/hyperlink" Target="file:///\\zew.local\DFS\Bereiche\STEU\STEU\Personal\Praktikanten\Max%20Sch&#228;fer\country-by-country-reports\FR_Societe_Generale_SA_2013_cbcr_ar_fr.pdf" TargetMode="External"/><Relationship Id="rId558" Type="http://schemas.openxmlformats.org/officeDocument/2006/relationships/hyperlink" Target="file:///\\zew.local\DFS\Bereiche\STEU\STEU\Personal\Praktikanten\Max%20Sch&#228;fer\country-by-country-reports\GR_National_Bank_of_Greece_SA_2014_cbcr_ar_en.pdf" TargetMode="External"/><Relationship Id="rId765" Type="http://schemas.openxmlformats.org/officeDocument/2006/relationships/hyperlink" Target="file:///\\zew.local\DFS\Bereiche\STEU\STEU\Personal\Praktikanten\Max%20Sch&#228;fer\country-by-country-reports\GB_Standard_Chartered_2013_cbcr_sd_en.pdf" TargetMode="External"/><Relationship Id="rId972" Type="http://schemas.openxmlformats.org/officeDocument/2006/relationships/hyperlink" Target="file:///\\zew.local\DFS\Bereiche\STEU\STEU\Personal\Praktikanten\Max%20Sch&#228;fer\country-by-country-reports\GB_Barclays_Plc_2015_cbcr_sd_en.pdf" TargetMode="External"/><Relationship Id="rId1188" Type="http://schemas.openxmlformats.org/officeDocument/2006/relationships/hyperlink" Target="file:///\\zew.local\DFS\Bereiche\STEU\STEU\Personal\Praktikanten\Max%20Sch&#228;fer\country-by-country-reports\FR_Credit_Mutuel_Arkea_SA_2015_cbcr_ar_fr.pdf" TargetMode="External"/><Relationship Id="rId1395" Type="http://schemas.openxmlformats.org/officeDocument/2006/relationships/hyperlink" Target="file:///\\zew.local\DFS\Bereiche\STEU\STEU\Personal\Praktikanten\Max%20Sch&#228;fer\country-by-country-reports\FR_Societe_Generale_SA_2014_cbcr_ar_fr.pdf" TargetMode="External"/><Relationship Id="rId1409" Type="http://schemas.openxmlformats.org/officeDocument/2006/relationships/hyperlink" Target="file:///\\zew.local\DFS\Bereiche\STEU\STEU\Personal\Praktikanten\Max%20Sch&#228;fer\country-by-country-reports\FR_Societe_Generale_SA_2014_cbcr_ar_fr.pdf" TargetMode="External"/><Relationship Id="rId1616" Type="http://schemas.openxmlformats.org/officeDocument/2006/relationships/hyperlink" Target="file:///\\zew.local\DFS\Bereiche\STEU\STEU\Personal\Praktikanten\Max%20Sch&#228;fer\country-by-country-reports\FR_BPCE_SA_2014_cbcr_ar_en.pdf" TargetMode="External"/><Relationship Id="rId1823" Type="http://schemas.openxmlformats.org/officeDocument/2006/relationships/hyperlink" Target="file:///\\zew.local\DFS\Bereiche\STEU\STEU\CBCR_shared\Datenerhebung\country-by-country-reports\DE_Deutsche_Pfandbriefbank_AG_2015_cbcr_ar_en.pdf" TargetMode="External"/><Relationship Id="rId2001" Type="http://schemas.openxmlformats.org/officeDocument/2006/relationships/hyperlink" Target="file:///\\zew.local\DFS\Bereiche\STEU\STEU\Personal\Praktikanten\Max%20Sch&#228;fer\country-by-country-reports\ES_Banco_Santander_SA_2015_cbcr_ar_en.pdf" TargetMode="External"/><Relationship Id="rId2239" Type="http://schemas.openxmlformats.org/officeDocument/2006/relationships/hyperlink" Target="file:///X:\Datenerhebung\country-by-country-reports\DE_Deka_Bank_2015_cbcr_sd_de.pdf" TargetMode="External"/><Relationship Id="rId197" Type="http://schemas.openxmlformats.org/officeDocument/2006/relationships/hyperlink" Target="file:///\\zew.local\DFS\Bereiche\STEU\STEU\Personal\Praktikanten\Max%20Sch&#228;fer\country-by-country-reports\FR_BPCE_SA_2013_cbcr_sd_fr.pdf" TargetMode="External"/><Relationship Id="rId418" Type="http://schemas.openxmlformats.org/officeDocument/2006/relationships/hyperlink" Target="file:///\\zew.local\DFS\Bereiche\STEU\STEU\Personal\Praktikanten\Max%20Sch&#228;fer\country-by-country-reports\PT_Caixa_Geral_de_Depositos_2016_cbcr_ar_en.pdf" TargetMode="External"/><Relationship Id="rId625" Type="http://schemas.openxmlformats.org/officeDocument/2006/relationships/hyperlink" Target="file:///\\zew.local\DFS\Bereiche\STEU\STEU\Personal\Praktikanten\Max%20Sch&#228;fer\country-by-country-reports\GB_Skipton_Building_Society_2014_cbcr_ar_en.pdf" TargetMode="External"/><Relationship Id="rId832" Type="http://schemas.openxmlformats.org/officeDocument/2006/relationships/hyperlink" Target="file:///\\zew.local\DFS\Bereiche\STEU\STEU\Personal\Praktikanten\Max%20Sch&#228;fer\country-by-country-reports\GB_HSBC_Holdings_Plc_2015_cbcr_sd_en.pdf" TargetMode="External"/><Relationship Id="rId1048" Type="http://schemas.openxmlformats.org/officeDocument/2006/relationships/hyperlink" Target="https://www.credit-agricole.com/finance/finance/espace-investisseurs/informations-financieres" TargetMode="External"/><Relationship Id="rId1255" Type="http://schemas.openxmlformats.org/officeDocument/2006/relationships/hyperlink" Target="file:///\\zew.local\DFS\Bereiche\STEU\STEU\Personal\Praktikanten\Max%20Sch&#228;fer\country-by-country-reports\FR_BNP_Paribas_2016_cbcr_ar_en.pdf" TargetMode="External"/><Relationship Id="rId1462" Type="http://schemas.openxmlformats.org/officeDocument/2006/relationships/hyperlink" Target="file:///\\zew.local\DFS\Bereiche\STEU\STEU\Personal\Praktikanten\Max%20Sch&#228;fer\country-by-country-reports\FR_Societe_Generale_SA_2014_cbcr_ar_fr.pdf" TargetMode="External"/><Relationship Id="rId2085" Type="http://schemas.openxmlformats.org/officeDocument/2006/relationships/hyperlink" Target="file:///\\zew.local\DFS\Bereiche\STEU\STEU\Personal\Praktikanten\Max%20Sch&#228;fer\country-by-country-reports\IT_Unione_di_Banche_Italiane_Scpa-UBI_Banca_2014_cbcr_ar_it.pdf" TargetMode="External"/><Relationship Id="rId2292" Type="http://schemas.openxmlformats.org/officeDocument/2006/relationships/hyperlink" Target="../Reports/Erhoben/GB_CMC_Markets_2016_cbcr_sd_en.pdf" TargetMode="External"/><Relationship Id="rId2306" Type="http://schemas.openxmlformats.org/officeDocument/2006/relationships/hyperlink" Target="file:///\\zew.local\DFS\Bereiche\STEU\STEU\Personal\Praktikanten\Max%20Sch&#228;fer\country-by-country-reports\IT_Intesa_Sanpaolo_2013_cbcr_sd_en.pdf" TargetMode="External"/><Relationship Id="rId264" Type="http://schemas.openxmlformats.org/officeDocument/2006/relationships/hyperlink" Target="file:///\\zew.local\DFS\Bereiche\STEU\STEU\Personal\Praktikanten\Max%20Sch&#228;fer\country-by-country-reports\FR_Societe_Generale_SA_2013_cbcr_ar_fr.pdf" TargetMode="External"/><Relationship Id="rId471" Type="http://schemas.openxmlformats.org/officeDocument/2006/relationships/hyperlink" Target="file:///X:\Datenerhebung\country-by-country-reports\DE_Portigon_AG_2014_cbcr_ar_en.pdf" TargetMode="External"/><Relationship Id="rId1115" Type="http://schemas.openxmlformats.org/officeDocument/2006/relationships/hyperlink" Target="file:///\\zew.local\DFS\Bereiche\STEU\STEU\Personal\Praktikanten\Max%20Sch&#228;fer\country-by-country-reports\FR_Cr&#233;dit_Agricole_S.A._2015_cbcr_ar_fr.pdf" TargetMode="External"/><Relationship Id="rId1322" Type="http://schemas.openxmlformats.org/officeDocument/2006/relationships/hyperlink" Target="file:///\\zew.local\DFS\Bereiche\STEU\STEU\Personal\Praktikanten\Max%20Sch&#228;fer\country-by-country-reports\FR_BNP_Paribas_2015_cbcr_ar_en.pdf" TargetMode="External"/><Relationship Id="rId1767" Type="http://schemas.openxmlformats.org/officeDocument/2006/relationships/hyperlink" Target="file:///\\zew.local\DFS\Bereiche\STEU\STEU\Personal\Praktikanten\Max%20Sch&#228;fer\country-by-country-reports\FR_Carrefour_Banque_SA_2016_cbcr_ar_fr.pdf" TargetMode="External"/><Relationship Id="rId1974" Type="http://schemas.openxmlformats.org/officeDocument/2006/relationships/hyperlink" Target="http://shareholdersandinvestors.bbva.com/TLBB/fbinir/mult/ConsolidatedFinancialStatements_tcm927-508895.pdf" TargetMode="External"/><Relationship Id="rId2152" Type="http://schemas.openxmlformats.org/officeDocument/2006/relationships/hyperlink" Target="../country-by-country-reports/LU_KBL_European_Private_Bankers_2016_cbcr_ar_en.pdf" TargetMode="External"/><Relationship Id="rId59" Type="http://schemas.openxmlformats.org/officeDocument/2006/relationships/hyperlink" Target="file:///\\zew.local\DFS\Bereiche\STEU\STEU\Personal\Praktikanten\Max%20Sch&#228;fer\country-by-country-reports\GB_Yorkshire_Building_2014_cbcr_ar_en.pdf" TargetMode="External"/><Relationship Id="rId124" Type="http://schemas.openxmlformats.org/officeDocument/2006/relationships/hyperlink" Target="country-by-country-reports/FR_Banque_Federative_du_Credit_Mutuel_2016_cbcr_ar_fr.pdf" TargetMode="External"/><Relationship Id="rId569" Type="http://schemas.openxmlformats.org/officeDocument/2006/relationships/hyperlink" Target="file:///\\zew.local\DFS\Bereiche\STEU\STEU\Personal\Praktikanten\Max%20Sch&#228;fer\country-by-country-reports\GR_National_Bank_of_Greece_SA_2014_cbcr_ar_en.pdf" TargetMode="External"/><Relationship Id="rId776" Type="http://schemas.openxmlformats.org/officeDocument/2006/relationships/hyperlink" Target="file:///\\zew.local\DFS\Bereiche\STEU\STEU\Personal\Praktikanten\Max%20Sch&#228;fer\country-by-country-reports\GB_HSBC_Holdings_Plc_2015_cbcr_sd_en.pdf" TargetMode="External"/><Relationship Id="rId983" Type="http://schemas.openxmlformats.org/officeDocument/2006/relationships/hyperlink" Target="file:///\\zew.local\DFS\Bereiche\STEU\STEU\Personal\Praktikanten\Max%20Sch&#228;fer\country-by-country-reports\GB_Barclays_Plc_2014_cbcr_sd_en.pdf" TargetMode="External"/><Relationship Id="rId1199" Type="http://schemas.openxmlformats.org/officeDocument/2006/relationships/hyperlink" Target="file:///\\zew.local\DFS\Bereiche\STEU\STEU\Personal\Praktikanten\Max%20Sch&#228;fer\country-by-country-reports\FR_BNP_Paribas_2016_cbcr_ar_en.pdf" TargetMode="External"/><Relationship Id="rId1627" Type="http://schemas.openxmlformats.org/officeDocument/2006/relationships/hyperlink" Target="file:///\\zew.local\DFS\Bereiche\STEU\STEU\Personal\Praktikanten\Max%20Sch&#228;fer\country-by-country-reports\FR_BPCE_SA_2014_cbcr_ar_en.pdf" TargetMode="External"/><Relationship Id="rId1834" Type="http://schemas.openxmlformats.org/officeDocument/2006/relationships/hyperlink" Target="file:///\\zew.local\DFS\Bereiche\STEU\STEU\CBCR_shared\Datenerhebung\country-by-country-reports\CY_Bank_of_Cyprus_Public_Company_Limited-Bank_of_Cyprus_Group_2015_cbcr_ar_en.pdf" TargetMode="External"/><Relationship Id="rId331" Type="http://schemas.openxmlformats.org/officeDocument/2006/relationships/hyperlink" Target="file:///X:\Datenerhebung\country-by-country-reports\CY_RCB_2015_cbcr_sd_en.pdf" TargetMode="External"/><Relationship Id="rId429" Type="http://schemas.openxmlformats.org/officeDocument/2006/relationships/hyperlink" Target="file:///\\zew.local\DFS\Bereiche\STEU\STEU\Personal\Praktikanten\Max%20Sch&#228;fer\country-by-country-reports\PT_Caixa_Geral_de_Depositos_2016_cbcr_ar_en.pdf" TargetMode="External"/><Relationship Id="rId636" Type="http://schemas.openxmlformats.org/officeDocument/2006/relationships/hyperlink" Target="file:///\\zew.local\DFS\Bereiche\STEU\STEU\Personal\Praktikanten\Max%20Sch&#228;fer\country-by-country-reports\GB_Schroders_Plc_2016_turnover_sd_en.pdf" TargetMode="External"/><Relationship Id="rId1059" Type="http://schemas.openxmlformats.org/officeDocument/2006/relationships/hyperlink" Target="file:///\\zew.local\DFS\Bereiche\STEU\STEU\Personal\Praktikanten\Max%20Sch&#228;fer\country-by-country-reports\FR_Credit_Agricole_S.A._2016_cbcr_ar_fr.pdf" TargetMode="External"/><Relationship Id="rId1266" Type="http://schemas.openxmlformats.org/officeDocument/2006/relationships/hyperlink" Target="file:///\\zew.local\DFS\Bereiche\STEU\STEU\Personal\Praktikanten\Max%20Sch&#228;fer\country-by-country-reports\FR_BNP_Paribas_2015_cbcr_ar_en.pdf" TargetMode="External"/><Relationship Id="rId1473" Type="http://schemas.openxmlformats.org/officeDocument/2006/relationships/hyperlink" Target="file:///\\zew.local\DFS\Bereiche\STEU\STEU\Personal\Praktikanten\Max%20Sch&#228;fer\country-by-country-reports\FR_Credit_Industriel_et_Commercial_SA_-_CIC_2015_cbcr_ar_en.pdf" TargetMode="External"/><Relationship Id="rId2012" Type="http://schemas.openxmlformats.org/officeDocument/2006/relationships/hyperlink" Target="file:///\\zew.local\DFS\Bereiche\STEU\STEU\Personal\Praktikanten\Max%20Sch&#228;fer\country-by-country-reports\ES_Banco_Santander_SA_2015_cbcr_ar_en.pdf" TargetMode="External"/><Relationship Id="rId2096" Type="http://schemas.openxmlformats.org/officeDocument/2006/relationships/hyperlink" Target="file:///\\zew.local\DFS\Bereiche\STEU\STEU\Personal\Praktikanten\Max%20Sch&#228;fer\country-by-country-reports\IT_UniCredit_SpA_2016_cbcr_sd_en.pdf" TargetMode="External"/><Relationship Id="rId2317" Type="http://schemas.openxmlformats.org/officeDocument/2006/relationships/hyperlink" Target="file:///\\zew.local\DFS\Bereiche\STEU\STEU\Personal\Praktikanten\Max%20Sch&#228;fer\country-by-country-reports\IT_Intesa_Sanpaolo_2013_cbcr_sd_en.pdf" TargetMode="External"/><Relationship Id="rId843" Type="http://schemas.openxmlformats.org/officeDocument/2006/relationships/hyperlink" Target="file:///\\zew.local\DFS\Bereiche\STEU\STEU\Personal\Praktikanten\Max%20Sch&#228;fer\country-by-country-reports\GB_HSBC_Holdings_Plc_2014_cbcr_sd_en.pdf" TargetMode="External"/><Relationship Id="rId1126" Type="http://schemas.openxmlformats.org/officeDocument/2006/relationships/hyperlink" Target="file:///\\zew.local\DFS\Bereiche\STEU\STEU\Personal\Praktikanten\Max%20Sch&#228;fer\country-by-country-reports\FR_Cr&#233;dit_Agricole_S.A._2015_cbcr_ar_fr.pdf" TargetMode="External"/><Relationship Id="rId1680" Type="http://schemas.openxmlformats.org/officeDocument/2006/relationships/hyperlink" Target="file:///L:\CBCR_shared\Datenerhebung\country-by-country-reports\FR_Banque_Federative_du_Credit_Mutuel_2015_cbcr_ar_fr.pdf" TargetMode="External"/><Relationship Id="rId1778" Type="http://schemas.openxmlformats.org/officeDocument/2006/relationships/hyperlink" Target="file:///\\zew.local\DFS\Bereiche\STEU\STEU\Personal\Praktikanten\Max%20Sch&#228;fer\country-by-country-reports\FR_RCI_Banque_SA_2014_cbcr_ar_fr.pdf" TargetMode="External"/><Relationship Id="rId1901" Type="http://schemas.openxmlformats.org/officeDocument/2006/relationships/hyperlink" Target="file:///\\zew.local\DFS\Bereiche\STEU\STEU\Personal\Praktikanten\Max%20Sch&#228;fer\country-by-country-reports\NL_ABN_AMRO_Bank_NV_2015_cbcr_ar_en.pdf" TargetMode="External"/><Relationship Id="rId1985" Type="http://schemas.openxmlformats.org/officeDocument/2006/relationships/hyperlink" Target="http://shareholdersandinvestors.bbva.com/TLBB/fbinir/mult/ConsolidatedFinancialStatements_tcm927-508895.pdf" TargetMode="External"/><Relationship Id="rId275" Type="http://schemas.openxmlformats.org/officeDocument/2006/relationships/hyperlink" Target="file:///\\zew.local\DFS\Bereiche\STEU\STEU\Personal\Praktikanten\Max%20Sch&#228;fer\country-by-country-reports\FR_Societe_Generale_SA_2013_cbcr_ar_fr.pdf" TargetMode="External"/><Relationship Id="rId482" Type="http://schemas.openxmlformats.org/officeDocument/2006/relationships/hyperlink" Target="file:///\\zew.local\DFS\Bereiche\STEU\STEU\Personal\Praktikanten\Max%20Sch&#228;fer\country-by-country-reports\DE_Nord_LB_2013_cbcr_sd_de.pdf" TargetMode="External"/><Relationship Id="rId703" Type="http://schemas.openxmlformats.org/officeDocument/2006/relationships/hyperlink" Target="file:///\\zew.local\DFS\Bereiche\STEU\STEU\Personal\Praktikanten\Max%20Sch&#228;fer\country-by-country-reports\GB_Standard_Chartered_2015_cbcr_ar_en.pdf" TargetMode="External"/><Relationship Id="rId910" Type="http://schemas.openxmlformats.org/officeDocument/2006/relationships/hyperlink" Target="file:///\\zew.local\DFS\Bereiche\STEU\STEU\Personal\Praktikanten\Max%20Sch&#228;fer\country-by-country-reports\GB_Barclays_Plc_2016_cbcr_sd_en.pdf" TargetMode="External"/><Relationship Id="rId1333" Type="http://schemas.openxmlformats.org/officeDocument/2006/relationships/hyperlink" Target="file:///\\zew.local\DFS\Bereiche\STEU\STEU\Personal\Praktikanten\Max%20Sch&#228;fer\country-by-country-reports\FR_BNP_Paribas_2014_cbcr_ar_en.pdf" TargetMode="External"/><Relationship Id="rId1540" Type="http://schemas.openxmlformats.org/officeDocument/2006/relationships/hyperlink" Target="http://www.groupebpce.fr/en/Investors/Results/Registration-documents" TargetMode="External"/><Relationship Id="rId1638" Type="http://schemas.openxmlformats.org/officeDocument/2006/relationships/hyperlink" Target="file:///\\zew.local\DFS\Bereiche\STEU\STEU\Personal\Praktikanten\Max%20Sch&#228;fer\country-by-country-reports\FR_BPCE_SA_2014_cbcr_ar_en.pdf" TargetMode="External"/><Relationship Id="rId2163" Type="http://schemas.openxmlformats.org/officeDocument/2006/relationships/hyperlink" Target="https://www.rabobank.com/en/images/rabobank-annual-report-2015.pdf" TargetMode="External"/><Relationship Id="rId135" Type="http://schemas.openxmlformats.org/officeDocument/2006/relationships/hyperlink" Target="country-by-country-reports/FR_Dexia_Credit_Local_2016_cbcr_ar_fr.pdf" TargetMode="External"/><Relationship Id="rId342" Type="http://schemas.openxmlformats.org/officeDocument/2006/relationships/hyperlink" Target="file:///\\zew.local\DFS\Bereiche\STEU\STEU\Personal\Praktikanten\Max%20Sch&#228;fer\country-by-country-reports\FR_Dexia_Credit_Local_2015_cbcr_ar_fr.pdf" TargetMode="External"/><Relationship Id="rId787" Type="http://schemas.openxmlformats.org/officeDocument/2006/relationships/hyperlink" Target="file:///\\zew.local\DFS\Bereiche\STEU\STEU\Personal\Praktikanten\Max%20Sch&#228;fer\country-by-country-reports\GB_HSBC_Holdings_Plc_2015_cbcr_sd_en.pdf" TargetMode="External"/><Relationship Id="rId994" Type="http://schemas.openxmlformats.org/officeDocument/2006/relationships/hyperlink" Target="file:///\\zew.local\DFS\Bereiche\STEU\STEU\Personal\Praktikanten\Max%20Sch&#228;fer\country-by-country-reports\GB_Barclays_Plc_2014_cbcr_sd_en.pdf" TargetMode="External"/><Relationship Id="rId1400" Type="http://schemas.openxmlformats.org/officeDocument/2006/relationships/hyperlink" Target="file:///\\zew.local\DFS\Bereiche\STEU\STEU\Personal\Praktikanten\Max%20Sch&#228;fer\country-by-country-reports\FR_Societe_Generale_SA_2014_cbcr_ar_fr.pdf" TargetMode="External"/><Relationship Id="rId1845" Type="http://schemas.openxmlformats.org/officeDocument/2006/relationships/hyperlink" Target="file:///\\zew.local\DFS\Bereiche\STEU\STEU\Personal\Praktikanten\Max%20Sch&#228;fer\country-by-country-reports\BE_Investar_SA-Investeringsmaatschappij_Argenta_NV_2015_cbcr_ar_en.pdf" TargetMode="External"/><Relationship Id="rId2023" Type="http://schemas.openxmlformats.org/officeDocument/2006/relationships/hyperlink" Target="file:///\\zew.local\DFS\Bereiche\STEU\STEU\Personal\Praktikanten\Max%20Sch&#228;fer\country-by-country-reports\ES_Banco_Santander_SA_2015_cbcr_ar_en.pdf" TargetMode="External"/><Relationship Id="rId2230" Type="http://schemas.openxmlformats.org/officeDocument/2006/relationships/hyperlink" Target="file:///X:\Datenerhebung\country-by-country-reports\DE_ProCredit_Holding_AG_2016_cbcr_ar_en.pdf" TargetMode="External"/><Relationship Id="rId202" Type="http://schemas.openxmlformats.org/officeDocument/2006/relationships/hyperlink" Target="file:///\\zew.local\DFS\Bereiche\STEU\STEU\Personal\Praktikanten\Max%20Sch&#228;fer\country-by-country-reports\FR_BPCE_SA_2013_cbcr_sd_fr.pdf" TargetMode="External"/><Relationship Id="rId647" Type="http://schemas.openxmlformats.org/officeDocument/2006/relationships/hyperlink" Target="file:///\\zew.local\DFS\Bereiche\STEU\STEU\Personal\Praktikanten\Max%20Sch&#228;fer\country-by-country-reports\GB_Schroders_Plc_2014_turnover_sd_en.pdf" TargetMode="External"/><Relationship Id="rId854" Type="http://schemas.openxmlformats.org/officeDocument/2006/relationships/hyperlink" Target="file:///\\zew.local\DFS\Bereiche\STEU\STEU\Personal\Praktikanten\Max%20Sch&#228;fer\country-by-country-reports\GB_HSBC_Holdings_Plc_2014_cbcr_sd_en.pdf" TargetMode="External"/><Relationship Id="rId1277" Type="http://schemas.openxmlformats.org/officeDocument/2006/relationships/hyperlink" Target="file:///\\zew.local\DFS\Bereiche\STEU\STEU\Personal\Praktikanten\Max%20Sch&#228;fer\country-by-country-reports\FR_BNP_Paribas_2015_cbcr_ar_en.pdf" TargetMode="External"/><Relationship Id="rId1484" Type="http://schemas.openxmlformats.org/officeDocument/2006/relationships/hyperlink" Target="http://www.groupebpce.fr/en/Investors/Results/Registration-documents" TargetMode="External"/><Relationship Id="rId1691" Type="http://schemas.openxmlformats.org/officeDocument/2006/relationships/hyperlink" Target="file:///\\zew.local\DFS\Bereiche\STEU\STEU\Personal\Praktikanten\Max%20Sch&#228;fer\country-by-country-reports\FR_Banque_Federative_du_Credit_Mutuel_2015_cbcr_ar_fr.pdf" TargetMode="External"/><Relationship Id="rId1705" Type="http://schemas.openxmlformats.org/officeDocument/2006/relationships/hyperlink" Target="file:///\\zew.local\DFS\Bereiche\STEU\STEU\Personal\Praktikanten\Max%20Sch&#228;fer\country-by-country-reports\FR_Banque_Federative_du_Credit_Mutuel_2014_cbcr_ar_fr.pdf" TargetMode="External"/><Relationship Id="rId1912" Type="http://schemas.openxmlformats.org/officeDocument/2006/relationships/hyperlink" Target="file:///\\zew.local\DFS\Bereiche\STEU\STEU\Personal\Praktikanten\Max%20Sch&#228;fer\country-by-country-reports\NL_ABN_AMRO_Bank_NV_2014_cbcr_ar_en.pdf" TargetMode="External"/><Relationship Id="rId2328" Type="http://schemas.openxmlformats.org/officeDocument/2006/relationships/hyperlink" Target="file:///\\zew.local\DFS\Bereiche\STEU\STEU\Personal\Praktikanten\Max%20Sch&#228;fer\country-by-country-reports\IT_Intesa_Sanpaolo_2013_cbcr_sd_en.pdf" TargetMode="External"/><Relationship Id="rId286" Type="http://schemas.openxmlformats.org/officeDocument/2006/relationships/hyperlink" Target="file:///\\zew.local\DFS\Bereiche\STEU\STEU\Personal\Praktikanten\Max%20Sch&#228;fer\country-by-country-reports\FR_Societe_Generale_SA_2013_cbcr_ar_fr.pdf" TargetMode="External"/><Relationship Id="rId493" Type="http://schemas.openxmlformats.org/officeDocument/2006/relationships/hyperlink" Target="file:///\\zew.local\DFS\Bereiche\STEU\STEU\Personal\Praktikanten\Max%20Sch&#228;fer\country-by-country-reports\IT_Banca_Esperia_2014_cbcr_sd_it.pdf" TargetMode="External"/><Relationship Id="rId507" Type="http://schemas.openxmlformats.org/officeDocument/2006/relationships/hyperlink" Target="file:///\\zew.local\DFS\Bereiche\STEU\STEU\Personal\Praktikanten\Max%20Sch&#228;fer\country-by-country-reports\DE_ProCredit_Holding_AG_2013_cbcr_sd_en.pdf" TargetMode="External"/><Relationship Id="rId714" Type="http://schemas.openxmlformats.org/officeDocument/2006/relationships/hyperlink" Target="file:///\\zew.local\DFS\Bereiche\STEU\STEU\Personal\Praktikanten\Max%20Sch&#228;fer\country-by-country-reports\GB_Standard_Chartered_2015_cbcr_ar_en.pdf" TargetMode="External"/><Relationship Id="rId921" Type="http://schemas.openxmlformats.org/officeDocument/2006/relationships/hyperlink" Target="file:///\\zew.local\DFS\Bereiche\STEU\STEU\Personal\Praktikanten\Max%20Sch&#228;fer\country-by-country-reports\GB_Barclays_Plc_2016_cbcr_sd_en.pdf" TargetMode="External"/><Relationship Id="rId1137" Type="http://schemas.openxmlformats.org/officeDocument/2006/relationships/hyperlink" Target="file:///\\zew.local\DFS\Bereiche\STEU\STEU\Personal\Praktikanten\Max%20Sch&#228;fer\country-by-country-reports\FR_Cr&#233;dit_Agricole_S.A._2015_cbcr_ar_fr.pdf" TargetMode="External"/><Relationship Id="rId1344" Type="http://schemas.openxmlformats.org/officeDocument/2006/relationships/hyperlink" Target="file:///\\zew.local\DFS\Bereiche\STEU\STEU\Personal\Praktikanten\Max%20Sch&#228;fer\country-by-country-reports\FR_BNP_Paribas_2014_cbcr_ar_en.pdf" TargetMode="External"/><Relationship Id="rId1551" Type="http://schemas.openxmlformats.org/officeDocument/2006/relationships/hyperlink" Target="file:///\\zew.local\DFS\Bereiche\STEU\STEU\Personal\Praktikanten\Max%20Sch&#228;fer\country-by-country-reports\FR_BPCE_SA_2015_cbcr_ar_en.pdf" TargetMode="External"/><Relationship Id="rId1789" Type="http://schemas.openxmlformats.org/officeDocument/2006/relationships/hyperlink" Target="file:///\\zew.local\DFS\Bereiche\STEU\STEU\Personal\Praktikanten\Max%20Sch&#228;fer\country-by-country-reports\FR_RCI_Banque_SA_2014_cbcr_ar_fr.pdf" TargetMode="External"/><Relationship Id="rId1996" Type="http://schemas.openxmlformats.org/officeDocument/2006/relationships/hyperlink" Target="file:///\\zew.local\DFS\Bereiche\STEU\STEU\Personal\Praktikanten\Max%20Sch&#228;fer\country-by-country-reports\ES_Banco_Santander_SA_2015_cbcr_ar_en.pdf" TargetMode="External"/><Relationship Id="rId2174" Type="http://schemas.openxmlformats.org/officeDocument/2006/relationships/hyperlink" Target="https://www.rabobank.com/en/images/rabobank-annual-report-2015.pdf" TargetMode="External"/><Relationship Id="rId50" Type="http://schemas.openxmlformats.org/officeDocument/2006/relationships/hyperlink" Target="file:///\\zew.local\DFS\Bereiche\STEU\STEU\Personal\Praktikanten\Max%20Sch&#228;fer\country-by-country-reports\DE_Deutsche_Pfandbriefbank_2014_cbcr_ar_en.pdf" TargetMode="External"/><Relationship Id="rId146" Type="http://schemas.openxmlformats.org/officeDocument/2006/relationships/hyperlink" Target="country-by-country-reports/FR_Banque_Federative_du_Credit_Mutuel_2016_cbcr_ar_fr.pdf" TargetMode="External"/><Relationship Id="rId353" Type="http://schemas.openxmlformats.org/officeDocument/2006/relationships/hyperlink" Target="file:///\\zew.local\DFS\Bereiche\STEU\STEU\Personal\Praktikanten\Max%20Sch&#228;fer\country-by-country-reports\FR_Dexia_Credit_Local_2014_cbcr_ar_fr.pdf" TargetMode="External"/><Relationship Id="rId560" Type="http://schemas.openxmlformats.org/officeDocument/2006/relationships/hyperlink" Target="file:///\\zew.local\DFS\Bereiche\STEU\STEU\Personal\Praktikanten\Max%20Sch&#228;fer\country-by-country-reports\GR_National_Bank_of_Greece_SA_2014_cbcr_ar_en.pdf" TargetMode="External"/><Relationship Id="rId798" Type="http://schemas.openxmlformats.org/officeDocument/2006/relationships/hyperlink" Target="file:///\\zew.local\DFS\Bereiche\STEU\STEU\Personal\Praktikanten\Max%20Sch&#228;fer\country-by-country-reports\GB_HSBC_Holdings_Plc_2015_cbcr_sd_en.pdf" TargetMode="External"/><Relationship Id="rId1190" Type="http://schemas.openxmlformats.org/officeDocument/2006/relationships/hyperlink" Target="file:///\\zew.local\DFS\Bereiche\STEU\STEU\Personal\Praktikanten\Max%20Sch&#228;fer\country-by-country-reports\FR_Credit_Mutuel_Arkea_SA_2014_cbcr_ar_fr.pdf" TargetMode="External"/><Relationship Id="rId1204" Type="http://schemas.openxmlformats.org/officeDocument/2006/relationships/hyperlink" Target="file:///\\zew.local\DFS\Bereiche\STEU\STEU\Personal\Praktikanten\Max%20Sch&#228;fer\country-by-country-reports\FR_BNP_Paribas_2016_cbcr_ar_en.pdf" TargetMode="External"/><Relationship Id="rId1411" Type="http://schemas.openxmlformats.org/officeDocument/2006/relationships/hyperlink" Target="file:///\\zew.local\DFS\Bereiche\STEU\STEU\Personal\Praktikanten\Max%20Sch&#228;fer\country-by-country-reports\FR_Societe_Generale_SA_2014_cbcr_ar_fr.pdf" TargetMode="External"/><Relationship Id="rId1649" Type="http://schemas.openxmlformats.org/officeDocument/2006/relationships/hyperlink" Target="file:///\\zew.local\DFS\Bereiche\STEU\STEU\Personal\Praktikanten\Max%20Sch&#228;fer\country-by-country-reports\FR_BPCE_SA_2014_cbcr_ar_en.pdf" TargetMode="External"/><Relationship Id="rId1856" Type="http://schemas.openxmlformats.org/officeDocument/2006/relationships/hyperlink" Target="file:///\\zew.local\DFS\Bereiche\STEU\STEU\Personal\country-by-country-reports\SI_SID_-_Slovene_Export_and_Development_Bank_Inc_Ljubljana_-_SID_Bank_Inc-SID_-_Slovenska_izvozna_in_razvojna_banka_dd_Ljubljana_-_SID_Banka_dd_2014_cbcr_ar_en.pdf" TargetMode="External"/><Relationship Id="rId2034" Type="http://schemas.openxmlformats.org/officeDocument/2006/relationships/hyperlink" Target="file:///\\zew.local\DFS\Bereiche\STEU\STEU\Personal\Praktikanten\Max%20Sch&#228;fer\country-by-country-reports\DK_Jyske_Bank_A_S_Group_2016_cbcr_ar_en.pdf" TargetMode="External"/><Relationship Id="rId2241" Type="http://schemas.openxmlformats.org/officeDocument/2006/relationships/hyperlink" Target="file:///X:\Datenerhebung\country-by-country-reports\DE_Deka_Bank_2015_cbcr_sd_de.pdf" TargetMode="External"/><Relationship Id="rId213" Type="http://schemas.openxmlformats.org/officeDocument/2006/relationships/hyperlink" Target="file:///\\zew.local\DFS\Bereiche\STEU\STEU\Personal\Praktikanten\Max%20Sch&#228;fer\country-by-country-reports\FR_BPCE_SA_2013_cbcr_sd_fr.pdf" TargetMode="External"/><Relationship Id="rId420" Type="http://schemas.openxmlformats.org/officeDocument/2006/relationships/hyperlink" Target="file:///\\zew.local\DFS\Bereiche\STEU\STEU\Personal\Praktikanten\Max%20Sch&#228;fer\country-by-country-reports\PT_Caixa_Geral_de_Depositos_2016_cbcr_ar_en.pdf" TargetMode="External"/><Relationship Id="rId658" Type="http://schemas.openxmlformats.org/officeDocument/2006/relationships/hyperlink" Target="file:///\\zew.local\DFS\Bereiche\STEU\STEU\Personal\Praktikanten\Max%20Sch&#228;fer\country-by-country-reports\GB_Standard_Chartered_2015_cbcr_ar_en.pdf" TargetMode="External"/><Relationship Id="rId865" Type="http://schemas.openxmlformats.org/officeDocument/2006/relationships/hyperlink" Target="file:///\\zew.local\DFS\Bereiche\STEU\STEU\Personal\Praktikanten\Max%20Sch&#228;fer\country-by-country-reports\GB_HSBC_Holdings_Plc_2014_cbcr_sd_en.pdf" TargetMode="External"/><Relationship Id="rId1050" Type="http://schemas.openxmlformats.org/officeDocument/2006/relationships/hyperlink" Target="https://www.credit-agricole.com/finance/finance/espace-investisseurs/informations-financieres" TargetMode="External"/><Relationship Id="rId1288" Type="http://schemas.openxmlformats.org/officeDocument/2006/relationships/hyperlink" Target="file:///\\zew.local\DFS\Bereiche\STEU\STEU\Personal\Praktikanten\Max%20Sch&#228;fer\country-by-country-reports\FR_BNP_Paribas_2015_cbcr_ar_en.pdf" TargetMode="External"/><Relationship Id="rId1495" Type="http://schemas.openxmlformats.org/officeDocument/2006/relationships/hyperlink" Target="http://www.groupebpce.fr/en/Investors/Results/Registration-documents" TargetMode="External"/><Relationship Id="rId1509" Type="http://schemas.openxmlformats.org/officeDocument/2006/relationships/hyperlink" Target="http://www.groupebpce.fr/en/Investors/Results/Registration-documents" TargetMode="External"/><Relationship Id="rId1716" Type="http://schemas.openxmlformats.org/officeDocument/2006/relationships/hyperlink" Target="file:///\\zew.local\DFS\Bereiche\STEU\STEU\Personal\Praktikanten\Max%20Sch&#228;fer\country-by-country-reports\FR_Banque_Federative_du_Credit_Mutuel_2014_cbcr_ar_fr.pdf" TargetMode="External"/><Relationship Id="rId1923" Type="http://schemas.openxmlformats.org/officeDocument/2006/relationships/hyperlink" Target="file:///\\zew.local\DFS\Bereiche\STEU\STEU\Personal\Praktikanten\Max%20Sch&#228;fer\country-by-country-reports\NL_ABN_AMRO_Bank_NV_2014_cbcr_ar_en.pdf" TargetMode="External"/><Relationship Id="rId2101" Type="http://schemas.openxmlformats.org/officeDocument/2006/relationships/hyperlink" Target="file:///\\zew.local\DFS\Bereiche\STEU\STEU\Personal\Praktikanten\Max%20Sch&#228;fer\country-by-country-reports\IT_UniCredit_SpA_2016_cbcr_sd_en.pdf" TargetMode="External"/><Relationship Id="rId2339" Type="http://schemas.openxmlformats.org/officeDocument/2006/relationships/hyperlink" Target="file:///\\nas2.ad.uni-mannheim.de\vol_lscsp\Home\lscsp\CBCR_shared\Datenerhebung\Reports\Erhoben\FR_Societe_Generale_SA_2015_cbcr_ar_en.pdf" TargetMode="External"/><Relationship Id="rId297" Type="http://schemas.openxmlformats.org/officeDocument/2006/relationships/hyperlink" Target="file:///\\zew.local\DFS\Bereiche\STEU\STEU\Personal\Praktikanten\Max%20Sch&#228;fer\country-by-country-reports\FR_Societe_Generale_SA_2013_cbcr_ar_fr.pdf" TargetMode="External"/><Relationship Id="rId518" Type="http://schemas.openxmlformats.org/officeDocument/2006/relationships/hyperlink" Target="file:///\\zew.local\DFS\Bereiche\STEU\STEU\Personal\Praktikanten\Max%20Sch&#228;fer\country-by-country-reports\GB_Royal_Bank_of_Scotland_International_Limited_2016_cbcr_sd_en.pdf" TargetMode="External"/><Relationship Id="rId725" Type="http://schemas.openxmlformats.org/officeDocument/2006/relationships/hyperlink" Target="file:///\\zew.local\DFS\Bereiche\STEU\STEU\Personal\Praktikanten\Max%20Sch&#228;fer\country-by-country-reports\GB_Standard_Chartered_2013_cbcr_sd_en.pdf" TargetMode="External"/><Relationship Id="rId932" Type="http://schemas.openxmlformats.org/officeDocument/2006/relationships/hyperlink" Target="file:///\\zew.local\DFS\Bereiche\STEU\STEU\Personal\Praktikanten\Max%20Sch&#228;fer\country-by-country-reports\GB_Barclays_Plc_2016_cbcr_sd_en.pdf" TargetMode="External"/><Relationship Id="rId1148" Type="http://schemas.openxmlformats.org/officeDocument/2006/relationships/hyperlink" Target="file:///\\zew.local\DFS\Bereiche\STEU\STEU\Personal\Praktikanten\Max%20Sch&#228;fer\country-by-country-reports\FR_Credit_Agricole_S.A._2014_cbcr_ar_fr.pdf" TargetMode="External"/><Relationship Id="rId1355" Type="http://schemas.openxmlformats.org/officeDocument/2006/relationships/hyperlink" Target="file:///\\zew.local\DFS\Bereiche\STEU\STEU\Personal\Praktikanten\Max%20Sch&#228;fer\country-by-country-reports\FR_BNP_Paribas_2014_cbcr_ar_en.pdf" TargetMode="External"/><Relationship Id="rId1562" Type="http://schemas.openxmlformats.org/officeDocument/2006/relationships/hyperlink" Target="file:///\\zew.local\DFS\Bereiche\STEU\STEU\Personal\Praktikanten\Max%20Sch&#228;fer\country-by-country-reports\FR_BPCE_SA_2015_cbcr_ar_en.pdf" TargetMode="External"/><Relationship Id="rId2185" Type="http://schemas.openxmlformats.org/officeDocument/2006/relationships/hyperlink" Target="https://www.rabobank.com/en/images/rabobank-annual-report-2015.pdf" TargetMode="External"/><Relationship Id="rId157" Type="http://schemas.openxmlformats.org/officeDocument/2006/relationships/hyperlink" Target="country-by-country-reports/ES_ABANCA_2015_cbcr_ar_es.pdf" TargetMode="External"/><Relationship Id="rId364" Type="http://schemas.openxmlformats.org/officeDocument/2006/relationships/hyperlink" Target="file:///\\zew.local\DFS\Bereiche\STEU\STEU\Personal\Praktikanten\Max%20Sch&#228;fer\country-by-country-reports\FR_Credit_Industriel_et_Commercial_SA_-_CIC_2014_cbcr_ar_fr.pdf" TargetMode="External"/><Relationship Id="rId1008" Type="http://schemas.openxmlformats.org/officeDocument/2006/relationships/hyperlink" Target="file:///\\zew.local\DFS\Bereiche\STEU\STEU\Personal\Praktikanten\Max%20Sch&#228;fer\country-by-country-reports\GB_Barclays_Plc_2014_cbcr_sd_en.pdf" TargetMode="External"/><Relationship Id="rId1215" Type="http://schemas.openxmlformats.org/officeDocument/2006/relationships/hyperlink" Target="file:///\\zew.local\DFS\Bereiche\STEU\STEU\Personal\Praktikanten\Max%20Sch&#228;fer\country-by-country-reports\FR_BNP_Paribas_2016_cbcr_ar_en.pdf" TargetMode="External"/><Relationship Id="rId1422" Type="http://schemas.openxmlformats.org/officeDocument/2006/relationships/hyperlink" Target="file:///\\zew.local\DFS\Bereiche\STEU\STEU\Personal\Praktikanten\Max%20Sch&#228;fer\country-by-country-reports\FR_Societe_Generale_SA_2014_cbcr_ar_fr.pdf" TargetMode="External"/><Relationship Id="rId1867" Type="http://schemas.openxmlformats.org/officeDocument/2006/relationships/hyperlink" Target="file:///\\zew.local\DFS\Bereiche\STEU\STEU\Personal\Praktikanten\Max%20Sch&#228;fer\country-by-country-reports\SE_Nordea_Bank_AB_publ_2016_cbcr_ar_en.pdf" TargetMode="External"/><Relationship Id="rId2045" Type="http://schemas.openxmlformats.org/officeDocument/2006/relationships/hyperlink" Target="file:///\\zew.local\DFS\Bereiche\STEU\STEU\Personal\Praktikanten\Max%20Sch&#228;fer\country-by-country-reports\BE_Belfius_Banque_SA_NV-Belfius_Bank_SA_NV_2014_cbcr_ar_en.pdf" TargetMode="External"/><Relationship Id="rId61" Type="http://schemas.openxmlformats.org/officeDocument/2006/relationships/hyperlink" Target="file:///\\zew.local\DFS\Bereiche\STEU\STEU\Personal\Praktikanten\Max%20Sch&#228;fer\country-by-country-reports\ES_Grupo_Ahorro_Corporacion_2016_cbcr_ar_en.pdf" TargetMode="External"/><Relationship Id="rId571" Type="http://schemas.openxmlformats.org/officeDocument/2006/relationships/hyperlink" Target="file:///\\zew.local\DFS\Bereiche\STEU\STEU\Personal\Praktikanten\Max%20Sch&#228;fer\country-by-country-reports\GB_Lloyds_Banking_Group_Plc_2015_cbcr_sd_en.pdf" TargetMode="External"/><Relationship Id="rId669" Type="http://schemas.openxmlformats.org/officeDocument/2006/relationships/hyperlink" Target="file:///\\zew.local\DFS\Bereiche\STEU\STEU\Personal\Praktikanten\Max%20Sch&#228;fer\country-by-country-reports\GB_Standard_Chartered_2015_cbcr_ar_en.pdf" TargetMode="External"/><Relationship Id="rId876" Type="http://schemas.openxmlformats.org/officeDocument/2006/relationships/hyperlink" Target="file:///\\zew.local\DFS\Bereiche\STEU\STEU\Personal\Praktikanten\Max%20Sch&#228;fer\country-by-country-reports\GB_HSBC_Holdings_Plc_2014_cbcr_sd_en.pdf" TargetMode="External"/><Relationship Id="rId1299" Type="http://schemas.openxmlformats.org/officeDocument/2006/relationships/hyperlink" Target="file:///\\zew.local\DFS\Bereiche\STEU\STEU\Personal\Praktikanten\Max%20Sch&#228;fer\country-by-country-reports\FR_BNP_Paribas_2015_cbcr_ar_en.pdf" TargetMode="External"/><Relationship Id="rId1727" Type="http://schemas.openxmlformats.org/officeDocument/2006/relationships/hyperlink" Target="file:///\\zew.local\DFS\Bereiche\STEU\STEU\Personal\Praktikanten\Max%20Sch&#228;fer\country-by-country-reports\FR_Banque_PSA_Finance_SA_2015_cbcr_ar_fr.pdf" TargetMode="External"/><Relationship Id="rId1934" Type="http://schemas.openxmlformats.org/officeDocument/2006/relationships/hyperlink" Target="file:///\\zew.local\DFS\Bereiche\STEU\STEU\Personal\Praktikanten\Max%20Sch&#228;fer\country-by-country-reports\ES_Banco_Bilbao_Vizcaya_Argentaria_SA_2015_cbcr_ar_en.pdf" TargetMode="External"/><Relationship Id="rId2252" Type="http://schemas.openxmlformats.org/officeDocument/2006/relationships/hyperlink" Target="country-by-country-reports/DK_Ny_Kredit_Holding_2015_cbcr_ar_en.pdf" TargetMode="External"/><Relationship Id="rId19" Type="http://schemas.openxmlformats.org/officeDocument/2006/relationships/hyperlink" Target="file:///\\zew.local\DFS\Bereiche\STEU\STEU\Personal\Praktikanten\Max%20Sch&#228;fer\country-by-country-reports\FR_Banque_Federative_du_Credit_Mutuel_2014_cbcr_ar_fr.pdf" TargetMode="External"/><Relationship Id="rId224" Type="http://schemas.openxmlformats.org/officeDocument/2006/relationships/hyperlink" Target="file:///\\zew.local\DFS\Bereiche\STEU\STEU\Personal\Praktikanten\Max%20Sch&#228;fer\country-by-country-reports\FR_BPCE_SA_2013_cbcr_sd_fr.pdf" TargetMode="External"/><Relationship Id="rId431" Type="http://schemas.openxmlformats.org/officeDocument/2006/relationships/hyperlink" Target="file:///\\zew.local\DFS\Bereiche\STEU\STEU\Personal\Praktikanten\Max%20Sch&#228;fer\country-by-country-reports\PT_Caixa_Geral_de_Depositos_2016_cbcr_ar_en.pdf" TargetMode="External"/><Relationship Id="rId529" Type="http://schemas.openxmlformats.org/officeDocument/2006/relationships/hyperlink" Target="file:///\\zew.local\DFS\Bereiche\STEU\STEU\Personal\Praktikanten\Max%20Sch&#228;fer\country-by-country-reports\DE_Wuestenrot_Wuerttembergische_2016_cbcr_ar_en.pdf" TargetMode="External"/><Relationship Id="rId736" Type="http://schemas.openxmlformats.org/officeDocument/2006/relationships/hyperlink" Target="file:///\\zew.local\DFS\Bereiche\STEU\STEU\Personal\Praktikanten\Max%20Sch&#228;fer\country-by-country-reports\GB_Standard_Chartered_2013_cbcr_sd_en.pdf" TargetMode="External"/><Relationship Id="rId1061" Type="http://schemas.openxmlformats.org/officeDocument/2006/relationships/hyperlink" Target="file:///\\zew.local\DFS\Bereiche\STEU\STEU\Personal\Praktikanten\Max%20Sch&#228;fer\country-by-country-reports\FR_Credit_Agricole_S.A._2016_cbcr_ar_fr.pdf" TargetMode="External"/><Relationship Id="rId1159" Type="http://schemas.openxmlformats.org/officeDocument/2006/relationships/hyperlink" Target="file:///\\zew.local\DFS\Bereiche\STEU\STEU\Personal\Praktikanten\Max%20Sch&#228;fer\country-by-country-reports\FR_Credit_Agricole_S.A._2014_cbcr_ar_fr.pdf" TargetMode="External"/><Relationship Id="rId1366" Type="http://schemas.openxmlformats.org/officeDocument/2006/relationships/hyperlink" Target="file:///\\zew.local\DFS\Bereiche\STEU\STEU\Personal\Praktikanten\Max%20Sch&#228;fer\country-by-country-reports\FR_BNP_Paribas_2014_cbcr_ar_en.pdf" TargetMode="External"/><Relationship Id="rId2112" Type="http://schemas.openxmlformats.org/officeDocument/2006/relationships/hyperlink" Target="file:///\\zew.local\DFS\Bereiche\STEU\STEU\Personal\Praktikanten\Max%20Sch&#228;fer\country-by-country-reports\IT_UniCredit_SpA_2016_cbcr_sd_en.pdf" TargetMode="External"/><Relationship Id="rId2196" Type="http://schemas.openxmlformats.org/officeDocument/2006/relationships/hyperlink" Target="https://www.rabobank.com/en/images/rabobank-annual-report-2015.pdf" TargetMode="External"/><Relationship Id="rId168" Type="http://schemas.openxmlformats.org/officeDocument/2006/relationships/hyperlink" Target="country-by-country-reports/DE_Saar_LB_2014_2015_cbcr_ar_de.pdf" TargetMode="External"/><Relationship Id="rId943" Type="http://schemas.openxmlformats.org/officeDocument/2006/relationships/hyperlink" Target="file:///\\zew.local\DFS\Bereiche\STEU\STEU\Personal\Praktikanten\Max%20Sch&#228;fer\country-by-country-reports\GB_Barclays_Plc_2015_cbcr_sd_en.pdf" TargetMode="External"/><Relationship Id="rId1019" Type="http://schemas.openxmlformats.org/officeDocument/2006/relationships/hyperlink" Target="https://www.credit-agricole.com/finance/finance/espace-investisseurs/informations-financieres" TargetMode="External"/><Relationship Id="rId1573" Type="http://schemas.openxmlformats.org/officeDocument/2006/relationships/hyperlink" Target="file:///\\zew.local\DFS\Bereiche\STEU\STEU\Personal\Praktikanten\Max%20Sch&#228;fer\country-by-country-reports\FR_BPCE_SA_2015_cbcr_ar_en.pdf" TargetMode="External"/><Relationship Id="rId1780" Type="http://schemas.openxmlformats.org/officeDocument/2006/relationships/hyperlink" Target="file:///\\zew.local\DFS\Bereiche\STEU\STEU\Personal\Praktikanten\Max%20Sch&#228;fer\country-by-country-reports\FR_RCI_Banque_SA_2014_cbcr_ar_fr.pdf" TargetMode="External"/><Relationship Id="rId1878" Type="http://schemas.openxmlformats.org/officeDocument/2006/relationships/hyperlink" Target="file:///\\zew.local\DFS\Bereiche\STEU\STEU\Personal\Praktikanten\Max%20Sch&#228;fer\country-by-country-reports\SE_Nordea_Bank_AB_publ_2015_cbcr_ar_en.pdf" TargetMode="External"/><Relationship Id="rId72" Type="http://schemas.openxmlformats.org/officeDocument/2006/relationships/hyperlink" Target="../Reports/Erhoben/SE_Resurs_Holding_AB_2014_cbcr_ar_en.pdf" TargetMode="External"/><Relationship Id="rId375" Type="http://schemas.openxmlformats.org/officeDocument/2006/relationships/hyperlink" Target="file:///\\zew.local\DFS\Bereiche\STEU\STEU\Personal\Praktikanten\Max%20Sch&#228;fer\country-by-country-reports\GB_HSBC_Holdings_Plc_2013_cbcr_sd_en.pdf" TargetMode="External"/><Relationship Id="rId582" Type="http://schemas.openxmlformats.org/officeDocument/2006/relationships/hyperlink" Target="file:///\\zew.local\DFS\Bereiche\STEU\STEU\Personal\Praktikanten\Max%20Sch&#228;fer\country-by-country-reports\GB_Lloyds_Banking_Group_Plc_2014_cbcr_sd_en.pdf" TargetMode="External"/><Relationship Id="rId803" Type="http://schemas.openxmlformats.org/officeDocument/2006/relationships/hyperlink" Target="file:///\\zew.local\DFS\Bereiche\STEU\STEU\Personal\Praktikanten\Max%20Sch&#228;fer\country-by-country-reports\GB_HSBC_Holdings_Plc_2015_cbcr_sd_en.pdf" TargetMode="External"/><Relationship Id="rId1226" Type="http://schemas.openxmlformats.org/officeDocument/2006/relationships/hyperlink" Target="file:///\\zew.local\DFS\Bereiche\STEU\STEU\Personal\Praktikanten\Max%20Sch&#228;fer\country-by-country-reports\FR_BNP_Paribas_2016_cbcr_ar_en.pdf" TargetMode="External"/><Relationship Id="rId1433" Type="http://schemas.openxmlformats.org/officeDocument/2006/relationships/hyperlink" Target="file:///\\zew.local\DFS\Bereiche\STEU\STEU\Personal\Praktikanten\Max%20Sch&#228;fer\country-by-country-reports\FR_Societe_Generale_SA_2014_cbcr_ar_fr.pdf" TargetMode="External"/><Relationship Id="rId1640" Type="http://schemas.openxmlformats.org/officeDocument/2006/relationships/hyperlink" Target="file:///\\zew.local\DFS\Bereiche\STEU\STEU\Personal\Praktikanten\Max%20Sch&#228;fer\country-by-country-reports\FR_BPCE_SA_2014_cbcr_ar_en.pdf" TargetMode="External"/><Relationship Id="rId1738" Type="http://schemas.openxmlformats.org/officeDocument/2006/relationships/hyperlink" Target="file:///\\zew.local\DFS\Bereiche\STEU\STEU\Personal\Praktikanten\Max%20Sch&#228;fer\country-by-country-reports\FR_Banque_PSA_Finance_SA_2015_cbcr_ar_fr.pdf" TargetMode="External"/><Relationship Id="rId2056" Type="http://schemas.openxmlformats.org/officeDocument/2006/relationships/hyperlink" Target="file:///C:\Users\user\AppData\Local\Temp\Users\Heiko%20Vay\AppData\Local\Microsoft\Windows\INetCache\Content.Outlook\Users\user\Documents\GroupWise\country-by-country-reports\AT_Oberbank_AG_2014_cbcr_ar_de.pdf" TargetMode="External"/><Relationship Id="rId2263" Type="http://schemas.openxmlformats.org/officeDocument/2006/relationships/hyperlink" Target="../Reports/Erhoben/ES_BFA_Tenedora_de_Acciones_SAU_2014-2015_cbcr_ar_es.pdf" TargetMode="External"/><Relationship Id="rId3" Type="http://schemas.openxmlformats.org/officeDocument/2006/relationships/hyperlink" Target="file:///\\zew.local\DFS\Bereiche\STEU\STEU\Personal\Praktikanten\Max%20Sch&#228;fer\country-by-country-reports\BE_Belfius_Banque_SA_NV-Belfius_Bank_SA_NV_2014_cbcr_ar_en.pdf" TargetMode="External"/><Relationship Id="rId235" Type="http://schemas.openxmlformats.org/officeDocument/2006/relationships/hyperlink" Target="file:///\\zew.local\DFS\Bereiche\STEU\STEU\Personal\Praktikanten\Max%20Sch&#228;fer\country-by-country-reports\FR_BPCE_SA_2013_cbcr_sd_fr.pdf" TargetMode="External"/><Relationship Id="rId442" Type="http://schemas.openxmlformats.org/officeDocument/2006/relationships/hyperlink" Target="file:///\\zew.local\DFS\Bereiche\STEU\STEU\Personal\Praktikanten\Max%20Sch&#228;fer\country-by-country-reports\ES_Cecabank_S.A_2015_cbcr_sd_es.pdf" TargetMode="External"/><Relationship Id="rId887" Type="http://schemas.openxmlformats.org/officeDocument/2006/relationships/hyperlink" Target="file:///\\zew.local\DFS\Bereiche\STEU\STEU\Personal\Praktikanten\Max%20Sch&#228;fer\country-by-country-reports\GB_HSBC_Holdings_Plc_2014_cbcr_sd_en.pdf" TargetMode="External"/><Relationship Id="rId1072" Type="http://schemas.openxmlformats.org/officeDocument/2006/relationships/hyperlink" Target="file:///\\zew.local\DFS\Bereiche\STEU\STEU\Personal\Praktikanten\Max%20Sch&#228;fer\country-by-country-reports\FR_Credit_Agricole_S.A._2016_cbcr_ar_fr.pdf" TargetMode="External"/><Relationship Id="rId1500" Type="http://schemas.openxmlformats.org/officeDocument/2006/relationships/hyperlink" Target="http://www.groupebpce.fr/en/Investors/Results/Registration-documents" TargetMode="External"/><Relationship Id="rId1945" Type="http://schemas.openxmlformats.org/officeDocument/2006/relationships/hyperlink" Target="file:///\\zew.local\DFS\Bereiche\STEU\STEU\Personal\Praktikanten\Max%20Sch&#228;fer\country-by-country-reports\ES_Banco_Bilbao_Vizcaya_Argentaria_SA_2015_cbcr_ar_en.pdf" TargetMode="External"/><Relationship Id="rId2123" Type="http://schemas.openxmlformats.org/officeDocument/2006/relationships/hyperlink" Target="file:///\\zew.local\DFS\Bereiche\STEU\STEU\Personal\Praktikanten\Max%20Sch&#228;fer\country-by-country-reports\IT_UniCredit_SpA_2016_cbcr_sd_en.pdf" TargetMode="External"/><Relationship Id="rId2330" Type="http://schemas.openxmlformats.org/officeDocument/2006/relationships/hyperlink" Target="../Reports/Erhoben/IT_Banca_Sella_Holding_SpA_2016_cbcr_sd_it.pdf" TargetMode="External"/><Relationship Id="rId302" Type="http://schemas.openxmlformats.org/officeDocument/2006/relationships/hyperlink" Target="file:///\\zew.local\DFS\Bereiche\STEU\STEU\Personal\Praktikanten\Max%20Sch&#228;fer\country-by-country-reports\FR_Societe_Generale_SA_2013_cbcr_ar_fr.pdf" TargetMode="External"/><Relationship Id="rId747" Type="http://schemas.openxmlformats.org/officeDocument/2006/relationships/hyperlink" Target="file:///\\zew.local\DFS\Bereiche\STEU\STEU\Personal\Praktikanten\Max%20Sch&#228;fer\country-by-country-reports\GB_Standard_Chartered_2013_cbcr_sd_en.pdf" TargetMode="External"/><Relationship Id="rId954" Type="http://schemas.openxmlformats.org/officeDocument/2006/relationships/hyperlink" Target="file:///\\zew.local\DFS\Bereiche\STEU\STEU\Personal\Praktikanten\Max%20Sch&#228;fer\country-by-country-reports\GB_Barclays_Plc_2015_cbcr_sd_en.pdf" TargetMode="External"/><Relationship Id="rId1377" Type="http://schemas.openxmlformats.org/officeDocument/2006/relationships/hyperlink" Target="file:///\\zew.local\DFS\Bereiche\STEU\STEU\Personal\Praktikanten\Max%20Sch&#228;fer\country-by-country-reports\FR_BNP_Paribas_2014_cbcr_ar_en.pdf" TargetMode="External"/><Relationship Id="rId1584" Type="http://schemas.openxmlformats.org/officeDocument/2006/relationships/hyperlink" Target="file:///\\zew.local\DFS\Bereiche\STEU\STEU\Personal\Praktikanten\Max%20Sch&#228;fer\country-by-country-reports\FR_BPCE_SA_2015_cbcr_ar_en.pdf" TargetMode="External"/><Relationship Id="rId1791" Type="http://schemas.openxmlformats.org/officeDocument/2006/relationships/hyperlink" Target="file:///\\zew.local\DFS\Bereiche\STEU\STEU\Personal\Praktikanten\Max%20Sch&#228;fer\country-by-country-reports\FR_RCI_Banque_SA_2014_cbcr_ar_fr.pdf" TargetMode="External"/><Relationship Id="rId1805" Type="http://schemas.openxmlformats.org/officeDocument/2006/relationships/hyperlink" Target="file:///\\zew.local\DFS\Bereiche\STEU\STEU\Personal\Praktikanten\Max%20Sch&#228;fer\country-by-country-reports\FR_RCI_Banque_SA_2015_cbcr_ar_en.pdf" TargetMode="External"/><Relationship Id="rId83" Type="http://schemas.openxmlformats.org/officeDocument/2006/relationships/hyperlink" Target="../country-by-country-reports/AT_BAWAG_PSK_2014_cbcr_ar_de.pdf" TargetMode="External"/><Relationship Id="rId179" Type="http://schemas.openxmlformats.org/officeDocument/2006/relationships/hyperlink" Target="file:///\\zew.local\DFS\Bereiche\STEU\STEU\Personal\Praktikanten\Max%20Sch&#228;fer\country-by-country-reports\FR_ARKEA_2016_cbcr_ar_fr.pdf" TargetMode="External"/><Relationship Id="rId386" Type="http://schemas.openxmlformats.org/officeDocument/2006/relationships/hyperlink" Target="file:///\\zew.local\DFS\Bereiche\STEU\STEU\Personal\Praktikanten\Max%20Sch&#228;fer\country-by-country-reports\GB_HSBC_Holdings_Plc_2013_cbcr_sd_en.pdf" TargetMode="External"/><Relationship Id="rId593" Type="http://schemas.openxmlformats.org/officeDocument/2006/relationships/hyperlink" Target="file:///\\zew.local\DFS\Bereiche\STEU\STEU\Personal\Praktikanten\Max%20Sch&#228;fer\country-by-country-reports\GB_Lloyds_Banking_Group_Plc_2013_cbcr_sd_en.pdf" TargetMode="External"/><Relationship Id="rId607" Type="http://schemas.openxmlformats.org/officeDocument/2006/relationships/hyperlink" Target="../Reports/Erhoben/GB_BLME_Holdings_PLC_2016_cbcr_ar_en.pdf" TargetMode="External"/><Relationship Id="rId814" Type="http://schemas.openxmlformats.org/officeDocument/2006/relationships/hyperlink" Target="file:///\\zew.local\DFS\Bereiche\STEU\STEU\Personal\Praktikanten\Max%20Sch&#228;fer\country-by-country-reports\GB_HSBC_Holdings_Plc_2015_cbcr_sd_en.pdf" TargetMode="External"/><Relationship Id="rId1237" Type="http://schemas.openxmlformats.org/officeDocument/2006/relationships/hyperlink" Target="file:///\\zew.local\DFS\Bereiche\STEU\STEU\Personal\Praktikanten\Max%20Sch&#228;fer\country-by-country-reports\FR_BNP_Paribas_2016_cbcr_ar_en.pdf" TargetMode="External"/><Relationship Id="rId1444" Type="http://schemas.openxmlformats.org/officeDocument/2006/relationships/hyperlink" Target="file:///\\zew.local\DFS\Bereiche\STEU\STEU\Personal\Praktikanten\Max%20Sch&#228;fer\country-by-country-reports\FR_Societe_Generale_SA_2014_cbcr_ar_fr.pdf" TargetMode="External"/><Relationship Id="rId1651" Type="http://schemas.openxmlformats.org/officeDocument/2006/relationships/hyperlink" Target="file:///\\zew.local\DFS\Bereiche\STEU\STEU\Personal\Praktikanten\Max%20Sch&#228;fer\country-by-country-reports\FR_BPCE_SA_2014_cbcr_ar_en.pdf" TargetMode="External"/><Relationship Id="rId1889" Type="http://schemas.openxmlformats.org/officeDocument/2006/relationships/hyperlink" Target="file:///\\zew.local\DFS\Bereiche\STEU\STEU\Personal\Praktikanten\Max%20Sch&#228;fer\country-by-country-reports\SE_Nordea_Bank_AB_publ_2015_cbcr_ar_en.pdf" TargetMode="External"/><Relationship Id="rId2067" Type="http://schemas.openxmlformats.org/officeDocument/2006/relationships/hyperlink" Target="../country-by-country-reports/IT_Monte_dei_Paschi_di_Siena_2015_cbcr_ar_en.pdf" TargetMode="External"/><Relationship Id="rId2274" Type="http://schemas.openxmlformats.org/officeDocument/2006/relationships/hyperlink" Target="file:///\\zew.local\DFS\Bereiche\STEU\STEU\Personal\Praktikanten\Max%20Sch&#228;fer\country-by-country-reports\FR_Banque_Federative_du_Credit_Mutuel_2014_cbcr_ar_fr.pdf" TargetMode="External"/><Relationship Id="rId246" Type="http://schemas.openxmlformats.org/officeDocument/2006/relationships/hyperlink" Target="file:///\\zew.local\DFS\Bereiche\STEU\STEU\Personal\Praktikanten\Max%20Sch&#228;fer\country-by-country-reports\FR_Dexia_Credit_Local_2013_cbcr_sd_fr.pdf" TargetMode="External"/><Relationship Id="rId453" Type="http://schemas.openxmlformats.org/officeDocument/2006/relationships/hyperlink" Target="file:///\\zew.local\DFS\Bereiche\STEU\STEU\Personal\Praktikanten\Max%20Sch&#228;fer\country-by-country-reports\DE_ProCredit_Holding_AG_2013_cbcr_sd_de.pdf" TargetMode="External"/><Relationship Id="rId660" Type="http://schemas.openxmlformats.org/officeDocument/2006/relationships/hyperlink" Target="file:///\\zew.local\DFS\Bereiche\STEU\STEU\Personal\Praktikanten\Max%20Sch&#228;fer\country-by-country-reports\GB_Standard_Chartered_2015_cbcr_ar_en.pdf" TargetMode="External"/><Relationship Id="rId898" Type="http://schemas.openxmlformats.org/officeDocument/2006/relationships/hyperlink" Target="file:///\\zew.local\DFS\Bereiche\STEU\STEU\Personal\Praktikanten\Max%20Sch&#228;fer\country-by-country-reports\GB_Close_Brothers_Group_Plc_Jul%2016_cbcr_sd_en.pdf" TargetMode="External"/><Relationship Id="rId1083" Type="http://schemas.openxmlformats.org/officeDocument/2006/relationships/hyperlink" Target="file:///\\zew.local\DFS\Bereiche\STEU\STEU\Personal\Praktikanten\Max%20Sch&#228;fer\country-by-country-reports\FR_Credit_Agricole_S.A._2016_cbcr_ar_fr.pdf" TargetMode="External"/><Relationship Id="rId1290" Type="http://schemas.openxmlformats.org/officeDocument/2006/relationships/hyperlink" Target="file:///\\zew.local\DFS\Bereiche\STEU\STEU\Personal\Praktikanten\Max%20Sch&#228;fer\country-by-country-reports\FR_BNP_Paribas_2015_cbcr_ar_en.pdf" TargetMode="External"/><Relationship Id="rId1304" Type="http://schemas.openxmlformats.org/officeDocument/2006/relationships/hyperlink" Target="file:///\\zew.local\DFS\Bereiche\STEU\STEU\Personal\Praktikanten\Max%20Sch&#228;fer\country-by-country-reports\FR_BNP_Paribas_2015_cbcr_ar_en.pdf" TargetMode="External"/><Relationship Id="rId1511" Type="http://schemas.openxmlformats.org/officeDocument/2006/relationships/hyperlink" Target="http://www.groupebpce.fr/en/Investors/Results/Registration-documents" TargetMode="External"/><Relationship Id="rId1749" Type="http://schemas.openxmlformats.org/officeDocument/2006/relationships/hyperlink" Target="file:///\\zew.local\DFS\Bereiche\STEU\STEU\Personal\Praktikanten\Max%20Sch&#228;fer\country-by-country-reports\FR_Banque_PSA_Finance_SA_2014_cbcr_sd_fr.pdf" TargetMode="External"/><Relationship Id="rId1956" Type="http://schemas.openxmlformats.org/officeDocument/2006/relationships/hyperlink" Target="file:///\\zew.local\DFS\Bereiche\STEU\STEU\Personal\Praktikanten\Max%20Sch&#228;fer\country-by-country-reports\ES_Banco_Bilbao_Vizcaya_Argentaria_SA_2014_cbcr_ar_en.pdf" TargetMode="External"/><Relationship Id="rId2134" Type="http://schemas.openxmlformats.org/officeDocument/2006/relationships/hyperlink" Target="../country-by-country-reports/LU_Banque_Havilland_SA_2015_cbcr_ar_en.pdf" TargetMode="External"/><Relationship Id="rId2341" Type="http://schemas.openxmlformats.org/officeDocument/2006/relationships/printerSettings" Target="../printerSettings/printerSettings1.bin"/><Relationship Id="rId106" Type="http://schemas.openxmlformats.org/officeDocument/2006/relationships/hyperlink" Target="country-by-country-reports/FR_Credit_Mutuel_Nord_Europe_SA_2016_cbcr_ar_fr.pdf" TargetMode="External"/><Relationship Id="rId313" Type="http://schemas.openxmlformats.org/officeDocument/2006/relationships/hyperlink" Target="file:///\\zew.local\DFS\Bereiche\STEU\STEU\Personal\Praktikanten\Max%20Sch&#228;fer\country-by-country-reports\FR_Societe_Generale_SA_2013_cbcr_ar_fr.pdf" TargetMode="External"/><Relationship Id="rId758" Type="http://schemas.openxmlformats.org/officeDocument/2006/relationships/hyperlink" Target="file:///\\zew.local\DFS\Bereiche\STEU\STEU\Personal\Praktikanten\Max%20Sch&#228;fer\country-by-country-reports\GB_Standard_Chartered_2013_cbcr_sd_en.pdf" TargetMode="External"/><Relationship Id="rId965" Type="http://schemas.openxmlformats.org/officeDocument/2006/relationships/hyperlink" Target="file:///\\zew.local\DFS\Bereiche\STEU\STEU\Personal\Praktikanten\Max%20Sch&#228;fer\country-by-country-reports\GB_Barclays_Plc_2015_cbcr_sd_en.pdf" TargetMode="External"/><Relationship Id="rId1150" Type="http://schemas.openxmlformats.org/officeDocument/2006/relationships/hyperlink" Target="file:///\\zew.local\DFS\Bereiche\STEU\STEU\Personal\Praktikanten\Max%20Sch&#228;fer\country-by-country-reports\FR_Credit_Agricole_S.A._2014_cbcr_ar_fr.pdf" TargetMode="External"/><Relationship Id="rId1388" Type="http://schemas.openxmlformats.org/officeDocument/2006/relationships/hyperlink" Target="file:///\\zew.local\DFS\Bereiche\STEU\STEU\Personal\Praktikanten\Max%20Sch&#228;fer\country-by-country-reports\FR_BNP_Paribas_2014_cbcr_ar_en.pdf" TargetMode="External"/><Relationship Id="rId1595" Type="http://schemas.openxmlformats.org/officeDocument/2006/relationships/hyperlink" Target="file:///\\zew.local\DFS\Bereiche\STEU\STEU\Personal\Praktikanten\Max%20Sch&#228;fer\country-by-country-reports\FR_BPCE_SA_2015_cbcr_ar_en.pdf" TargetMode="External"/><Relationship Id="rId1609" Type="http://schemas.openxmlformats.org/officeDocument/2006/relationships/hyperlink" Target="file:///\\zew.local\DFS\Bereiche\STEU\STEU\Personal\Praktikanten\Max%20Sch&#228;fer\country-by-country-reports\FR_BPCE_SA_2014_cbcr_ar_en.pdf" TargetMode="External"/><Relationship Id="rId1816" Type="http://schemas.openxmlformats.org/officeDocument/2006/relationships/hyperlink" Target="file:///\\zew.local\DFS\Bereiche\STEU\STEU\Personal\Praktikanten\Max%20Sch&#228;fer\country-by-country-reports\FR_RCI_Banque_SA_2015_cbcr_ar_en.pdf" TargetMode="External"/><Relationship Id="rId10" Type="http://schemas.openxmlformats.org/officeDocument/2006/relationships/hyperlink" Target="file:///\\zew.local\DFS\Bereiche\STEU\STEU\Personal\country-by-country-reports\SI_SID_-_Slovene_Export_and_Development_Bank_Inc_Ljubljana_-_SID_Bank_Inc-SID_-_Slovenska_izvozna_in_razvojna_banka_dd_Ljubljana_-_SID_Banka_dd_2014_cbcr_ar_en.pdf" TargetMode="External"/><Relationship Id="rId94" Type="http://schemas.openxmlformats.org/officeDocument/2006/relationships/hyperlink" Target="https://www.bil.com/Documents/brochures/Annual-Report-2016-en.pdf" TargetMode="External"/><Relationship Id="rId397" Type="http://schemas.openxmlformats.org/officeDocument/2006/relationships/hyperlink" Target="country-by-country-reports/GB_Skipton_Building_Society_2016_cbcr_ar_en.pdf" TargetMode="External"/><Relationship Id="rId520" Type="http://schemas.openxmlformats.org/officeDocument/2006/relationships/hyperlink" Target="file:///\\zew.local\DFS\Bereiche\STEU\STEU\Personal\Praktikanten\Max%20Sch&#228;fer\country-by-country-reports\GB_Royal_Bank_of_Scotland_International_Limited_2016_ar_en.pdf" TargetMode="External"/><Relationship Id="rId618" Type="http://schemas.openxmlformats.org/officeDocument/2006/relationships/hyperlink" Target="file:///\\zew.local\DFS\Bereiche\STEU\STEU\Personal\Praktikanten\Max%20Sch&#228;fer\country-by-country-reports\GB_Skipton_Building_Society_2015_cbcr_ar_en.pdf" TargetMode="External"/><Relationship Id="rId825" Type="http://schemas.openxmlformats.org/officeDocument/2006/relationships/hyperlink" Target="file:///\\zew.local\DFS\Bereiche\STEU\STEU\Personal\Praktikanten\Max%20Sch&#228;fer\country-by-country-reports\GB_HSBC_Holdings_Plc_2015_cbcr_sd_en.pdf" TargetMode="External"/><Relationship Id="rId1248" Type="http://schemas.openxmlformats.org/officeDocument/2006/relationships/hyperlink" Target="file:///\\zew.local\DFS\Bereiche\STEU\STEU\Personal\Praktikanten\Max%20Sch&#228;fer\country-by-country-reports\FR_BNP_Paribas_2016_cbcr_ar_en.pdf" TargetMode="External"/><Relationship Id="rId1455" Type="http://schemas.openxmlformats.org/officeDocument/2006/relationships/hyperlink" Target="file:///\\zew.local\DFS\Bereiche\STEU\STEU\Personal\Praktikanten\Max%20Sch&#228;fer\country-by-country-reports\FR_Societe_Generale_SA_2014_cbcr_ar_fr.pdf" TargetMode="External"/><Relationship Id="rId1662" Type="http://schemas.openxmlformats.org/officeDocument/2006/relationships/hyperlink" Target="file:///\\zew.local\DFS\Bereiche\STEU\STEU\Personal\Praktikanten\Max%20Sch&#228;fer\country-by-country-reports\FR_BPCE_SA_2014_cbcr_ar_en.pdf" TargetMode="External"/><Relationship Id="rId2078" Type="http://schemas.openxmlformats.org/officeDocument/2006/relationships/hyperlink" Target="../Reports/Erhoben/IT_Banca_Sella_Holding_SpA_2016_cbcr_sd_it.pdf" TargetMode="External"/><Relationship Id="rId2201" Type="http://schemas.openxmlformats.org/officeDocument/2006/relationships/hyperlink" Target="https://www.rabobank.com/en/images/rabobank-annual-report-2015.pdf" TargetMode="External"/><Relationship Id="rId2285" Type="http://schemas.openxmlformats.org/officeDocument/2006/relationships/hyperlink" Target="../Reports/Erhoben/GB_HSBC_Holdings_Plc_2016_cbcr_sd_en.pdf" TargetMode="External"/><Relationship Id="rId257" Type="http://schemas.openxmlformats.org/officeDocument/2006/relationships/hyperlink" Target="file:///\\zew.local\DFS\Bereiche\STEU\STEU\Personal\Praktikanten\Max%20Sch&#228;fer\country-by-country-reports\FR_Societe_Generale_SA_2013_cbcr_ar_fr.pdf" TargetMode="External"/><Relationship Id="rId464" Type="http://schemas.openxmlformats.org/officeDocument/2006/relationships/hyperlink" Target="file:///\\zew.local\DFS\Bereiche\STEU\STEU\Personal\Praktikanten\Max%20Sch&#228;fer\country-by-country-reports\DE_ProCredit_Holding_AG_2013_cbcr_sd_de.pdf" TargetMode="External"/><Relationship Id="rId1010" Type="http://schemas.openxmlformats.org/officeDocument/2006/relationships/hyperlink" Target="https://www.credit-agricole.com/finance/finance/espace-investisseurs/informations-financieres" TargetMode="External"/><Relationship Id="rId1094" Type="http://schemas.openxmlformats.org/officeDocument/2006/relationships/hyperlink" Target="file:///\\zew.local\DFS\Bereiche\STEU\STEU\Personal\Praktikanten\Max%20Sch&#228;fer\country-by-country-reports\FR_Credit_Agricole_S.A._2016_cbcr_ar_fr.pdf" TargetMode="External"/><Relationship Id="rId1108" Type="http://schemas.openxmlformats.org/officeDocument/2006/relationships/hyperlink" Target="file:///\\zew.local\DFS\Bereiche\STEU\STEU\Personal\Praktikanten\Max%20Sch&#228;fer\country-by-country-reports\FR_Cr&#233;dit_Agricole_S.A._2015_cbcr_ar_fr.pdf" TargetMode="External"/><Relationship Id="rId1315" Type="http://schemas.openxmlformats.org/officeDocument/2006/relationships/hyperlink" Target="file:///\\zew.local\DFS\Bereiche\STEU\STEU\Personal\Praktikanten\Max%20Sch&#228;fer\country-by-country-reports\FR_BNP_Paribas_2015_cbcr_ar_en.pdf" TargetMode="External"/><Relationship Id="rId1967" Type="http://schemas.openxmlformats.org/officeDocument/2006/relationships/hyperlink" Target="file:///\\zew.local\DFS\Bereiche\STEU\STEU\Personal\Praktikanten\Max%20Sch&#228;fer\country-by-country-reports\ES_Banco_Bilbao_Vizcaya_Argentaria_SA_2014_cbcr_ar_en.pdf" TargetMode="External"/><Relationship Id="rId2145" Type="http://schemas.openxmlformats.org/officeDocument/2006/relationships/hyperlink" Target="https://www.bil.com/Documents/brochures/Annual-Report-2014-en.pdf" TargetMode="External"/><Relationship Id="rId117" Type="http://schemas.openxmlformats.org/officeDocument/2006/relationships/hyperlink" Target="country-by-country-reports/FR_Banque_Federative_du_Credit_Mutuel_2016_cbcr_ar_fr.pdf" TargetMode="External"/><Relationship Id="rId671" Type="http://schemas.openxmlformats.org/officeDocument/2006/relationships/hyperlink" Target="file:///\\zew.local\DFS\Bereiche\STEU\STEU\Personal\Praktikanten\Max%20Sch&#228;fer\country-by-country-reports\GB_Standard_Chartered_2015_cbcr_ar_en.pdf" TargetMode="External"/><Relationship Id="rId769" Type="http://schemas.openxmlformats.org/officeDocument/2006/relationships/hyperlink" Target="file:///\\zew.local\DFS\Bereiche\STEU\STEU\Personal\Praktikanten\Max%20Sch&#228;fer\country-by-country-reports\GB_Standard_Chartered_2013_cbcr_sd_en.pdf" TargetMode="External"/><Relationship Id="rId976" Type="http://schemas.openxmlformats.org/officeDocument/2006/relationships/hyperlink" Target="file:///\\zew.local\DFS\Bereiche\STEU\STEU\Personal\Praktikanten\Max%20Sch&#228;fer\country-by-country-reports\GB_Barclays_Plc_2015_cbcr_sd_en.pdf" TargetMode="External"/><Relationship Id="rId1399" Type="http://schemas.openxmlformats.org/officeDocument/2006/relationships/hyperlink" Target="file:///\\zew.local\DFS\Bereiche\STEU\STEU\Personal\Praktikanten\Max%20Sch&#228;fer\country-by-country-reports\FR_Societe_Generale_SA_2014_cbcr_ar_fr.pdf" TargetMode="External"/><Relationship Id="rId324" Type="http://schemas.openxmlformats.org/officeDocument/2006/relationships/hyperlink" Target="file:///\\zew.local\DFS\Bereiche\STEU\STEU\Personal\Praktikanten\Max%20Sch&#228;fer\country-by-country-reports\FR_Societe_Generale_SA_2013_cbcr_ar_fr.pdf" TargetMode="External"/><Relationship Id="rId531" Type="http://schemas.openxmlformats.org/officeDocument/2006/relationships/hyperlink" Target="file:///\\zew.local\DFS\Bereiche\STEU\STEU\Personal\Praktikanten\Max%20Sch&#228;fer\country-by-country-reports\DE_Wuestenrot_Wuerttembergische_2016_cbcr_ar_en.pdf" TargetMode="External"/><Relationship Id="rId629" Type="http://schemas.openxmlformats.org/officeDocument/2006/relationships/hyperlink" Target="file:///\\zew.local\DFS\Bereiche\STEU\STEU\Personal\Praktikanten\Max%20Sch&#228;fer\country-by-country-reports\GB_Schroders_Plc_2016_turnover_sd_en.pdf" TargetMode="External"/><Relationship Id="rId1161" Type="http://schemas.openxmlformats.org/officeDocument/2006/relationships/hyperlink" Target="file:///\\zew.local\DFS\Bereiche\STEU\STEU\Personal\Praktikanten\Max%20Sch&#228;fer\country-by-country-reports\FR_Credit_Agricole_S.A._2014_cbcr_ar_fr.pdf" TargetMode="External"/><Relationship Id="rId1259" Type="http://schemas.openxmlformats.org/officeDocument/2006/relationships/hyperlink" Target="file:///\\zew.local\DFS\Bereiche\STEU\STEU\Personal\Praktikanten\Max%20Sch&#228;fer\country-by-country-reports\FR_BNP_Paribas_2015_cbcr_ar_en.pdf" TargetMode="External"/><Relationship Id="rId1466" Type="http://schemas.openxmlformats.org/officeDocument/2006/relationships/hyperlink" Target="file:///\\zew.local\DFS\Bereiche\STEU\STEU\Personal\Praktikanten\Max%20Sch&#228;fer\country-by-country-reports\FR_Societe_Generale_SA_2014_cbcr_ar_fr.pdf" TargetMode="External"/><Relationship Id="rId2005" Type="http://schemas.openxmlformats.org/officeDocument/2006/relationships/hyperlink" Target="file:///\\zew.local\DFS\Bereiche\STEU\STEU\Personal\Praktikanten\Max%20Sch&#228;fer\country-by-country-reports\ES_Banco_Santander_SA_2015_cbcr_ar_en.pdf" TargetMode="External"/><Relationship Id="rId2212" Type="http://schemas.openxmlformats.org/officeDocument/2006/relationships/hyperlink" Target="country-by-country-reports/AT_Hypo_Tirol_Bank_AG_2015_cbcr_ar_de.pdf" TargetMode="External"/><Relationship Id="rId836" Type="http://schemas.openxmlformats.org/officeDocument/2006/relationships/hyperlink" Target="file:///\\zew.local\DFS\Bereiche\STEU\STEU\Personal\Praktikanten\Max%20Sch&#228;fer\country-by-country-reports\GB_HSBC_Holdings_Plc_2014_cbcr_sd_en.pdf" TargetMode="External"/><Relationship Id="rId1021" Type="http://schemas.openxmlformats.org/officeDocument/2006/relationships/hyperlink" Target="https://www.credit-agricole.com/finance/finance/espace-investisseurs/informations-financieres" TargetMode="External"/><Relationship Id="rId1119" Type="http://schemas.openxmlformats.org/officeDocument/2006/relationships/hyperlink" Target="file:///\\zew.local\DFS\Bereiche\STEU\STEU\Personal\Praktikanten\Max%20Sch&#228;fer\country-by-country-reports\FR_Cr&#233;dit_Agricole_S.A._2015_cbcr_ar_fr.pdf" TargetMode="External"/><Relationship Id="rId1673" Type="http://schemas.openxmlformats.org/officeDocument/2006/relationships/hyperlink" Target="file:///\\zew.local\DFS\Bereiche\STEU\STEU\Personal\Praktikanten\Max%20Sch&#228;fer\country-by-country-reports\FR_Credit_Mutuel_Nord_Europe_SA_2015_cbcr_ar_fr.pdf" TargetMode="External"/><Relationship Id="rId1880" Type="http://schemas.openxmlformats.org/officeDocument/2006/relationships/hyperlink" Target="file:///\\zew.local\DFS\Bereiche\STEU\STEU\Personal\Praktikanten\Max%20Sch&#228;fer\country-by-country-reports\SE_Nordea_Bank_AB_publ_2015_cbcr_ar_en.pdf" TargetMode="External"/><Relationship Id="rId1978" Type="http://schemas.openxmlformats.org/officeDocument/2006/relationships/hyperlink" Target="http://shareholdersandinvestors.bbva.com/TLBB/fbinir/mult/ConsolidatedFinancialStatements_tcm927-508895.pdf" TargetMode="External"/><Relationship Id="rId903" Type="http://schemas.openxmlformats.org/officeDocument/2006/relationships/hyperlink" Target="file:///\\zew.local\DFS\Bereiche\STEU\STEU\Personal\Praktikanten\Max%20Sch&#228;fer\country-by-country-reports\GB_Close_Brothers_Group_Plc_Jun%2015_cbcr_sd_en.pdf" TargetMode="External"/><Relationship Id="rId1326" Type="http://schemas.openxmlformats.org/officeDocument/2006/relationships/hyperlink" Target="file:///\\zew.local\DFS\Bereiche\STEU\STEU\Personal\Praktikanten\Max%20Sch&#228;fer\country-by-country-reports\FR_BNP_Paribas_2014_cbcr_ar_en.pdf" TargetMode="External"/><Relationship Id="rId1533" Type="http://schemas.openxmlformats.org/officeDocument/2006/relationships/hyperlink" Target="http://www.groupebpce.fr/en/Investors/Results/Registration-documents" TargetMode="External"/><Relationship Id="rId1740" Type="http://schemas.openxmlformats.org/officeDocument/2006/relationships/hyperlink" Target="file:///\\zew.local\DFS\Bereiche\STEU\STEU\Personal\Praktikanten\Max%20Sch&#228;fer\country-by-country-reports\FR_Banque_PSA_Finance_SA_2015_cbcr_ar_fr.pdf" TargetMode="External"/><Relationship Id="rId32" Type="http://schemas.openxmlformats.org/officeDocument/2006/relationships/hyperlink" Target="file:///\\zew.local\DFS\Bereiche\STEU\STEU\Personal\Praktikanten\Max%20Sch&#228;fer\country-by-country-reports\GB_Skipton_Building_Society_2014_cbcr_ar_en.pdf" TargetMode="External"/><Relationship Id="rId1600" Type="http://schemas.openxmlformats.org/officeDocument/2006/relationships/hyperlink" Target="file:///\\zew.local\DFS\Bereiche\STEU\STEU\Personal\Praktikanten\Max%20Sch&#228;fer\country-by-country-reports\FR_BPCE_SA_2015_cbcr_ar_en.pdf" TargetMode="External"/><Relationship Id="rId1838" Type="http://schemas.openxmlformats.org/officeDocument/2006/relationships/hyperlink" Target="file:///\\zew.local\DFS\Bereiche\STEU\STEU\Personal\Praktikanten\Max%20Sch&#228;fer\country-by-country-reports\CY_Bank_of_Cyprus_Public_Company_Limited-Bank_of_Cyprus_Group_2014_cbcr_ar_en.pdf" TargetMode="External"/><Relationship Id="rId181" Type="http://schemas.openxmlformats.org/officeDocument/2006/relationships/hyperlink" Target="file:///\\zew.local\DFS\Bereiche\STEU\STEU\Personal\Praktikanten\Max%20Sch&#228;fer\country-by-country-reports\FR_BPCE_SA_2013_cbcr_sd_fr.pdf" TargetMode="External"/><Relationship Id="rId1905" Type="http://schemas.openxmlformats.org/officeDocument/2006/relationships/hyperlink" Target="file:///\\zew.local\DFS\Bereiche\STEU\STEU\Personal\Praktikanten\Max%20Sch&#228;fer\country-by-country-reports\NL_ABN_AMRO_Bank_NV_2015_cbcr_ar_en.pdf" TargetMode="External"/><Relationship Id="rId279" Type="http://schemas.openxmlformats.org/officeDocument/2006/relationships/hyperlink" Target="file:///\\zew.local\DFS\Bereiche\STEU\STEU\Personal\Praktikanten\Max%20Sch&#228;fer\country-by-country-reports\FR_Societe_Generale_SA_2013_cbcr_ar_fr.pdf" TargetMode="External"/><Relationship Id="rId486" Type="http://schemas.openxmlformats.org/officeDocument/2006/relationships/hyperlink" Target="file:///\\zew.local\DFS\Bereiche\STEU\STEU\Personal\Praktikanten\Max%20Sch&#228;fer\country-by-country-reports\DE_Deutsche_Pfandbriefbank_2014_cbcr_ar_en.pdf" TargetMode="External"/><Relationship Id="rId693" Type="http://schemas.openxmlformats.org/officeDocument/2006/relationships/hyperlink" Target="file:///\\zew.local\DFS\Bereiche\STEU\STEU\Personal\Praktikanten\Max%20Sch&#228;fer\country-by-country-reports\GB_Standard_Chartered_2015_cbcr_ar_en.pdf" TargetMode="External"/><Relationship Id="rId2167" Type="http://schemas.openxmlformats.org/officeDocument/2006/relationships/hyperlink" Target="https://www.rabobank.com/en/images/rabobank-annual-report-2015.pdf" TargetMode="External"/><Relationship Id="rId139" Type="http://schemas.openxmlformats.org/officeDocument/2006/relationships/hyperlink" Target="country-by-country-reports/FR_La_Banque_Postale_2016_cbcr_ar_en.pdf" TargetMode="External"/><Relationship Id="rId346" Type="http://schemas.openxmlformats.org/officeDocument/2006/relationships/hyperlink" Target="file:///\\zew.local\DFS\Bereiche\STEU\STEU\Personal\Praktikanten\Max%20Sch&#228;fer\country-by-country-reports\FR_Dexia_Credit_Local_2014_cbcr_ar_fr.pdf" TargetMode="External"/><Relationship Id="rId553" Type="http://schemas.openxmlformats.org/officeDocument/2006/relationships/hyperlink" Target="file:///\\zew.local\DFS\Bereiche\STEU\STEU\Personal\Praktikanten\Max%20Sch&#228;fer\country-by-country-reports\IE_Allied_Irish_Banks_plc_2015_cbcr_sd_en.pdf" TargetMode="External"/><Relationship Id="rId760" Type="http://schemas.openxmlformats.org/officeDocument/2006/relationships/hyperlink" Target="file:///\\zew.local\DFS\Bereiche\STEU\STEU\Personal\Praktikanten\Max%20Sch&#228;fer\country-by-country-reports\GB_Standard_Chartered_2013_cbcr_sd_en.pdf" TargetMode="External"/><Relationship Id="rId998" Type="http://schemas.openxmlformats.org/officeDocument/2006/relationships/hyperlink" Target="file:///\\zew.local\DFS\Bereiche\STEU\STEU\Personal\Praktikanten\Max%20Sch&#228;fer\country-by-country-reports\GB_Barclays_Plc_2014_cbcr_sd_en.pdf" TargetMode="External"/><Relationship Id="rId1183" Type="http://schemas.openxmlformats.org/officeDocument/2006/relationships/hyperlink" Target="file:///\\zew.local\DFS\Bereiche\STEU\STEU\Personal\Praktikanten\Max%20Sch&#228;fer\country-by-country-reports\FR_Credit_Agricole_S.A._2014_cbcr_ar_fr.pdf" TargetMode="External"/><Relationship Id="rId1390" Type="http://schemas.openxmlformats.org/officeDocument/2006/relationships/hyperlink" Target="file:///\\zew.local\DFS\Bereiche\STEU\STEU\Personal\Praktikanten\Max%20Sch&#228;fer\country-by-country-reports\FR_BNP_Paribas_2014_cbcr_ar_en.pdf" TargetMode="External"/><Relationship Id="rId2027" Type="http://schemas.openxmlformats.org/officeDocument/2006/relationships/hyperlink" Target="file:///\\zew.local\DFS\Bereiche\STEU\STEU\Personal\Praktikanten\Max%20Sch&#228;fer\country-by-country-reports\ES_Banco_Santander_SA_2015_cbcr_ar_en.pdf" TargetMode="External"/><Relationship Id="rId2234" Type="http://schemas.openxmlformats.org/officeDocument/2006/relationships/hyperlink" Target="file:///X:\Datenerhebung\country-by-country-reports\DE_ProCredit_Holding_AG_2015_cbcr_ar_en.pdf" TargetMode="External"/><Relationship Id="rId206" Type="http://schemas.openxmlformats.org/officeDocument/2006/relationships/hyperlink" Target="file:///\\zew.local\DFS\Bereiche\STEU\STEU\Personal\Praktikanten\Max%20Sch&#228;fer\country-by-country-reports\FR_BPCE_SA_2013_cbcr_sd_fr.pdf" TargetMode="External"/><Relationship Id="rId413" Type="http://schemas.openxmlformats.org/officeDocument/2006/relationships/hyperlink" Target="country-by-country-reports/GR_Eurobank_Ergasias_SA_2016_cbcr_ar_en.pdf" TargetMode="External"/><Relationship Id="rId858" Type="http://schemas.openxmlformats.org/officeDocument/2006/relationships/hyperlink" Target="file:///\\zew.local\DFS\Bereiche\STEU\STEU\Personal\Praktikanten\Max%20Sch&#228;fer\country-by-country-reports\GB_HSBC_Holdings_Plc_2014_cbcr_sd_en.pdf" TargetMode="External"/><Relationship Id="rId1043" Type="http://schemas.openxmlformats.org/officeDocument/2006/relationships/hyperlink" Target="https://www.credit-agricole.com/finance/finance/espace-investisseurs/informations-financieres" TargetMode="External"/><Relationship Id="rId1488" Type="http://schemas.openxmlformats.org/officeDocument/2006/relationships/hyperlink" Target="http://www.groupebpce.fr/en/Investors/Results/Registration-documents" TargetMode="External"/><Relationship Id="rId1695" Type="http://schemas.openxmlformats.org/officeDocument/2006/relationships/hyperlink" Target="file:///\\zew.local\DFS\Bereiche\STEU\STEU\Personal\Praktikanten\Max%20Sch&#228;fer\country-by-country-reports\FR_Banque_Federative_du_Credit_Mutuel_2015_cbcr_ar_fr.pdf" TargetMode="External"/><Relationship Id="rId620" Type="http://schemas.openxmlformats.org/officeDocument/2006/relationships/hyperlink" Target="file:///\\zew.local\DFS\Bereiche\STEU\STEU\Personal\Praktikanten\Max%20Sch&#228;fer\country-by-country-reports\GB_Skipton_Building_Society_2015_cbcr_ar_en.pdf" TargetMode="External"/><Relationship Id="rId718" Type="http://schemas.openxmlformats.org/officeDocument/2006/relationships/hyperlink" Target="file:///\\zew.local\DFS\Bereiche\STEU\STEU\Personal\Praktikanten\Max%20Sch&#228;fer\country-by-country-reports\GB_Standard_Chartered_2013_cbcr_sd_en.pdf" TargetMode="External"/><Relationship Id="rId925" Type="http://schemas.openxmlformats.org/officeDocument/2006/relationships/hyperlink" Target="file:///\\zew.local\DFS\Bereiche\STEU\STEU\Personal\Praktikanten\Max%20Sch&#228;fer\country-by-country-reports\GB_Barclays_Plc_2016_cbcr_sd_en.pdf" TargetMode="External"/><Relationship Id="rId1250" Type="http://schemas.openxmlformats.org/officeDocument/2006/relationships/hyperlink" Target="file:///\\zew.local\DFS\Bereiche\STEU\STEU\Personal\Praktikanten\Max%20Sch&#228;fer\country-by-country-reports\FR_BNP_Paribas_2016_cbcr_ar_en.pdf" TargetMode="External"/><Relationship Id="rId1348" Type="http://schemas.openxmlformats.org/officeDocument/2006/relationships/hyperlink" Target="file:///\\zew.local\DFS\Bereiche\STEU\STEU\Personal\Praktikanten\Max%20Sch&#228;fer\country-by-country-reports\FR_BNP_Paribas_2014_cbcr_ar_en.pdf" TargetMode="External"/><Relationship Id="rId1555" Type="http://schemas.openxmlformats.org/officeDocument/2006/relationships/hyperlink" Target="file:///\\zew.local\DFS\Bereiche\STEU\STEU\Personal\Praktikanten\Max%20Sch&#228;fer\country-by-country-reports\FR_BPCE_SA_2015_cbcr_ar_en.pdf" TargetMode="External"/><Relationship Id="rId1762" Type="http://schemas.openxmlformats.org/officeDocument/2006/relationships/hyperlink" Target="file:///\\zew.local\DFS\Bereiche\STEU\STEU\Personal\Praktikanten\Max%20Sch&#228;fer\country-by-country-reports\FR_Banque_PSA_Finance_SA_2014_cbcr_sd_fr.pdf" TargetMode="External"/><Relationship Id="rId2301" Type="http://schemas.openxmlformats.org/officeDocument/2006/relationships/hyperlink" Target="file:///\\zew.local\DFS\Bereiche\STEU\STEU\Personal\Praktikanten\Max%20Sch&#228;fer\country-by-country-reports\IT_Intesa_Sanpaolo_2013_cbcr_sd_en.pdf" TargetMode="External"/><Relationship Id="rId1110" Type="http://schemas.openxmlformats.org/officeDocument/2006/relationships/hyperlink" Target="file:///\\zew.local\DFS\Bereiche\STEU\STEU\Personal\Praktikanten\Max%20Sch&#228;fer\country-by-country-reports\FR_Cr&#233;dit_Agricole_S.A._2015_cbcr_ar_fr.pdf" TargetMode="External"/><Relationship Id="rId1208" Type="http://schemas.openxmlformats.org/officeDocument/2006/relationships/hyperlink" Target="file:///\\zew.local\DFS\Bereiche\STEU\STEU\Personal\Praktikanten\Max%20Sch&#228;fer\country-by-country-reports\FR_BNP_Paribas_2016_cbcr_ar_en.pdf" TargetMode="External"/><Relationship Id="rId1415" Type="http://schemas.openxmlformats.org/officeDocument/2006/relationships/hyperlink" Target="file:///\\zew.local\DFS\Bereiche\STEU\STEU\Personal\Praktikanten\Max%20Sch&#228;fer\country-by-country-reports\FR_Societe_Generale_SA_2014_cbcr_ar_fr.pdf" TargetMode="External"/><Relationship Id="rId54" Type="http://schemas.openxmlformats.org/officeDocument/2006/relationships/hyperlink" Target="file:///\\zew.local\DFS\Bereiche\STEU\STEU\Personal\Praktikanten\Max%20Sch&#228;fer\country-by-country-reports\FR_Dexia_Credit_Local_2013_cbcr_sd_fr.pdf" TargetMode="External"/><Relationship Id="rId1622" Type="http://schemas.openxmlformats.org/officeDocument/2006/relationships/hyperlink" Target="file:///\\zew.local\DFS\Bereiche\STEU\STEU\Personal\Praktikanten\Max%20Sch&#228;fer\country-by-country-reports\FR_BPCE_SA_2014_cbcr_ar_en.pdf" TargetMode="External"/><Relationship Id="rId1927" Type="http://schemas.openxmlformats.org/officeDocument/2006/relationships/hyperlink" Target="file:///\\zew.local\DFS\Bereiche\STEU\STEU\Personal\Praktikanten\Max%20Sch&#228;fer\country-by-country-reports\NL_ABN_AMRO_Bank_NV_2014_cbcr_ar_en.pdf" TargetMode="External"/><Relationship Id="rId2091" Type="http://schemas.openxmlformats.org/officeDocument/2006/relationships/hyperlink" Target="file:///\\zew.local\DFS\Bereiche\STEU\STEU\Personal\Praktikanten\Max%20Sch&#228;fer\country-by-country-reports\IT_Unione_di_Banche_Italiane_Scpa-UBI_Banca_2016_cbcr_ar_it.pdf" TargetMode="External"/><Relationship Id="rId2189" Type="http://schemas.openxmlformats.org/officeDocument/2006/relationships/hyperlink" Target="https://www.rabobank.com/en/images/rabobank-annual-report-2015.pdf" TargetMode="External"/><Relationship Id="rId270" Type="http://schemas.openxmlformats.org/officeDocument/2006/relationships/hyperlink" Target="file:///\\zew.local\DFS\Bereiche\STEU\STEU\Personal\Praktikanten\Max%20Sch&#228;fer\country-by-country-reports\FR_Societe_Generale_SA_2013_cbcr_ar_fr.pdf" TargetMode="External"/><Relationship Id="rId130" Type="http://schemas.openxmlformats.org/officeDocument/2006/relationships/hyperlink" Target="country-by-country-reports/FR_Dexia_Credit_Local_2016_cbcr_ar_fr.pdf" TargetMode="External"/><Relationship Id="rId368" Type="http://schemas.openxmlformats.org/officeDocument/2006/relationships/hyperlink" Target="file:///\\zew.local\DFS\Bereiche\STEU\STEU\Personal\Praktikanten\Max%20Sch&#228;fer\country-by-country-reports\FR_Credit_Industriel_et_Commercial_SA_-_CIC_2014_cbcr_ar_fr.pdf" TargetMode="External"/><Relationship Id="rId575" Type="http://schemas.openxmlformats.org/officeDocument/2006/relationships/hyperlink" Target="file:///\\zew.local\DFS\Bereiche\STEU\STEU\Personal\Praktikanten\Max%20Sch&#228;fer\country-by-country-reports\GB_Lloyds_Banking_Group_Plc_2015_cbcr_sd_en.pdf" TargetMode="External"/><Relationship Id="rId782" Type="http://schemas.openxmlformats.org/officeDocument/2006/relationships/hyperlink" Target="file:///\\zew.local\DFS\Bereiche\STEU\STEU\Personal\Praktikanten\Max%20Sch&#228;fer\country-by-country-reports\GB_HSBC_Holdings_Plc_2015_cbcr_sd_en.pdf" TargetMode="External"/><Relationship Id="rId2049" Type="http://schemas.openxmlformats.org/officeDocument/2006/relationships/hyperlink" Target="file:///\\zew.local\DFS\Bereiche\STEU\STEU\Personal\Praktikanten\Max%20Sch&#228;fer\country-by-country-reports\BE_Belfius_Banque_SA_NV-Belfius_Bank_SA_NV_2014_cbcr_ar_en.pdf" TargetMode="External"/><Relationship Id="rId2256" Type="http://schemas.openxmlformats.org/officeDocument/2006/relationships/hyperlink" Target="country-by-country-reports/DK_Ny_Kredit_Holding_2014_cbcr_ar_en.pdf" TargetMode="External"/><Relationship Id="rId228" Type="http://schemas.openxmlformats.org/officeDocument/2006/relationships/hyperlink" Target="file:///\\zew.local\DFS\Bereiche\STEU\STEU\Personal\Praktikanten\Max%20Sch&#228;fer\country-by-country-reports\FR_BPCE_SA_2013_cbcr_sd_fr.pdf" TargetMode="External"/><Relationship Id="rId435" Type="http://schemas.openxmlformats.org/officeDocument/2006/relationships/hyperlink" Target="file:///\\zew.local\DFS\Bereiche\STEU\STEU\Personal\Praktikanten\Max%20Sch&#228;fer\country-by-country-reports\PT_Caixa_Geral_de_Depositos_2016_cbcr_ar_en.pdf" TargetMode="External"/><Relationship Id="rId642" Type="http://schemas.openxmlformats.org/officeDocument/2006/relationships/hyperlink" Target="file:///\\zew.local\DFS\Bereiche\STEU\STEU\Personal\Praktikanten\Max%20Sch&#228;fer\country-by-country-reports\GB_Schroders_Plc_2015_cbcr_sd_en.pdf" TargetMode="External"/><Relationship Id="rId1065" Type="http://schemas.openxmlformats.org/officeDocument/2006/relationships/hyperlink" Target="file:///\\zew.local\DFS\Bereiche\STEU\STEU\Personal\Praktikanten\Max%20Sch&#228;fer\country-by-country-reports\FR_Credit_Agricole_S.A._2016_cbcr_ar_fr.pdf" TargetMode="External"/><Relationship Id="rId1272" Type="http://schemas.openxmlformats.org/officeDocument/2006/relationships/hyperlink" Target="file:///\\zew.local\DFS\Bereiche\STEU\STEU\Personal\Praktikanten\Max%20Sch&#228;fer\country-by-country-reports\FR_BNP_Paribas_2015_cbcr_ar_en.pdf" TargetMode="External"/><Relationship Id="rId2116" Type="http://schemas.openxmlformats.org/officeDocument/2006/relationships/hyperlink" Target="file:///\\zew.local\DFS\Bereiche\STEU\STEU\Personal\Praktikanten\Max%20Sch&#228;fer\country-by-country-reports\IT_UniCredit_SpA_2016_cbcr_sd_en.pdf" TargetMode="External"/><Relationship Id="rId2323" Type="http://schemas.openxmlformats.org/officeDocument/2006/relationships/hyperlink" Target="file:///\\zew.local\DFS\Bereiche\STEU\STEU\Personal\Praktikanten\Max%20Sch&#228;fer\country-by-country-reports\IT_Intesa_Sanpaolo_2013_cbcr_sd_en.pdf" TargetMode="External"/><Relationship Id="rId502" Type="http://schemas.openxmlformats.org/officeDocument/2006/relationships/hyperlink" Target="file:///\\zew.local\DFS\Bereiche\STEU\STEU\Personal\Praktikanten\Max%20Sch&#228;fer\country-by-country-reports\FR_Credit_Mutuel_2015_cbcr_ar_en.pdf" TargetMode="External"/><Relationship Id="rId947" Type="http://schemas.openxmlformats.org/officeDocument/2006/relationships/hyperlink" Target="file:///\\zew.local\DFS\Bereiche\STEU\STEU\Personal\Praktikanten\Max%20Sch&#228;fer\country-by-country-reports\GB_Barclays_Plc_2015_cbcr_sd_en.pdf" TargetMode="External"/><Relationship Id="rId1132" Type="http://schemas.openxmlformats.org/officeDocument/2006/relationships/hyperlink" Target="file:///\\zew.local\DFS\Bereiche\STEU\STEU\Personal\Praktikanten\Max%20Sch&#228;fer\country-by-country-reports\FR_Cr&#233;dit_Agricole_S.A._2015_cbcr_ar_fr.pdf" TargetMode="External"/><Relationship Id="rId1577" Type="http://schemas.openxmlformats.org/officeDocument/2006/relationships/hyperlink" Target="file:///\\zew.local\DFS\Bereiche\STEU\STEU\Personal\Praktikanten\Max%20Sch&#228;fer\country-by-country-reports\FR_BPCE_SA_2015_cbcr_ar_en.pdf" TargetMode="External"/><Relationship Id="rId1784" Type="http://schemas.openxmlformats.org/officeDocument/2006/relationships/hyperlink" Target="file:///\\zew.local\DFS\Bereiche\STEU\STEU\Personal\Praktikanten\Max%20Sch&#228;fer\country-by-country-reports\FR_RCI_Banque_SA_2014_cbcr_ar_fr.pdf" TargetMode="External"/><Relationship Id="rId1991" Type="http://schemas.openxmlformats.org/officeDocument/2006/relationships/hyperlink" Target="http://shareholdersandinvestors.bbva.com/TLBB/fbinir/mult/ConsolidatedFinancialStatements_tcm927-508895.pdf" TargetMode="External"/><Relationship Id="rId76" Type="http://schemas.openxmlformats.org/officeDocument/2006/relationships/hyperlink" Target="file:///\\zew.local\DFS\Bereiche\STEU\STEU\Personal\Praktikanten\Max%20Sch&#228;fer\country-by-country-reports\DE_Portigon_AG_2014_cbcr_ar_de.pdf" TargetMode="External"/><Relationship Id="rId807" Type="http://schemas.openxmlformats.org/officeDocument/2006/relationships/hyperlink" Target="file:///\\zew.local\DFS\Bereiche\STEU\STEU\Personal\Praktikanten\Max%20Sch&#228;fer\country-by-country-reports\GB_HSBC_Holdings_Plc_2015_cbcr_sd_en.pdf" TargetMode="External"/><Relationship Id="rId1437" Type="http://schemas.openxmlformats.org/officeDocument/2006/relationships/hyperlink" Target="file:///\\zew.local\DFS\Bereiche\STEU\STEU\Personal\Praktikanten\Max%20Sch&#228;fer\country-by-country-reports\FR_Societe_Generale_SA_2014_cbcr_ar_fr.pdf" TargetMode="External"/><Relationship Id="rId1644" Type="http://schemas.openxmlformats.org/officeDocument/2006/relationships/hyperlink" Target="file:///\\zew.local\DFS\Bereiche\STEU\STEU\Personal\Praktikanten\Max%20Sch&#228;fer\country-by-country-reports\FR_BPCE_SA_2014_cbcr_ar_en.pdf" TargetMode="External"/><Relationship Id="rId1851" Type="http://schemas.openxmlformats.org/officeDocument/2006/relationships/hyperlink" Target="file:///\\zew.local\DFS\Bereiche\STEU\STEU\Personal\Praktikanten\Max%20Sch&#228;fer\country-by-country-reports\BE_AXA_Bank_Europe_SA_NV_2015_cbcr_ar_en.pdf" TargetMode="External"/><Relationship Id="rId1504" Type="http://schemas.openxmlformats.org/officeDocument/2006/relationships/hyperlink" Target="http://www.groupebpce.fr/en/Investors/Results/Registration-documents" TargetMode="External"/><Relationship Id="rId1711" Type="http://schemas.openxmlformats.org/officeDocument/2006/relationships/hyperlink" Target="file:///\\zew.local\DFS\Bereiche\STEU\STEU\Personal\Praktikanten\Max%20Sch&#228;fer\country-by-country-reports\FR_Banque_Federative_du_Credit_Mutuel_2014_cbcr_ar_fr.pdf" TargetMode="External"/><Relationship Id="rId1949" Type="http://schemas.openxmlformats.org/officeDocument/2006/relationships/hyperlink" Target="file:///\\zew.local\DFS\Bereiche\STEU\STEU\Personal\Praktikanten\Max%20Sch&#228;fer\country-by-country-reports\ES_Banco_Bilbao_Vizcaya_Argentaria_SA_2015_cbcr_ar_en.pdf" TargetMode="External"/><Relationship Id="rId292" Type="http://schemas.openxmlformats.org/officeDocument/2006/relationships/hyperlink" Target="file:///\\zew.local\DFS\Bereiche\STEU\STEU\Personal\Praktikanten\Max%20Sch&#228;fer\country-by-country-reports\FR_Societe_Generale_SA_2013_cbcr_ar_fr.pdf" TargetMode="External"/><Relationship Id="rId1809" Type="http://schemas.openxmlformats.org/officeDocument/2006/relationships/hyperlink" Target="file:///\\zew.local\DFS\Bereiche\STEU\STEU\Personal\Praktikanten\Max%20Sch&#228;fer\country-by-country-reports\FR_RCI_Banque_SA_2015_cbcr_ar_en.pdf" TargetMode="External"/><Relationship Id="rId597" Type="http://schemas.openxmlformats.org/officeDocument/2006/relationships/hyperlink" Target="../Reports/Erhoben/GB_Nationwide_Building_Society_2015_cbcr_sd_en.pdf" TargetMode="External"/><Relationship Id="rId2180" Type="http://schemas.openxmlformats.org/officeDocument/2006/relationships/hyperlink" Target="https://www.rabobank.com/en/images/rabobank-annual-report-2015.pdf" TargetMode="External"/><Relationship Id="rId2278" Type="http://schemas.openxmlformats.org/officeDocument/2006/relationships/hyperlink" Target="../Reports/Erhoben/FR_Credit_Mutuel_Nord_Europe_SA_2014_cbcr_ar_fr.pdf" TargetMode="External"/><Relationship Id="rId152" Type="http://schemas.openxmlformats.org/officeDocument/2006/relationships/hyperlink" Target="../country-by-country-reports/AT_BAWAG_PSK_2015_cbcr_ar_de.pdf" TargetMode="External"/><Relationship Id="rId457" Type="http://schemas.openxmlformats.org/officeDocument/2006/relationships/hyperlink" Target="file:///\\zew.local\DFS\Bereiche\STEU\STEU\Personal\Praktikanten\Max%20Sch&#228;fer\country-by-country-reports\DE_ProCredit_Holding_AG_2013_cbcr_sd_de.pdf" TargetMode="External"/><Relationship Id="rId1087" Type="http://schemas.openxmlformats.org/officeDocument/2006/relationships/hyperlink" Target="file:///\\zew.local\DFS\Bereiche\STEU\STEU\Personal\Praktikanten\Max%20Sch&#228;fer\country-by-country-reports\FR_Credit_Agricole_S.A._2016_cbcr_ar_fr.pdf" TargetMode="External"/><Relationship Id="rId1294" Type="http://schemas.openxmlformats.org/officeDocument/2006/relationships/hyperlink" Target="file:///\\zew.local\DFS\Bereiche\STEU\STEU\Personal\Praktikanten\Max%20Sch&#228;fer\country-by-country-reports\FR_BNP_Paribas_2015_cbcr_ar_en.pdf" TargetMode="External"/><Relationship Id="rId2040" Type="http://schemas.openxmlformats.org/officeDocument/2006/relationships/hyperlink" Target="file:///C:\Users\user\AppData\Local\Temp\Users\Heiko%20Vay\AppData\Local\Microsoft\Windows\INetCache\Content.Outlook\Users\user\Documents\GroupWise\country-by-country-reports\AT_Erste_Group_Bank_AG_2016_cbcr_ar_de.pdf" TargetMode="External"/><Relationship Id="rId2138" Type="http://schemas.openxmlformats.org/officeDocument/2006/relationships/hyperlink" Target="../country-by-country-reports/LU_Banque_Havilland_SA_2015_cbcr_ar_en.pdf" TargetMode="External"/><Relationship Id="rId664" Type="http://schemas.openxmlformats.org/officeDocument/2006/relationships/hyperlink" Target="file:///\\zew.local\DFS\Bereiche\STEU\STEU\Personal\Praktikanten\Max%20Sch&#228;fer\country-by-country-reports\GB_Standard_Chartered_2015_cbcr_ar_en.pdf" TargetMode="External"/><Relationship Id="rId871" Type="http://schemas.openxmlformats.org/officeDocument/2006/relationships/hyperlink" Target="file:///\\zew.local\DFS\Bereiche\STEU\STEU\Personal\Praktikanten\Max%20Sch&#228;fer\country-by-country-reports\GB_HSBC_Holdings_Plc_2014_cbcr_sd_en.pdf" TargetMode="External"/><Relationship Id="rId969" Type="http://schemas.openxmlformats.org/officeDocument/2006/relationships/hyperlink" Target="file:///\\zew.local\DFS\Bereiche\STEU\STEU\Personal\Praktikanten\Max%20Sch&#228;fer\country-by-country-reports\GB_Barclays_Plc_2015_cbcr_sd_en.pdf" TargetMode="External"/><Relationship Id="rId1599" Type="http://schemas.openxmlformats.org/officeDocument/2006/relationships/hyperlink" Target="file:///\\zew.local\DFS\Bereiche\STEU\STEU\Personal\Praktikanten\Max%20Sch&#228;fer\country-by-country-reports\FR_BPCE_SA_2015_cbcr_ar_en.pdf" TargetMode="External"/><Relationship Id="rId317" Type="http://schemas.openxmlformats.org/officeDocument/2006/relationships/hyperlink" Target="file:///\\zew.local\DFS\Bereiche\STEU\STEU\Personal\Praktikanten\Max%20Sch&#228;fer\country-by-country-reports\FR_Societe_Generale_SA_2013_cbcr_ar_fr.pdf" TargetMode="External"/><Relationship Id="rId524" Type="http://schemas.openxmlformats.org/officeDocument/2006/relationships/hyperlink" Target="file:///\\zew.local\DFS\Bereiche\STEU\STEU\Personal\Praktikanten\Max%20Sch&#228;fer\country-by-country-reports\ES_Ibercaja_2015_cbcr_ar_en.pdf" TargetMode="External"/><Relationship Id="rId731" Type="http://schemas.openxmlformats.org/officeDocument/2006/relationships/hyperlink" Target="file:///\\zew.local\DFS\Bereiche\STEU\STEU\Personal\Praktikanten\Max%20Sch&#228;fer\country-by-country-reports\GB_Standard_Chartered_2013_cbcr_sd_en.pdf" TargetMode="External"/><Relationship Id="rId1154" Type="http://schemas.openxmlformats.org/officeDocument/2006/relationships/hyperlink" Target="file:///\\zew.local\DFS\Bereiche\STEU\STEU\Personal\Praktikanten\Max%20Sch&#228;fer\country-by-country-reports\FR_Credit_Agricole_S.A._2014_cbcr_ar_fr.pdf" TargetMode="External"/><Relationship Id="rId1361" Type="http://schemas.openxmlformats.org/officeDocument/2006/relationships/hyperlink" Target="file:///\\zew.local\DFS\Bereiche\STEU\STEU\Personal\Praktikanten\Max%20Sch&#228;fer\country-by-country-reports\FR_BNP_Paribas_2014_cbcr_ar_en.pdf" TargetMode="External"/><Relationship Id="rId1459" Type="http://schemas.openxmlformats.org/officeDocument/2006/relationships/hyperlink" Target="file:///\\zew.local\DFS\Bereiche\STEU\STEU\Personal\Praktikanten\Max%20Sch&#228;fer\country-by-country-reports\FR_Societe_Generale_SA_2014_cbcr_ar_fr.pdf" TargetMode="External"/><Relationship Id="rId2205" Type="http://schemas.openxmlformats.org/officeDocument/2006/relationships/hyperlink" Target="../country-by-country-reports/AT_BAWAG_PSK_2014_cbcr_ar_de.pdf" TargetMode="External"/><Relationship Id="rId98" Type="http://schemas.openxmlformats.org/officeDocument/2006/relationships/hyperlink" Target="country-by-country-reports/AT_Raiffeisen_Zentralbank_Oesterreich_AG_RZB_2016_cbcr_ar_en.pdf" TargetMode="External"/><Relationship Id="rId829" Type="http://schemas.openxmlformats.org/officeDocument/2006/relationships/hyperlink" Target="file:///\\zew.local\DFS\Bereiche\STEU\STEU\Personal\Praktikanten\Max%20Sch&#228;fer\country-by-country-reports\GB_HSBC_Holdings_Plc_2015_cbcr_sd_en.pdf" TargetMode="External"/><Relationship Id="rId1014" Type="http://schemas.openxmlformats.org/officeDocument/2006/relationships/hyperlink" Target="https://www.credit-agricole.com/finance/finance/espace-investisseurs/informations-financieres" TargetMode="External"/><Relationship Id="rId1221" Type="http://schemas.openxmlformats.org/officeDocument/2006/relationships/hyperlink" Target="file:///\\zew.local\DFS\Bereiche\STEU\STEU\Personal\Praktikanten\Max%20Sch&#228;fer\country-by-country-reports\FR_BNP_Paribas_2016_cbcr_ar_en.pdf" TargetMode="External"/><Relationship Id="rId1666" Type="http://schemas.openxmlformats.org/officeDocument/2006/relationships/hyperlink" Target="file:///\\zew.local\DFS\Bereiche\STEU\STEU\Personal\Praktikanten\Max%20Sch&#228;fer\country-by-country-reports\FR_BPCE_SA_2014_cbcr_ar_en.pdf" TargetMode="External"/><Relationship Id="rId1873" Type="http://schemas.openxmlformats.org/officeDocument/2006/relationships/hyperlink" Target="file:///\\zew.local\DFS\Bereiche\STEU\STEU\Personal\Praktikanten\Max%20Sch&#228;fer\country-by-country-reports\SE_Nordea_Bank_AB_publ_2016_cbcr_ar_en.pdf" TargetMode="External"/><Relationship Id="rId1319" Type="http://schemas.openxmlformats.org/officeDocument/2006/relationships/hyperlink" Target="file:///\\zew.local\DFS\Bereiche\STEU\STEU\Personal\Praktikanten\Max%20Sch&#228;fer\country-by-country-reports\FR_BNP_Paribas_2015_cbcr_ar_en.pdf" TargetMode="External"/><Relationship Id="rId1526" Type="http://schemas.openxmlformats.org/officeDocument/2006/relationships/hyperlink" Target="http://www.groupebpce.fr/en/Investors/Results/Registration-documents" TargetMode="External"/><Relationship Id="rId1733" Type="http://schemas.openxmlformats.org/officeDocument/2006/relationships/hyperlink" Target="file:///\\zew.local\DFS\Bereiche\STEU\STEU\Personal\Praktikanten\Max%20Sch&#228;fer\country-by-country-reports\FR_Banque_PSA_Finance_SA_2015_cbcr_ar_fr.pdf" TargetMode="External"/><Relationship Id="rId1940" Type="http://schemas.openxmlformats.org/officeDocument/2006/relationships/hyperlink" Target="file:///\\zew.local\DFS\Bereiche\STEU\STEU\Personal\Praktikanten\Max%20Sch&#228;fer\country-by-country-reports\ES_Banco_Bilbao_Vizcaya_Argentaria_SA_2015_cbcr_ar_en.pdf" TargetMode="External"/><Relationship Id="rId25" Type="http://schemas.openxmlformats.org/officeDocument/2006/relationships/hyperlink" Target="file:///\\zew.local\DFS\Bereiche\STEU\STEU\Personal\Praktikanten\Max%20Sch&#228;fer\country-by-country-reports\FR_Agence_Francaise_de_Developpement_2015_cbcr_ar_fr.pdf" TargetMode="External"/><Relationship Id="rId1800" Type="http://schemas.openxmlformats.org/officeDocument/2006/relationships/hyperlink" Target="file:///\\zew.local\DFS\Bereiche\STEU\STEU\Personal\Praktikanten\Max%20Sch&#228;fer\country-by-country-reports\FR_RCI_Banque_SA_2015_cbcr_ar_en.pdf" TargetMode="External"/><Relationship Id="rId174" Type="http://schemas.openxmlformats.org/officeDocument/2006/relationships/hyperlink" Target="file:///\\zew.local\DFS\Bereiche\STEU\STEU\Personal\Praktikanten\Max%20Sch&#228;fer\country-by-country-reports\IE_Bank_of_Ireland_2013_cbcr_sd_en.pdf" TargetMode="External"/><Relationship Id="rId381" Type="http://schemas.openxmlformats.org/officeDocument/2006/relationships/hyperlink" Target="file:///\\zew.local\DFS\Bereiche\STEU\STEU\Personal\Praktikanten\Max%20Sch&#228;fer\country-by-country-reports\GB_HSBC_Holdings_Plc_2013_cbcr_sd_en.pdf" TargetMode="External"/><Relationship Id="rId2062" Type="http://schemas.openxmlformats.org/officeDocument/2006/relationships/hyperlink" Target="..\country-by-country-reports\IT_Monte_dei_Paschi_di_Siena_2014_cbcr_ar_en.pdf" TargetMode="External"/><Relationship Id="rId241" Type="http://schemas.openxmlformats.org/officeDocument/2006/relationships/hyperlink" Target="file:///\\zew.local\DFS\Bereiche\STEU\STEU\Personal\Praktikanten\Max%20Sch&#228;fer\country-by-country-reports\FR_Dexia_Credit_Local_2013_cbcr_sd_fr.pdf" TargetMode="External"/><Relationship Id="rId479" Type="http://schemas.openxmlformats.org/officeDocument/2006/relationships/hyperlink" Target="file:///\\zew.local\DFS\Bereiche\STEU\STEU\Personal\Praktikanten\Max%20Sch&#228;fer\country-by-country-reports\DE_Nord_LB_2013_cbcr_sd_de.pdf" TargetMode="External"/><Relationship Id="rId686" Type="http://schemas.openxmlformats.org/officeDocument/2006/relationships/hyperlink" Target="file:///\\zew.local\DFS\Bereiche\STEU\STEU\Personal\Praktikanten\Max%20Sch&#228;fer\country-by-country-reports\GB_Standard_Chartered_2015_cbcr_ar_en.pdf" TargetMode="External"/><Relationship Id="rId893" Type="http://schemas.openxmlformats.org/officeDocument/2006/relationships/hyperlink" Target="file:///\\zew.local\DFS\Bereiche\STEU\STEU\Personal\Praktikanten\Max%20Sch&#228;fer\country-by-country-reports\GB_HSBC_Holdings_Plc_2014_cbcr_sd_en.pdf" TargetMode="External"/><Relationship Id="rId339" Type="http://schemas.openxmlformats.org/officeDocument/2006/relationships/hyperlink" Target="file:///\\zew.local\DFS\Bereiche\STEU\STEU\Personal\Praktikanten\Max%20Sch&#228;fer\country-by-country-reports\FR_Dexia_Credit_Local_2015_cbcr_ar_fr.pdf" TargetMode="External"/><Relationship Id="rId546" Type="http://schemas.openxmlformats.org/officeDocument/2006/relationships/hyperlink" Target="file:///\\zew.local\DFS\Bereiche\STEU\STEU\Personal\Praktikanten\Max%20Sch&#228;fer\country-by-country-reports\AT_Raiffeisenlandesbank_Oberoesterreich_AG_2015_cbcr_ar_de.pdf" TargetMode="External"/><Relationship Id="rId753" Type="http://schemas.openxmlformats.org/officeDocument/2006/relationships/hyperlink" Target="file:///\\zew.local\DFS\Bereiche\STEU\STEU\Personal\Praktikanten\Max%20Sch&#228;fer\country-by-country-reports\GB_Standard_Chartered_2013_cbcr_sd_en.pdf" TargetMode="External"/><Relationship Id="rId1176" Type="http://schemas.openxmlformats.org/officeDocument/2006/relationships/hyperlink" Target="file:///\\zew.local\DFS\Bereiche\STEU\STEU\Personal\Praktikanten\Max%20Sch&#228;fer\country-by-country-reports\FR_Credit_Agricole_S.A._2014_cbcr_ar_fr.pdf" TargetMode="External"/><Relationship Id="rId1383" Type="http://schemas.openxmlformats.org/officeDocument/2006/relationships/hyperlink" Target="file:///\\zew.local\DFS\Bereiche\STEU\STEU\Personal\Praktikanten\Max%20Sch&#228;fer\country-by-country-reports\FR_BNP_Paribas_2014_cbcr_ar_en.pdf" TargetMode="External"/><Relationship Id="rId2227" Type="http://schemas.openxmlformats.org/officeDocument/2006/relationships/hyperlink" Target="file:///X:\Datenerhebung\country-by-country-reports\DE_KfW_Ipex-Bank_GmbH_2016_cbcr_ar_de.pdf" TargetMode="External"/><Relationship Id="rId101" Type="http://schemas.openxmlformats.org/officeDocument/2006/relationships/hyperlink" Target="country-by-country-reports/FR_Credit_Mutuel_Nord_Europe_SA_2016_cbcr_ar_fr.pdf" TargetMode="External"/><Relationship Id="rId406" Type="http://schemas.openxmlformats.org/officeDocument/2006/relationships/hyperlink" Target="country-by-country-reports/GB_Aberdeen_Asset_Management_2015_cbcr_sd_en.pdf" TargetMode="External"/><Relationship Id="rId960" Type="http://schemas.openxmlformats.org/officeDocument/2006/relationships/hyperlink" Target="file:///\\zew.local\DFS\Bereiche\STEU\STEU\Personal\Praktikanten\Max%20Sch&#228;fer\country-by-country-reports\GB_Barclays_Plc_2015_cbcr_sd_en.pdf" TargetMode="External"/><Relationship Id="rId1036" Type="http://schemas.openxmlformats.org/officeDocument/2006/relationships/hyperlink" Target="https://www.credit-agricole.com/finance/finance/espace-investisseurs/informations-financieres" TargetMode="External"/><Relationship Id="rId1243" Type="http://schemas.openxmlformats.org/officeDocument/2006/relationships/hyperlink" Target="file:///\\zew.local\DFS\Bereiche\STEU\STEU\Personal\Praktikanten\Max%20Sch&#228;fer\country-by-country-reports\FR_BNP_Paribas_2016_cbcr_ar_en.pdf" TargetMode="External"/><Relationship Id="rId1590" Type="http://schemas.openxmlformats.org/officeDocument/2006/relationships/hyperlink" Target="file:///\\zew.local\DFS\Bereiche\STEU\STEU\Personal\Praktikanten\Max%20Sch&#228;fer\country-by-country-reports\FR_BPCE_SA_2015_cbcr_ar_en.pdf" TargetMode="External"/><Relationship Id="rId1688" Type="http://schemas.openxmlformats.org/officeDocument/2006/relationships/hyperlink" Target="file:///\\zew.local\DFS\Bereiche\STEU\STEU\Personal\Praktikanten\Max%20Sch&#228;fer\country-by-country-reports\FR_Banque_Federative_du_Credit_Mutuel_2015_cbcr_ar_fr.pdf" TargetMode="External"/><Relationship Id="rId1895" Type="http://schemas.openxmlformats.org/officeDocument/2006/relationships/hyperlink" Target="file:///\\zew.local\DFS\Bereiche\STEU\STEU\Personal\Praktikanten\Max%20Sch&#228;fer\country-by-country-reports\NL_ABN_AMRO_Bank_NV_2015_cbcr_ar_en.pdf" TargetMode="External"/><Relationship Id="rId613" Type="http://schemas.openxmlformats.org/officeDocument/2006/relationships/hyperlink" Target="../Reports/Erhoben/GB_BLME_Holdings_PLC_2016_cbcr_ar_en.pdf" TargetMode="External"/><Relationship Id="rId820" Type="http://schemas.openxmlformats.org/officeDocument/2006/relationships/hyperlink" Target="file:///\\zew.local\DFS\Bereiche\STEU\STEU\Personal\Praktikanten\Max%20Sch&#228;fer\country-by-country-reports\GB_HSBC_Holdings_Plc_2015_cbcr_sd_en.pdf" TargetMode="External"/><Relationship Id="rId918" Type="http://schemas.openxmlformats.org/officeDocument/2006/relationships/hyperlink" Target="file:///\\zew.local\DFS\Bereiche\STEU\STEU\Personal\Praktikanten\Max%20Sch&#228;fer\country-by-country-reports\GB_Barclays_Plc_2016_cbcr_sd_en.pdf" TargetMode="External"/><Relationship Id="rId1450" Type="http://schemas.openxmlformats.org/officeDocument/2006/relationships/hyperlink" Target="file:///\\zew.local\DFS\Bereiche\STEU\STEU\Personal\Praktikanten\Max%20Sch&#228;fer\country-by-country-reports\FR_Societe_Generale_SA_2014_cbcr_ar_fr.pdf" TargetMode="External"/><Relationship Id="rId1548" Type="http://schemas.openxmlformats.org/officeDocument/2006/relationships/hyperlink" Target="file:///\\zew.local\DFS\Bereiche\STEU\STEU\Personal\Praktikanten\Max%20Sch&#228;fer\country-by-country-reports\FR_BPCE_SA_2015_cbcr_ar_en.pdf" TargetMode="External"/><Relationship Id="rId1755" Type="http://schemas.openxmlformats.org/officeDocument/2006/relationships/hyperlink" Target="file:///\\zew.local\DFS\Bereiche\STEU\STEU\Personal\Praktikanten\Max%20Sch&#228;fer\country-by-country-reports\FR_Banque_PSA_Finance_SA_2014_cbcr_sd_fr.pdf" TargetMode="External"/><Relationship Id="rId1103" Type="http://schemas.openxmlformats.org/officeDocument/2006/relationships/hyperlink" Target="file:///\\zew.local\DFS\Bereiche\STEU\STEU\Personal\Praktikanten\Max%20Sch&#228;fer\country-by-country-reports\FR_Cr&#233;dit_Agricole_S.A._2015_cbcr_ar_fr.pdf" TargetMode="External"/><Relationship Id="rId1310" Type="http://schemas.openxmlformats.org/officeDocument/2006/relationships/hyperlink" Target="file:///\\zew.local\DFS\Bereiche\STEU\STEU\Personal\Praktikanten\Max%20Sch&#228;fer\country-by-country-reports\FR_BNP_Paribas_2015_cbcr_ar_en.pdf" TargetMode="External"/><Relationship Id="rId1408" Type="http://schemas.openxmlformats.org/officeDocument/2006/relationships/hyperlink" Target="file:///\\zew.local\DFS\Bereiche\STEU\STEU\Personal\Praktikanten\Max%20Sch&#228;fer\country-by-country-reports\FR_Societe_Generale_SA_2014_cbcr_ar_fr.pdf" TargetMode="External"/><Relationship Id="rId1962" Type="http://schemas.openxmlformats.org/officeDocument/2006/relationships/hyperlink" Target="file:///\\zew.local\DFS\Bereiche\STEU\STEU\Personal\Praktikanten\Max%20Sch&#228;fer\country-by-country-reports\ES_Banco_Bilbao_Vizcaya_Argentaria_SA_2014_cbcr_ar_en.pdf" TargetMode="External"/><Relationship Id="rId47" Type="http://schemas.openxmlformats.org/officeDocument/2006/relationships/hyperlink" Target="file:///X:\Datenerhebung\country-by-country-reports\CY_RCB_2015_cbcr_sd_en.pdf" TargetMode="External"/><Relationship Id="rId1615" Type="http://schemas.openxmlformats.org/officeDocument/2006/relationships/hyperlink" Target="file:///\\zew.local\DFS\Bereiche\STEU\STEU\Personal\Praktikanten\Max%20Sch&#228;fer\country-by-country-reports\FR_BPCE_SA_2014_cbcr_ar_en.pdf" TargetMode="External"/><Relationship Id="rId1822" Type="http://schemas.openxmlformats.org/officeDocument/2006/relationships/hyperlink" Target="file:///\\zew.local\DFS\Bereiche\STEU\STEU\CBCR_shared\Datenerhebung\country-by-country-reports\DE_Deutsche_Pfandbriefbank_AG_2015_cbcr_ar_en.pdf" TargetMode="External"/><Relationship Id="rId196" Type="http://schemas.openxmlformats.org/officeDocument/2006/relationships/hyperlink" Target="file:///\\zew.local\DFS\Bereiche\STEU\STEU\Personal\Praktikanten\Max%20Sch&#228;fer\country-by-country-reports\FR_BPCE_SA_2013_cbcr_sd_fr.pdf" TargetMode="External"/><Relationship Id="rId2084" Type="http://schemas.openxmlformats.org/officeDocument/2006/relationships/hyperlink" Target="../country-by-country-reports/IT_Cassa_di_Risparmio_di_Ravenna_SpA_2016_cbcr_ar_it.pdf" TargetMode="External"/><Relationship Id="rId2291" Type="http://schemas.openxmlformats.org/officeDocument/2006/relationships/hyperlink" Target="../Reports/Erhoben/GB_CMC_Markets_2016_cbcr_sd_en.pdf" TargetMode="External"/><Relationship Id="rId263" Type="http://schemas.openxmlformats.org/officeDocument/2006/relationships/hyperlink" Target="file:///\\zew.local\DFS\Bereiche\STEU\STEU\Personal\Praktikanten\Max%20Sch&#228;fer\country-by-country-reports\FR_Societe_Generale_SA_2013_cbcr_ar_fr.pdf" TargetMode="External"/><Relationship Id="rId470" Type="http://schemas.openxmlformats.org/officeDocument/2006/relationships/hyperlink" Target="file:///\\zew.local\DFS\Bereiche\STEU\STEU\Personal\Praktikanten\Max%20Sch&#228;fer\country-by-country-reports\DE_ProCredit_Holding_AG_2013_cbcr_sd_de.pdf" TargetMode="External"/><Relationship Id="rId2151" Type="http://schemas.openxmlformats.org/officeDocument/2006/relationships/hyperlink" Target="../country-by-country-reports/LU_KBL_European_Private_Bankers_2016_cbcr_ar_en.pdf" TargetMode="External"/><Relationship Id="rId123" Type="http://schemas.openxmlformats.org/officeDocument/2006/relationships/hyperlink" Target="country-by-country-reports/FR_Banque_Federative_du_Credit_Mutuel_2016_cbcr_ar_fr.pdf" TargetMode="External"/><Relationship Id="rId330" Type="http://schemas.openxmlformats.org/officeDocument/2006/relationships/hyperlink" Target="file:///\\zew.local\DFS\Bereiche\STEU\STEU\Personal\Praktikanten\Max%20Sch&#228;fer\country-by-country-reports\FR_Societe_Generale_SA_2013_cbcr_ar_fr.pdf" TargetMode="External"/><Relationship Id="rId568" Type="http://schemas.openxmlformats.org/officeDocument/2006/relationships/hyperlink" Target="file:///\\zew.local\DFS\Bereiche\STEU\STEU\Personal\Praktikanten\Max%20Sch&#228;fer\country-by-country-reports\GR_National_Bank_of_Greece_SA_2014_cbcr_ar_en.pdf" TargetMode="External"/><Relationship Id="rId775" Type="http://schemas.openxmlformats.org/officeDocument/2006/relationships/hyperlink" Target="file:///\\zew.local\DFS\Bereiche\STEU\STEU\Personal\Praktikanten\Max%20Sch&#228;fer\country-by-country-reports\GB_Standard_Chartered_2013_cbcr_sd_en.pdf" TargetMode="External"/><Relationship Id="rId982" Type="http://schemas.openxmlformats.org/officeDocument/2006/relationships/hyperlink" Target="file:///\\zew.local\DFS\Bereiche\STEU\STEU\Personal\Praktikanten\Max%20Sch&#228;fer\country-by-country-reports\GB_Barclays_Plc_2014_cbcr_sd_en.pdf" TargetMode="External"/><Relationship Id="rId1198" Type="http://schemas.openxmlformats.org/officeDocument/2006/relationships/hyperlink" Target="file:///\\zew.local\DFS\Bereiche\STEU\STEU\Personal\Praktikanten\Max%20Sch&#228;fer\country-by-country-reports\FR_BNP_Paribas_2016_cbcr_ar_en.pdf" TargetMode="External"/><Relationship Id="rId2011" Type="http://schemas.openxmlformats.org/officeDocument/2006/relationships/hyperlink" Target="file:///\\zew.local\DFS\Bereiche\STEU\STEU\Personal\Praktikanten\Max%20Sch&#228;fer\country-by-country-reports\ES_Banco_Santander_SA_2015_cbcr_ar_en.pdf" TargetMode="External"/><Relationship Id="rId2249" Type="http://schemas.openxmlformats.org/officeDocument/2006/relationships/hyperlink" Target="../Reports/Erhoben/DE_HSH_Finanzfonds_Aoer_2015_cbcr_ar_en.pdf" TargetMode="External"/><Relationship Id="rId428" Type="http://schemas.openxmlformats.org/officeDocument/2006/relationships/hyperlink" Target="file:///\\zew.local\DFS\Bereiche\STEU\STEU\Personal\Praktikanten\Max%20Sch&#228;fer\country-by-country-reports\PT_Caixa_Geral_de_Depositos_2016_cbcr_ar_en.pdf" TargetMode="External"/><Relationship Id="rId635" Type="http://schemas.openxmlformats.org/officeDocument/2006/relationships/hyperlink" Target="file:///\\zew.local\DFS\Bereiche\STEU\STEU\Personal\Praktikanten\Max%20Sch&#228;fer\country-by-country-reports\GB_Schroders_Plc_2016_turnover_sd_en.pdf" TargetMode="External"/><Relationship Id="rId842" Type="http://schemas.openxmlformats.org/officeDocument/2006/relationships/hyperlink" Target="file:///\\zew.local\DFS\Bereiche\STEU\STEU\Personal\Praktikanten\Max%20Sch&#228;fer\country-by-country-reports\GB_HSBC_Holdings_Plc_2014_cbcr_sd_en.pdf" TargetMode="External"/><Relationship Id="rId1058" Type="http://schemas.openxmlformats.org/officeDocument/2006/relationships/hyperlink" Target="file:///\\zew.local\DFS\Bereiche\STEU\STEU\Personal\Praktikanten\Max%20Sch&#228;fer\country-by-country-reports\FR_Credit_Agricole_S.A._2016_cbcr_ar_fr.pdf" TargetMode="External"/><Relationship Id="rId1265" Type="http://schemas.openxmlformats.org/officeDocument/2006/relationships/hyperlink" Target="file:///\\zew.local\DFS\Bereiche\STEU\STEU\Personal\Praktikanten\Max%20Sch&#228;fer\country-by-country-reports\FR_BNP_Paribas_2015_cbcr_ar_en.pdf" TargetMode="External"/><Relationship Id="rId1472" Type="http://schemas.openxmlformats.org/officeDocument/2006/relationships/hyperlink" Target="file:///\\zew.local\DFS\Bereiche\STEU\STEU\Personal\Praktikanten\Max%20Sch&#228;fer\country-by-country-reports\FR_BPCE_SA_2016_cbcr_ar_en.pdf" TargetMode="External"/><Relationship Id="rId2109" Type="http://schemas.openxmlformats.org/officeDocument/2006/relationships/hyperlink" Target="file:///\\zew.local\DFS\Bereiche\STEU\STEU\Personal\Praktikanten\Max%20Sch&#228;fer\country-by-country-reports\IT_UniCredit_SpA_2016_cbcr_sd_en.pdf" TargetMode="External"/><Relationship Id="rId2316" Type="http://schemas.openxmlformats.org/officeDocument/2006/relationships/hyperlink" Target="file:///\\zew.local\DFS\Bereiche\STEU\STEU\Personal\Praktikanten\Max%20Sch&#228;fer\country-by-country-reports\IT_Intesa_Sanpaolo_2013_cbcr_sd_en.pdf" TargetMode="External"/><Relationship Id="rId702" Type="http://schemas.openxmlformats.org/officeDocument/2006/relationships/hyperlink" Target="file:///\\zew.local\DFS\Bereiche\STEU\STEU\Personal\Praktikanten\Max%20Sch&#228;fer\country-by-country-reports\GB_Standard_Chartered_2015_cbcr_ar_en.pdf" TargetMode="External"/><Relationship Id="rId1125" Type="http://schemas.openxmlformats.org/officeDocument/2006/relationships/hyperlink" Target="file:///\\zew.local\DFS\Bereiche\STEU\STEU\Personal\Praktikanten\Max%20Sch&#228;fer\country-by-country-reports\FR_Cr&#233;dit_Agricole_S.A._2015_cbcr_ar_fr.pdf" TargetMode="External"/><Relationship Id="rId1332" Type="http://schemas.openxmlformats.org/officeDocument/2006/relationships/hyperlink" Target="file:///\\zew.local\DFS\Bereiche\STEU\STEU\Personal\Praktikanten\Max%20Sch&#228;fer\country-by-country-reports\FR_BNP_Paribas_2014_cbcr_ar_en.pdf" TargetMode="External"/><Relationship Id="rId1777" Type="http://schemas.openxmlformats.org/officeDocument/2006/relationships/hyperlink" Target="file:///\\zew.local\DFS\Bereiche\STEU\STEU\Personal\Praktikanten\Max%20Sch&#228;fer\country-by-country-reports\FR_RCI_Banque_SA_2014_cbcr_ar_fr.pdf" TargetMode="External"/><Relationship Id="rId1984" Type="http://schemas.openxmlformats.org/officeDocument/2006/relationships/hyperlink" Target="http://shareholdersandinvestors.bbva.com/TLBB/fbinir/mult/ConsolidatedFinancialStatements_tcm927-508895.pdf" TargetMode="External"/><Relationship Id="rId69" Type="http://schemas.openxmlformats.org/officeDocument/2006/relationships/hyperlink" Target="file:///\\zew.local\DFS\Bereiche\STEU\STEU\Personal\Praktikanten\Max%20Sch&#228;fer\country-by-country-reports\IT_Banca_Esperia_2013_sd_it.pdf" TargetMode="External"/><Relationship Id="rId1637" Type="http://schemas.openxmlformats.org/officeDocument/2006/relationships/hyperlink" Target="file:///\\zew.local\DFS\Bereiche\STEU\STEU\Personal\Praktikanten\Max%20Sch&#228;fer\country-by-country-reports\FR_BPCE_SA_2014_cbcr_ar_en.pdf" TargetMode="External"/><Relationship Id="rId1844" Type="http://schemas.openxmlformats.org/officeDocument/2006/relationships/hyperlink" Target="file:///\\zew.local\DFS\Bereiche\STEU\STEU\Personal\Praktikanten\Max%20Sch&#228;fer\country-by-country-reports\BE_Investar_SA-Investeringsmaatschappij_Argenta_NV_2015_cbcr_ar_en.pdf" TargetMode="External"/><Relationship Id="rId1704" Type="http://schemas.openxmlformats.org/officeDocument/2006/relationships/hyperlink" Target="file:///\\zew.local\DFS\Bereiche\STEU\STEU\Personal\Praktikanten\Max%20Sch&#228;fer\country-by-country-reports\FR_Banque_Federative_du_Credit_Mutuel_2014_cbcr_ar_fr.pdf" TargetMode="External"/><Relationship Id="rId285" Type="http://schemas.openxmlformats.org/officeDocument/2006/relationships/hyperlink" Target="file:///\\zew.local\DFS\Bereiche\STEU\STEU\Personal\Praktikanten\Max%20Sch&#228;fer\country-by-country-reports\FR_Societe_Generale_SA_2013_cbcr_ar_fr.pdf" TargetMode="External"/><Relationship Id="rId1911" Type="http://schemas.openxmlformats.org/officeDocument/2006/relationships/hyperlink" Target="file:///\\zew.local\DFS\Bereiche\STEU\STEU\Personal\Praktikanten\Max%20Sch&#228;fer\country-by-country-reports\NL_ABN_AMRO_Bank_NV_2014_cbcr_ar_en.pdf" TargetMode="External"/><Relationship Id="rId492" Type="http://schemas.openxmlformats.org/officeDocument/2006/relationships/hyperlink" Target="file:///\\zew.local\DFS\Bereiche\STEU\STEU\Personal\Praktikanten\Max%20Sch&#228;fer\country-by-country-reports\NL_ABN_Amro_2016_cbcr_ar_en.pdf" TargetMode="External"/><Relationship Id="rId797" Type="http://schemas.openxmlformats.org/officeDocument/2006/relationships/hyperlink" Target="file:///\\zew.local\DFS\Bereiche\STEU\STEU\Personal\Praktikanten\Max%20Sch&#228;fer\country-by-country-reports\GB_HSBC_Holdings_Plc_2015_cbcr_sd_en.pdf" TargetMode="External"/><Relationship Id="rId2173" Type="http://schemas.openxmlformats.org/officeDocument/2006/relationships/hyperlink" Target="https://www.rabobank.com/en/images/rabobank-annual-report-2015.pdf" TargetMode="External"/><Relationship Id="rId145" Type="http://schemas.openxmlformats.org/officeDocument/2006/relationships/hyperlink" Target="country-by-country-reports/DE_Bayerische_Landesbank_2015_cbcr_ar_en.pdf" TargetMode="External"/><Relationship Id="rId352" Type="http://schemas.openxmlformats.org/officeDocument/2006/relationships/hyperlink" Target="file:///\\zew.local\DFS\Bereiche\STEU\STEU\Personal\Praktikanten\Max%20Sch&#228;fer\country-by-country-reports\FR_Dexia_Credit_Local_2014_cbcr_ar_fr.pdf" TargetMode="External"/><Relationship Id="rId1287" Type="http://schemas.openxmlformats.org/officeDocument/2006/relationships/hyperlink" Target="file:///\\zew.local\DFS\Bereiche\STEU\STEU\Personal\Praktikanten\Max%20Sch&#228;fer\country-by-country-reports\FR_BNP_Paribas_2015_cbcr_ar_en.pdf" TargetMode="External"/><Relationship Id="rId2033" Type="http://schemas.openxmlformats.org/officeDocument/2006/relationships/hyperlink" Target="file:///\\zew.local\DFS\Bereiche\STEU\STEU\Personal\Praktikanten\Max%20Sch&#228;fer\country-by-country-reports\DK_Jyske_Bank_A_S_Group_2016_cbcr_ar_en.pdf" TargetMode="External"/><Relationship Id="rId2240" Type="http://schemas.openxmlformats.org/officeDocument/2006/relationships/hyperlink" Target="file:///X:\Datenerhebung\country-by-country-reports\DE_Deka_Bank_2015_cbcr_sd_de.pdf" TargetMode="External"/><Relationship Id="rId212" Type="http://schemas.openxmlformats.org/officeDocument/2006/relationships/hyperlink" Target="file:///\\zew.local\DFS\Bereiche\STEU\STEU\Personal\Praktikanten\Max%20Sch&#228;fer\country-by-country-reports\FR_BPCE_SA_2013_cbcr_sd_fr.pdf" TargetMode="External"/><Relationship Id="rId657" Type="http://schemas.openxmlformats.org/officeDocument/2006/relationships/hyperlink" Target="file:///\\zew.local\DFS\Bereiche\STEU\STEU\Personal\Praktikanten\Max%20Sch&#228;fer\country-by-country-reports\GB_Standard_Chartered_2015_cbcr_ar_en.pdf" TargetMode="External"/><Relationship Id="rId864" Type="http://schemas.openxmlformats.org/officeDocument/2006/relationships/hyperlink" Target="file:///\\zew.local\DFS\Bereiche\STEU\STEU\Personal\Praktikanten\Max%20Sch&#228;fer\country-by-country-reports\GB_HSBC_Holdings_Plc_2014_cbcr_sd_en.pdf" TargetMode="External"/><Relationship Id="rId1494" Type="http://schemas.openxmlformats.org/officeDocument/2006/relationships/hyperlink" Target="http://www.groupebpce.fr/en/Investors/Results/Registration-documents" TargetMode="External"/><Relationship Id="rId1799" Type="http://schemas.openxmlformats.org/officeDocument/2006/relationships/hyperlink" Target="file:///\\zew.local\DFS\Bereiche\STEU\STEU\Personal\Praktikanten\Max%20Sch&#228;fer\country-by-country-reports\FR_RCI_Banque_SA_2015_cbcr_ar_en.pdf" TargetMode="External"/><Relationship Id="rId2100" Type="http://schemas.openxmlformats.org/officeDocument/2006/relationships/hyperlink" Target="file:///\\zew.local\DFS\Bereiche\STEU\STEU\Personal\Praktikanten\Max%20Sch&#228;fer\country-by-country-reports\IT_UniCredit_SpA_2016_cbcr_sd_en.pdf" TargetMode="External"/><Relationship Id="rId2338" Type="http://schemas.openxmlformats.org/officeDocument/2006/relationships/hyperlink" Target="file:///\\nas2.ad.uni-mannheim.de\vol_lscsp\Home\lscsp\CBCR_shared\Datenerhebung\Reports\Annual_reports\DE_Deutsche_Bank_AG_2016_cbcr_ar_en.pdf" TargetMode="External"/><Relationship Id="rId517" Type="http://schemas.openxmlformats.org/officeDocument/2006/relationships/hyperlink" Target="file:///\\zew.local\DFS\Bereiche\STEU\STEU\Personal\Praktikanten\Max%20Sch&#228;fer\country-by-country-reports\DE_Landesbank_Hessen-Thueringen_Girozentrale_-_HELABA_2014_cbcr_ar_de.pdf" TargetMode="External"/><Relationship Id="rId724" Type="http://schemas.openxmlformats.org/officeDocument/2006/relationships/hyperlink" Target="file:///\\zew.local\DFS\Bereiche\STEU\STEU\Personal\Praktikanten\Max%20Sch&#228;fer\country-by-country-reports\GB_Standard_Chartered_2013_cbcr_sd_en.pdf" TargetMode="External"/><Relationship Id="rId931" Type="http://schemas.openxmlformats.org/officeDocument/2006/relationships/hyperlink" Target="file:///\\zew.local\DFS\Bereiche\STEU\STEU\Personal\Praktikanten\Max%20Sch&#228;fer\country-by-country-reports\GB_Barclays_Plc_2016_cbcr_sd_en.pdf" TargetMode="External"/><Relationship Id="rId1147" Type="http://schemas.openxmlformats.org/officeDocument/2006/relationships/hyperlink" Target="file:///\\zew.local\DFS\Bereiche\STEU\STEU\Personal\Praktikanten\Max%20Sch&#228;fer\country-by-country-reports\FR_Credit_Agricole_S.A._2014_cbcr_ar_fr.pdf" TargetMode="External"/><Relationship Id="rId1354" Type="http://schemas.openxmlformats.org/officeDocument/2006/relationships/hyperlink" Target="file:///\\zew.local\DFS\Bereiche\STEU\STEU\Personal\Praktikanten\Max%20Sch&#228;fer\country-by-country-reports\FR_BNP_Paribas_2014_cbcr_ar_en.pdf" TargetMode="External"/><Relationship Id="rId1561" Type="http://schemas.openxmlformats.org/officeDocument/2006/relationships/hyperlink" Target="file:///\\zew.local\DFS\Bereiche\STEU\STEU\Personal\Praktikanten\Max%20Sch&#228;fer\country-by-country-reports\FR_BPCE_SA_2015_cbcr_ar_en.pdf" TargetMode="External"/><Relationship Id="rId60" Type="http://schemas.openxmlformats.org/officeDocument/2006/relationships/hyperlink" Target="country-by-country-reports/GB_Aberdeen_Asset_Management_2015_cbcr_sd_en.pdf" TargetMode="External"/><Relationship Id="rId1007" Type="http://schemas.openxmlformats.org/officeDocument/2006/relationships/hyperlink" Target="file:///\\zew.local\DFS\Bereiche\STEU\STEU\Personal\Praktikanten\Max%20Sch&#228;fer\country-by-country-reports\GB_Barclays_Plc_2014_cbcr_sd_en.pdf" TargetMode="External"/><Relationship Id="rId1214" Type="http://schemas.openxmlformats.org/officeDocument/2006/relationships/hyperlink" Target="file:///\\zew.local\DFS\Bereiche\STEU\STEU\Personal\Praktikanten\Max%20Sch&#228;fer\country-by-country-reports\FR_BNP_Paribas_2016_cbcr_ar_en.pdf" TargetMode="External"/><Relationship Id="rId1421" Type="http://schemas.openxmlformats.org/officeDocument/2006/relationships/hyperlink" Target="file:///\\zew.local\DFS\Bereiche\STEU\STEU\Personal\Praktikanten\Max%20Sch&#228;fer\country-by-country-reports\FR_Societe_Generale_SA_2014_cbcr_ar_fr.pdf" TargetMode="External"/><Relationship Id="rId1659" Type="http://schemas.openxmlformats.org/officeDocument/2006/relationships/hyperlink" Target="file:///\\zew.local\DFS\Bereiche\STEU\STEU\Personal\Praktikanten\Max%20Sch&#228;fer\country-by-country-reports\FR_BPCE_SA_2014_cbcr_ar_en.pdf" TargetMode="External"/><Relationship Id="rId1866" Type="http://schemas.openxmlformats.org/officeDocument/2006/relationships/hyperlink" Target="file:///\\zew.local\DFS\Bereiche\STEU\STEU\Personal\Praktikanten\Max%20Sch&#228;fer\country-by-country-reports\SE_Nordea_Bank_AB_publ_2016_cbcr_ar_en.pdf" TargetMode="External"/><Relationship Id="rId1519" Type="http://schemas.openxmlformats.org/officeDocument/2006/relationships/hyperlink" Target="http://www.groupebpce.fr/en/Investors/Results/Registration-documents" TargetMode="External"/><Relationship Id="rId1726" Type="http://schemas.openxmlformats.org/officeDocument/2006/relationships/hyperlink" Target="file:///\\zew.local\DFS\Bereiche\STEU\STEU\Personal\Praktikanten\Max%20Sch&#228;fer\country-by-country-reports\FR_Banque_PSA_Finance_SA_2015_cbcr_ar_fr.pdf" TargetMode="External"/><Relationship Id="rId1933" Type="http://schemas.openxmlformats.org/officeDocument/2006/relationships/hyperlink" Target="file:///\\zew.local\DFS\Bereiche\STEU\STEU\Personal\Praktikanten\Max%20Sch&#228;fer\country-by-country-reports\ES_Banco_Bilbao_Vizcaya_Argentaria_SA_2015_cbcr_ar_en.pdf" TargetMode="External"/><Relationship Id="rId18" Type="http://schemas.openxmlformats.org/officeDocument/2006/relationships/hyperlink" Target="file:///\\zew.local\DFS\Bereiche\STEU\STEU\Personal\Praktikanten\Max%20Sch&#228;fer\country-by-country-reports\FR_Carrefour_Banque_SA_2015_cbcr_ar_en.pdf" TargetMode="External"/><Relationship Id="rId2195" Type="http://schemas.openxmlformats.org/officeDocument/2006/relationships/hyperlink" Target="https://www.rabobank.com/en/images/rabobank-annual-report-2015.pdf" TargetMode="External"/><Relationship Id="rId167" Type="http://schemas.openxmlformats.org/officeDocument/2006/relationships/hyperlink" Target="country-by-country-reports/ES_ABANCA_2015_cbcr_ar_es.pdf" TargetMode="External"/><Relationship Id="rId374" Type="http://schemas.openxmlformats.org/officeDocument/2006/relationships/hyperlink" Target="file:///\\zew.local\DFS\Bereiche\STEU\STEU\Personal\Praktikanten\Max%20Sch&#228;fer\country-by-country-reports\GB_HSBC_Holdings_Plc_2013_cbcr_sd_en.pdf" TargetMode="External"/><Relationship Id="rId581" Type="http://schemas.openxmlformats.org/officeDocument/2006/relationships/hyperlink" Target="file:///\\zew.local\DFS\Bereiche\STEU\STEU\Personal\Praktikanten\Max%20Sch&#228;fer\country-by-country-reports\GB_Lloyds_Banking_Group_Plc_2014_cbcr_sd_en.pdf" TargetMode="External"/><Relationship Id="rId2055" Type="http://schemas.openxmlformats.org/officeDocument/2006/relationships/hyperlink" Target="file:///C:\Users\user\AppData\Local\Temp\Users\Heiko%20Vay\AppData\Local\Microsoft\Windows\INetCache\Content.Outlook\Users\user\Documents\GroupWise\country-by-country-reports\AT_Oberbank_AG_2014_cbcr_ar_de.pdf" TargetMode="External"/><Relationship Id="rId2262" Type="http://schemas.openxmlformats.org/officeDocument/2006/relationships/hyperlink" Target="../Reports/Erhoben/ES_BFA_Tenedora_de_Acciones_SAU_2014-2015_cbcr_ar_es.pdf" TargetMode="External"/><Relationship Id="rId234" Type="http://schemas.openxmlformats.org/officeDocument/2006/relationships/hyperlink" Target="file:///\\zew.local\DFS\Bereiche\STEU\STEU\Personal\Praktikanten\Max%20Sch&#228;fer\country-by-country-reports\FR_BPCE_SA_2013_cbcr_sd_fr.pdf" TargetMode="External"/><Relationship Id="rId679" Type="http://schemas.openxmlformats.org/officeDocument/2006/relationships/hyperlink" Target="file:///\\zew.local\DFS\Bereiche\STEU\STEU\Personal\Praktikanten\Max%20Sch&#228;fer\country-by-country-reports\GB_Standard_Chartered_2015_cbcr_ar_en.pdf" TargetMode="External"/><Relationship Id="rId886" Type="http://schemas.openxmlformats.org/officeDocument/2006/relationships/hyperlink" Target="file:///\\zew.local\DFS\Bereiche\STEU\STEU\Personal\Praktikanten\Max%20Sch&#228;fer\country-by-country-reports\GB_HSBC_Holdings_Plc_2014_cbcr_sd_en.pdf" TargetMode="External"/><Relationship Id="rId2" Type="http://schemas.openxmlformats.org/officeDocument/2006/relationships/hyperlink" Target="file:///C:\Users\user\AppData\Local\Temp\Users\Heiko%20Vay\AppData\Local\Microsoft\Windows\INetCache\Content.Outlook\Users\user\Documents\GroupWise\country-by-country-reports\AT_Erste_Group_Bank_AG_2015_cbcr_ar_en.pdf" TargetMode="External"/><Relationship Id="rId441" Type="http://schemas.openxmlformats.org/officeDocument/2006/relationships/hyperlink" Target="file:///\\zew.local\DFS\Bereiche\STEU\STEU\Personal\Praktikanten\Max%20Sch&#228;fer\country-by-country-reports\DE_Landesbank_Hessen-Thueringen_Girozentrale_-_HELABA_2016_cbcr_ar_en.pdf" TargetMode="External"/><Relationship Id="rId539" Type="http://schemas.openxmlformats.org/officeDocument/2006/relationships/hyperlink" Target="file:///\\zew.local\DFS\Bereiche\STEU\STEU\Personal\Praktikanten\Max%20Sch&#228;fer\country-by-country-reports\AT_Raiffeisenlandesbank_Oberoesterreich_AG_2016_cbcr_ar_de.pdf" TargetMode="External"/><Relationship Id="rId746" Type="http://schemas.openxmlformats.org/officeDocument/2006/relationships/hyperlink" Target="file:///\\zew.local\DFS\Bereiche\STEU\STEU\Personal\Praktikanten\Max%20Sch&#228;fer\country-by-country-reports\GB_Standard_Chartered_2013_cbcr_sd_en.pdf" TargetMode="External"/><Relationship Id="rId1071" Type="http://schemas.openxmlformats.org/officeDocument/2006/relationships/hyperlink" Target="file:///\\zew.local\DFS\Bereiche\STEU\STEU\Personal\Praktikanten\Max%20Sch&#228;fer\country-by-country-reports\FR_Credit_Agricole_S.A._2016_cbcr_ar_fr.pdf" TargetMode="External"/><Relationship Id="rId1169" Type="http://schemas.openxmlformats.org/officeDocument/2006/relationships/hyperlink" Target="file:///\\zew.local\DFS\Bereiche\STEU\STEU\Personal\Praktikanten\Max%20Sch&#228;fer\country-by-country-reports\FR_Credit_Agricole_S.A._2014_cbcr_ar_fr.pdf" TargetMode="External"/><Relationship Id="rId1376" Type="http://schemas.openxmlformats.org/officeDocument/2006/relationships/hyperlink" Target="file:///\\zew.local\DFS\Bereiche\STEU\STEU\Personal\Praktikanten\Max%20Sch&#228;fer\country-by-country-reports\FR_BNP_Paribas_2014_cbcr_ar_en.pdf" TargetMode="External"/><Relationship Id="rId1583" Type="http://schemas.openxmlformats.org/officeDocument/2006/relationships/hyperlink" Target="file:///\\zew.local\DFS\Bereiche\STEU\STEU\Personal\Praktikanten\Max%20Sch&#228;fer\country-by-country-reports\FR_BPCE_SA_2015_cbcr_ar_en.pdf" TargetMode="External"/><Relationship Id="rId2122" Type="http://schemas.openxmlformats.org/officeDocument/2006/relationships/hyperlink" Target="file:///\\zew.local\DFS\Bereiche\STEU\STEU\Personal\Praktikanten\Max%20Sch&#228;fer\country-by-country-reports\IT_UniCredit_SpA_2016_cbcr_sd_en.pdf" TargetMode="External"/><Relationship Id="rId301" Type="http://schemas.openxmlformats.org/officeDocument/2006/relationships/hyperlink" Target="file:///\\zew.local\DFS\Bereiche\STEU\STEU\Personal\Praktikanten\Max%20Sch&#228;fer\country-by-country-reports\FR_Societe_Generale_SA_2013_cbcr_ar_fr.pdf" TargetMode="External"/><Relationship Id="rId953" Type="http://schemas.openxmlformats.org/officeDocument/2006/relationships/hyperlink" Target="file:///\\zew.local\DFS\Bereiche\STEU\STEU\Personal\Praktikanten\Max%20Sch&#228;fer\country-by-country-reports\GB_Barclays_Plc_2015_cbcr_sd_en.pdf" TargetMode="External"/><Relationship Id="rId1029" Type="http://schemas.openxmlformats.org/officeDocument/2006/relationships/hyperlink" Target="https://www.credit-agricole.com/finance/finance/espace-investisseurs/informations-financieres" TargetMode="External"/><Relationship Id="rId1236" Type="http://schemas.openxmlformats.org/officeDocument/2006/relationships/hyperlink" Target="file:///\\zew.local\DFS\Bereiche\STEU\STEU\Personal\Praktikanten\Max%20Sch&#228;fer\country-by-country-reports\FR_BNP_Paribas_2016_cbcr_ar_en.pdf" TargetMode="External"/><Relationship Id="rId1790" Type="http://schemas.openxmlformats.org/officeDocument/2006/relationships/hyperlink" Target="file:///\\zew.local\DFS\Bereiche\STEU\STEU\Personal\Praktikanten\Max%20Sch&#228;fer\country-by-country-reports\FR_RCI_Banque_SA_2014_cbcr_ar_fr.pdf" TargetMode="External"/><Relationship Id="rId1888" Type="http://schemas.openxmlformats.org/officeDocument/2006/relationships/hyperlink" Target="file:///\\zew.local\DFS\Bereiche\STEU\STEU\Personal\Praktikanten\Max%20Sch&#228;fer\country-by-country-reports\SE_Nordea_Bank_AB_publ_2015_cbcr_ar_en.pdf" TargetMode="External"/><Relationship Id="rId82" Type="http://schemas.openxmlformats.org/officeDocument/2006/relationships/hyperlink" Target="country-by-country-reports/GB_ARBUTHNOT_BANKING_2015_cbcr_ar_en.pdf" TargetMode="External"/><Relationship Id="rId606" Type="http://schemas.openxmlformats.org/officeDocument/2006/relationships/hyperlink" Target="file:///\\zew.local\DFS\Bereiche\STEU\STEU\Personal\Praktikanten\Max%20Sch&#228;fer\country-by-country-reports\GB_Leeds_Building_Society_2014_cbcr_ar_en.pdf" TargetMode="External"/><Relationship Id="rId813" Type="http://schemas.openxmlformats.org/officeDocument/2006/relationships/hyperlink" Target="file:///\\zew.local\DFS\Bereiche\STEU\STEU\Personal\Praktikanten\Max%20Sch&#228;fer\country-by-country-reports\GB_HSBC_Holdings_Plc_2015_cbcr_sd_en.pdf" TargetMode="External"/><Relationship Id="rId1443" Type="http://schemas.openxmlformats.org/officeDocument/2006/relationships/hyperlink" Target="file:///\\zew.local\DFS\Bereiche\STEU\STEU\Personal\Praktikanten\Max%20Sch&#228;fer\country-by-country-reports\FR_Societe_Generale_SA_2014_cbcr_ar_fr.pdf" TargetMode="External"/><Relationship Id="rId1650" Type="http://schemas.openxmlformats.org/officeDocument/2006/relationships/hyperlink" Target="file:///\\zew.local\DFS\Bereiche\STEU\STEU\Personal\Praktikanten\Max%20Sch&#228;fer\country-by-country-reports\FR_BPCE_SA_2014_cbcr_ar_en.pdf" TargetMode="External"/><Relationship Id="rId1748" Type="http://schemas.openxmlformats.org/officeDocument/2006/relationships/hyperlink" Target="file:///\\zew.local\DFS\Bereiche\STEU\STEU\Personal\Praktikanten\Max%20Sch&#228;fer\country-by-country-reports\FR_Banque_PSA_Finance_SA_2014_cbcr_sd_fr.pdf" TargetMode="External"/><Relationship Id="rId1303" Type="http://schemas.openxmlformats.org/officeDocument/2006/relationships/hyperlink" Target="file:///\\zew.local\DFS\Bereiche\STEU\STEU\Personal\Praktikanten\Max%20Sch&#228;fer\country-by-country-reports\FR_BNP_Paribas_2015_cbcr_ar_en.pdf" TargetMode="External"/><Relationship Id="rId1510" Type="http://schemas.openxmlformats.org/officeDocument/2006/relationships/hyperlink" Target="http://www.groupebpce.fr/en/Investors/Results/Registration-documents" TargetMode="External"/><Relationship Id="rId1955" Type="http://schemas.openxmlformats.org/officeDocument/2006/relationships/hyperlink" Target="file:///\\zew.local\DFS\Bereiche\STEU\STEU\Personal\Praktikanten\Max%20Sch&#228;fer\country-by-country-reports\ES_Banco_Bilbao_Vizcaya_Argentaria_SA_2014_cbcr_ar_en.pdf" TargetMode="External"/><Relationship Id="rId1608" Type="http://schemas.openxmlformats.org/officeDocument/2006/relationships/hyperlink" Target="file:///\\zew.local\DFS\Bereiche\STEU\STEU\Personal\Praktikanten\Max%20Sch&#228;fer\country-by-country-reports\FR_BPCE_SA_2014_cbcr_ar_en.pdf" TargetMode="External"/><Relationship Id="rId1815" Type="http://schemas.openxmlformats.org/officeDocument/2006/relationships/hyperlink" Target="file:///\\zew.local\DFS\Bereiche\STEU\STEU\Personal\Praktikanten\Max%20Sch&#228;fer\country-by-country-reports\FR_RCI_Banque_SA_2015_cbcr_ar_en.pdf" TargetMode="External"/><Relationship Id="rId189" Type="http://schemas.openxmlformats.org/officeDocument/2006/relationships/hyperlink" Target="file:///\\zew.local\DFS\Bereiche\STEU\STEU\Personal\Praktikanten\Max%20Sch&#228;fer\country-by-country-reports\FR_BPCE_SA_2013_cbcr_sd_fr.pdf" TargetMode="External"/><Relationship Id="rId396" Type="http://schemas.openxmlformats.org/officeDocument/2006/relationships/hyperlink" Target="country-by-country-reports/GB_Skipton_Building_Society_2016_cbcr_ar_en.pdf" TargetMode="External"/><Relationship Id="rId2077" Type="http://schemas.openxmlformats.org/officeDocument/2006/relationships/hyperlink" Target="../country-by-country-reports/IT_Monte_dei_Paschi_di_Siena_2015_cbcr_ar_en.pdf" TargetMode="External"/><Relationship Id="rId2284" Type="http://schemas.openxmlformats.org/officeDocument/2006/relationships/hyperlink" Target="../Reports/Erhoben/GB_HSBC_Holdings_Plc_2016_cbcr_sd_en.pdf" TargetMode="External"/><Relationship Id="rId256" Type="http://schemas.openxmlformats.org/officeDocument/2006/relationships/hyperlink" Target="file:///\\zew.local\DFS\Bereiche\STEU\STEU\Personal\Praktikanten\Max%20Sch&#228;fer\country-by-country-reports\FR_Societe_Generale_SA_2013_cbcr_ar_fr.pdf" TargetMode="External"/><Relationship Id="rId463" Type="http://schemas.openxmlformats.org/officeDocument/2006/relationships/hyperlink" Target="file:///\\zew.local\DFS\Bereiche\STEU\STEU\Personal\Praktikanten\Max%20Sch&#228;fer\country-by-country-reports\DE_ProCredit_Holding_AG_2013_cbcr_sd_de.pdf" TargetMode="External"/><Relationship Id="rId670" Type="http://schemas.openxmlformats.org/officeDocument/2006/relationships/hyperlink" Target="file:///\\zew.local\DFS\Bereiche\STEU\STEU\Personal\Praktikanten\Max%20Sch&#228;fer\country-by-country-reports\GB_Standard_Chartered_2015_cbcr_ar_en.pdf" TargetMode="External"/><Relationship Id="rId1093" Type="http://schemas.openxmlformats.org/officeDocument/2006/relationships/hyperlink" Target="https://www.credit-agricole.com/finance/finance/espace-investisseurs/informations-financieres" TargetMode="External"/><Relationship Id="rId2144" Type="http://schemas.openxmlformats.org/officeDocument/2006/relationships/hyperlink" Target="https://www.bil.com/Documents/brochures/Annual-Report-2014-en.pdf" TargetMode="External"/><Relationship Id="rId116" Type="http://schemas.openxmlformats.org/officeDocument/2006/relationships/hyperlink" Target="country-by-country-reports/FR_Banque_Federative_du_Credit_Mutuel_2016_cbcr_ar_fr.pdf" TargetMode="External"/><Relationship Id="rId323" Type="http://schemas.openxmlformats.org/officeDocument/2006/relationships/hyperlink" Target="file:///\\zew.local\DFS\Bereiche\STEU\STEU\Personal\Praktikanten\Max%20Sch&#228;fer\country-by-country-reports\FR_Societe_Generale_SA_2013_cbcr_ar_fr.pdf" TargetMode="External"/><Relationship Id="rId530" Type="http://schemas.openxmlformats.org/officeDocument/2006/relationships/hyperlink" Target="file:///\\zew.local\DFS\Bereiche\STEU\STEU\Personal\Praktikanten\Max%20Sch&#228;fer\country-by-country-reports\DE_Wuestenrot_Wuerttembergische_2016_cbcr_ar_en.pdf" TargetMode="External"/><Relationship Id="rId768" Type="http://schemas.openxmlformats.org/officeDocument/2006/relationships/hyperlink" Target="file:///\\zew.local\DFS\Bereiche\STEU\STEU\Personal\Praktikanten\Max%20Sch&#228;fer\country-by-country-reports\GB_Standard_Chartered_2013_cbcr_sd_en.pdf" TargetMode="External"/><Relationship Id="rId975" Type="http://schemas.openxmlformats.org/officeDocument/2006/relationships/hyperlink" Target="file:///\\zew.local\DFS\Bereiche\STEU\STEU\Personal\Praktikanten\Max%20Sch&#228;fer\country-by-country-reports\GB_Barclays_Plc_2015_cbcr_sd_en.pdf" TargetMode="External"/><Relationship Id="rId1160" Type="http://schemas.openxmlformats.org/officeDocument/2006/relationships/hyperlink" Target="file:///\\zew.local\DFS\Bereiche\STEU\STEU\Personal\Praktikanten\Max%20Sch&#228;fer\country-by-country-reports\FR_Credit_Agricole_S.A._2014_cbcr_ar_fr.pdf" TargetMode="External"/><Relationship Id="rId1398" Type="http://schemas.openxmlformats.org/officeDocument/2006/relationships/hyperlink" Target="file:///\\zew.local\DFS\Bereiche\STEU\STEU\Personal\Praktikanten\Max%20Sch&#228;fer\country-by-country-reports\FR_Societe_Generale_SA_2014_cbcr_ar_fr.pdf" TargetMode="External"/><Relationship Id="rId2004" Type="http://schemas.openxmlformats.org/officeDocument/2006/relationships/hyperlink" Target="file:///\\zew.local\DFS\Bereiche\STEU\STEU\Personal\Praktikanten\Max%20Sch&#228;fer\country-by-country-reports\ES_Banco_Santander_SA_2015_cbcr_ar_en.pdf" TargetMode="External"/><Relationship Id="rId2211" Type="http://schemas.openxmlformats.org/officeDocument/2006/relationships/hyperlink" Target="country-by-country-reports\AT_Hypo_Tirol_Bank_AG_2016_cbcr_ar_de.pdf" TargetMode="External"/><Relationship Id="rId628" Type="http://schemas.openxmlformats.org/officeDocument/2006/relationships/hyperlink" Target="file:///\\zew.local\DFS\Bereiche\STEU\STEU\Personal\Praktikanten\Max%20Sch&#228;fer\country-by-country-reports\GB_Schroders_Plc_2016_turnover_sd_en.pdf" TargetMode="External"/><Relationship Id="rId835" Type="http://schemas.openxmlformats.org/officeDocument/2006/relationships/hyperlink" Target="file:///\\zew.local\DFS\Bereiche\STEU\STEU\Personal\Praktikanten\Max%20Sch&#228;fer\country-by-country-reports\GB_HSBC_Holdings_Plc_2014_cbcr_sd_en.pdf" TargetMode="External"/><Relationship Id="rId1258" Type="http://schemas.openxmlformats.org/officeDocument/2006/relationships/hyperlink" Target="file:///\\zew.local\DFS\Bereiche\STEU\STEU\Personal\Praktikanten\Max%20Sch&#228;fer\country-by-country-reports\FR_BNP_Paribas_2016_cbcr_ar_en.pdf" TargetMode="External"/><Relationship Id="rId1465" Type="http://schemas.openxmlformats.org/officeDocument/2006/relationships/hyperlink" Target="file:///\\zew.local\DFS\Bereiche\STEU\STEU\Personal\Praktikanten\Max%20Sch&#228;fer\country-by-country-reports\FR_Societe_Generale_SA_2014_cbcr_ar_fr.pdf" TargetMode="External"/><Relationship Id="rId1672" Type="http://schemas.openxmlformats.org/officeDocument/2006/relationships/hyperlink" Target="file:///\\zew.local\DFS\Bereiche\STEU\STEU\Personal\Praktikanten\Max%20Sch&#228;fer\country-by-country-reports\FR_La_Banque_Postale_2014_cbcr_ar_en.pdf" TargetMode="External"/><Relationship Id="rId2309" Type="http://schemas.openxmlformats.org/officeDocument/2006/relationships/hyperlink" Target="file:///\\zew.local\DFS\Bereiche\STEU\STEU\Personal\Praktikanten\Max%20Sch&#228;fer\country-by-country-reports\IT_Intesa_Sanpaolo_2013_cbcr_sd_en.pdf" TargetMode="External"/><Relationship Id="rId1020" Type="http://schemas.openxmlformats.org/officeDocument/2006/relationships/hyperlink" Target="https://www.credit-agricole.com/finance/finance/espace-investisseurs/informations-financieres" TargetMode="External"/><Relationship Id="rId1118" Type="http://schemas.openxmlformats.org/officeDocument/2006/relationships/hyperlink" Target="file:///\\zew.local\DFS\Bereiche\STEU\STEU\Personal\Praktikanten\Max%20Sch&#228;fer\country-by-country-reports\FR_Cr&#233;dit_Agricole_S.A._2015_cbcr_ar_fr.pdf" TargetMode="External"/><Relationship Id="rId1325" Type="http://schemas.openxmlformats.org/officeDocument/2006/relationships/hyperlink" Target="file:///\\zew.local\DFS\Bereiche\STEU\STEU\Personal\Praktikanten\Max%20Sch&#228;fer\country-by-country-reports\FR_BNP_Paribas_2014_cbcr_ar_en.pdf" TargetMode="External"/><Relationship Id="rId1532" Type="http://schemas.openxmlformats.org/officeDocument/2006/relationships/hyperlink" Target="http://www.groupebpce.fr/en/Investors/Results/Registration-documents" TargetMode="External"/><Relationship Id="rId1977" Type="http://schemas.openxmlformats.org/officeDocument/2006/relationships/hyperlink" Target="http://shareholdersandinvestors.bbva.com/TLBB/fbinir/mult/ConsolidatedFinancialStatements_tcm927-508895.pdf" TargetMode="External"/><Relationship Id="rId902" Type="http://schemas.openxmlformats.org/officeDocument/2006/relationships/hyperlink" Target="file:///\\zew.local\DFS\Bereiche\STEU\STEU\Personal\Praktikanten\Max%20Sch&#228;fer\country-by-country-reports\GB_Close_Brothers_Group_Plc_Jun%2015_cbcr_sd_en.pdf" TargetMode="External"/><Relationship Id="rId1837" Type="http://schemas.openxmlformats.org/officeDocument/2006/relationships/hyperlink" Target="file:///\\zew.local\DFS\Bereiche\STEU\STEU\Personal\Praktikanten\Max%20Sch&#228;fer\country-by-country-reports\CY_Bank_of_Cyprus_Public_Company_Limited-Bank_of_Cyprus_Group_2014_cbcr_ar_en.pdf" TargetMode="External"/><Relationship Id="rId31" Type="http://schemas.openxmlformats.org/officeDocument/2006/relationships/hyperlink" Target="file:///\\zew.local\DFS\Bereiche\STEU\STEU\Personal\Praktikanten\Max%20Sch&#228;fer\country-by-country-reports\GB_Schroders_Plc_2014_turnover_sd_en.pdf" TargetMode="External"/><Relationship Id="rId2099" Type="http://schemas.openxmlformats.org/officeDocument/2006/relationships/hyperlink" Target="file:///\\zew.local\DFS\Bereiche\STEU\STEU\Personal\Praktikanten\Max%20Sch&#228;fer\country-by-country-reports\IT_UniCredit_SpA_2016_cbcr_sd_en.pdf" TargetMode="External"/><Relationship Id="rId180" Type="http://schemas.openxmlformats.org/officeDocument/2006/relationships/hyperlink" Target="file:///\\zew.local\DFS\Bereiche\STEU\STEU\Personal\Praktikanten\Max%20Sch&#228;fer\country-by-country-reports\FR_BPCE_SA_2013_cbcr_sd_fr.pdf" TargetMode="External"/><Relationship Id="rId278" Type="http://schemas.openxmlformats.org/officeDocument/2006/relationships/hyperlink" Target="file:///\\zew.local\DFS\Bereiche\STEU\STEU\Personal\Praktikanten\Max%20Sch&#228;fer\country-by-country-reports\FR_Societe_Generale_SA_2013_cbcr_ar_fr.pdf" TargetMode="External"/><Relationship Id="rId1904" Type="http://schemas.openxmlformats.org/officeDocument/2006/relationships/hyperlink" Target="file:///\\zew.local\DFS\Bereiche\STEU\STEU\Personal\Praktikanten\Max%20Sch&#228;fer\country-by-country-reports\NL_ABN_AMRO_Bank_NV_2015_cbcr_ar_en.pdf" TargetMode="External"/><Relationship Id="rId485" Type="http://schemas.openxmlformats.org/officeDocument/2006/relationships/hyperlink" Target="file:///\\zew.local\DFS\Bereiche\STEU\STEU\Personal\Praktikanten\Max%20Sch&#228;fer\country-by-country-reports\DE_Deutsche_Pfandbriefbank_2014_cbcr_ar_en.pdf" TargetMode="External"/><Relationship Id="rId692" Type="http://schemas.openxmlformats.org/officeDocument/2006/relationships/hyperlink" Target="file:///\\zew.local\DFS\Bereiche\STEU\STEU\Personal\Praktikanten\Max%20Sch&#228;fer\country-by-country-reports\GB_Standard_Chartered_2015_cbcr_ar_en.pdf" TargetMode="External"/><Relationship Id="rId2166" Type="http://schemas.openxmlformats.org/officeDocument/2006/relationships/hyperlink" Target="https://www.rabobank.com/en/images/rabobank-annual-report-2015.pdf" TargetMode="External"/><Relationship Id="rId138" Type="http://schemas.openxmlformats.org/officeDocument/2006/relationships/hyperlink" Target="country-by-country-reports/FR_Dexia_Credit_Local_2016_cbcr_ar_fr.pdf" TargetMode="External"/><Relationship Id="rId345" Type="http://schemas.openxmlformats.org/officeDocument/2006/relationships/hyperlink" Target="file:///\\zew.local\DFS\Bereiche\STEU\STEU\Personal\Praktikanten\Max%20Sch&#228;fer\country-by-country-reports\FR_Dexia_Credit_Local_2015_cbcr_ar_fr.pdf" TargetMode="External"/><Relationship Id="rId552" Type="http://schemas.openxmlformats.org/officeDocument/2006/relationships/hyperlink" Target="file:///\\zew.local\DFS\Bereiche\STEU\STEU\Personal\Praktikanten\Max%20Sch&#228;fer\country-by-country-reports\IE_Allied_Irish_Banks_plc_2015_cbcr_sd_en.pdf" TargetMode="External"/><Relationship Id="rId997" Type="http://schemas.openxmlformats.org/officeDocument/2006/relationships/hyperlink" Target="file:///\\zew.local\DFS\Bereiche\STEU\STEU\Personal\Praktikanten\Max%20Sch&#228;fer\country-by-country-reports\GB_Barclays_Plc_2014_cbcr_sd_en.pdf" TargetMode="External"/><Relationship Id="rId1182" Type="http://schemas.openxmlformats.org/officeDocument/2006/relationships/hyperlink" Target="file:///\\zew.local\DFS\Bereiche\STEU\STEU\Personal\Praktikanten\Max%20Sch&#228;fer\country-by-country-reports\FR_Credit_Agricole_S.A._2014_cbcr_ar_fr.pdf" TargetMode="External"/><Relationship Id="rId2026" Type="http://schemas.openxmlformats.org/officeDocument/2006/relationships/hyperlink" Target="file:///\\zew.local\DFS\Bereiche\STEU\STEU\Personal\Praktikanten\Max%20Sch&#228;fer\country-by-country-reports\ES_Banco_Santander_SA_2015_cbcr_ar_en.pdf" TargetMode="External"/><Relationship Id="rId2233" Type="http://schemas.openxmlformats.org/officeDocument/2006/relationships/hyperlink" Target="file:///X:\Datenerhebung\country-by-country-reports\DE_ProCredit_Holding_AG_2014_cbcr_ar_en.pdf" TargetMode="External"/><Relationship Id="rId205" Type="http://schemas.openxmlformats.org/officeDocument/2006/relationships/hyperlink" Target="file:///\\zew.local\DFS\Bereiche\STEU\STEU\Personal\Praktikanten\Max%20Sch&#228;fer\country-by-country-reports\FR_BPCE_SA_2013_cbcr_sd_fr.pdf" TargetMode="External"/><Relationship Id="rId412" Type="http://schemas.openxmlformats.org/officeDocument/2006/relationships/hyperlink" Target="country-by-country-reports/GR_Eurobank_Ergasias_SA_2016_cbcr_ar_en.pdf" TargetMode="External"/><Relationship Id="rId857" Type="http://schemas.openxmlformats.org/officeDocument/2006/relationships/hyperlink" Target="file:///\\zew.local\DFS\Bereiche\STEU\STEU\Personal\Praktikanten\Max%20Sch&#228;fer\country-by-country-reports\GB_HSBC_Holdings_Plc_2014_cbcr_sd_en.pdf" TargetMode="External"/><Relationship Id="rId1042" Type="http://schemas.openxmlformats.org/officeDocument/2006/relationships/hyperlink" Target="https://www.credit-agricole.com/finance/finance/espace-investisseurs/informations-financieres" TargetMode="External"/><Relationship Id="rId1487" Type="http://schemas.openxmlformats.org/officeDocument/2006/relationships/hyperlink" Target="http://www.groupebpce.fr/en/Investors/Results/Registration-documents" TargetMode="External"/><Relationship Id="rId1694" Type="http://schemas.openxmlformats.org/officeDocument/2006/relationships/hyperlink" Target="file:///\\zew.local\DFS\Bereiche\STEU\STEU\Personal\Praktikanten\Max%20Sch&#228;fer\country-by-country-reports\FR_Banque_Federative_du_Credit_Mutuel_2015_cbcr_ar_fr.pdf" TargetMode="External"/><Relationship Id="rId2300" Type="http://schemas.openxmlformats.org/officeDocument/2006/relationships/hyperlink" Target="../Reports/Erhoben/IT_Veneto_Banca_scpa_2015_cbcr_ar_it.pdf" TargetMode="External"/><Relationship Id="rId717" Type="http://schemas.openxmlformats.org/officeDocument/2006/relationships/hyperlink" Target="file:///\\zew.local\DFS\Bereiche\STEU\STEU\Personal\Praktikanten\Max%20Sch&#228;fer\country-by-country-reports\GB_Standard_Chartered_2015_cbcr_ar_en.pdf" TargetMode="External"/><Relationship Id="rId924" Type="http://schemas.openxmlformats.org/officeDocument/2006/relationships/hyperlink" Target="file:///\\zew.local\DFS\Bereiche\STEU\STEU\Personal\Praktikanten\Max%20Sch&#228;fer\country-by-country-reports\GB_Barclays_Plc_2016_cbcr_sd_en.pdf" TargetMode="External"/><Relationship Id="rId1347" Type="http://schemas.openxmlformats.org/officeDocument/2006/relationships/hyperlink" Target="file:///\\zew.local\DFS\Bereiche\STEU\STEU\Personal\Praktikanten\Max%20Sch&#228;fer\country-by-country-reports\FR_BNP_Paribas_2014_cbcr_ar_en.pdf" TargetMode="External"/><Relationship Id="rId1554" Type="http://schemas.openxmlformats.org/officeDocument/2006/relationships/hyperlink" Target="file:///\\zew.local\DFS\Bereiche\STEU\STEU\Personal\Praktikanten\Max%20Sch&#228;fer\country-by-country-reports\FR_BPCE_SA_2015_cbcr_ar_en.pdf" TargetMode="External"/><Relationship Id="rId1761" Type="http://schemas.openxmlformats.org/officeDocument/2006/relationships/hyperlink" Target="file:///\\zew.local\DFS\Bereiche\STEU\STEU\Personal\Praktikanten\Max%20Sch&#228;fer\country-by-country-reports\FR_Banque_PSA_Finance_SA_2014_cbcr_sd_fr.pdf" TargetMode="External"/><Relationship Id="rId1999" Type="http://schemas.openxmlformats.org/officeDocument/2006/relationships/hyperlink" Target="file:///\\zew.local\DFS\Bereiche\STEU\STEU\Personal\Praktikanten\Max%20Sch&#228;fer\country-by-country-reports\ES_Banco_Santander_SA_2015_cbcr_ar_en.pdf" TargetMode="External"/><Relationship Id="rId53" Type="http://schemas.openxmlformats.org/officeDocument/2006/relationships/hyperlink" Target="file:///\\zew.local\DFS\Bereiche\STEU\STEU\Personal\Praktikanten\Max%20Sch&#228;fer\country-by-country-reports\DE_ProCredit_Holding_AG_2013_cbcr_sd_de.pdf" TargetMode="External"/><Relationship Id="rId1207" Type="http://schemas.openxmlformats.org/officeDocument/2006/relationships/hyperlink" Target="file:///\\zew.local\DFS\Bereiche\STEU\STEU\Personal\Praktikanten\Max%20Sch&#228;fer\country-by-country-reports\FR_BNP_Paribas_2016_cbcr_ar_en.pdf" TargetMode="External"/><Relationship Id="rId1414" Type="http://schemas.openxmlformats.org/officeDocument/2006/relationships/hyperlink" Target="file:///\\zew.local\DFS\Bereiche\STEU\STEU\Personal\Praktikanten\Max%20Sch&#228;fer\country-by-country-reports\FR_Societe_Generale_SA_2014_cbcr_ar_fr.pdf" TargetMode="External"/><Relationship Id="rId1621" Type="http://schemas.openxmlformats.org/officeDocument/2006/relationships/hyperlink" Target="file:///\\zew.local\DFS\Bereiche\STEU\STEU\Personal\Praktikanten\Max%20Sch&#228;fer\country-by-country-reports\FR_BPCE_SA_2014_cbcr_ar_en.pdf" TargetMode="External"/><Relationship Id="rId1859" Type="http://schemas.openxmlformats.org/officeDocument/2006/relationships/hyperlink" Target="file:///\\zew.local\DFS\Bereiche\STEU\STEU\Personal\country-by-country-reports\SI_SID_-_Slovene_Export_and_Development_Bank_Inc_Ljubljana_-_SID_Bank_Inc-SID_-_Slovenska_izvozna_in_razvojna_banka_dd_Ljubljana_-_SID_Banka_dd_2014_cbcr_ar_en.pdf" TargetMode="External"/><Relationship Id="rId1719" Type="http://schemas.openxmlformats.org/officeDocument/2006/relationships/hyperlink" Target="file:///\\zew.local\DFS\Bereiche\STEU\STEU\Personal\Praktikanten\Max%20Sch&#228;fer\country-by-country-reports\FR_Banque_PSA_Finance_SA_2015_cbcr_ar_fr.pdf" TargetMode="External"/><Relationship Id="rId1926" Type="http://schemas.openxmlformats.org/officeDocument/2006/relationships/hyperlink" Target="file:///\\zew.local\DFS\Bereiche\STEU\STEU\Personal\Praktikanten\Max%20Sch&#228;fer\country-by-country-reports\NL_ABN_AMRO_Bank_NV_2014_cbcr_ar_en.pdf" TargetMode="External"/><Relationship Id="rId2090" Type="http://schemas.openxmlformats.org/officeDocument/2006/relationships/hyperlink" Target="file:///\\zew.local\DFS\Bereiche\STEU\STEU\Personal\Praktikanten\Max%20Sch&#228;fer\country-by-country-reports\IT_Unione_di_Banche_Italiane_Scpa-UBI_Banca_2014_cbcr_ar_it.pdf" TargetMode="External"/><Relationship Id="rId2188" Type="http://schemas.openxmlformats.org/officeDocument/2006/relationships/hyperlink" Target="https://www.rabobank.com/en/images/rabobank-annual-report-2015.pdf" TargetMode="External"/><Relationship Id="rId367" Type="http://schemas.openxmlformats.org/officeDocument/2006/relationships/hyperlink" Target="file:///\\zew.local\DFS\Bereiche\STEU\STEU\Personal\Praktikanten\Max%20Sch&#228;fer\country-by-country-reports\FR_Credit_Industriel_et_Commercial_SA_-_CIC_2014_cbcr_ar_fr.pdf" TargetMode="External"/><Relationship Id="rId574" Type="http://schemas.openxmlformats.org/officeDocument/2006/relationships/hyperlink" Target="file:///\\zew.local\DFS\Bereiche\STEU\STEU\Personal\Praktikanten\Max%20Sch&#228;fer\country-by-country-reports\GB_Lloyds_Banking_Group_Plc_2015_cbcr_sd_en.pdf" TargetMode="External"/><Relationship Id="rId2048" Type="http://schemas.openxmlformats.org/officeDocument/2006/relationships/hyperlink" Target="file:///\\zew.local\DFS\Bereiche\STEU\STEU\Personal\Praktikanten\Max%20Sch&#228;fer\country-by-country-reports\BE_Belfius_Banque_SA_NV-Belfius_Bank_SA_NV_2014_cbcr_ar_en.pdf" TargetMode="External"/><Relationship Id="rId2255" Type="http://schemas.openxmlformats.org/officeDocument/2006/relationships/hyperlink" Target="country-by-country-reports/DK_Ny_Kredit_Holding_2014_cbcr_ar_en.pdf" TargetMode="External"/><Relationship Id="rId227" Type="http://schemas.openxmlformats.org/officeDocument/2006/relationships/hyperlink" Target="file:///\\zew.local\DFS\Bereiche\STEU\STEU\Personal\Praktikanten\Max%20Sch&#228;fer\country-by-country-reports\FR_BPCE_SA_2013_cbcr_sd_fr.pdf" TargetMode="External"/><Relationship Id="rId781" Type="http://schemas.openxmlformats.org/officeDocument/2006/relationships/hyperlink" Target="file:///\\zew.local\DFS\Bereiche\STEU\STEU\Personal\Praktikanten\Max%20Sch&#228;fer\country-by-country-reports\GB_HSBC_Holdings_Plc_2015_cbcr_sd_en.pdf" TargetMode="External"/><Relationship Id="rId879" Type="http://schemas.openxmlformats.org/officeDocument/2006/relationships/hyperlink" Target="file:///\\zew.local\DFS\Bereiche\STEU\STEU\Personal\Praktikanten\Max%20Sch&#228;fer\country-by-country-reports\GB_HSBC_Holdings_Plc_2014_cbcr_sd_en.pdf" TargetMode="External"/><Relationship Id="rId434" Type="http://schemas.openxmlformats.org/officeDocument/2006/relationships/hyperlink" Target="file:///\\zew.local\DFS\Bereiche\STEU\STEU\Personal\Praktikanten\Max%20Sch&#228;fer\country-by-country-reports\PT_Caixa_Geral_de_Depositos_2016_cbcr_ar_en.pdf" TargetMode="External"/><Relationship Id="rId641" Type="http://schemas.openxmlformats.org/officeDocument/2006/relationships/hyperlink" Target="file:///\\zew.local\DFS\Bereiche\STEU\STEU\Personal\Praktikanten\Max%20Sch&#228;fer\country-by-country-reports\GB_Schroders_Plc_2015_cbcr_sd_en.pdf" TargetMode="External"/><Relationship Id="rId739" Type="http://schemas.openxmlformats.org/officeDocument/2006/relationships/hyperlink" Target="file:///\\zew.local\DFS\Bereiche\STEU\STEU\Personal\Praktikanten\Max%20Sch&#228;fer\country-by-country-reports\GB_Standard_Chartered_2013_cbcr_sd_en.pdf" TargetMode="External"/><Relationship Id="rId1064" Type="http://schemas.openxmlformats.org/officeDocument/2006/relationships/hyperlink" Target="file:///\\zew.local\DFS\Bereiche\STEU\STEU\Personal\Praktikanten\Max%20Sch&#228;fer\country-by-country-reports\FR_Credit_Agricole_S.A._2016_cbcr_ar_fr.pdf" TargetMode="External"/><Relationship Id="rId1271" Type="http://schemas.openxmlformats.org/officeDocument/2006/relationships/hyperlink" Target="file:///\\zew.local\DFS\Bereiche\STEU\STEU\Personal\Praktikanten\Max%20Sch&#228;fer\country-by-country-reports\FR_BNP_Paribas_2015_cbcr_ar_en.pdf" TargetMode="External"/><Relationship Id="rId1369" Type="http://schemas.openxmlformats.org/officeDocument/2006/relationships/hyperlink" Target="file:///\\zew.local\DFS\Bereiche\STEU\STEU\Personal\Praktikanten\Max%20Sch&#228;fer\country-by-country-reports\FR_BNP_Paribas_2014_cbcr_ar_en.pdf" TargetMode="External"/><Relationship Id="rId1576" Type="http://schemas.openxmlformats.org/officeDocument/2006/relationships/hyperlink" Target="file:///\\zew.local\DFS\Bereiche\STEU\STEU\Personal\Praktikanten\Max%20Sch&#228;fer\country-by-country-reports\FR_BPCE_SA_2015_cbcr_ar_en.pdf" TargetMode="External"/><Relationship Id="rId2115" Type="http://schemas.openxmlformats.org/officeDocument/2006/relationships/hyperlink" Target="file:///\\zew.local\DFS\Bereiche\STEU\STEU\Personal\Praktikanten\Max%20Sch&#228;fer\country-by-country-reports\IT_UniCredit_SpA_2016_cbcr_sd_en.pdf" TargetMode="External"/><Relationship Id="rId2322" Type="http://schemas.openxmlformats.org/officeDocument/2006/relationships/hyperlink" Target="file:///\\zew.local\DFS\Bereiche\STEU\STEU\Personal\Praktikanten\Max%20Sch&#228;fer\country-by-country-reports\IT_Intesa_Sanpaolo_2013_cbcr_sd_en.pdf" TargetMode="External"/><Relationship Id="rId501" Type="http://schemas.openxmlformats.org/officeDocument/2006/relationships/hyperlink" Target="file:///\\zew.local\DFS\Bereiche\STEU\STEU\Personal\Praktikanten\Max%20Sch&#228;fer\country-by-country-reports\FR_ARKEA_2016_cbcr_ar_fr.pdf" TargetMode="External"/><Relationship Id="rId946" Type="http://schemas.openxmlformats.org/officeDocument/2006/relationships/hyperlink" Target="file:///\\zew.local\DFS\Bereiche\STEU\STEU\Personal\Praktikanten\Max%20Sch&#228;fer\country-by-country-reports\GB_Barclays_Plc_2015_cbcr_sd_en.pdf" TargetMode="External"/><Relationship Id="rId1131" Type="http://schemas.openxmlformats.org/officeDocument/2006/relationships/hyperlink" Target="file:///\\zew.local\DFS\Bereiche\STEU\STEU\Personal\Praktikanten\Max%20Sch&#228;fer\country-by-country-reports\FR_Cr&#233;dit_Agricole_S.A._2015_cbcr_ar_fr.pdf" TargetMode="External"/><Relationship Id="rId1229" Type="http://schemas.openxmlformats.org/officeDocument/2006/relationships/hyperlink" Target="file:///\\zew.local\DFS\Bereiche\STEU\STEU\Personal\Praktikanten\Max%20Sch&#228;fer\country-by-country-reports\FR_BNP_Paribas_2016_cbcr_ar_en.pdf" TargetMode="External"/><Relationship Id="rId1783" Type="http://schemas.openxmlformats.org/officeDocument/2006/relationships/hyperlink" Target="file:///\\zew.local\DFS\Bereiche\STEU\STEU\Personal\Praktikanten\Max%20Sch&#228;fer\country-by-country-reports\FR_RCI_Banque_SA_2014_cbcr_ar_fr.pdf" TargetMode="External"/><Relationship Id="rId1990" Type="http://schemas.openxmlformats.org/officeDocument/2006/relationships/hyperlink" Target="http://shareholdersandinvestors.bbva.com/TLBB/fbinir/mult/ConsolidatedFinancialStatements_tcm927-508895.pdf" TargetMode="External"/><Relationship Id="rId75" Type="http://schemas.openxmlformats.org/officeDocument/2006/relationships/hyperlink" Target="file:///\\zew.local\DFS\Bereiche\STEU\STEU\Personal\Praktikanten\Max%20Sch&#228;fer\country-by-country-reports\IT_Banca_Farmafactoring_SpA_2013_cbcr_sd_en.pdf" TargetMode="External"/><Relationship Id="rId806" Type="http://schemas.openxmlformats.org/officeDocument/2006/relationships/hyperlink" Target="file:///\\zew.local\DFS\Bereiche\STEU\STEU\Personal\Praktikanten\Max%20Sch&#228;fer\country-by-country-reports\GB_HSBC_Holdings_Plc_2015_cbcr_sd_en.pdf" TargetMode="External"/><Relationship Id="rId1436" Type="http://schemas.openxmlformats.org/officeDocument/2006/relationships/hyperlink" Target="file:///\\zew.local\DFS\Bereiche\STEU\STEU\Personal\Praktikanten\Max%20Sch&#228;fer\country-by-country-reports\FR_Societe_Generale_SA_2014_cbcr_ar_fr.pdf" TargetMode="External"/><Relationship Id="rId1643" Type="http://schemas.openxmlformats.org/officeDocument/2006/relationships/hyperlink" Target="file:///\\zew.local\DFS\Bereiche\STEU\STEU\Personal\Praktikanten\Max%20Sch&#228;fer\country-by-country-reports\FR_BPCE_SA_2014_cbcr_ar_en.pdf" TargetMode="External"/><Relationship Id="rId1850" Type="http://schemas.openxmlformats.org/officeDocument/2006/relationships/hyperlink" Target="file:///\\zew.local\DFS\Bereiche\STEU\STEU\Personal\Praktikanten\Max%20Sch&#228;fer\country-by-country-reports\BE_AXA_Bank_Europe_SA_NV_2015_cbcr_ar_en.pdf" TargetMode="External"/><Relationship Id="rId1503" Type="http://schemas.openxmlformats.org/officeDocument/2006/relationships/hyperlink" Target="http://www.groupebpce.fr/en/Investors/Results/Registration-documents" TargetMode="External"/><Relationship Id="rId1710" Type="http://schemas.openxmlformats.org/officeDocument/2006/relationships/hyperlink" Target="file:///\\zew.local\DFS\Bereiche\STEU\STEU\Personal\Praktikanten\Max%20Sch&#228;fer\country-by-country-reports\FR_Banque_Federative_du_Credit_Mutuel_2014_cbcr_ar_fr.pdf" TargetMode="External"/><Relationship Id="rId1948" Type="http://schemas.openxmlformats.org/officeDocument/2006/relationships/hyperlink" Target="file:///\\zew.local\DFS\Bereiche\STEU\STEU\Personal\Praktikanten\Max%20Sch&#228;fer\country-by-country-reports\ES_Banco_Bilbao_Vizcaya_Argentaria_SA_2015_cbcr_ar_en.pdf" TargetMode="External"/><Relationship Id="rId291" Type="http://schemas.openxmlformats.org/officeDocument/2006/relationships/hyperlink" Target="file:///\\zew.local\DFS\Bereiche\STEU\STEU\Personal\Praktikanten\Max%20Sch&#228;fer\country-by-country-reports\FR_Societe_Generale_SA_2013_cbcr_ar_fr.pdf" TargetMode="External"/><Relationship Id="rId1808" Type="http://schemas.openxmlformats.org/officeDocument/2006/relationships/hyperlink" Target="file:///\\zew.local\DFS\Bereiche\STEU\STEU\Personal\Praktikanten\Max%20Sch&#228;fer\country-by-country-reports\FR_RCI_Banque_SA_2015_cbcr_ar_en.pdf" TargetMode="External"/><Relationship Id="rId151" Type="http://schemas.openxmlformats.org/officeDocument/2006/relationships/hyperlink" Target="../country-by-country-reports/AT_BAWAG_PSK_2016_cbcr_ar_de.pdf" TargetMode="External"/><Relationship Id="rId389" Type="http://schemas.openxmlformats.org/officeDocument/2006/relationships/hyperlink" Target="file:///\\zew.local\DFS\Bereiche\STEU\STEU\Personal\Praktikanten\Max%20Sch&#228;fer\country-by-country-reports\GB_HSBC_Holdings_Plc_2013_cbcr_sd_en.pdf" TargetMode="External"/><Relationship Id="rId596" Type="http://schemas.openxmlformats.org/officeDocument/2006/relationships/hyperlink" Target="../Reports/Erhoben/GB_Nationwide_Building_Society_2015_cbcr_sd_en.pdf" TargetMode="External"/><Relationship Id="rId2277" Type="http://schemas.openxmlformats.org/officeDocument/2006/relationships/hyperlink" Target="../Reports/Erhoben/FR_Credit_Mutuel_Nord_Europe_SA_2014_cbcr_ar_fr.pdf" TargetMode="External"/><Relationship Id="rId249" Type="http://schemas.openxmlformats.org/officeDocument/2006/relationships/hyperlink" Target="file:///\\zew.local\DFS\Bereiche\STEU\STEU\Personal\Praktikanten\Max%20Sch&#228;fer\country-by-country-reports\FR_Dexia_Credit_Local_2013_cbcr_sd_fr.pdf" TargetMode="External"/><Relationship Id="rId456" Type="http://schemas.openxmlformats.org/officeDocument/2006/relationships/hyperlink" Target="file:///\\zew.local\DFS\Bereiche\STEU\STEU\Personal\Praktikanten\Max%20Sch&#228;fer\country-by-country-reports\DE_ProCredit_Holding_AG_2013_cbcr_sd_de.pdf" TargetMode="External"/><Relationship Id="rId663" Type="http://schemas.openxmlformats.org/officeDocument/2006/relationships/hyperlink" Target="file:///\\zew.local\DFS\Bereiche\STEU\STEU\Personal\Praktikanten\Max%20Sch&#228;fer\country-by-country-reports\GB_Standard_Chartered_2015_cbcr_ar_en.pdf" TargetMode="External"/><Relationship Id="rId870" Type="http://schemas.openxmlformats.org/officeDocument/2006/relationships/hyperlink" Target="file:///\\zew.local\DFS\Bereiche\STEU\STEU\Personal\Praktikanten\Max%20Sch&#228;fer\country-by-country-reports\GB_HSBC_Holdings_Plc_2014_cbcr_sd_en.pdf" TargetMode="External"/><Relationship Id="rId1086" Type="http://schemas.openxmlformats.org/officeDocument/2006/relationships/hyperlink" Target="file:///\\zew.local\DFS\Bereiche\STEU\STEU\Personal\Praktikanten\Max%20Sch&#228;fer\country-by-country-reports\FR_Credit_Agricole_S.A._2016_cbcr_ar_fr.pdf" TargetMode="External"/><Relationship Id="rId1293" Type="http://schemas.openxmlformats.org/officeDocument/2006/relationships/hyperlink" Target="file:///\\zew.local\DFS\Bereiche\STEU\STEU\Personal\Praktikanten\Max%20Sch&#228;fer\country-by-country-reports\FR_BNP_Paribas_2015_cbcr_ar_en.pdf" TargetMode="External"/><Relationship Id="rId2137" Type="http://schemas.openxmlformats.org/officeDocument/2006/relationships/hyperlink" Target="../country-by-country-reports/LU_Banque_Havilland_SA_2015_cbcr_ar_en.pdf" TargetMode="External"/><Relationship Id="rId2344" Type="http://schemas.openxmlformats.org/officeDocument/2006/relationships/comments" Target="../comments1.xml"/><Relationship Id="rId109" Type="http://schemas.openxmlformats.org/officeDocument/2006/relationships/hyperlink" Target="country-by-country-reports/FR_Banque_Federative_du_Credit_Mutuel_2016_cbcr_ar_fr.pdf" TargetMode="External"/><Relationship Id="rId316" Type="http://schemas.openxmlformats.org/officeDocument/2006/relationships/hyperlink" Target="file:///\\zew.local\DFS\Bereiche\STEU\STEU\Personal\Praktikanten\Max%20Sch&#228;fer\country-by-country-reports\FR_Societe_Generale_SA_2013_cbcr_ar_fr.pdf" TargetMode="External"/><Relationship Id="rId523" Type="http://schemas.openxmlformats.org/officeDocument/2006/relationships/hyperlink" Target="file:///\\zew.local\DFS\Bereiche\STEU\STEU\Personal\Praktikanten\Max%20Sch&#228;fer\country-by-country-reports\IE_Ulster_Bank_Ireland_Limited_2015_cbcr_sd_en.pdf" TargetMode="External"/><Relationship Id="rId968" Type="http://schemas.openxmlformats.org/officeDocument/2006/relationships/hyperlink" Target="file:///\\zew.local\DFS\Bereiche\STEU\STEU\Personal\Praktikanten\Max%20Sch&#228;fer\country-by-country-reports\GB_Barclays_Plc_2015_cbcr_sd_en.pdf" TargetMode="External"/><Relationship Id="rId1153" Type="http://schemas.openxmlformats.org/officeDocument/2006/relationships/hyperlink" Target="file:///\\zew.local\DFS\Bereiche\STEU\STEU\Personal\Praktikanten\Max%20Sch&#228;fer\country-by-country-reports\FR_Credit_Agricole_S.A._2014_cbcr_ar_fr.pdf" TargetMode="External"/><Relationship Id="rId1598" Type="http://schemas.openxmlformats.org/officeDocument/2006/relationships/hyperlink" Target="file:///\\zew.local\DFS\Bereiche\STEU\STEU\Personal\Praktikanten\Max%20Sch&#228;fer\country-by-country-reports\FR_BPCE_SA_2015_cbcr_ar_en.pdf" TargetMode="External"/><Relationship Id="rId2204" Type="http://schemas.openxmlformats.org/officeDocument/2006/relationships/hyperlink" Target="file:///\\zew.local\DFS\Bereiche\STEU\STEU\Personal\Praktikanten\Max%20Sch&#228;fer\country-by-country-reports\IT_Banca_Esperia_2014_cbcr_sd_it.pdf" TargetMode="External"/><Relationship Id="rId97" Type="http://schemas.openxmlformats.org/officeDocument/2006/relationships/hyperlink" Target="http://2015ar.osb.co.uk/" TargetMode="External"/><Relationship Id="rId730" Type="http://schemas.openxmlformats.org/officeDocument/2006/relationships/hyperlink" Target="file:///\\zew.local\DFS\Bereiche\STEU\STEU\Personal\Praktikanten\Max%20Sch&#228;fer\country-by-country-reports\GB_Standard_Chartered_2013_cbcr_sd_en.pdf" TargetMode="External"/><Relationship Id="rId828" Type="http://schemas.openxmlformats.org/officeDocument/2006/relationships/hyperlink" Target="file:///\\zew.local\DFS\Bereiche\STEU\STEU\Personal\Praktikanten\Max%20Sch&#228;fer\country-by-country-reports\GB_HSBC_Holdings_Plc_2015_cbcr_sd_en.pdf" TargetMode="External"/><Relationship Id="rId1013" Type="http://schemas.openxmlformats.org/officeDocument/2006/relationships/hyperlink" Target="https://www.credit-agricole.com/finance/finance/espace-investisseurs/informations-financieres" TargetMode="External"/><Relationship Id="rId1360" Type="http://schemas.openxmlformats.org/officeDocument/2006/relationships/hyperlink" Target="file:///\\zew.local\DFS\Bereiche\STEU\STEU\Personal\Praktikanten\Max%20Sch&#228;fer\country-by-country-reports\FR_BNP_Paribas_2014_cbcr_ar_en.pdf" TargetMode="External"/><Relationship Id="rId1458" Type="http://schemas.openxmlformats.org/officeDocument/2006/relationships/hyperlink" Target="file:///\\zew.local\DFS\Bereiche\STEU\STEU\Personal\Praktikanten\Max%20Sch&#228;fer\country-by-country-reports\FR_Societe_Generale_SA_2014_cbcr_ar_fr.pdf" TargetMode="External"/><Relationship Id="rId1665" Type="http://schemas.openxmlformats.org/officeDocument/2006/relationships/hyperlink" Target="file:///\\zew.local\DFS\Bereiche\STEU\STEU\Personal\Praktikanten\Max%20Sch&#228;fer\country-by-country-reports\FR_BPCE_SA_2014_cbcr_ar_en.pdf" TargetMode="External"/><Relationship Id="rId1872" Type="http://schemas.openxmlformats.org/officeDocument/2006/relationships/hyperlink" Target="file:///\\zew.local\DFS\Bereiche\STEU\STEU\Personal\Praktikanten\Max%20Sch&#228;fer\country-by-country-reports\SE_Nordea_Bank_AB_publ_2016_cbcr_ar_en.pdf" TargetMode="External"/><Relationship Id="rId1220" Type="http://schemas.openxmlformats.org/officeDocument/2006/relationships/hyperlink" Target="file:///\\zew.local\DFS\Bereiche\STEU\STEU\Personal\Praktikanten\Max%20Sch&#228;fer\country-by-country-reports\FR_BNP_Paribas_2016_cbcr_ar_en.pdf" TargetMode="External"/><Relationship Id="rId1318" Type="http://schemas.openxmlformats.org/officeDocument/2006/relationships/hyperlink" Target="file:///\\zew.local\DFS\Bereiche\STEU\STEU\Personal\Praktikanten\Max%20Sch&#228;fer\country-by-country-reports\FR_BNP_Paribas_2015_cbcr_ar_en.pdf" TargetMode="External"/><Relationship Id="rId1525" Type="http://schemas.openxmlformats.org/officeDocument/2006/relationships/hyperlink" Target="http://www.groupebpce.fr/en/Investors/Results/Registration-documents" TargetMode="External"/><Relationship Id="rId1732" Type="http://schemas.openxmlformats.org/officeDocument/2006/relationships/hyperlink" Target="file:///\\zew.local\DFS\Bereiche\STEU\STEU\Personal\Praktikanten\Max%20Sch&#228;fer\country-by-country-reports\FR_Banque_PSA_Finance_SA_2015_cbcr_ar_fr.pdf" TargetMode="External"/><Relationship Id="rId24" Type="http://schemas.openxmlformats.org/officeDocument/2006/relationships/hyperlink" Target="file:///\\zew.local\DFS\Bereiche\STEU\STEU\Personal\Praktikanten\Max%20Sch&#228;fer\country-by-country-reports\FR_Credit_Mutuel_Arkea_SA_2014_cbcr_ar_fr.pdf" TargetMode="External"/><Relationship Id="rId2299" Type="http://schemas.openxmlformats.org/officeDocument/2006/relationships/hyperlink" Target="file:///\\zew.local\DFS\Bereiche\STEU\STEU\Personal\Praktikanten\Max%20Sch&#228;fer\country-by-country-reports\IT_Veneto_Banca_scpa_2013_cbcr_ar_it.pdf" TargetMode="External"/><Relationship Id="rId173" Type="http://schemas.openxmlformats.org/officeDocument/2006/relationships/hyperlink" Target="file:///\\zew.local\DFS\Bereiche\STEU\STEU\Personal\Praktikanten\Max%20Sch&#228;fer\country-by-country-reports\IE_Bank_of_Ireland_2013_cbcr_sd_en.pdf" TargetMode="External"/><Relationship Id="rId380" Type="http://schemas.openxmlformats.org/officeDocument/2006/relationships/hyperlink" Target="file:///\\zew.local\DFS\Bereiche\STEU\STEU\Personal\Praktikanten\Max%20Sch&#228;fer\country-by-country-reports\GB_HSBC_Holdings_Plc_2013_cbcr_sd_en.pdf" TargetMode="External"/><Relationship Id="rId2061" Type="http://schemas.openxmlformats.org/officeDocument/2006/relationships/hyperlink" Target="../country-by-country-reports/IT_Banca_Carige_SpA_2015_cbcr_ar_en.pdf" TargetMode="External"/><Relationship Id="rId240" Type="http://schemas.openxmlformats.org/officeDocument/2006/relationships/hyperlink" Target="file:///\\zew.local\DFS\Bereiche\STEU\STEU\Personal\Praktikanten\Max%20Sch&#228;fer\country-by-country-reports\FR_Dexia_Credit_Local_2013_cbcr_sd_fr.pdf" TargetMode="External"/><Relationship Id="rId478" Type="http://schemas.openxmlformats.org/officeDocument/2006/relationships/hyperlink" Target="file:///\\zew.local\DFS\Bereiche\STEU\STEU\Personal\Praktikanten\Max%20Sch&#228;fer\country-by-country-reports\DE_Nord_LB_2013_cbcr_sd_de.pdf" TargetMode="External"/><Relationship Id="rId685" Type="http://schemas.openxmlformats.org/officeDocument/2006/relationships/hyperlink" Target="file:///\\zew.local\DFS\Bereiche\STEU\STEU\Personal\Praktikanten\Max%20Sch&#228;fer\country-by-country-reports\GB_Standard_Chartered_2015_cbcr_ar_en.pdf" TargetMode="External"/><Relationship Id="rId892" Type="http://schemas.openxmlformats.org/officeDocument/2006/relationships/hyperlink" Target="file:///\\zew.local\DFS\Bereiche\STEU\STEU\Personal\Praktikanten\Max%20Sch&#228;fer\country-by-country-reports\GB_HSBC_Holdings_Plc_2014_cbcr_sd_en.pdf" TargetMode="External"/><Relationship Id="rId2159" Type="http://schemas.openxmlformats.org/officeDocument/2006/relationships/hyperlink" Target="../country-by-country-reports/LU_KBL_European_Private_Bankers_2016_cbcr_ar_en.pdf" TargetMode="External"/><Relationship Id="rId100" Type="http://schemas.openxmlformats.org/officeDocument/2006/relationships/hyperlink" Target="country-by-country-reports/FR_Credit_Mutuel_Nord_Europe_SA_2016_cbcr_ar_fr.pdf" TargetMode="External"/><Relationship Id="rId338" Type="http://schemas.openxmlformats.org/officeDocument/2006/relationships/hyperlink" Target="file:///\\zew.local\DFS\Bereiche\STEU\STEU\Personal\Praktikanten\Max%20Sch&#228;fer\country-by-country-reports\FR_Dexia_Credit_Local_2015_cbcr_ar_fr.pdf" TargetMode="External"/><Relationship Id="rId545" Type="http://schemas.openxmlformats.org/officeDocument/2006/relationships/hyperlink" Target="file:///\\zew.local\DFS\Bereiche\STEU\STEU\Personal\Praktikanten\Max%20Sch&#228;fer\country-by-country-reports\AT_Raiffeisenlandesbank_Oberoesterreich_AG_2015_cbcr_ar_de.pdf" TargetMode="External"/><Relationship Id="rId752" Type="http://schemas.openxmlformats.org/officeDocument/2006/relationships/hyperlink" Target="file:///\\zew.local\DFS\Bereiche\STEU\STEU\Personal\Praktikanten\Max%20Sch&#228;fer\country-by-country-reports\GB_Standard_Chartered_2013_cbcr_sd_en.pdf" TargetMode="External"/><Relationship Id="rId1175" Type="http://schemas.openxmlformats.org/officeDocument/2006/relationships/hyperlink" Target="file:///\\zew.local\DFS\Bereiche\STEU\STEU\Personal\Praktikanten\Max%20Sch&#228;fer\country-by-country-reports\FR_Credit_Agricole_S.A._2014_cbcr_ar_fr.pdf" TargetMode="External"/><Relationship Id="rId1382" Type="http://schemas.openxmlformats.org/officeDocument/2006/relationships/hyperlink" Target="file:///\\zew.local\DFS\Bereiche\STEU\STEU\Personal\Praktikanten\Max%20Sch&#228;fer\country-by-country-reports\FR_BNP_Paribas_2014_cbcr_ar_en.pdf" TargetMode="External"/><Relationship Id="rId2019" Type="http://schemas.openxmlformats.org/officeDocument/2006/relationships/hyperlink" Target="file:///\\zew.local\DFS\Bereiche\STEU\STEU\Personal\Praktikanten\Max%20Sch&#228;fer\country-by-country-reports\ES_Banco_Santander_SA_2015_cbcr_ar_en.pdf" TargetMode="External"/><Relationship Id="rId2226" Type="http://schemas.openxmlformats.org/officeDocument/2006/relationships/hyperlink" Target="file:///X:\Datenerhebung\country-by-country-reports\DE_Wuestenrot_Wuerttembergische_2013_cbcr_ar_de.pdf" TargetMode="External"/><Relationship Id="rId405" Type="http://schemas.openxmlformats.org/officeDocument/2006/relationships/hyperlink" Target="country-by-country-reports/GB_Aberdeen_Asset_Management_2015_cbcr_sd_en.pdf" TargetMode="External"/><Relationship Id="rId612" Type="http://schemas.openxmlformats.org/officeDocument/2006/relationships/hyperlink" Target="../Reports/Erhoben/GB_BLME_Holdings_PLC_2015_cbcr_ar_en.pdf" TargetMode="External"/><Relationship Id="rId1035" Type="http://schemas.openxmlformats.org/officeDocument/2006/relationships/hyperlink" Target="https://www.credit-agricole.com/finance/finance/espace-investisseurs/informations-financieres" TargetMode="External"/><Relationship Id="rId1242" Type="http://schemas.openxmlformats.org/officeDocument/2006/relationships/hyperlink" Target="file:///\\zew.local\DFS\Bereiche\STEU\STEU\Personal\Praktikanten\Max%20Sch&#228;fer\country-by-country-reports\FR_BNP_Paribas_2016_cbcr_ar_en.pdf" TargetMode="External"/><Relationship Id="rId1687" Type="http://schemas.openxmlformats.org/officeDocument/2006/relationships/hyperlink" Target="file:///\\zew.local\DFS\Bereiche\STEU\STEU\Personal\Praktikanten\Max%20Sch&#228;fer\country-by-country-reports\FR_Banque_Federative_du_Credit_Mutuel_2015_cbcr_ar_fr.pdf" TargetMode="External"/><Relationship Id="rId1894" Type="http://schemas.openxmlformats.org/officeDocument/2006/relationships/hyperlink" Target="file:///\\zew.local\DFS\Bereiche\STEU\STEU\Personal\Praktikanten\Max%20Sch&#228;fer\country-by-country-reports\NL_ABN_AMRO_Bank_NV_2015_cbcr_ar_en.pdf" TargetMode="External"/><Relationship Id="rId917" Type="http://schemas.openxmlformats.org/officeDocument/2006/relationships/hyperlink" Target="file:///\\zew.local\DFS\Bereiche\STEU\STEU\Personal\Praktikanten\Max%20Sch&#228;fer\country-by-country-reports\GB_Barclays_Plc_2016_cbcr_sd_en.pdf" TargetMode="External"/><Relationship Id="rId1102" Type="http://schemas.openxmlformats.org/officeDocument/2006/relationships/hyperlink" Target="file:///\\zew.local\DFS\Bereiche\STEU\STEU\Personal\Praktikanten\Max%20Sch&#228;fer\country-by-country-reports\FR_Cr&#233;dit_Agricole_S.A._2015_cbcr_ar_fr.pdf" TargetMode="External"/><Relationship Id="rId1547" Type="http://schemas.openxmlformats.org/officeDocument/2006/relationships/hyperlink" Target="file:///\\zew.local\DFS\Bereiche\STEU\STEU\Personal\Praktikanten\Max%20Sch&#228;fer\country-by-country-reports\FR_BPCE_SA_2015_cbcr_ar_en.pdf" TargetMode="External"/><Relationship Id="rId1754" Type="http://schemas.openxmlformats.org/officeDocument/2006/relationships/hyperlink" Target="file:///\\zew.local\DFS\Bereiche\STEU\STEU\Personal\Praktikanten\Max%20Sch&#228;fer\country-by-country-reports\FR_Banque_PSA_Finance_SA_2014_cbcr_sd_fr.pdf" TargetMode="External"/><Relationship Id="rId1961" Type="http://schemas.openxmlformats.org/officeDocument/2006/relationships/hyperlink" Target="file:///\\zew.local\DFS\Bereiche\STEU\STEU\Personal\Praktikanten\Max%20Sch&#228;fer\country-by-country-reports\ES_Banco_Bilbao_Vizcaya_Argentaria_SA_2014_cbcr_ar_en.pdf" TargetMode="External"/><Relationship Id="rId46" Type="http://schemas.openxmlformats.org/officeDocument/2006/relationships/hyperlink" Target="file:///\\zew.local\DFS\Bereiche\STEU\STEU\Personal\Praktikanten\Max%20Sch&#228;fer\country-by-country-reports\IE_Bank_of_Ireland_2013_cbcr_sd_en.pdf" TargetMode="External"/><Relationship Id="rId1407" Type="http://schemas.openxmlformats.org/officeDocument/2006/relationships/hyperlink" Target="file:///\\zew.local\DFS\Bereiche\STEU\STEU\Personal\Praktikanten\Max%20Sch&#228;fer\country-by-country-reports\FR_Societe_Generale_SA_2014_cbcr_ar_fr.pdf" TargetMode="External"/><Relationship Id="rId1614" Type="http://schemas.openxmlformats.org/officeDocument/2006/relationships/hyperlink" Target="file:///\\zew.local\DFS\Bereiche\STEU\STEU\Personal\Praktikanten\Max%20Sch&#228;fer\country-by-country-reports\FR_BPCE_SA_2014_cbcr_ar_en.pdf" TargetMode="External"/><Relationship Id="rId1821" Type="http://schemas.openxmlformats.org/officeDocument/2006/relationships/hyperlink" Target="file:///\\zew.local\DFS\Bereiche\STEU\STEU\CBCR_shared\Datenerhebung\country-by-country-reports\DE_Deutsche_Pfandbriefbank_AG_2015_cbcr_ar_en.pdf" TargetMode="External"/><Relationship Id="rId195" Type="http://schemas.openxmlformats.org/officeDocument/2006/relationships/hyperlink" Target="file:///\\zew.local\DFS\Bereiche\STEU\STEU\Personal\Praktikanten\Max%20Sch&#228;fer\country-by-country-reports\FR_BPCE_SA_2013_cbcr_sd_fr.pdf" TargetMode="External"/><Relationship Id="rId1919" Type="http://schemas.openxmlformats.org/officeDocument/2006/relationships/hyperlink" Target="file:///\\zew.local\DFS\Bereiche\STEU\STEU\Personal\Praktikanten\Max%20Sch&#228;fer\country-by-country-reports\NL_ABN_AMRO_Bank_NV_2014_cbcr_ar_en.pdf" TargetMode="External"/><Relationship Id="rId2083" Type="http://schemas.openxmlformats.org/officeDocument/2006/relationships/hyperlink" Target="../country-by-country-reports/IT_BPER_Banca_S.P.A._2015_cbcr_ar_en.pdf" TargetMode="External"/><Relationship Id="rId2290" Type="http://schemas.openxmlformats.org/officeDocument/2006/relationships/hyperlink" Target="country-by-country-reports/GB_Skipton_Building_Society_2016_cbcr_ar_en.pdf" TargetMode="External"/><Relationship Id="rId262" Type="http://schemas.openxmlformats.org/officeDocument/2006/relationships/hyperlink" Target="file:///\\zew.local\DFS\Bereiche\STEU\STEU\Personal\Praktikanten\Max%20Sch&#228;fer\country-by-country-reports\FR_Societe_Generale_SA_2013_cbcr_ar_fr.pdf" TargetMode="External"/><Relationship Id="rId567" Type="http://schemas.openxmlformats.org/officeDocument/2006/relationships/hyperlink" Target="file:///\\zew.local\DFS\Bereiche\STEU\STEU\Personal\Praktikanten\Max%20Sch&#228;fer\country-by-country-reports\GR_National_Bank_of_Greece_SA_2014_cbcr_ar_en.pdf" TargetMode="External"/><Relationship Id="rId1197" Type="http://schemas.openxmlformats.org/officeDocument/2006/relationships/hyperlink" Target="file:///\\zew.local\DFS\Bereiche\STEU\STEU\Personal\Praktikanten\Max%20Sch&#228;fer\country-by-country-reports\FR_BNP_Paribas_2016_cbcr_ar_en.pdf" TargetMode="External"/><Relationship Id="rId2150" Type="http://schemas.openxmlformats.org/officeDocument/2006/relationships/hyperlink" Target="../country-by-country-reports/LU_KBL_European_Private_Bankers_2016_cbcr_ar_en.pdf" TargetMode="External"/><Relationship Id="rId2248" Type="http://schemas.openxmlformats.org/officeDocument/2006/relationships/hyperlink" Target="../Reports/Erhoben/DE_HSH_Finanzfonds_Aoer_2016_cbcr_ar_en.pdf" TargetMode="External"/><Relationship Id="rId122" Type="http://schemas.openxmlformats.org/officeDocument/2006/relationships/hyperlink" Target="country-by-country-reports/FR_Banque_Federative_du_Credit_Mutuel_2016_cbcr_ar_fr.pdf" TargetMode="External"/><Relationship Id="rId774" Type="http://schemas.openxmlformats.org/officeDocument/2006/relationships/hyperlink" Target="file:///\\zew.local\DFS\Bereiche\STEU\STEU\Personal\Praktikanten\Max%20Sch&#228;fer\country-by-country-reports\GB_Standard_Chartered_2013_cbcr_sd_en.pdf" TargetMode="External"/><Relationship Id="rId981" Type="http://schemas.openxmlformats.org/officeDocument/2006/relationships/hyperlink" Target="file:///\\zew.local\DFS\Bereiche\STEU\STEU\Personal\Praktikanten\Max%20Sch&#228;fer\country-by-country-reports\GB_Barclays_Plc_2014_cbcr_sd_en.pdf" TargetMode="External"/><Relationship Id="rId1057" Type="http://schemas.openxmlformats.org/officeDocument/2006/relationships/hyperlink" Target="file:///\\zew.local\DFS\Bereiche\STEU\STEU\Personal\Praktikanten\Max%20Sch&#228;fer\country-by-country-reports\FR_Credit_Agricole_S.A._2016_cbcr_ar_fr.pdf" TargetMode="External"/><Relationship Id="rId2010" Type="http://schemas.openxmlformats.org/officeDocument/2006/relationships/hyperlink" Target="file:///\\zew.local\DFS\Bereiche\STEU\STEU\Personal\Praktikanten\Max%20Sch&#228;fer\country-by-country-reports\ES_Banco_Santander_SA_2015_cbcr_ar_en.pdf" TargetMode="External"/><Relationship Id="rId427" Type="http://schemas.openxmlformats.org/officeDocument/2006/relationships/hyperlink" Target="file:///\\zew.local\DFS\Bereiche\STEU\STEU\Personal\Praktikanten\Max%20Sch&#228;fer\country-by-country-reports\PT_Caixa_Geral_de_Depositos_2016_cbcr_ar_en.pdf" TargetMode="External"/><Relationship Id="rId634" Type="http://schemas.openxmlformats.org/officeDocument/2006/relationships/hyperlink" Target="file:///\\zew.local\DFS\Bereiche\STEU\STEU\Personal\Praktikanten\Max%20Sch&#228;fer\country-by-country-reports\GB_Schroders_Plc_2016_turnover_sd_en.pdf" TargetMode="External"/><Relationship Id="rId841" Type="http://schemas.openxmlformats.org/officeDocument/2006/relationships/hyperlink" Target="file:///\\zew.local\DFS\Bereiche\STEU\STEU\Personal\Praktikanten\Max%20Sch&#228;fer\country-by-country-reports\GB_HSBC_Holdings_Plc_2014_cbcr_sd_en.pdf" TargetMode="External"/><Relationship Id="rId1264" Type="http://schemas.openxmlformats.org/officeDocument/2006/relationships/hyperlink" Target="file:///\\zew.local\DFS\Bereiche\STEU\STEU\Personal\Praktikanten\Max%20Sch&#228;fer\country-by-country-reports\FR_BNP_Paribas_2015_cbcr_ar_en.pdf" TargetMode="External"/><Relationship Id="rId1471" Type="http://schemas.openxmlformats.org/officeDocument/2006/relationships/hyperlink" Target="file:///\\zew.local\DFS\Bereiche\STEU\STEU\Personal\Praktikanten\Max%20Sch&#228;fer\country-by-country-reports\FR_Societe_Generale_SA_2014_cbcr_ar_fr.pdf" TargetMode="External"/><Relationship Id="rId1569" Type="http://schemas.openxmlformats.org/officeDocument/2006/relationships/hyperlink" Target="file:///\\zew.local\DFS\Bereiche\STEU\STEU\Personal\Praktikanten\Max%20Sch&#228;fer\country-by-country-reports\FR_BPCE_SA_2015_cbcr_ar_en.pdf" TargetMode="External"/><Relationship Id="rId2108" Type="http://schemas.openxmlformats.org/officeDocument/2006/relationships/hyperlink" Target="file:///\\zew.local\DFS\Bereiche\STEU\STEU\Personal\Praktikanten\Max%20Sch&#228;fer\country-by-country-reports\IT_UniCredit_SpA_2016_cbcr_sd_en.pdf" TargetMode="External"/><Relationship Id="rId2315" Type="http://schemas.openxmlformats.org/officeDocument/2006/relationships/hyperlink" Target="file:///\\zew.local\DFS\Bereiche\STEU\STEU\Personal\Praktikanten\Max%20Sch&#228;fer\country-by-country-reports\IT_Intesa_Sanpaolo_2013_cbcr_sd_en.pdf" TargetMode="External"/><Relationship Id="rId701" Type="http://schemas.openxmlformats.org/officeDocument/2006/relationships/hyperlink" Target="file:///\\zew.local\DFS\Bereiche\STEU\STEU\Personal\Praktikanten\Max%20Sch&#228;fer\country-by-country-reports\GB_Standard_Chartered_2015_cbcr_ar_en.pdf" TargetMode="External"/><Relationship Id="rId939" Type="http://schemas.openxmlformats.org/officeDocument/2006/relationships/hyperlink" Target="file:///\\zew.local\DFS\Bereiche\STEU\STEU\Personal\Praktikanten\Max%20Sch&#228;fer\country-by-country-reports\GB_Barclays_Plc_2016_cbcr_sd_en.pdf" TargetMode="External"/><Relationship Id="rId1124" Type="http://schemas.openxmlformats.org/officeDocument/2006/relationships/hyperlink" Target="file:///\\zew.local\DFS\Bereiche\STEU\STEU\Personal\Praktikanten\Max%20Sch&#228;fer\country-by-country-reports\FR_Cr&#233;dit_Agricole_S.A._2015_cbcr_ar_fr.pdf" TargetMode="External"/><Relationship Id="rId1331" Type="http://schemas.openxmlformats.org/officeDocument/2006/relationships/hyperlink" Target="file:///\\zew.local\DFS\Bereiche\STEU\STEU\Personal\Praktikanten\Max%20Sch&#228;fer\country-by-country-reports\FR_BNP_Paribas_2014_cbcr_ar_en.pdf" TargetMode="External"/><Relationship Id="rId1776" Type="http://schemas.openxmlformats.org/officeDocument/2006/relationships/hyperlink" Target="file:///\\zew.local\DFS\Bereiche\STEU\STEU\Personal\Praktikanten\Max%20Sch&#228;fer\country-by-country-reports\FR_RCI_Banque_SA_2014_cbcr_ar_fr.pdf" TargetMode="External"/><Relationship Id="rId1983" Type="http://schemas.openxmlformats.org/officeDocument/2006/relationships/hyperlink" Target="http://shareholdersandinvestors.bbva.com/TLBB/fbinir/mult/ConsolidatedFinancialStatements_tcm927-508895.pdf" TargetMode="External"/><Relationship Id="rId68" Type="http://schemas.openxmlformats.org/officeDocument/2006/relationships/hyperlink" Target="file:///\\zew.local\DFS\Bereiche\STEU\STEU\Personal\Praktikanten\Max%20Sch&#228;fer\country-by-country-reports\IT_Banco_BPM_SPA_2015_cbcr_ar_it.pdf" TargetMode="External"/><Relationship Id="rId1429" Type="http://schemas.openxmlformats.org/officeDocument/2006/relationships/hyperlink" Target="file:///\\zew.local\DFS\Bereiche\STEU\STEU\Personal\Praktikanten\Max%20Sch&#228;fer\country-by-country-reports\FR_Societe_Generale_SA_2014_cbcr_ar_fr.pdf" TargetMode="External"/><Relationship Id="rId1636" Type="http://schemas.openxmlformats.org/officeDocument/2006/relationships/hyperlink" Target="file:///\\zew.local\DFS\Bereiche\STEU\STEU\Personal\Praktikanten\Max%20Sch&#228;fer\country-by-country-reports\FR_BPCE_SA_2014_cbcr_ar_en.pdf" TargetMode="External"/><Relationship Id="rId1843" Type="http://schemas.openxmlformats.org/officeDocument/2006/relationships/hyperlink" Target="file:///W:\CBCR_shared\Datenerhebung\country-by-country-reports\BE_Investar_SA-Investeringsmaatschappij_Argenta_NV_2015_cbcr_ar_en.pdf" TargetMode="External"/><Relationship Id="rId1703" Type="http://schemas.openxmlformats.org/officeDocument/2006/relationships/hyperlink" Target="file:///\\zew.local\DFS\Bereiche\STEU\STEU\Personal\Praktikanten\Max%20Sch&#228;fer\country-by-country-reports\FR_Banque_Federative_du_Credit_Mutuel_2014_cbcr_ar_fr.pdf" TargetMode="External"/><Relationship Id="rId1910" Type="http://schemas.openxmlformats.org/officeDocument/2006/relationships/hyperlink" Target="file:///\\zew.local\DFS\Bereiche\STEU\STEU\Personal\Praktikanten\Max%20Sch&#228;fer\country-by-country-reports\NL_ABN_AMRO_Bank_NV_2015_cbcr_ar_en.pdf" TargetMode="External"/><Relationship Id="rId284" Type="http://schemas.openxmlformats.org/officeDocument/2006/relationships/hyperlink" Target="file:///\\zew.local\DFS\Bereiche\STEU\STEU\Personal\Praktikanten\Max%20Sch&#228;fer\country-by-country-reports\FR_Societe_Generale_SA_2013_cbcr_ar_fr.pdf" TargetMode="External"/><Relationship Id="rId491" Type="http://schemas.openxmlformats.org/officeDocument/2006/relationships/hyperlink" Target="file:///\\zew.local\DFS\Bereiche\STEU\STEU\Personal\Praktikanten\Max%20Sch&#228;fer\country-by-country-reports\DE_Deutsche_Pfandbriefbank_2014_cbcr_ar_en.pdf" TargetMode="External"/><Relationship Id="rId2172" Type="http://schemas.openxmlformats.org/officeDocument/2006/relationships/hyperlink" Target="https://www.rabobank.com/en/images/rabobank-annual-report-2015.pdf" TargetMode="External"/><Relationship Id="rId144" Type="http://schemas.openxmlformats.org/officeDocument/2006/relationships/hyperlink" Target="country-by-country-reports/DE_Bayerische_Landesbank_2016_cbcr_ar_de.pdf" TargetMode="External"/><Relationship Id="rId589" Type="http://schemas.openxmlformats.org/officeDocument/2006/relationships/hyperlink" Target="file:///\\zew.local\DFS\Bereiche\STEU\STEU\Personal\Praktikanten\Max%20Sch&#228;fer\country-by-country-reports\GB_Lloyds_Banking_Group_Plc_2013_cbcr_sd_en.pdf" TargetMode="External"/><Relationship Id="rId796" Type="http://schemas.openxmlformats.org/officeDocument/2006/relationships/hyperlink" Target="file:///\\zew.local\DFS\Bereiche\STEU\STEU\Personal\Praktikanten\Max%20Sch&#228;fer\country-by-country-reports\GB_HSBC_Holdings_Plc_2015_cbcr_sd_en.pdf" TargetMode="External"/><Relationship Id="rId351" Type="http://schemas.openxmlformats.org/officeDocument/2006/relationships/hyperlink" Target="file:///\\zew.local\DFS\Bereiche\STEU\STEU\Personal\Praktikanten\Max%20Sch&#228;fer\country-by-country-reports\FR_Dexia_Credit_Local_2014_cbcr_ar_fr.pdf" TargetMode="External"/><Relationship Id="rId449" Type="http://schemas.openxmlformats.org/officeDocument/2006/relationships/hyperlink" Target="file:///\\zew.local\DFS\Bereiche\STEU\STEU\Personal\Praktikanten\Max%20Sch&#228;fer\country-by-country-reports\DE_ProCredit_Holding_AG_2013_cbcr_sd_de.pdf" TargetMode="External"/><Relationship Id="rId656" Type="http://schemas.openxmlformats.org/officeDocument/2006/relationships/hyperlink" Target="file:///\\zew.local\DFS\Bereiche\STEU\STEU\Personal\Praktikanten\Max%20Sch&#228;fer\country-by-country-reports\GB_Standard_Chartered_2015_cbcr_ar_en.pdf" TargetMode="External"/><Relationship Id="rId863" Type="http://schemas.openxmlformats.org/officeDocument/2006/relationships/hyperlink" Target="file:///\\zew.local\DFS\Bereiche\STEU\STEU\Personal\Praktikanten\Max%20Sch&#228;fer\country-by-country-reports\GB_HSBC_Holdings_Plc_2014_cbcr_sd_en.pdf" TargetMode="External"/><Relationship Id="rId1079" Type="http://schemas.openxmlformats.org/officeDocument/2006/relationships/hyperlink" Target="file:///\\zew.local\DFS\Bereiche\STEU\STEU\Personal\Praktikanten\Max%20Sch&#228;fer\country-by-country-reports\FR_Credit_Agricole_S.A._2016_cbcr_ar_fr.pdf" TargetMode="External"/><Relationship Id="rId1286" Type="http://schemas.openxmlformats.org/officeDocument/2006/relationships/hyperlink" Target="file:///\\zew.local\DFS\Bereiche\STEU\STEU\Personal\Praktikanten\Max%20Sch&#228;fer\country-by-country-reports\FR_BNP_Paribas_2015_cbcr_ar_en.pdf" TargetMode="External"/><Relationship Id="rId1493" Type="http://schemas.openxmlformats.org/officeDocument/2006/relationships/hyperlink" Target="http://www.groupebpce.fr/en/Investors/Results/Registration-documents" TargetMode="External"/><Relationship Id="rId2032" Type="http://schemas.openxmlformats.org/officeDocument/2006/relationships/hyperlink" Target="file:///\\zew.local\DFS\Bereiche\STEU\STEU\Personal\Praktikanten\Max%20Sch&#228;fer\country-by-country-reports\DK_Jyske_Bank_A_S_Group_2016_cbcr_ar_en.pdf" TargetMode="External"/><Relationship Id="rId2337" Type="http://schemas.openxmlformats.org/officeDocument/2006/relationships/hyperlink" Target="file:///\\nas2.ad.uni-mannheim.de\vol_lscsp\Home\lscsp\CBCR_shared\Datenerhebung\Reports\Annual_reports\DE_Deutsche_Bank_AG_2016_cbcr_ar_en.pdf" TargetMode="External"/><Relationship Id="rId211" Type="http://schemas.openxmlformats.org/officeDocument/2006/relationships/hyperlink" Target="file:///\\zew.local\DFS\Bereiche\STEU\STEU\Personal\Praktikanten\Max%20Sch&#228;fer\country-by-country-reports\FR_BPCE_SA_2013_cbcr_sd_fr.pdf" TargetMode="External"/><Relationship Id="rId309" Type="http://schemas.openxmlformats.org/officeDocument/2006/relationships/hyperlink" Target="file:///\\zew.local\DFS\Bereiche\STEU\STEU\Personal\Praktikanten\Max%20Sch&#228;fer\country-by-country-reports\FR_Societe_Generale_SA_2013_cbcr_ar_fr.pdf" TargetMode="External"/><Relationship Id="rId516" Type="http://schemas.openxmlformats.org/officeDocument/2006/relationships/hyperlink" Target="file:///\\zew.local\DFS\Bereiche\STEU\STEU\Personal\Praktikanten\Max%20Sch&#228;fer\country-by-country-reports\IT_Unione_di_Banche_Italiane_Scpa-UBI_Banca_2016_cbcr_ar_it.pdf" TargetMode="External"/><Relationship Id="rId1146" Type="http://schemas.openxmlformats.org/officeDocument/2006/relationships/hyperlink" Target="file:///\\zew.local\DFS\Bereiche\STEU\STEU\Personal\Praktikanten\Max%20Sch&#228;fer\country-by-country-reports\FR_Credit_Agricole_S.A._2014_cbcr_ar_fr.pdf" TargetMode="External"/><Relationship Id="rId1798" Type="http://schemas.openxmlformats.org/officeDocument/2006/relationships/hyperlink" Target="file:///\\zew.local\DFS\Bereiche\STEU\STEU\Personal\Praktikanten\Max%20Sch&#228;fer\country-by-country-reports\FR_RCI_Banque_SA_2015_cbcr_ar_en.pdf" TargetMode="External"/><Relationship Id="rId723" Type="http://schemas.openxmlformats.org/officeDocument/2006/relationships/hyperlink" Target="file:///\\zew.local\DFS\Bereiche\STEU\STEU\Personal\Praktikanten\Max%20Sch&#228;fer\country-by-country-reports\GB_Standard_Chartered_2013_cbcr_sd_en.pdf" TargetMode="External"/><Relationship Id="rId930" Type="http://schemas.openxmlformats.org/officeDocument/2006/relationships/hyperlink" Target="file:///\\zew.local\DFS\Bereiche\STEU\STEU\Personal\Praktikanten\Max%20Sch&#228;fer\country-by-country-reports\GB_Barclays_Plc_2016_cbcr_sd_en.pdf" TargetMode="External"/><Relationship Id="rId1006" Type="http://schemas.openxmlformats.org/officeDocument/2006/relationships/hyperlink" Target="file:///\\zew.local\DFS\Bereiche\STEU\STEU\Personal\Praktikanten\Max%20Sch&#228;fer\country-by-country-reports\GB_Barclays_Plc_2014_cbcr_sd_en.pdf" TargetMode="External"/><Relationship Id="rId1353" Type="http://schemas.openxmlformats.org/officeDocument/2006/relationships/hyperlink" Target="file:///\\zew.local\DFS\Bereiche\STEU\STEU\Personal\Praktikanten\Max%20Sch&#228;fer\country-by-country-reports\FR_BNP_Paribas_2014_cbcr_ar_en.pdf" TargetMode="External"/><Relationship Id="rId1560" Type="http://schemas.openxmlformats.org/officeDocument/2006/relationships/hyperlink" Target="file:///\\zew.local\DFS\Bereiche\STEU\STEU\Personal\Praktikanten\Max%20Sch&#228;fer\country-by-country-reports\FR_BPCE_SA_2015_cbcr_ar_en.pdf" TargetMode="External"/><Relationship Id="rId1658" Type="http://schemas.openxmlformats.org/officeDocument/2006/relationships/hyperlink" Target="file:///\\zew.local\DFS\Bereiche\STEU\STEU\Personal\Praktikanten\Max%20Sch&#228;fer\country-by-country-reports\FR_BPCE_SA_2014_cbcr_ar_en.pdf" TargetMode="External"/><Relationship Id="rId1865" Type="http://schemas.openxmlformats.org/officeDocument/2006/relationships/hyperlink" Target="file:///\\zew.local\DFS\Bereiche\STEU\STEU\Personal\Praktikanten\Max%20Sch&#228;fer\country-by-country-reports\SE_Nordea_Bank_AB_publ_2016_cbcr_ar_en.pdf" TargetMode="External"/><Relationship Id="rId1213" Type="http://schemas.openxmlformats.org/officeDocument/2006/relationships/hyperlink" Target="file:///\\zew.local\DFS\Bereiche\STEU\STEU\Personal\Praktikanten\Max%20Sch&#228;fer\country-by-country-reports\FR_BNP_Paribas_2016_cbcr_ar_en.pdf" TargetMode="External"/><Relationship Id="rId1420" Type="http://schemas.openxmlformats.org/officeDocument/2006/relationships/hyperlink" Target="file:///\\zew.local\DFS\Bereiche\STEU\STEU\Personal\Praktikanten\Max%20Sch&#228;fer\country-by-country-reports\FR_Societe_Generale_SA_2014_cbcr_ar_fr.pdf" TargetMode="External"/><Relationship Id="rId1518" Type="http://schemas.openxmlformats.org/officeDocument/2006/relationships/hyperlink" Target="http://www.groupebpce.fr/en/Investors/Results/Registration-documents" TargetMode="External"/><Relationship Id="rId1725" Type="http://schemas.openxmlformats.org/officeDocument/2006/relationships/hyperlink" Target="file:///\\zew.local\DFS\Bereiche\STEU\STEU\Personal\Praktikanten\Max%20Sch&#228;fer\country-by-country-reports\FR_Banque_PSA_Finance_SA_2015_cbcr_ar_fr.pdf" TargetMode="External"/><Relationship Id="rId1932" Type="http://schemas.openxmlformats.org/officeDocument/2006/relationships/hyperlink" Target="file:///\\zew.local\DFS\Bereiche\STEU\STEU\Personal\Praktikanten\Max%20Sch&#228;fer\country-by-country-reports\ES_Banco_Bilbao_Vizcaya_Argentaria_SA_2015_cbcr_ar_en.pdf" TargetMode="External"/><Relationship Id="rId17" Type="http://schemas.openxmlformats.org/officeDocument/2006/relationships/hyperlink" Target="file:///\\zew.local\DFS\Bereiche\STEU\STEU\Personal\Praktikanten\Max%20Sch&#228;fer\country-by-country-reports\FR_RCI_Banque_SA_2014_cbcr_ar_fr.pdf" TargetMode="External"/><Relationship Id="rId2194" Type="http://schemas.openxmlformats.org/officeDocument/2006/relationships/hyperlink" Target="https://www.rabobank.com/en/images/rabobank-annual-report-2015.pdf" TargetMode="External"/><Relationship Id="rId166" Type="http://schemas.openxmlformats.org/officeDocument/2006/relationships/hyperlink" Target="country-by-country-reports/GB_ARBUTHNOT_BANKING_2015_cbcr_ar_en.pdf" TargetMode="External"/><Relationship Id="rId373" Type="http://schemas.openxmlformats.org/officeDocument/2006/relationships/hyperlink" Target="file:///\\zew.local\DFS\Bereiche\STEU\STEU\Personal\Praktikanten\Max%20Sch&#228;fer\country-by-country-reports\GB_HSBC_Holdings_Plc_2013_cbcr_sd_en.pdf" TargetMode="External"/><Relationship Id="rId580" Type="http://schemas.openxmlformats.org/officeDocument/2006/relationships/hyperlink" Target="file:///\\zew.local\DFS\Bereiche\STEU\STEU\Personal\Praktikanten\Max%20Sch&#228;fer\country-by-country-reports\GB_Lloyds_Banking_Group_Plc_2014_cbcr_sd_en.pdf" TargetMode="External"/><Relationship Id="rId2054" Type="http://schemas.openxmlformats.org/officeDocument/2006/relationships/hyperlink" Target="file:///C:\Users\user\AppData\Local\Temp\Users\Heiko%20Vay\AppData\Local\Microsoft\Windows\INetCache\Content.Outlook\Users\user\Documents\GroupWise\country-by-country-reports\AT_Erste_Group_Bank_AG_2015_cbcr_ar_en.pdf" TargetMode="External"/><Relationship Id="rId2261" Type="http://schemas.openxmlformats.org/officeDocument/2006/relationships/hyperlink" Target="../Reports/Erhoben/ES_BFA_Tenedora_de_Acciones_SAU_2014-2015_cbcr_ar_es.pdf" TargetMode="External"/><Relationship Id="rId1" Type="http://schemas.openxmlformats.org/officeDocument/2006/relationships/hyperlink" Target="file:///C:\Users\user\AppData\Local\Temp\Users\Heiko%20Vay\AppData\Local\Microsoft\Windows\INetCache\Content.Outlook\Users\user\Documents\GroupWise\country-by-country-reports\AT_Oberbank_AG_2014_cbcr_ar_de.pdf" TargetMode="External"/><Relationship Id="rId233" Type="http://schemas.openxmlformats.org/officeDocument/2006/relationships/hyperlink" Target="file:///\\zew.local\DFS\Bereiche\STEU\STEU\Personal\Praktikanten\Max%20Sch&#228;fer\country-by-country-reports\FR_BPCE_SA_2013_cbcr_sd_fr.pdf" TargetMode="External"/><Relationship Id="rId440" Type="http://schemas.openxmlformats.org/officeDocument/2006/relationships/hyperlink" Target="file:///\\zew.local\DFS\Bereiche\STEU\STEU\Personal\Praktikanten\Max%20Sch&#228;fer\country-by-country-reports\PT_Caixa_Geral_de_Depositos_2016_cbcr_ar_en.pdf" TargetMode="External"/><Relationship Id="rId678" Type="http://schemas.openxmlformats.org/officeDocument/2006/relationships/hyperlink" Target="file:///\\zew.local\DFS\Bereiche\STEU\STEU\Personal\Praktikanten\Max%20Sch&#228;fer\country-by-country-reports\GB_Standard_Chartered_2015_cbcr_ar_en.pdf" TargetMode="External"/><Relationship Id="rId885" Type="http://schemas.openxmlformats.org/officeDocument/2006/relationships/hyperlink" Target="file:///\\zew.local\DFS\Bereiche\STEU\STEU\Personal\Praktikanten\Max%20Sch&#228;fer\country-by-country-reports\GB_HSBC_Holdings_Plc_2014_cbcr_sd_en.pdf" TargetMode="External"/><Relationship Id="rId1070" Type="http://schemas.openxmlformats.org/officeDocument/2006/relationships/hyperlink" Target="file:///\\zew.local\DFS\Bereiche\STEU\STEU\Personal\Praktikanten\Max%20Sch&#228;fer\country-by-country-reports\FR_Credit_Agricole_S.A._2016_cbcr_ar_fr.pdf" TargetMode="External"/><Relationship Id="rId2121" Type="http://schemas.openxmlformats.org/officeDocument/2006/relationships/hyperlink" Target="file:///\\zew.local\DFS\Bereiche\STEU\STEU\Personal\Praktikanten\Max%20Sch&#228;fer\country-by-country-reports\IT_UniCredit_SpA_2016_cbcr_sd_en.pdf" TargetMode="External"/><Relationship Id="rId300" Type="http://schemas.openxmlformats.org/officeDocument/2006/relationships/hyperlink" Target="file:///\\zew.local\DFS\Bereiche\STEU\STEU\Personal\Praktikanten\Max%20Sch&#228;fer\country-by-country-reports\FR_Societe_Generale_SA_2013_cbcr_ar_fr.pdf" TargetMode="External"/><Relationship Id="rId538" Type="http://schemas.openxmlformats.org/officeDocument/2006/relationships/hyperlink" Target="file:///\\zew.local\DFS\Bereiche\STEU\STEU\Personal\Praktikanten\Max%20Sch&#228;fer\country-by-country-reports\AT_Raiffeisenlandesbank_Oberoesterreich_AG_2016_cbcr_ar_de.pdf" TargetMode="External"/><Relationship Id="rId745" Type="http://schemas.openxmlformats.org/officeDocument/2006/relationships/hyperlink" Target="file:///\\zew.local\DFS\Bereiche\STEU\STEU\Personal\Praktikanten\Max%20Sch&#228;fer\country-by-country-reports\GB_Standard_Chartered_2013_cbcr_sd_en.pdf" TargetMode="External"/><Relationship Id="rId952" Type="http://schemas.openxmlformats.org/officeDocument/2006/relationships/hyperlink" Target="file:///\\zew.local\DFS\Bereiche\STEU\STEU\Personal\Praktikanten\Max%20Sch&#228;fer\country-by-country-reports\GB_Barclays_Plc_2015_cbcr_sd_en.pdf" TargetMode="External"/><Relationship Id="rId1168" Type="http://schemas.openxmlformats.org/officeDocument/2006/relationships/hyperlink" Target="file:///\\zew.local\DFS\Bereiche\STEU\STEU\Personal\Praktikanten\Max%20Sch&#228;fer\country-by-country-reports\FR_Credit_Agricole_S.A._2014_cbcr_ar_fr.pdf" TargetMode="External"/><Relationship Id="rId1375" Type="http://schemas.openxmlformats.org/officeDocument/2006/relationships/hyperlink" Target="file:///\\zew.local\DFS\Bereiche\STEU\STEU\Personal\Praktikanten\Max%20Sch&#228;fer\country-by-country-reports\FR_BNP_Paribas_2014_cbcr_ar_en.pdf" TargetMode="External"/><Relationship Id="rId1582" Type="http://schemas.openxmlformats.org/officeDocument/2006/relationships/hyperlink" Target="file:///\\zew.local\DFS\Bereiche\STEU\STEU\Personal\Praktikanten\Max%20Sch&#228;fer\country-by-country-reports\FR_BPCE_SA_2015_cbcr_ar_en.pdf" TargetMode="External"/><Relationship Id="rId2219" Type="http://schemas.openxmlformats.org/officeDocument/2006/relationships/hyperlink" Target="file:///X:\Datenerhebung\country-by-country-reports\CY_RCB_2016_cbcr_sd_en.pdf" TargetMode="External"/><Relationship Id="rId81" Type="http://schemas.openxmlformats.org/officeDocument/2006/relationships/hyperlink" Target="country-by-country-reports/ES_ABANCA_2014_cbcr_ar_es.pdf" TargetMode="External"/><Relationship Id="rId605" Type="http://schemas.openxmlformats.org/officeDocument/2006/relationships/hyperlink" Target="file:///\\zew.local\DFS\Bereiche\STEU\STEU\Personal\Praktikanten\Max%20Sch&#228;fer\country-by-country-reports\GB_Leeds_Building_Society_2014_cbcr_ar_en.pdf" TargetMode="External"/><Relationship Id="rId812" Type="http://schemas.openxmlformats.org/officeDocument/2006/relationships/hyperlink" Target="file:///\\zew.local\DFS\Bereiche\STEU\STEU\Personal\Praktikanten\Max%20Sch&#228;fer\country-by-country-reports\GB_HSBC_Holdings_Plc_2015_cbcr_sd_en.pdf" TargetMode="External"/><Relationship Id="rId1028" Type="http://schemas.openxmlformats.org/officeDocument/2006/relationships/hyperlink" Target="https://www.credit-agricole.com/finance/finance/espace-investisseurs/informations-financieres" TargetMode="External"/><Relationship Id="rId1235" Type="http://schemas.openxmlformats.org/officeDocument/2006/relationships/hyperlink" Target="file:///\\zew.local\DFS\Bereiche\STEU\STEU\Personal\Praktikanten\Max%20Sch&#228;fer\country-by-country-reports\FR_BNP_Paribas_2016_cbcr_ar_en.pdf" TargetMode="External"/><Relationship Id="rId1442" Type="http://schemas.openxmlformats.org/officeDocument/2006/relationships/hyperlink" Target="file:///\\zew.local\DFS\Bereiche\STEU\STEU\Personal\Praktikanten\Max%20Sch&#228;fer\country-by-country-reports\FR_Societe_Generale_SA_2014_cbcr_ar_fr.pdf" TargetMode="External"/><Relationship Id="rId1887" Type="http://schemas.openxmlformats.org/officeDocument/2006/relationships/hyperlink" Target="file:///\\zew.local\DFS\Bereiche\STEU\STEU\Personal\Praktikanten\Max%20Sch&#228;fer\country-by-country-reports\SE_Nordea_Bank_AB_publ_2015_cbcr_ar_en.pdf" TargetMode="External"/><Relationship Id="rId1302" Type="http://schemas.openxmlformats.org/officeDocument/2006/relationships/hyperlink" Target="file:///\\zew.local\DFS\Bereiche\STEU\STEU\Personal\Praktikanten\Max%20Sch&#228;fer\country-by-country-reports\FR_BNP_Paribas_2015_cbcr_ar_en.pdf" TargetMode="External"/><Relationship Id="rId1747" Type="http://schemas.openxmlformats.org/officeDocument/2006/relationships/hyperlink" Target="file:///\\zew.local\DFS\Bereiche\STEU\STEU\Personal\Praktikanten\Max%20Sch&#228;fer\country-by-country-reports\FR_Banque_PSA_Finance_SA_2014_cbcr_sd_fr.pdf" TargetMode="External"/><Relationship Id="rId1954" Type="http://schemas.openxmlformats.org/officeDocument/2006/relationships/hyperlink" Target="file:///\\zew.local\DFS\Bereiche\STEU\STEU\Personal\Praktikanten\Max%20Sch&#228;fer\country-by-country-reports\ES_Banco_Bilbao_Vizcaya_Argentaria_SA_2014_cbcr_ar_en.pdf" TargetMode="External"/><Relationship Id="rId39" Type="http://schemas.openxmlformats.org/officeDocument/2006/relationships/hyperlink" Target="file:///\\zew.local\DFS\Bereiche\STEU\STEU\Personal\Praktikanten\Max%20Sch&#228;fer\country-by-country-reports\IE_Allied_Irish_Banks_plc_2014_cbcr_sd_en.pdf" TargetMode="External"/><Relationship Id="rId1607" Type="http://schemas.openxmlformats.org/officeDocument/2006/relationships/hyperlink" Target="file:///\\zew.local\DFS\Bereiche\STEU\STEU\Personal\Praktikanten\Max%20Sch&#228;fer\country-by-country-reports\FR_BPCE_SA_2014_cbcr_ar_en.pdf" TargetMode="External"/><Relationship Id="rId1814" Type="http://schemas.openxmlformats.org/officeDocument/2006/relationships/hyperlink" Target="file:///\\zew.local\DFS\Bereiche\STEU\STEU\Personal\Praktikanten\Max%20Sch&#228;fer\country-by-country-reports\FR_RCI_Banque_SA_2015_cbcr_ar_en.pdf" TargetMode="External"/><Relationship Id="rId188" Type="http://schemas.openxmlformats.org/officeDocument/2006/relationships/hyperlink" Target="file:///\\zew.local\DFS\Bereiche\STEU\STEU\Personal\Praktikanten\Max%20Sch&#228;fer\country-by-country-reports\FR_BPCE_SA_2013_cbcr_sd_fr.pdf" TargetMode="External"/><Relationship Id="rId395" Type="http://schemas.openxmlformats.org/officeDocument/2006/relationships/hyperlink" Target="country-by-country-reports/GB_Skipton_Building_Society_2016_cbcr_ar_en.pdf" TargetMode="External"/><Relationship Id="rId2076" Type="http://schemas.openxmlformats.org/officeDocument/2006/relationships/hyperlink" Target="../country-by-country-reports/IT_Monte_dei_Paschi_di_Siena_2015_cbcr_ar_en.pdf" TargetMode="External"/><Relationship Id="rId2283" Type="http://schemas.openxmlformats.org/officeDocument/2006/relationships/hyperlink" Target="file:///\\zew.local\DFS\Bereiche\STEU\STEU\Personal\Praktikanten\Max%20Sch&#228;fer\country-by-country-reports\FR_BPCE_SA_2015_cbcr_ar_fr.pdf" TargetMode="External"/><Relationship Id="rId255" Type="http://schemas.openxmlformats.org/officeDocument/2006/relationships/hyperlink" Target="file:///\\zew.local\DFS\Bereiche\STEU\STEU\Personal\Praktikanten\Max%20Sch&#228;fer\country-by-country-reports\FR_Societe_Generale_SA_2013_cbcr_ar_fr.pdf" TargetMode="External"/><Relationship Id="rId462" Type="http://schemas.openxmlformats.org/officeDocument/2006/relationships/hyperlink" Target="file:///\\zew.local\DFS\Bereiche\STEU\STEU\Personal\Praktikanten\Max%20Sch&#228;fer\country-by-country-reports\DE_ProCredit_Holding_AG_2013_cbcr_sd_de.pdf" TargetMode="External"/><Relationship Id="rId1092" Type="http://schemas.openxmlformats.org/officeDocument/2006/relationships/hyperlink" Target="file:///\\zew.local\DFS\Bereiche\STEU\STEU\Personal\Praktikanten\Max%20Sch&#228;fer\country-by-country-reports\FR_Credit_Agricole_S.A._2016_cbcr_ar_fr.pdf" TargetMode="External"/><Relationship Id="rId1397" Type="http://schemas.openxmlformats.org/officeDocument/2006/relationships/hyperlink" Target="file:///\\zew.local\DFS\Bereiche\STEU\STEU\Personal\Praktikanten\Max%20Sch&#228;fer\country-by-country-reports\FR_Societe_Generale_SA_2014_cbcr_ar_fr.pdf" TargetMode="External"/><Relationship Id="rId2143" Type="http://schemas.openxmlformats.org/officeDocument/2006/relationships/hyperlink" Target="https://www.bil.com/Documents/brochures/Annual-Report-2014-en.pdf" TargetMode="External"/><Relationship Id="rId115" Type="http://schemas.openxmlformats.org/officeDocument/2006/relationships/hyperlink" Target="country-by-country-reports/FR_Banque_Federative_du_Credit_Mutuel_2016_cbcr_ar_fr.pdf" TargetMode="External"/><Relationship Id="rId322" Type="http://schemas.openxmlformats.org/officeDocument/2006/relationships/hyperlink" Target="file:///\\zew.local\DFS\Bereiche\STEU\STEU\Personal\Praktikanten\Max%20Sch&#228;fer\country-by-country-reports\FR_Societe_Generale_SA_2013_cbcr_ar_fr.pdf" TargetMode="External"/><Relationship Id="rId767" Type="http://schemas.openxmlformats.org/officeDocument/2006/relationships/hyperlink" Target="file:///\\zew.local\DFS\Bereiche\STEU\STEU\Personal\Praktikanten\Max%20Sch&#228;fer\country-by-country-reports\GB_Standard_Chartered_2013_cbcr_sd_en.pdf" TargetMode="External"/><Relationship Id="rId974" Type="http://schemas.openxmlformats.org/officeDocument/2006/relationships/hyperlink" Target="file:///\\zew.local\DFS\Bereiche\STEU\STEU\Personal\Praktikanten\Max%20Sch&#228;fer\country-by-country-reports\GB_Barclays_Plc_2015_cbcr_sd_en.pdf" TargetMode="External"/><Relationship Id="rId2003" Type="http://schemas.openxmlformats.org/officeDocument/2006/relationships/hyperlink" Target="file:///\\zew.local\DFS\Bereiche\STEU\STEU\Personal\Praktikanten\Max%20Sch&#228;fer\country-by-country-reports\ES_Banco_Santander_SA_2015_cbcr_ar_en.pdf" TargetMode="External"/><Relationship Id="rId2210" Type="http://schemas.openxmlformats.org/officeDocument/2006/relationships/hyperlink" Target="../country-by-country-reports/AT_Hypo_Tirol_Bank_AG_2015_cbcr_ar_de.pdf" TargetMode="External"/><Relationship Id="rId627" Type="http://schemas.openxmlformats.org/officeDocument/2006/relationships/hyperlink" Target="file:///\\zew.local\DFS\Bereiche\STEU\STEU\Personal\Praktikanten\Max%20Sch&#228;fer\country-by-country-reports\GB_Skipton_Building_Society_2014_cbcr_ar_en.pdf" TargetMode="External"/><Relationship Id="rId834" Type="http://schemas.openxmlformats.org/officeDocument/2006/relationships/hyperlink" Target="file:///\\zew.local\DFS\Bereiche\STEU\STEU\Personal\Praktikanten\Max%20Sch&#228;fer\country-by-country-reports\GB_HSBC_Holdings_Plc_2014_cbcr_sd_en.pdf" TargetMode="External"/><Relationship Id="rId1257" Type="http://schemas.openxmlformats.org/officeDocument/2006/relationships/hyperlink" Target="file:///\\zew.local\DFS\Bereiche\STEU\STEU\Personal\Praktikanten\Max%20Sch&#228;fer\country-by-country-reports\FR_BNP_Paribas_2016_cbcr_ar_en.pdf" TargetMode="External"/><Relationship Id="rId1464" Type="http://schemas.openxmlformats.org/officeDocument/2006/relationships/hyperlink" Target="file:///\\zew.local\DFS\Bereiche\STEU\STEU\Personal\Praktikanten\Max%20Sch&#228;fer\country-by-country-reports\FR_Societe_Generale_SA_2014_cbcr_ar_fr.pdf" TargetMode="External"/><Relationship Id="rId1671" Type="http://schemas.openxmlformats.org/officeDocument/2006/relationships/hyperlink" Target="file:///\\zew.local\DFS\Bereiche\STEU\STEU\Personal\Praktikanten\Max%20Sch&#228;fer\country-by-country-reports\FR_La_Banque_Postale_2015_cbcr_ar_en.pdf" TargetMode="External"/><Relationship Id="rId2308" Type="http://schemas.openxmlformats.org/officeDocument/2006/relationships/hyperlink" Target="file:///\\zew.local\DFS\Bereiche\STEU\STEU\Personal\Praktikanten\Max%20Sch&#228;fer\country-by-country-reports\IT_Intesa_Sanpaolo_2013_cbcr_sd_en.pdf" TargetMode="External"/><Relationship Id="rId901" Type="http://schemas.openxmlformats.org/officeDocument/2006/relationships/hyperlink" Target="file:///\\zew.local\DFS\Bereiche\STEU\STEU\Personal\Praktikanten\Max%20Sch&#228;fer\country-by-country-reports\GB_Close_Brothers_Group_Plc_Jun%2015_cbcr_sd_en.pdf" TargetMode="External"/><Relationship Id="rId1117" Type="http://schemas.openxmlformats.org/officeDocument/2006/relationships/hyperlink" Target="file:///\\zew.local\DFS\Bereiche\STEU\STEU\Personal\Praktikanten\Max%20Sch&#228;fer\country-by-country-reports\FR_Cr&#233;dit_Agricole_S.A._2015_cbcr_ar_fr.pdf" TargetMode="External"/><Relationship Id="rId1324" Type="http://schemas.openxmlformats.org/officeDocument/2006/relationships/hyperlink" Target="file:///\\zew.local\DFS\Bereiche\STEU\STEU\Personal\Praktikanten\Max%20Sch&#228;fer\country-by-country-reports\FR_BNP_Paribas_2014_cbcr_ar_en.pdf" TargetMode="External"/><Relationship Id="rId1531" Type="http://schemas.openxmlformats.org/officeDocument/2006/relationships/hyperlink" Target="http://www.groupebpce.fr/en/Investors/Results/Registration-documents" TargetMode="External"/><Relationship Id="rId1769" Type="http://schemas.openxmlformats.org/officeDocument/2006/relationships/hyperlink" Target="file:///\\zew.local\DFS\Bereiche\STEU\STEU\Personal\Praktikanten\Max%20Sch&#228;fer\country-by-country-reports\FR_Carrefour_Banque_SA_2015_cbcr_ar_en.pdf" TargetMode="External"/><Relationship Id="rId1976" Type="http://schemas.openxmlformats.org/officeDocument/2006/relationships/hyperlink" Target="http://shareholdersandinvestors.bbva.com/TLBB/fbinir/mult/ConsolidatedFinancialStatements_tcm927-508895.pdf" TargetMode="External"/><Relationship Id="rId30" Type="http://schemas.openxmlformats.org/officeDocument/2006/relationships/hyperlink" Target="file:///\\zew.local\DFS\Bereiche\STEU\STEU\Personal\Praktikanten\Max%20Sch&#228;fer\country-by-country-reports\GB_Standard_Chartered_2013_cbcr_sd_en.pdf" TargetMode="External"/><Relationship Id="rId1629" Type="http://schemas.openxmlformats.org/officeDocument/2006/relationships/hyperlink" Target="file:///\\zew.local\DFS\Bereiche\STEU\STEU\Personal\Praktikanten\Max%20Sch&#228;fer\country-by-country-reports\FR_BPCE_SA_2014_cbcr_ar_en.pdf" TargetMode="External"/><Relationship Id="rId1836" Type="http://schemas.openxmlformats.org/officeDocument/2006/relationships/hyperlink" Target="file:///\\zew.local\DFS\Bereiche\STEU\STEU\Personal\Praktikanten\Max%20Sch&#228;fer\country-by-country-reports\CY_Bank_of_Cyprus_Public_Company_Limited-Bank_of_Cyprus_Group_2014_cbcr_ar_en.pdf" TargetMode="External"/><Relationship Id="rId1903" Type="http://schemas.openxmlformats.org/officeDocument/2006/relationships/hyperlink" Target="file:///\\zew.local\DFS\Bereiche\STEU\STEU\Personal\Praktikanten\Max%20Sch&#228;fer\country-by-country-reports\NL_ABN_AMRO_Bank_NV_2015_cbcr_ar_en.pdf" TargetMode="External"/><Relationship Id="rId2098" Type="http://schemas.openxmlformats.org/officeDocument/2006/relationships/hyperlink" Target="file:///\\zew.local\DFS\Bereiche\STEU\STEU\Personal\Praktikanten\Max%20Sch&#228;fer\country-by-country-reports\IT_UniCredit_SpA_2016_cbcr_sd_en.pdf" TargetMode="External"/><Relationship Id="rId277" Type="http://schemas.openxmlformats.org/officeDocument/2006/relationships/hyperlink" Target="file:///\\zew.local\DFS\Bereiche\STEU\STEU\Personal\Praktikanten\Max%20Sch&#228;fer\country-by-country-reports\FR_Societe_Generale_SA_2013_cbcr_ar_fr.pdf" TargetMode="External"/><Relationship Id="rId484" Type="http://schemas.openxmlformats.org/officeDocument/2006/relationships/hyperlink" Target="file:///\\zew.local\DFS\Bereiche\STEU\STEU\Personal\Praktikanten\Max%20Sch&#228;fer\country-by-country-reports\DE_Deutsche_Pfandbriefbank_2014_cbcr_ar_en.pdf" TargetMode="External"/><Relationship Id="rId2165" Type="http://schemas.openxmlformats.org/officeDocument/2006/relationships/hyperlink" Target="https://www.rabobank.com/en/images/rabobank-annual-report-2015.pdf" TargetMode="External"/><Relationship Id="rId137" Type="http://schemas.openxmlformats.org/officeDocument/2006/relationships/hyperlink" Target="country-by-country-reports/FR_Dexia_Credit_Local_2016_cbcr_ar_fr.pdf" TargetMode="External"/><Relationship Id="rId344" Type="http://schemas.openxmlformats.org/officeDocument/2006/relationships/hyperlink" Target="file:///\\zew.local\DFS\Bereiche\STEU\STEU\Personal\Praktikanten\Max%20Sch&#228;fer\country-by-country-reports\FR_Dexia_Credit_Local_2015_cbcr_ar_fr.pdf" TargetMode="External"/><Relationship Id="rId691" Type="http://schemas.openxmlformats.org/officeDocument/2006/relationships/hyperlink" Target="file:///\\zew.local\DFS\Bereiche\STEU\STEU\Personal\Praktikanten\Max%20Sch&#228;fer\country-by-country-reports\GB_Standard_Chartered_2015_cbcr_ar_en.pdf" TargetMode="External"/><Relationship Id="rId789" Type="http://schemas.openxmlformats.org/officeDocument/2006/relationships/hyperlink" Target="file:///\\zew.local\DFS\Bereiche\STEU\STEU\Personal\Praktikanten\Max%20Sch&#228;fer\country-by-country-reports\GB_HSBC_Holdings_Plc_2015_cbcr_sd_en.pdf" TargetMode="External"/><Relationship Id="rId996" Type="http://schemas.openxmlformats.org/officeDocument/2006/relationships/hyperlink" Target="file:///\\zew.local\DFS\Bereiche\STEU\STEU\Personal\Praktikanten\Max%20Sch&#228;fer\country-by-country-reports\GB_Barclays_Plc_2014_cbcr_sd_en.pdf" TargetMode="External"/><Relationship Id="rId2025" Type="http://schemas.openxmlformats.org/officeDocument/2006/relationships/hyperlink" Target="file:///\\zew.local\DFS\Bereiche\STEU\STEU\Personal\Praktikanten\Max%20Sch&#228;fer\country-by-country-reports\ES_Banco_Santander_SA_2015_cbcr_ar_en.pdf" TargetMode="External"/><Relationship Id="rId551" Type="http://schemas.openxmlformats.org/officeDocument/2006/relationships/hyperlink" Target="file:///\\zew.local\DFS\Bereiche\STEU\STEU\Personal\Praktikanten\Max%20Sch&#228;fer\country-by-country-reports\AT_Raiffeisenlandesbank_Oberoesterreich_AG_2016_cbcr_ar_de.pdf" TargetMode="External"/><Relationship Id="rId649" Type="http://schemas.openxmlformats.org/officeDocument/2006/relationships/hyperlink" Target="file:///\\zew.local\DFS\Bereiche\STEU\STEU\Personal\Praktikanten\Max%20Sch&#228;fer\country-by-country-reports\GB_Schroders_Plc_2014_turnover_sd_en.pdf" TargetMode="External"/><Relationship Id="rId856" Type="http://schemas.openxmlformats.org/officeDocument/2006/relationships/hyperlink" Target="file:///\\zew.local\DFS\Bereiche\STEU\STEU\Personal\Praktikanten\Max%20Sch&#228;fer\country-by-country-reports\GB_HSBC_Holdings_Plc_2014_cbcr_sd_en.pdf" TargetMode="External"/><Relationship Id="rId1181" Type="http://schemas.openxmlformats.org/officeDocument/2006/relationships/hyperlink" Target="file:///\\zew.local\DFS\Bereiche\STEU\STEU\Personal\Praktikanten\Max%20Sch&#228;fer\country-by-country-reports\FR_Credit_Agricole_S.A._2014_cbcr_ar_fr.pdf" TargetMode="External"/><Relationship Id="rId1279" Type="http://schemas.openxmlformats.org/officeDocument/2006/relationships/hyperlink" Target="file:///\\zew.local\DFS\Bereiche\STEU\STEU\Personal\Praktikanten\Max%20Sch&#228;fer\country-by-country-reports\FR_BNP_Paribas_2015_cbcr_ar_en.pdf" TargetMode="External"/><Relationship Id="rId1486" Type="http://schemas.openxmlformats.org/officeDocument/2006/relationships/hyperlink" Target="http://www.groupebpce.fr/en/Investors/Results/Registration-documents" TargetMode="External"/><Relationship Id="rId2232" Type="http://schemas.openxmlformats.org/officeDocument/2006/relationships/hyperlink" Target="file:///X:\Datenerhebung\country-by-country-reports\DE_ProCredit_Holding_AG_2015_cbcr_ar_en.pdf" TargetMode="External"/><Relationship Id="rId204" Type="http://schemas.openxmlformats.org/officeDocument/2006/relationships/hyperlink" Target="file:///\\zew.local\DFS\Bereiche\STEU\STEU\Personal\Praktikanten\Max%20Sch&#228;fer\country-by-country-reports\FR_BPCE_SA_2013_cbcr_sd_fr.pdf" TargetMode="External"/><Relationship Id="rId411" Type="http://schemas.openxmlformats.org/officeDocument/2006/relationships/hyperlink" Target="country-by-country-reports/GR_Eurobank_Ergasias_SA_2016_cbcr_ar_en.pdf" TargetMode="External"/><Relationship Id="rId509" Type="http://schemas.openxmlformats.org/officeDocument/2006/relationships/hyperlink" Target="file:///\\zew.local\DFS\Bereiche\STEU\STEU\Personal\Praktikanten\Max%20Sch&#228;fer\country-by-country-reports\DE_Volkswagen_Financial_Services_AG_2014_cbcr_sd_de.pdf" TargetMode="External"/><Relationship Id="rId1041" Type="http://schemas.openxmlformats.org/officeDocument/2006/relationships/hyperlink" Target="https://www.credit-agricole.com/finance/finance/espace-investisseurs/informations-financieres" TargetMode="External"/><Relationship Id="rId1139" Type="http://schemas.openxmlformats.org/officeDocument/2006/relationships/hyperlink" Target="file:///\\zew.local\DFS\Bereiche\STEU\STEU\Personal\Praktikanten\Max%20Sch&#228;fer\country-by-country-reports\FR_Credit_Agricole_S.A._2014_cbcr_ar_fr.pdf" TargetMode="External"/><Relationship Id="rId1346" Type="http://schemas.openxmlformats.org/officeDocument/2006/relationships/hyperlink" Target="file:///\\zew.local\DFS\Bereiche\STEU\STEU\Personal\Praktikanten\Max%20Sch&#228;fer\country-by-country-reports\FR_BNP_Paribas_2014_cbcr_ar_en.pdf" TargetMode="External"/><Relationship Id="rId1693" Type="http://schemas.openxmlformats.org/officeDocument/2006/relationships/hyperlink" Target="file:///\\zew.local\DFS\Bereiche\STEU\STEU\Personal\Praktikanten\Max%20Sch&#228;fer\country-by-country-reports\FR_Banque_Federative_du_Credit_Mutuel_2015_cbcr_ar_fr.pdf" TargetMode="External"/><Relationship Id="rId1998" Type="http://schemas.openxmlformats.org/officeDocument/2006/relationships/hyperlink" Target="file:///\\zew.local\DFS\Bereiche\STEU\STEU\Personal\Praktikanten\Max%20Sch&#228;fer\country-by-country-reports\ES_Banco_Santander_SA_2015_cbcr_ar_en.pdf" TargetMode="External"/><Relationship Id="rId716" Type="http://schemas.openxmlformats.org/officeDocument/2006/relationships/hyperlink" Target="file:///\\zew.local\DFS\Bereiche\STEU\STEU\Personal\Praktikanten\Max%20Sch&#228;fer\country-by-country-reports\GB_Standard_Chartered_2015_cbcr_ar_en.pdf" TargetMode="External"/><Relationship Id="rId923" Type="http://schemas.openxmlformats.org/officeDocument/2006/relationships/hyperlink" Target="file:///\\zew.local\DFS\Bereiche\STEU\STEU\Personal\Praktikanten\Max%20Sch&#228;fer\country-by-country-reports\GB_Barclays_Plc_2016_cbcr_sd_en.pdf" TargetMode="External"/><Relationship Id="rId1553" Type="http://schemas.openxmlformats.org/officeDocument/2006/relationships/hyperlink" Target="file:///\\zew.local\DFS\Bereiche\STEU\STEU\Personal\Praktikanten\Max%20Sch&#228;fer\country-by-country-reports\FR_BPCE_SA_2015_cbcr_ar_en.pdf" TargetMode="External"/><Relationship Id="rId1760" Type="http://schemas.openxmlformats.org/officeDocument/2006/relationships/hyperlink" Target="file:///\\zew.local\DFS\Bereiche\STEU\STEU\Personal\Praktikanten\Max%20Sch&#228;fer\country-by-country-reports\FR_Banque_PSA_Finance_SA_2014_cbcr_sd_fr.pdf" TargetMode="External"/><Relationship Id="rId1858" Type="http://schemas.openxmlformats.org/officeDocument/2006/relationships/hyperlink" Target="file:///\\zew.local\DFS\Bereiche\STEU\STEU\Personal\country-by-country-reports\SI_SID_-_Slovene_Export_and_Development_Bank_Inc_Ljubljana_-_SID_Bank_Inc-SID_-_Slovenska_izvozna_in_razvojna_banka_dd_Ljubljana_-_SID_Banka_dd_2014_cbcr_ar_en.pdf" TargetMode="External"/><Relationship Id="rId52" Type="http://schemas.openxmlformats.org/officeDocument/2006/relationships/hyperlink" Target="file:///\\zew.local\DFS\Bereiche\STEU\STEU\Personal\Praktikanten\Max%20Sch&#228;fer\country-by-country-reports\DE_Nord_LB_2013_cbcr_sd_de.pdf" TargetMode="External"/><Relationship Id="rId1206" Type="http://schemas.openxmlformats.org/officeDocument/2006/relationships/hyperlink" Target="file:///\\zew.local\DFS\Bereiche\STEU\STEU\Personal\Praktikanten\Max%20Sch&#228;fer\country-by-country-reports\FR_BNP_Paribas_2016_cbcr_ar_en.pdf" TargetMode="External"/><Relationship Id="rId1413" Type="http://schemas.openxmlformats.org/officeDocument/2006/relationships/hyperlink" Target="file:///\\zew.local\DFS\Bereiche\STEU\STEU\Personal\Praktikanten\Max%20Sch&#228;fer\country-by-country-reports\FR_Societe_Generale_SA_2014_cbcr_ar_fr.pdf" TargetMode="External"/><Relationship Id="rId1620" Type="http://schemas.openxmlformats.org/officeDocument/2006/relationships/hyperlink" Target="file:///\\zew.local\DFS\Bereiche\STEU\STEU\Personal\Praktikanten\Max%20Sch&#228;fer\country-by-country-reports\FR_BPCE_SA_2014_cbcr_ar_en.pdf" TargetMode="External"/><Relationship Id="rId1718" Type="http://schemas.openxmlformats.org/officeDocument/2006/relationships/hyperlink" Target="file:///\\zew.local\DFS\Bereiche\STEU\STEU\Personal\Praktikanten\Max%20Sch&#228;fer\country-by-country-reports\FR_Banque_Federative_du_Credit_Mutuel_2014_cbcr_ar_fr.pdf" TargetMode="External"/><Relationship Id="rId1925" Type="http://schemas.openxmlformats.org/officeDocument/2006/relationships/hyperlink" Target="file:///\\zew.local\DFS\Bereiche\STEU\STEU\Personal\Praktikanten\Max%20Sch&#228;fer\country-by-country-reports\NL_ABN_AMRO_Bank_NV_2014_cbcr_ar_en.pdf" TargetMode="External"/><Relationship Id="rId299" Type="http://schemas.openxmlformats.org/officeDocument/2006/relationships/hyperlink" Target="file:///\\zew.local\DFS\Bereiche\STEU\STEU\Personal\Praktikanten\Max%20Sch&#228;fer\country-by-country-reports\FR_Societe_Generale_SA_2013_cbcr_ar_fr.pdf" TargetMode="External"/><Relationship Id="rId2187" Type="http://schemas.openxmlformats.org/officeDocument/2006/relationships/hyperlink" Target="https://www.rabobank.com/en/images/rabobank-annual-report-2015.pdf" TargetMode="External"/><Relationship Id="rId159" Type="http://schemas.openxmlformats.org/officeDocument/2006/relationships/hyperlink" Target="country-by-country-reports/ES_ABANCA_2015_cbcr_ar_es.pdf" TargetMode="External"/><Relationship Id="rId366" Type="http://schemas.openxmlformats.org/officeDocument/2006/relationships/hyperlink" Target="file:///\\zew.local\DFS\Bereiche\STEU\STEU\Personal\Praktikanten\Max%20Sch&#228;fer\country-by-country-reports\FR_Credit_Industriel_et_Commercial_SA_-_CIC_2014_cbcr_ar_fr.pdf" TargetMode="External"/><Relationship Id="rId573" Type="http://schemas.openxmlformats.org/officeDocument/2006/relationships/hyperlink" Target="file:///\\zew.local\DFS\Bereiche\STEU\STEU\Personal\Praktikanten\Max%20Sch&#228;fer\country-by-country-reports\GB_Lloyds_Banking_Group_Plc_2015_cbcr_sd_en.pdf" TargetMode="External"/><Relationship Id="rId780" Type="http://schemas.openxmlformats.org/officeDocument/2006/relationships/hyperlink" Target="file:///\\zew.local\DFS\Bereiche\STEU\STEU\Personal\Praktikanten\Max%20Sch&#228;fer\country-by-country-reports\GB_HSBC_Holdings_Plc_2015_cbcr_sd_en.pdf" TargetMode="External"/><Relationship Id="rId2047" Type="http://schemas.openxmlformats.org/officeDocument/2006/relationships/hyperlink" Target="file:///\\zew.local\DFS\Bereiche\STEU\STEU\Personal\Praktikanten\Max%20Sch&#228;fer\country-by-country-reports\BE_Belfius_Banque_SA_NV-Belfius_Bank_SA_NV_2014_cbcr_ar_en.pdf" TargetMode="External"/><Relationship Id="rId2254" Type="http://schemas.openxmlformats.org/officeDocument/2006/relationships/hyperlink" Target="country-by-country-reports/DK_Ny_Kredit_Holding_2016_cbcr_ar_en.pdf" TargetMode="External"/><Relationship Id="rId226" Type="http://schemas.openxmlformats.org/officeDocument/2006/relationships/hyperlink" Target="file:///\\zew.local\DFS\Bereiche\STEU\STEU\Personal\Praktikanten\Max%20Sch&#228;fer\country-by-country-reports\FR_BPCE_SA_2013_cbcr_sd_fr.pdf" TargetMode="External"/><Relationship Id="rId433" Type="http://schemas.openxmlformats.org/officeDocument/2006/relationships/hyperlink" Target="file:///\\zew.local\DFS\Bereiche\STEU\STEU\Personal\Praktikanten\Max%20Sch&#228;fer\country-by-country-reports\PT_Caixa_Geral_de_Depositos_2016_cbcr_ar_en.pdf" TargetMode="External"/><Relationship Id="rId878" Type="http://schemas.openxmlformats.org/officeDocument/2006/relationships/hyperlink" Target="file:///\\zew.local\DFS\Bereiche\STEU\STEU\Personal\Praktikanten\Max%20Sch&#228;fer\country-by-country-reports\GB_HSBC_Holdings_Plc_2014_cbcr_sd_en.pdf" TargetMode="External"/><Relationship Id="rId1063" Type="http://schemas.openxmlformats.org/officeDocument/2006/relationships/hyperlink" Target="file:///\\zew.local\DFS\Bereiche\STEU\STEU\Personal\Praktikanten\Max%20Sch&#228;fer\country-by-country-reports\FR_Credit_Agricole_S.A._2016_cbcr_ar_fr.pdf" TargetMode="External"/><Relationship Id="rId1270" Type="http://schemas.openxmlformats.org/officeDocument/2006/relationships/hyperlink" Target="file:///\\zew.local\DFS\Bereiche\STEU\STEU\Personal\Praktikanten\Max%20Sch&#228;fer\country-by-country-reports\FR_BNP_Paribas_2015_cbcr_ar_en.pdf" TargetMode="External"/><Relationship Id="rId2114" Type="http://schemas.openxmlformats.org/officeDocument/2006/relationships/hyperlink" Target="file:///\\zew.local\DFS\Bereiche\STEU\STEU\Personal\Praktikanten\Max%20Sch&#228;fer\country-by-country-reports\IT_UniCredit_SpA_2016_cbcr_sd_en.pdf" TargetMode="External"/><Relationship Id="rId640" Type="http://schemas.openxmlformats.org/officeDocument/2006/relationships/hyperlink" Target="file:///\\zew.local\DFS\Bereiche\STEU\STEU\Personal\Praktikanten\Max%20Sch&#228;fer\country-by-country-reports\GB_Schroders_Plc_2015_cbcr_sd_en.pdf" TargetMode="External"/><Relationship Id="rId738" Type="http://schemas.openxmlformats.org/officeDocument/2006/relationships/hyperlink" Target="file:///\\zew.local\DFS\Bereiche\STEU\STEU\Personal\Praktikanten\Max%20Sch&#228;fer\country-by-country-reports\GB_Standard_Chartered_2013_cbcr_sd_en.pdf" TargetMode="External"/><Relationship Id="rId945" Type="http://schemas.openxmlformats.org/officeDocument/2006/relationships/hyperlink" Target="file:///\\zew.local\DFS\Bereiche\STEU\STEU\Personal\Praktikanten\Max%20Sch&#228;fer\country-by-country-reports\GB_Barclays_Plc_2015_cbcr_sd_en.pdf" TargetMode="External"/><Relationship Id="rId1368" Type="http://schemas.openxmlformats.org/officeDocument/2006/relationships/hyperlink" Target="file:///\\zew.local\DFS\Bereiche\STEU\STEU\Personal\Praktikanten\Max%20Sch&#228;fer\country-by-country-reports\FR_BNP_Paribas_2014_cbcr_ar_en.pdf" TargetMode="External"/><Relationship Id="rId1575" Type="http://schemas.openxmlformats.org/officeDocument/2006/relationships/hyperlink" Target="file:///\\zew.local\DFS\Bereiche\STEU\STEU\Personal\Praktikanten\Max%20Sch&#228;fer\country-by-country-reports\FR_BPCE_SA_2015_cbcr_ar_en.pdf" TargetMode="External"/><Relationship Id="rId1782" Type="http://schemas.openxmlformats.org/officeDocument/2006/relationships/hyperlink" Target="file:///\\zew.local\DFS\Bereiche\STEU\STEU\Personal\Praktikanten\Max%20Sch&#228;fer\country-by-country-reports\FR_RCI_Banque_SA_2014_cbcr_ar_fr.pdf" TargetMode="External"/><Relationship Id="rId2321" Type="http://schemas.openxmlformats.org/officeDocument/2006/relationships/hyperlink" Target="file:///\\zew.local\DFS\Bereiche\STEU\STEU\Personal\Praktikanten\Max%20Sch&#228;fer\country-by-country-reports\IT_Intesa_Sanpaolo_2013_cbcr_sd_en.pdf" TargetMode="External"/><Relationship Id="rId74" Type="http://schemas.openxmlformats.org/officeDocument/2006/relationships/hyperlink" Target="file:///\\zew.local\DFS\Bereiche\STEU\STEU\Personal\Praktikanten\Max%20Sch&#228;fer\country-by-country-reports\IT_Intesa_Sanpaolo_2013_cbcr_sd_en.pdf" TargetMode="External"/><Relationship Id="rId500" Type="http://schemas.openxmlformats.org/officeDocument/2006/relationships/hyperlink" Target="file:///\\zew.local\DFS\Bereiche\STEU\STEU\Personal\Praktikanten\Max%20Sch&#228;fer\country-by-country-reports\FR_Agence%20Fran&#231;aise%20de%20D&#233;veloppement_2016_cbcr_ar_fr.pdf" TargetMode="External"/><Relationship Id="rId805" Type="http://schemas.openxmlformats.org/officeDocument/2006/relationships/hyperlink" Target="file:///\\zew.local\DFS\Bereiche\STEU\STEU\Personal\Praktikanten\Max%20Sch&#228;fer\country-by-country-reports\GB_HSBC_Holdings_Plc_2015_cbcr_sd_en.pdf" TargetMode="External"/><Relationship Id="rId1130" Type="http://schemas.openxmlformats.org/officeDocument/2006/relationships/hyperlink" Target="file:///\\zew.local\DFS\Bereiche\STEU\STEU\Personal\Praktikanten\Max%20Sch&#228;fer\country-by-country-reports\FR_Cr&#233;dit_Agricole_S.A._2015_cbcr_ar_fr.pdf" TargetMode="External"/><Relationship Id="rId1228" Type="http://schemas.openxmlformats.org/officeDocument/2006/relationships/hyperlink" Target="file:///\\zew.local\DFS\Bereiche\STEU\STEU\Personal\Praktikanten\Max%20Sch&#228;fer\country-by-country-reports\FR_BNP_Paribas_2016_cbcr_ar_en.pdf" TargetMode="External"/><Relationship Id="rId1435" Type="http://schemas.openxmlformats.org/officeDocument/2006/relationships/hyperlink" Target="file:///\\zew.local\DFS\Bereiche\STEU\STEU\Personal\Praktikanten\Max%20Sch&#228;fer\country-by-country-reports\FR_Societe_Generale_SA_2014_cbcr_ar_fr.pdf" TargetMode="External"/><Relationship Id="rId1642" Type="http://schemas.openxmlformats.org/officeDocument/2006/relationships/hyperlink" Target="file:///\\zew.local\DFS\Bereiche\STEU\STEU\Personal\Praktikanten\Max%20Sch&#228;fer\country-by-country-reports\FR_BPCE_SA_2014_cbcr_ar_en.pdf" TargetMode="External"/><Relationship Id="rId1947" Type="http://schemas.openxmlformats.org/officeDocument/2006/relationships/hyperlink" Target="file:///\\zew.local\DFS\Bereiche\STEU\STEU\Personal\Praktikanten\Max%20Sch&#228;fer\country-by-country-reports\ES_Banco_Bilbao_Vizcaya_Argentaria_SA_2015_cbcr_ar_en.pdf" TargetMode="External"/><Relationship Id="rId1502" Type="http://schemas.openxmlformats.org/officeDocument/2006/relationships/hyperlink" Target="http://www.groupebpce.fr/en/Investors/Results/Registration-documents" TargetMode="External"/><Relationship Id="rId1807" Type="http://schemas.openxmlformats.org/officeDocument/2006/relationships/hyperlink" Target="file:///\\zew.local\DFS\Bereiche\STEU\STEU\Personal\Praktikanten\Max%20Sch&#228;fer\country-by-country-reports\FR_RCI_Banque_SA_2015_cbcr_ar_en.pdf"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S5245"/>
  <sheetViews>
    <sheetView tabSelected="1" topLeftCell="AX413" zoomScaleNormal="100" workbookViewId="0">
      <selection activeCell="BE424" sqref="BE424"/>
    </sheetView>
  </sheetViews>
  <sheetFormatPr baseColWidth="10" defaultRowHeight="15" x14ac:dyDescent="0.25"/>
  <cols>
    <col min="1" max="1" width="7.140625" style="5" customWidth="1"/>
    <col min="2" max="2" width="35.28515625" customWidth="1"/>
    <col min="3" max="3" width="9.28515625" customWidth="1"/>
    <col min="4" max="4" width="9" style="6" customWidth="1"/>
    <col min="5" max="5" width="11.85546875" style="42" customWidth="1"/>
    <col min="6" max="6" width="8.28515625" customWidth="1"/>
    <col min="7" max="7" width="9.85546875" customWidth="1"/>
    <col min="8" max="8" width="8.28515625" customWidth="1"/>
    <col min="9" max="9" width="11.28515625" customWidth="1"/>
    <col min="10" max="10" width="12" customWidth="1"/>
    <col min="11" max="11" width="12.140625" customWidth="1"/>
    <col min="12" max="12" width="9.5703125" customWidth="1"/>
    <col min="13" max="13" width="10.7109375" customWidth="1"/>
    <col min="14" max="14" width="6.7109375" customWidth="1"/>
    <col min="15" max="15" width="9.7109375" style="6" customWidth="1"/>
    <col min="16" max="16" width="7.42578125" customWidth="1"/>
    <col min="17" max="17" width="13.28515625" customWidth="1"/>
    <col min="18" max="18" width="12.28515625" customWidth="1"/>
    <col min="19" max="19" width="10.85546875" customWidth="1"/>
    <col min="20" max="20" width="9.7109375" style="6" customWidth="1"/>
    <col min="21" max="21" width="10.85546875" customWidth="1"/>
    <col min="22" max="22" width="9.85546875" customWidth="1"/>
    <col min="23" max="23" width="10.140625" customWidth="1"/>
    <col min="24" max="24" width="9.7109375" style="6" customWidth="1"/>
    <col min="25" max="25" width="16.42578125" customWidth="1"/>
    <col min="26" max="26" width="12" customWidth="1"/>
    <col min="27" max="27" width="9.28515625" customWidth="1"/>
    <col min="28" max="28" width="10.85546875" customWidth="1"/>
    <col min="29" max="29" width="10.7109375" customWidth="1"/>
    <col min="30" max="30" width="10.28515625" customWidth="1"/>
    <col min="31" max="31" width="10.85546875" customWidth="1"/>
    <col min="32" max="32" width="9.42578125" customWidth="1"/>
    <col min="33" max="33" width="10.5703125" customWidth="1"/>
    <col min="34" max="34" width="9" customWidth="1"/>
    <col min="35" max="35" width="9.85546875" customWidth="1"/>
    <col min="36" max="36" width="11.85546875" style="6" customWidth="1"/>
    <col min="37" max="37" width="13.28515625" customWidth="1"/>
    <col min="38" max="38" width="17" customWidth="1"/>
    <col min="39" max="41" width="14.5703125" customWidth="1"/>
    <col min="42" max="42" width="9.7109375" style="6" customWidth="1"/>
    <col min="43" max="43" width="10.140625" customWidth="1"/>
    <col min="44" max="44" width="11.7109375" customWidth="1"/>
    <col min="45" max="45" width="10" customWidth="1"/>
    <col min="46" max="48" width="16.42578125" customWidth="1"/>
    <col min="49" max="49" width="11" customWidth="1"/>
    <col min="50" max="50" width="11.28515625" customWidth="1"/>
    <col min="51" max="51" width="9.7109375" style="6" customWidth="1"/>
    <col min="52" max="52" width="20" style="42" customWidth="1"/>
    <col min="53" max="53" width="11.140625" customWidth="1"/>
    <col min="54" max="54" width="11.5703125" style="6" customWidth="1"/>
    <col min="59" max="60" width="11.42578125" style="6"/>
    <col min="61" max="61" width="15.28515625" bestFit="1" customWidth="1"/>
  </cols>
  <sheetData>
    <row r="1" spans="1:61" x14ac:dyDescent="0.25">
      <c r="A1" s="3" t="s">
        <v>4</v>
      </c>
      <c r="B1" s="2" t="s">
        <v>79</v>
      </c>
      <c r="C1" s="2" t="s">
        <v>153</v>
      </c>
      <c r="D1" s="7" t="s">
        <v>2141</v>
      </c>
      <c r="E1" s="229" t="s">
        <v>2244</v>
      </c>
      <c r="F1" s="2" t="s">
        <v>0</v>
      </c>
      <c r="G1" s="2" t="s">
        <v>124</v>
      </c>
      <c r="H1" s="2" t="s">
        <v>24</v>
      </c>
      <c r="I1" s="2" t="s">
        <v>126</v>
      </c>
      <c r="J1" s="3" t="s">
        <v>25</v>
      </c>
      <c r="K1" s="3" t="s">
        <v>26</v>
      </c>
      <c r="L1" s="2" t="s">
        <v>2</v>
      </c>
      <c r="M1" s="2" t="s">
        <v>13</v>
      </c>
      <c r="N1" s="2" t="s">
        <v>18</v>
      </c>
      <c r="O1" s="7" t="s">
        <v>3145</v>
      </c>
      <c r="P1" s="2" t="s">
        <v>29</v>
      </c>
      <c r="Q1" s="2" t="s">
        <v>39</v>
      </c>
      <c r="R1" s="2" t="s">
        <v>42</v>
      </c>
      <c r="S1" s="2" t="s">
        <v>47</v>
      </c>
      <c r="T1" s="7" t="s">
        <v>3144</v>
      </c>
      <c r="U1" s="2" t="s">
        <v>1648</v>
      </c>
      <c r="V1" s="2" t="s">
        <v>1649</v>
      </c>
      <c r="W1" s="2" t="s">
        <v>52</v>
      </c>
      <c r="X1" s="7" t="s">
        <v>3143</v>
      </c>
      <c r="Y1" s="2" t="s">
        <v>5</v>
      </c>
      <c r="Z1" s="2" t="s">
        <v>49</v>
      </c>
      <c r="AA1" s="2" t="s">
        <v>8</v>
      </c>
      <c r="AB1" s="2" t="s">
        <v>11</v>
      </c>
      <c r="AC1" s="2" t="s">
        <v>134</v>
      </c>
      <c r="AD1" s="2" t="s">
        <v>15</v>
      </c>
      <c r="AE1" s="2" t="s">
        <v>16</v>
      </c>
      <c r="AF1" s="2" t="s">
        <v>17</v>
      </c>
      <c r="AG1" s="2" t="s">
        <v>139</v>
      </c>
      <c r="AH1" s="2" t="s">
        <v>12</v>
      </c>
      <c r="AI1" s="2" t="s">
        <v>113</v>
      </c>
      <c r="AJ1" s="7" t="s">
        <v>3142</v>
      </c>
      <c r="AK1" s="2" t="s">
        <v>56</v>
      </c>
      <c r="AL1" s="2" t="s">
        <v>60</v>
      </c>
      <c r="AM1" s="2" t="s">
        <v>62</v>
      </c>
      <c r="AN1" s="2" t="s">
        <v>68</v>
      </c>
      <c r="AO1" s="2" t="s">
        <v>70</v>
      </c>
      <c r="AP1" s="7" t="s">
        <v>3141</v>
      </c>
      <c r="AQ1" s="2" t="s">
        <v>123</v>
      </c>
      <c r="AR1" s="2" t="s">
        <v>74</v>
      </c>
      <c r="AS1" s="2" t="s">
        <v>118</v>
      </c>
      <c r="AT1" s="2" t="s">
        <v>145</v>
      </c>
      <c r="AU1" s="2" t="s">
        <v>146</v>
      </c>
      <c r="AV1" s="2" t="s">
        <v>147</v>
      </c>
      <c r="AW1" s="2" t="s">
        <v>22</v>
      </c>
      <c r="AX1" s="2" t="s">
        <v>21</v>
      </c>
      <c r="AY1" s="7" t="s">
        <v>3140</v>
      </c>
      <c r="AZ1" s="229" t="s">
        <v>81</v>
      </c>
      <c r="BA1" s="2" t="s">
        <v>3136</v>
      </c>
      <c r="BB1" s="7" t="s">
        <v>1368</v>
      </c>
      <c r="BC1" s="235" t="s">
        <v>3128</v>
      </c>
      <c r="BD1" s="2" t="s">
        <v>3137</v>
      </c>
      <c r="BE1" s="235" t="s">
        <v>3129</v>
      </c>
      <c r="BF1" s="2" t="s">
        <v>3138</v>
      </c>
      <c r="BG1" s="235" t="s">
        <v>3130</v>
      </c>
      <c r="BH1" s="7" t="s">
        <v>3139</v>
      </c>
      <c r="BI1" s="2" t="s">
        <v>3135</v>
      </c>
    </row>
    <row r="2" spans="1:61" x14ac:dyDescent="0.25">
      <c r="A2" t="s">
        <v>154</v>
      </c>
      <c r="B2" t="s">
        <v>155</v>
      </c>
      <c r="C2" t="str">
        <f>VLOOKUP(Tabelle1[[#This Row],[bank_name]],list_all_banks!$B$1:$C$691,2,FALSE)</f>
        <v>AT15644</v>
      </c>
      <c r="D2" s="77" t="s">
        <v>156</v>
      </c>
      <c r="E2" s="79" t="s">
        <v>2245</v>
      </c>
      <c r="O2" s="77"/>
      <c r="T2" s="77"/>
      <c r="AJ2" s="77"/>
      <c r="AY2" s="77"/>
      <c r="BC2" s="9"/>
      <c r="BD2" s="9"/>
      <c r="BE2" s="9"/>
      <c r="BF2" s="9"/>
      <c r="BG2" s="72"/>
    </row>
    <row r="3" spans="1:61" x14ac:dyDescent="0.25">
      <c r="A3" t="s">
        <v>154</v>
      </c>
      <c r="B3" t="s">
        <v>157</v>
      </c>
      <c r="C3" t="str">
        <f>VLOOKUP(Tabelle1[[#This Row],[bank_name]],list_all_banks!$B$1:$C$691,2,FALSE)</f>
        <v>AT15754</v>
      </c>
      <c r="D3" s="6" t="s">
        <v>158</v>
      </c>
      <c r="E3" s="42" t="str">
        <f t="shared" ref="E3:E66" si="0">CONCATENATE($E$2,F3)</f>
        <v>31.12.</v>
      </c>
      <c r="AM3" s="9"/>
      <c r="AN3" s="9"/>
      <c r="AU3" s="9"/>
      <c r="BG3" s="9"/>
    </row>
    <row r="4" spans="1:61" s="5" customFormat="1" x14ac:dyDescent="0.25">
      <c r="A4" s="9" t="s">
        <v>154</v>
      </c>
      <c r="B4" s="9" t="s">
        <v>159</v>
      </c>
      <c r="C4" s="9" t="str">
        <f>VLOOKUP(Tabelle1[[#This Row],[bank_name]],list_all_banks!$B$1:$C$691,2,FALSE)</f>
        <v>AT18921</v>
      </c>
      <c r="D4" s="6" t="s">
        <v>160</v>
      </c>
      <c r="E4" s="42" t="str">
        <f t="shared" si="0"/>
        <v>31.12.</v>
      </c>
      <c r="F4" s="9"/>
      <c r="G4" s="9"/>
      <c r="H4" s="9"/>
      <c r="I4" s="9"/>
      <c r="J4" s="9"/>
      <c r="K4" s="9"/>
      <c r="L4" s="9"/>
      <c r="M4" s="9"/>
      <c r="N4" s="9"/>
      <c r="O4" s="6"/>
      <c r="P4" s="9"/>
      <c r="Q4" s="9"/>
      <c r="R4" s="9"/>
      <c r="S4" s="9"/>
      <c r="T4" s="6"/>
      <c r="U4" s="9"/>
      <c r="V4" s="9"/>
      <c r="W4" s="9"/>
      <c r="X4" s="6"/>
      <c r="Y4" s="9"/>
      <c r="Z4" s="9"/>
      <c r="AA4" s="9"/>
      <c r="AB4" s="9"/>
      <c r="AC4" s="9"/>
      <c r="AD4" s="9"/>
      <c r="AE4" s="9"/>
      <c r="AF4" s="9"/>
      <c r="AG4" s="9"/>
      <c r="AH4" s="9"/>
      <c r="AI4" s="9"/>
      <c r="AJ4" s="6"/>
      <c r="AK4" s="9"/>
      <c r="AL4" s="9"/>
      <c r="AM4" s="9"/>
      <c r="AN4" s="9"/>
      <c r="AO4" s="9"/>
      <c r="AP4" s="6"/>
      <c r="AQ4" s="9"/>
      <c r="AR4" s="9"/>
      <c r="AS4" s="9"/>
      <c r="AT4" s="9"/>
      <c r="AU4" s="9"/>
      <c r="AV4" s="9"/>
      <c r="AW4" s="9"/>
      <c r="AX4" s="9"/>
      <c r="AY4" s="6"/>
      <c r="AZ4" s="42"/>
      <c r="BA4" s="9"/>
      <c r="BB4" s="6"/>
      <c r="BG4" s="53"/>
      <c r="BH4" s="10"/>
    </row>
    <row r="5" spans="1:61" s="81" customFormat="1" x14ac:dyDescent="0.25">
      <c r="A5" s="74" t="s">
        <v>154</v>
      </c>
      <c r="B5" s="74" t="s">
        <v>161</v>
      </c>
      <c r="C5" s="74" t="str">
        <f>VLOOKUP(Tabelle1[[#This Row],[bank_name]],list_all_banks!$B$1:$C$691,2,FALSE)</f>
        <v>AT19233</v>
      </c>
      <c r="D5" s="75" t="s">
        <v>162</v>
      </c>
      <c r="E5" s="230" t="str">
        <f t="shared" si="0"/>
        <v>31.12.</v>
      </c>
      <c r="F5" s="74"/>
      <c r="G5" s="74"/>
      <c r="H5" s="74"/>
      <c r="I5" s="74"/>
      <c r="J5" s="76"/>
      <c r="K5" s="74"/>
      <c r="L5" s="74"/>
      <c r="M5" s="74"/>
      <c r="N5" s="74"/>
      <c r="O5" s="75"/>
      <c r="P5" s="74"/>
      <c r="Q5" s="74"/>
      <c r="R5" s="74"/>
      <c r="S5" s="74"/>
      <c r="T5" s="75"/>
      <c r="U5" s="74"/>
      <c r="V5" s="74"/>
      <c r="W5" s="74"/>
      <c r="X5" s="75"/>
      <c r="Y5" s="228"/>
      <c r="Z5" s="74"/>
      <c r="AA5" s="74"/>
      <c r="AB5" s="74"/>
      <c r="AC5" s="74"/>
      <c r="AD5" s="74"/>
      <c r="AE5" s="74"/>
      <c r="AF5" s="74"/>
      <c r="AG5" s="74"/>
      <c r="AH5" s="74"/>
      <c r="AI5" s="74"/>
      <c r="AJ5" s="75"/>
      <c r="AK5" s="74"/>
      <c r="AL5" s="74"/>
      <c r="AM5" s="74"/>
      <c r="AN5" s="74"/>
      <c r="AO5" s="74"/>
      <c r="AP5" s="75"/>
      <c r="AQ5" s="74"/>
      <c r="AR5" s="74"/>
      <c r="AS5" s="74"/>
      <c r="AT5" s="74"/>
      <c r="AU5" s="74"/>
      <c r="AV5" s="74"/>
      <c r="AW5" s="74"/>
      <c r="AX5" s="74"/>
      <c r="AY5" s="75"/>
      <c r="AZ5" s="230"/>
      <c r="BA5" s="74"/>
      <c r="BB5" s="75"/>
      <c r="BH5" s="242"/>
      <c r="BI5" s="53"/>
    </row>
    <row r="6" spans="1:61" s="5" customFormat="1" x14ac:dyDescent="0.25">
      <c r="A6" s="5" t="s">
        <v>154</v>
      </c>
      <c r="B6" t="s">
        <v>163</v>
      </c>
      <c r="C6" t="str">
        <f>VLOOKUP(Tabelle1[[#This Row],[bank_name]],list_all_banks!$B$1:$C$691,2,FALSE)</f>
        <v>AT19561</v>
      </c>
      <c r="D6" s="6" t="s">
        <v>164</v>
      </c>
      <c r="E6" s="42" t="str">
        <f t="shared" si="0"/>
        <v>31.12.</v>
      </c>
      <c r="F6"/>
      <c r="G6"/>
      <c r="H6"/>
      <c r="I6"/>
      <c r="J6"/>
      <c r="K6"/>
      <c r="L6"/>
      <c r="M6"/>
      <c r="N6"/>
      <c r="O6" s="6"/>
      <c r="P6"/>
      <c r="Q6"/>
      <c r="R6"/>
      <c r="S6"/>
      <c r="T6" s="6"/>
      <c r="U6"/>
      <c r="V6"/>
      <c r="W6"/>
      <c r="X6" s="6"/>
      <c r="Y6"/>
      <c r="Z6"/>
      <c r="AA6"/>
      <c r="AB6"/>
      <c r="AC6"/>
      <c r="AD6"/>
      <c r="AE6"/>
      <c r="AF6"/>
      <c r="AG6"/>
      <c r="AH6"/>
      <c r="AI6"/>
      <c r="AJ6" s="6"/>
      <c r="AK6"/>
      <c r="AL6"/>
      <c r="AM6"/>
      <c r="AN6"/>
      <c r="AO6"/>
      <c r="AP6" s="6"/>
      <c r="AQ6"/>
      <c r="AR6"/>
      <c r="AS6"/>
      <c r="AT6"/>
      <c r="AU6"/>
      <c r="AV6"/>
      <c r="AW6"/>
      <c r="AX6"/>
      <c r="AY6" s="6"/>
      <c r="AZ6" s="42"/>
      <c r="BA6"/>
      <c r="BB6" s="6"/>
      <c r="BG6" s="53"/>
      <c r="BH6" s="10"/>
    </row>
    <row r="7" spans="1:61" s="81" customFormat="1" x14ac:dyDescent="0.25">
      <c r="A7" s="81" t="s">
        <v>154</v>
      </c>
      <c r="B7" s="74" t="s">
        <v>165</v>
      </c>
      <c r="C7" s="74" t="str">
        <f>VLOOKUP(Tabelle1[[#This Row],[bank_name]],list_all_banks!$B$1:$C$691,2,FALSE)</f>
        <v>AT19591</v>
      </c>
      <c r="D7" s="75" t="s">
        <v>166</v>
      </c>
      <c r="E7" s="230" t="str">
        <f t="shared" si="0"/>
        <v>31.12.</v>
      </c>
      <c r="F7" s="74"/>
      <c r="G7" s="74"/>
      <c r="H7" s="74"/>
      <c r="I7" s="74"/>
      <c r="J7" s="74"/>
      <c r="K7" s="74"/>
      <c r="L7" s="74"/>
      <c r="M7" s="74"/>
      <c r="N7" s="74"/>
      <c r="O7" s="75"/>
      <c r="P7" s="74"/>
      <c r="Q7" s="74"/>
      <c r="R7" s="74"/>
      <c r="S7" s="74"/>
      <c r="T7" s="75"/>
      <c r="U7" s="74"/>
      <c r="V7" s="74"/>
      <c r="W7" s="74"/>
      <c r="X7" s="75"/>
      <c r="Y7" s="228"/>
      <c r="Z7" s="74"/>
      <c r="AA7" s="74"/>
      <c r="AB7" s="74"/>
      <c r="AC7" s="74"/>
      <c r="AD7" s="74"/>
      <c r="AE7" s="74"/>
      <c r="AF7" s="74"/>
      <c r="AG7" s="74"/>
      <c r="AH7" s="74"/>
      <c r="AI7" s="74"/>
      <c r="AJ7" s="75"/>
      <c r="AK7" s="74"/>
      <c r="AL7" s="74"/>
      <c r="AM7" s="74"/>
      <c r="AN7" s="74"/>
      <c r="AO7" s="74"/>
      <c r="AP7" s="75"/>
      <c r="AQ7" s="74"/>
      <c r="AR7" s="74"/>
      <c r="AS7" s="74"/>
      <c r="AT7" s="74"/>
      <c r="AU7" s="74"/>
      <c r="AV7" s="74"/>
      <c r="AW7" s="74"/>
      <c r="AX7" s="74"/>
      <c r="AY7" s="75"/>
      <c r="AZ7" s="230"/>
      <c r="BA7" s="74"/>
      <c r="BB7" s="75"/>
      <c r="BH7" s="242"/>
      <c r="BI7" s="53"/>
    </row>
    <row r="8" spans="1:61" s="5" customFormat="1" x14ac:dyDescent="0.25">
      <c r="A8" s="5" t="s">
        <v>154</v>
      </c>
      <c r="B8" t="s">
        <v>167</v>
      </c>
      <c r="C8" t="str">
        <f>VLOOKUP(Tabelle1[[#This Row],[bank_name]],list_all_banks!$B$1:$C$691,2,FALSE)</f>
        <v>AT19943</v>
      </c>
      <c r="D8" s="6" t="s">
        <v>168</v>
      </c>
      <c r="E8" s="42" t="str">
        <f t="shared" si="0"/>
        <v>31.12.</v>
      </c>
      <c r="F8"/>
      <c r="G8"/>
      <c r="H8"/>
      <c r="I8"/>
      <c r="J8"/>
      <c r="K8"/>
      <c r="L8"/>
      <c r="M8"/>
      <c r="N8"/>
      <c r="O8" s="6"/>
      <c r="P8"/>
      <c r="Q8"/>
      <c r="R8"/>
      <c r="S8"/>
      <c r="T8" s="6"/>
      <c r="U8"/>
      <c r="V8"/>
      <c r="W8"/>
      <c r="X8" s="6"/>
      <c r="Y8"/>
      <c r="Z8"/>
      <c r="AA8"/>
      <c r="AB8"/>
      <c r="AC8"/>
      <c r="AD8"/>
      <c r="AE8"/>
      <c r="AF8"/>
      <c r="AG8"/>
      <c r="AH8"/>
      <c r="AI8"/>
      <c r="AJ8" s="6"/>
      <c r="AK8"/>
      <c r="AL8"/>
      <c r="AM8"/>
      <c r="AN8"/>
      <c r="AO8"/>
      <c r="AP8" s="6"/>
      <c r="AQ8"/>
      <c r="AR8"/>
      <c r="AS8"/>
      <c r="AT8"/>
      <c r="AU8"/>
      <c r="AV8"/>
      <c r="AW8"/>
      <c r="AX8"/>
      <c r="AY8" s="6"/>
      <c r="AZ8" s="42"/>
      <c r="BA8"/>
      <c r="BB8" s="6"/>
      <c r="BG8" s="53"/>
      <c r="BH8" s="10"/>
    </row>
    <row r="9" spans="1:61" s="81" customFormat="1" x14ac:dyDescent="0.25">
      <c r="A9" s="81" t="s">
        <v>154</v>
      </c>
      <c r="B9" s="74" t="s">
        <v>169</v>
      </c>
      <c r="C9" s="74" t="str">
        <f>VLOOKUP(Tabelle1[[#This Row],[bank_name]],list_all_banks!$B$1:$C$691,2,FALSE)</f>
        <v>AT20075</v>
      </c>
      <c r="D9" s="75" t="s">
        <v>170</v>
      </c>
      <c r="E9" s="230" t="str">
        <f t="shared" si="0"/>
        <v>31.12.</v>
      </c>
      <c r="F9" s="74"/>
      <c r="G9" s="74"/>
      <c r="H9" s="74"/>
      <c r="I9" s="74"/>
      <c r="J9" s="74"/>
      <c r="K9" s="74"/>
      <c r="L9" s="74"/>
      <c r="M9" s="74"/>
      <c r="N9" s="74"/>
      <c r="O9" s="75"/>
      <c r="P9" s="74"/>
      <c r="Q9" s="74"/>
      <c r="R9" s="74"/>
      <c r="S9" s="74"/>
      <c r="T9" s="75"/>
      <c r="U9" s="74"/>
      <c r="V9" s="74"/>
      <c r="W9" s="74"/>
      <c r="X9" s="75"/>
      <c r="Y9" s="74"/>
      <c r="Z9" s="74"/>
      <c r="AA9" s="74"/>
      <c r="AB9" s="74"/>
      <c r="AC9" s="74"/>
      <c r="AD9" s="74"/>
      <c r="AE9" s="74"/>
      <c r="AF9" s="74"/>
      <c r="AG9" s="74"/>
      <c r="AH9" s="74"/>
      <c r="AI9" s="74"/>
      <c r="AJ9" s="75"/>
      <c r="AK9" s="74"/>
      <c r="AL9" s="74"/>
      <c r="AM9" s="74"/>
      <c r="AN9" s="74"/>
      <c r="AO9" s="74"/>
      <c r="AP9" s="75"/>
      <c r="AQ9" s="74"/>
      <c r="AR9" s="74"/>
      <c r="AS9" s="74"/>
      <c r="AT9" s="74"/>
      <c r="AU9" s="74"/>
      <c r="AV9" s="74"/>
      <c r="AW9" s="74"/>
      <c r="AX9" s="74"/>
      <c r="AY9" s="75"/>
      <c r="AZ9" s="230"/>
      <c r="BA9" s="74"/>
      <c r="BB9" s="75"/>
      <c r="BH9" s="242"/>
      <c r="BI9" s="53"/>
    </row>
    <row r="10" spans="1:61" s="5" customFormat="1" x14ac:dyDescent="0.25">
      <c r="A10" s="5" t="s">
        <v>154</v>
      </c>
      <c r="B10" t="s">
        <v>171</v>
      </c>
      <c r="C10" t="str">
        <f>VLOOKUP(Tabelle1[[#This Row],[bank_name]],list_all_banks!$B$1:$C$691,2,FALSE)</f>
        <v>AT21008</v>
      </c>
      <c r="D10" s="6" t="s">
        <v>172</v>
      </c>
      <c r="E10" s="42" t="str">
        <f t="shared" si="0"/>
        <v>31.12.</v>
      </c>
      <c r="F10"/>
      <c r="G10"/>
      <c r="H10"/>
      <c r="I10"/>
      <c r="J10"/>
      <c r="K10"/>
      <c r="L10"/>
      <c r="M10"/>
      <c r="N10"/>
      <c r="O10" s="6"/>
      <c r="P10"/>
      <c r="Q10"/>
      <c r="R10"/>
      <c r="S10"/>
      <c r="T10" s="6"/>
      <c r="U10"/>
      <c r="V10"/>
      <c r="W10"/>
      <c r="X10" s="6"/>
      <c r="Y10"/>
      <c r="Z10"/>
      <c r="AA10"/>
      <c r="AB10"/>
      <c r="AC10"/>
      <c r="AD10"/>
      <c r="AE10"/>
      <c r="AF10"/>
      <c r="AG10"/>
      <c r="AH10"/>
      <c r="AI10"/>
      <c r="AJ10" s="6"/>
      <c r="AK10"/>
      <c r="AL10"/>
      <c r="AM10"/>
      <c r="AN10"/>
      <c r="AO10"/>
      <c r="AP10" s="6"/>
      <c r="AQ10"/>
      <c r="AR10"/>
      <c r="AS10"/>
      <c r="AT10"/>
      <c r="AU10"/>
      <c r="AV10"/>
      <c r="AW10"/>
      <c r="AX10"/>
      <c r="AY10" s="6"/>
      <c r="AZ10" s="42"/>
      <c r="BA10"/>
      <c r="BB10" s="6"/>
      <c r="BG10" s="53"/>
      <c r="BH10" s="10"/>
    </row>
    <row r="11" spans="1:61" s="81" customFormat="1" x14ac:dyDescent="0.25">
      <c r="A11" s="74" t="s">
        <v>154</v>
      </c>
      <c r="B11" s="74" t="s">
        <v>1902</v>
      </c>
      <c r="C11" s="74" t="str">
        <f>VLOOKUP(Tabelle1[[#This Row],[bank_name]],list_all_banks!$B$1:$C$691,2,FALSE)</f>
        <v>AT23416</v>
      </c>
      <c r="D11" s="75" t="s">
        <v>1903</v>
      </c>
      <c r="E11" s="230" t="str">
        <f t="shared" si="0"/>
        <v>31.12.</v>
      </c>
      <c r="F11" s="74"/>
      <c r="G11" s="74"/>
      <c r="H11" s="74"/>
      <c r="I11" s="74"/>
      <c r="J11" s="74"/>
      <c r="K11" s="74"/>
      <c r="L11" s="74"/>
      <c r="M11" s="74"/>
      <c r="N11" s="74"/>
      <c r="O11" s="75"/>
      <c r="P11" s="74"/>
      <c r="Q11" s="74"/>
      <c r="R11" s="74"/>
      <c r="S11" s="74"/>
      <c r="T11" s="75"/>
      <c r="U11" s="74"/>
      <c r="V11" s="74"/>
      <c r="W11" s="74"/>
      <c r="X11" s="75"/>
      <c r="Y11" s="74"/>
      <c r="Z11" s="74"/>
      <c r="AA11" s="74"/>
      <c r="AB11" s="74"/>
      <c r="AC11" s="74"/>
      <c r="AD11" s="74"/>
      <c r="AE11" s="74"/>
      <c r="AF11" s="74"/>
      <c r="AG11" s="74"/>
      <c r="AH11" s="74"/>
      <c r="AI11" s="74"/>
      <c r="AJ11" s="75"/>
      <c r="AK11" s="74"/>
      <c r="AL11" s="74"/>
      <c r="AM11" s="74"/>
      <c r="AN11" s="74"/>
      <c r="AO11" s="74"/>
      <c r="AP11" s="75"/>
      <c r="AQ11" s="74"/>
      <c r="AR11" s="74"/>
      <c r="AS11" s="74"/>
      <c r="AT11" s="74"/>
      <c r="AU11" s="74"/>
      <c r="AV11" s="74"/>
      <c r="AW11" s="74"/>
      <c r="AX11" s="74"/>
      <c r="AY11" s="75"/>
      <c r="AZ11" s="230"/>
      <c r="BA11" s="74"/>
      <c r="BB11" s="75"/>
      <c r="BH11" s="242"/>
      <c r="BI11" s="53"/>
    </row>
    <row r="12" spans="1:61" s="5" customFormat="1" x14ac:dyDescent="0.25">
      <c r="A12" s="9" t="s">
        <v>154</v>
      </c>
      <c r="B12" s="9" t="s">
        <v>173</v>
      </c>
      <c r="C12" s="9" t="str">
        <f>VLOOKUP(Tabelle1[[#This Row],[bank_name]],list_all_banks!$B$1:$C$691,2,FALSE)</f>
        <v>AT28789</v>
      </c>
      <c r="D12" s="6" t="s">
        <v>174</v>
      </c>
      <c r="E12" s="42" t="str">
        <f t="shared" si="0"/>
        <v>31.12.</v>
      </c>
      <c r="F12" s="9"/>
      <c r="G12" s="9"/>
      <c r="H12" s="9"/>
      <c r="I12" s="9"/>
      <c r="J12" s="63"/>
      <c r="K12" s="9"/>
      <c r="L12" s="9"/>
      <c r="M12" s="9"/>
      <c r="N12" s="9"/>
      <c r="O12" s="6"/>
      <c r="P12" s="9"/>
      <c r="Q12" s="9"/>
      <c r="R12" s="9"/>
      <c r="S12" s="9"/>
      <c r="T12" s="6"/>
      <c r="U12" s="9"/>
      <c r="V12" s="9"/>
      <c r="W12" s="9"/>
      <c r="X12" s="6"/>
      <c r="Y12" s="9"/>
      <c r="Z12" s="9"/>
      <c r="AA12" s="9"/>
      <c r="AB12" s="9"/>
      <c r="AC12" s="9"/>
      <c r="AD12" s="9"/>
      <c r="AE12" s="9"/>
      <c r="AF12" s="9"/>
      <c r="AG12" s="9"/>
      <c r="AH12" s="9"/>
      <c r="AI12" s="9"/>
      <c r="AJ12" s="6"/>
      <c r="AK12" s="9"/>
      <c r="AL12" s="9"/>
      <c r="AM12" s="9"/>
      <c r="AN12" s="9"/>
      <c r="AO12" s="9"/>
      <c r="AP12" s="6"/>
      <c r="AQ12" s="9"/>
      <c r="AR12" s="9"/>
      <c r="AS12" s="9"/>
      <c r="AT12" s="9"/>
      <c r="AU12" s="9"/>
      <c r="AV12" s="9"/>
      <c r="AW12" s="9"/>
      <c r="AX12" s="9"/>
      <c r="AY12" s="6"/>
      <c r="AZ12" s="42"/>
      <c r="BA12" s="9"/>
      <c r="BB12" s="6"/>
      <c r="BG12" s="53"/>
      <c r="BH12" s="10"/>
    </row>
    <row r="13" spans="1:61" s="5" customFormat="1" x14ac:dyDescent="0.25">
      <c r="A13" t="s">
        <v>154</v>
      </c>
      <c r="B13" t="s">
        <v>175</v>
      </c>
      <c r="C13" t="str">
        <f>VLOOKUP(Tabelle1[[#This Row],[bank_name]],list_all_banks!$B$1:$C$691,2,FALSE)</f>
        <v>AT32673</v>
      </c>
      <c r="D13" s="6" t="s">
        <v>176</v>
      </c>
      <c r="E13" s="42" t="str">
        <f t="shared" si="0"/>
        <v>31.12.</v>
      </c>
      <c r="F13"/>
      <c r="G13"/>
      <c r="H13"/>
      <c r="I13"/>
      <c r="J13"/>
      <c r="K13"/>
      <c r="L13"/>
      <c r="M13"/>
      <c r="N13"/>
      <c r="O13" s="6"/>
      <c r="P13"/>
      <c r="Q13"/>
      <c r="R13"/>
      <c r="S13"/>
      <c r="T13" s="6"/>
      <c r="U13"/>
      <c r="V13"/>
      <c r="W13"/>
      <c r="X13" s="6"/>
      <c r="Y13"/>
      <c r="Z13"/>
      <c r="AA13"/>
      <c r="AB13"/>
      <c r="AC13"/>
      <c r="AD13"/>
      <c r="AE13"/>
      <c r="AF13"/>
      <c r="AG13"/>
      <c r="AH13"/>
      <c r="AI13"/>
      <c r="AJ13" s="6"/>
      <c r="AK13"/>
      <c r="AL13"/>
      <c r="AM13"/>
      <c r="AN13"/>
      <c r="AO13"/>
      <c r="AP13" s="6"/>
      <c r="AQ13"/>
      <c r="AR13"/>
      <c r="AS13"/>
      <c r="AT13"/>
      <c r="AU13"/>
      <c r="AV13"/>
      <c r="AW13"/>
      <c r="AX13"/>
      <c r="AY13" s="6"/>
      <c r="AZ13" s="42"/>
      <c r="BA13"/>
      <c r="BB13" s="6"/>
      <c r="BG13" s="53"/>
      <c r="BH13" s="10"/>
    </row>
    <row r="14" spans="1:61" s="5" customFormat="1" x14ac:dyDescent="0.25">
      <c r="A14" t="s">
        <v>154</v>
      </c>
      <c r="B14" t="s">
        <v>177</v>
      </c>
      <c r="C14" t="str">
        <f>VLOOKUP(Tabelle1[[#This Row],[bank_name]],list_all_banks!$B$1:$C$691,2,FALSE)</f>
        <v>AT33361</v>
      </c>
      <c r="D14" s="6" t="s">
        <v>178</v>
      </c>
      <c r="E14" s="42" t="str">
        <f t="shared" si="0"/>
        <v>31.12.</v>
      </c>
      <c r="F14"/>
      <c r="G14"/>
      <c r="H14"/>
      <c r="I14"/>
      <c r="J14"/>
      <c r="K14"/>
      <c r="L14"/>
      <c r="M14"/>
      <c r="N14"/>
      <c r="O14" s="6"/>
      <c r="P14"/>
      <c r="Q14"/>
      <c r="R14"/>
      <c r="S14"/>
      <c r="T14" s="6"/>
      <c r="U14"/>
      <c r="V14"/>
      <c r="W14"/>
      <c r="X14" s="6"/>
      <c r="Y14"/>
      <c r="Z14"/>
      <c r="AA14"/>
      <c r="AB14"/>
      <c r="AC14"/>
      <c r="AD14"/>
      <c r="AE14"/>
      <c r="AF14"/>
      <c r="AG14"/>
      <c r="AH14"/>
      <c r="AI14"/>
      <c r="AJ14" s="6"/>
      <c r="AK14"/>
      <c r="AL14"/>
      <c r="AM14"/>
      <c r="AN14"/>
      <c r="AO14"/>
      <c r="AP14" s="6"/>
      <c r="AQ14"/>
      <c r="AR14"/>
      <c r="AS14"/>
      <c r="AT14"/>
      <c r="AU14"/>
      <c r="AV14"/>
      <c r="AW14"/>
      <c r="AX14"/>
      <c r="AY14" s="6"/>
      <c r="AZ14" s="42"/>
      <c r="BA14"/>
      <c r="BB14" s="6"/>
      <c r="BG14" s="53"/>
      <c r="BH14" s="10"/>
    </row>
    <row r="15" spans="1:61" ht="15.75" thickBot="1" x14ac:dyDescent="0.3">
      <c r="A15" s="44" t="s">
        <v>154</v>
      </c>
      <c r="B15" s="44" t="s">
        <v>179</v>
      </c>
      <c r="C15" s="44" t="str">
        <f>VLOOKUP(Tabelle1[[#This Row],[bank_name]],list_all_banks!$B$1:$C$691,2,FALSE)</f>
        <v>AT33785</v>
      </c>
      <c r="D15" s="45" t="s">
        <v>180</v>
      </c>
      <c r="E15" s="46" t="str">
        <f t="shared" si="0"/>
        <v>31.12.</v>
      </c>
      <c r="F15" s="44"/>
      <c r="G15" s="44"/>
      <c r="H15" s="44"/>
      <c r="I15" s="44"/>
      <c r="J15" s="44"/>
      <c r="K15" s="44"/>
      <c r="L15" s="44"/>
      <c r="M15" s="44"/>
      <c r="N15" s="44"/>
      <c r="O15" s="45"/>
      <c r="P15" s="44"/>
      <c r="Q15" s="44"/>
      <c r="R15" s="44"/>
      <c r="S15" s="44"/>
      <c r="T15" s="45"/>
      <c r="U15" s="44"/>
      <c r="V15" s="44"/>
      <c r="W15" s="44"/>
      <c r="X15" s="45"/>
      <c r="Y15" s="44"/>
      <c r="Z15" s="44"/>
      <c r="AA15" s="44"/>
      <c r="AB15" s="44"/>
      <c r="AC15" s="44"/>
      <c r="AD15" s="44"/>
      <c r="AE15" s="44"/>
      <c r="AF15" s="44"/>
      <c r="AG15" s="44"/>
      <c r="AH15" s="44"/>
      <c r="AI15" s="44"/>
      <c r="AJ15" s="45"/>
      <c r="AK15" s="44"/>
      <c r="AL15" s="44"/>
      <c r="AM15" s="44"/>
      <c r="AN15" s="44"/>
      <c r="AO15" s="44"/>
      <c r="AP15" s="45"/>
      <c r="AQ15" s="44"/>
      <c r="AR15" s="44"/>
      <c r="AS15" s="44"/>
      <c r="AT15" s="44"/>
      <c r="AU15" s="44"/>
      <c r="AV15" s="44"/>
      <c r="AW15" s="44"/>
      <c r="AX15" s="44"/>
      <c r="AY15" s="45"/>
      <c r="AZ15" s="46"/>
      <c r="BA15" s="44"/>
      <c r="BB15" s="45"/>
      <c r="BG15" s="9"/>
    </row>
    <row r="16" spans="1:61" x14ac:dyDescent="0.25">
      <c r="A16" s="9" t="s">
        <v>154</v>
      </c>
      <c r="B16" s="52" t="s">
        <v>2048</v>
      </c>
      <c r="C16" s="9" t="str">
        <f>VLOOKUP(Tabelle1[[#This Row],[bank_name]],list_all_banks!$B$1:$C$691,2,FALSE)</f>
        <v>AT34513</v>
      </c>
      <c r="D16" s="6" t="s">
        <v>181</v>
      </c>
      <c r="E16" s="42" t="str">
        <f t="shared" si="0"/>
        <v>31.12.2014</v>
      </c>
      <c r="F16" s="9">
        <v>2014</v>
      </c>
      <c r="G16" s="9">
        <v>1</v>
      </c>
      <c r="H16" s="9">
        <v>2</v>
      </c>
      <c r="I16" s="9" t="s">
        <v>1382</v>
      </c>
      <c r="J16" s="9" t="s">
        <v>1382</v>
      </c>
      <c r="K16" s="9" t="s">
        <v>1</v>
      </c>
      <c r="L16" s="9">
        <v>0</v>
      </c>
      <c r="M16" s="9" t="s">
        <v>14</v>
      </c>
      <c r="N16" s="9" t="s">
        <v>91</v>
      </c>
      <c r="P16" s="9">
        <v>1</v>
      </c>
      <c r="Q16" s="9">
        <v>0</v>
      </c>
      <c r="R16" s="9">
        <v>0</v>
      </c>
      <c r="S16" s="9">
        <v>0</v>
      </c>
      <c r="U16" s="9">
        <v>3</v>
      </c>
      <c r="V16" s="9">
        <v>0</v>
      </c>
      <c r="W16" s="9" t="s">
        <v>20</v>
      </c>
      <c r="Y16" s="9" t="s">
        <v>293</v>
      </c>
      <c r="Z16" s="68">
        <v>9813</v>
      </c>
      <c r="AA16" s="68">
        <v>51</v>
      </c>
      <c r="AB16" s="68">
        <v>1101</v>
      </c>
      <c r="AC16" s="9" t="s">
        <v>20</v>
      </c>
      <c r="AD16" s="9" t="s">
        <v>20</v>
      </c>
      <c r="AE16" s="9" t="s">
        <v>20</v>
      </c>
      <c r="AF16" s="9" t="s">
        <v>20</v>
      </c>
      <c r="AG16" s="9">
        <v>146</v>
      </c>
      <c r="AH16" s="9" t="s">
        <v>20</v>
      </c>
      <c r="AI16" s="9">
        <v>0</v>
      </c>
      <c r="AK16" s="9">
        <v>1</v>
      </c>
      <c r="AL16" s="9">
        <v>0</v>
      </c>
      <c r="AM16" s="9">
        <v>0</v>
      </c>
      <c r="AN16" s="9">
        <v>0</v>
      </c>
      <c r="AO16" s="9">
        <v>0</v>
      </c>
      <c r="AQ16" s="9">
        <v>2</v>
      </c>
      <c r="AR16" s="9" t="s">
        <v>20</v>
      </c>
      <c r="AS16" s="9" t="s">
        <v>20</v>
      </c>
      <c r="AT16" s="9">
        <v>5</v>
      </c>
      <c r="AU16" s="9">
        <v>2</v>
      </c>
      <c r="AV16" s="9">
        <v>0</v>
      </c>
      <c r="AW16" s="9"/>
      <c r="AX16" s="9"/>
      <c r="AY16" s="6" t="s">
        <v>1836</v>
      </c>
      <c r="AZ16" s="114" t="s">
        <v>2248</v>
      </c>
      <c r="BA16" s="63" t="s">
        <v>2281</v>
      </c>
      <c r="BC16" s="9"/>
      <c r="BD16" s="9"/>
      <c r="BE16" s="9"/>
      <c r="BF16" s="9"/>
      <c r="BG16" s="9"/>
      <c r="BI16" s="9" t="s">
        <v>3146</v>
      </c>
    </row>
    <row r="17" spans="1:61" x14ac:dyDescent="0.25">
      <c r="A17" t="s">
        <v>154</v>
      </c>
      <c r="B17" s="40" t="s">
        <v>2048</v>
      </c>
      <c r="C17" t="str">
        <f>VLOOKUP(Tabelle1[[#This Row],[bank_name]],list_all_banks!$B$1:$C$691,2,FALSE)</f>
        <v>AT34513</v>
      </c>
      <c r="D17" s="6" t="s">
        <v>181</v>
      </c>
      <c r="E17" s="42" t="str">
        <f t="shared" si="0"/>
        <v>31.12.2014</v>
      </c>
      <c r="F17">
        <v>2014</v>
      </c>
      <c r="G17">
        <v>1</v>
      </c>
      <c r="H17">
        <v>2</v>
      </c>
      <c r="I17" t="s">
        <v>1382</v>
      </c>
      <c r="J17" t="s">
        <v>1382</v>
      </c>
      <c r="K17" t="s">
        <v>1</v>
      </c>
      <c r="L17">
        <v>0</v>
      </c>
      <c r="M17" t="s">
        <v>14</v>
      </c>
      <c r="N17" t="s">
        <v>91</v>
      </c>
      <c r="P17">
        <v>1</v>
      </c>
      <c r="Q17">
        <v>0</v>
      </c>
      <c r="R17">
        <v>0</v>
      </c>
      <c r="S17">
        <v>0</v>
      </c>
      <c r="U17">
        <v>3</v>
      </c>
      <c r="V17">
        <v>0</v>
      </c>
      <c r="W17" t="s">
        <v>20</v>
      </c>
      <c r="Y17" t="s">
        <v>154</v>
      </c>
      <c r="Z17" s="13">
        <v>1230331</v>
      </c>
      <c r="AA17" s="13">
        <v>4830</v>
      </c>
      <c r="AB17" s="13">
        <v>26392</v>
      </c>
      <c r="AC17" t="s">
        <v>20</v>
      </c>
      <c r="AD17" t="s">
        <v>20</v>
      </c>
      <c r="AE17" t="s">
        <v>20</v>
      </c>
      <c r="AF17" t="s">
        <v>20</v>
      </c>
      <c r="AG17">
        <v>-296</v>
      </c>
      <c r="AH17" t="s">
        <v>20</v>
      </c>
      <c r="AI17">
        <v>0</v>
      </c>
      <c r="AK17">
        <v>1</v>
      </c>
      <c r="AL17">
        <v>0</v>
      </c>
      <c r="AM17">
        <v>0</v>
      </c>
      <c r="AN17">
        <v>0</v>
      </c>
      <c r="AO17">
        <v>0</v>
      </c>
      <c r="AQ17">
        <v>2</v>
      </c>
      <c r="AR17" t="s">
        <v>20</v>
      </c>
      <c r="AS17" t="s">
        <v>20</v>
      </c>
      <c r="AT17">
        <v>5</v>
      </c>
      <c r="AU17">
        <v>2</v>
      </c>
      <c r="AV17">
        <v>0</v>
      </c>
      <c r="AY17" s="6" t="s">
        <v>1836</v>
      </c>
      <c r="AZ17" s="114" t="s">
        <v>2247</v>
      </c>
      <c r="BA17" s="14" t="s">
        <v>2280</v>
      </c>
      <c r="BG17" s="9"/>
      <c r="BI17" t="s">
        <v>3146</v>
      </c>
    </row>
    <row r="18" spans="1:61" x14ac:dyDescent="0.25">
      <c r="A18" t="s">
        <v>154</v>
      </c>
      <c r="B18" s="40" t="s">
        <v>2048</v>
      </c>
      <c r="C18" t="str">
        <f>VLOOKUP(Tabelle1[[#This Row],[bank_name]],list_all_banks!$B$1:$C$691,2,FALSE)</f>
        <v>AT34513</v>
      </c>
      <c r="D18" s="6" t="s">
        <v>181</v>
      </c>
      <c r="E18" s="42" t="str">
        <f t="shared" si="0"/>
        <v>31.12.2014</v>
      </c>
      <c r="F18">
        <v>2014</v>
      </c>
      <c r="G18">
        <v>1</v>
      </c>
      <c r="H18">
        <v>2</v>
      </c>
      <c r="I18" t="s">
        <v>1382</v>
      </c>
      <c r="J18" t="s">
        <v>1382</v>
      </c>
      <c r="K18" t="s">
        <v>1</v>
      </c>
      <c r="L18">
        <v>0</v>
      </c>
      <c r="M18" t="s">
        <v>14</v>
      </c>
      <c r="N18" t="s">
        <v>91</v>
      </c>
      <c r="P18">
        <v>1</v>
      </c>
      <c r="Q18">
        <v>0</v>
      </c>
      <c r="R18">
        <v>0</v>
      </c>
      <c r="S18">
        <v>0</v>
      </c>
      <c r="U18">
        <v>3</v>
      </c>
      <c r="V18">
        <v>0</v>
      </c>
      <c r="W18" t="s">
        <v>20</v>
      </c>
      <c r="Y18" t="s">
        <v>1</v>
      </c>
      <c r="Z18" s="13">
        <v>89012</v>
      </c>
      <c r="AA18" s="13">
        <v>204</v>
      </c>
      <c r="AB18" s="13">
        <v>6412</v>
      </c>
      <c r="AC18" t="s">
        <v>20</v>
      </c>
      <c r="AD18" t="s">
        <v>20</v>
      </c>
      <c r="AE18" t="s">
        <v>20</v>
      </c>
      <c r="AF18" t="s">
        <v>20</v>
      </c>
      <c r="AG18" s="13">
        <v>3085</v>
      </c>
      <c r="AH18" t="s">
        <v>20</v>
      </c>
      <c r="AI18">
        <v>0</v>
      </c>
      <c r="AK18">
        <v>1</v>
      </c>
      <c r="AL18">
        <v>0</v>
      </c>
      <c r="AM18">
        <v>0</v>
      </c>
      <c r="AN18">
        <v>0</v>
      </c>
      <c r="AO18">
        <v>0</v>
      </c>
      <c r="AQ18">
        <v>2</v>
      </c>
      <c r="AR18" t="s">
        <v>20</v>
      </c>
      <c r="AS18" t="s">
        <v>20</v>
      </c>
      <c r="AT18">
        <v>5</v>
      </c>
      <c r="AU18">
        <v>2</v>
      </c>
      <c r="AV18">
        <v>0</v>
      </c>
      <c r="AY18" s="6" t="s">
        <v>1836</v>
      </c>
      <c r="BA18" s="14" t="s">
        <v>2280</v>
      </c>
      <c r="BG18" s="9"/>
      <c r="BI18" t="s">
        <v>3146</v>
      </c>
    </row>
    <row r="19" spans="1:61" x14ac:dyDescent="0.25">
      <c r="A19" t="s">
        <v>154</v>
      </c>
      <c r="B19" s="40" t="s">
        <v>2048</v>
      </c>
      <c r="C19" t="str">
        <f>VLOOKUP(Tabelle1[[#This Row],[bank_name]],list_all_banks!$B$1:$C$691,2,FALSE)</f>
        <v>AT34513</v>
      </c>
      <c r="D19" s="6" t="s">
        <v>181</v>
      </c>
      <c r="E19" s="42" t="str">
        <f t="shared" si="0"/>
        <v>31.12.2014</v>
      </c>
      <c r="F19">
        <v>2014</v>
      </c>
      <c r="G19">
        <v>1</v>
      </c>
      <c r="H19">
        <v>2</v>
      </c>
      <c r="I19" t="s">
        <v>1382</v>
      </c>
      <c r="J19" t="s">
        <v>1382</v>
      </c>
      <c r="K19" t="s">
        <v>1</v>
      </c>
      <c r="L19">
        <v>0</v>
      </c>
      <c r="M19" t="s">
        <v>14</v>
      </c>
      <c r="N19" t="s">
        <v>91</v>
      </c>
      <c r="P19">
        <v>1</v>
      </c>
      <c r="Q19">
        <v>0</v>
      </c>
      <c r="R19">
        <v>0</v>
      </c>
      <c r="S19">
        <v>0</v>
      </c>
      <c r="U19">
        <v>3</v>
      </c>
      <c r="V19">
        <v>0</v>
      </c>
      <c r="W19" t="s">
        <v>20</v>
      </c>
      <c r="Y19" t="s">
        <v>980</v>
      </c>
      <c r="Z19" s="13">
        <v>16845</v>
      </c>
      <c r="AA19" s="13">
        <v>37</v>
      </c>
      <c r="AB19" s="13">
        <v>952</v>
      </c>
      <c r="AC19" t="s">
        <v>20</v>
      </c>
      <c r="AD19" t="s">
        <v>20</v>
      </c>
      <c r="AE19" t="s">
        <v>20</v>
      </c>
      <c r="AF19" t="s">
        <v>20</v>
      </c>
      <c r="AG19">
        <v>320</v>
      </c>
      <c r="AH19" t="s">
        <v>20</v>
      </c>
      <c r="AI19">
        <v>0</v>
      </c>
      <c r="AK19">
        <v>1</v>
      </c>
      <c r="AL19">
        <v>0</v>
      </c>
      <c r="AM19">
        <v>0</v>
      </c>
      <c r="AN19">
        <v>0</v>
      </c>
      <c r="AO19">
        <v>0</v>
      </c>
      <c r="AQ19">
        <v>2</v>
      </c>
      <c r="AR19" t="s">
        <v>20</v>
      </c>
      <c r="AS19" t="s">
        <v>20</v>
      </c>
      <c r="AT19">
        <v>5</v>
      </c>
      <c r="AU19">
        <v>2</v>
      </c>
      <c r="AV19">
        <v>0</v>
      </c>
      <c r="AY19" s="6" t="s">
        <v>1836</v>
      </c>
      <c r="BA19" s="14" t="s">
        <v>2280</v>
      </c>
      <c r="BG19" s="9"/>
      <c r="BI19" t="s">
        <v>3146</v>
      </c>
    </row>
    <row r="20" spans="1:61" x14ac:dyDescent="0.25">
      <c r="A20" t="s">
        <v>154</v>
      </c>
      <c r="B20" s="40" t="s">
        <v>2048</v>
      </c>
      <c r="C20" t="str">
        <f>VLOOKUP(Tabelle1[[#This Row],[bank_name]],list_all_banks!$B$1:$C$691,2,FALSE)</f>
        <v>AT34513</v>
      </c>
      <c r="D20" s="6" t="s">
        <v>181</v>
      </c>
      <c r="E20" s="42" t="str">
        <f t="shared" si="0"/>
        <v>31.12.2014</v>
      </c>
      <c r="F20">
        <v>2014</v>
      </c>
      <c r="G20">
        <v>1</v>
      </c>
      <c r="H20">
        <v>2</v>
      </c>
      <c r="I20" t="s">
        <v>1382</v>
      </c>
      <c r="J20" t="s">
        <v>1382</v>
      </c>
      <c r="K20" t="s">
        <v>1</v>
      </c>
      <c r="L20">
        <v>0</v>
      </c>
      <c r="M20" t="s">
        <v>14</v>
      </c>
      <c r="N20" t="s">
        <v>91</v>
      </c>
      <c r="P20">
        <v>1</v>
      </c>
      <c r="Q20">
        <v>0</v>
      </c>
      <c r="R20">
        <v>0</v>
      </c>
      <c r="S20">
        <v>0</v>
      </c>
      <c r="U20">
        <v>3</v>
      </c>
      <c r="V20">
        <v>0</v>
      </c>
      <c r="W20" t="s">
        <v>20</v>
      </c>
      <c r="Y20" t="s">
        <v>983</v>
      </c>
      <c r="Z20" s="13">
        <v>363</v>
      </c>
      <c r="AA20" s="13">
        <v>0</v>
      </c>
      <c r="AB20" s="13">
        <v>219</v>
      </c>
      <c r="AC20" t="s">
        <v>20</v>
      </c>
      <c r="AD20" t="s">
        <v>20</v>
      </c>
      <c r="AE20" t="s">
        <v>20</v>
      </c>
      <c r="AF20" t="s">
        <v>20</v>
      </c>
      <c r="AG20">
        <v>2</v>
      </c>
      <c r="AH20" t="s">
        <v>20</v>
      </c>
      <c r="AI20">
        <v>0</v>
      </c>
      <c r="AK20">
        <v>1</v>
      </c>
      <c r="AL20">
        <v>0</v>
      </c>
      <c r="AM20">
        <v>0</v>
      </c>
      <c r="AN20">
        <v>0</v>
      </c>
      <c r="AO20">
        <v>0</v>
      </c>
      <c r="AQ20">
        <v>2</v>
      </c>
      <c r="AR20" t="s">
        <v>20</v>
      </c>
      <c r="AS20" t="s">
        <v>20</v>
      </c>
      <c r="AT20">
        <v>5</v>
      </c>
      <c r="AU20">
        <v>2</v>
      </c>
      <c r="AV20">
        <v>0</v>
      </c>
      <c r="AY20" s="6" t="s">
        <v>1836</v>
      </c>
      <c r="BA20" s="14" t="s">
        <v>2280</v>
      </c>
      <c r="BG20" s="9"/>
      <c r="BI20" t="s">
        <v>3146</v>
      </c>
    </row>
    <row r="21" spans="1:61" x14ac:dyDescent="0.25">
      <c r="A21" t="s">
        <v>154</v>
      </c>
      <c r="B21" s="40" t="s">
        <v>2048</v>
      </c>
      <c r="C21" t="str">
        <f>VLOOKUP(Tabelle1[[#This Row],[bank_name]],list_all_banks!$B$1:$C$691,2,FALSE)</f>
        <v>AT34513</v>
      </c>
      <c r="D21" s="6" t="s">
        <v>181</v>
      </c>
      <c r="E21" s="42" t="str">
        <f t="shared" si="0"/>
        <v>31.12.2014</v>
      </c>
      <c r="F21">
        <v>2014</v>
      </c>
      <c r="G21">
        <v>1</v>
      </c>
      <c r="H21">
        <v>2</v>
      </c>
      <c r="I21" t="s">
        <v>1382</v>
      </c>
      <c r="J21" t="s">
        <v>1382</v>
      </c>
      <c r="K21" t="s">
        <v>1</v>
      </c>
      <c r="L21">
        <v>0</v>
      </c>
      <c r="M21" t="s">
        <v>14</v>
      </c>
      <c r="N21" t="s">
        <v>91</v>
      </c>
      <c r="P21">
        <v>1</v>
      </c>
      <c r="Q21">
        <v>0</v>
      </c>
      <c r="R21">
        <v>0</v>
      </c>
      <c r="S21">
        <v>0</v>
      </c>
      <c r="U21">
        <v>3</v>
      </c>
      <c r="V21">
        <v>0</v>
      </c>
      <c r="W21" t="s">
        <v>20</v>
      </c>
      <c r="Y21" t="s">
        <v>1278</v>
      </c>
      <c r="Z21" s="13">
        <v>11257</v>
      </c>
      <c r="AA21" s="13">
        <v>74</v>
      </c>
      <c r="AB21" s="13">
        <v>-456</v>
      </c>
      <c r="AC21" t="s">
        <v>20</v>
      </c>
      <c r="AD21" t="s">
        <v>20</v>
      </c>
      <c r="AE21" t="s">
        <v>20</v>
      </c>
      <c r="AF21" t="s">
        <v>20</v>
      </c>
      <c r="AG21">
        <v>-211</v>
      </c>
      <c r="AH21" t="s">
        <v>20</v>
      </c>
      <c r="AI21">
        <v>0</v>
      </c>
      <c r="AK21">
        <v>1</v>
      </c>
      <c r="AL21">
        <v>0</v>
      </c>
      <c r="AM21">
        <v>0</v>
      </c>
      <c r="AN21">
        <v>0</v>
      </c>
      <c r="AO21">
        <v>0</v>
      </c>
      <c r="AQ21">
        <v>2</v>
      </c>
      <c r="AR21" t="s">
        <v>20</v>
      </c>
      <c r="AS21" t="s">
        <v>20</v>
      </c>
      <c r="AT21">
        <v>5</v>
      </c>
      <c r="AU21">
        <v>2</v>
      </c>
      <c r="AV21">
        <v>0</v>
      </c>
      <c r="AY21" s="6" t="s">
        <v>1836</v>
      </c>
      <c r="BA21" s="14" t="s">
        <v>2280</v>
      </c>
      <c r="BG21" s="9"/>
      <c r="BI21" t="s">
        <v>3146</v>
      </c>
    </row>
    <row r="22" spans="1:61" x14ac:dyDescent="0.25">
      <c r="A22" t="s">
        <v>154</v>
      </c>
      <c r="B22" s="40" t="s">
        <v>2048</v>
      </c>
      <c r="C22" t="str">
        <f>VLOOKUP(Tabelle1[[#This Row],[bank_name]],list_all_banks!$B$1:$C$691,2,FALSE)</f>
        <v>AT34513</v>
      </c>
      <c r="D22" s="6" t="s">
        <v>181</v>
      </c>
      <c r="E22" s="42" t="str">
        <f t="shared" si="0"/>
        <v>31.12.2014</v>
      </c>
      <c r="F22">
        <v>2014</v>
      </c>
      <c r="G22">
        <v>1</v>
      </c>
      <c r="H22">
        <v>2</v>
      </c>
      <c r="I22" t="s">
        <v>1382</v>
      </c>
      <c r="J22" t="s">
        <v>1382</v>
      </c>
      <c r="K22" t="s">
        <v>1</v>
      </c>
      <c r="L22">
        <v>0</v>
      </c>
      <c r="M22" t="s">
        <v>14</v>
      </c>
      <c r="N22" t="s">
        <v>91</v>
      </c>
      <c r="P22">
        <v>1</v>
      </c>
      <c r="Q22">
        <v>0</v>
      </c>
      <c r="R22">
        <v>0</v>
      </c>
      <c r="S22">
        <v>0</v>
      </c>
      <c r="U22">
        <v>3</v>
      </c>
      <c r="V22">
        <v>0</v>
      </c>
      <c r="W22" t="s">
        <v>20</v>
      </c>
      <c r="Y22" t="s">
        <v>1324</v>
      </c>
      <c r="Z22" s="13">
        <v>21590</v>
      </c>
      <c r="AA22" s="13">
        <v>96</v>
      </c>
      <c r="AB22" s="13">
        <v>5382</v>
      </c>
      <c r="AC22" t="s">
        <v>20</v>
      </c>
      <c r="AD22" t="s">
        <v>20</v>
      </c>
      <c r="AE22" t="s">
        <v>20</v>
      </c>
      <c r="AF22" t="s">
        <v>20</v>
      </c>
      <c r="AG22">
        <v>766</v>
      </c>
      <c r="AH22" t="s">
        <v>20</v>
      </c>
      <c r="AI22">
        <v>0</v>
      </c>
      <c r="AK22">
        <v>1</v>
      </c>
      <c r="AL22">
        <v>0</v>
      </c>
      <c r="AM22">
        <v>0</v>
      </c>
      <c r="AN22">
        <v>0</v>
      </c>
      <c r="AO22">
        <v>0</v>
      </c>
      <c r="AQ22">
        <v>2</v>
      </c>
      <c r="AR22" t="s">
        <v>20</v>
      </c>
      <c r="AS22" t="s">
        <v>20</v>
      </c>
      <c r="AT22">
        <v>5</v>
      </c>
      <c r="AU22">
        <v>2</v>
      </c>
      <c r="AV22">
        <v>0</v>
      </c>
      <c r="AY22" s="6" t="s">
        <v>1836</v>
      </c>
      <c r="BA22" s="14" t="s">
        <v>2280</v>
      </c>
      <c r="BG22" s="9"/>
      <c r="BI22" t="s">
        <v>3146</v>
      </c>
    </row>
    <row r="23" spans="1:61" x14ac:dyDescent="0.25">
      <c r="A23" t="s">
        <v>154</v>
      </c>
      <c r="B23" s="40" t="s">
        <v>2048</v>
      </c>
      <c r="C23" t="str">
        <f>VLOOKUP(Tabelle1[[#This Row],[bank_name]],list_all_banks!$B$1:$C$691,2,FALSE)</f>
        <v>AT34513</v>
      </c>
      <c r="D23" s="6" t="s">
        <v>181</v>
      </c>
      <c r="E23" s="42" t="str">
        <f t="shared" si="0"/>
        <v>31.12.2014</v>
      </c>
      <c r="F23">
        <v>2014</v>
      </c>
      <c r="G23">
        <v>1</v>
      </c>
      <c r="H23">
        <v>2</v>
      </c>
      <c r="I23" t="s">
        <v>1382</v>
      </c>
      <c r="J23" t="s">
        <v>1382</v>
      </c>
      <c r="K23" t="s">
        <v>1</v>
      </c>
      <c r="L23">
        <v>0</v>
      </c>
      <c r="M23" t="s">
        <v>14</v>
      </c>
      <c r="N23" t="s">
        <v>91</v>
      </c>
      <c r="P23">
        <v>1</v>
      </c>
      <c r="Q23">
        <v>0</v>
      </c>
      <c r="R23">
        <v>0</v>
      </c>
      <c r="S23">
        <v>0</v>
      </c>
      <c r="U23">
        <v>3</v>
      </c>
      <c r="V23">
        <v>0</v>
      </c>
      <c r="W23" t="s">
        <v>20</v>
      </c>
      <c r="Y23" t="s">
        <v>1350</v>
      </c>
      <c r="Z23" s="13">
        <v>90</v>
      </c>
      <c r="AA23" s="13">
        <v>0</v>
      </c>
      <c r="AB23" s="13">
        <v>21</v>
      </c>
      <c r="AC23" t="s">
        <v>20</v>
      </c>
      <c r="AD23" t="s">
        <v>20</v>
      </c>
      <c r="AE23" t="s">
        <v>20</v>
      </c>
      <c r="AF23" t="s">
        <v>20</v>
      </c>
      <c r="AG23">
        <v>4</v>
      </c>
      <c r="AH23" t="s">
        <v>20</v>
      </c>
      <c r="AI23">
        <v>0</v>
      </c>
      <c r="AK23">
        <v>1</v>
      </c>
      <c r="AL23">
        <v>0</v>
      </c>
      <c r="AM23">
        <v>0</v>
      </c>
      <c r="AN23">
        <v>0</v>
      </c>
      <c r="AO23">
        <v>0</v>
      </c>
      <c r="AQ23">
        <v>2</v>
      </c>
      <c r="AR23" t="s">
        <v>20</v>
      </c>
      <c r="AS23" t="s">
        <v>20</v>
      </c>
      <c r="AT23">
        <v>5</v>
      </c>
      <c r="AU23">
        <v>2</v>
      </c>
      <c r="AV23">
        <v>0</v>
      </c>
      <c r="AY23" s="6" t="s">
        <v>1836</v>
      </c>
      <c r="BA23" s="14" t="s">
        <v>2280</v>
      </c>
      <c r="BG23" s="9"/>
      <c r="BI23" t="s">
        <v>3146</v>
      </c>
    </row>
    <row r="24" spans="1:61" s="74" customFormat="1" ht="15.75" thickBot="1" x14ac:dyDescent="0.3">
      <c r="A24" s="44" t="s">
        <v>154</v>
      </c>
      <c r="B24" s="48" t="s">
        <v>2048</v>
      </c>
      <c r="C24" s="44" t="str">
        <f>VLOOKUP(Tabelle1[[#This Row],[bank_name]],list_all_banks!$B$1:$C$691,2,FALSE)</f>
        <v>AT34513</v>
      </c>
      <c r="D24" s="45" t="s">
        <v>181</v>
      </c>
      <c r="E24" s="46" t="str">
        <f t="shared" si="0"/>
        <v>31.12.2014</v>
      </c>
      <c r="F24" s="44">
        <v>2014</v>
      </c>
      <c r="G24" s="44">
        <v>1</v>
      </c>
      <c r="H24" s="44">
        <v>2</v>
      </c>
      <c r="I24" s="44" t="s">
        <v>1382</v>
      </c>
      <c r="J24" s="44" t="s">
        <v>1382</v>
      </c>
      <c r="K24" s="44" t="s">
        <v>1</v>
      </c>
      <c r="L24" s="44">
        <v>0</v>
      </c>
      <c r="M24" s="44" t="s">
        <v>14</v>
      </c>
      <c r="N24" s="44" t="s">
        <v>91</v>
      </c>
      <c r="O24" s="45"/>
      <c r="P24" s="44">
        <v>1</v>
      </c>
      <c r="Q24" s="44">
        <v>0</v>
      </c>
      <c r="R24" s="44">
        <v>0</v>
      </c>
      <c r="S24" s="44">
        <v>0</v>
      </c>
      <c r="T24" s="45"/>
      <c r="U24" s="44">
        <v>3</v>
      </c>
      <c r="V24" s="44">
        <v>0</v>
      </c>
      <c r="W24" s="44" t="s">
        <v>20</v>
      </c>
      <c r="X24" s="45"/>
      <c r="Y24" s="44" t="s">
        <v>1363</v>
      </c>
      <c r="Z24" s="123">
        <v>9569</v>
      </c>
      <c r="AA24" s="123">
        <v>46</v>
      </c>
      <c r="AB24" s="123">
        <v>699</v>
      </c>
      <c r="AC24" s="44" t="s">
        <v>20</v>
      </c>
      <c r="AD24" s="44" t="s">
        <v>20</v>
      </c>
      <c r="AE24" s="44" t="s">
        <v>20</v>
      </c>
      <c r="AF24" s="44" t="s">
        <v>20</v>
      </c>
      <c r="AG24" s="44">
        <v>537</v>
      </c>
      <c r="AH24" s="44" t="s">
        <v>20</v>
      </c>
      <c r="AI24" s="44">
        <v>0</v>
      </c>
      <c r="AJ24" s="45"/>
      <c r="AK24" s="44">
        <v>1</v>
      </c>
      <c r="AL24" s="44">
        <v>0</v>
      </c>
      <c r="AM24" s="44">
        <v>0</v>
      </c>
      <c r="AN24" s="44">
        <v>0</v>
      </c>
      <c r="AO24" s="44">
        <v>0</v>
      </c>
      <c r="AP24" s="45"/>
      <c r="AQ24" s="44">
        <v>2</v>
      </c>
      <c r="AR24" s="44" t="s">
        <v>20</v>
      </c>
      <c r="AS24" s="44" t="s">
        <v>20</v>
      </c>
      <c r="AT24" s="44">
        <v>5</v>
      </c>
      <c r="AU24" s="44">
        <v>2</v>
      </c>
      <c r="AV24" s="44">
        <v>0</v>
      </c>
      <c r="AW24" s="44"/>
      <c r="AX24" s="44"/>
      <c r="AY24" s="45" t="s">
        <v>1836</v>
      </c>
      <c r="AZ24" s="46"/>
      <c r="BA24" s="47" t="s">
        <v>2280</v>
      </c>
      <c r="BB24" s="45"/>
      <c r="BH24" s="75"/>
      <c r="BI24" t="s">
        <v>3146</v>
      </c>
    </row>
    <row r="25" spans="1:61" x14ac:dyDescent="0.25">
      <c r="A25" t="s">
        <v>154</v>
      </c>
      <c r="B25" s="40" t="s">
        <v>2048</v>
      </c>
      <c r="C25" t="str">
        <f>VLOOKUP(Tabelle1[[#This Row],[bank_name]],list_all_banks!$B$1:$C$691,2,FALSE)</f>
        <v>AT34513</v>
      </c>
      <c r="D25" s="6" t="s">
        <v>181</v>
      </c>
      <c r="E25" s="42" t="str">
        <f t="shared" si="0"/>
        <v>31.12.2015</v>
      </c>
      <c r="F25">
        <v>2015</v>
      </c>
      <c r="G25">
        <v>1</v>
      </c>
      <c r="H25">
        <v>2</v>
      </c>
      <c r="I25" t="s">
        <v>1382</v>
      </c>
      <c r="J25" t="s">
        <v>1382</v>
      </c>
      <c r="K25" t="s">
        <v>1</v>
      </c>
      <c r="L25">
        <v>0</v>
      </c>
      <c r="M25" t="s">
        <v>14</v>
      </c>
      <c r="N25" t="s">
        <v>91</v>
      </c>
      <c r="P25">
        <v>1</v>
      </c>
      <c r="Q25">
        <v>0</v>
      </c>
      <c r="R25">
        <v>0</v>
      </c>
      <c r="S25">
        <v>0</v>
      </c>
      <c r="U25">
        <v>3</v>
      </c>
      <c r="V25">
        <v>0</v>
      </c>
      <c r="W25" t="s">
        <v>20</v>
      </c>
      <c r="Y25" t="s">
        <v>154</v>
      </c>
      <c r="Z25" s="13">
        <v>1326186</v>
      </c>
      <c r="AA25" s="13">
        <v>4913</v>
      </c>
      <c r="AB25" s="13">
        <v>307517</v>
      </c>
      <c r="AC25" s="13" t="s">
        <v>20</v>
      </c>
      <c r="AD25" s="13" t="s">
        <v>20</v>
      </c>
      <c r="AE25" s="13" t="s">
        <v>20</v>
      </c>
      <c r="AF25" s="13" t="s">
        <v>20</v>
      </c>
      <c r="AG25" s="13">
        <v>10509</v>
      </c>
      <c r="AH25" t="s">
        <v>20</v>
      </c>
      <c r="AI25">
        <v>0</v>
      </c>
      <c r="AK25">
        <v>1</v>
      </c>
      <c r="AL25">
        <v>1</v>
      </c>
      <c r="AM25">
        <v>0</v>
      </c>
      <c r="AN25">
        <v>0</v>
      </c>
      <c r="AO25">
        <v>0</v>
      </c>
      <c r="AQ25">
        <v>2</v>
      </c>
      <c r="AR25" t="s">
        <v>20</v>
      </c>
      <c r="AS25" t="s">
        <v>20</v>
      </c>
      <c r="AT25">
        <v>5</v>
      </c>
      <c r="AU25">
        <v>2</v>
      </c>
      <c r="AV25">
        <v>0</v>
      </c>
      <c r="AZ25" s="114" t="s">
        <v>2247</v>
      </c>
      <c r="BA25" s="14" t="s">
        <v>2280</v>
      </c>
      <c r="BG25" s="9"/>
      <c r="BI25" t="s">
        <v>3146</v>
      </c>
    </row>
    <row r="26" spans="1:61" x14ac:dyDescent="0.25">
      <c r="A26" t="s">
        <v>154</v>
      </c>
      <c r="B26" s="40" t="s">
        <v>2048</v>
      </c>
      <c r="C26" t="str">
        <f>VLOOKUP(Tabelle1[[#This Row],[bank_name]],list_all_banks!$B$1:$C$691,2,FALSE)</f>
        <v>AT34513</v>
      </c>
      <c r="D26" s="6" t="s">
        <v>181</v>
      </c>
      <c r="E26" s="42" t="str">
        <f t="shared" si="0"/>
        <v>31.12.2015</v>
      </c>
      <c r="F26">
        <v>2015</v>
      </c>
      <c r="G26">
        <v>1</v>
      </c>
      <c r="H26">
        <v>2</v>
      </c>
      <c r="I26" t="s">
        <v>1382</v>
      </c>
      <c r="J26" t="s">
        <v>1382</v>
      </c>
      <c r="K26" t="s">
        <v>1</v>
      </c>
      <c r="L26">
        <v>0</v>
      </c>
      <c r="M26" t="s">
        <v>14</v>
      </c>
      <c r="N26" t="s">
        <v>91</v>
      </c>
      <c r="P26">
        <v>1</v>
      </c>
      <c r="Q26">
        <v>0</v>
      </c>
      <c r="R26">
        <v>0</v>
      </c>
      <c r="S26">
        <v>0</v>
      </c>
      <c r="U26">
        <v>3</v>
      </c>
      <c r="V26">
        <v>0</v>
      </c>
      <c r="W26" t="s">
        <v>20</v>
      </c>
      <c r="Y26" t="s">
        <v>293</v>
      </c>
      <c r="Z26" s="13">
        <v>9758</v>
      </c>
      <c r="AA26" s="13">
        <v>47</v>
      </c>
      <c r="AB26" s="13">
        <v>1100</v>
      </c>
      <c r="AC26" s="13" t="s">
        <v>20</v>
      </c>
      <c r="AD26" s="13" t="s">
        <v>20</v>
      </c>
      <c r="AE26" s="13" t="s">
        <v>20</v>
      </c>
      <c r="AF26" s="13" t="s">
        <v>20</v>
      </c>
      <c r="AG26" s="13">
        <v>326</v>
      </c>
      <c r="AH26" t="s">
        <v>20</v>
      </c>
      <c r="AI26">
        <v>0</v>
      </c>
      <c r="AK26">
        <v>1</v>
      </c>
      <c r="AL26">
        <v>1</v>
      </c>
      <c r="AM26">
        <v>0</v>
      </c>
      <c r="AN26">
        <v>0</v>
      </c>
      <c r="AO26">
        <v>0</v>
      </c>
      <c r="AQ26">
        <v>2</v>
      </c>
      <c r="AR26" t="s">
        <v>20</v>
      </c>
      <c r="AS26" t="s">
        <v>20</v>
      </c>
      <c r="AT26">
        <v>5</v>
      </c>
      <c r="AU26">
        <v>2</v>
      </c>
      <c r="AV26">
        <v>0</v>
      </c>
      <c r="AZ26" s="114" t="s">
        <v>2248</v>
      </c>
      <c r="BA26" s="14" t="s">
        <v>2280</v>
      </c>
      <c r="BG26" s="9"/>
      <c r="BI26" t="s">
        <v>3146</v>
      </c>
    </row>
    <row r="27" spans="1:61" x14ac:dyDescent="0.25">
      <c r="A27" t="s">
        <v>154</v>
      </c>
      <c r="B27" s="40" t="s">
        <v>2048</v>
      </c>
      <c r="C27" t="str">
        <f>VLOOKUP(Tabelle1[[#This Row],[bank_name]],list_all_banks!$B$1:$C$691,2,FALSE)</f>
        <v>AT34513</v>
      </c>
      <c r="D27" s="6" t="s">
        <v>181</v>
      </c>
      <c r="E27" s="42" t="str">
        <f t="shared" si="0"/>
        <v>31.12.2015</v>
      </c>
      <c r="F27">
        <v>2015</v>
      </c>
      <c r="G27">
        <v>1</v>
      </c>
      <c r="H27">
        <v>2</v>
      </c>
      <c r="I27" t="s">
        <v>1382</v>
      </c>
      <c r="J27" t="s">
        <v>1382</v>
      </c>
      <c r="K27" t="s">
        <v>1</v>
      </c>
      <c r="L27">
        <v>0</v>
      </c>
      <c r="M27" t="s">
        <v>14</v>
      </c>
      <c r="N27" t="s">
        <v>91</v>
      </c>
      <c r="P27">
        <v>1</v>
      </c>
      <c r="Q27">
        <v>0</v>
      </c>
      <c r="R27">
        <v>0</v>
      </c>
      <c r="S27">
        <v>0</v>
      </c>
      <c r="U27">
        <v>3</v>
      </c>
      <c r="V27">
        <v>0</v>
      </c>
      <c r="W27" t="s">
        <v>20</v>
      </c>
      <c r="Y27" t="s">
        <v>1</v>
      </c>
      <c r="Z27" s="13">
        <v>87068</v>
      </c>
      <c r="AA27" s="13">
        <v>200</v>
      </c>
      <c r="AB27" s="13">
        <v>1666</v>
      </c>
      <c r="AC27" s="13" t="s">
        <v>20</v>
      </c>
      <c r="AD27" s="13" t="s">
        <v>20</v>
      </c>
      <c r="AE27" s="13" t="s">
        <v>20</v>
      </c>
      <c r="AF27" s="13" t="s">
        <v>20</v>
      </c>
      <c r="AG27" s="13">
        <v>2169</v>
      </c>
      <c r="AH27" t="s">
        <v>20</v>
      </c>
      <c r="AI27">
        <v>0</v>
      </c>
      <c r="AK27">
        <v>1</v>
      </c>
      <c r="AL27">
        <v>1</v>
      </c>
      <c r="AM27">
        <v>0</v>
      </c>
      <c r="AN27">
        <v>0</v>
      </c>
      <c r="AO27">
        <v>0</v>
      </c>
      <c r="AQ27">
        <v>2</v>
      </c>
      <c r="AR27" t="s">
        <v>20</v>
      </c>
      <c r="AS27" t="s">
        <v>20</v>
      </c>
      <c r="AT27">
        <v>5</v>
      </c>
      <c r="AU27">
        <v>2</v>
      </c>
      <c r="AV27">
        <v>0</v>
      </c>
      <c r="BA27" s="14" t="s">
        <v>2280</v>
      </c>
      <c r="BG27" s="9"/>
      <c r="BI27" t="s">
        <v>3146</v>
      </c>
    </row>
    <row r="28" spans="1:61" x14ac:dyDescent="0.25">
      <c r="A28" t="s">
        <v>154</v>
      </c>
      <c r="B28" s="40" t="s">
        <v>2048</v>
      </c>
      <c r="C28" t="str">
        <f>VLOOKUP(Tabelle1[[#This Row],[bank_name]],list_all_banks!$B$1:$C$691,2,FALSE)</f>
        <v>AT34513</v>
      </c>
      <c r="D28" s="6" t="s">
        <v>181</v>
      </c>
      <c r="E28" s="42" t="str">
        <f t="shared" si="0"/>
        <v>31.12.2015</v>
      </c>
      <c r="F28">
        <v>2015</v>
      </c>
      <c r="G28">
        <v>1</v>
      </c>
      <c r="H28">
        <v>2</v>
      </c>
      <c r="I28" t="s">
        <v>1382</v>
      </c>
      <c r="J28" t="s">
        <v>1382</v>
      </c>
      <c r="K28" t="s">
        <v>1</v>
      </c>
      <c r="L28">
        <v>0</v>
      </c>
      <c r="M28" t="s">
        <v>14</v>
      </c>
      <c r="N28" t="s">
        <v>91</v>
      </c>
      <c r="P28">
        <v>1</v>
      </c>
      <c r="Q28">
        <v>0</v>
      </c>
      <c r="R28">
        <v>0</v>
      </c>
      <c r="S28">
        <v>0</v>
      </c>
      <c r="U28">
        <v>3</v>
      </c>
      <c r="V28">
        <v>0</v>
      </c>
      <c r="W28" t="s">
        <v>20</v>
      </c>
      <c r="Y28" t="s">
        <v>980</v>
      </c>
      <c r="Z28" s="13">
        <v>16839</v>
      </c>
      <c r="AA28" s="13">
        <v>38</v>
      </c>
      <c r="AB28" s="13">
        <v>1816</v>
      </c>
      <c r="AC28" s="13" t="s">
        <v>20</v>
      </c>
      <c r="AD28" s="13" t="s">
        <v>20</v>
      </c>
      <c r="AE28" s="13" t="s">
        <v>20</v>
      </c>
      <c r="AF28" s="13" t="s">
        <v>20</v>
      </c>
      <c r="AG28" s="13">
        <v>416</v>
      </c>
      <c r="AH28" t="s">
        <v>20</v>
      </c>
      <c r="AI28">
        <v>0</v>
      </c>
      <c r="AK28">
        <v>1</v>
      </c>
      <c r="AL28">
        <v>1</v>
      </c>
      <c r="AM28">
        <v>0</v>
      </c>
      <c r="AN28">
        <v>0</v>
      </c>
      <c r="AO28">
        <v>0</v>
      </c>
      <c r="AQ28">
        <v>2</v>
      </c>
      <c r="AR28" t="s">
        <v>20</v>
      </c>
      <c r="AS28" t="s">
        <v>20</v>
      </c>
      <c r="AT28">
        <v>5</v>
      </c>
      <c r="AU28">
        <v>2</v>
      </c>
      <c r="AV28">
        <v>0</v>
      </c>
      <c r="BA28" s="14" t="s">
        <v>2280</v>
      </c>
      <c r="BG28" s="9"/>
      <c r="BI28" t="s">
        <v>3146</v>
      </c>
    </row>
    <row r="29" spans="1:61" x14ac:dyDescent="0.25">
      <c r="A29" t="s">
        <v>154</v>
      </c>
      <c r="B29" s="40" t="s">
        <v>2048</v>
      </c>
      <c r="C29" t="str">
        <f>VLOOKUP(Tabelle1[[#This Row],[bank_name]],list_all_banks!$B$1:$C$691,2,FALSE)</f>
        <v>AT34513</v>
      </c>
      <c r="D29" s="6" t="s">
        <v>181</v>
      </c>
      <c r="E29" s="42" t="str">
        <f t="shared" si="0"/>
        <v>31.12.2015</v>
      </c>
      <c r="F29">
        <v>2015</v>
      </c>
      <c r="G29">
        <v>1</v>
      </c>
      <c r="H29">
        <v>2</v>
      </c>
      <c r="I29" t="s">
        <v>1382</v>
      </c>
      <c r="J29" t="s">
        <v>1382</v>
      </c>
      <c r="K29" t="s">
        <v>1</v>
      </c>
      <c r="L29">
        <v>0</v>
      </c>
      <c r="M29" t="s">
        <v>14</v>
      </c>
      <c r="N29" t="s">
        <v>91</v>
      </c>
      <c r="P29">
        <v>1</v>
      </c>
      <c r="Q29">
        <v>0</v>
      </c>
      <c r="R29">
        <v>0</v>
      </c>
      <c r="S29">
        <v>0</v>
      </c>
      <c r="U29">
        <v>3</v>
      </c>
      <c r="V29">
        <v>0</v>
      </c>
      <c r="W29" t="s">
        <v>20</v>
      </c>
      <c r="Y29" t="s">
        <v>983</v>
      </c>
      <c r="Z29" s="13">
        <v>-362</v>
      </c>
      <c r="AA29" s="13">
        <v>0</v>
      </c>
      <c r="AB29" s="13">
        <v>-404</v>
      </c>
      <c r="AC29" s="13" t="s">
        <v>20</v>
      </c>
      <c r="AD29" s="13" t="s">
        <v>20</v>
      </c>
      <c r="AE29" s="13" t="s">
        <v>20</v>
      </c>
      <c r="AF29" s="13" t="s">
        <v>20</v>
      </c>
      <c r="AG29" s="13">
        <v>55</v>
      </c>
      <c r="AH29" t="s">
        <v>20</v>
      </c>
      <c r="AI29">
        <v>0</v>
      </c>
      <c r="AK29">
        <v>1</v>
      </c>
      <c r="AL29">
        <v>1</v>
      </c>
      <c r="AM29">
        <v>0</v>
      </c>
      <c r="AN29">
        <v>0</v>
      </c>
      <c r="AO29">
        <v>0</v>
      </c>
      <c r="AQ29">
        <v>2</v>
      </c>
      <c r="AR29" t="s">
        <v>20</v>
      </c>
      <c r="AS29" t="s">
        <v>20</v>
      </c>
      <c r="AT29">
        <v>5</v>
      </c>
      <c r="AU29">
        <v>2</v>
      </c>
      <c r="AV29">
        <v>0</v>
      </c>
      <c r="BA29" s="14" t="s">
        <v>2280</v>
      </c>
      <c r="BG29" s="9"/>
      <c r="BI29" t="s">
        <v>3146</v>
      </c>
    </row>
    <row r="30" spans="1:61" x14ac:dyDescent="0.25">
      <c r="A30" t="s">
        <v>154</v>
      </c>
      <c r="B30" s="40" t="s">
        <v>2048</v>
      </c>
      <c r="C30" t="str">
        <f>VLOOKUP(Tabelle1[[#This Row],[bank_name]],list_all_banks!$B$1:$C$691,2,FALSE)</f>
        <v>AT34513</v>
      </c>
      <c r="D30" s="6" t="s">
        <v>181</v>
      </c>
      <c r="E30" s="42" t="str">
        <f t="shared" si="0"/>
        <v>31.12.2015</v>
      </c>
      <c r="F30">
        <v>2015</v>
      </c>
      <c r="G30">
        <v>1</v>
      </c>
      <c r="H30">
        <v>2</v>
      </c>
      <c r="I30" t="s">
        <v>1382</v>
      </c>
      <c r="J30" t="s">
        <v>1382</v>
      </c>
      <c r="K30" t="s">
        <v>1</v>
      </c>
      <c r="L30">
        <v>0</v>
      </c>
      <c r="M30" t="s">
        <v>14</v>
      </c>
      <c r="N30" t="s">
        <v>91</v>
      </c>
      <c r="P30">
        <v>1</v>
      </c>
      <c r="Q30">
        <v>0</v>
      </c>
      <c r="R30">
        <v>0</v>
      </c>
      <c r="S30">
        <v>0</v>
      </c>
      <c r="U30">
        <v>3</v>
      </c>
      <c r="V30">
        <v>0</v>
      </c>
      <c r="W30" t="s">
        <v>20</v>
      </c>
      <c r="Y30" t="s">
        <v>1278</v>
      </c>
      <c r="Z30" s="13">
        <v>12969</v>
      </c>
      <c r="AA30" s="13">
        <v>78</v>
      </c>
      <c r="AB30" s="13">
        <v>908</v>
      </c>
      <c r="AC30" s="13" t="s">
        <v>20</v>
      </c>
      <c r="AD30" s="13" t="s">
        <v>20</v>
      </c>
      <c r="AE30" s="13" t="s">
        <v>20</v>
      </c>
      <c r="AF30" s="13" t="s">
        <v>20</v>
      </c>
      <c r="AG30" s="13">
        <v>394</v>
      </c>
      <c r="AH30" t="s">
        <v>20</v>
      </c>
      <c r="AI30">
        <v>0</v>
      </c>
      <c r="AK30">
        <v>1</v>
      </c>
      <c r="AL30">
        <v>1</v>
      </c>
      <c r="AM30">
        <v>0</v>
      </c>
      <c r="AN30">
        <v>0</v>
      </c>
      <c r="AO30">
        <v>0</v>
      </c>
      <c r="AQ30">
        <v>2</v>
      </c>
      <c r="AR30" t="s">
        <v>20</v>
      </c>
      <c r="AS30" t="s">
        <v>20</v>
      </c>
      <c r="AT30">
        <v>5</v>
      </c>
      <c r="AU30">
        <v>2</v>
      </c>
      <c r="AV30">
        <v>0</v>
      </c>
      <c r="BA30" s="14" t="s">
        <v>2280</v>
      </c>
      <c r="BG30" s="9"/>
      <c r="BI30" t="s">
        <v>3146</v>
      </c>
    </row>
    <row r="31" spans="1:61" x14ac:dyDescent="0.25">
      <c r="A31" t="s">
        <v>154</v>
      </c>
      <c r="B31" s="40" t="s">
        <v>2048</v>
      </c>
      <c r="C31" t="str">
        <f>VLOOKUP(Tabelle1[[#This Row],[bank_name]],list_all_banks!$B$1:$C$691,2,FALSE)</f>
        <v>AT34513</v>
      </c>
      <c r="D31" s="6" t="s">
        <v>181</v>
      </c>
      <c r="E31" s="42" t="str">
        <f t="shared" si="0"/>
        <v>31.12.2015</v>
      </c>
      <c r="F31">
        <v>2015</v>
      </c>
      <c r="G31">
        <v>1</v>
      </c>
      <c r="H31">
        <v>2</v>
      </c>
      <c r="I31" t="s">
        <v>1382</v>
      </c>
      <c r="J31" t="s">
        <v>1382</v>
      </c>
      <c r="K31" t="s">
        <v>1</v>
      </c>
      <c r="L31">
        <v>0</v>
      </c>
      <c r="M31" t="s">
        <v>14</v>
      </c>
      <c r="N31" t="s">
        <v>91</v>
      </c>
      <c r="P31">
        <v>1</v>
      </c>
      <c r="Q31">
        <v>0</v>
      </c>
      <c r="R31">
        <v>0</v>
      </c>
      <c r="S31">
        <v>0</v>
      </c>
      <c r="U31">
        <v>3</v>
      </c>
      <c r="V31">
        <v>0</v>
      </c>
      <c r="W31" t="s">
        <v>20</v>
      </c>
      <c r="Y31" t="s">
        <v>1324</v>
      </c>
      <c r="Z31" s="13">
        <v>21530</v>
      </c>
      <c r="AA31" s="13">
        <v>96</v>
      </c>
      <c r="AB31" s="13">
        <v>5277</v>
      </c>
      <c r="AC31" s="13" t="s">
        <v>20</v>
      </c>
      <c r="AD31" s="13" t="s">
        <v>20</v>
      </c>
      <c r="AE31" s="13" t="s">
        <v>20</v>
      </c>
      <c r="AF31" s="13" t="s">
        <v>20</v>
      </c>
      <c r="AG31" s="13">
        <v>569</v>
      </c>
      <c r="AH31" t="s">
        <v>20</v>
      </c>
      <c r="AI31">
        <v>0</v>
      </c>
      <c r="AK31">
        <v>1</v>
      </c>
      <c r="AL31">
        <v>1</v>
      </c>
      <c r="AM31">
        <v>0</v>
      </c>
      <c r="AN31">
        <v>0</v>
      </c>
      <c r="AO31">
        <v>0</v>
      </c>
      <c r="AQ31">
        <v>2</v>
      </c>
      <c r="AR31" t="s">
        <v>20</v>
      </c>
      <c r="AS31" t="s">
        <v>20</v>
      </c>
      <c r="AT31">
        <v>5</v>
      </c>
      <c r="AU31">
        <v>2</v>
      </c>
      <c r="AV31">
        <v>0</v>
      </c>
      <c r="BA31" s="14" t="s">
        <v>2280</v>
      </c>
      <c r="BG31" s="9"/>
      <c r="BI31" t="s">
        <v>3146</v>
      </c>
    </row>
    <row r="32" spans="1:61" x14ac:dyDescent="0.25">
      <c r="A32" s="9" t="s">
        <v>154</v>
      </c>
      <c r="B32" s="52" t="s">
        <v>2048</v>
      </c>
      <c r="C32" s="9" t="str">
        <f>VLOOKUP(Tabelle1[[#This Row],[bank_name]],list_all_banks!$B$1:$C$691,2,FALSE)</f>
        <v>AT34513</v>
      </c>
      <c r="D32" s="6" t="s">
        <v>181</v>
      </c>
      <c r="E32" s="42" t="str">
        <f t="shared" si="0"/>
        <v>31.12.2015</v>
      </c>
      <c r="F32" s="9">
        <v>2015</v>
      </c>
      <c r="G32" s="9">
        <v>1</v>
      </c>
      <c r="H32" s="9">
        <v>2</v>
      </c>
      <c r="I32" s="9" t="s">
        <v>1382</v>
      </c>
      <c r="J32" s="9" t="s">
        <v>1382</v>
      </c>
      <c r="K32" s="9" t="s">
        <v>1</v>
      </c>
      <c r="L32" s="9">
        <v>0</v>
      </c>
      <c r="M32" s="9" t="s">
        <v>14</v>
      </c>
      <c r="N32" s="9" t="s">
        <v>91</v>
      </c>
      <c r="P32" s="9">
        <v>1</v>
      </c>
      <c r="Q32" s="9">
        <v>0</v>
      </c>
      <c r="R32" s="9">
        <v>0</v>
      </c>
      <c r="S32" s="9">
        <v>0</v>
      </c>
      <c r="U32" s="9">
        <v>3</v>
      </c>
      <c r="V32" s="9">
        <v>0</v>
      </c>
      <c r="W32" s="9" t="s">
        <v>20</v>
      </c>
      <c r="Y32" s="9" t="s">
        <v>1350</v>
      </c>
      <c r="Z32" s="68">
        <v>76</v>
      </c>
      <c r="AA32" s="68">
        <v>0</v>
      </c>
      <c r="AB32" s="68">
        <v>13</v>
      </c>
      <c r="AC32" s="68" t="s">
        <v>20</v>
      </c>
      <c r="AD32" s="68" t="s">
        <v>20</v>
      </c>
      <c r="AE32" s="68" t="s">
        <v>20</v>
      </c>
      <c r="AF32" s="68" t="s">
        <v>20</v>
      </c>
      <c r="AG32" s="68">
        <v>12</v>
      </c>
      <c r="AH32" s="9" t="s">
        <v>20</v>
      </c>
      <c r="AI32" s="9">
        <v>0</v>
      </c>
      <c r="AK32" s="9">
        <v>1</v>
      </c>
      <c r="AL32" s="9">
        <v>1</v>
      </c>
      <c r="AM32" s="9">
        <v>0</v>
      </c>
      <c r="AN32" s="9">
        <v>0</v>
      </c>
      <c r="AO32" s="9">
        <v>0</v>
      </c>
      <c r="AQ32" s="9">
        <v>2</v>
      </c>
      <c r="AR32" s="9" t="s">
        <v>20</v>
      </c>
      <c r="AS32" s="9" t="s">
        <v>20</v>
      </c>
      <c r="AT32" s="9">
        <v>5</v>
      </c>
      <c r="AU32" s="9">
        <v>2</v>
      </c>
      <c r="AV32" s="9">
        <v>0</v>
      </c>
      <c r="AW32" s="9"/>
      <c r="AX32" s="9"/>
      <c r="BA32" s="63" t="s">
        <v>2280</v>
      </c>
      <c r="BC32" s="9"/>
      <c r="BD32" s="9"/>
      <c r="BE32" s="9"/>
      <c r="BF32" s="9"/>
      <c r="BG32" s="9"/>
      <c r="BI32" t="s">
        <v>3146</v>
      </c>
    </row>
    <row r="33" spans="1:61" s="74" customFormat="1" ht="15.75" thickBot="1" x14ac:dyDescent="0.3">
      <c r="A33" s="44" t="s">
        <v>154</v>
      </c>
      <c r="B33" s="48" t="s">
        <v>2048</v>
      </c>
      <c r="C33" s="44" t="str">
        <f>VLOOKUP(Tabelle1[[#This Row],[bank_name]],list_all_banks!$B$1:$C$691,2,FALSE)</f>
        <v>AT34513</v>
      </c>
      <c r="D33" s="45" t="s">
        <v>181</v>
      </c>
      <c r="E33" s="46" t="str">
        <f t="shared" si="0"/>
        <v>31.12.2015</v>
      </c>
      <c r="F33" s="44">
        <v>2015</v>
      </c>
      <c r="G33" s="44">
        <v>1</v>
      </c>
      <c r="H33" s="44">
        <v>2</v>
      </c>
      <c r="I33" s="44" t="s">
        <v>1382</v>
      </c>
      <c r="J33" s="44" t="s">
        <v>1382</v>
      </c>
      <c r="K33" s="44" t="s">
        <v>1</v>
      </c>
      <c r="L33" s="44">
        <v>0</v>
      </c>
      <c r="M33" s="44" t="s">
        <v>14</v>
      </c>
      <c r="N33" s="44" t="s">
        <v>91</v>
      </c>
      <c r="O33" s="45"/>
      <c r="P33" s="44">
        <v>1</v>
      </c>
      <c r="Q33" s="44">
        <v>0</v>
      </c>
      <c r="R33" s="44">
        <v>0</v>
      </c>
      <c r="S33" s="44">
        <v>0</v>
      </c>
      <c r="T33" s="45"/>
      <c r="U33" s="44">
        <v>3</v>
      </c>
      <c r="V33" s="44">
        <v>0</v>
      </c>
      <c r="W33" s="44" t="s">
        <v>20</v>
      </c>
      <c r="X33" s="45"/>
      <c r="Y33" s="44" t="s">
        <v>1363</v>
      </c>
      <c r="Z33" s="123">
        <v>9508</v>
      </c>
      <c r="AA33" s="123">
        <v>48</v>
      </c>
      <c r="AB33" s="123">
        <v>528</v>
      </c>
      <c r="AC33" s="123" t="s">
        <v>20</v>
      </c>
      <c r="AD33" s="123" t="s">
        <v>20</v>
      </c>
      <c r="AE33" s="123" t="s">
        <v>20</v>
      </c>
      <c r="AF33" s="123" t="s">
        <v>20</v>
      </c>
      <c r="AG33" s="123">
        <v>142</v>
      </c>
      <c r="AH33" s="44" t="s">
        <v>20</v>
      </c>
      <c r="AI33" s="44">
        <v>0</v>
      </c>
      <c r="AJ33" s="45"/>
      <c r="AK33" s="44">
        <v>1</v>
      </c>
      <c r="AL33" s="44">
        <v>1</v>
      </c>
      <c r="AM33" s="44">
        <v>0</v>
      </c>
      <c r="AN33" s="44">
        <v>0</v>
      </c>
      <c r="AO33" s="44">
        <v>0</v>
      </c>
      <c r="AP33" s="45"/>
      <c r="AQ33" s="44">
        <v>2</v>
      </c>
      <c r="AR33" s="44" t="s">
        <v>20</v>
      </c>
      <c r="AS33" s="44" t="s">
        <v>20</v>
      </c>
      <c r="AT33" s="44">
        <v>5</v>
      </c>
      <c r="AU33" s="44">
        <v>2</v>
      </c>
      <c r="AV33" s="44">
        <v>0</v>
      </c>
      <c r="AW33" s="44"/>
      <c r="AX33" s="44"/>
      <c r="AY33" s="45"/>
      <c r="AZ33" s="46"/>
      <c r="BA33" s="47" t="s">
        <v>2280</v>
      </c>
      <c r="BB33" s="45"/>
      <c r="BH33" s="75"/>
      <c r="BI33" t="s">
        <v>3146</v>
      </c>
    </row>
    <row r="34" spans="1:61" x14ac:dyDescent="0.25">
      <c r="A34" t="s">
        <v>154</v>
      </c>
      <c r="B34" s="40" t="s">
        <v>2048</v>
      </c>
      <c r="C34" t="str">
        <f>VLOOKUP(Tabelle1[[#This Row],[bank_name]],list_all_banks!$B$1:$C$691,2,FALSE)</f>
        <v>AT34513</v>
      </c>
      <c r="D34" s="6" t="s">
        <v>181</v>
      </c>
      <c r="E34" s="42" t="str">
        <f t="shared" si="0"/>
        <v>31.12.2016</v>
      </c>
      <c r="F34">
        <v>2016</v>
      </c>
      <c r="G34">
        <v>1</v>
      </c>
      <c r="H34">
        <v>2</v>
      </c>
      <c r="I34" t="s">
        <v>1382</v>
      </c>
      <c r="J34" s="33" t="s">
        <v>1382</v>
      </c>
      <c r="K34" t="s">
        <v>1</v>
      </c>
      <c r="L34">
        <v>0</v>
      </c>
      <c r="M34" t="s">
        <v>14</v>
      </c>
      <c r="N34" t="s">
        <v>91</v>
      </c>
      <c r="P34">
        <v>1</v>
      </c>
      <c r="Q34">
        <v>0</v>
      </c>
      <c r="R34">
        <v>0</v>
      </c>
      <c r="S34">
        <v>0</v>
      </c>
      <c r="U34">
        <v>3</v>
      </c>
      <c r="V34">
        <v>0</v>
      </c>
      <c r="W34" t="s">
        <v>20</v>
      </c>
      <c r="Y34" t="s">
        <v>154</v>
      </c>
      <c r="Z34" s="13">
        <v>1276646</v>
      </c>
      <c r="AA34" s="13">
        <v>5313</v>
      </c>
      <c r="AB34" s="13">
        <v>223820</v>
      </c>
      <c r="AC34" s="13" t="s">
        <v>20</v>
      </c>
      <c r="AD34" s="13" t="s">
        <v>20</v>
      </c>
      <c r="AE34" s="13" t="s">
        <v>20</v>
      </c>
      <c r="AF34" s="13" t="s">
        <v>20</v>
      </c>
      <c r="AG34" s="13">
        <v>34549</v>
      </c>
      <c r="AH34" t="s">
        <v>20</v>
      </c>
      <c r="AI34">
        <v>0</v>
      </c>
      <c r="AK34">
        <v>1</v>
      </c>
      <c r="AL34">
        <v>1</v>
      </c>
      <c r="AM34">
        <v>0</v>
      </c>
      <c r="AN34">
        <v>0</v>
      </c>
      <c r="AO34">
        <v>0</v>
      </c>
      <c r="AQ34">
        <v>2</v>
      </c>
      <c r="AR34" t="s">
        <v>20</v>
      </c>
      <c r="AS34" t="s">
        <v>20</v>
      </c>
      <c r="AT34">
        <v>5</v>
      </c>
      <c r="AU34">
        <v>2</v>
      </c>
      <c r="AV34">
        <v>0</v>
      </c>
      <c r="AY34" s="6" t="s">
        <v>1837</v>
      </c>
      <c r="AZ34" s="114" t="s">
        <v>2247</v>
      </c>
      <c r="BA34" s="14" t="s">
        <v>2282</v>
      </c>
      <c r="BG34" s="9"/>
      <c r="BI34" t="s">
        <v>3146</v>
      </c>
    </row>
    <row r="35" spans="1:61" x14ac:dyDescent="0.25">
      <c r="A35" t="s">
        <v>154</v>
      </c>
      <c r="B35" s="40" t="s">
        <v>2048</v>
      </c>
      <c r="C35" t="str">
        <f>VLOOKUP(Tabelle1[[#This Row],[bank_name]],list_all_banks!$B$1:$C$691,2,FALSE)</f>
        <v>AT34513</v>
      </c>
      <c r="D35" s="6" t="s">
        <v>181</v>
      </c>
      <c r="E35" s="42" t="str">
        <f t="shared" si="0"/>
        <v>31.12.2016</v>
      </c>
      <c r="F35">
        <v>2016</v>
      </c>
      <c r="G35">
        <v>1</v>
      </c>
      <c r="H35">
        <v>2</v>
      </c>
      <c r="I35" t="s">
        <v>1382</v>
      </c>
      <c r="J35" s="33" t="s">
        <v>1382</v>
      </c>
      <c r="K35" t="s">
        <v>1</v>
      </c>
      <c r="L35">
        <v>0</v>
      </c>
      <c r="M35" t="s">
        <v>14</v>
      </c>
      <c r="N35" t="s">
        <v>91</v>
      </c>
      <c r="P35">
        <v>1</v>
      </c>
      <c r="Q35">
        <v>0</v>
      </c>
      <c r="R35">
        <v>0</v>
      </c>
      <c r="S35">
        <v>0</v>
      </c>
      <c r="U35">
        <v>3</v>
      </c>
      <c r="V35">
        <v>0</v>
      </c>
      <c r="W35" t="s">
        <v>20</v>
      </c>
      <c r="Y35" t="s">
        <v>293</v>
      </c>
      <c r="Z35" s="13">
        <v>10468</v>
      </c>
      <c r="AA35" s="13">
        <v>48</v>
      </c>
      <c r="AB35" s="13">
        <v>465</v>
      </c>
      <c r="AC35" s="13" t="s">
        <v>20</v>
      </c>
      <c r="AD35" s="13" t="s">
        <v>20</v>
      </c>
      <c r="AE35" s="13" t="s">
        <v>20</v>
      </c>
      <c r="AF35" s="13" t="s">
        <v>20</v>
      </c>
      <c r="AG35" s="13">
        <v>84</v>
      </c>
      <c r="AH35" t="s">
        <v>20</v>
      </c>
      <c r="AI35">
        <v>0</v>
      </c>
      <c r="AK35">
        <v>1</v>
      </c>
      <c r="AL35">
        <v>1</v>
      </c>
      <c r="AM35">
        <v>0</v>
      </c>
      <c r="AN35">
        <v>0</v>
      </c>
      <c r="AO35">
        <v>0</v>
      </c>
      <c r="AQ35">
        <v>2</v>
      </c>
      <c r="AR35" t="s">
        <v>20</v>
      </c>
      <c r="AS35" t="s">
        <v>20</v>
      </c>
      <c r="AT35">
        <v>5</v>
      </c>
      <c r="AU35">
        <v>2</v>
      </c>
      <c r="AV35">
        <v>0</v>
      </c>
      <c r="AY35" s="6" t="s">
        <v>1837</v>
      </c>
      <c r="AZ35" s="114" t="s">
        <v>2248</v>
      </c>
      <c r="BA35" s="14" t="s">
        <v>2282</v>
      </c>
      <c r="BG35" s="9"/>
      <c r="BI35" t="s">
        <v>3146</v>
      </c>
    </row>
    <row r="36" spans="1:61" x14ac:dyDescent="0.25">
      <c r="A36" t="s">
        <v>154</v>
      </c>
      <c r="B36" s="40" t="s">
        <v>2048</v>
      </c>
      <c r="C36" t="str">
        <f>VLOOKUP(Tabelle1[[#This Row],[bank_name]],list_all_banks!$B$1:$C$691,2,FALSE)</f>
        <v>AT34513</v>
      </c>
      <c r="D36" s="6" t="s">
        <v>181</v>
      </c>
      <c r="E36" s="42" t="str">
        <f t="shared" si="0"/>
        <v>31.12.2016</v>
      </c>
      <c r="F36">
        <v>2016</v>
      </c>
      <c r="G36">
        <v>1</v>
      </c>
      <c r="H36">
        <v>2</v>
      </c>
      <c r="I36" t="s">
        <v>1382</v>
      </c>
      <c r="J36" s="33" t="s">
        <v>1382</v>
      </c>
      <c r="K36" t="s">
        <v>1</v>
      </c>
      <c r="L36">
        <v>0</v>
      </c>
      <c r="M36" t="s">
        <v>14</v>
      </c>
      <c r="N36" t="s">
        <v>91</v>
      </c>
      <c r="P36">
        <v>1</v>
      </c>
      <c r="Q36">
        <v>0</v>
      </c>
      <c r="R36">
        <v>0</v>
      </c>
      <c r="S36">
        <v>0</v>
      </c>
      <c r="U36">
        <v>3</v>
      </c>
      <c r="V36">
        <v>0</v>
      </c>
      <c r="W36" t="s">
        <v>20</v>
      </c>
      <c r="Y36" t="s">
        <v>1</v>
      </c>
      <c r="Z36" s="13">
        <v>89340</v>
      </c>
      <c r="AA36" s="13">
        <v>200</v>
      </c>
      <c r="AB36" s="13">
        <v>8293</v>
      </c>
      <c r="AC36" s="13" t="s">
        <v>20</v>
      </c>
      <c r="AD36" s="13" t="s">
        <v>20</v>
      </c>
      <c r="AE36" s="13" t="s">
        <v>20</v>
      </c>
      <c r="AF36" s="13" t="s">
        <v>20</v>
      </c>
      <c r="AG36" s="13">
        <v>2581</v>
      </c>
      <c r="AH36" t="s">
        <v>20</v>
      </c>
      <c r="AI36">
        <v>0</v>
      </c>
      <c r="AK36">
        <v>1</v>
      </c>
      <c r="AL36">
        <v>1</v>
      </c>
      <c r="AM36">
        <v>0</v>
      </c>
      <c r="AN36">
        <v>0</v>
      </c>
      <c r="AO36">
        <v>0</v>
      </c>
      <c r="AQ36">
        <v>2</v>
      </c>
      <c r="AR36" t="s">
        <v>20</v>
      </c>
      <c r="AS36" t="s">
        <v>20</v>
      </c>
      <c r="AT36">
        <v>5</v>
      </c>
      <c r="AU36">
        <v>2</v>
      </c>
      <c r="AV36">
        <v>0</v>
      </c>
      <c r="AY36" s="6" t="s">
        <v>1837</v>
      </c>
      <c r="BA36" s="14" t="s">
        <v>2282</v>
      </c>
      <c r="BG36" s="9"/>
      <c r="BI36" t="s">
        <v>3146</v>
      </c>
    </row>
    <row r="37" spans="1:61" x14ac:dyDescent="0.25">
      <c r="A37" t="s">
        <v>154</v>
      </c>
      <c r="B37" s="40" t="s">
        <v>2048</v>
      </c>
      <c r="C37" t="str">
        <f>VLOOKUP(Tabelle1[[#This Row],[bank_name]],list_all_banks!$B$1:$C$691,2,FALSE)</f>
        <v>AT34513</v>
      </c>
      <c r="D37" s="6" t="s">
        <v>181</v>
      </c>
      <c r="E37" s="42" t="str">
        <f t="shared" si="0"/>
        <v>31.12.2016</v>
      </c>
      <c r="F37">
        <v>2016</v>
      </c>
      <c r="G37">
        <v>1</v>
      </c>
      <c r="H37">
        <v>2</v>
      </c>
      <c r="I37" t="s">
        <v>1382</v>
      </c>
      <c r="J37" s="33" t="s">
        <v>1382</v>
      </c>
      <c r="K37" t="s">
        <v>1</v>
      </c>
      <c r="L37">
        <v>0</v>
      </c>
      <c r="M37" t="s">
        <v>14</v>
      </c>
      <c r="N37" t="s">
        <v>91</v>
      </c>
      <c r="P37">
        <v>1</v>
      </c>
      <c r="Q37">
        <v>0</v>
      </c>
      <c r="R37">
        <v>0</v>
      </c>
      <c r="S37">
        <v>0</v>
      </c>
      <c r="U37">
        <v>3</v>
      </c>
      <c r="V37">
        <v>0</v>
      </c>
      <c r="W37" t="s">
        <v>20</v>
      </c>
      <c r="Y37" t="s">
        <v>980</v>
      </c>
      <c r="Z37" s="13">
        <v>18547</v>
      </c>
      <c r="AA37" s="13">
        <v>40</v>
      </c>
      <c r="AB37" s="13">
        <v>3488</v>
      </c>
      <c r="AC37" s="13" t="s">
        <v>20</v>
      </c>
      <c r="AD37" s="13" t="s">
        <v>20</v>
      </c>
      <c r="AE37" s="13" t="s">
        <v>20</v>
      </c>
      <c r="AF37" s="13" t="s">
        <v>20</v>
      </c>
      <c r="AG37" s="13">
        <v>822</v>
      </c>
      <c r="AH37" t="s">
        <v>20</v>
      </c>
      <c r="AI37">
        <v>0</v>
      </c>
      <c r="AK37">
        <v>1</v>
      </c>
      <c r="AL37">
        <v>1</v>
      </c>
      <c r="AM37">
        <v>0</v>
      </c>
      <c r="AN37">
        <v>0</v>
      </c>
      <c r="AO37">
        <v>0</v>
      </c>
      <c r="AQ37">
        <v>2</v>
      </c>
      <c r="AR37" t="s">
        <v>20</v>
      </c>
      <c r="AS37" t="s">
        <v>20</v>
      </c>
      <c r="AT37">
        <v>5</v>
      </c>
      <c r="AU37">
        <v>2</v>
      </c>
      <c r="AV37">
        <v>0</v>
      </c>
      <c r="AY37" s="6" t="s">
        <v>1837</v>
      </c>
      <c r="BA37" s="14" t="s">
        <v>2282</v>
      </c>
      <c r="BG37" s="9"/>
      <c r="BI37" t="s">
        <v>3146</v>
      </c>
    </row>
    <row r="38" spans="1:61" x14ac:dyDescent="0.25">
      <c r="A38" t="s">
        <v>154</v>
      </c>
      <c r="B38" s="40" t="s">
        <v>2048</v>
      </c>
      <c r="C38" t="str">
        <f>VLOOKUP(Tabelle1[[#This Row],[bank_name]],list_all_banks!$B$1:$C$691,2,FALSE)</f>
        <v>AT34513</v>
      </c>
      <c r="D38" s="6" t="s">
        <v>181</v>
      </c>
      <c r="E38" s="42" t="str">
        <f t="shared" si="0"/>
        <v>31.12.2016</v>
      </c>
      <c r="F38">
        <v>2016</v>
      </c>
      <c r="G38">
        <v>1</v>
      </c>
      <c r="H38">
        <v>2</v>
      </c>
      <c r="I38" t="s">
        <v>1382</v>
      </c>
      <c r="J38" s="33" t="s">
        <v>1382</v>
      </c>
      <c r="K38" t="s">
        <v>1</v>
      </c>
      <c r="L38">
        <v>0</v>
      </c>
      <c r="M38" t="s">
        <v>14</v>
      </c>
      <c r="N38" t="s">
        <v>91</v>
      </c>
      <c r="P38">
        <v>1</v>
      </c>
      <c r="Q38">
        <v>0</v>
      </c>
      <c r="R38">
        <v>0</v>
      </c>
      <c r="S38">
        <v>0</v>
      </c>
      <c r="U38">
        <v>3</v>
      </c>
      <c r="V38">
        <v>0</v>
      </c>
      <c r="W38" t="s">
        <v>20</v>
      </c>
      <c r="Y38" t="s">
        <v>983</v>
      </c>
      <c r="Z38" s="13">
        <v>-8</v>
      </c>
      <c r="AA38" s="13">
        <v>0</v>
      </c>
      <c r="AB38" s="13">
        <v>-4</v>
      </c>
      <c r="AC38" s="13" t="s">
        <v>20</v>
      </c>
      <c r="AD38" s="13" t="s">
        <v>20</v>
      </c>
      <c r="AE38" s="13" t="s">
        <v>20</v>
      </c>
      <c r="AF38" s="13" t="s">
        <v>20</v>
      </c>
      <c r="AG38" s="13">
        <v>0</v>
      </c>
      <c r="AH38" t="s">
        <v>20</v>
      </c>
      <c r="AI38">
        <v>0</v>
      </c>
      <c r="AK38">
        <v>1</v>
      </c>
      <c r="AL38">
        <v>1</v>
      </c>
      <c r="AM38">
        <v>0</v>
      </c>
      <c r="AN38">
        <v>0</v>
      </c>
      <c r="AO38">
        <v>0</v>
      </c>
      <c r="AQ38">
        <v>2</v>
      </c>
      <c r="AR38" t="s">
        <v>20</v>
      </c>
      <c r="AS38" t="s">
        <v>20</v>
      </c>
      <c r="AT38">
        <v>5</v>
      </c>
      <c r="AU38">
        <v>2</v>
      </c>
      <c r="AV38">
        <v>0</v>
      </c>
      <c r="AY38" s="6" t="s">
        <v>1837</v>
      </c>
      <c r="BA38" s="14" t="s">
        <v>2282</v>
      </c>
      <c r="BG38" s="9"/>
      <c r="BI38" t="s">
        <v>3146</v>
      </c>
    </row>
    <row r="39" spans="1:61" x14ac:dyDescent="0.25">
      <c r="A39" t="s">
        <v>154</v>
      </c>
      <c r="B39" s="40" t="s">
        <v>2048</v>
      </c>
      <c r="C39" t="str">
        <f>VLOOKUP(Tabelle1[[#This Row],[bank_name]],list_all_banks!$B$1:$C$691,2,FALSE)</f>
        <v>AT34513</v>
      </c>
      <c r="D39" s="6" t="s">
        <v>181</v>
      </c>
      <c r="E39" s="42" t="str">
        <f t="shared" si="0"/>
        <v>31.12.2016</v>
      </c>
      <c r="F39">
        <v>2016</v>
      </c>
      <c r="G39">
        <v>1</v>
      </c>
      <c r="H39">
        <v>2</v>
      </c>
      <c r="I39" t="s">
        <v>1382</v>
      </c>
      <c r="J39" s="33" t="s">
        <v>1382</v>
      </c>
      <c r="K39" t="s">
        <v>1</v>
      </c>
      <c r="L39">
        <v>0</v>
      </c>
      <c r="M39" t="s">
        <v>14</v>
      </c>
      <c r="N39" t="s">
        <v>91</v>
      </c>
      <c r="P39">
        <v>1</v>
      </c>
      <c r="Q39">
        <v>0</v>
      </c>
      <c r="R39">
        <v>0</v>
      </c>
      <c r="S39">
        <v>0</v>
      </c>
      <c r="U39">
        <v>3</v>
      </c>
      <c r="V39">
        <v>0</v>
      </c>
      <c r="W39" t="s">
        <v>20</v>
      </c>
      <c r="Y39" t="s">
        <v>1278</v>
      </c>
      <c r="Z39" s="13">
        <v>13180</v>
      </c>
      <c r="AA39" s="13">
        <v>81</v>
      </c>
      <c r="AB39" s="13">
        <v>-273</v>
      </c>
      <c r="AC39" s="13" t="s">
        <v>20</v>
      </c>
      <c r="AD39" s="13" t="s">
        <v>20</v>
      </c>
      <c r="AE39" s="13" t="s">
        <v>20</v>
      </c>
      <c r="AF39" s="13" t="s">
        <v>20</v>
      </c>
      <c r="AG39" s="13">
        <v>-384</v>
      </c>
      <c r="AH39" t="s">
        <v>20</v>
      </c>
      <c r="AI39">
        <v>0</v>
      </c>
      <c r="AK39">
        <v>1</v>
      </c>
      <c r="AL39">
        <v>1</v>
      </c>
      <c r="AM39">
        <v>0</v>
      </c>
      <c r="AN39">
        <v>0</v>
      </c>
      <c r="AO39">
        <v>0</v>
      </c>
      <c r="AQ39">
        <v>2</v>
      </c>
      <c r="AR39" t="s">
        <v>20</v>
      </c>
      <c r="AS39" t="s">
        <v>20</v>
      </c>
      <c r="AT39">
        <v>5</v>
      </c>
      <c r="AU39">
        <v>2</v>
      </c>
      <c r="AV39">
        <v>0</v>
      </c>
      <c r="AY39" s="6" t="s">
        <v>1837</v>
      </c>
      <c r="BA39" s="14" t="s">
        <v>2282</v>
      </c>
      <c r="BG39" s="9"/>
      <c r="BI39" t="s">
        <v>3146</v>
      </c>
    </row>
    <row r="40" spans="1:61" x14ac:dyDescent="0.25">
      <c r="A40" s="9" t="s">
        <v>154</v>
      </c>
      <c r="B40" s="52" t="s">
        <v>2048</v>
      </c>
      <c r="C40" s="9" t="str">
        <f>VLOOKUP(Tabelle1[[#This Row],[bank_name]],list_all_banks!$B$1:$C$691,2,FALSE)</f>
        <v>AT34513</v>
      </c>
      <c r="D40" s="6" t="s">
        <v>181</v>
      </c>
      <c r="E40" s="42" t="str">
        <f t="shared" si="0"/>
        <v>31.12.2016</v>
      </c>
      <c r="F40" s="9">
        <v>2016</v>
      </c>
      <c r="G40" s="9">
        <v>1</v>
      </c>
      <c r="H40" s="9">
        <v>2</v>
      </c>
      <c r="I40" s="9" t="s">
        <v>1382</v>
      </c>
      <c r="J40" s="69" t="s">
        <v>1382</v>
      </c>
      <c r="K40" s="9" t="s">
        <v>1</v>
      </c>
      <c r="L40" s="9">
        <v>0</v>
      </c>
      <c r="M40" s="9" t="s">
        <v>14</v>
      </c>
      <c r="N40" s="9" t="s">
        <v>91</v>
      </c>
      <c r="P40" s="9">
        <v>1</v>
      </c>
      <c r="Q40" s="9">
        <v>0</v>
      </c>
      <c r="R40" s="9">
        <v>0</v>
      </c>
      <c r="S40" s="9">
        <v>0</v>
      </c>
      <c r="U40" s="9">
        <v>3</v>
      </c>
      <c r="V40" s="9">
        <v>0</v>
      </c>
      <c r="W40" s="9" t="s">
        <v>20</v>
      </c>
      <c r="Y40" s="9" t="s">
        <v>1324</v>
      </c>
      <c r="Z40" s="68">
        <v>20863</v>
      </c>
      <c r="AA40" s="68">
        <v>97</v>
      </c>
      <c r="AB40" s="68">
        <v>7033</v>
      </c>
      <c r="AC40" s="68" t="s">
        <v>20</v>
      </c>
      <c r="AD40" s="68" t="s">
        <v>20</v>
      </c>
      <c r="AE40" s="68" t="s">
        <v>20</v>
      </c>
      <c r="AF40" s="68" t="s">
        <v>20</v>
      </c>
      <c r="AG40" s="68">
        <v>1118</v>
      </c>
      <c r="AH40" s="9" t="s">
        <v>20</v>
      </c>
      <c r="AI40" s="9">
        <v>0</v>
      </c>
      <c r="AK40" s="9">
        <v>1</v>
      </c>
      <c r="AL40" s="9">
        <v>1</v>
      </c>
      <c r="AM40" s="9">
        <v>0</v>
      </c>
      <c r="AN40" s="9">
        <v>0</v>
      </c>
      <c r="AO40" s="9">
        <v>0</v>
      </c>
      <c r="AQ40" s="9">
        <v>2</v>
      </c>
      <c r="AR40" s="9" t="s">
        <v>20</v>
      </c>
      <c r="AS40" s="9" t="s">
        <v>20</v>
      </c>
      <c r="AT40" s="9">
        <v>5</v>
      </c>
      <c r="AU40" s="9">
        <v>2</v>
      </c>
      <c r="AV40" s="9">
        <v>0</v>
      </c>
      <c r="AW40" s="9"/>
      <c r="AX40" s="9"/>
      <c r="AY40" s="6" t="s">
        <v>1837</v>
      </c>
      <c r="BA40" s="63" t="s">
        <v>2282</v>
      </c>
      <c r="BC40" s="9"/>
      <c r="BD40" s="9"/>
      <c r="BE40" s="9"/>
      <c r="BF40" s="9"/>
      <c r="BG40" s="9"/>
      <c r="BI40" t="s">
        <v>3146</v>
      </c>
    </row>
    <row r="41" spans="1:61" x14ac:dyDescent="0.25">
      <c r="A41" s="9" t="s">
        <v>154</v>
      </c>
      <c r="B41" s="52" t="s">
        <v>2048</v>
      </c>
      <c r="C41" s="9" t="str">
        <f>VLOOKUP(Tabelle1[[#This Row],[bank_name]],list_all_banks!$B$1:$C$691,2,FALSE)</f>
        <v>AT34513</v>
      </c>
      <c r="D41" s="6" t="s">
        <v>181</v>
      </c>
      <c r="E41" s="42" t="str">
        <f t="shared" si="0"/>
        <v>31.12.2016</v>
      </c>
      <c r="F41" s="9">
        <v>2016</v>
      </c>
      <c r="G41" s="9">
        <v>1</v>
      </c>
      <c r="H41" s="9">
        <v>2</v>
      </c>
      <c r="I41" s="9" t="s">
        <v>1382</v>
      </c>
      <c r="J41" s="69" t="s">
        <v>1382</v>
      </c>
      <c r="K41" s="9" t="s">
        <v>1</v>
      </c>
      <c r="L41" s="9">
        <v>0</v>
      </c>
      <c r="M41" s="9" t="s">
        <v>14</v>
      </c>
      <c r="N41" s="9" t="s">
        <v>91</v>
      </c>
      <c r="P41" s="9">
        <v>1</v>
      </c>
      <c r="Q41" s="9">
        <v>0</v>
      </c>
      <c r="R41" s="9">
        <v>0</v>
      </c>
      <c r="S41" s="9">
        <v>0</v>
      </c>
      <c r="U41" s="9">
        <v>3</v>
      </c>
      <c r="V41" s="9">
        <v>0</v>
      </c>
      <c r="W41" s="9" t="s">
        <v>20</v>
      </c>
      <c r="Y41" s="9" t="s">
        <v>1350</v>
      </c>
      <c r="Z41" s="68">
        <v>74</v>
      </c>
      <c r="AA41" s="68">
        <v>0</v>
      </c>
      <c r="AB41" s="68">
        <v>12</v>
      </c>
      <c r="AC41" s="68" t="s">
        <v>20</v>
      </c>
      <c r="AD41" s="68" t="s">
        <v>20</v>
      </c>
      <c r="AE41" s="68" t="s">
        <v>20</v>
      </c>
      <c r="AF41" s="68" t="s">
        <v>20</v>
      </c>
      <c r="AG41" s="68">
        <v>2</v>
      </c>
      <c r="AH41" s="9" t="s">
        <v>20</v>
      </c>
      <c r="AI41" s="9">
        <v>0</v>
      </c>
      <c r="AK41" s="9">
        <v>1</v>
      </c>
      <c r="AL41" s="9">
        <v>1</v>
      </c>
      <c r="AM41" s="9">
        <v>0</v>
      </c>
      <c r="AN41" s="9">
        <v>0</v>
      </c>
      <c r="AO41" s="9">
        <v>0</v>
      </c>
      <c r="AQ41" s="9">
        <v>2</v>
      </c>
      <c r="AR41" s="9" t="s">
        <v>20</v>
      </c>
      <c r="AS41" s="9" t="s">
        <v>20</v>
      </c>
      <c r="AT41" s="9">
        <v>5</v>
      </c>
      <c r="AU41" s="9">
        <v>2</v>
      </c>
      <c r="AV41" s="9">
        <v>0</v>
      </c>
      <c r="AW41" s="9"/>
      <c r="AX41" s="9"/>
      <c r="AY41" s="6" t="s">
        <v>1837</v>
      </c>
      <c r="BA41" s="63" t="s">
        <v>2282</v>
      </c>
      <c r="BG41" s="9"/>
      <c r="BI41" t="s">
        <v>3146</v>
      </c>
    </row>
    <row r="42" spans="1:61" ht="15.75" thickBot="1" x14ac:dyDescent="0.3">
      <c r="A42" s="44" t="s">
        <v>154</v>
      </c>
      <c r="B42" s="48" t="s">
        <v>2048</v>
      </c>
      <c r="C42" s="44" t="str">
        <f>VLOOKUP(Tabelle1[[#This Row],[bank_name]],list_all_banks!$B$1:$C$691,2,FALSE)</f>
        <v>AT34513</v>
      </c>
      <c r="D42" s="45" t="s">
        <v>181</v>
      </c>
      <c r="E42" s="46" t="str">
        <f t="shared" si="0"/>
        <v>31.12.2016</v>
      </c>
      <c r="F42" s="44">
        <v>2016</v>
      </c>
      <c r="G42" s="44">
        <v>1</v>
      </c>
      <c r="H42" s="44">
        <v>2</v>
      </c>
      <c r="I42" s="44" t="s">
        <v>1382</v>
      </c>
      <c r="J42" s="124" t="s">
        <v>1382</v>
      </c>
      <c r="K42" s="44" t="s">
        <v>1</v>
      </c>
      <c r="L42" s="44">
        <v>0</v>
      </c>
      <c r="M42" s="44" t="s">
        <v>14</v>
      </c>
      <c r="N42" s="44" t="s">
        <v>91</v>
      </c>
      <c r="O42" s="45"/>
      <c r="P42" s="44">
        <v>1</v>
      </c>
      <c r="Q42" s="44">
        <v>0</v>
      </c>
      <c r="R42" s="44">
        <v>0</v>
      </c>
      <c r="S42" s="44">
        <v>0</v>
      </c>
      <c r="T42" s="45"/>
      <c r="U42" s="44">
        <v>3</v>
      </c>
      <c r="V42" s="44">
        <v>0</v>
      </c>
      <c r="W42" s="44" t="s">
        <v>20</v>
      </c>
      <c r="X42" s="45"/>
      <c r="Y42" s="44" t="s">
        <v>1363</v>
      </c>
      <c r="Z42" s="123">
        <v>9582</v>
      </c>
      <c r="AA42" s="123">
        <v>52</v>
      </c>
      <c r="AB42" s="123">
        <v>1042</v>
      </c>
      <c r="AC42" s="123" t="s">
        <v>20</v>
      </c>
      <c r="AD42" s="123" t="s">
        <v>20</v>
      </c>
      <c r="AE42" s="123" t="s">
        <v>20</v>
      </c>
      <c r="AF42" s="123" t="s">
        <v>20</v>
      </c>
      <c r="AG42" s="123">
        <v>4</v>
      </c>
      <c r="AH42" s="44" t="s">
        <v>20</v>
      </c>
      <c r="AI42" s="44">
        <v>0</v>
      </c>
      <c r="AJ42" s="45"/>
      <c r="AK42" s="44">
        <v>1</v>
      </c>
      <c r="AL42" s="44">
        <v>1</v>
      </c>
      <c r="AM42" s="44">
        <v>0</v>
      </c>
      <c r="AN42" s="44">
        <v>0</v>
      </c>
      <c r="AO42" s="44">
        <v>0</v>
      </c>
      <c r="AP42" s="45"/>
      <c r="AQ42" s="44">
        <v>2</v>
      </c>
      <c r="AR42" s="44" t="s">
        <v>20</v>
      </c>
      <c r="AS42" s="44" t="s">
        <v>20</v>
      </c>
      <c r="AT42" s="44">
        <v>5</v>
      </c>
      <c r="AU42" s="44">
        <v>2</v>
      </c>
      <c r="AV42" s="44">
        <v>0</v>
      </c>
      <c r="AW42" s="44"/>
      <c r="AX42" s="44"/>
      <c r="AY42" s="46" t="s">
        <v>1837</v>
      </c>
      <c r="AZ42" s="46"/>
      <c r="BA42" s="47" t="s">
        <v>2282</v>
      </c>
      <c r="BB42" s="45"/>
      <c r="BG42" s="9"/>
      <c r="BI42" t="s">
        <v>3146</v>
      </c>
    </row>
    <row r="43" spans="1:61" x14ac:dyDescent="0.25">
      <c r="A43" t="s">
        <v>154</v>
      </c>
      <c r="B43" t="s">
        <v>182</v>
      </c>
      <c r="C43" t="str">
        <f>VLOOKUP(Tabelle1[[#This Row],[bank_name]],list_all_banks!$B$1:$C$691,2,FALSE)</f>
        <v>AT37108</v>
      </c>
      <c r="D43" s="6" t="s">
        <v>183</v>
      </c>
      <c r="E43" s="42" t="str">
        <f t="shared" si="0"/>
        <v>31.12.</v>
      </c>
      <c r="Z43" s="34"/>
      <c r="AA43" s="34"/>
      <c r="BG43" s="9"/>
    </row>
    <row r="44" spans="1:61" x14ac:dyDescent="0.25">
      <c r="A44" t="s">
        <v>154</v>
      </c>
      <c r="B44" t="s">
        <v>184</v>
      </c>
      <c r="C44" t="str">
        <f>VLOOKUP(Tabelle1[[#This Row],[bank_name]],list_all_banks!$B$1:$C$691,2,FALSE)</f>
        <v>AT39510</v>
      </c>
      <c r="D44" s="6" t="s">
        <v>185</v>
      </c>
      <c r="E44" s="42" t="str">
        <f t="shared" si="0"/>
        <v>31.12.</v>
      </c>
      <c r="Z44" s="34"/>
      <c r="AA44" s="34"/>
      <c r="BG44" s="9"/>
    </row>
    <row r="45" spans="1:61" x14ac:dyDescent="0.25">
      <c r="A45" s="9" t="s">
        <v>154</v>
      </c>
      <c r="B45" s="9" t="s">
        <v>186</v>
      </c>
      <c r="C45" s="9" t="str">
        <f>VLOOKUP(Tabelle1[[#This Row],[bank_name]],list_all_banks!$B$1:$C$691,2,FALSE)</f>
        <v>AT39888</v>
      </c>
      <c r="D45" s="6" t="s">
        <v>187</v>
      </c>
      <c r="E45" s="42" t="str">
        <f t="shared" si="0"/>
        <v>31.12.</v>
      </c>
      <c r="F45" s="9"/>
      <c r="G45" s="9"/>
      <c r="H45" s="9"/>
      <c r="I45" s="9"/>
      <c r="J45" s="9"/>
      <c r="K45" s="9"/>
      <c r="L45" s="9"/>
      <c r="M45" s="9"/>
      <c r="N45" s="9"/>
      <c r="P45" s="9"/>
      <c r="Q45" s="9"/>
      <c r="R45" s="9"/>
      <c r="S45" s="9"/>
      <c r="U45" s="9"/>
      <c r="V45" s="9"/>
      <c r="W45" s="9"/>
      <c r="Y45" s="9"/>
      <c r="Z45" s="9"/>
      <c r="AA45" s="87"/>
      <c r="AB45" s="9"/>
      <c r="AC45" s="9"/>
      <c r="AD45" s="9"/>
      <c r="AE45" s="9"/>
      <c r="AF45" s="9"/>
      <c r="AG45" s="9"/>
      <c r="AH45" s="9"/>
      <c r="AI45" s="9"/>
      <c r="AK45" s="9"/>
      <c r="AL45" s="9"/>
      <c r="AM45" s="9"/>
      <c r="AN45" s="9"/>
      <c r="AO45" s="9"/>
      <c r="AQ45" s="9"/>
      <c r="AR45" s="9"/>
      <c r="AS45" s="9"/>
      <c r="AT45" s="9"/>
      <c r="AU45" s="9"/>
      <c r="AV45" s="9"/>
      <c r="AW45" s="9"/>
      <c r="AX45" s="9"/>
      <c r="BA45" s="9"/>
      <c r="BC45" s="9"/>
      <c r="BD45" s="9"/>
      <c r="BE45" s="9"/>
      <c r="BF45" s="9"/>
      <c r="BG45" s="9"/>
      <c r="BI45" s="9"/>
    </row>
    <row r="46" spans="1:61" x14ac:dyDescent="0.25">
      <c r="A46" t="s">
        <v>154</v>
      </c>
      <c r="B46" t="s">
        <v>2049</v>
      </c>
      <c r="C46" t="str">
        <f>VLOOKUP(Tabelle1[[#This Row],[bank_name]],list_all_banks!$B$1:$C$691,2,FALSE)</f>
        <v>AT39923</v>
      </c>
      <c r="D46" s="6" t="s">
        <v>188</v>
      </c>
      <c r="E46" s="42" t="str">
        <f t="shared" si="0"/>
        <v>31.12.</v>
      </c>
      <c r="Z46" s="34"/>
      <c r="AA46" s="34"/>
      <c r="BG46" s="9"/>
    </row>
    <row r="47" spans="1:61" x14ac:dyDescent="0.25">
      <c r="A47" t="s">
        <v>154</v>
      </c>
      <c r="B47" t="s">
        <v>2050</v>
      </c>
      <c r="C47" t="str">
        <f>VLOOKUP(Tabelle1[[#This Row],[bank_name]],list_all_banks!$B$1:$C$691,2,FALSE)</f>
        <v>AT40084</v>
      </c>
      <c r="D47" s="6" t="s">
        <v>189</v>
      </c>
      <c r="E47" s="42" t="str">
        <f t="shared" si="0"/>
        <v>31.12.</v>
      </c>
      <c r="Z47" s="34"/>
      <c r="AA47" s="34"/>
      <c r="BG47" s="9"/>
    </row>
    <row r="48" spans="1:61" x14ac:dyDescent="0.25">
      <c r="A48" t="s">
        <v>154</v>
      </c>
      <c r="B48" t="s">
        <v>190</v>
      </c>
      <c r="C48" t="str">
        <f>VLOOKUP(Tabelle1[[#This Row],[bank_name]],list_all_banks!$B$1:$C$691,2,FALSE)</f>
        <v>AT40138</v>
      </c>
      <c r="D48" s="6" t="s">
        <v>191</v>
      </c>
      <c r="E48" s="42" t="str">
        <f t="shared" si="0"/>
        <v>31.12.</v>
      </c>
      <c r="AA48" s="34"/>
      <c r="BG48" s="9"/>
    </row>
    <row r="49" spans="1:62" x14ac:dyDescent="0.25">
      <c r="A49" t="s">
        <v>154</v>
      </c>
      <c r="B49" t="s">
        <v>192</v>
      </c>
      <c r="C49" t="str">
        <f>VLOOKUP(Tabelle1[[#This Row],[bank_name]],list_all_banks!$B$1:$C$691,2,FALSE)</f>
        <v>AT40191</v>
      </c>
      <c r="D49" s="6" t="s">
        <v>193</v>
      </c>
      <c r="E49" s="42" t="str">
        <f t="shared" si="0"/>
        <v>31.12.</v>
      </c>
      <c r="Z49" s="34"/>
      <c r="AA49" s="34"/>
      <c r="BG49" s="9"/>
    </row>
    <row r="50" spans="1:62" ht="15.75" thickBot="1" x14ac:dyDescent="0.3">
      <c r="A50" s="44" t="s">
        <v>154</v>
      </c>
      <c r="B50" s="44" t="s">
        <v>194</v>
      </c>
      <c r="C50" s="44" t="str">
        <f>VLOOKUP(Tabelle1[[#This Row],[bank_name]],list_all_banks!$B$1:$C$691,2,FALSE)</f>
        <v>AT42637</v>
      </c>
      <c r="D50" s="45" t="s">
        <v>195</v>
      </c>
      <c r="E50" s="46" t="str">
        <f t="shared" si="0"/>
        <v>31.12.</v>
      </c>
      <c r="F50" s="44"/>
      <c r="G50" s="44"/>
      <c r="H50" s="44"/>
      <c r="I50" s="44"/>
      <c r="J50" s="44"/>
      <c r="K50" s="44"/>
      <c r="L50" s="44"/>
      <c r="M50" s="44"/>
      <c r="N50" s="44"/>
      <c r="O50" s="45"/>
      <c r="P50" s="44"/>
      <c r="Q50" s="44"/>
      <c r="R50" s="44"/>
      <c r="S50" s="44"/>
      <c r="T50" s="45"/>
      <c r="U50" s="44"/>
      <c r="V50" s="44"/>
      <c r="W50" s="44"/>
      <c r="X50" s="45"/>
      <c r="Y50" s="44"/>
      <c r="Z50" s="44"/>
      <c r="AA50" s="44"/>
      <c r="AB50" s="44"/>
      <c r="AC50" s="44"/>
      <c r="AD50" s="44"/>
      <c r="AE50" s="44"/>
      <c r="AF50" s="44"/>
      <c r="AG50" s="44"/>
      <c r="AH50" s="44"/>
      <c r="AI50" s="44"/>
      <c r="AJ50" s="45"/>
      <c r="AK50" s="44"/>
      <c r="AL50" s="44"/>
      <c r="AM50" s="44"/>
      <c r="AN50" s="44"/>
      <c r="AO50" s="44"/>
      <c r="AP50" s="45"/>
      <c r="AQ50" s="44"/>
      <c r="AR50" s="44"/>
      <c r="AS50" s="44"/>
      <c r="AT50" s="44"/>
      <c r="AU50" s="44"/>
      <c r="AV50" s="44"/>
      <c r="AW50" s="44"/>
      <c r="AX50" s="44"/>
      <c r="AY50" s="45"/>
      <c r="AZ50" s="46"/>
      <c r="BA50" s="44"/>
      <c r="BB50" s="45"/>
      <c r="BG50" s="9"/>
    </row>
    <row r="51" spans="1:62" x14ac:dyDescent="0.25">
      <c r="A51" t="s">
        <v>154</v>
      </c>
      <c r="B51" s="40" t="s">
        <v>2147</v>
      </c>
      <c r="C51" t="str">
        <f>VLOOKUP(Tabelle1[[#This Row],[bank_name]],list_all_banks!$B$1:$C$691,2,FALSE)</f>
        <v>AT43719</v>
      </c>
      <c r="D51" s="6" t="s">
        <v>1904</v>
      </c>
      <c r="E51" s="42" t="str">
        <f t="shared" si="0"/>
        <v>31.12.2014</v>
      </c>
      <c r="F51">
        <v>2014</v>
      </c>
      <c r="G51" s="5">
        <v>1</v>
      </c>
      <c r="H51" t="s">
        <v>20</v>
      </c>
      <c r="I51" s="5" t="s">
        <v>1382</v>
      </c>
      <c r="J51">
        <v>1</v>
      </c>
      <c r="K51" t="s">
        <v>1</v>
      </c>
      <c r="L51">
        <v>0</v>
      </c>
      <c r="M51" t="s">
        <v>14</v>
      </c>
      <c r="N51" t="s">
        <v>91</v>
      </c>
      <c r="P51">
        <v>0</v>
      </c>
      <c r="Q51">
        <v>0</v>
      </c>
      <c r="R51">
        <v>3</v>
      </c>
      <c r="S51">
        <v>0</v>
      </c>
      <c r="U51">
        <v>0</v>
      </c>
      <c r="V51">
        <v>0</v>
      </c>
      <c r="W51">
        <v>0</v>
      </c>
      <c r="Y51" t="s">
        <v>154</v>
      </c>
      <c r="Z51">
        <f>1325000-1088</f>
        <v>1323912</v>
      </c>
      <c r="AA51">
        <f>3598-4</f>
        <v>3594</v>
      </c>
      <c r="AB51" s="40"/>
      <c r="AD51" t="s">
        <v>20</v>
      </c>
      <c r="AE51" t="s">
        <v>20</v>
      </c>
      <c r="AF51" t="s">
        <v>20</v>
      </c>
      <c r="AH51" t="s">
        <v>20</v>
      </c>
      <c r="AI51" t="s">
        <v>20</v>
      </c>
      <c r="AJ51" s="6" t="s">
        <v>2249</v>
      </c>
      <c r="AK51">
        <v>0</v>
      </c>
      <c r="AL51">
        <v>0</v>
      </c>
      <c r="AM51" s="9">
        <v>0</v>
      </c>
      <c r="AN51" s="9">
        <v>0</v>
      </c>
      <c r="AO51">
        <v>0</v>
      </c>
      <c r="AQ51">
        <v>1</v>
      </c>
      <c r="AR51">
        <v>3</v>
      </c>
      <c r="AS51">
        <v>1</v>
      </c>
      <c r="AT51">
        <v>0</v>
      </c>
      <c r="AU51" s="9">
        <v>0</v>
      </c>
      <c r="AV51">
        <v>0</v>
      </c>
      <c r="AW51" t="s">
        <v>1382</v>
      </c>
      <c r="AX51" t="s">
        <v>1382</v>
      </c>
      <c r="BA51" s="14" t="s">
        <v>2283</v>
      </c>
      <c r="BG51" s="9"/>
      <c r="BI51" t="s">
        <v>3146</v>
      </c>
    </row>
    <row r="52" spans="1:62" ht="15.75" thickBot="1" x14ac:dyDescent="0.3">
      <c r="A52" s="44" t="s">
        <v>154</v>
      </c>
      <c r="B52" s="48" t="s">
        <v>2147</v>
      </c>
      <c r="C52" s="44" t="str">
        <f>VLOOKUP(Tabelle1[[#This Row],[bank_name]],list_all_banks!$B$1:$C$691,2,FALSE)</f>
        <v>AT43719</v>
      </c>
      <c r="D52" s="45" t="s">
        <v>1904</v>
      </c>
      <c r="E52" s="46" t="str">
        <f t="shared" si="0"/>
        <v>31.12.2014</v>
      </c>
      <c r="F52" s="44">
        <v>2014</v>
      </c>
      <c r="G52" s="57">
        <v>1</v>
      </c>
      <c r="H52" s="44" t="s">
        <v>20</v>
      </c>
      <c r="I52" s="57" t="s">
        <v>1382</v>
      </c>
      <c r="J52" s="44">
        <v>1</v>
      </c>
      <c r="K52" s="44" t="s">
        <v>1</v>
      </c>
      <c r="L52" s="44">
        <v>0</v>
      </c>
      <c r="M52" s="44" t="s">
        <v>14</v>
      </c>
      <c r="N52" s="44" t="s">
        <v>91</v>
      </c>
      <c r="O52" s="45"/>
      <c r="P52" s="44">
        <v>0</v>
      </c>
      <c r="Q52" s="44">
        <v>0</v>
      </c>
      <c r="R52" s="44">
        <v>3</v>
      </c>
      <c r="S52" s="44">
        <v>0</v>
      </c>
      <c r="T52" s="45"/>
      <c r="U52" s="44">
        <v>0</v>
      </c>
      <c r="V52" s="44">
        <v>0</v>
      </c>
      <c r="W52" s="44">
        <v>0</v>
      </c>
      <c r="X52" s="45"/>
      <c r="Y52" s="44" t="s">
        <v>820</v>
      </c>
      <c r="Z52" s="44">
        <v>1088</v>
      </c>
      <c r="AA52" s="44">
        <v>4</v>
      </c>
      <c r="AB52" s="44">
        <v>-461</v>
      </c>
      <c r="AC52" s="44" t="s">
        <v>20</v>
      </c>
      <c r="AD52" s="44" t="s">
        <v>20</v>
      </c>
      <c r="AE52" s="44" t="s">
        <v>20</v>
      </c>
      <c r="AF52" s="44" t="s">
        <v>20</v>
      </c>
      <c r="AG52" s="44">
        <v>0</v>
      </c>
      <c r="AH52" s="44" t="s">
        <v>20</v>
      </c>
      <c r="AI52" s="44">
        <v>1</v>
      </c>
      <c r="AJ52" s="45"/>
      <c r="AK52" s="44">
        <v>0</v>
      </c>
      <c r="AL52" s="44">
        <v>0</v>
      </c>
      <c r="AM52" s="44">
        <v>0</v>
      </c>
      <c r="AN52" s="44">
        <v>0</v>
      </c>
      <c r="AO52" s="44">
        <v>0</v>
      </c>
      <c r="AP52" s="45"/>
      <c r="AQ52" s="44">
        <v>1</v>
      </c>
      <c r="AR52" s="44">
        <v>3</v>
      </c>
      <c r="AS52" s="44">
        <v>1</v>
      </c>
      <c r="AT52" s="44">
        <v>0</v>
      </c>
      <c r="AU52" s="44">
        <v>0</v>
      </c>
      <c r="AV52" s="44">
        <v>0</v>
      </c>
      <c r="AW52" s="44" t="s">
        <v>1382</v>
      </c>
      <c r="AX52" s="44" t="s">
        <v>1382</v>
      </c>
      <c r="AY52" s="45"/>
      <c r="AZ52" s="46"/>
      <c r="BA52" s="47" t="s">
        <v>2283</v>
      </c>
      <c r="BB52" s="45"/>
      <c r="BG52" s="9"/>
      <c r="BI52" t="s">
        <v>3146</v>
      </c>
    </row>
    <row r="53" spans="1:62" x14ac:dyDescent="0.25">
      <c r="A53" t="s">
        <v>154</v>
      </c>
      <c r="B53" s="40" t="s">
        <v>2147</v>
      </c>
      <c r="C53" t="str">
        <f>VLOOKUP(Tabelle1[[#This Row],[bank_name]],list_all_banks!$B$1:$C$691,2,FALSE)</f>
        <v>AT43719</v>
      </c>
      <c r="D53" s="6" t="s">
        <v>1904</v>
      </c>
      <c r="E53" s="42" t="str">
        <f t="shared" si="0"/>
        <v>31.12.2015</v>
      </c>
      <c r="F53">
        <v>2015</v>
      </c>
      <c r="G53" s="5">
        <v>1</v>
      </c>
      <c r="H53" t="s">
        <v>20</v>
      </c>
      <c r="I53" s="5" t="s">
        <v>1382</v>
      </c>
      <c r="J53">
        <v>1</v>
      </c>
      <c r="K53" t="s">
        <v>1</v>
      </c>
      <c r="L53">
        <v>0</v>
      </c>
      <c r="M53" t="s">
        <v>14</v>
      </c>
      <c r="N53" t="s">
        <v>19</v>
      </c>
      <c r="P53">
        <v>0</v>
      </c>
      <c r="Q53">
        <v>0</v>
      </c>
      <c r="R53">
        <v>3</v>
      </c>
      <c r="S53">
        <v>0</v>
      </c>
      <c r="U53">
        <v>0</v>
      </c>
      <c r="V53">
        <v>0</v>
      </c>
      <c r="W53">
        <v>0</v>
      </c>
      <c r="Y53" t="s">
        <v>154</v>
      </c>
      <c r="AA53">
        <f>3220-12</f>
        <v>3208</v>
      </c>
      <c r="AB53" s="40"/>
      <c r="AD53" t="s">
        <v>20</v>
      </c>
      <c r="AE53" t="s">
        <v>20</v>
      </c>
      <c r="AF53" t="s">
        <v>20</v>
      </c>
      <c r="AH53" t="s">
        <v>20</v>
      </c>
      <c r="AI53" t="s">
        <v>20</v>
      </c>
      <c r="AJ53" s="6" t="s">
        <v>2249</v>
      </c>
      <c r="AK53">
        <v>0</v>
      </c>
      <c r="AL53">
        <v>1</v>
      </c>
      <c r="AM53" s="9">
        <v>0</v>
      </c>
      <c r="AN53" s="9">
        <v>0</v>
      </c>
      <c r="AO53">
        <v>0</v>
      </c>
      <c r="AQ53">
        <v>1</v>
      </c>
      <c r="AR53">
        <v>3</v>
      </c>
      <c r="AS53">
        <v>1</v>
      </c>
      <c r="AT53">
        <v>0</v>
      </c>
      <c r="AU53" s="9">
        <v>0</v>
      </c>
      <c r="AV53">
        <v>0</v>
      </c>
      <c r="AW53" t="s">
        <v>1382</v>
      </c>
      <c r="AX53" t="s">
        <v>1382</v>
      </c>
      <c r="BA53" s="14" t="s">
        <v>2284</v>
      </c>
      <c r="BG53" s="9"/>
      <c r="BI53" t="s">
        <v>3146</v>
      </c>
    </row>
    <row r="54" spans="1:62" s="44" customFormat="1" ht="15.75" thickBot="1" x14ac:dyDescent="0.3">
      <c r="A54" s="44" t="s">
        <v>154</v>
      </c>
      <c r="B54" s="48" t="s">
        <v>2147</v>
      </c>
      <c r="C54" s="44" t="str">
        <f>VLOOKUP(Tabelle1[[#This Row],[bank_name]],list_all_banks!$B$1:$C$691,2,FALSE)</f>
        <v>AT43719</v>
      </c>
      <c r="D54" s="45" t="s">
        <v>1904</v>
      </c>
      <c r="E54" s="46" t="str">
        <f t="shared" si="0"/>
        <v>31.12.2015</v>
      </c>
      <c r="F54" s="44">
        <v>2015</v>
      </c>
      <c r="G54" s="57">
        <v>1</v>
      </c>
      <c r="H54" s="44" t="s">
        <v>20</v>
      </c>
      <c r="I54" s="57" t="s">
        <v>1382</v>
      </c>
      <c r="J54" s="44">
        <v>1</v>
      </c>
      <c r="K54" s="44" t="s">
        <v>1</v>
      </c>
      <c r="L54" s="44">
        <v>0</v>
      </c>
      <c r="M54" s="44" t="s">
        <v>14</v>
      </c>
      <c r="N54" s="44" t="s">
        <v>19</v>
      </c>
      <c r="O54" s="45"/>
      <c r="P54" s="44">
        <v>0</v>
      </c>
      <c r="Q54" s="44">
        <v>0</v>
      </c>
      <c r="R54" s="44">
        <v>3</v>
      </c>
      <c r="S54" s="44">
        <v>0</v>
      </c>
      <c r="T54" s="45"/>
      <c r="U54" s="44">
        <v>0</v>
      </c>
      <c r="V54" s="44">
        <v>0</v>
      </c>
      <c r="W54" s="44">
        <v>0</v>
      </c>
      <c r="X54" s="45"/>
      <c r="Y54" s="44" t="s">
        <v>820</v>
      </c>
      <c r="Z54" s="44">
        <v>17.8</v>
      </c>
      <c r="AA54" s="44">
        <v>12</v>
      </c>
      <c r="AB54" s="44">
        <v>-3.5</v>
      </c>
      <c r="AC54" s="44" t="s">
        <v>20</v>
      </c>
      <c r="AD54" s="44" t="s">
        <v>20</v>
      </c>
      <c r="AE54" s="44" t="s">
        <v>20</v>
      </c>
      <c r="AF54" s="44" t="s">
        <v>20</v>
      </c>
      <c r="AG54" s="44">
        <v>1.8</v>
      </c>
      <c r="AH54" s="44" t="s">
        <v>20</v>
      </c>
      <c r="AI54" s="44">
        <v>1</v>
      </c>
      <c r="AJ54" s="45"/>
      <c r="AK54" s="44">
        <v>0</v>
      </c>
      <c r="AL54" s="44">
        <v>1</v>
      </c>
      <c r="AM54" s="44">
        <v>0</v>
      </c>
      <c r="AN54" s="44">
        <v>0</v>
      </c>
      <c r="AO54" s="44">
        <v>0</v>
      </c>
      <c r="AP54" s="45"/>
      <c r="AQ54" s="44">
        <v>1</v>
      </c>
      <c r="AR54" s="44">
        <v>3</v>
      </c>
      <c r="AS54" s="44">
        <v>1</v>
      </c>
      <c r="AT54" s="44">
        <v>0</v>
      </c>
      <c r="AU54" s="44">
        <v>0</v>
      </c>
      <c r="AV54" s="44">
        <v>0</v>
      </c>
      <c r="AW54" s="44" t="s">
        <v>1382</v>
      </c>
      <c r="AX54" s="44" t="s">
        <v>1382</v>
      </c>
      <c r="AY54" s="45"/>
      <c r="AZ54" s="46"/>
      <c r="BA54" s="47" t="s">
        <v>2284</v>
      </c>
      <c r="BB54" s="45"/>
      <c r="BH54" s="45"/>
      <c r="BI54" t="s">
        <v>3146</v>
      </c>
    </row>
    <row r="55" spans="1:62" x14ac:dyDescent="0.25">
      <c r="A55" t="s">
        <v>154</v>
      </c>
      <c r="B55" s="40" t="s">
        <v>2147</v>
      </c>
      <c r="C55" t="str">
        <f>VLOOKUP(Tabelle1[[#This Row],[bank_name]],list_all_banks!$B$1:$C$691,2,FALSE)</f>
        <v>AT43719</v>
      </c>
      <c r="D55" s="6" t="s">
        <v>1904</v>
      </c>
      <c r="E55" s="42" t="str">
        <f t="shared" si="0"/>
        <v>31.12.2016</v>
      </c>
      <c r="F55">
        <v>2016</v>
      </c>
      <c r="G55" s="5">
        <v>1</v>
      </c>
      <c r="H55" t="s">
        <v>20</v>
      </c>
      <c r="I55" s="5" t="s">
        <v>1382</v>
      </c>
      <c r="J55">
        <v>1</v>
      </c>
      <c r="K55" t="s">
        <v>1</v>
      </c>
      <c r="L55">
        <v>0</v>
      </c>
      <c r="M55" t="s">
        <v>14</v>
      </c>
      <c r="N55" t="s">
        <v>19</v>
      </c>
      <c r="P55">
        <v>0</v>
      </c>
      <c r="Q55">
        <v>0</v>
      </c>
      <c r="R55">
        <v>3</v>
      </c>
      <c r="S55">
        <v>0</v>
      </c>
      <c r="U55">
        <v>0</v>
      </c>
      <c r="V55">
        <v>0</v>
      </c>
      <c r="W55">
        <v>0</v>
      </c>
      <c r="Y55" t="s">
        <v>154</v>
      </c>
      <c r="AA55">
        <f>3048-14</f>
        <v>3034</v>
      </c>
      <c r="AB55" s="40"/>
      <c r="AD55" t="s">
        <v>20</v>
      </c>
      <c r="AE55" t="s">
        <v>20</v>
      </c>
      <c r="AF55" t="s">
        <v>20</v>
      </c>
      <c r="AH55" t="s">
        <v>20</v>
      </c>
      <c r="AI55" t="s">
        <v>20</v>
      </c>
      <c r="AJ55" s="6" t="s">
        <v>2249</v>
      </c>
      <c r="AK55">
        <v>0</v>
      </c>
      <c r="AL55">
        <v>1</v>
      </c>
      <c r="AM55" s="9">
        <v>0</v>
      </c>
      <c r="AN55" s="9">
        <v>0</v>
      </c>
      <c r="AO55">
        <v>0</v>
      </c>
      <c r="AQ55">
        <v>1</v>
      </c>
      <c r="AR55">
        <v>3</v>
      </c>
      <c r="AS55">
        <v>1</v>
      </c>
      <c r="AT55">
        <v>0</v>
      </c>
      <c r="AU55" s="9">
        <v>0</v>
      </c>
      <c r="AV55">
        <v>0</v>
      </c>
      <c r="AW55" t="s">
        <v>1382</v>
      </c>
      <c r="AX55" t="s">
        <v>1382</v>
      </c>
      <c r="BA55" s="14" t="s">
        <v>2285</v>
      </c>
      <c r="BG55" s="9"/>
      <c r="BI55" t="s">
        <v>3146</v>
      </c>
    </row>
    <row r="56" spans="1:62" s="44" customFormat="1" ht="15.75" thickBot="1" x14ac:dyDescent="0.3">
      <c r="A56" s="44" t="s">
        <v>154</v>
      </c>
      <c r="B56" s="48" t="s">
        <v>2147</v>
      </c>
      <c r="C56" s="44" t="str">
        <f>VLOOKUP(Tabelle1[[#This Row],[bank_name]],list_all_banks!$B$1:$C$691,2,FALSE)</f>
        <v>AT43719</v>
      </c>
      <c r="D56" s="45" t="s">
        <v>1904</v>
      </c>
      <c r="E56" s="46" t="str">
        <f t="shared" si="0"/>
        <v>31.12.2016</v>
      </c>
      <c r="F56" s="44">
        <v>2016</v>
      </c>
      <c r="G56" s="124">
        <v>1</v>
      </c>
      <c r="H56" s="44" t="s">
        <v>20</v>
      </c>
      <c r="I56" s="57" t="s">
        <v>1382</v>
      </c>
      <c r="J56" s="44">
        <v>1</v>
      </c>
      <c r="K56" s="44" t="s">
        <v>1</v>
      </c>
      <c r="L56" s="44">
        <v>0</v>
      </c>
      <c r="M56" s="44" t="s">
        <v>14</v>
      </c>
      <c r="N56" s="44" t="s">
        <v>19</v>
      </c>
      <c r="O56" s="45"/>
      <c r="P56" s="44">
        <v>0</v>
      </c>
      <c r="Q56" s="44">
        <v>0</v>
      </c>
      <c r="R56" s="44">
        <v>3</v>
      </c>
      <c r="S56" s="44">
        <v>0</v>
      </c>
      <c r="T56" s="45"/>
      <c r="U56" s="44">
        <v>0</v>
      </c>
      <c r="V56" s="44">
        <v>0</v>
      </c>
      <c r="W56" s="44">
        <v>0</v>
      </c>
      <c r="X56" s="45"/>
      <c r="Y56" s="44" t="s">
        <v>820</v>
      </c>
      <c r="Z56" s="44">
        <v>11.6</v>
      </c>
      <c r="AA56" s="44">
        <v>14</v>
      </c>
      <c r="AB56" s="44">
        <v>8.8000000000000007</v>
      </c>
      <c r="AC56" s="44" t="s">
        <v>20</v>
      </c>
      <c r="AD56" s="44" t="s">
        <v>20</v>
      </c>
      <c r="AE56" s="44" t="s">
        <v>20</v>
      </c>
      <c r="AF56" s="44" t="s">
        <v>20</v>
      </c>
      <c r="AG56" s="44">
        <v>2.9</v>
      </c>
      <c r="AH56" s="44" t="s">
        <v>20</v>
      </c>
      <c r="AI56" s="44">
        <v>1</v>
      </c>
      <c r="AJ56" s="45"/>
      <c r="AK56" s="44">
        <v>0</v>
      </c>
      <c r="AL56" s="44">
        <v>1</v>
      </c>
      <c r="AM56" s="44">
        <v>0</v>
      </c>
      <c r="AN56" s="44">
        <v>0</v>
      </c>
      <c r="AO56" s="44">
        <v>0</v>
      </c>
      <c r="AP56" s="45"/>
      <c r="AQ56" s="44">
        <v>1</v>
      </c>
      <c r="AR56" s="44">
        <v>3</v>
      </c>
      <c r="AS56" s="44">
        <v>1</v>
      </c>
      <c r="AT56" s="44">
        <v>0</v>
      </c>
      <c r="AU56" s="44">
        <v>0</v>
      </c>
      <c r="AV56" s="44">
        <v>0</v>
      </c>
      <c r="AW56" s="44" t="s">
        <v>1382</v>
      </c>
      <c r="AX56" s="44" t="s">
        <v>1382</v>
      </c>
      <c r="AY56" s="45"/>
      <c r="AZ56" s="46"/>
      <c r="BA56" s="47" t="s">
        <v>2285</v>
      </c>
      <c r="BB56" s="45"/>
      <c r="BH56" s="45"/>
      <c r="BI56" t="s">
        <v>3146</v>
      </c>
    </row>
    <row r="57" spans="1:62" x14ac:dyDescent="0.25">
      <c r="A57" s="5" t="s">
        <v>154</v>
      </c>
      <c r="B57" t="s">
        <v>2051</v>
      </c>
      <c r="C57" t="str">
        <f>VLOOKUP(Tabelle1[[#This Row],[bank_name]],list_all_banks!$B$1:$C$691,2,FALSE)</f>
        <v>AT43887</v>
      </c>
      <c r="D57" s="6" t="s">
        <v>196</v>
      </c>
      <c r="E57" s="42" t="str">
        <f t="shared" si="0"/>
        <v>31.12.2014</v>
      </c>
      <c r="F57">
        <v>2014</v>
      </c>
      <c r="G57">
        <v>1</v>
      </c>
      <c r="H57" t="s">
        <v>20</v>
      </c>
      <c r="I57" t="s">
        <v>1382</v>
      </c>
      <c r="J57">
        <v>1</v>
      </c>
      <c r="K57" t="s">
        <v>1</v>
      </c>
      <c r="L57">
        <v>0</v>
      </c>
      <c r="M57" t="s">
        <v>14</v>
      </c>
      <c r="N57" t="s">
        <v>91</v>
      </c>
      <c r="P57">
        <v>1</v>
      </c>
      <c r="Q57">
        <v>0</v>
      </c>
      <c r="R57">
        <v>0</v>
      </c>
      <c r="S57">
        <v>0</v>
      </c>
      <c r="U57">
        <v>1</v>
      </c>
      <c r="V57">
        <v>0</v>
      </c>
      <c r="W57">
        <v>0</v>
      </c>
      <c r="Y57" t="s">
        <v>154</v>
      </c>
      <c r="Z57" s="13">
        <v>196559</v>
      </c>
      <c r="AA57" s="13">
        <v>1118</v>
      </c>
      <c r="AB57" s="13">
        <v>81003</v>
      </c>
      <c r="AC57" t="s">
        <v>20</v>
      </c>
      <c r="AD57" t="s">
        <v>20</v>
      </c>
      <c r="AE57" t="s">
        <v>20</v>
      </c>
      <c r="AF57" t="s">
        <v>20</v>
      </c>
      <c r="AG57" s="13">
        <v>12235</v>
      </c>
      <c r="AH57" s="13" t="s">
        <v>20</v>
      </c>
      <c r="AI57">
        <v>0</v>
      </c>
      <c r="AK57">
        <v>0</v>
      </c>
      <c r="AL57">
        <v>0</v>
      </c>
      <c r="AM57" s="9">
        <v>3</v>
      </c>
      <c r="AN57" s="9">
        <v>0</v>
      </c>
      <c r="AO57">
        <v>0</v>
      </c>
      <c r="AQ57">
        <v>0</v>
      </c>
      <c r="AR57" t="s">
        <v>20</v>
      </c>
      <c r="AS57" t="s">
        <v>20</v>
      </c>
      <c r="AT57">
        <v>0</v>
      </c>
      <c r="AU57" s="9">
        <v>0</v>
      </c>
      <c r="AV57">
        <v>0</v>
      </c>
      <c r="AW57" t="s">
        <v>20</v>
      </c>
      <c r="AX57" t="s">
        <v>20</v>
      </c>
      <c r="BA57" t="s">
        <v>2286</v>
      </c>
      <c r="BB57" s="6" t="s">
        <v>1369</v>
      </c>
      <c r="BG57" s="9"/>
      <c r="BI57" t="s">
        <v>3146</v>
      </c>
    </row>
    <row r="58" spans="1:62" x14ac:dyDescent="0.25">
      <c r="A58" s="5" t="s">
        <v>154</v>
      </c>
      <c r="B58" t="s">
        <v>2051</v>
      </c>
      <c r="C58" t="str">
        <f>VLOOKUP(Tabelle1[[#This Row],[bank_name]],list_all_banks!$B$1:$C$691,2,FALSE)</f>
        <v>AT43887</v>
      </c>
      <c r="D58" s="6" t="s">
        <v>196</v>
      </c>
      <c r="E58" s="42" t="str">
        <f t="shared" si="0"/>
        <v>31.12.2014</v>
      </c>
      <c r="F58">
        <v>2014</v>
      </c>
      <c r="G58">
        <v>1</v>
      </c>
      <c r="H58" t="s">
        <v>20</v>
      </c>
      <c r="I58" t="s">
        <v>1382</v>
      </c>
      <c r="J58">
        <v>1</v>
      </c>
      <c r="K58" t="s">
        <v>1</v>
      </c>
      <c r="L58">
        <v>0</v>
      </c>
      <c r="M58" t="s">
        <v>14</v>
      </c>
      <c r="N58" t="s">
        <v>91</v>
      </c>
      <c r="P58">
        <v>1</v>
      </c>
      <c r="Q58">
        <v>0</v>
      </c>
      <c r="R58">
        <v>0</v>
      </c>
      <c r="S58">
        <v>0</v>
      </c>
      <c r="U58">
        <v>1</v>
      </c>
      <c r="V58">
        <v>0</v>
      </c>
      <c r="W58">
        <v>0</v>
      </c>
      <c r="Y58" t="s">
        <v>1651</v>
      </c>
      <c r="Z58" s="13">
        <v>12777</v>
      </c>
      <c r="AA58" s="13">
        <v>23</v>
      </c>
      <c r="AB58" s="13">
        <v>4894</v>
      </c>
      <c r="AC58" t="s">
        <v>20</v>
      </c>
      <c r="AD58" t="s">
        <v>20</v>
      </c>
      <c r="AE58" t="s">
        <v>20</v>
      </c>
      <c r="AF58" t="s">
        <v>20</v>
      </c>
      <c r="AG58">
        <v>568</v>
      </c>
      <c r="AH58" t="s">
        <v>20</v>
      </c>
      <c r="AI58">
        <v>0</v>
      </c>
      <c r="AK58">
        <v>0</v>
      </c>
      <c r="AL58">
        <v>0</v>
      </c>
      <c r="AM58" s="9">
        <v>3</v>
      </c>
      <c r="AN58" s="9">
        <v>0</v>
      </c>
      <c r="AO58">
        <v>0</v>
      </c>
      <c r="AQ58">
        <v>0</v>
      </c>
      <c r="AR58" t="s">
        <v>20</v>
      </c>
      <c r="AS58" t="s">
        <v>20</v>
      </c>
      <c r="AT58">
        <v>0</v>
      </c>
      <c r="AU58" s="9">
        <v>0</v>
      </c>
      <c r="AV58">
        <v>0</v>
      </c>
      <c r="AW58" t="s">
        <v>20</v>
      </c>
      <c r="AX58" t="s">
        <v>20</v>
      </c>
      <c r="BA58" t="s">
        <v>2286</v>
      </c>
      <c r="BB58" s="6" t="s">
        <v>1369</v>
      </c>
      <c r="BG58" s="9"/>
      <c r="BI58" t="s">
        <v>3146</v>
      </c>
    </row>
    <row r="59" spans="1:62" s="44" customFormat="1" ht="15.75" thickBot="1" x14ac:dyDescent="0.3">
      <c r="A59" s="57" t="s">
        <v>154</v>
      </c>
      <c r="B59" s="44" t="s">
        <v>2051</v>
      </c>
      <c r="C59" s="44" t="str">
        <f>VLOOKUP(Tabelle1[[#This Row],[bank_name]],list_all_banks!$B$1:$C$691,2,FALSE)</f>
        <v>AT43887</v>
      </c>
      <c r="D59" s="45" t="s">
        <v>196</v>
      </c>
      <c r="E59" s="46" t="str">
        <f t="shared" si="0"/>
        <v>31.12.2014</v>
      </c>
      <c r="F59" s="44">
        <v>2014</v>
      </c>
      <c r="G59" s="44">
        <v>1</v>
      </c>
      <c r="H59" s="44" t="s">
        <v>20</v>
      </c>
      <c r="I59" s="44" t="s">
        <v>1382</v>
      </c>
      <c r="J59" s="44">
        <v>1</v>
      </c>
      <c r="K59" s="44" t="s">
        <v>1</v>
      </c>
      <c r="L59" s="44">
        <v>0</v>
      </c>
      <c r="M59" s="44" t="s">
        <v>14</v>
      </c>
      <c r="N59" s="44" t="s">
        <v>91</v>
      </c>
      <c r="O59" s="45"/>
      <c r="P59" s="44">
        <v>1</v>
      </c>
      <c r="Q59" s="44">
        <v>0</v>
      </c>
      <c r="R59" s="44">
        <v>0</v>
      </c>
      <c r="S59" s="44">
        <v>0</v>
      </c>
      <c r="T59" s="45"/>
      <c r="U59" s="44">
        <v>1</v>
      </c>
      <c r="V59" s="44">
        <v>0</v>
      </c>
      <c r="W59" s="44">
        <v>0</v>
      </c>
      <c r="X59" s="45"/>
      <c r="Y59" s="44" t="s">
        <v>1</v>
      </c>
      <c r="Z59" s="123">
        <v>17426</v>
      </c>
      <c r="AA59" s="123">
        <v>54</v>
      </c>
      <c r="AB59" s="123">
        <v>3871</v>
      </c>
      <c r="AC59" s="44" t="s">
        <v>20</v>
      </c>
      <c r="AD59" s="44" t="s">
        <v>20</v>
      </c>
      <c r="AE59" s="44" t="s">
        <v>20</v>
      </c>
      <c r="AF59" s="44" t="s">
        <v>20</v>
      </c>
      <c r="AG59" s="44">
        <v>884</v>
      </c>
      <c r="AH59" s="44" t="s">
        <v>20</v>
      </c>
      <c r="AI59" s="44">
        <v>0</v>
      </c>
      <c r="AJ59" s="45"/>
      <c r="AK59" s="44">
        <v>0</v>
      </c>
      <c r="AL59" s="44">
        <v>0</v>
      </c>
      <c r="AM59" s="44">
        <v>3</v>
      </c>
      <c r="AN59" s="44">
        <v>0</v>
      </c>
      <c r="AO59" s="44">
        <v>0</v>
      </c>
      <c r="AP59" s="45"/>
      <c r="AQ59" s="44">
        <v>0</v>
      </c>
      <c r="AR59" s="44" t="s">
        <v>20</v>
      </c>
      <c r="AS59" s="44" t="s">
        <v>20</v>
      </c>
      <c r="AT59" s="44">
        <v>0</v>
      </c>
      <c r="AU59" s="44">
        <v>0</v>
      </c>
      <c r="AV59" s="44">
        <v>0</v>
      </c>
      <c r="AW59" s="44" t="s">
        <v>20</v>
      </c>
      <c r="AX59" s="44" t="s">
        <v>20</v>
      </c>
      <c r="AY59" s="45"/>
      <c r="AZ59" s="46"/>
      <c r="BA59" s="44" t="s">
        <v>2286</v>
      </c>
      <c r="BB59" s="45" t="s">
        <v>1369</v>
      </c>
      <c r="BH59" s="45"/>
      <c r="BI59" t="s">
        <v>3146</v>
      </c>
    </row>
    <row r="60" spans="1:62" s="9" customFormat="1" x14ac:dyDescent="0.25">
      <c r="A60" s="53" t="s">
        <v>154</v>
      </c>
      <c r="B60" s="9" t="s">
        <v>2051</v>
      </c>
      <c r="C60" s="9" t="str">
        <f>VLOOKUP(Tabelle1[[#This Row],[bank_name]],list_all_banks!$B$1:$C$691,2,FALSE)</f>
        <v>AT43887</v>
      </c>
      <c r="D60" s="6" t="s">
        <v>196</v>
      </c>
      <c r="E60" s="42" t="str">
        <f t="shared" si="0"/>
        <v>31.12.2015</v>
      </c>
      <c r="F60" s="9">
        <v>2015</v>
      </c>
      <c r="G60" s="9">
        <v>1</v>
      </c>
      <c r="H60" s="9" t="s">
        <v>20</v>
      </c>
      <c r="I60" s="9" t="s">
        <v>1382</v>
      </c>
      <c r="J60" s="9">
        <v>1</v>
      </c>
      <c r="K60" s="9" t="s">
        <v>1</v>
      </c>
      <c r="L60" s="9">
        <v>0</v>
      </c>
      <c r="M60" s="9" t="s">
        <v>14</v>
      </c>
      <c r="N60" s="9" t="s">
        <v>91</v>
      </c>
      <c r="O60" s="6"/>
      <c r="P60" s="9">
        <v>1</v>
      </c>
      <c r="Q60" s="9">
        <v>0</v>
      </c>
      <c r="R60" s="9">
        <v>0</v>
      </c>
      <c r="S60" s="9">
        <v>0</v>
      </c>
      <c r="T60" s="6"/>
      <c r="U60" s="9">
        <v>1</v>
      </c>
      <c r="V60" s="9">
        <v>0</v>
      </c>
      <c r="W60" s="9">
        <v>0</v>
      </c>
      <c r="X60" s="6"/>
      <c r="Y60" s="9" t="s">
        <v>154</v>
      </c>
      <c r="Z60" s="68">
        <v>186539</v>
      </c>
      <c r="AA60" s="68">
        <v>1266</v>
      </c>
      <c r="AB60" s="68">
        <v>159705</v>
      </c>
      <c r="AC60" s="68" t="s">
        <v>20</v>
      </c>
      <c r="AD60" s="68" t="s">
        <v>20</v>
      </c>
      <c r="AE60" s="68" t="s">
        <v>20</v>
      </c>
      <c r="AF60" s="68" t="s">
        <v>20</v>
      </c>
      <c r="AG60" s="68">
        <v>32689</v>
      </c>
      <c r="AH60" s="9" t="s">
        <v>20</v>
      </c>
      <c r="AI60" s="9">
        <v>0</v>
      </c>
      <c r="AJ60" s="6"/>
      <c r="AK60" s="9">
        <v>0</v>
      </c>
      <c r="AL60" s="9">
        <v>0</v>
      </c>
      <c r="AM60" s="9">
        <v>3</v>
      </c>
      <c r="AN60" s="9">
        <v>0</v>
      </c>
      <c r="AO60" s="9">
        <v>0</v>
      </c>
      <c r="AP60" s="6"/>
      <c r="AQ60" s="9">
        <v>0</v>
      </c>
      <c r="AR60" s="9" t="s">
        <v>20</v>
      </c>
      <c r="AS60" s="9" t="s">
        <v>20</v>
      </c>
      <c r="AT60" s="9">
        <v>0</v>
      </c>
      <c r="AU60" s="9">
        <v>0</v>
      </c>
      <c r="AV60" s="9">
        <v>0</v>
      </c>
      <c r="AW60" s="9" t="s">
        <v>20</v>
      </c>
      <c r="AX60" s="9" t="s">
        <v>20</v>
      </c>
      <c r="AY60" s="6"/>
      <c r="AZ60" s="42"/>
      <c r="BA60" s="9" t="s">
        <v>2287</v>
      </c>
      <c r="BB60" s="6" t="s">
        <v>1370</v>
      </c>
      <c r="BH60" s="6"/>
      <c r="BI60" t="s">
        <v>3146</v>
      </c>
    </row>
    <row r="61" spans="1:62" s="80" customFormat="1" x14ac:dyDescent="0.25">
      <c r="A61" s="94" t="s">
        <v>154</v>
      </c>
      <c r="B61" s="71" t="s">
        <v>2051</v>
      </c>
      <c r="C61" s="71" t="str">
        <f>VLOOKUP(Tabelle1[[#This Row],[bank_name]],list_all_banks!$B$1:$C$691,2,FALSE)</f>
        <v>AT43887</v>
      </c>
      <c r="D61" s="38" t="s">
        <v>196</v>
      </c>
      <c r="E61" s="125" t="str">
        <f t="shared" si="0"/>
        <v>31.12.2015</v>
      </c>
      <c r="F61" s="71">
        <v>2015</v>
      </c>
      <c r="G61" s="71">
        <v>1</v>
      </c>
      <c r="H61" s="71" t="s">
        <v>20</v>
      </c>
      <c r="I61" s="71" t="s">
        <v>1382</v>
      </c>
      <c r="J61" s="71">
        <v>1</v>
      </c>
      <c r="K61" s="71" t="s">
        <v>1</v>
      </c>
      <c r="L61" s="71">
        <v>0</v>
      </c>
      <c r="M61" s="71" t="s">
        <v>14</v>
      </c>
      <c r="N61" s="71" t="s">
        <v>91</v>
      </c>
      <c r="O61" s="38"/>
      <c r="P61" s="71">
        <v>1</v>
      </c>
      <c r="Q61" s="71">
        <v>0</v>
      </c>
      <c r="R61" s="71">
        <v>0</v>
      </c>
      <c r="S61" s="71">
        <v>0</v>
      </c>
      <c r="T61" s="38"/>
      <c r="U61" s="71">
        <v>1</v>
      </c>
      <c r="V61" s="71">
        <v>0</v>
      </c>
      <c r="W61" s="71">
        <v>0</v>
      </c>
      <c r="X61" s="38"/>
      <c r="Y61" s="71" t="s">
        <v>1651</v>
      </c>
      <c r="Z61" s="82">
        <v>14802</v>
      </c>
      <c r="AA61" s="82">
        <v>24</v>
      </c>
      <c r="AB61" s="82">
        <v>8070</v>
      </c>
      <c r="AC61" s="82" t="s">
        <v>20</v>
      </c>
      <c r="AD61" s="82" t="s">
        <v>20</v>
      </c>
      <c r="AE61" s="82" t="s">
        <v>20</v>
      </c>
      <c r="AF61" s="82" t="s">
        <v>20</v>
      </c>
      <c r="AG61" s="82">
        <v>1101</v>
      </c>
      <c r="AH61" s="71" t="s">
        <v>20</v>
      </c>
      <c r="AI61" s="71">
        <v>0</v>
      </c>
      <c r="AJ61" s="38"/>
      <c r="AK61" s="71">
        <v>0</v>
      </c>
      <c r="AL61" s="71">
        <v>0</v>
      </c>
      <c r="AM61" s="71">
        <v>3</v>
      </c>
      <c r="AN61" s="71">
        <v>0</v>
      </c>
      <c r="AO61" s="71">
        <v>0</v>
      </c>
      <c r="AP61" s="38"/>
      <c r="AQ61" s="71">
        <v>0</v>
      </c>
      <c r="AR61" s="71" t="s">
        <v>20</v>
      </c>
      <c r="AS61" s="71" t="s">
        <v>20</v>
      </c>
      <c r="AT61" s="71">
        <v>0</v>
      </c>
      <c r="AU61" s="71">
        <v>0</v>
      </c>
      <c r="AV61" s="71">
        <v>0</v>
      </c>
      <c r="AW61" s="71" t="s">
        <v>20</v>
      </c>
      <c r="AX61" s="71" t="s">
        <v>20</v>
      </c>
      <c r="AY61" s="38"/>
      <c r="AZ61" s="125"/>
      <c r="BA61" s="71" t="s">
        <v>2287</v>
      </c>
      <c r="BB61" s="38" t="s">
        <v>1370</v>
      </c>
      <c r="BC61" s="71"/>
      <c r="BD61" s="71"/>
      <c r="BH61" s="234"/>
      <c r="BI61" t="s">
        <v>3146</v>
      </c>
    </row>
    <row r="62" spans="1:62" s="44" customFormat="1" ht="15.75" thickBot="1" x14ac:dyDescent="0.3">
      <c r="A62" s="57" t="s">
        <v>154</v>
      </c>
      <c r="B62" s="44" t="s">
        <v>2051</v>
      </c>
      <c r="C62" s="44" t="str">
        <f>VLOOKUP(Tabelle1[[#This Row],[bank_name]],list_all_banks!$B$1:$C$691,2,FALSE)</f>
        <v>AT43887</v>
      </c>
      <c r="D62" s="45" t="s">
        <v>196</v>
      </c>
      <c r="E62" s="46" t="str">
        <f t="shared" si="0"/>
        <v>31.12.2015</v>
      </c>
      <c r="F62" s="44">
        <v>2015</v>
      </c>
      <c r="G62" s="44">
        <v>1</v>
      </c>
      <c r="H62" s="44" t="s">
        <v>20</v>
      </c>
      <c r="I62" s="44" t="s">
        <v>1382</v>
      </c>
      <c r="J62" s="44">
        <v>1</v>
      </c>
      <c r="K62" s="44" t="s">
        <v>1</v>
      </c>
      <c r="L62" s="44">
        <v>0</v>
      </c>
      <c r="M62" s="44" t="s">
        <v>14</v>
      </c>
      <c r="N62" s="44" t="s">
        <v>91</v>
      </c>
      <c r="O62" s="45"/>
      <c r="P62" s="44">
        <v>1</v>
      </c>
      <c r="Q62" s="44">
        <v>0</v>
      </c>
      <c r="R62" s="44">
        <v>0</v>
      </c>
      <c r="S62" s="44">
        <v>0</v>
      </c>
      <c r="T62" s="45"/>
      <c r="U62" s="44">
        <v>1</v>
      </c>
      <c r="V62" s="44">
        <v>0</v>
      </c>
      <c r="W62" s="44">
        <v>0</v>
      </c>
      <c r="X62" s="45"/>
      <c r="Y62" s="44" t="s">
        <v>1</v>
      </c>
      <c r="Z62" s="123">
        <v>15642</v>
      </c>
      <c r="AA62" s="123">
        <v>63</v>
      </c>
      <c r="AB62" s="123">
        <v>4693</v>
      </c>
      <c r="AC62" s="123" t="s">
        <v>20</v>
      </c>
      <c r="AD62" s="123" t="s">
        <v>20</v>
      </c>
      <c r="AE62" s="123" t="s">
        <v>20</v>
      </c>
      <c r="AF62" s="123" t="s">
        <v>20</v>
      </c>
      <c r="AG62" s="123">
        <v>-56</v>
      </c>
      <c r="AH62" s="44" t="s">
        <v>20</v>
      </c>
      <c r="AI62" s="44">
        <v>0</v>
      </c>
      <c r="AJ62" s="45"/>
      <c r="AK62" s="44">
        <v>0</v>
      </c>
      <c r="AL62" s="44">
        <v>0</v>
      </c>
      <c r="AM62" s="44">
        <v>3</v>
      </c>
      <c r="AN62" s="44">
        <v>0</v>
      </c>
      <c r="AO62" s="44">
        <v>0</v>
      </c>
      <c r="AP62" s="45"/>
      <c r="AQ62" s="44">
        <v>0</v>
      </c>
      <c r="AR62" s="44" t="s">
        <v>20</v>
      </c>
      <c r="AS62" s="44" t="s">
        <v>20</v>
      </c>
      <c r="AT62" s="44">
        <v>0</v>
      </c>
      <c r="AU62" s="44">
        <v>0</v>
      </c>
      <c r="AV62" s="44">
        <v>0</v>
      </c>
      <c r="AW62" s="44" t="s">
        <v>20</v>
      </c>
      <c r="AX62" s="44" t="s">
        <v>20</v>
      </c>
      <c r="AY62" s="45"/>
      <c r="AZ62" s="46"/>
      <c r="BA62" s="47" t="s">
        <v>2287</v>
      </c>
      <c r="BB62" s="45" t="s">
        <v>1370</v>
      </c>
      <c r="BH62" s="45"/>
      <c r="BI62" t="s">
        <v>3146</v>
      </c>
    </row>
    <row r="63" spans="1:62" s="74" customFormat="1" x14ac:dyDescent="0.25">
      <c r="A63" s="66" t="s">
        <v>154</v>
      </c>
      <c r="B63" s="66" t="s">
        <v>2052</v>
      </c>
      <c r="C63" s="66" t="str">
        <f>VLOOKUP(Tabelle1[[#This Row],[bank_name]],list_all_banks!$B$1:$C$691,2,FALSE)</f>
        <v>AT43890</v>
      </c>
      <c r="D63" s="67" t="s">
        <v>197</v>
      </c>
      <c r="E63" s="42" t="str">
        <f t="shared" si="0"/>
        <v>31.12.</v>
      </c>
      <c r="F63" s="66"/>
      <c r="G63" s="66"/>
      <c r="H63" s="66"/>
      <c r="I63" s="66"/>
      <c r="J63" s="66"/>
      <c r="K63" s="66"/>
      <c r="L63" s="66"/>
      <c r="M63" s="66"/>
      <c r="N63" s="66"/>
      <c r="O63" s="67"/>
      <c r="P63" s="66"/>
      <c r="Q63" s="66"/>
      <c r="R63" s="66"/>
      <c r="S63" s="66"/>
      <c r="T63" s="67"/>
      <c r="U63" s="66"/>
      <c r="V63" s="66"/>
      <c r="W63" s="66"/>
      <c r="X63" s="67"/>
      <c r="Y63" s="66"/>
      <c r="Z63" s="66"/>
      <c r="AA63" s="66"/>
      <c r="AB63" s="66"/>
      <c r="AC63" s="66"/>
      <c r="AD63" s="66"/>
      <c r="AE63" s="66"/>
      <c r="AF63" s="66"/>
      <c r="AG63" s="66"/>
      <c r="AH63" s="66"/>
      <c r="AI63" s="66"/>
      <c r="AJ63" s="67"/>
      <c r="AK63" s="66"/>
      <c r="AL63" s="66"/>
      <c r="AM63" s="66"/>
      <c r="AN63" s="66"/>
      <c r="AO63" s="66"/>
      <c r="AP63" s="67"/>
      <c r="AQ63" s="66"/>
      <c r="AR63" s="66"/>
      <c r="AS63" s="66"/>
      <c r="AT63" s="66"/>
      <c r="AU63" s="66"/>
      <c r="AV63" s="66"/>
      <c r="AW63" s="66"/>
      <c r="AX63" s="66"/>
      <c r="AY63" s="67"/>
      <c r="AZ63" s="95"/>
      <c r="BA63" s="66"/>
      <c r="BB63" s="67"/>
      <c r="BC63" s="66"/>
      <c r="BD63" s="66"/>
      <c r="BE63" s="66"/>
      <c r="BF63" s="66"/>
      <c r="BG63" s="66"/>
      <c r="BH63" s="67"/>
      <c r="BI63" s="66"/>
      <c r="BJ63" s="66"/>
    </row>
    <row r="64" spans="1:62" x14ac:dyDescent="0.25">
      <c r="A64" t="s">
        <v>154</v>
      </c>
      <c r="B64" t="s">
        <v>2053</v>
      </c>
      <c r="C64" t="str">
        <f>VLOOKUP(Tabelle1[[#This Row],[bank_name]],list_all_banks!$B$1:$C$691,2,FALSE)</f>
        <v>AT43945</v>
      </c>
      <c r="D64" s="6" t="s">
        <v>198</v>
      </c>
      <c r="E64" s="42" t="str">
        <f t="shared" si="0"/>
        <v>31.12.</v>
      </c>
      <c r="BG64" s="9"/>
    </row>
    <row r="65" spans="1:62" s="74" customFormat="1" x14ac:dyDescent="0.25">
      <c r="A65" s="9" t="s">
        <v>154</v>
      </c>
      <c r="B65" s="9" t="s">
        <v>199</v>
      </c>
      <c r="C65" s="9" t="str">
        <f>VLOOKUP(Tabelle1[[#This Row],[bank_name]],list_all_banks!$B$1:$C$691,2,FALSE)</f>
        <v>AT43947</v>
      </c>
      <c r="D65" s="6" t="s">
        <v>200</v>
      </c>
      <c r="E65" s="42" t="str">
        <f t="shared" si="0"/>
        <v>31.12.</v>
      </c>
      <c r="F65" s="9"/>
      <c r="G65" s="9"/>
      <c r="H65" s="9"/>
      <c r="I65" s="9"/>
      <c r="J65" s="9"/>
      <c r="K65" s="9"/>
      <c r="L65" s="9"/>
      <c r="M65" s="9"/>
      <c r="N65" s="9"/>
      <c r="O65" s="6"/>
      <c r="P65" s="9"/>
      <c r="Q65" s="9"/>
      <c r="R65" s="9"/>
      <c r="S65" s="9"/>
      <c r="T65" s="6"/>
      <c r="U65" s="9"/>
      <c r="V65" s="9"/>
      <c r="W65" s="9"/>
      <c r="X65" s="6"/>
      <c r="Y65" s="9"/>
      <c r="Z65" s="9"/>
      <c r="AA65" s="9"/>
      <c r="AB65" s="9"/>
      <c r="AC65" s="9"/>
      <c r="AD65" s="9"/>
      <c r="AE65" s="9"/>
      <c r="AF65" s="9"/>
      <c r="AG65" s="9"/>
      <c r="AH65" s="9"/>
      <c r="AI65" s="9"/>
      <c r="AJ65" s="6"/>
      <c r="AK65" s="9"/>
      <c r="AL65" s="9"/>
      <c r="AM65" s="9"/>
      <c r="AN65" s="9"/>
      <c r="AO65" s="9"/>
      <c r="AP65" s="6"/>
      <c r="AQ65" s="9"/>
      <c r="AR65" s="9"/>
      <c r="AS65" s="9"/>
      <c r="AT65" s="9"/>
      <c r="AU65" s="9"/>
      <c r="AV65" s="9"/>
      <c r="AW65" s="9"/>
      <c r="AX65" s="9"/>
      <c r="AY65" s="6"/>
      <c r="AZ65" s="42"/>
      <c r="BA65" s="9"/>
      <c r="BB65" s="6"/>
      <c r="BC65" s="9"/>
      <c r="BD65" s="9"/>
      <c r="BE65" s="9"/>
      <c r="BF65" s="9"/>
      <c r="BG65" s="9"/>
      <c r="BH65" s="6"/>
      <c r="BI65" s="9"/>
      <c r="BJ65" s="9"/>
    </row>
    <row r="66" spans="1:62" s="44" customFormat="1" ht="15.75" thickBot="1" x14ac:dyDescent="0.3">
      <c r="A66" s="44" t="s">
        <v>154</v>
      </c>
      <c r="B66" s="44" t="s">
        <v>201</v>
      </c>
      <c r="C66" s="44" t="str">
        <f>VLOOKUP(Tabelle1[[#This Row],[bank_name]],list_all_banks!$B$1:$C$691,2,FALSE)</f>
        <v>AT44095</v>
      </c>
      <c r="D66" s="45" t="s">
        <v>202</v>
      </c>
      <c r="E66" s="46" t="str">
        <f t="shared" si="0"/>
        <v>31.12.</v>
      </c>
      <c r="I66" s="126"/>
      <c r="O66" s="45"/>
      <c r="T66" s="45"/>
      <c r="X66" s="45"/>
      <c r="AJ66" s="45"/>
      <c r="AP66" s="45"/>
      <c r="AY66" s="45"/>
      <c r="AZ66" s="46"/>
      <c r="BB66" s="45"/>
      <c r="BH66" s="45"/>
    </row>
    <row r="67" spans="1:62" x14ac:dyDescent="0.25">
      <c r="A67" t="s">
        <v>154</v>
      </c>
      <c r="B67" s="5" t="s">
        <v>203</v>
      </c>
      <c r="C67" s="5" t="str">
        <f>VLOOKUP(Tabelle1[[#This Row],[bank_name]],list_all_banks!$B$1:$C$691,2,FALSE)</f>
        <v>AT44096</v>
      </c>
      <c r="D67" s="6" t="s">
        <v>204</v>
      </c>
      <c r="E67" s="42" t="str">
        <f t="shared" ref="E67:E130" si="1">CONCATENATE($E$2,F67)</f>
        <v>31.12.2014</v>
      </c>
      <c r="F67">
        <v>2014</v>
      </c>
      <c r="G67">
        <v>1</v>
      </c>
      <c r="H67">
        <v>1</v>
      </c>
      <c r="I67" t="s">
        <v>1382</v>
      </c>
      <c r="J67">
        <v>2</v>
      </c>
      <c r="K67" t="s">
        <v>1366</v>
      </c>
      <c r="L67">
        <v>0</v>
      </c>
      <c r="M67" t="s">
        <v>14</v>
      </c>
      <c r="N67" t="s">
        <v>91</v>
      </c>
      <c r="P67">
        <v>1</v>
      </c>
      <c r="Q67">
        <v>0</v>
      </c>
      <c r="R67">
        <v>0</v>
      </c>
      <c r="S67">
        <v>0</v>
      </c>
      <c r="U67">
        <v>3</v>
      </c>
      <c r="V67">
        <v>0</v>
      </c>
      <c r="W67" t="s">
        <v>20</v>
      </c>
      <c r="Y67" s="115" t="s">
        <v>1944</v>
      </c>
      <c r="Z67">
        <v>142202</v>
      </c>
      <c r="AA67">
        <v>134287</v>
      </c>
      <c r="AB67">
        <v>-194593</v>
      </c>
      <c r="AC67">
        <v>41122</v>
      </c>
      <c r="AD67">
        <v>239</v>
      </c>
      <c r="AE67" t="s">
        <v>20</v>
      </c>
      <c r="AF67" t="s">
        <v>20</v>
      </c>
      <c r="AG67" t="s">
        <v>20</v>
      </c>
      <c r="AH67" t="s">
        <v>20</v>
      </c>
      <c r="AI67">
        <v>0</v>
      </c>
      <c r="AK67">
        <v>1</v>
      </c>
      <c r="AL67">
        <v>0</v>
      </c>
      <c r="AM67">
        <v>1</v>
      </c>
      <c r="AN67">
        <v>2</v>
      </c>
      <c r="AO67">
        <v>0</v>
      </c>
      <c r="AQ67">
        <v>3</v>
      </c>
      <c r="AR67" t="s">
        <v>20</v>
      </c>
      <c r="AS67" t="s">
        <v>20</v>
      </c>
      <c r="AT67">
        <v>2</v>
      </c>
      <c r="AU67">
        <v>0</v>
      </c>
      <c r="AV67">
        <v>0</v>
      </c>
      <c r="AZ67" s="114" t="s">
        <v>2250</v>
      </c>
      <c r="BA67" s="14" t="s">
        <v>2288</v>
      </c>
      <c r="BB67" s="6" t="s">
        <v>1950</v>
      </c>
      <c r="BG67" s="9"/>
      <c r="BI67" t="s">
        <v>3146</v>
      </c>
    </row>
    <row r="68" spans="1:62" x14ac:dyDescent="0.25">
      <c r="A68" t="s">
        <v>154</v>
      </c>
      <c r="B68" s="5" t="s">
        <v>203</v>
      </c>
      <c r="C68" s="5" t="str">
        <f>VLOOKUP(Tabelle1[[#This Row],[bank_name]],list_all_banks!$B$1:$C$691,2,FALSE)</f>
        <v>AT44096</v>
      </c>
      <c r="D68" s="6" t="s">
        <v>204</v>
      </c>
      <c r="E68" s="42" t="str">
        <f t="shared" si="1"/>
        <v>31.12.2014</v>
      </c>
      <c r="F68">
        <v>2014</v>
      </c>
      <c r="G68">
        <v>1</v>
      </c>
      <c r="H68">
        <v>1</v>
      </c>
      <c r="I68" t="s">
        <v>1382</v>
      </c>
      <c r="J68">
        <v>2</v>
      </c>
      <c r="K68" t="s">
        <v>1366</v>
      </c>
      <c r="L68">
        <v>0</v>
      </c>
      <c r="M68" t="s">
        <v>14</v>
      </c>
      <c r="N68" t="s">
        <v>91</v>
      </c>
      <c r="P68">
        <v>1</v>
      </c>
      <c r="Q68">
        <v>0</v>
      </c>
      <c r="R68">
        <v>0</v>
      </c>
      <c r="S68">
        <v>0</v>
      </c>
      <c r="U68">
        <v>3</v>
      </c>
      <c r="V68">
        <v>0</v>
      </c>
      <c r="W68" t="s">
        <v>20</v>
      </c>
      <c r="Y68" t="s">
        <v>293</v>
      </c>
      <c r="Z68" s="5">
        <v>327866</v>
      </c>
      <c r="AA68">
        <v>227982</v>
      </c>
      <c r="AB68">
        <v>93952</v>
      </c>
      <c r="AC68">
        <v>19758</v>
      </c>
      <c r="AD68">
        <v>2720</v>
      </c>
      <c r="AE68" t="s">
        <v>20</v>
      </c>
      <c r="AF68" t="s">
        <v>20</v>
      </c>
      <c r="AG68" t="s">
        <v>20</v>
      </c>
      <c r="AH68" t="s">
        <v>20</v>
      </c>
      <c r="AI68">
        <v>0</v>
      </c>
      <c r="AK68">
        <v>1</v>
      </c>
      <c r="AL68">
        <v>0</v>
      </c>
      <c r="AM68">
        <v>1</v>
      </c>
      <c r="AN68">
        <v>2</v>
      </c>
      <c r="AO68">
        <v>0</v>
      </c>
      <c r="AQ68">
        <v>3</v>
      </c>
      <c r="AR68" t="s">
        <v>20</v>
      </c>
      <c r="AS68" t="s">
        <v>20</v>
      </c>
      <c r="AT68">
        <v>2</v>
      </c>
      <c r="AU68">
        <v>0</v>
      </c>
      <c r="AV68">
        <v>0</v>
      </c>
      <c r="BA68" s="14" t="s">
        <v>2288</v>
      </c>
      <c r="BB68" s="6" t="s">
        <v>1950</v>
      </c>
      <c r="BG68" s="9"/>
      <c r="BI68" t="s">
        <v>3146</v>
      </c>
    </row>
    <row r="69" spans="1:62" x14ac:dyDescent="0.25">
      <c r="A69" s="9" t="s">
        <v>154</v>
      </c>
      <c r="B69" s="53" t="s">
        <v>203</v>
      </c>
      <c r="C69" s="53" t="str">
        <f>VLOOKUP(Tabelle1[[#This Row],[bank_name]],list_all_banks!$B$1:$C$691,2,FALSE)</f>
        <v>AT44096</v>
      </c>
      <c r="D69" s="6" t="s">
        <v>204</v>
      </c>
      <c r="E69" s="42" t="str">
        <f t="shared" si="1"/>
        <v>31.12.2014</v>
      </c>
      <c r="F69" s="9">
        <v>2014</v>
      </c>
      <c r="G69" s="9">
        <v>1</v>
      </c>
      <c r="H69" s="9">
        <v>1</v>
      </c>
      <c r="I69" s="9" t="s">
        <v>1382</v>
      </c>
      <c r="J69" s="9">
        <v>2</v>
      </c>
      <c r="K69" s="9" t="s">
        <v>1366</v>
      </c>
      <c r="L69" s="9">
        <v>0</v>
      </c>
      <c r="M69" s="9" t="s">
        <v>14</v>
      </c>
      <c r="N69" s="9" t="s">
        <v>91</v>
      </c>
      <c r="P69" s="9">
        <v>1</v>
      </c>
      <c r="Q69" s="9">
        <v>0</v>
      </c>
      <c r="R69" s="9">
        <v>0</v>
      </c>
      <c r="S69" s="9">
        <v>0</v>
      </c>
      <c r="U69" s="9">
        <v>3</v>
      </c>
      <c r="V69" s="9">
        <v>0</v>
      </c>
      <c r="W69" s="9" t="s">
        <v>20</v>
      </c>
      <c r="Y69" s="9" t="s">
        <v>983</v>
      </c>
      <c r="Z69" s="9">
        <v>459893</v>
      </c>
      <c r="AA69" s="9">
        <v>307367</v>
      </c>
      <c r="AB69" s="9">
        <v>109192</v>
      </c>
      <c r="AC69" s="9">
        <v>25396</v>
      </c>
      <c r="AD69" s="9">
        <v>5462</v>
      </c>
      <c r="AE69" s="9" t="s">
        <v>20</v>
      </c>
      <c r="AF69" s="9" t="s">
        <v>20</v>
      </c>
      <c r="AG69" s="9" t="s">
        <v>20</v>
      </c>
      <c r="AH69" s="9" t="s">
        <v>20</v>
      </c>
      <c r="AI69" s="9">
        <v>0</v>
      </c>
      <c r="AK69" s="9">
        <v>1</v>
      </c>
      <c r="AL69" s="9">
        <v>0</v>
      </c>
      <c r="AM69" s="9">
        <v>1</v>
      </c>
      <c r="AN69" s="9">
        <v>2</v>
      </c>
      <c r="AO69" s="9">
        <v>0</v>
      </c>
      <c r="AQ69" s="9">
        <v>3</v>
      </c>
      <c r="AR69" s="9" t="s">
        <v>20</v>
      </c>
      <c r="AS69" s="9" t="s">
        <v>20</v>
      </c>
      <c r="AT69" s="9">
        <v>2</v>
      </c>
      <c r="AU69" s="9">
        <v>0</v>
      </c>
      <c r="AV69" s="9">
        <v>0</v>
      </c>
      <c r="AW69" s="9"/>
      <c r="AX69" s="9"/>
      <c r="BA69" s="63" t="s">
        <v>2288</v>
      </c>
      <c r="BB69" s="6" t="s">
        <v>1950</v>
      </c>
      <c r="BC69" s="9"/>
      <c r="BD69" s="9"/>
      <c r="BE69" s="9"/>
      <c r="BF69" s="9"/>
      <c r="BG69" s="9"/>
      <c r="BI69" t="s">
        <v>3146</v>
      </c>
    </row>
    <row r="70" spans="1:62" x14ac:dyDescent="0.25">
      <c r="A70" t="s">
        <v>154</v>
      </c>
      <c r="B70" s="5" t="s">
        <v>203</v>
      </c>
      <c r="C70" s="5" t="str">
        <f>VLOOKUP(Tabelle1[[#This Row],[bank_name]],list_all_banks!$B$1:$C$691,2,FALSE)</f>
        <v>AT44096</v>
      </c>
      <c r="D70" s="6" t="s">
        <v>204</v>
      </c>
      <c r="E70" s="42" t="str">
        <f t="shared" si="1"/>
        <v>31.12.2014</v>
      </c>
      <c r="F70">
        <v>2014</v>
      </c>
      <c r="G70">
        <v>1</v>
      </c>
      <c r="H70">
        <v>1</v>
      </c>
      <c r="I70" t="s">
        <v>1382</v>
      </c>
      <c r="J70">
        <v>2</v>
      </c>
      <c r="K70" t="s">
        <v>1366</v>
      </c>
      <c r="L70">
        <v>0</v>
      </c>
      <c r="M70" t="s">
        <v>14</v>
      </c>
      <c r="N70" t="s">
        <v>91</v>
      </c>
      <c r="P70">
        <v>1</v>
      </c>
      <c r="Q70">
        <v>0</v>
      </c>
      <c r="R70">
        <v>0</v>
      </c>
      <c r="S70">
        <v>0</v>
      </c>
      <c r="U70">
        <v>3</v>
      </c>
      <c r="V70">
        <v>0</v>
      </c>
      <c r="W70" t="s">
        <v>20</v>
      </c>
      <c r="Y70" t="s">
        <v>1278</v>
      </c>
      <c r="Z70">
        <v>481052</v>
      </c>
      <c r="AA70">
        <v>318599</v>
      </c>
      <c r="AB70">
        <v>145490</v>
      </c>
      <c r="AC70">
        <v>38095</v>
      </c>
      <c r="AD70">
        <v>3816</v>
      </c>
      <c r="AE70" t="s">
        <v>20</v>
      </c>
      <c r="AF70" t="s">
        <v>20</v>
      </c>
      <c r="AG70" t="s">
        <v>20</v>
      </c>
      <c r="AH70" t="s">
        <v>20</v>
      </c>
      <c r="AI70">
        <v>0</v>
      </c>
      <c r="AK70">
        <v>1</v>
      </c>
      <c r="AL70">
        <v>0</v>
      </c>
      <c r="AM70">
        <v>1</v>
      </c>
      <c r="AN70">
        <v>2</v>
      </c>
      <c r="AO70">
        <v>0</v>
      </c>
      <c r="AQ70">
        <v>3</v>
      </c>
      <c r="AR70" t="s">
        <v>20</v>
      </c>
      <c r="AS70" t="s">
        <v>20</v>
      </c>
      <c r="AT70">
        <v>2</v>
      </c>
      <c r="AU70">
        <v>0</v>
      </c>
      <c r="AV70">
        <v>0</v>
      </c>
      <c r="BA70" s="14" t="s">
        <v>2288</v>
      </c>
      <c r="BB70" s="6" t="s">
        <v>1950</v>
      </c>
      <c r="BG70" s="9"/>
      <c r="BI70" t="s">
        <v>3146</v>
      </c>
    </row>
    <row r="71" spans="1:62" x14ac:dyDescent="0.25">
      <c r="A71" t="s">
        <v>154</v>
      </c>
      <c r="B71" s="5" t="s">
        <v>203</v>
      </c>
      <c r="C71" s="5" t="str">
        <f>VLOOKUP(Tabelle1[[#This Row],[bank_name]],list_all_banks!$B$1:$C$691,2,FALSE)</f>
        <v>AT44096</v>
      </c>
      <c r="D71" s="6" t="s">
        <v>204</v>
      </c>
      <c r="E71" s="42" t="str">
        <f t="shared" si="1"/>
        <v>31.12.2014</v>
      </c>
      <c r="F71">
        <v>2014</v>
      </c>
      <c r="G71">
        <v>1</v>
      </c>
      <c r="H71">
        <v>1</v>
      </c>
      <c r="I71" t="s">
        <v>1382</v>
      </c>
      <c r="J71">
        <v>2</v>
      </c>
      <c r="K71" t="s">
        <v>1366</v>
      </c>
      <c r="L71">
        <v>0</v>
      </c>
      <c r="M71" t="s">
        <v>14</v>
      </c>
      <c r="N71" t="s">
        <v>91</v>
      </c>
      <c r="P71">
        <v>1</v>
      </c>
      <c r="Q71">
        <v>0</v>
      </c>
      <c r="R71">
        <v>0</v>
      </c>
      <c r="S71">
        <v>0</v>
      </c>
      <c r="U71">
        <v>3</v>
      </c>
      <c r="V71">
        <v>0</v>
      </c>
      <c r="W71" t="s">
        <v>20</v>
      </c>
      <c r="Y71" t="s">
        <v>1363</v>
      </c>
      <c r="Z71">
        <v>18801</v>
      </c>
      <c r="AA71">
        <v>13574</v>
      </c>
      <c r="AB71">
        <v>-24848</v>
      </c>
      <c r="AC71">
        <v>198</v>
      </c>
      <c r="AD71">
        <v>230</v>
      </c>
      <c r="AE71" t="s">
        <v>20</v>
      </c>
      <c r="AF71" t="s">
        <v>20</v>
      </c>
      <c r="AG71" t="s">
        <v>20</v>
      </c>
      <c r="AH71" t="s">
        <v>20</v>
      </c>
      <c r="AI71">
        <v>0</v>
      </c>
      <c r="AK71">
        <v>1</v>
      </c>
      <c r="AL71">
        <v>0</v>
      </c>
      <c r="AM71">
        <v>1</v>
      </c>
      <c r="AN71">
        <v>2</v>
      </c>
      <c r="AO71">
        <v>0</v>
      </c>
      <c r="AQ71">
        <v>3</v>
      </c>
      <c r="AR71" t="s">
        <v>20</v>
      </c>
      <c r="AS71" t="s">
        <v>20</v>
      </c>
      <c r="AT71">
        <v>2</v>
      </c>
      <c r="AU71">
        <v>0</v>
      </c>
      <c r="AV71">
        <v>0</v>
      </c>
      <c r="BA71" s="14" t="s">
        <v>2288</v>
      </c>
      <c r="BB71" s="6" t="s">
        <v>1950</v>
      </c>
      <c r="BG71" s="9"/>
      <c r="BI71" t="s">
        <v>3146</v>
      </c>
    </row>
    <row r="72" spans="1:62" x14ac:dyDescent="0.25">
      <c r="A72" t="s">
        <v>154</v>
      </c>
      <c r="B72" s="5" t="s">
        <v>203</v>
      </c>
      <c r="C72" s="5" t="str">
        <f>VLOOKUP(Tabelle1[[#This Row],[bank_name]],list_all_banks!$B$1:$C$691,2,FALSE)</f>
        <v>AT44096</v>
      </c>
      <c r="D72" s="6" t="s">
        <v>204</v>
      </c>
      <c r="E72" s="42" t="str">
        <f t="shared" si="1"/>
        <v>31.12.2014</v>
      </c>
      <c r="F72">
        <v>2014</v>
      </c>
      <c r="G72">
        <v>1</v>
      </c>
      <c r="H72">
        <v>1</v>
      </c>
      <c r="I72" t="s">
        <v>1382</v>
      </c>
      <c r="J72">
        <v>2</v>
      </c>
      <c r="K72" t="s">
        <v>1366</v>
      </c>
      <c r="L72">
        <v>0</v>
      </c>
      <c r="M72" t="s">
        <v>14</v>
      </c>
      <c r="N72" t="s">
        <v>91</v>
      </c>
      <c r="P72">
        <v>1</v>
      </c>
      <c r="Q72">
        <v>0</v>
      </c>
      <c r="R72">
        <v>0</v>
      </c>
      <c r="S72">
        <v>0</v>
      </c>
      <c r="U72">
        <v>3</v>
      </c>
      <c r="V72">
        <v>0</v>
      </c>
      <c r="W72" t="s">
        <v>20</v>
      </c>
      <c r="Y72" t="s">
        <v>1350</v>
      </c>
      <c r="Z72">
        <v>231748</v>
      </c>
      <c r="AA72">
        <v>153766</v>
      </c>
      <c r="AB72">
        <v>-389366</v>
      </c>
      <c r="AC72">
        <v>8797</v>
      </c>
      <c r="AD72">
        <v>2298</v>
      </c>
      <c r="AE72" t="s">
        <v>20</v>
      </c>
      <c r="AF72" t="s">
        <v>20</v>
      </c>
      <c r="AG72" t="s">
        <v>20</v>
      </c>
      <c r="AH72" t="s">
        <v>20</v>
      </c>
      <c r="AI72">
        <v>0</v>
      </c>
      <c r="AK72">
        <v>1</v>
      </c>
      <c r="AL72">
        <v>0</v>
      </c>
      <c r="AM72">
        <v>1</v>
      </c>
      <c r="AN72">
        <v>2</v>
      </c>
      <c r="AO72">
        <v>0</v>
      </c>
      <c r="AQ72">
        <v>3</v>
      </c>
      <c r="AR72" t="s">
        <v>20</v>
      </c>
      <c r="AS72" t="s">
        <v>20</v>
      </c>
      <c r="AT72">
        <v>2</v>
      </c>
      <c r="AU72">
        <v>0</v>
      </c>
      <c r="AV72">
        <v>0</v>
      </c>
      <c r="BA72" s="14" t="s">
        <v>2288</v>
      </c>
      <c r="BB72" s="6" t="s">
        <v>1950</v>
      </c>
      <c r="BG72" s="9"/>
      <c r="BI72" t="s">
        <v>3146</v>
      </c>
    </row>
    <row r="73" spans="1:62" x14ac:dyDescent="0.25">
      <c r="A73" t="s">
        <v>154</v>
      </c>
      <c r="B73" s="5" t="s">
        <v>203</v>
      </c>
      <c r="C73" s="5" t="str">
        <f>VLOOKUP(Tabelle1[[#This Row],[bank_name]],list_all_banks!$B$1:$C$691,2,FALSE)</f>
        <v>AT44096</v>
      </c>
      <c r="D73" s="6" t="s">
        <v>204</v>
      </c>
      <c r="E73" s="42" t="str">
        <f t="shared" si="1"/>
        <v>31.12.2014</v>
      </c>
      <c r="F73">
        <v>2014</v>
      </c>
      <c r="G73">
        <v>1</v>
      </c>
      <c r="H73">
        <v>1</v>
      </c>
      <c r="I73" t="s">
        <v>1382</v>
      </c>
      <c r="J73">
        <v>2</v>
      </c>
      <c r="K73" t="s">
        <v>1366</v>
      </c>
      <c r="L73">
        <v>0</v>
      </c>
      <c r="M73" t="s">
        <v>14</v>
      </c>
      <c r="N73" t="s">
        <v>91</v>
      </c>
      <c r="P73">
        <v>1</v>
      </c>
      <c r="Q73">
        <v>0</v>
      </c>
      <c r="R73">
        <v>0</v>
      </c>
      <c r="S73">
        <v>0</v>
      </c>
      <c r="U73">
        <v>3</v>
      </c>
      <c r="V73">
        <v>0</v>
      </c>
      <c r="W73" t="s">
        <v>20</v>
      </c>
      <c r="Y73" t="s">
        <v>1629</v>
      </c>
      <c r="Z73">
        <v>110782</v>
      </c>
      <c r="AA73">
        <v>7958</v>
      </c>
      <c r="AB73">
        <v>39275</v>
      </c>
      <c r="AC73">
        <v>5791</v>
      </c>
      <c r="AD73">
        <v>1326</v>
      </c>
      <c r="AE73" t="s">
        <v>20</v>
      </c>
      <c r="AF73" t="s">
        <v>20</v>
      </c>
      <c r="AG73" t="s">
        <v>20</v>
      </c>
      <c r="AH73" t="s">
        <v>20</v>
      </c>
      <c r="AI73">
        <v>0</v>
      </c>
      <c r="AK73">
        <v>1</v>
      </c>
      <c r="AL73">
        <v>0</v>
      </c>
      <c r="AM73">
        <v>1</v>
      </c>
      <c r="AN73">
        <v>2</v>
      </c>
      <c r="AO73">
        <v>0</v>
      </c>
      <c r="AQ73">
        <v>3</v>
      </c>
      <c r="AR73" t="s">
        <v>20</v>
      </c>
      <c r="AS73" t="s">
        <v>20</v>
      </c>
      <c r="AT73">
        <v>2</v>
      </c>
      <c r="AU73">
        <v>0</v>
      </c>
      <c r="AV73">
        <v>0</v>
      </c>
      <c r="BA73" s="14" t="s">
        <v>2288</v>
      </c>
      <c r="BB73" s="6" t="s">
        <v>1950</v>
      </c>
      <c r="BG73" s="9"/>
      <c r="BI73" t="s">
        <v>3146</v>
      </c>
    </row>
    <row r="74" spans="1:62" x14ac:dyDescent="0.25">
      <c r="A74" t="s">
        <v>154</v>
      </c>
      <c r="B74" s="5" t="s">
        <v>203</v>
      </c>
      <c r="C74" s="5" t="str">
        <f>VLOOKUP(Tabelle1[[#This Row],[bank_name]],list_all_banks!$B$1:$C$691,2,FALSE)</f>
        <v>AT44096</v>
      </c>
      <c r="D74" s="6" t="s">
        <v>204</v>
      </c>
      <c r="E74" s="42" t="str">
        <f t="shared" si="1"/>
        <v>31.12.2014</v>
      </c>
      <c r="F74">
        <v>2014</v>
      </c>
      <c r="G74">
        <v>1</v>
      </c>
      <c r="H74">
        <v>1</v>
      </c>
      <c r="I74" t="s">
        <v>1382</v>
      </c>
      <c r="J74">
        <v>2</v>
      </c>
      <c r="K74" t="s">
        <v>1366</v>
      </c>
      <c r="L74">
        <v>0</v>
      </c>
      <c r="M74" t="s">
        <v>14</v>
      </c>
      <c r="N74" t="s">
        <v>91</v>
      </c>
      <c r="P74">
        <v>1</v>
      </c>
      <c r="Q74">
        <v>0</v>
      </c>
      <c r="R74">
        <v>0</v>
      </c>
      <c r="S74">
        <v>0</v>
      </c>
      <c r="U74">
        <v>3</v>
      </c>
      <c r="V74">
        <v>0</v>
      </c>
      <c r="W74" t="s">
        <v>20</v>
      </c>
      <c r="Y74" t="s">
        <v>1716</v>
      </c>
      <c r="Z74">
        <v>103825</v>
      </c>
      <c r="AA74">
        <v>68885</v>
      </c>
      <c r="AB74">
        <v>24266</v>
      </c>
      <c r="AC74">
        <v>3679</v>
      </c>
      <c r="AD74">
        <v>1434</v>
      </c>
      <c r="AE74" t="s">
        <v>20</v>
      </c>
      <c r="AF74" t="s">
        <v>20</v>
      </c>
      <c r="AG74" t="s">
        <v>20</v>
      </c>
      <c r="AH74" t="s">
        <v>20</v>
      </c>
      <c r="AI74">
        <v>0</v>
      </c>
      <c r="AK74">
        <v>1</v>
      </c>
      <c r="AL74">
        <v>0</v>
      </c>
      <c r="AM74">
        <v>1</v>
      </c>
      <c r="AN74">
        <v>2</v>
      </c>
      <c r="AO74">
        <v>0</v>
      </c>
      <c r="AQ74">
        <v>3</v>
      </c>
      <c r="AR74" t="s">
        <v>20</v>
      </c>
      <c r="AS74" t="s">
        <v>20</v>
      </c>
      <c r="AT74">
        <v>2</v>
      </c>
      <c r="AU74">
        <v>0</v>
      </c>
      <c r="AV74">
        <v>0</v>
      </c>
      <c r="BA74" s="14" t="s">
        <v>2288</v>
      </c>
      <c r="BB74" s="6" t="s">
        <v>1950</v>
      </c>
      <c r="BG74" s="9"/>
      <c r="BI74" t="s">
        <v>3146</v>
      </c>
    </row>
    <row r="75" spans="1:62" x14ac:dyDescent="0.25">
      <c r="A75" t="s">
        <v>154</v>
      </c>
      <c r="B75" s="5" t="s">
        <v>203</v>
      </c>
      <c r="C75" s="5" t="str">
        <f>VLOOKUP(Tabelle1[[#This Row],[bank_name]],list_all_banks!$B$1:$C$691,2,FALSE)</f>
        <v>AT44096</v>
      </c>
      <c r="D75" s="6" t="s">
        <v>204</v>
      </c>
      <c r="E75" s="42" t="str">
        <f t="shared" si="1"/>
        <v>31.12.2014</v>
      </c>
      <c r="F75">
        <v>2014</v>
      </c>
      <c r="G75">
        <v>1</v>
      </c>
      <c r="H75">
        <v>1</v>
      </c>
      <c r="I75" t="s">
        <v>1382</v>
      </c>
      <c r="J75">
        <v>2</v>
      </c>
      <c r="K75" t="s">
        <v>1366</v>
      </c>
      <c r="L75">
        <v>0</v>
      </c>
      <c r="M75" t="s">
        <v>14</v>
      </c>
      <c r="N75" t="s">
        <v>91</v>
      </c>
      <c r="P75">
        <v>1</v>
      </c>
      <c r="Q75">
        <v>0</v>
      </c>
      <c r="R75">
        <v>0</v>
      </c>
      <c r="S75">
        <v>0</v>
      </c>
      <c r="U75">
        <v>3</v>
      </c>
      <c r="V75">
        <v>0</v>
      </c>
      <c r="W75" t="s">
        <v>20</v>
      </c>
      <c r="Y75" t="s">
        <v>264</v>
      </c>
      <c r="Z75">
        <v>168683</v>
      </c>
      <c r="AA75">
        <v>12428</v>
      </c>
      <c r="AB75">
        <v>27745</v>
      </c>
      <c r="AC75">
        <v>2720</v>
      </c>
      <c r="AD75">
        <v>2751</v>
      </c>
      <c r="AE75" t="s">
        <v>20</v>
      </c>
      <c r="AF75" t="s">
        <v>20</v>
      </c>
      <c r="AG75" t="s">
        <v>20</v>
      </c>
      <c r="AH75" t="s">
        <v>20</v>
      </c>
      <c r="AI75">
        <v>0</v>
      </c>
      <c r="AK75">
        <v>1</v>
      </c>
      <c r="AL75">
        <v>0</v>
      </c>
      <c r="AM75">
        <v>1</v>
      </c>
      <c r="AN75">
        <v>2</v>
      </c>
      <c r="AO75">
        <v>0</v>
      </c>
      <c r="AQ75">
        <v>3</v>
      </c>
      <c r="AR75" t="s">
        <v>20</v>
      </c>
      <c r="AS75" t="s">
        <v>20</v>
      </c>
      <c r="AT75">
        <v>2</v>
      </c>
      <c r="AU75">
        <v>0</v>
      </c>
      <c r="AV75">
        <v>0</v>
      </c>
      <c r="BA75" s="14" t="s">
        <v>2288</v>
      </c>
      <c r="BB75" s="6" t="s">
        <v>1950</v>
      </c>
      <c r="BG75" s="9"/>
      <c r="BI75" t="s">
        <v>3146</v>
      </c>
    </row>
    <row r="76" spans="1:62" x14ac:dyDescent="0.25">
      <c r="A76" t="s">
        <v>154</v>
      </c>
      <c r="B76" s="5" t="s">
        <v>203</v>
      </c>
      <c r="C76" s="5" t="str">
        <f>VLOOKUP(Tabelle1[[#This Row],[bank_name]],list_all_banks!$B$1:$C$691,2,FALSE)</f>
        <v>AT44096</v>
      </c>
      <c r="D76" s="6" t="s">
        <v>204</v>
      </c>
      <c r="E76" s="42" t="str">
        <f t="shared" si="1"/>
        <v>31.12.2014</v>
      </c>
      <c r="F76">
        <v>2014</v>
      </c>
      <c r="G76">
        <v>1</v>
      </c>
      <c r="H76">
        <v>1</v>
      </c>
      <c r="I76" t="s">
        <v>1382</v>
      </c>
      <c r="J76">
        <v>2</v>
      </c>
      <c r="K76" t="s">
        <v>1366</v>
      </c>
      <c r="L76">
        <v>0</v>
      </c>
      <c r="M76" t="s">
        <v>14</v>
      </c>
      <c r="N76" t="s">
        <v>91</v>
      </c>
      <c r="P76">
        <v>1</v>
      </c>
      <c r="Q76">
        <v>0</v>
      </c>
      <c r="R76">
        <v>0</v>
      </c>
      <c r="S76">
        <v>0</v>
      </c>
      <c r="U76">
        <v>3</v>
      </c>
      <c r="V76">
        <v>0</v>
      </c>
      <c r="W76" t="s">
        <v>20</v>
      </c>
      <c r="Y76" t="s">
        <v>980</v>
      </c>
      <c r="Z76">
        <v>250325</v>
      </c>
      <c r="AA76">
        <v>151242</v>
      </c>
      <c r="AB76">
        <v>71528</v>
      </c>
      <c r="AC76">
        <v>10721</v>
      </c>
      <c r="AD76">
        <v>2127</v>
      </c>
      <c r="AE76" t="s">
        <v>20</v>
      </c>
      <c r="AF76" t="s">
        <v>20</v>
      </c>
      <c r="AG76" t="s">
        <v>20</v>
      </c>
      <c r="AH76" t="s">
        <v>20</v>
      </c>
      <c r="AI76">
        <v>0</v>
      </c>
      <c r="AK76">
        <v>1</v>
      </c>
      <c r="AL76">
        <v>0</v>
      </c>
      <c r="AM76">
        <v>1</v>
      </c>
      <c r="AN76">
        <v>2</v>
      </c>
      <c r="AO76">
        <v>0</v>
      </c>
      <c r="AQ76">
        <v>3</v>
      </c>
      <c r="AR76" t="s">
        <v>20</v>
      </c>
      <c r="AS76" t="s">
        <v>20</v>
      </c>
      <c r="AT76">
        <v>2</v>
      </c>
      <c r="AU76">
        <v>0</v>
      </c>
      <c r="AV76">
        <v>0</v>
      </c>
      <c r="BA76" s="14" t="s">
        <v>2288</v>
      </c>
      <c r="BB76" s="6" t="s">
        <v>1950</v>
      </c>
      <c r="BG76" s="9"/>
      <c r="BI76" t="s">
        <v>3146</v>
      </c>
    </row>
    <row r="77" spans="1:62" x14ac:dyDescent="0.25">
      <c r="A77" t="s">
        <v>154</v>
      </c>
      <c r="B77" s="5" t="s">
        <v>203</v>
      </c>
      <c r="C77" s="5" t="str">
        <f>VLOOKUP(Tabelle1[[#This Row],[bank_name]],list_all_banks!$B$1:$C$691,2,FALSE)</f>
        <v>AT44096</v>
      </c>
      <c r="D77" s="6" t="s">
        <v>204</v>
      </c>
      <c r="E77" s="42" t="str">
        <f t="shared" si="1"/>
        <v>31.12.2014</v>
      </c>
      <c r="F77">
        <v>2014</v>
      </c>
      <c r="G77">
        <v>1</v>
      </c>
      <c r="H77">
        <v>1</v>
      </c>
      <c r="I77" t="s">
        <v>1382</v>
      </c>
      <c r="J77">
        <v>2</v>
      </c>
      <c r="K77" t="s">
        <v>1366</v>
      </c>
      <c r="L77">
        <v>0</v>
      </c>
      <c r="M77" t="s">
        <v>14</v>
      </c>
      <c r="N77" t="s">
        <v>91</v>
      </c>
      <c r="P77">
        <v>1</v>
      </c>
      <c r="Q77">
        <v>0</v>
      </c>
      <c r="R77">
        <v>0</v>
      </c>
      <c r="S77">
        <v>0</v>
      </c>
      <c r="U77">
        <v>3</v>
      </c>
      <c r="V77">
        <v>0</v>
      </c>
      <c r="W77" t="s">
        <v>20</v>
      </c>
      <c r="Y77" t="s">
        <v>1324</v>
      </c>
      <c r="Z77">
        <v>462053</v>
      </c>
      <c r="AA77">
        <v>273891</v>
      </c>
      <c r="AB77">
        <v>118943</v>
      </c>
      <c r="AC77">
        <v>22062</v>
      </c>
      <c r="AD77">
        <v>5292</v>
      </c>
      <c r="AE77" t="s">
        <v>20</v>
      </c>
      <c r="AF77" t="s">
        <v>20</v>
      </c>
      <c r="AG77" t="s">
        <v>20</v>
      </c>
      <c r="AH77" t="s">
        <v>20</v>
      </c>
      <c r="AI77">
        <v>0</v>
      </c>
      <c r="AK77">
        <v>1</v>
      </c>
      <c r="AL77">
        <v>0</v>
      </c>
      <c r="AM77">
        <v>1</v>
      </c>
      <c r="AN77">
        <v>2</v>
      </c>
      <c r="AO77">
        <v>0</v>
      </c>
      <c r="AQ77">
        <v>3</v>
      </c>
      <c r="AR77" t="s">
        <v>20</v>
      </c>
      <c r="AS77" t="s">
        <v>20</v>
      </c>
      <c r="AT77">
        <v>2</v>
      </c>
      <c r="AU77">
        <v>0</v>
      </c>
      <c r="AV77">
        <v>0</v>
      </c>
      <c r="BA77" s="14" t="s">
        <v>2288</v>
      </c>
      <c r="BB77" s="6" t="s">
        <v>1950</v>
      </c>
      <c r="BG77" s="9"/>
      <c r="BI77" t="s">
        <v>3146</v>
      </c>
    </row>
    <row r="78" spans="1:62" x14ac:dyDescent="0.25">
      <c r="A78" t="s">
        <v>154</v>
      </c>
      <c r="B78" s="5" t="s">
        <v>203</v>
      </c>
      <c r="C78" s="5" t="str">
        <f>VLOOKUP(Tabelle1[[#This Row],[bank_name]],list_all_banks!$B$1:$C$691,2,FALSE)</f>
        <v>AT44096</v>
      </c>
      <c r="D78" s="6" t="s">
        <v>204</v>
      </c>
      <c r="E78" s="42" t="str">
        <f t="shared" si="1"/>
        <v>31.12.2014</v>
      </c>
      <c r="F78">
        <v>2014</v>
      </c>
      <c r="G78">
        <v>1</v>
      </c>
      <c r="H78">
        <v>1</v>
      </c>
      <c r="I78" t="s">
        <v>1382</v>
      </c>
      <c r="J78">
        <v>2</v>
      </c>
      <c r="K78" t="s">
        <v>1366</v>
      </c>
      <c r="L78">
        <v>0</v>
      </c>
      <c r="M78" t="s">
        <v>14</v>
      </c>
      <c r="N78" t="s">
        <v>91</v>
      </c>
      <c r="P78">
        <v>1</v>
      </c>
      <c r="Q78">
        <v>0</v>
      </c>
      <c r="R78">
        <v>0</v>
      </c>
      <c r="S78">
        <v>0</v>
      </c>
      <c r="U78">
        <v>3</v>
      </c>
      <c r="V78">
        <v>0</v>
      </c>
      <c r="W78" t="s">
        <v>20</v>
      </c>
      <c r="Y78" t="s">
        <v>1654</v>
      </c>
      <c r="Z78">
        <v>142163</v>
      </c>
      <c r="AA78">
        <v>99619</v>
      </c>
      <c r="AB78">
        <v>48302</v>
      </c>
      <c r="AC78">
        <v>5376</v>
      </c>
      <c r="AD78">
        <v>1581</v>
      </c>
      <c r="AE78" t="s">
        <v>20</v>
      </c>
      <c r="AF78" t="s">
        <v>20</v>
      </c>
      <c r="AG78" t="s">
        <v>20</v>
      </c>
      <c r="AH78" t="s">
        <v>20</v>
      </c>
      <c r="AI78">
        <v>0</v>
      </c>
      <c r="AK78">
        <v>1</v>
      </c>
      <c r="AL78">
        <v>0</v>
      </c>
      <c r="AM78">
        <v>1</v>
      </c>
      <c r="AN78">
        <v>2</v>
      </c>
      <c r="AO78">
        <v>0</v>
      </c>
      <c r="AQ78">
        <v>3</v>
      </c>
      <c r="AR78" t="s">
        <v>20</v>
      </c>
      <c r="AS78" t="s">
        <v>20</v>
      </c>
      <c r="AT78">
        <v>2</v>
      </c>
      <c r="AU78">
        <v>0</v>
      </c>
      <c r="AV78">
        <v>0</v>
      </c>
      <c r="BA78" s="14" t="s">
        <v>2288</v>
      </c>
      <c r="BB78" s="6" t="s">
        <v>1950</v>
      </c>
      <c r="BG78" s="9"/>
      <c r="BI78" t="s">
        <v>3146</v>
      </c>
    </row>
    <row r="79" spans="1:62" x14ac:dyDescent="0.25">
      <c r="A79" t="s">
        <v>154</v>
      </c>
      <c r="B79" s="5" t="s">
        <v>203</v>
      </c>
      <c r="C79" s="5" t="str">
        <f>VLOOKUP(Tabelle1[[#This Row],[bank_name]],list_all_banks!$B$1:$C$691,2,FALSE)</f>
        <v>AT44096</v>
      </c>
      <c r="D79" s="6" t="s">
        <v>204</v>
      </c>
      <c r="E79" s="42" t="str">
        <f t="shared" si="1"/>
        <v>31.12.2014</v>
      </c>
      <c r="F79">
        <v>2014</v>
      </c>
      <c r="G79">
        <v>1</v>
      </c>
      <c r="H79">
        <v>1</v>
      </c>
      <c r="I79" t="s">
        <v>1382</v>
      </c>
      <c r="J79">
        <v>2</v>
      </c>
      <c r="K79" t="s">
        <v>1366</v>
      </c>
      <c r="L79">
        <v>0</v>
      </c>
      <c r="M79" t="s">
        <v>14</v>
      </c>
      <c r="N79" t="s">
        <v>91</v>
      </c>
      <c r="P79">
        <v>1</v>
      </c>
      <c r="Q79">
        <v>0</v>
      </c>
      <c r="R79">
        <v>0</v>
      </c>
      <c r="S79">
        <v>0</v>
      </c>
      <c r="U79">
        <v>3</v>
      </c>
      <c r="V79">
        <v>0</v>
      </c>
      <c r="W79" t="s">
        <v>20</v>
      </c>
      <c r="Y79" t="s">
        <v>1661</v>
      </c>
      <c r="Z79">
        <v>1081515</v>
      </c>
      <c r="AA79">
        <v>834581</v>
      </c>
      <c r="AB79">
        <v>435975</v>
      </c>
      <c r="AC79">
        <v>9575</v>
      </c>
      <c r="AD79">
        <v>8252</v>
      </c>
      <c r="AE79" t="s">
        <v>20</v>
      </c>
      <c r="AF79" t="s">
        <v>20</v>
      </c>
      <c r="AG79" t="s">
        <v>20</v>
      </c>
      <c r="AH79" t="s">
        <v>20</v>
      </c>
      <c r="AI79">
        <v>0</v>
      </c>
      <c r="AK79">
        <v>1</v>
      </c>
      <c r="AL79">
        <v>0</v>
      </c>
      <c r="AM79">
        <v>1</v>
      </c>
      <c r="AN79">
        <v>2</v>
      </c>
      <c r="AO79">
        <v>0</v>
      </c>
      <c r="AQ79">
        <v>3</v>
      </c>
      <c r="AR79" t="s">
        <v>20</v>
      </c>
      <c r="AS79" t="s">
        <v>20</v>
      </c>
      <c r="AT79">
        <v>2</v>
      </c>
      <c r="AU79">
        <v>0</v>
      </c>
      <c r="AV79">
        <v>0</v>
      </c>
      <c r="BA79" s="14" t="s">
        <v>2288</v>
      </c>
      <c r="BB79" s="6" t="s">
        <v>1950</v>
      </c>
      <c r="BG79" s="9"/>
      <c r="BI79" t="s">
        <v>3146</v>
      </c>
    </row>
    <row r="80" spans="1:62" x14ac:dyDescent="0.25">
      <c r="A80" t="s">
        <v>154</v>
      </c>
      <c r="B80" s="5" t="s">
        <v>203</v>
      </c>
      <c r="C80" s="5" t="str">
        <f>VLOOKUP(Tabelle1[[#This Row],[bank_name]],list_all_banks!$B$1:$C$691,2,FALSE)</f>
        <v>AT44096</v>
      </c>
      <c r="D80" s="6" t="s">
        <v>204</v>
      </c>
      <c r="E80" s="42" t="str">
        <f t="shared" si="1"/>
        <v>31.12.2014</v>
      </c>
      <c r="F80">
        <v>2014</v>
      </c>
      <c r="G80">
        <v>1</v>
      </c>
      <c r="H80">
        <v>1</v>
      </c>
      <c r="I80" t="s">
        <v>1382</v>
      </c>
      <c r="J80">
        <v>2</v>
      </c>
      <c r="K80" t="s">
        <v>1366</v>
      </c>
      <c r="L80">
        <v>0</v>
      </c>
      <c r="M80" t="s">
        <v>14</v>
      </c>
      <c r="N80" t="s">
        <v>91</v>
      </c>
      <c r="P80">
        <v>1</v>
      </c>
      <c r="Q80">
        <v>0</v>
      </c>
      <c r="R80">
        <v>0</v>
      </c>
      <c r="S80">
        <v>0</v>
      </c>
      <c r="U80">
        <v>3</v>
      </c>
      <c r="V80">
        <v>0</v>
      </c>
      <c r="W80" t="s">
        <v>20</v>
      </c>
      <c r="Y80" t="s">
        <v>1949</v>
      </c>
      <c r="Z80">
        <v>176982</v>
      </c>
      <c r="AA80">
        <v>112277</v>
      </c>
      <c r="AB80">
        <v>90434</v>
      </c>
      <c r="AC80">
        <v>27711</v>
      </c>
      <c r="AD80">
        <v>2176</v>
      </c>
      <c r="AE80" t="s">
        <v>20</v>
      </c>
      <c r="AF80" t="s">
        <v>20</v>
      </c>
      <c r="AG80" t="s">
        <v>20</v>
      </c>
      <c r="AH80" t="s">
        <v>20</v>
      </c>
      <c r="AI80">
        <v>0</v>
      </c>
      <c r="AK80">
        <v>1</v>
      </c>
      <c r="AL80">
        <v>0</v>
      </c>
      <c r="AM80">
        <v>1</v>
      </c>
      <c r="AN80">
        <v>2</v>
      </c>
      <c r="AO80">
        <v>0</v>
      </c>
      <c r="AQ80">
        <v>3</v>
      </c>
      <c r="AR80" t="s">
        <v>20</v>
      </c>
      <c r="AS80" t="s">
        <v>20</v>
      </c>
      <c r="AT80">
        <v>2</v>
      </c>
      <c r="AU80">
        <v>0</v>
      </c>
      <c r="AV80">
        <v>0</v>
      </c>
      <c r="BA80" s="14" t="s">
        <v>2288</v>
      </c>
      <c r="BB80" s="6" t="s">
        <v>1950</v>
      </c>
      <c r="BG80" s="9"/>
      <c r="BI80" t="s">
        <v>3146</v>
      </c>
    </row>
    <row r="81" spans="1:61" x14ac:dyDescent="0.25">
      <c r="A81" t="s">
        <v>154</v>
      </c>
      <c r="B81" s="5" t="s">
        <v>203</v>
      </c>
      <c r="C81" s="5" t="str">
        <f>VLOOKUP(Tabelle1[[#This Row],[bank_name]],list_all_banks!$B$1:$C$691,2,FALSE)</f>
        <v>AT44096</v>
      </c>
      <c r="D81" s="6" t="s">
        <v>204</v>
      </c>
      <c r="E81" s="42" t="str">
        <f t="shared" si="1"/>
        <v>31.12.2014</v>
      </c>
      <c r="F81">
        <v>2014</v>
      </c>
      <c r="G81">
        <v>1</v>
      </c>
      <c r="H81">
        <v>1</v>
      </c>
      <c r="I81" t="s">
        <v>1382</v>
      </c>
      <c r="J81">
        <v>2</v>
      </c>
      <c r="K81" t="s">
        <v>1366</v>
      </c>
      <c r="L81">
        <v>0</v>
      </c>
      <c r="M81" t="s">
        <v>14</v>
      </c>
      <c r="N81" t="s">
        <v>91</v>
      </c>
      <c r="P81">
        <v>1</v>
      </c>
      <c r="Q81">
        <v>0</v>
      </c>
      <c r="R81">
        <v>0</v>
      </c>
      <c r="S81">
        <v>0</v>
      </c>
      <c r="U81">
        <v>3</v>
      </c>
      <c r="V81">
        <v>0</v>
      </c>
      <c r="W81" t="s">
        <v>20</v>
      </c>
      <c r="Y81" t="s">
        <v>1700</v>
      </c>
      <c r="Z81">
        <v>273153</v>
      </c>
      <c r="AA81">
        <v>271698</v>
      </c>
      <c r="AB81">
        <v>-344772</v>
      </c>
      <c r="AC81">
        <v>-54997</v>
      </c>
      <c r="AD81">
        <v>11478</v>
      </c>
      <c r="AE81" t="s">
        <v>20</v>
      </c>
      <c r="AF81" t="s">
        <v>20</v>
      </c>
      <c r="AG81" t="s">
        <v>20</v>
      </c>
      <c r="AH81" t="s">
        <v>20</v>
      </c>
      <c r="AI81">
        <v>0</v>
      </c>
      <c r="AK81">
        <v>1</v>
      </c>
      <c r="AL81">
        <v>0</v>
      </c>
      <c r="AM81">
        <v>1</v>
      </c>
      <c r="AN81">
        <v>2</v>
      </c>
      <c r="AO81">
        <v>0</v>
      </c>
      <c r="AQ81">
        <v>3</v>
      </c>
      <c r="AR81" t="s">
        <v>20</v>
      </c>
      <c r="AS81" t="s">
        <v>20</v>
      </c>
      <c r="AT81">
        <v>2</v>
      </c>
      <c r="AU81">
        <v>0</v>
      </c>
      <c r="AV81">
        <v>0</v>
      </c>
      <c r="BA81" s="14" t="s">
        <v>2288</v>
      </c>
      <c r="BB81" s="6" t="s">
        <v>1950</v>
      </c>
      <c r="BG81" s="9"/>
      <c r="BI81" t="s">
        <v>3146</v>
      </c>
    </row>
    <row r="82" spans="1:61" x14ac:dyDescent="0.25">
      <c r="A82" t="s">
        <v>154</v>
      </c>
      <c r="B82" s="5" t="s">
        <v>203</v>
      </c>
      <c r="C82" s="5" t="str">
        <f>VLOOKUP(Tabelle1[[#This Row],[bank_name]],list_all_banks!$B$1:$C$691,2,FALSE)</f>
        <v>AT44096</v>
      </c>
      <c r="D82" s="6" t="s">
        <v>204</v>
      </c>
      <c r="E82" s="42" t="str">
        <f t="shared" si="1"/>
        <v>31.12.2014</v>
      </c>
      <c r="F82">
        <v>2014</v>
      </c>
      <c r="G82">
        <v>1</v>
      </c>
      <c r="H82">
        <v>1</v>
      </c>
      <c r="I82" t="s">
        <v>1382</v>
      </c>
      <c r="J82">
        <v>2</v>
      </c>
      <c r="K82" t="s">
        <v>1366</v>
      </c>
      <c r="L82">
        <v>0</v>
      </c>
      <c r="M82" t="s">
        <v>14</v>
      </c>
      <c r="N82" t="s">
        <v>91</v>
      </c>
      <c r="P82">
        <v>1</v>
      </c>
      <c r="Q82">
        <v>0</v>
      </c>
      <c r="R82">
        <v>0</v>
      </c>
      <c r="S82">
        <v>0</v>
      </c>
      <c r="U82">
        <v>3</v>
      </c>
      <c r="V82">
        <v>0</v>
      </c>
      <c r="W82" t="s">
        <v>20</v>
      </c>
      <c r="Y82" t="s">
        <v>154</v>
      </c>
      <c r="Z82">
        <v>2298720</v>
      </c>
      <c r="AA82">
        <v>1594013</v>
      </c>
      <c r="AB82">
        <v>65382</v>
      </c>
      <c r="AC82">
        <v>244876</v>
      </c>
      <c r="AD82">
        <v>4126</v>
      </c>
      <c r="AE82" t="s">
        <v>20</v>
      </c>
      <c r="AF82" t="s">
        <v>20</v>
      </c>
      <c r="AG82" t="s">
        <v>20</v>
      </c>
      <c r="AH82" t="s">
        <v>20</v>
      </c>
      <c r="AI82">
        <v>0</v>
      </c>
      <c r="AK82">
        <v>1</v>
      </c>
      <c r="AL82">
        <v>0</v>
      </c>
      <c r="AM82">
        <v>1</v>
      </c>
      <c r="AN82">
        <v>2</v>
      </c>
      <c r="AO82">
        <v>0</v>
      </c>
      <c r="AQ82">
        <v>3</v>
      </c>
      <c r="AR82" t="s">
        <v>20</v>
      </c>
      <c r="AS82" t="s">
        <v>20</v>
      </c>
      <c r="AT82">
        <v>2</v>
      </c>
      <c r="AU82">
        <v>0</v>
      </c>
      <c r="AV82">
        <v>0</v>
      </c>
      <c r="BA82" s="14" t="s">
        <v>2288</v>
      </c>
      <c r="BB82" s="6" t="s">
        <v>1950</v>
      </c>
      <c r="BG82" s="9"/>
      <c r="BI82" t="s">
        <v>3146</v>
      </c>
    </row>
    <row r="83" spans="1:61" x14ac:dyDescent="0.25">
      <c r="A83" t="s">
        <v>154</v>
      </c>
      <c r="B83" s="5" t="s">
        <v>203</v>
      </c>
      <c r="C83" s="5" t="str">
        <f>VLOOKUP(Tabelle1[[#This Row],[bank_name]],list_all_banks!$B$1:$C$691,2,FALSE)</f>
        <v>AT44096</v>
      </c>
      <c r="D83" s="6" t="s">
        <v>204</v>
      </c>
      <c r="E83" s="42" t="str">
        <f t="shared" si="1"/>
        <v>31.12.2014</v>
      </c>
      <c r="F83">
        <v>2014</v>
      </c>
      <c r="G83">
        <v>1</v>
      </c>
      <c r="H83">
        <v>1</v>
      </c>
      <c r="I83" t="s">
        <v>1382</v>
      </c>
      <c r="J83">
        <v>2</v>
      </c>
      <c r="K83" t="s">
        <v>1366</v>
      </c>
      <c r="L83">
        <v>0</v>
      </c>
      <c r="M83" t="s">
        <v>14</v>
      </c>
      <c r="N83" t="s">
        <v>91</v>
      </c>
      <c r="P83">
        <v>1</v>
      </c>
      <c r="Q83">
        <v>0</v>
      </c>
      <c r="R83">
        <v>0</v>
      </c>
      <c r="S83">
        <v>0</v>
      </c>
      <c r="U83">
        <v>3</v>
      </c>
      <c r="V83">
        <v>0</v>
      </c>
      <c r="W83" t="s">
        <v>20</v>
      </c>
      <c r="Y83" s="31" t="s">
        <v>2251</v>
      </c>
      <c r="Z83">
        <v>46506</v>
      </c>
      <c r="AA83">
        <v>39021</v>
      </c>
      <c r="AB83">
        <v>18409</v>
      </c>
      <c r="AC83">
        <v>2087</v>
      </c>
      <c r="AD83">
        <v>705</v>
      </c>
      <c r="AE83" t="s">
        <v>20</v>
      </c>
      <c r="AF83" t="s">
        <v>20</v>
      </c>
      <c r="AG83" t="s">
        <v>20</v>
      </c>
      <c r="AH83" t="s">
        <v>20</v>
      </c>
      <c r="AI83">
        <v>0</v>
      </c>
      <c r="AK83">
        <v>1</v>
      </c>
      <c r="AL83">
        <v>0</v>
      </c>
      <c r="AM83">
        <v>1</v>
      </c>
      <c r="AN83">
        <v>2</v>
      </c>
      <c r="AO83">
        <v>0</v>
      </c>
      <c r="AQ83">
        <v>3</v>
      </c>
      <c r="AR83" t="s">
        <v>20</v>
      </c>
      <c r="AS83" t="s">
        <v>20</v>
      </c>
      <c r="AT83">
        <v>2</v>
      </c>
      <c r="AU83">
        <v>0</v>
      </c>
      <c r="AV83">
        <v>0</v>
      </c>
      <c r="BA83" s="14" t="s">
        <v>2288</v>
      </c>
      <c r="BB83" s="6" t="s">
        <v>1950</v>
      </c>
      <c r="BG83" s="9"/>
      <c r="BI83" t="s">
        <v>3146</v>
      </c>
    </row>
    <row r="84" spans="1:61" x14ac:dyDescent="0.25">
      <c r="A84" t="s">
        <v>154</v>
      </c>
      <c r="B84" s="5" t="s">
        <v>203</v>
      </c>
      <c r="C84" s="5" t="str">
        <f>VLOOKUP(Tabelle1[[#This Row],[bank_name]],list_all_banks!$B$1:$C$691,2,FALSE)</f>
        <v>AT44096</v>
      </c>
      <c r="D84" s="6" t="s">
        <v>204</v>
      </c>
      <c r="E84" s="42" t="str">
        <f t="shared" si="1"/>
        <v>31.12.2014</v>
      </c>
      <c r="F84">
        <v>2014</v>
      </c>
      <c r="G84">
        <v>1</v>
      </c>
      <c r="H84">
        <v>1</v>
      </c>
      <c r="I84" t="s">
        <v>1382</v>
      </c>
      <c r="J84">
        <v>2</v>
      </c>
      <c r="K84" t="s">
        <v>1366</v>
      </c>
      <c r="L84">
        <v>0</v>
      </c>
      <c r="M84" t="s">
        <v>14</v>
      </c>
      <c r="N84" t="s">
        <v>91</v>
      </c>
      <c r="P84">
        <v>1</v>
      </c>
      <c r="Q84">
        <v>0</v>
      </c>
      <c r="R84">
        <v>0</v>
      </c>
      <c r="S84">
        <v>0</v>
      </c>
      <c r="U84">
        <v>3</v>
      </c>
      <c r="V84">
        <v>0</v>
      </c>
      <c r="W84" t="s">
        <v>20</v>
      </c>
      <c r="Y84" t="s">
        <v>1802</v>
      </c>
      <c r="Z84">
        <v>1502</v>
      </c>
      <c r="AA84">
        <v>1844</v>
      </c>
      <c r="AB84">
        <v>892</v>
      </c>
      <c r="AC84">
        <v>-138</v>
      </c>
      <c r="AD84">
        <v>9</v>
      </c>
      <c r="AE84" t="s">
        <v>20</v>
      </c>
      <c r="AF84" t="s">
        <v>20</v>
      </c>
      <c r="AG84" t="s">
        <v>20</v>
      </c>
      <c r="AH84" t="s">
        <v>20</v>
      </c>
      <c r="AI84">
        <v>0</v>
      </c>
      <c r="AK84">
        <v>1</v>
      </c>
      <c r="AL84">
        <v>0</v>
      </c>
      <c r="AM84">
        <v>1</v>
      </c>
      <c r="AN84">
        <v>2</v>
      </c>
      <c r="AO84">
        <v>0</v>
      </c>
      <c r="AQ84">
        <v>3</v>
      </c>
      <c r="AR84" t="s">
        <v>20</v>
      </c>
      <c r="AS84" t="s">
        <v>20</v>
      </c>
      <c r="AT84">
        <v>2</v>
      </c>
      <c r="AU84">
        <v>0</v>
      </c>
      <c r="AV84">
        <v>0</v>
      </c>
      <c r="BA84" s="14" t="s">
        <v>2288</v>
      </c>
      <c r="BB84" s="6" t="s">
        <v>1950</v>
      </c>
      <c r="BG84" s="9"/>
      <c r="BI84" t="s">
        <v>3146</v>
      </c>
    </row>
    <row r="85" spans="1:61" s="44" customFormat="1" ht="15.75" thickBot="1" x14ac:dyDescent="0.3">
      <c r="A85" s="44" t="s">
        <v>154</v>
      </c>
      <c r="B85" s="57" t="s">
        <v>203</v>
      </c>
      <c r="C85" s="57" t="str">
        <f>VLOOKUP(Tabelle1[[#This Row],[bank_name]],list_all_banks!$B$1:$C$691,2,FALSE)</f>
        <v>AT44096</v>
      </c>
      <c r="D85" s="45" t="s">
        <v>204</v>
      </c>
      <c r="E85" s="46" t="str">
        <f t="shared" si="1"/>
        <v>31.12.2014</v>
      </c>
      <c r="F85" s="44">
        <v>2014</v>
      </c>
      <c r="G85" s="44">
        <v>1</v>
      </c>
      <c r="H85" s="44">
        <v>1</v>
      </c>
      <c r="I85" s="44" t="s">
        <v>1382</v>
      </c>
      <c r="J85" s="44">
        <v>2</v>
      </c>
      <c r="K85" s="44" t="s">
        <v>1366</v>
      </c>
      <c r="L85" s="44">
        <v>0</v>
      </c>
      <c r="M85" s="44" t="s">
        <v>14</v>
      </c>
      <c r="N85" s="44" t="s">
        <v>91</v>
      </c>
      <c r="O85" s="45"/>
      <c r="P85" s="44">
        <v>1</v>
      </c>
      <c r="Q85" s="44">
        <v>0</v>
      </c>
      <c r="R85" s="44">
        <v>0</v>
      </c>
      <c r="S85" s="44">
        <v>0</v>
      </c>
      <c r="T85" s="45"/>
      <c r="U85" s="44">
        <v>3</v>
      </c>
      <c r="V85" s="44">
        <v>0</v>
      </c>
      <c r="W85" s="44" t="s">
        <v>20</v>
      </c>
      <c r="X85" s="45"/>
      <c r="Y85" s="127" t="s">
        <v>1725</v>
      </c>
      <c r="Z85" s="44">
        <v>27079</v>
      </c>
      <c r="AA85" s="44">
        <v>32202</v>
      </c>
      <c r="AB85" s="44">
        <v>-38684</v>
      </c>
      <c r="AC85" s="44">
        <v>5114</v>
      </c>
      <c r="AD85" s="44">
        <v>190</v>
      </c>
      <c r="AE85" s="44" t="s">
        <v>20</v>
      </c>
      <c r="AF85" s="44" t="s">
        <v>20</v>
      </c>
      <c r="AG85" s="44" t="s">
        <v>20</v>
      </c>
      <c r="AH85" s="44" t="s">
        <v>20</v>
      </c>
      <c r="AI85" s="44">
        <v>0</v>
      </c>
      <c r="AJ85" s="45"/>
      <c r="AK85" s="44">
        <v>1</v>
      </c>
      <c r="AL85" s="44">
        <v>0</v>
      </c>
      <c r="AM85" s="44">
        <v>1</v>
      </c>
      <c r="AN85" s="44">
        <v>2</v>
      </c>
      <c r="AO85" s="44">
        <v>0</v>
      </c>
      <c r="AP85" s="45"/>
      <c r="AQ85" s="44">
        <v>3</v>
      </c>
      <c r="AR85" s="44" t="s">
        <v>20</v>
      </c>
      <c r="AS85" s="44" t="s">
        <v>20</v>
      </c>
      <c r="AT85" s="44">
        <v>2</v>
      </c>
      <c r="AU85" s="44">
        <v>0</v>
      </c>
      <c r="AV85" s="44">
        <v>0</v>
      </c>
      <c r="AY85" s="45"/>
      <c r="AZ85" s="46"/>
      <c r="BA85" s="47" t="s">
        <v>2288</v>
      </c>
      <c r="BB85" s="45" t="s">
        <v>1950</v>
      </c>
      <c r="BH85" s="45"/>
      <c r="BI85" t="s">
        <v>3146</v>
      </c>
    </row>
    <row r="86" spans="1:61" x14ac:dyDescent="0.25">
      <c r="A86" t="s">
        <v>154</v>
      </c>
      <c r="B86" s="5" t="s">
        <v>203</v>
      </c>
      <c r="C86" s="5" t="str">
        <f>VLOOKUP(Tabelle1[[#This Row],[bank_name]],list_all_banks!$B$1:$C$691,2,FALSE)</f>
        <v>AT44096</v>
      </c>
      <c r="D86" s="6" t="s">
        <v>204</v>
      </c>
      <c r="E86" s="42" t="str">
        <f t="shared" si="1"/>
        <v>31.12.2015</v>
      </c>
      <c r="F86">
        <v>2015</v>
      </c>
      <c r="G86">
        <v>1</v>
      </c>
      <c r="H86">
        <v>1</v>
      </c>
      <c r="I86" t="s">
        <v>1382</v>
      </c>
      <c r="J86">
        <v>2</v>
      </c>
      <c r="K86" t="s">
        <v>1366</v>
      </c>
      <c r="L86">
        <v>0</v>
      </c>
      <c r="M86" t="s">
        <v>14</v>
      </c>
      <c r="N86" t="s">
        <v>91</v>
      </c>
      <c r="P86">
        <v>1</v>
      </c>
      <c r="Q86">
        <v>0</v>
      </c>
      <c r="R86">
        <v>0</v>
      </c>
      <c r="S86">
        <v>0</v>
      </c>
      <c r="U86">
        <v>3</v>
      </c>
      <c r="V86">
        <v>0</v>
      </c>
      <c r="W86" t="s">
        <v>20</v>
      </c>
      <c r="Y86" s="115" t="s">
        <v>1944</v>
      </c>
      <c r="Z86">
        <v>82227</v>
      </c>
      <c r="AA86">
        <v>197</v>
      </c>
      <c r="AB86">
        <v>-269316</v>
      </c>
      <c r="AC86" t="s">
        <v>20</v>
      </c>
      <c r="AD86">
        <v>6669</v>
      </c>
      <c r="AE86" t="s">
        <v>20</v>
      </c>
      <c r="AF86" t="s">
        <v>20</v>
      </c>
      <c r="AG86" t="s">
        <v>20</v>
      </c>
      <c r="AH86" t="s">
        <v>20</v>
      </c>
      <c r="AI86">
        <v>0</v>
      </c>
      <c r="AK86">
        <v>1</v>
      </c>
      <c r="AL86">
        <v>0</v>
      </c>
      <c r="AM86">
        <v>1</v>
      </c>
      <c r="AN86">
        <v>2</v>
      </c>
      <c r="AO86">
        <v>0</v>
      </c>
      <c r="AQ86">
        <v>3</v>
      </c>
      <c r="AR86" t="s">
        <v>20</v>
      </c>
      <c r="AS86" t="s">
        <v>20</v>
      </c>
      <c r="AT86">
        <v>2</v>
      </c>
      <c r="AU86">
        <v>0</v>
      </c>
      <c r="AV86">
        <v>0</v>
      </c>
      <c r="AY86" s="6" t="s">
        <v>1948</v>
      </c>
      <c r="AZ86" s="114" t="s">
        <v>2250</v>
      </c>
      <c r="BA86" t="s">
        <v>2289</v>
      </c>
      <c r="BB86" s="6" t="s">
        <v>1367</v>
      </c>
      <c r="BG86" s="9"/>
      <c r="BI86" t="s">
        <v>3146</v>
      </c>
    </row>
    <row r="87" spans="1:61" x14ac:dyDescent="0.25">
      <c r="A87" t="s">
        <v>154</v>
      </c>
      <c r="B87" s="5" t="s">
        <v>203</v>
      </c>
      <c r="C87" s="5" t="str">
        <f>VLOOKUP(Tabelle1[[#This Row],[bank_name]],list_all_banks!$B$1:$C$691,2,FALSE)</f>
        <v>AT44096</v>
      </c>
      <c r="D87" s="6" t="s">
        <v>204</v>
      </c>
      <c r="E87" s="42" t="str">
        <f t="shared" si="1"/>
        <v>31.12.2015</v>
      </c>
      <c r="F87">
        <v>2015</v>
      </c>
      <c r="G87">
        <v>1</v>
      </c>
      <c r="H87">
        <v>1</v>
      </c>
      <c r="I87" t="s">
        <v>1382</v>
      </c>
      <c r="J87">
        <v>2</v>
      </c>
      <c r="K87" t="s">
        <v>1366</v>
      </c>
      <c r="L87">
        <v>0</v>
      </c>
      <c r="M87" t="s">
        <v>14</v>
      </c>
      <c r="N87" t="s">
        <v>91</v>
      </c>
      <c r="P87">
        <v>1</v>
      </c>
      <c r="Q87">
        <v>0</v>
      </c>
      <c r="R87">
        <v>0</v>
      </c>
      <c r="S87">
        <v>0</v>
      </c>
      <c r="U87">
        <v>3</v>
      </c>
      <c r="V87">
        <v>0</v>
      </c>
      <c r="W87" t="s">
        <v>20</v>
      </c>
      <c r="Y87" t="s">
        <v>293</v>
      </c>
      <c r="Z87" s="5">
        <v>362680</v>
      </c>
      <c r="AA87">
        <v>2753</v>
      </c>
      <c r="AB87">
        <v>127100</v>
      </c>
      <c r="AC87" t="s">
        <v>20</v>
      </c>
      <c r="AD87">
        <v>25251</v>
      </c>
      <c r="AE87" t="s">
        <v>20</v>
      </c>
      <c r="AF87" t="s">
        <v>20</v>
      </c>
      <c r="AG87" t="s">
        <v>20</v>
      </c>
      <c r="AH87" t="s">
        <v>20</v>
      </c>
      <c r="AI87">
        <v>0</v>
      </c>
      <c r="AK87">
        <v>1</v>
      </c>
      <c r="AL87">
        <v>0</v>
      </c>
      <c r="AM87">
        <v>1</v>
      </c>
      <c r="AN87">
        <v>2</v>
      </c>
      <c r="AO87">
        <v>0</v>
      </c>
      <c r="AQ87">
        <v>3</v>
      </c>
      <c r="AR87" t="s">
        <v>20</v>
      </c>
      <c r="AS87" t="s">
        <v>20</v>
      </c>
      <c r="AT87">
        <v>2</v>
      </c>
      <c r="AU87">
        <v>0</v>
      </c>
      <c r="AV87">
        <v>0</v>
      </c>
      <c r="BA87" s="14" t="s">
        <v>2289</v>
      </c>
      <c r="BB87" s="6" t="s">
        <v>1367</v>
      </c>
      <c r="BG87" s="9"/>
      <c r="BI87" t="s">
        <v>3146</v>
      </c>
    </row>
    <row r="88" spans="1:61" x14ac:dyDescent="0.25">
      <c r="A88" t="s">
        <v>154</v>
      </c>
      <c r="B88" s="5" t="s">
        <v>203</v>
      </c>
      <c r="C88" s="5" t="str">
        <f>VLOOKUP(Tabelle1[[#This Row],[bank_name]],list_all_banks!$B$1:$C$691,2,FALSE)</f>
        <v>AT44096</v>
      </c>
      <c r="D88" s="6" t="s">
        <v>204</v>
      </c>
      <c r="E88" s="42" t="str">
        <f t="shared" si="1"/>
        <v>31.12.2015</v>
      </c>
      <c r="F88">
        <v>2015</v>
      </c>
      <c r="G88">
        <v>1</v>
      </c>
      <c r="H88">
        <v>1</v>
      </c>
      <c r="I88" t="s">
        <v>1382</v>
      </c>
      <c r="J88">
        <v>2</v>
      </c>
      <c r="K88" t="s">
        <v>1366</v>
      </c>
      <c r="L88">
        <v>0</v>
      </c>
      <c r="M88" t="s">
        <v>14</v>
      </c>
      <c r="N88" t="s">
        <v>91</v>
      </c>
      <c r="P88">
        <v>1</v>
      </c>
      <c r="Q88">
        <v>0</v>
      </c>
      <c r="R88">
        <v>0</v>
      </c>
      <c r="S88">
        <v>0</v>
      </c>
      <c r="U88">
        <v>3</v>
      </c>
      <c r="V88">
        <v>0</v>
      </c>
      <c r="W88" t="s">
        <v>20</v>
      </c>
      <c r="Y88" t="s">
        <v>983</v>
      </c>
      <c r="Z88">
        <v>220112</v>
      </c>
      <c r="AA88">
        <v>2016</v>
      </c>
      <c r="AB88">
        <v>18765</v>
      </c>
      <c r="AC88" t="s">
        <v>20</v>
      </c>
      <c r="AD88">
        <v>539</v>
      </c>
      <c r="AE88" t="s">
        <v>20</v>
      </c>
      <c r="AF88" t="s">
        <v>20</v>
      </c>
      <c r="AG88" t="s">
        <v>20</v>
      </c>
      <c r="AH88" t="s">
        <v>20</v>
      </c>
      <c r="AI88">
        <v>0</v>
      </c>
      <c r="AK88">
        <v>1</v>
      </c>
      <c r="AL88">
        <v>0</v>
      </c>
      <c r="AM88">
        <v>1</v>
      </c>
      <c r="AN88">
        <v>2</v>
      </c>
      <c r="AO88">
        <v>0</v>
      </c>
      <c r="AQ88">
        <v>3</v>
      </c>
      <c r="AR88" t="s">
        <v>20</v>
      </c>
      <c r="AS88" t="s">
        <v>20</v>
      </c>
      <c r="AT88">
        <v>2</v>
      </c>
      <c r="AU88">
        <v>0</v>
      </c>
      <c r="AV88">
        <v>0</v>
      </c>
      <c r="BA88" t="s">
        <v>2289</v>
      </c>
      <c r="BB88" s="6" t="s">
        <v>1367</v>
      </c>
      <c r="BG88" s="9"/>
      <c r="BI88" t="s">
        <v>3146</v>
      </c>
    </row>
    <row r="89" spans="1:61" x14ac:dyDescent="0.25">
      <c r="A89" t="s">
        <v>154</v>
      </c>
      <c r="B89" s="5" t="s">
        <v>203</v>
      </c>
      <c r="C89" s="5" t="str">
        <f>VLOOKUP(Tabelle1[[#This Row],[bank_name]],list_all_banks!$B$1:$C$691,2,FALSE)</f>
        <v>AT44096</v>
      </c>
      <c r="D89" s="6" t="s">
        <v>204</v>
      </c>
      <c r="E89" s="42" t="str">
        <f t="shared" si="1"/>
        <v>31.12.2015</v>
      </c>
      <c r="F89">
        <v>2015</v>
      </c>
      <c r="G89">
        <v>1</v>
      </c>
      <c r="H89">
        <v>1</v>
      </c>
      <c r="I89" t="s">
        <v>1382</v>
      </c>
      <c r="J89">
        <v>2</v>
      </c>
      <c r="K89" t="s">
        <v>1366</v>
      </c>
      <c r="L89">
        <v>0</v>
      </c>
      <c r="M89" t="s">
        <v>14</v>
      </c>
      <c r="N89" t="s">
        <v>91</v>
      </c>
      <c r="P89">
        <v>1</v>
      </c>
      <c r="Q89">
        <v>0</v>
      </c>
      <c r="R89">
        <v>0</v>
      </c>
      <c r="S89">
        <v>0</v>
      </c>
      <c r="U89">
        <v>3</v>
      </c>
      <c r="V89">
        <v>0</v>
      </c>
      <c r="W89" t="s">
        <v>20</v>
      </c>
      <c r="Y89" t="s">
        <v>1363</v>
      </c>
      <c r="Z89">
        <v>465516</v>
      </c>
      <c r="AA89">
        <v>3854</v>
      </c>
      <c r="AB89">
        <v>164078</v>
      </c>
      <c r="AC89" t="s">
        <v>20</v>
      </c>
      <c r="AD89">
        <v>40023</v>
      </c>
      <c r="AE89" t="s">
        <v>20</v>
      </c>
      <c r="AF89" t="s">
        <v>20</v>
      </c>
      <c r="AG89" t="s">
        <v>20</v>
      </c>
      <c r="AH89" t="s">
        <v>20</v>
      </c>
      <c r="AI89">
        <v>0</v>
      </c>
      <c r="AK89">
        <v>1</v>
      </c>
      <c r="AL89">
        <v>0</v>
      </c>
      <c r="AM89">
        <v>1</v>
      </c>
      <c r="AN89">
        <v>2</v>
      </c>
      <c r="AO89">
        <v>0</v>
      </c>
      <c r="AQ89">
        <v>3</v>
      </c>
      <c r="AR89" t="s">
        <v>20</v>
      </c>
      <c r="AS89" t="s">
        <v>20</v>
      </c>
      <c r="AT89">
        <v>2</v>
      </c>
      <c r="AU89">
        <v>0</v>
      </c>
      <c r="AV89">
        <v>0</v>
      </c>
      <c r="BA89" t="s">
        <v>2289</v>
      </c>
      <c r="BB89" s="6" t="s">
        <v>1367</v>
      </c>
      <c r="BG89" s="9"/>
      <c r="BI89" t="s">
        <v>3146</v>
      </c>
    </row>
    <row r="90" spans="1:61" x14ac:dyDescent="0.25">
      <c r="A90" s="9" t="s">
        <v>154</v>
      </c>
      <c r="B90" s="53" t="s">
        <v>203</v>
      </c>
      <c r="C90" s="53" t="str">
        <f>VLOOKUP(Tabelle1[[#This Row],[bank_name]],list_all_banks!$B$1:$C$691,2,FALSE)</f>
        <v>AT44096</v>
      </c>
      <c r="D90" s="6" t="s">
        <v>204</v>
      </c>
      <c r="E90" s="42" t="str">
        <f t="shared" si="1"/>
        <v>31.12.2015</v>
      </c>
      <c r="F90" s="9">
        <v>2015</v>
      </c>
      <c r="G90" s="9">
        <v>1</v>
      </c>
      <c r="H90" s="9">
        <v>1</v>
      </c>
      <c r="I90" s="9" t="s">
        <v>1382</v>
      </c>
      <c r="J90" s="9">
        <v>2</v>
      </c>
      <c r="K90" s="9" t="s">
        <v>1366</v>
      </c>
      <c r="L90" s="9">
        <v>0</v>
      </c>
      <c r="M90" s="9" t="s">
        <v>14</v>
      </c>
      <c r="N90" s="9" t="s">
        <v>91</v>
      </c>
      <c r="P90" s="9">
        <v>1</v>
      </c>
      <c r="Q90" s="9">
        <v>0</v>
      </c>
      <c r="R90" s="9">
        <v>0</v>
      </c>
      <c r="S90" s="9">
        <v>0</v>
      </c>
      <c r="U90" s="9">
        <v>3</v>
      </c>
      <c r="V90" s="9">
        <v>0</v>
      </c>
      <c r="W90" s="9" t="s">
        <v>20</v>
      </c>
      <c r="Y90" s="9" t="s">
        <v>1629</v>
      </c>
      <c r="Z90" s="9">
        <v>90430</v>
      </c>
      <c r="AA90" s="9">
        <v>1349</v>
      </c>
      <c r="AB90" s="9">
        <v>14872</v>
      </c>
      <c r="AC90" s="9" t="s">
        <v>20</v>
      </c>
      <c r="AD90" s="9">
        <v>2428</v>
      </c>
      <c r="AE90" s="9" t="s">
        <v>20</v>
      </c>
      <c r="AF90" s="9" t="s">
        <v>20</v>
      </c>
      <c r="AG90" s="9" t="s">
        <v>20</v>
      </c>
      <c r="AH90" s="9" t="s">
        <v>20</v>
      </c>
      <c r="AI90" s="9">
        <v>0</v>
      </c>
      <c r="AK90" s="9">
        <v>1</v>
      </c>
      <c r="AL90" s="9">
        <v>0</v>
      </c>
      <c r="AM90" s="9">
        <v>1</v>
      </c>
      <c r="AN90" s="9">
        <v>2</v>
      </c>
      <c r="AO90" s="9">
        <v>0</v>
      </c>
      <c r="AQ90" s="9">
        <v>3</v>
      </c>
      <c r="AR90" s="9" t="s">
        <v>20</v>
      </c>
      <c r="AS90" s="9" t="s">
        <v>20</v>
      </c>
      <c r="AT90" s="9">
        <v>2</v>
      </c>
      <c r="AU90" s="9">
        <v>0</v>
      </c>
      <c r="AV90" s="9">
        <v>0</v>
      </c>
      <c r="AW90" s="9"/>
      <c r="AX90" s="9"/>
      <c r="BA90" s="9" t="s">
        <v>2289</v>
      </c>
      <c r="BB90" s="6" t="s">
        <v>1367</v>
      </c>
      <c r="BC90" s="9"/>
      <c r="BD90" s="9"/>
      <c r="BE90" s="9"/>
      <c r="BF90" s="9"/>
      <c r="BG90" s="9"/>
      <c r="BI90" t="s">
        <v>3146</v>
      </c>
    </row>
    <row r="91" spans="1:61" x14ac:dyDescent="0.25">
      <c r="A91" t="s">
        <v>154</v>
      </c>
      <c r="B91" s="5" t="s">
        <v>203</v>
      </c>
      <c r="C91" s="5" t="str">
        <f>VLOOKUP(Tabelle1[[#This Row],[bank_name]],list_all_banks!$B$1:$C$691,2,FALSE)</f>
        <v>AT44096</v>
      </c>
      <c r="D91" s="6" t="s">
        <v>204</v>
      </c>
      <c r="E91" s="42" t="str">
        <f t="shared" si="1"/>
        <v>31.12.2015</v>
      </c>
      <c r="F91">
        <v>2015</v>
      </c>
      <c r="G91">
        <v>1</v>
      </c>
      <c r="H91">
        <v>1</v>
      </c>
      <c r="I91" t="s">
        <v>1382</v>
      </c>
      <c r="J91">
        <v>2</v>
      </c>
      <c r="K91" t="s">
        <v>1366</v>
      </c>
      <c r="L91">
        <v>0</v>
      </c>
      <c r="M91" t="s">
        <v>14</v>
      </c>
      <c r="N91" t="s">
        <v>91</v>
      </c>
      <c r="P91">
        <v>1</v>
      </c>
      <c r="Q91">
        <v>0</v>
      </c>
      <c r="R91">
        <v>0</v>
      </c>
      <c r="S91">
        <v>0</v>
      </c>
      <c r="U91">
        <v>3</v>
      </c>
      <c r="V91">
        <v>0</v>
      </c>
      <c r="W91" t="s">
        <v>20</v>
      </c>
      <c r="Y91" t="s">
        <v>1716</v>
      </c>
      <c r="Z91">
        <v>103914</v>
      </c>
      <c r="AA91">
        <v>1311</v>
      </c>
      <c r="AB91">
        <v>36346</v>
      </c>
      <c r="AC91" t="s">
        <v>20</v>
      </c>
      <c r="AD91">
        <v>4169</v>
      </c>
      <c r="AE91" t="s">
        <v>20</v>
      </c>
      <c r="AF91" t="s">
        <v>20</v>
      </c>
      <c r="AG91" t="s">
        <v>20</v>
      </c>
      <c r="AH91" t="s">
        <v>20</v>
      </c>
      <c r="AI91">
        <v>0</v>
      </c>
      <c r="AK91">
        <v>1</v>
      </c>
      <c r="AL91">
        <v>0</v>
      </c>
      <c r="AM91">
        <v>1</v>
      </c>
      <c r="AN91">
        <v>2</v>
      </c>
      <c r="AO91">
        <v>0</v>
      </c>
      <c r="AQ91">
        <v>3</v>
      </c>
      <c r="AR91" t="s">
        <v>20</v>
      </c>
      <c r="AS91" t="s">
        <v>20</v>
      </c>
      <c r="AT91">
        <v>2</v>
      </c>
      <c r="AU91">
        <v>0</v>
      </c>
      <c r="AV91">
        <v>0</v>
      </c>
      <c r="BA91" t="s">
        <v>2289</v>
      </c>
      <c r="BB91" s="6" t="s">
        <v>1367</v>
      </c>
      <c r="BG91" s="9"/>
      <c r="BI91" t="s">
        <v>3146</v>
      </c>
    </row>
    <row r="92" spans="1:61" x14ac:dyDescent="0.25">
      <c r="A92" t="s">
        <v>154</v>
      </c>
      <c r="B92" s="5" t="s">
        <v>203</v>
      </c>
      <c r="C92" s="5" t="str">
        <f>VLOOKUP(Tabelle1[[#This Row],[bank_name]],list_all_banks!$B$1:$C$691,2,FALSE)</f>
        <v>AT44096</v>
      </c>
      <c r="D92" s="6" t="s">
        <v>204</v>
      </c>
      <c r="E92" s="42" t="str">
        <f t="shared" si="1"/>
        <v>31.12.2015</v>
      </c>
      <c r="F92">
        <v>2015</v>
      </c>
      <c r="G92">
        <v>1</v>
      </c>
      <c r="H92">
        <v>1</v>
      </c>
      <c r="I92" t="s">
        <v>1382</v>
      </c>
      <c r="J92">
        <v>2</v>
      </c>
      <c r="K92" t="s">
        <v>1366</v>
      </c>
      <c r="L92">
        <v>0</v>
      </c>
      <c r="M92" t="s">
        <v>14</v>
      </c>
      <c r="N92" t="s">
        <v>91</v>
      </c>
      <c r="P92">
        <v>1</v>
      </c>
      <c r="Q92">
        <v>0</v>
      </c>
      <c r="R92">
        <v>0</v>
      </c>
      <c r="S92">
        <v>0</v>
      </c>
      <c r="U92">
        <v>3</v>
      </c>
      <c r="V92">
        <v>0</v>
      </c>
      <c r="W92" t="s">
        <v>20</v>
      </c>
      <c r="Y92" t="s">
        <v>264</v>
      </c>
      <c r="Z92">
        <v>158217</v>
      </c>
      <c r="AA92">
        <v>2546</v>
      </c>
      <c r="AB92">
        <v>34275</v>
      </c>
      <c r="AC92" t="s">
        <v>20</v>
      </c>
      <c r="AD92">
        <v>3410</v>
      </c>
      <c r="AE92" t="s">
        <v>20</v>
      </c>
      <c r="AF92" t="s">
        <v>20</v>
      </c>
      <c r="AG92" t="s">
        <v>20</v>
      </c>
      <c r="AH92" t="s">
        <v>20</v>
      </c>
      <c r="AI92">
        <v>0</v>
      </c>
      <c r="AK92">
        <v>1</v>
      </c>
      <c r="AL92">
        <v>0</v>
      </c>
      <c r="AM92">
        <v>1</v>
      </c>
      <c r="AN92">
        <v>2</v>
      </c>
      <c r="AO92">
        <v>0</v>
      </c>
      <c r="AQ92">
        <v>3</v>
      </c>
      <c r="AR92" t="s">
        <v>20</v>
      </c>
      <c r="AS92" t="s">
        <v>20</v>
      </c>
      <c r="AT92">
        <v>2</v>
      </c>
      <c r="AU92">
        <v>0</v>
      </c>
      <c r="AV92">
        <v>0</v>
      </c>
      <c r="BA92" t="s">
        <v>2289</v>
      </c>
      <c r="BB92" s="6" t="s">
        <v>1367</v>
      </c>
      <c r="BG92" s="9"/>
      <c r="BI92" t="s">
        <v>3146</v>
      </c>
    </row>
    <row r="93" spans="1:61" x14ac:dyDescent="0.25">
      <c r="A93" t="s">
        <v>154</v>
      </c>
      <c r="B93" s="5" t="s">
        <v>203</v>
      </c>
      <c r="C93" s="5" t="str">
        <f>VLOOKUP(Tabelle1[[#This Row],[bank_name]],list_all_banks!$B$1:$C$691,2,FALSE)</f>
        <v>AT44096</v>
      </c>
      <c r="D93" s="6" t="s">
        <v>204</v>
      </c>
      <c r="E93" s="42" t="str">
        <f t="shared" si="1"/>
        <v>31.12.2015</v>
      </c>
      <c r="F93">
        <v>2015</v>
      </c>
      <c r="G93">
        <v>1</v>
      </c>
      <c r="H93">
        <v>1</v>
      </c>
      <c r="I93" t="s">
        <v>1382</v>
      </c>
      <c r="J93">
        <v>2</v>
      </c>
      <c r="K93" t="s">
        <v>1366</v>
      </c>
      <c r="L93">
        <v>0</v>
      </c>
      <c r="M93" t="s">
        <v>14</v>
      </c>
      <c r="N93" t="s">
        <v>91</v>
      </c>
      <c r="P93">
        <v>1</v>
      </c>
      <c r="Q93">
        <v>0</v>
      </c>
      <c r="R93">
        <v>0</v>
      </c>
      <c r="S93">
        <v>0</v>
      </c>
      <c r="U93">
        <v>3</v>
      </c>
      <c r="V93">
        <v>0</v>
      </c>
      <c r="W93" t="s">
        <v>20</v>
      </c>
      <c r="Y93" t="s">
        <v>980</v>
      </c>
      <c r="Z93">
        <v>232475</v>
      </c>
      <c r="AA93">
        <v>2133</v>
      </c>
      <c r="AB93">
        <v>-14028</v>
      </c>
      <c r="AC93" t="s">
        <v>20</v>
      </c>
      <c r="AD93">
        <v>-2746</v>
      </c>
      <c r="AE93" t="s">
        <v>20</v>
      </c>
      <c r="AF93" t="s">
        <v>20</v>
      </c>
      <c r="AG93" t="s">
        <v>20</v>
      </c>
      <c r="AH93" t="s">
        <v>20</v>
      </c>
      <c r="AI93">
        <v>0</v>
      </c>
      <c r="AK93">
        <v>1</v>
      </c>
      <c r="AL93">
        <v>0</v>
      </c>
      <c r="AM93">
        <v>1</v>
      </c>
      <c r="AN93">
        <v>2</v>
      </c>
      <c r="AO93">
        <v>0</v>
      </c>
      <c r="AQ93">
        <v>3</v>
      </c>
      <c r="AR93" t="s">
        <v>20</v>
      </c>
      <c r="AS93" t="s">
        <v>20</v>
      </c>
      <c r="AT93">
        <v>2</v>
      </c>
      <c r="AU93">
        <v>0</v>
      </c>
      <c r="AV93">
        <v>0</v>
      </c>
      <c r="BA93" t="s">
        <v>2289</v>
      </c>
      <c r="BB93" s="6" t="s">
        <v>1367</v>
      </c>
      <c r="BG93" s="9"/>
      <c r="BI93" t="s">
        <v>3146</v>
      </c>
    </row>
    <row r="94" spans="1:61" x14ac:dyDescent="0.25">
      <c r="A94" t="s">
        <v>154</v>
      </c>
      <c r="B94" s="5" t="s">
        <v>203</v>
      </c>
      <c r="C94" s="5" t="str">
        <f>VLOOKUP(Tabelle1[[#This Row],[bank_name]],list_all_banks!$B$1:$C$691,2,FALSE)</f>
        <v>AT44096</v>
      </c>
      <c r="D94" s="6" t="s">
        <v>204</v>
      </c>
      <c r="E94" s="42" t="str">
        <f t="shared" si="1"/>
        <v>31.12.2015</v>
      </c>
      <c r="F94">
        <v>2015</v>
      </c>
      <c r="G94">
        <v>1</v>
      </c>
      <c r="H94">
        <v>1</v>
      </c>
      <c r="I94" t="s">
        <v>1382</v>
      </c>
      <c r="J94">
        <v>2</v>
      </c>
      <c r="K94" t="s">
        <v>1366</v>
      </c>
      <c r="L94">
        <v>0</v>
      </c>
      <c r="M94" t="s">
        <v>14</v>
      </c>
      <c r="N94" t="s">
        <v>91</v>
      </c>
      <c r="P94">
        <v>1</v>
      </c>
      <c r="Q94">
        <v>0</v>
      </c>
      <c r="R94">
        <v>0</v>
      </c>
      <c r="S94">
        <v>0</v>
      </c>
      <c r="U94">
        <v>3</v>
      </c>
      <c r="V94">
        <v>0</v>
      </c>
      <c r="W94" t="s">
        <v>20</v>
      </c>
      <c r="Y94" t="s">
        <v>1324</v>
      </c>
      <c r="Z94">
        <v>446533</v>
      </c>
      <c r="AA94">
        <v>5437</v>
      </c>
      <c r="AB94">
        <v>118935</v>
      </c>
      <c r="AC94" t="s">
        <v>20</v>
      </c>
      <c r="AD94">
        <v>18933</v>
      </c>
      <c r="AE94" t="s">
        <v>20</v>
      </c>
      <c r="AF94" t="s">
        <v>20</v>
      </c>
      <c r="AG94" t="s">
        <v>20</v>
      </c>
      <c r="AH94" t="s">
        <v>20</v>
      </c>
      <c r="AI94">
        <v>0</v>
      </c>
      <c r="AK94">
        <v>1</v>
      </c>
      <c r="AL94">
        <v>0</v>
      </c>
      <c r="AM94">
        <v>1</v>
      </c>
      <c r="AN94">
        <v>2</v>
      </c>
      <c r="AO94">
        <v>0</v>
      </c>
      <c r="AQ94">
        <v>3</v>
      </c>
      <c r="AR94" t="s">
        <v>20</v>
      </c>
      <c r="AS94" t="s">
        <v>20</v>
      </c>
      <c r="AT94">
        <v>2</v>
      </c>
      <c r="AU94">
        <v>0</v>
      </c>
      <c r="AV94">
        <v>0</v>
      </c>
      <c r="BA94" t="s">
        <v>2289</v>
      </c>
      <c r="BB94" s="6" t="s">
        <v>1367</v>
      </c>
      <c r="BG94" s="9"/>
      <c r="BI94" t="s">
        <v>3146</v>
      </c>
    </row>
    <row r="95" spans="1:61" x14ac:dyDescent="0.25">
      <c r="A95" t="s">
        <v>154</v>
      </c>
      <c r="B95" s="5" t="s">
        <v>203</v>
      </c>
      <c r="C95" s="5" t="str">
        <f>VLOOKUP(Tabelle1[[#This Row],[bank_name]],list_all_banks!$B$1:$C$691,2,FALSE)</f>
        <v>AT44096</v>
      </c>
      <c r="D95" s="6" t="s">
        <v>204</v>
      </c>
      <c r="E95" s="42" t="str">
        <f t="shared" si="1"/>
        <v>31.12.2015</v>
      </c>
      <c r="F95">
        <v>2015</v>
      </c>
      <c r="G95">
        <v>1</v>
      </c>
      <c r="H95">
        <v>1</v>
      </c>
      <c r="I95" t="s">
        <v>1382</v>
      </c>
      <c r="J95">
        <v>2</v>
      </c>
      <c r="K95" t="s">
        <v>1366</v>
      </c>
      <c r="L95">
        <v>0</v>
      </c>
      <c r="M95" t="s">
        <v>14</v>
      </c>
      <c r="N95" t="s">
        <v>91</v>
      </c>
      <c r="P95">
        <v>1</v>
      </c>
      <c r="Q95">
        <v>0</v>
      </c>
      <c r="R95">
        <v>0</v>
      </c>
      <c r="S95">
        <v>0</v>
      </c>
      <c r="U95">
        <v>3</v>
      </c>
      <c r="V95">
        <v>0</v>
      </c>
      <c r="W95" t="s">
        <v>20</v>
      </c>
      <c r="Y95" t="s">
        <v>1654</v>
      </c>
      <c r="Z95">
        <v>133352</v>
      </c>
      <c r="AA95">
        <v>1550</v>
      </c>
      <c r="AB95">
        <v>48072</v>
      </c>
      <c r="AC95" t="s">
        <v>20</v>
      </c>
      <c r="AD95">
        <v>4214</v>
      </c>
      <c r="AE95" t="s">
        <v>20</v>
      </c>
      <c r="AF95" t="s">
        <v>20</v>
      </c>
      <c r="AG95" t="s">
        <v>20</v>
      </c>
      <c r="AH95" t="s">
        <v>20</v>
      </c>
      <c r="AI95">
        <v>0</v>
      </c>
      <c r="AK95">
        <v>1</v>
      </c>
      <c r="AL95">
        <v>0</v>
      </c>
      <c r="AM95">
        <v>1</v>
      </c>
      <c r="AN95">
        <v>2</v>
      </c>
      <c r="AO95">
        <v>0</v>
      </c>
      <c r="AQ95">
        <v>3</v>
      </c>
      <c r="AR95" t="s">
        <v>20</v>
      </c>
      <c r="AS95" t="s">
        <v>20</v>
      </c>
      <c r="AT95">
        <v>2</v>
      </c>
      <c r="AU95">
        <v>0</v>
      </c>
      <c r="AV95">
        <v>0</v>
      </c>
      <c r="BA95" t="s">
        <v>2289</v>
      </c>
      <c r="BB95" s="6" t="s">
        <v>1367</v>
      </c>
      <c r="BG95" s="9"/>
      <c r="BI95" t="s">
        <v>3146</v>
      </c>
    </row>
    <row r="96" spans="1:61" x14ac:dyDescent="0.25">
      <c r="A96" t="s">
        <v>154</v>
      </c>
      <c r="B96" s="5" t="s">
        <v>203</v>
      </c>
      <c r="C96" s="5" t="str">
        <f>VLOOKUP(Tabelle1[[#This Row],[bank_name]],list_all_banks!$B$1:$C$691,2,FALSE)</f>
        <v>AT44096</v>
      </c>
      <c r="D96" s="6" t="s">
        <v>204</v>
      </c>
      <c r="E96" s="42" t="str">
        <f t="shared" si="1"/>
        <v>31.12.2015</v>
      </c>
      <c r="F96">
        <v>2015</v>
      </c>
      <c r="G96">
        <v>1</v>
      </c>
      <c r="H96">
        <v>1</v>
      </c>
      <c r="I96" t="s">
        <v>1382</v>
      </c>
      <c r="J96">
        <v>2</v>
      </c>
      <c r="K96" t="s">
        <v>1366</v>
      </c>
      <c r="L96">
        <v>0</v>
      </c>
      <c r="M96" t="s">
        <v>14</v>
      </c>
      <c r="N96" t="s">
        <v>91</v>
      </c>
      <c r="P96">
        <v>1</v>
      </c>
      <c r="Q96">
        <v>0</v>
      </c>
      <c r="R96">
        <v>0</v>
      </c>
      <c r="S96">
        <v>0</v>
      </c>
      <c r="U96">
        <v>3</v>
      </c>
      <c r="V96">
        <v>0</v>
      </c>
      <c r="W96" t="s">
        <v>20</v>
      </c>
      <c r="Y96" t="s">
        <v>1949</v>
      </c>
      <c r="Z96">
        <v>256348</v>
      </c>
      <c r="AA96">
        <v>2086</v>
      </c>
      <c r="AB96">
        <v>156759</v>
      </c>
      <c r="AC96" t="s">
        <v>20</v>
      </c>
      <c r="AD96">
        <v>38185</v>
      </c>
      <c r="AE96" t="s">
        <v>20</v>
      </c>
      <c r="AF96" t="s">
        <v>20</v>
      </c>
      <c r="AG96" t="s">
        <v>20</v>
      </c>
      <c r="AH96" t="s">
        <v>20</v>
      </c>
      <c r="AI96">
        <v>0</v>
      </c>
      <c r="AK96">
        <v>1</v>
      </c>
      <c r="AL96">
        <v>0</v>
      </c>
      <c r="AM96">
        <v>1</v>
      </c>
      <c r="AN96">
        <v>2</v>
      </c>
      <c r="AO96">
        <v>0</v>
      </c>
      <c r="AQ96">
        <v>3</v>
      </c>
      <c r="AR96" t="s">
        <v>20</v>
      </c>
      <c r="AS96" t="s">
        <v>20</v>
      </c>
      <c r="AT96">
        <v>2</v>
      </c>
      <c r="AU96">
        <v>0</v>
      </c>
      <c r="AV96">
        <v>0</v>
      </c>
      <c r="BA96" t="s">
        <v>2289</v>
      </c>
      <c r="BB96" s="6" t="s">
        <v>1367</v>
      </c>
      <c r="BG96" s="9"/>
      <c r="BI96" t="s">
        <v>3146</v>
      </c>
    </row>
    <row r="97" spans="1:61" x14ac:dyDescent="0.25">
      <c r="A97" t="s">
        <v>154</v>
      </c>
      <c r="B97" s="5" t="s">
        <v>203</v>
      </c>
      <c r="C97" s="5" t="str">
        <f>VLOOKUP(Tabelle1[[#This Row],[bank_name]],list_all_banks!$B$1:$C$691,2,FALSE)</f>
        <v>AT44096</v>
      </c>
      <c r="D97" s="6" t="s">
        <v>204</v>
      </c>
      <c r="E97" s="42" t="str">
        <f t="shared" si="1"/>
        <v>31.12.2015</v>
      </c>
      <c r="F97">
        <v>2015</v>
      </c>
      <c r="G97">
        <v>1</v>
      </c>
      <c r="H97">
        <v>1</v>
      </c>
      <c r="I97" t="s">
        <v>1382</v>
      </c>
      <c r="J97">
        <v>2</v>
      </c>
      <c r="K97" t="s">
        <v>1366</v>
      </c>
      <c r="L97">
        <v>0</v>
      </c>
      <c r="M97" t="s">
        <v>14</v>
      </c>
      <c r="N97" t="s">
        <v>91</v>
      </c>
      <c r="P97">
        <v>1</v>
      </c>
      <c r="Q97">
        <v>0</v>
      </c>
      <c r="R97">
        <v>0</v>
      </c>
      <c r="S97">
        <v>0</v>
      </c>
      <c r="U97">
        <v>3</v>
      </c>
      <c r="V97">
        <v>0</v>
      </c>
      <c r="W97" t="s">
        <v>20</v>
      </c>
      <c r="Y97" t="s">
        <v>1661</v>
      </c>
      <c r="Z97">
        <v>923451</v>
      </c>
      <c r="AA97">
        <v>7635</v>
      </c>
      <c r="AB97">
        <v>483751</v>
      </c>
      <c r="AC97" t="s">
        <v>20</v>
      </c>
      <c r="AD97">
        <v>96331</v>
      </c>
      <c r="AE97" t="s">
        <v>20</v>
      </c>
      <c r="AF97" t="s">
        <v>20</v>
      </c>
      <c r="AG97" t="s">
        <v>20</v>
      </c>
      <c r="AH97" t="s">
        <v>20</v>
      </c>
      <c r="AI97">
        <v>0</v>
      </c>
      <c r="AK97">
        <v>1</v>
      </c>
      <c r="AL97">
        <v>0</v>
      </c>
      <c r="AM97">
        <v>1</v>
      </c>
      <c r="AN97">
        <v>2</v>
      </c>
      <c r="AO97">
        <v>0</v>
      </c>
      <c r="AQ97">
        <v>3</v>
      </c>
      <c r="AR97" t="s">
        <v>20</v>
      </c>
      <c r="AS97" t="s">
        <v>20</v>
      </c>
      <c r="AT97">
        <v>2</v>
      </c>
      <c r="AU97">
        <v>0</v>
      </c>
      <c r="AV97">
        <v>0</v>
      </c>
      <c r="BA97" t="s">
        <v>2289</v>
      </c>
      <c r="BB97" s="6" t="s">
        <v>1367</v>
      </c>
      <c r="BG97" s="9"/>
      <c r="BI97" t="s">
        <v>3146</v>
      </c>
    </row>
    <row r="98" spans="1:61" x14ac:dyDescent="0.25">
      <c r="A98" t="s">
        <v>154</v>
      </c>
      <c r="B98" s="5" t="s">
        <v>203</v>
      </c>
      <c r="C98" s="5" t="str">
        <f>VLOOKUP(Tabelle1[[#This Row],[bank_name]],list_all_banks!$B$1:$C$691,2,FALSE)</f>
        <v>AT44096</v>
      </c>
      <c r="D98" s="6" t="s">
        <v>204</v>
      </c>
      <c r="E98" s="42" t="str">
        <f t="shared" si="1"/>
        <v>31.12.2015</v>
      </c>
      <c r="F98">
        <v>2015</v>
      </c>
      <c r="G98">
        <v>1</v>
      </c>
      <c r="H98">
        <v>1</v>
      </c>
      <c r="I98" t="s">
        <v>1382</v>
      </c>
      <c r="J98">
        <v>2</v>
      </c>
      <c r="K98" t="s">
        <v>1366</v>
      </c>
      <c r="L98">
        <v>0</v>
      </c>
      <c r="M98" t="s">
        <v>14</v>
      </c>
      <c r="N98" t="s">
        <v>91</v>
      </c>
      <c r="P98">
        <v>1</v>
      </c>
      <c r="Q98">
        <v>0</v>
      </c>
      <c r="R98">
        <v>0</v>
      </c>
      <c r="S98">
        <v>0</v>
      </c>
      <c r="U98">
        <v>3</v>
      </c>
      <c r="V98">
        <v>0</v>
      </c>
      <c r="W98" t="s">
        <v>20</v>
      </c>
      <c r="Y98" t="s">
        <v>1700</v>
      </c>
      <c r="Z98">
        <v>177889</v>
      </c>
      <c r="AA98">
        <v>9639</v>
      </c>
      <c r="AB98">
        <v>-91401</v>
      </c>
      <c r="AC98" t="s">
        <v>20</v>
      </c>
      <c r="AD98">
        <v>6742</v>
      </c>
      <c r="AE98" t="s">
        <v>20</v>
      </c>
      <c r="AF98" t="s">
        <v>20</v>
      </c>
      <c r="AG98" t="s">
        <v>20</v>
      </c>
      <c r="AH98" t="s">
        <v>20</v>
      </c>
      <c r="AI98">
        <v>0</v>
      </c>
      <c r="AK98">
        <v>1</v>
      </c>
      <c r="AL98">
        <v>0</v>
      </c>
      <c r="AM98">
        <v>1</v>
      </c>
      <c r="AN98">
        <v>2</v>
      </c>
      <c r="AO98">
        <v>0</v>
      </c>
      <c r="AQ98">
        <v>3</v>
      </c>
      <c r="AR98" t="s">
        <v>20</v>
      </c>
      <c r="AS98" t="s">
        <v>20</v>
      </c>
      <c r="AT98">
        <v>2</v>
      </c>
      <c r="AU98">
        <v>0</v>
      </c>
      <c r="AV98">
        <v>0</v>
      </c>
      <c r="BA98" t="s">
        <v>2289</v>
      </c>
      <c r="BB98" s="6" t="s">
        <v>1367</v>
      </c>
      <c r="BG98" s="9"/>
      <c r="BI98" t="s">
        <v>3146</v>
      </c>
    </row>
    <row r="99" spans="1:61" x14ac:dyDescent="0.25">
      <c r="A99" t="s">
        <v>154</v>
      </c>
      <c r="B99" s="5" t="s">
        <v>203</v>
      </c>
      <c r="C99" s="5" t="str">
        <f>VLOOKUP(Tabelle1[[#This Row],[bank_name]],list_all_banks!$B$1:$C$691,2,FALSE)</f>
        <v>AT44096</v>
      </c>
      <c r="D99" s="6" t="s">
        <v>204</v>
      </c>
      <c r="E99" s="42" t="str">
        <f t="shared" si="1"/>
        <v>31.12.2015</v>
      </c>
      <c r="F99">
        <v>2015</v>
      </c>
      <c r="G99">
        <v>1</v>
      </c>
      <c r="H99">
        <v>1</v>
      </c>
      <c r="I99" t="s">
        <v>1382</v>
      </c>
      <c r="J99">
        <v>2</v>
      </c>
      <c r="K99" t="s">
        <v>1366</v>
      </c>
      <c r="L99">
        <v>0</v>
      </c>
      <c r="M99" t="s">
        <v>14</v>
      </c>
      <c r="N99" t="s">
        <v>91</v>
      </c>
      <c r="P99">
        <v>1</v>
      </c>
      <c r="Q99">
        <v>0</v>
      </c>
      <c r="R99">
        <v>0</v>
      </c>
      <c r="S99">
        <v>0</v>
      </c>
      <c r="U99">
        <v>3</v>
      </c>
      <c r="V99">
        <v>0</v>
      </c>
      <c r="W99" t="s">
        <v>20</v>
      </c>
      <c r="Y99" t="s">
        <v>1278</v>
      </c>
      <c r="Z99">
        <v>428604</v>
      </c>
      <c r="AA99">
        <v>5128</v>
      </c>
      <c r="AB99">
        <v>41632</v>
      </c>
      <c r="AC99" t="s">
        <v>20</v>
      </c>
      <c r="AD99">
        <v>16209</v>
      </c>
      <c r="AE99" t="s">
        <v>20</v>
      </c>
      <c r="AF99" t="s">
        <v>20</v>
      </c>
      <c r="AG99" t="s">
        <v>20</v>
      </c>
      <c r="AH99" t="s">
        <v>20</v>
      </c>
      <c r="AI99">
        <v>0</v>
      </c>
      <c r="AK99">
        <v>1</v>
      </c>
      <c r="AL99">
        <v>0</v>
      </c>
      <c r="AM99">
        <v>1</v>
      </c>
      <c r="AN99">
        <v>2</v>
      </c>
      <c r="AO99">
        <v>0</v>
      </c>
      <c r="AQ99">
        <v>3</v>
      </c>
      <c r="AR99" t="s">
        <v>20</v>
      </c>
      <c r="AS99" t="s">
        <v>20</v>
      </c>
      <c r="AT99">
        <v>2</v>
      </c>
      <c r="AU99">
        <v>0</v>
      </c>
      <c r="AV99">
        <v>0</v>
      </c>
      <c r="BA99" t="s">
        <v>2289</v>
      </c>
      <c r="BB99" s="6" t="s">
        <v>1367</v>
      </c>
      <c r="BG99" s="9"/>
      <c r="BI99" t="s">
        <v>3146</v>
      </c>
    </row>
    <row r="100" spans="1:61" x14ac:dyDescent="0.25">
      <c r="A100" t="s">
        <v>154</v>
      </c>
      <c r="B100" s="5" t="s">
        <v>203</v>
      </c>
      <c r="C100" s="5" t="str">
        <f>VLOOKUP(Tabelle1[[#This Row],[bank_name]],list_all_banks!$B$1:$C$691,2,FALSE)</f>
        <v>AT44096</v>
      </c>
      <c r="D100" s="6" t="s">
        <v>204</v>
      </c>
      <c r="E100" s="42" t="str">
        <f t="shared" si="1"/>
        <v>31.12.2015</v>
      </c>
      <c r="F100">
        <v>2015</v>
      </c>
      <c r="G100">
        <v>1</v>
      </c>
      <c r="H100">
        <v>1</v>
      </c>
      <c r="I100" t="s">
        <v>1382</v>
      </c>
      <c r="J100">
        <v>2</v>
      </c>
      <c r="K100" t="s">
        <v>1366</v>
      </c>
      <c r="L100">
        <v>0</v>
      </c>
      <c r="M100" t="s">
        <v>14</v>
      </c>
      <c r="N100" t="s">
        <v>91</v>
      </c>
      <c r="P100">
        <v>1</v>
      </c>
      <c r="Q100">
        <v>0</v>
      </c>
      <c r="R100">
        <v>0</v>
      </c>
      <c r="S100">
        <v>0</v>
      </c>
      <c r="U100">
        <v>3</v>
      </c>
      <c r="V100">
        <v>0</v>
      </c>
      <c r="W100" t="s">
        <v>20</v>
      </c>
      <c r="Y100" t="s">
        <v>1350</v>
      </c>
      <c r="Z100">
        <v>22401</v>
      </c>
      <c r="AA100">
        <v>218</v>
      </c>
      <c r="AB100">
        <v>-14722</v>
      </c>
      <c r="AC100" t="s">
        <v>20</v>
      </c>
      <c r="AD100">
        <v>15</v>
      </c>
      <c r="AE100" t="s">
        <v>20</v>
      </c>
      <c r="AF100" t="s">
        <v>20</v>
      </c>
      <c r="AG100" t="s">
        <v>20</v>
      </c>
      <c r="AH100" t="s">
        <v>20</v>
      </c>
      <c r="AI100">
        <v>0</v>
      </c>
      <c r="AK100">
        <v>1</v>
      </c>
      <c r="AL100">
        <v>0</v>
      </c>
      <c r="AM100">
        <v>1</v>
      </c>
      <c r="AN100">
        <v>2</v>
      </c>
      <c r="AO100">
        <v>0</v>
      </c>
      <c r="AQ100">
        <v>3</v>
      </c>
      <c r="AR100" t="s">
        <v>20</v>
      </c>
      <c r="AS100" t="s">
        <v>20</v>
      </c>
      <c r="AT100">
        <v>2</v>
      </c>
      <c r="AU100">
        <v>0</v>
      </c>
      <c r="AV100">
        <v>0</v>
      </c>
      <c r="BA100" t="s">
        <v>2289</v>
      </c>
      <c r="BB100" s="6" t="s">
        <v>1367</v>
      </c>
      <c r="BG100" s="9"/>
      <c r="BI100" t="s">
        <v>3146</v>
      </c>
    </row>
    <row r="101" spans="1:61" x14ac:dyDescent="0.25">
      <c r="A101" t="s">
        <v>154</v>
      </c>
      <c r="B101" s="5" t="s">
        <v>203</v>
      </c>
      <c r="C101" s="5" t="str">
        <f>VLOOKUP(Tabelle1[[#This Row],[bank_name]],list_all_banks!$B$1:$C$691,2,FALSE)</f>
        <v>AT44096</v>
      </c>
      <c r="D101" s="6" t="s">
        <v>204</v>
      </c>
      <c r="E101" s="42" t="str">
        <f t="shared" si="1"/>
        <v>31.12.2015</v>
      </c>
      <c r="F101">
        <v>2015</v>
      </c>
      <c r="G101">
        <v>1</v>
      </c>
      <c r="H101">
        <v>1</v>
      </c>
      <c r="I101" t="s">
        <v>1382</v>
      </c>
      <c r="J101">
        <v>2</v>
      </c>
      <c r="K101" t="s">
        <v>1366</v>
      </c>
      <c r="L101">
        <v>0</v>
      </c>
      <c r="M101" t="s">
        <v>14</v>
      </c>
      <c r="N101" t="s">
        <v>91</v>
      </c>
      <c r="P101">
        <v>1</v>
      </c>
      <c r="Q101">
        <v>0</v>
      </c>
      <c r="R101">
        <v>0</v>
      </c>
      <c r="S101">
        <v>0</v>
      </c>
      <c r="U101">
        <v>3</v>
      </c>
      <c r="V101">
        <v>0</v>
      </c>
      <c r="W101" t="s">
        <v>20</v>
      </c>
      <c r="Y101" s="62" t="s">
        <v>1947</v>
      </c>
      <c r="Z101">
        <v>11605</v>
      </c>
      <c r="AA101">
        <v>198</v>
      </c>
      <c r="AB101">
        <v>-17248</v>
      </c>
      <c r="AC101" t="s">
        <v>20</v>
      </c>
      <c r="AD101">
        <v>8</v>
      </c>
      <c r="AE101" t="s">
        <v>20</v>
      </c>
      <c r="AF101" t="s">
        <v>20</v>
      </c>
      <c r="AG101" t="s">
        <v>20</v>
      </c>
      <c r="AH101" t="s">
        <v>20</v>
      </c>
      <c r="AI101">
        <v>0</v>
      </c>
      <c r="AK101">
        <v>1</v>
      </c>
      <c r="AL101">
        <v>0</v>
      </c>
      <c r="AM101">
        <v>1</v>
      </c>
      <c r="AN101">
        <v>2</v>
      </c>
      <c r="AO101">
        <v>0</v>
      </c>
      <c r="AQ101">
        <v>3</v>
      </c>
      <c r="AR101" t="s">
        <v>20</v>
      </c>
      <c r="AS101" t="s">
        <v>20</v>
      </c>
      <c r="AT101">
        <v>2</v>
      </c>
      <c r="AU101">
        <v>0</v>
      </c>
      <c r="AV101">
        <v>0</v>
      </c>
      <c r="BA101" t="s">
        <v>2289</v>
      </c>
      <c r="BB101" s="6" t="s">
        <v>1367</v>
      </c>
      <c r="BG101" s="9"/>
      <c r="BI101" t="s">
        <v>3146</v>
      </c>
    </row>
    <row r="102" spans="1:61" x14ac:dyDescent="0.25">
      <c r="A102" t="s">
        <v>154</v>
      </c>
      <c r="B102" s="5" t="s">
        <v>203</v>
      </c>
      <c r="C102" s="5" t="str">
        <f>VLOOKUP(Tabelle1[[#This Row],[bank_name]],list_all_banks!$B$1:$C$691,2,FALSE)</f>
        <v>AT44096</v>
      </c>
      <c r="D102" s="6" t="s">
        <v>204</v>
      </c>
      <c r="E102" s="42" t="str">
        <f t="shared" si="1"/>
        <v>31.12.2015</v>
      </c>
      <c r="F102">
        <v>2015</v>
      </c>
      <c r="G102">
        <v>1</v>
      </c>
      <c r="H102">
        <v>1</v>
      </c>
      <c r="I102" t="s">
        <v>1382</v>
      </c>
      <c r="J102">
        <v>2</v>
      </c>
      <c r="K102" t="s">
        <v>1366</v>
      </c>
      <c r="L102">
        <v>0</v>
      </c>
      <c r="M102" t="s">
        <v>14</v>
      </c>
      <c r="N102" t="s">
        <v>91</v>
      </c>
      <c r="P102">
        <v>1</v>
      </c>
      <c r="Q102">
        <v>0</v>
      </c>
      <c r="R102">
        <v>0</v>
      </c>
      <c r="S102">
        <v>0</v>
      </c>
      <c r="U102">
        <v>3</v>
      </c>
      <c r="V102">
        <v>0</v>
      </c>
      <c r="W102" t="s">
        <v>20</v>
      </c>
      <c r="Y102" t="s">
        <v>154</v>
      </c>
      <c r="Z102">
        <v>3140157</v>
      </c>
      <c r="AA102">
        <v>3857</v>
      </c>
      <c r="AB102">
        <v>915860</v>
      </c>
      <c r="AC102" t="s">
        <v>20</v>
      </c>
      <c r="AD102">
        <v>39390</v>
      </c>
      <c r="AE102" t="s">
        <v>20</v>
      </c>
      <c r="AF102" t="s">
        <v>20</v>
      </c>
      <c r="AG102" t="s">
        <v>20</v>
      </c>
      <c r="AH102" t="s">
        <v>20</v>
      </c>
      <c r="AI102">
        <v>0</v>
      </c>
      <c r="AK102">
        <v>1</v>
      </c>
      <c r="AL102">
        <v>0</v>
      </c>
      <c r="AM102">
        <v>1</v>
      </c>
      <c r="AN102">
        <v>2</v>
      </c>
      <c r="AO102">
        <v>0</v>
      </c>
      <c r="AQ102">
        <v>3</v>
      </c>
      <c r="AR102" t="s">
        <v>20</v>
      </c>
      <c r="AS102" t="s">
        <v>20</v>
      </c>
      <c r="AT102">
        <v>2</v>
      </c>
      <c r="AU102">
        <v>0</v>
      </c>
      <c r="AV102">
        <v>0</v>
      </c>
      <c r="BA102" t="s">
        <v>2289</v>
      </c>
      <c r="BB102" s="6" t="s">
        <v>1367</v>
      </c>
      <c r="BG102" s="9"/>
      <c r="BI102" t="s">
        <v>3146</v>
      </c>
    </row>
    <row r="103" spans="1:61" x14ac:dyDescent="0.25">
      <c r="A103" t="s">
        <v>154</v>
      </c>
      <c r="B103" s="5" t="s">
        <v>203</v>
      </c>
      <c r="C103" s="5" t="str">
        <f>VLOOKUP(Tabelle1[[#This Row],[bank_name]],list_all_banks!$B$1:$C$691,2,FALSE)</f>
        <v>AT44096</v>
      </c>
      <c r="D103" s="6" t="s">
        <v>204</v>
      </c>
      <c r="E103" s="42" t="str">
        <f t="shared" si="1"/>
        <v>31.12.2015</v>
      </c>
      <c r="F103">
        <v>2015</v>
      </c>
      <c r="G103">
        <v>1</v>
      </c>
      <c r="H103">
        <v>1</v>
      </c>
      <c r="I103" t="s">
        <v>1382</v>
      </c>
      <c r="J103">
        <v>2</v>
      </c>
      <c r="K103" t="s">
        <v>1366</v>
      </c>
      <c r="L103">
        <v>0</v>
      </c>
      <c r="M103" t="s">
        <v>14</v>
      </c>
      <c r="N103" t="s">
        <v>91</v>
      </c>
      <c r="P103">
        <v>1</v>
      </c>
      <c r="Q103">
        <v>0</v>
      </c>
      <c r="R103">
        <v>0</v>
      </c>
      <c r="S103">
        <v>0</v>
      </c>
      <c r="U103">
        <v>3</v>
      </c>
      <c r="V103">
        <v>0</v>
      </c>
      <c r="W103" t="s">
        <v>20</v>
      </c>
      <c r="Y103" s="31" t="s">
        <v>2251</v>
      </c>
      <c r="Z103">
        <v>49434</v>
      </c>
      <c r="AA103">
        <v>715</v>
      </c>
      <c r="AB103">
        <v>21703</v>
      </c>
      <c r="AC103" t="s">
        <v>20</v>
      </c>
      <c r="AD103">
        <v>2278</v>
      </c>
      <c r="AE103" t="s">
        <v>20</v>
      </c>
      <c r="AF103" t="s">
        <v>20</v>
      </c>
      <c r="AG103" t="s">
        <v>20</v>
      </c>
      <c r="AH103" t="s">
        <v>20</v>
      </c>
      <c r="AI103">
        <v>0</v>
      </c>
      <c r="AK103">
        <v>1</v>
      </c>
      <c r="AL103">
        <v>0</v>
      </c>
      <c r="AM103">
        <v>1</v>
      </c>
      <c r="AN103">
        <v>2</v>
      </c>
      <c r="AO103">
        <v>0</v>
      </c>
      <c r="AQ103">
        <v>3</v>
      </c>
      <c r="AR103" t="s">
        <v>20</v>
      </c>
      <c r="AS103" t="s">
        <v>20</v>
      </c>
      <c r="AT103">
        <v>2</v>
      </c>
      <c r="AU103">
        <v>0</v>
      </c>
      <c r="AV103">
        <v>0</v>
      </c>
      <c r="BA103" t="s">
        <v>2289</v>
      </c>
      <c r="BB103" s="6" t="s">
        <v>1367</v>
      </c>
      <c r="BG103" s="9"/>
      <c r="BI103" t="s">
        <v>3146</v>
      </c>
    </row>
    <row r="104" spans="1:61" x14ac:dyDescent="0.25">
      <c r="A104" s="9" t="s">
        <v>154</v>
      </c>
      <c r="B104" s="53" t="s">
        <v>203</v>
      </c>
      <c r="C104" s="53" t="str">
        <f>VLOOKUP(Tabelle1[[#This Row],[bank_name]],list_all_banks!$B$1:$C$691,2,FALSE)</f>
        <v>AT44096</v>
      </c>
      <c r="D104" s="6" t="s">
        <v>204</v>
      </c>
      <c r="E104" s="42" t="str">
        <f t="shared" si="1"/>
        <v>31.12.2015</v>
      </c>
      <c r="F104" s="9">
        <v>2015</v>
      </c>
      <c r="G104" s="9">
        <v>1</v>
      </c>
      <c r="H104" s="9">
        <v>1</v>
      </c>
      <c r="I104" s="9" t="s">
        <v>1382</v>
      </c>
      <c r="J104" s="9">
        <v>2</v>
      </c>
      <c r="K104" s="9" t="s">
        <v>1366</v>
      </c>
      <c r="L104" s="9">
        <v>0</v>
      </c>
      <c r="M104" s="9" t="s">
        <v>14</v>
      </c>
      <c r="N104" s="9" t="s">
        <v>91</v>
      </c>
      <c r="P104" s="9">
        <v>1</v>
      </c>
      <c r="Q104" s="9">
        <v>0</v>
      </c>
      <c r="R104" s="9">
        <v>0</v>
      </c>
      <c r="S104" s="9">
        <v>0</v>
      </c>
      <c r="U104" s="9">
        <v>3</v>
      </c>
      <c r="V104" s="9">
        <v>0</v>
      </c>
      <c r="W104" s="9" t="s">
        <v>20</v>
      </c>
      <c r="Y104" s="9" t="s">
        <v>1802</v>
      </c>
      <c r="Z104" s="9">
        <v>2985</v>
      </c>
      <c r="AA104" s="9">
        <v>9</v>
      </c>
      <c r="AB104" s="9">
        <v>406</v>
      </c>
      <c r="AC104" s="9" t="s">
        <v>20</v>
      </c>
      <c r="AD104" s="9">
        <v>-185</v>
      </c>
      <c r="AE104" s="9" t="s">
        <v>20</v>
      </c>
      <c r="AF104" s="9" t="s">
        <v>20</v>
      </c>
      <c r="AG104" s="9" t="s">
        <v>20</v>
      </c>
      <c r="AH104" s="9" t="s">
        <v>20</v>
      </c>
      <c r="AI104" s="9">
        <v>0</v>
      </c>
      <c r="AK104" s="9">
        <v>1</v>
      </c>
      <c r="AL104" s="9">
        <v>0</v>
      </c>
      <c r="AM104" s="9">
        <v>1</v>
      </c>
      <c r="AN104" s="9">
        <v>2</v>
      </c>
      <c r="AO104" s="9">
        <v>0</v>
      </c>
      <c r="AQ104" s="9">
        <v>3</v>
      </c>
      <c r="AR104" s="9" t="s">
        <v>20</v>
      </c>
      <c r="AS104" s="9" t="s">
        <v>20</v>
      </c>
      <c r="AT104" s="9">
        <v>2</v>
      </c>
      <c r="AU104" s="9">
        <v>0</v>
      </c>
      <c r="AV104" s="9">
        <v>0</v>
      </c>
      <c r="AW104" s="9"/>
      <c r="AX104" s="9"/>
      <c r="BA104" s="9" t="s">
        <v>2289</v>
      </c>
      <c r="BB104" s="6" t="s">
        <v>1367</v>
      </c>
      <c r="BG104" s="9"/>
      <c r="BI104" t="s">
        <v>3146</v>
      </c>
    </row>
    <row r="105" spans="1:61" x14ac:dyDescent="0.25">
      <c r="A105" t="s">
        <v>154</v>
      </c>
      <c r="B105" s="5" t="s">
        <v>203</v>
      </c>
      <c r="C105" s="5" t="str">
        <f>VLOOKUP(Tabelle1[[#This Row],[bank_name]],list_all_banks!$B$1:$C$691,2,FALSE)</f>
        <v>AT44096</v>
      </c>
      <c r="D105" s="6" t="s">
        <v>204</v>
      </c>
      <c r="E105" s="42" t="str">
        <f t="shared" si="1"/>
        <v>31.12.2015</v>
      </c>
      <c r="F105">
        <v>2015</v>
      </c>
      <c r="G105">
        <v>1</v>
      </c>
      <c r="H105">
        <v>1</v>
      </c>
      <c r="I105" t="s">
        <v>1382</v>
      </c>
      <c r="J105">
        <v>2</v>
      </c>
      <c r="K105" t="s">
        <v>1366</v>
      </c>
      <c r="L105">
        <v>0</v>
      </c>
      <c r="M105" t="s">
        <v>14</v>
      </c>
      <c r="N105" t="s">
        <v>91</v>
      </c>
      <c r="P105">
        <v>1</v>
      </c>
      <c r="Q105">
        <v>0</v>
      </c>
      <c r="R105">
        <v>0</v>
      </c>
      <c r="S105">
        <v>0</v>
      </c>
      <c r="U105">
        <v>3</v>
      </c>
      <c r="V105">
        <v>0</v>
      </c>
      <c r="W105" t="s">
        <v>20</v>
      </c>
      <c r="Y105" s="115" t="s">
        <v>1725</v>
      </c>
      <c r="Z105">
        <v>165929</v>
      </c>
      <c r="AA105">
        <v>409</v>
      </c>
      <c r="AB105">
        <v>25922</v>
      </c>
      <c r="AC105" t="s">
        <v>20</v>
      </c>
      <c r="AD105">
        <v>9646</v>
      </c>
      <c r="AE105" t="s">
        <v>20</v>
      </c>
      <c r="AF105" t="s">
        <v>20</v>
      </c>
      <c r="AG105" t="s">
        <v>20</v>
      </c>
      <c r="AH105" t="s">
        <v>20</v>
      </c>
      <c r="AI105">
        <v>0</v>
      </c>
      <c r="AK105">
        <v>1</v>
      </c>
      <c r="AL105">
        <v>0</v>
      </c>
      <c r="AM105">
        <v>1</v>
      </c>
      <c r="AN105">
        <v>2</v>
      </c>
      <c r="AO105">
        <v>0</v>
      </c>
      <c r="AQ105">
        <v>3</v>
      </c>
      <c r="AR105" t="s">
        <v>20</v>
      </c>
      <c r="AS105" t="s">
        <v>20</v>
      </c>
      <c r="AT105">
        <v>2</v>
      </c>
      <c r="AU105">
        <v>0</v>
      </c>
      <c r="AV105">
        <v>0</v>
      </c>
      <c r="BA105" t="s">
        <v>2289</v>
      </c>
      <c r="BB105" s="6" t="s">
        <v>1367</v>
      </c>
      <c r="BG105" s="9"/>
      <c r="BI105" t="s">
        <v>3146</v>
      </c>
    </row>
    <row r="106" spans="1:61" s="44" customFormat="1" ht="15.75" thickBot="1" x14ac:dyDescent="0.3">
      <c r="A106" s="44" t="s">
        <v>154</v>
      </c>
      <c r="B106" s="57" t="s">
        <v>203</v>
      </c>
      <c r="C106" s="57" t="str">
        <f>VLOOKUP(Tabelle1[[#This Row],[bank_name]],list_all_banks!$B$1:$C$691,2,FALSE)</f>
        <v>AT44096</v>
      </c>
      <c r="D106" s="45" t="s">
        <v>204</v>
      </c>
      <c r="E106" s="46" t="str">
        <f t="shared" si="1"/>
        <v>31.12.2015</v>
      </c>
      <c r="F106" s="44">
        <v>2015</v>
      </c>
      <c r="G106" s="44">
        <v>1</v>
      </c>
      <c r="H106" s="44">
        <v>1</v>
      </c>
      <c r="I106" s="44" t="s">
        <v>1382</v>
      </c>
      <c r="J106" s="44">
        <v>2</v>
      </c>
      <c r="K106" s="44" t="s">
        <v>1366</v>
      </c>
      <c r="L106" s="44">
        <v>0</v>
      </c>
      <c r="M106" s="44" t="s">
        <v>14</v>
      </c>
      <c r="N106" s="44" t="s">
        <v>91</v>
      </c>
      <c r="O106" s="45"/>
      <c r="P106" s="44">
        <v>1</v>
      </c>
      <c r="Q106" s="44">
        <v>0</v>
      </c>
      <c r="R106" s="44">
        <v>0</v>
      </c>
      <c r="S106" s="44">
        <v>0</v>
      </c>
      <c r="T106" s="45"/>
      <c r="U106" s="44">
        <v>3</v>
      </c>
      <c r="V106" s="44">
        <v>0</v>
      </c>
      <c r="W106" s="44" t="s">
        <v>20</v>
      </c>
      <c r="X106" s="45"/>
      <c r="Y106" s="44" t="s">
        <v>1650</v>
      </c>
      <c r="Z106" s="44">
        <v>31915</v>
      </c>
      <c r="AA106" s="44">
        <v>56</v>
      </c>
      <c r="AB106" s="44">
        <v>-3163</v>
      </c>
      <c r="AC106" s="44" t="s">
        <v>20</v>
      </c>
      <c r="AD106" s="44">
        <v>639</v>
      </c>
      <c r="AE106" s="44" t="s">
        <v>20</v>
      </c>
      <c r="AF106" s="44" t="s">
        <v>20</v>
      </c>
      <c r="AG106" s="44" t="s">
        <v>20</v>
      </c>
      <c r="AH106" s="44" t="s">
        <v>20</v>
      </c>
      <c r="AI106" s="44">
        <v>0</v>
      </c>
      <c r="AJ106" s="45"/>
      <c r="AK106" s="44">
        <v>1</v>
      </c>
      <c r="AL106" s="44">
        <v>0</v>
      </c>
      <c r="AM106" s="44">
        <v>1</v>
      </c>
      <c r="AN106" s="44">
        <v>2</v>
      </c>
      <c r="AO106" s="44">
        <v>0</v>
      </c>
      <c r="AP106" s="45"/>
      <c r="AQ106" s="44">
        <v>3</v>
      </c>
      <c r="AR106" s="44" t="s">
        <v>20</v>
      </c>
      <c r="AS106" s="44" t="s">
        <v>20</v>
      </c>
      <c r="AT106" s="44">
        <v>2</v>
      </c>
      <c r="AU106" s="44">
        <v>0</v>
      </c>
      <c r="AV106" s="44">
        <v>0</v>
      </c>
      <c r="AY106" s="45"/>
      <c r="AZ106" s="46"/>
      <c r="BA106" s="44" t="s">
        <v>2289</v>
      </c>
      <c r="BB106" s="45" t="s">
        <v>1367</v>
      </c>
      <c r="BH106" s="45"/>
      <c r="BI106" t="s">
        <v>3146</v>
      </c>
    </row>
    <row r="107" spans="1:61" x14ac:dyDescent="0.25">
      <c r="A107" t="s">
        <v>154</v>
      </c>
      <c r="B107" s="5" t="s">
        <v>203</v>
      </c>
      <c r="C107" s="5" t="str">
        <f>VLOOKUP(Tabelle1[[#This Row],[bank_name]],list_all_banks!$B$1:$C$691,2,FALSE)</f>
        <v>AT44096</v>
      </c>
      <c r="D107" s="6" t="s">
        <v>204</v>
      </c>
      <c r="E107" s="42" t="str">
        <f t="shared" si="1"/>
        <v>31.12.2016</v>
      </c>
      <c r="F107">
        <v>2016</v>
      </c>
      <c r="G107">
        <v>1</v>
      </c>
      <c r="H107">
        <v>1</v>
      </c>
      <c r="I107" t="s">
        <v>1382</v>
      </c>
      <c r="J107">
        <v>2</v>
      </c>
      <c r="K107" t="s">
        <v>1366</v>
      </c>
      <c r="L107">
        <v>0</v>
      </c>
      <c r="M107" t="s">
        <v>14</v>
      </c>
      <c r="N107" t="s">
        <v>91</v>
      </c>
      <c r="P107">
        <v>1</v>
      </c>
      <c r="Q107">
        <v>0</v>
      </c>
      <c r="R107">
        <v>0</v>
      </c>
      <c r="S107">
        <v>0</v>
      </c>
      <c r="U107">
        <v>3</v>
      </c>
      <c r="V107">
        <v>0</v>
      </c>
      <c r="W107" t="s">
        <v>20</v>
      </c>
      <c r="Y107" s="115" t="s">
        <v>1944</v>
      </c>
      <c r="Z107">
        <v>28256</v>
      </c>
      <c r="AA107">
        <v>108</v>
      </c>
      <c r="AB107">
        <v>-198027</v>
      </c>
      <c r="AC107" t="s">
        <v>20</v>
      </c>
      <c r="AD107">
        <v>1040</v>
      </c>
      <c r="AE107" t="s">
        <v>20</v>
      </c>
      <c r="AF107" t="s">
        <v>20</v>
      </c>
      <c r="AG107" t="s">
        <v>20</v>
      </c>
      <c r="AH107" t="s">
        <v>20</v>
      </c>
      <c r="AI107">
        <v>0</v>
      </c>
      <c r="AK107">
        <v>1</v>
      </c>
      <c r="AL107">
        <v>1</v>
      </c>
      <c r="AM107">
        <v>1</v>
      </c>
      <c r="AN107">
        <v>2</v>
      </c>
      <c r="AO107">
        <v>0</v>
      </c>
      <c r="AQ107">
        <v>3</v>
      </c>
      <c r="AR107" t="s">
        <v>20</v>
      </c>
      <c r="AS107" t="s">
        <v>20</v>
      </c>
      <c r="AT107">
        <v>2</v>
      </c>
      <c r="AU107">
        <v>0</v>
      </c>
      <c r="AV107">
        <v>0</v>
      </c>
      <c r="AY107" s="6" t="s">
        <v>1948</v>
      </c>
      <c r="AZ107" s="114" t="s">
        <v>2250</v>
      </c>
      <c r="BA107" t="s">
        <v>2289</v>
      </c>
      <c r="BB107" s="6" t="s">
        <v>1367</v>
      </c>
      <c r="BG107" s="9"/>
      <c r="BI107" t="s">
        <v>3146</v>
      </c>
    </row>
    <row r="108" spans="1:61" x14ac:dyDescent="0.25">
      <c r="A108" t="s">
        <v>154</v>
      </c>
      <c r="B108" s="5" t="s">
        <v>203</v>
      </c>
      <c r="C108" s="5" t="str">
        <f>VLOOKUP(Tabelle1[[#This Row],[bank_name]],list_all_banks!$B$1:$C$691,2,FALSE)</f>
        <v>AT44096</v>
      </c>
      <c r="D108" s="6" t="s">
        <v>204</v>
      </c>
      <c r="E108" s="42" t="str">
        <f t="shared" si="1"/>
        <v>31.12.2016</v>
      </c>
      <c r="F108">
        <v>2016</v>
      </c>
      <c r="G108">
        <v>1</v>
      </c>
      <c r="H108">
        <v>1</v>
      </c>
      <c r="I108" t="s">
        <v>1382</v>
      </c>
      <c r="J108">
        <v>2</v>
      </c>
      <c r="K108" t="s">
        <v>1366</v>
      </c>
      <c r="L108">
        <v>0</v>
      </c>
      <c r="M108" t="s">
        <v>14</v>
      </c>
      <c r="N108" t="s">
        <v>91</v>
      </c>
      <c r="P108">
        <v>1</v>
      </c>
      <c r="Q108">
        <v>0</v>
      </c>
      <c r="R108">
        <v>0</v>
      </c>
      <c r="S108">
        <v>0</v>
      </c>
      <c r="U108">
        <v>3</v>
      </c>
      <c r="V108">
        <v>0</v>
      </c>
      <c r="W108" t="s">
        <v>20</v>
      </c>
      <c r="Y108" t="s">
        <v>293</v>
      </c>
      <c r="Z108" s="5">
        <v>380460</v>
      </c>
      <c r="AA108">
        <v>3158</v>
      </c>
      <c r="AB108">
        <v>136234</v>
      </c>
      <c r="AC108" t="s">
        <v>20</v>
      </c>
      <c r="AD108">
        <v>26920</v>
      </c>
      <c r="AE108" t="s">
        <v>20</v>
      </c>
      <c r="AF108" t="s">
        <v>20</v>
      </c>
      <c r="AG108" t="s">
        <v>20</v>
      </c>
      <c r="AH108" t="s">
        <v>20</v>
      </c>
      <c r="AI108">
        <v>0</v>
      </c>
      <c r="AK108">
        <v>1</v>
      </c>
      <c r="AL108">
        <v>1</v>
      </c>
      <c r="AM108">
        <v>1</v>
      </c>
      <c r="AN108">
        <v>2</v>
      </c>
      <c r="AO108">
        <v>0</v>
      </c>
      <c r="AQ108">
        <v>3</v>
      </c>
      <c r="AR108" t="s">
        <v>20</v>
      </c>
      <c r="AS108" t="s">
        <v>20</v>
      </c>
      <c r="AT108">
        <v>2</v>
      </c>
      <c r="AU108">
        <v>0</v>
      </c>
      <c r="AV108">
        <v>0</v>
      </c>
      <c r="BA108" t="s">
        <v>2289</v>
      </c>
      <c r="BB108" s="6" t="s">
        <v>1367</v>
      </c>
      <c r="BG108" s="9"/>
      <c r="BI108" t="s">
        <v>3146</v>
      </c>
    </row>
    <row r="109" spans="1:61" x14ac:dyDescent="0.25">
      <c r="A109" t="s">
        <v>154</v>
      </c>
      <c r="B109" s="5" t="s">
        <v>203</v>
      </c>
      <c r="C109" s="5" t="str">
        <f>VLOOKUP(Tabelle1[[#This Row],[bank_name]],list_all_banks!$B$1:$C$691,2,FALSE)</f>
        <v>AT44096</v>
      </c>
      <c r="D109" s="6" t="s">
        <v>204</v>
      </c>
      <c r="E109" s="42" t="str">
        <f t="shared" si="1"/>
        <v>31.12.2016</v>
      </c>
      <c r="F109">
        <v>2016</v>
      </c>
      <c r="G109">
        <v>1</v>
      </c>
      <c r="H109">
        <v>1</v>
      </c>
      <c r="I109" t="s">
        <v>1382</v>
      </c>
      <c r="J109">
        <v>2</v>
      </c>
      <c r="K109" t="s">
        <v>1366</v>
      </c>
      <c r="L109">
        <v>0</v>
      </c>
      <c r="M109" t="s">
        <v>14</v>
      </c>
      <c r="N109" t="s">
        <v>91</v>
      </c>
      <c r="P109">
        <v>1</v>
      </c>
      <c r="Q109">
        <v>0</v>
      </c>
      <c r="R109">
        <v>0</v>
      </c>
      <c r="S109">
        <v>0</v>
      </c>
      <c r="U109">
        <v>3</v>
      </c>
      <c r="V109">
        <v>0</v>
      </c>
      <c r="W109" t="s">
        <v>20</v>
      </c>
      <c r="Y109" t="s">
        <v>983</v>
      </c>
      <c r="Z109">
        <v>209896</v>
      </c>
      <c r="AA109">
        <v>1983</v>
      </c>
      <c r="AB109">
        <v>52453</v>
      </c>
      <c r="AC109" t="s">
        <v>20</v>
      </c>
      <c r="AD109">
        <v>-139</v>
      </c>
      <c r="AE109" t="s">
        <v>20</v>
      </c>
      <c r="AF109" t="s">
        <v>20</v>
      </c>
      <c r="AG109" t="s">
        <v>20</v>
      </c>
      <c r="AH109" t="s">
        <v>20</v>
      </c>
      <c r="AI109">
        <v>0</v>
      </c>
      <c r="AK109">
        <v>1</v>
      </c>
      <c r="AL109">
        <v>1</v>
      </c>
      <c r="AM109">
        <v>1</v>
      </c>
      <c r="AN109">
        <v>2</v>
      </c>
      <c r="AO109">
        <v>0</v>
      </c>
      <c r="AQ109">
        <v>3</v>
      </c>
      <c r="AR109" t="s">
        <v>20</v>
      </c>
      <c r="AS109" t="s">
        <v>20</v>
      </c>
      <c r="AT109">
        <v>2</v>
      </c>
      <c r="AU109">
        <v>0</v>
      </c>
      <c r="AV109">
        <v>0</v>
      </c>
      <c r="BA109" t="s">
        <v>2289</v>
      </c>
      <c r="BB109" s="6" t="s">
        <v>1367</v>
      </c>
      <c r="BG109" s="9"/>
      <c r="BI109" t="s">
        <v>3146</v>
      </c>
    </row>
    <row r="110" spans="1:61" x14ac:dyDescent="0.25">
      <c r="A110" t="s">
        <v>154</v>
      </c>
      <c r="B110" s="5" t="s">
        <v>203</v>
      </c>
      <c r="C110" s="5" t="str">
        <f>VLOOKUP(Tabelle1[[#This Row],[bank_name]],list_all_banks!$B$1:$C$691,2,FALSE)</f>
        <v>AT44096</v>
      </c>
      <c r="D110" s="6" t="s">
        <v>204</v>
      </c>
      <c r="E110" s="42" t="str">
        <f t="shared" si="1"/>
        <v>31.12.2016</v>
      </c>
      <c r="F110">
        <v>2016</v>
      </c>
      <c r="G110">
        <v>1</v>
      </c>
      <c r="H110">
        <v>1</v>
      </c>
      <c r="I110" t="s">
        <v>1382</v>
      </c>
      <c r="J110">
        <v>2</v>
      </c>
      <c r="K110" t="s">
        <v>1366</v>
      </c>
      <c r="L110">
        <v>0</v>
      </c>
      <c r="M110" t="s">
        <v>14</v>
      </c>
      <c r="N110" t="s">
        <v>91</v>
      </c>
      <c r="P110">
        <v>1</v>
      </c>
      <c r="Q110">
        <v>0</v>
      </c>
      <c r="R110">
        <v>0</v>
      </c>
      <c r="S110">
        <v>0</v>
      </c>
      <c r="U110">
        <v>3</v>
      </c>
      <c r="V110">
        <v>0</v>
      </c>
      <c r="W110" t="s">
        <v>20</v>
      </c>
      <c r="Y110" t="s">
        <v>1363</v>
      </c>
      <c r="Z110">
        <v>426552</v>
      </c>
      <c r="AA110">
        <v>391</v>
      </c>
      <c r="AB110">
        <v>165670</v>
      </c>
      <c r="AC110" t="s">
        <v>20</v>
      </c>
      <c r="AD110">
        <v>36743</v>
      </c>
      <c r="AE110" t="s">
        <v>20</v>
      </c>
      <c r="AF110" t="s">
        <v>20</v>
      </c>
      <c r="AG110" t="s">
        <v>20</v>
      </c>
      <c r="AH110" t="s">
        <v>20</v>
      </c>
      <c r="AI110">
        <v>0</v>
      </c>
      <c r="AK110">
        <v>1</v>
      </c>
      <c r="AL110">
        <v>1</v>
      </c>
      <c r="AM110">
        <v>1</v>
      </c>
      <c r="AN110">
        <v>2</v>
      </c>
      <c r="AO110">
        <v>0</v>
      </c>
      <c r="AQ110">
        <v>3</v>
      </c>
      <c r="AR110" t="s">
        <v>20</v>
      </c>
      <c r="AS110" t="s">
        <v>20</v>
      </c>
      <c r="AT110">
        <v>2</v>
      </c>
      <c r="AU110">
        <v>0</v>
      </c>
      <c r="AV110">
        <v>0</v>
      </c>
      <c r="BA110" t="s">
        <v>2289</v>
      </c>
      <c r="BB110" s="6" t="s">
        <v>1367</v>
      </c>
      <c r="BG110" s="9"/>
      <c r="BI110" t="s">
        <v>3146</v>
      </c>
    </row>
    <row r="111" spans="1:61" x14ac:dyDescent="0.25">
      <c r="A111" s="9" t="s">
        <v>154</v>
      </c>
      <c r="B111" s="53" t="s">
        <v>203</v>
      </c>
      <c r="C111" s="53" t="str">
        <f>VLOOKUP(Tabelle1[[#This Row],[bank_name]],list_all_banks!$B$1:$C$691,2,FALSE)</f>
        <v>AT44096</v>
      </c>
      <c r="D111" s="6" t="s">
        <v>204</v>
      </c>
      <c r="E111" s="42" t="str">
        <f t="shared" si="1"/>
        <v>31.12.2016</v>
      </c>
      <c r="F111" s="9">
        <v>2016</v>
      </c>
      <c r="G111" s="9">
        <v>1</v>
      </c>
      <c r="H111" s="9">
        <v>1</v>
      </c>
      <c r="I111" s="9" t="s">
        <v>1382</v>
      </c>
      <c r="J111" s="9">
        <v>2</v>
      </c>
      <c r="K111" s="9" t="s">
        <v>1366</v>
      </c>
      <c r="L111" s="9">
        <v>0</v>
      </c>
      <c r="M111" s="9" t="s">
        <v>14</v>
      </c>
      <c r="N111" s="9" t="s">
        <v>91</v>
      </c>
      <c r="P111" s="9">
        <v>1</v>
      </c>
      <c r="Q111" s="9">
        <v>0</v>
      </c>
      <c r="R111" s="9">
        <v>0</v>
      </c>
      <c r="S111" s="9">
        <v>0</v>
      </c>
      <c r="U111" s="9">
        <v>3</v>
      </c>
      <c r="V111" s="9">
        <v>0</v>
      </c>
      <c r="W111" s="9" t="s">
        <v>20</v>
      </c>
      <c r="Y111" s="9" t="s">
        <v>1629</v>
      </c>
      <c r="Z111" s="9">
        <v>77872</v>
      </c>
      <c r="AA111" s="9">
        <v>1291</v>
      </c>
      <c r="AB111" s="9">
        <v>-32250</v>
      </c>
      <c r="AC111" s="9" t="s">
        <v>20</v>
      </c>
      <c r="AD111" s="9">
        <v>289</v>
      </c>
      <c r="AE111" s="9" t="s">
        <v>20</v>
      </c>
      <c r="AF111" s="9" t="s">
        <v>20</v>
      </c>
      <c r="AG111" s="9" t="s">
        <v>20</v>
      </c>
      <c r="AH111" s="9" t="s">
        <v>20</v>
      </c>
      <c r="AI111" s="9">
        <v>0</v>
      </c>
      <c r="AK111" s="9">
        <v>1</v>
      </c>
      <c r="AL111" s="9">
        <v>1</v>
      </c>
      <c r="AM111" s="9">
        <v>1</v>
      </c>
      <c r="AN111" s="9">
        <v>2</v>
      </c>
      <c r="AO111" s="9">
        <v>0</v>
      </c>
      <c r="AQ111" s="9">
        <v>3</v>
      </c>
      <c r="AR111" s="9" t="s">
        <v>20</v>
      </c>
      <c r="AS111" s="9" t="s">
        <v>20</v>
      </c>
      <c r="AT111" s="9">
        <v>2</v>
      </c>
      <c r="AU111" s="9">
        <v>0</v>
      </c>
      <c r="AV111" s="9">
        <v>0</v>
      </c>
      <c r="AW111" s="9"/>
      <c r="AX111" s="9"/>
      <c r="BA111" s="9" t="s">
        <v>2289</v>
      </c>
      <c r="BB111" s="6" t="s">
        <v>1367</v>
      </c>
      <c r="BC111" s="9"/>
      <c r="BD111" s="9"/>
      <c r="BE111" s="9"/>
      <c r="BF111" s="9"/>
      <c r="BG111" s="9"/>
      <c r="BI111" t="s">
        <v>3146</v>
      </c>
    </row>
    <row r="112" spans="1:61" x14ac:dyDescent="0.25">
      <c r="A112" s="9" t="s">
        <v>154</v>
      </c>
      <c r="B112" s="53" t="s">
        <v>203</v>
      </c>
      <c r="C112" s="53" t="str">
        <f>VLOOKUP(Tabelle1[[#This Row],[bank_name]],list_all_banks!$B$1:$C$691,2,FALSE)</f>
        <v>AT44096</v>
      </c>
      <c r="D112" s="6" t="s">
        <v>204</v>
      </c>
      <c r="E112" s="42" t="str">
        <f t="shared" si="1"/>
        <v>31.12.2016</v>
      </c>
      <c r="F112" s="9">
        <v>2016</v>
      </c>
      <c r="G112" s="9">
        <v>1</v>
      </c>
      <c r="H112" s="9">
        <v>1</v>
      </c>
      <c r="I112" s="9" t="s">
        <v>1382</v>
      </c>
      <c r="J112" s="9">
        <v>2</v>
      </c>
      <c r="K112" s="9" t="s">
        <v>1366</v>
      </c>
      <c r="L112" s="9">
        <v>0</v>
      </c>
      <c r="M112" s="9" t="s">
        <v>14</v>
      </c>
      <c r="N112" s="9" t="s">
        <v>91</v>
      </c>
      <c r="P112" s="9">
        <v>1</v>
      </c>
      <c r="Q112" s="9">
        <v>0</v>
      </c>
      <c r="R112" s="9">
        <v>0</v>
      </c>
      <c r="S112" s="9">
        <v>0</v>
      </c>
      <c r="U112" s="9">
        <v>3</v>
      </c>
      <c r="V112" s="9">
        <v>0</v>
      </c>
      <c r="W112" s="9" t="s">
        <v>20</v>
      </c>
      <c r="Y112" s="9" t="s">
        <v>1716</v>
      </c>
      <c r="Z112" s="9">
        <v>106407</v>
      </c>
      <c r="AA112" s="9">
        <v>1268</v>
      </c>
      <c r="AB112" s="9">
        <v>34777</v>
      </c>
      <c r="AC112" s="9" t="s">
        <v>20</v>
      </c>
      <c r="AD112" s="9">
        <v>5640</v>
      </c>
      <c r="AE112" s="9" t="s">
        <v>20</v>
      </c>
      <c r="AF112" s="9" t="s">
        <v>20</v>
      </c>
      <c r="AG112" s="9" t="s">
        <v>20</v>
      </c>
      <c r="AH112" s="9" t="s">
        <v>20</v>
      </c>
      <c r="AI112" s="9">
        <v>0</v>
      </c>
      <c r="AK112" s="9">
        <v>1</v>
      </c>
      <c r="AL112" s="9">
        <v>1</v>
      </c>
      <c r="AM112" s="9">
        <v>1</v>
      </c>
      <c r="AN112" s="9">
        <v>2</v>
      </c>
      <c r="AO112" s="9">
        <v>0</v>
      </c>
      <c r="AQ112" s="9">
        <v>3</v>
      </c>
      <c r="AR112" s="9" t="s">
        <v>20</v>
      </c>
      <c r="AS112" s="9" t="s">
        <v>20</v>
      </c>
      <c r="AT112" s="9">
        <v>2</v>
      </c>
      <c r="AU112" s="9">
        <v>0</v>
      </c>
      <c r="AV112" s="9">
        <v>0</v>
      </c>
      <c r="AW112" s="9"/>
      <c r="AX112" s="9"/>
      <c r="BA112" s="9" t="s">
        <v>2289</v>
      </c>
      <c r="BB112" s="6" t="s">
        <v>1367</v>
      </c>
      <c r="BC112" s="9"/>
      <c r="BD112" s="9"/>
      <c r="BE112" s="9"/>
      <c r="BF112" s="9"/>
      <c r="BG112" s="9"/>
      <c r="BI112" t="s">
        <v>3146</v>
      </c>
    </row>
    <row r="113" spans="1:61" x14ac:dyDescent="0.25">
      <c r="A113" t="s">
        <v>154</v>
      </c>
      <c r="B113" s="5" t="s">
        <v>203</v>
      </c>
      <c r="C113" s="5" t="str">
        <f>VLOOKUP(Tabelle1[[#This Row],[bank_name]],list_all_banks!$B$1:$C$691,2,FALSE)</f>
        <v>AT44096</v>
      </c>
      <c r="D113" s="6" t="s">
        <v>204</v>
      </c>
      <c r="E113" s="42" t="str">
        <f t="shared" si="1"/>
        <v>31.12.2016</v>
      </c>
      <c r="F113">
        <v>2016</v>
      </c>
      <c r="G113">
        <v>1</v>
      </c>
      <c r="H113">
        <v>1</v>
      </c>
      <c r="I113" t="s">
        <v>1382</v>
      </c>
      <c r="J113">
        <v>2</v>
      </c>
      <c r="K113" t="s">
        <v>1366</v>
      </c>
      <c r="L113">
        <v>0</v>
      </c>
      <c r="M113" t="s">
        <v>14</v>
      </c>
      <c r="N113" t="s">
        <v>91</v>
      </c>
      <c r="P113">
        <v>1</v>
      </c>
      <c r="Q113">
        <v>0</v>
      </c>
      <c r="R113">
        <v>0</v>
      </c>
      <c r="S113">
        <v>0</v>
      </c>
      <c r="U113">
        <v>3</v>
      </c>
      <c r="V113">
        <v>0</v>
      </c>
      <c r="W113" t="s">
        <v>20</v>
      </c>
      <c r="Y113" t="s">
        <v>264</v>
      </c>
      <c r="Z113">
        <v>156359</v>
      </c>
      <c r="AA113">
        <v>2569</v>
      </c>
      <c r="AB113">
        <v>77896</v>
      </c>
      <c r="AC113" t="s">
        <v>20</v>
      </c>
      <c r="AD113">
        <v>7390</v>
      </c>
      <c r="AE113" t="s">
        <v>20</v>
      </c>
      <c r="AF113" t="s">
        <v>20</v>
      </c>
      <c r="AG113" t="s">
        <v>20</v>
      </c>
      <c r="AH113" t="s">
        <v>20</v>
      </c>
      <c r="AI113">
        <v>0</v>
      </c>
      <c r="AK113">
        <v>1</v>
      </c>
      <c r="AL113">
        <v>1</v>
      </c>
      <c r="AM113">
        <v>1</v>
      </c>
      <c r="AN113">
        <v>2</v>
      </c>
      <c r="AO113">
        <v>0</v>
      </c>
      <c r="AQ113">
        <v>3</v>
      </c>
      <c r="AR113" t="s">
        <v>20</v>
      </c>
      <c r="AS113" t="s">
        <v>20</v>
      </c>
      <c r="AT113">
        <v>2</v>
      </c>
      <c r="AU113">
        <v>0</v>
      </c>
      <c r="AV113">
        <v>0</v>
      </c>
      <c r="BA113" t="s">
        <v>2289</v>
      </c>
      <c r="BB113" s="6" t="s">
        <v>1367</v>
      </c>
      <c r="BG113" s="9"/>
      <c r="BI113" t="s">
        <v>3146</v>
      </c>
    </row>
    <row r="114" spans="1:61" x14ac:dyDescent="0.25">
      <c r="A114" t="s">
        <v>154</v>
      </c>
      <c r="B114" s="5" t="s">
        <v>203</v>
      </c>
      <c r="C114" s="5" t="str">
        <f>VLOOKUP(Tabelle1[[#This Row],[bank_name]],list_all_banks!$B$1:$C$691,2,FALSE)</f>
        <v>AT44096</v>
      </c>
      <c r="D114" s="6" t="s">
        <v>204</v>
      </c>
      <c r="E114" s="42" t="str">
        <f t="shared" si="1"/>
        <v>31.12.2016</v>
      </c>
      <c r="F114">
        <v>2016</v>
      </c>
      <c r="G114">
        <v>1</v>
      </c>
      <c r="H114">
        <v>1</v>
      </c>
      <c r="I114" t="s">
        <v>1382</v>
      </c>
      <c r="J114">
        <v>2</v>
      </c>
      <c r="K114" t="s">
        <v>1366</v>
      </c>
      <c r="L114">
        <v>0</v>
      </c>
      <c r="M114" t="s">
        <v>14</v>
      </c>
      <c r="N114" t="s">
        <v>91</v>
      </c>
      <c r="P114">
        <v>1</v>
      </c>
      <c r="Q114">
        <v>0</v>
      </c>
      <c r="R114">
        <v>0</v>
      </c>
      <c r="S114">
        <v>0</v>
      </c>
      <c r="U114">
        <v>3</v>
      </c>
      <c r="V114">
        <v>0</v>
      </c>
      <c r="W114" t="s">
        <v>20</v>
      </c>
      <c r="Y114" t="s">
        <v>980</v>
      </c>
      <c r="Z114">
        <v>224427</v>
      </c>
      <c r="AA114">
        <v>2128</v>
      </c>
      <c r="AB114">
        <v>77910</v>
      </c>
      <c r="AC114" t="s">
        <v>20</v>
      </c>
      <c r="AD114">
        <v>18711</v>
      </c>
      <c r="AE114" t="s">
        <v>20</v>
      </c>
      <c r="AF114" t="s">
        <v>20</v>
      </c>
      <c r="AG114" t="s">
        <v>20</v>
      </c>
      <c r="AH114" t="s">
        <v>20</v>
      </c>
      <c r="AI114">
        <v>0</v>
      </c>
      <c r="AK114">
        <v>1</v>
      </c>
      <c r="AL114">
        <v>1</v>
      </c>
      <c r="AM114">
        <v>1</v>
      </c>
      <c r="AN114">
        <v>2</v>
      </c>
      <c r="AO114">
        <v>0</v>
      </c>
      <c r="AQ114">
        <v>3</v>
      </c>
      <c r="AR114" t="s">
        <v>20</v>
      </c>
      <c r="AS114" t="s">
        <v>20</v>
      </c>
      <c r="AT114">
        <v>2</v>
      </c>
      <c r="AU114">
        <v>0</v>
      </c>
      <c r="AV114">
        <v>0</v>
      </c>
      <c r="BA114" t="s">
        <v>2289</v>
      </c>
      <c r="BB114" s="6" t="s">
        <v>1367</v>
      </c>
      <c r="BG114" s="9"/>
      <c r="BI114" t="s">
        <v>3146</v>
      </c>
    </row>
    <row r="115" spans="1:61" x14ac:dyDescent="0.25">
      <c r="A115" s="9" t="s">
        <v>154</v>
      </c>
      <c r="B115" s="53" t="s">
        <v>203</v>
      </c>
      <c r="C115" s="53" t="str">
        <f>VLOOKUP(Tabelle1[[#This Row],[bank_name]],list_all_banks!$B$1:$C$691,2,FALSE)</f>
        <v>AT44096</v>
      </c>
      <c r="D115" s="6" t="s">
        <v>204</v>
      </c>
      <c r="E115" s="42" t="str">
        <f t="shared" si="1"/>
        <v>31.12.2016</v>
      </c>
      <c r="F115" s="9">
        <v>2016</v>
      </c>
      <c r="G115" s="9">
        <v>1</v>
      </c>
      <c r="H115" s="9">
        <v>1</v>
      </c>
      <c r="I115" s="9" t="s">
        <v>1382</v>
      </c>
      <c r="J115" s="9">
        <v>2</v>
      </c>
      <c r="K115" s="9" t="s">
        <v>1366</v>
      </c>
      <c r="L115" s="9">
        <v>0</v>
      </c>
      <c r="M115" s="9" t="s">
        <v>14</v>
      </c>
      <c r="N115" s="9" t="s">
        <v>91</v>
      </c>
      <c r="P115" s="9">
        <v>1</v>
      </c>
      <c r="Q115" s="9">
        <v>0</v>
      </c>
      <c r="R115" s="9">
        <v>0</v>
      </c>
      <c r="S115" s="9">
        <v>0</v>
      </c>
      <c r="U115" s="9">
        <v>3</v>
      </c>
      <c r="V115" s="9">
        <v>0</v>
      </c>
      <c r="W115" s="9" t="s">
        <v>20</v>
      </c>
      <c r="Y115" s="9" t="s">
        <v>1324</v>
      </c>
      <c r="Z115" s="9">
        <v>462719</v>
      </c>
      <c r="AA115" s="9">
        <v>5322</v>
      </c>
      <c r="AB115" s="9">
        <v>125492</v>
      </c>
      <c r="AC115" s="9" t="s">
        <v>20</v>
      </c>
      <c r="AD115" s="9">
        <v>21036</v>
      </c>
      <c r="AE115" s="9" t="s">
        <v>20</v>
      </c>
      <c r="AF115" s="9" t="s">
        <v>20</v>
      </c>
      <c r="AG115" s="9" t="s">
        <v>20</v>
      </c>
      <c r="AH115" s="9" t="s">
        <v>20</v>
      </c>
      <c r="AI115" s="9">
        <v>0</v>
      </c>
      <c r="AK115" s="9">
        <v>1</v>
      </c>
      <c r="AL115" s="9">
        <v>1</v>
      </c>
      <c r="AM115" s="9">
        <v>1</v>
      </c>
      <c r="AN115" s="9">
        <v>2</v>
      </c>
      <c r="AO115" s="9">
        <v>0</v>
      </c>
      <c r="AQ115" s="9">
        <v>3</v>
      </c>
      <c r="AR115" s="9" t="s">
        <v>20</v>
      </c>
      <c r="AS115" s="9" t="s">
        <v>20</v>
      </c>
      <c r="AT115" s="9">
        <v>2</v>
      </c>
      <c r="AU115" s="9">
        <v>0</v>
      </c>
      <c r="AV115" s="9">
        <v>0</v>
      </c>
      <c r="AW115" s="9"/>
      <c r="AX115" s="9"/>
      <c r="BA115" s="9" t="s">
        <v>2289</v>
      </c>
      <c r="BB115" s="6" t="s">
        <v>1367</v>
      </c>
      <c r="BG115" s="9"/>
      <c r="BI115" t="s">
        <v>3146</v>
      </c>
    </row>
    <row r="116" spans="1:61" x14ac:dyDescent="0.25">
      <c r="A116" s="9" t="s">
        <v>154</v>
      </c>
      <c r="B116" s="53" t="s">
        <v>203</v>
      </c>
      <c r="C116" s="53" t="str">
        <f>VLOOKUP(Tabelle1[[#This Row],[bank_name]],list_all_banks!$B$1:$C$691,2,FALSE)</f>
        <v>AT44096</v>
      </c>
      <c r="D116" s="6" t="s">
        <v>204</v>
      </c>
      <c r="E116" s="42" t="str">
        <f t="shared" si="1"/>
        <v>31.12.2016</v>
      </c>
      <c r="F116" s="9">
        <v>2016</v>
      </c>
      <c r="G116" s="9">
        <v>1</v>
      </c>
      <c r="H116" s="9">
        <v>1</v>
      </c>
      <c r="I116" s="9" t="s">
        <v>1382</v>
      </c>
      <c r="J116" s="9">
        <v>2</v>
      </c>
      <c r="K116" s="9" t="s">
        <v>1366</v>
      </c>
      <c r="L116" s="9">
        <v>0</v>
      </c>
      <c r="M116" s="9" t="s">
        <v>14</v>
      </c>
      <c r="N116" s="9" t="s">
        <v>91</v>
      </c>
      <c r="P116" s="9">
        <v>1</v>
      </c>
      <c r="Q116" s="9">
        <v>0</v>
      </c>
      <c r="R116" s="9">
        <v>0</v>
      </c>
      <c r="S116" s="9">
        <v>0</v>
      </c>
      <c r="U116" s="9">
        <v>3</v>
      </c>
      <c r="V116" s="9">
        <v>0</v>
      </c>
      <c r="W116" s="9" t="s">
        <v>20</v>
      </c>
      <c r="Y116" s="9" t="s">
        <v>1654</v>
      </c>
      <c r="Z116" s="9">
        <v>126434</v>
      </c>
      <c r="AA116" s="9">
        <v>1522</v>
      </c>
      <c r="AB116" s="9">
        <v>58976</v>
      </c>
      <c r="AC116" s="9" t="s">
        <v>20</v>
      </c>
      <c r="AD116" s="9">
        <v>6483</v>
      </c>
      <c r="AE116" s="9" t="s">
        <v>20</v>
      </c>
      <c r="AF116" s="9" t="s">
        <v>20</v>
      </c>
      <c r="AG116" s="9" t="s">
        <v>20</v>
      </c>
      <c r="AH116" s="9" t="s">
        <v>20</v>
      </c>
      <c r="AI116" s="9">
        <v>0</v>
      </c>
      <c r="AK116" s="9">
        <v>1</v>
      </c>
      <c r="AL116" s="9">
        <v>1</v>
      </c>
      <c r="AM116" s="9">
        <v>1</v>
      </c>
      <c r="AN116" s="9">
        <v>2</v>
      </c>
      <c r="AO116" s="9">
        <v>0</v>
      </c>
      <c r="AQ116" s="9">
        <v>3</v>
      </c>
      <c r="AR116" s="9" t="s">
        <v>20</v>
      </c>
      <c r="AS116" s="9" t="s">
        <v>20</v>
      </c>
      <c r="AT116" s="9">
        <v>2</v>
      </c>
      <c r="AU116" s="9">
        <v>0</v>
      </c>
      <c r="AV116" s="9">
        <v>0</v>
      </c>
      <c r="AW116" s="9"/>
      <c r="AX116" s="9"/>
      <c r="BA116" s="9" t="s">
        <v>2289</v>
      </c>
      <c r="BB116" s="6" t="s">
        <v>1367</v>
      </c>
      <c r="BC116" s="9"/>
      <c r="BD116" s="9"/>
      <c r="BE116" s="9"/>
      <c r="BF116" s="9"/>
      <c r="BG116" s="9"/>
      <c r="BI116" t="s">
        <v>3146</v>
      </c>
    </row>
    <row r="117" spans="1:61" x14ac:dyDescent="0.25">
      <c r="A117" t="s">
        <v>154</v>
      </c>
      <c r="B117" s="5" t="s">
        <v>203</v>
      </c>
      <c r="C117" s="5" t="str">
        <f>VLOOKUP(Tabelle1[[#This Row],[bank_name]],list_all_banks!$B$1:$C$691,2,FALSE)</f>
        <v>AT44096</v>
      </c>
      <c r="D117" s="6" t="s">
        <v>204</v>
      </c>
      <c r="E117" s="42" t="str">
        <f t="shared" si="1"/>
        <v>31.12.2016</v>
      </c>
      <c r="F117">
        <v>2016</v>
      </c>
      <c r="G117">
        <v>1</v>
      </c>
      <c r="H117">
        <v>1</v>
      </c>
      <c r="I117" t="s">
        <v>1382</v>
      </c>
      <c r="J117">
        <v>2</v>
      </c>
      <c r="K117" t="s">
        <v>1366</v>
      </c>
      <c r="L117">
        <v>0</v>
      </c>
      <c r="M117" t="s">
        <v>14</v>
      </c>
      <c r="N117" t="s">
        <v>91</v>
      </c>
      <c r="P117">
        <v>1</v>
      </c>
      <c r="Q117">
        <v>0</v>
      </c>
      <c r="R117">
        <v>0</v>
      </c>
      <c r="S117">
        <v>0</v>
      </c>
      <c r="U117">
        <v>3</v>
      </c>
      <c r="V117">
        <v>0</v>
      </c>
      <c r="W117" t="s">
        <v>20</v>
      </c>
      <c r="Y117" t="s">
        <v>1949</v>
      </c>
      <c r="Z117">
        <v>184894</v>
      </c>
      <c r="AA117">
        <v>2005</v>
      </c>
      <c r="AB117">
        <v>95135</v>
      </c>
      <c r="AC117" t="s">
        <v>20</v>
      </c>
      <c r="AD117">
        <v>22837</v>
      </c>
      <c r="AE117" t="s">
        <v>20</v>
      </c>
      <c r="AF117" t="s">
        <v>20</v>
      </c>
      <c r="AG117" t="s">
        <v>20</v>
      </c>
      <c r="AH117" t="s">
        <v>20</v>
      </c>
      <c r="AI117">
        <v>0</v>
      </c>
      <c r="AK117">
        <v>1</v>
      </c>
      <c r="AL117">
        <v>1</v>
      </c>
      <c r="AM117">
        <v>1</v>
      </c>
      <c r="AN117">
        <v>2</v>
      </c>
      <c r="AO117">
        <v>0</v>
      </c>
      <c r="AQ117">
        <v>3</v>
      </c>
      <c r="AR117" t="s">
        <v>20</v>
      </c>
      <c r="AS117" t="s">
        <v>20</v>
      </c>
      <c r="AT117">
        <v>2</v>
      </c>
      <c r="AU117">
        <v>0</v>
      </c>
      <c r="AV117">
        <v>0</v>
      </c>
      <c r="BA117" t="s">
        <v>2289</v>
      </c>
      <c r="BB117" s="6" t="s">
        <v>1367</v>
      </c>
      <c r="BG117" s="9"/>
      <c r="BI117" t="s">
        <v>3146</v>
      </c>
    </row>
    <row r="118" spans="1:61" x14ac:dyDescent="0.25">
      <c r="A118" t="s">
        <v>154</v>
      </c>
      <c r="B118" s="5" t="s">
        <v>203</v>
      </c>
      <c r="C118" s="5" t="str">
        <f>VLOOKUP(Tabelle1[[#This Row],[bank_name]],list_all_banks!$B$1:$C$691,2,FALSE)</f>
        <v>AT44096</v>
      </c>
      <c r="D118" s="6" t="s">
        <v>204</v>
      </c>
      <c r="E118" s="42" t="str">
        <f t="shared" si="1"/>
        <v>31.12.2016</v>
      </c>
      <c r="F118">
        <v>2016</v>
      </c>
      <c r="G118">
        <v>1</v>
      </c>
      <c r="H118">
        <v>1</v>
      </c>
      <c r="I118" t="s">
        <v>1382</v>
      </c>
      <c r="J118">
        <v>2</v>
      </c>
      <c r="K118" t="s">
        <v>1366</v>
      </c>
      <c r="L118">
        <v>0</v>
      </c>
      <c r="M118" t="s">
        <v>14</v>
      </c>
      <c r="N118" t="s">
        <v>91</v>
      </c>
      <c r="P118">
        <v>1</v>
      </c>
      <c r="Q118">
        <v>0</v>
      </c>
      <c r="R118">
        <v>0</v>
      </c>
      <c r="S118">
        <v>0</v>
      </c>
      <c r="U118">
        <v>3</v>
      </c>
      <c r="V118">
        <v>0</v>
      </c>
      <c r="W118" t="s">
        <v>20</v>
      </c>
      <c r="Y118" t="s">
        <v>1661</v>
      </c>
      <c r="Z118">
        <v>869097</v>
      </c>
      <c r="AA118">
        <v>7742</v>
      </c>
      <c r="AB118">
        <v>404235</v>
      </c>
      <c r="AC118" t="s">
        <v>20</v>
      </c>
      <c r="AD118">
        <v>87795</v>
      </c>
      <c r="AE118" t="s">
        <v>20</v>
      </c>
      <c r="AF118" t="s">
        <v>20</v>
      </c>
      <c r="AG118" t="s">
        <v>20</v>
      </c>
      <c r="AH118" t="s">
        <v>20</v>
      </c>
      <c r="AI118">
        <v>0</v>
      </c>
      <c r="AK118">
        <v>1</v>
      </c>
      <c r="AL118">
        <v>1</v>
      </c>
      <c r="AM118">
        <v>1</v>
      </c>
      <c r="AN118">
        <v>2</v>
      </c>
      <c r="AO118">
        <v>0</v>
      </c>
      <c r="AQ118">
        <v>3</v>
      </c>
      <c r="AR118" t="s">
        <v>20</v>
      </c>
      <c r="AS118" t="s">
        <v>20</v>
      </c>
      <c r="AT118">
        <v>2</v>
      </c>
      <c r="AU118">
        <v>0</v>
      </c>
      <c r="AV118">
        <v>0</v>
      </c>
      <c r="BA118" t="s">
        <v>2289</v>
      </c>
      <c r="BB118" s="6" t="s">
        <v>1367</v>
      </c>
      <c r="BG118" s="9"/>
      <c r="BI118" t="s">
        <v>3146</v>
      </c>
    </row>
    <row r="119" spans="1:61" x14ac:dyDescent="0.25">
      <c r="A119" t="s">
        <v>154</v>
      </c>
      <c r="B119" s="5" t="s">
        <v>203</v>
      </c>
      <c r="C119" s="5" t="str">
        <f>VLOOKUP(Tabelle1[[#This Row],[bank_name]],list_all_banks!$B$1:$C$691,2,FALSE)</f>
        <v>AT44096</v>
      </c>
      <c r="D119" s="6" t="s">
        <v>204</v>
      </c>
      <c r="E119" s="42" t="str">
        <f t="shared" si="1"/>
        <v>31.12.2016</v>
      </c>
      <c r="F119">
        <v>2016</v>
      </c>
      <c r="G119">
        <v>1</v>
      </c>
      <c r="H119">
        <v>1</v>
      </c>
      <c r="I119" t="s">
        <v>1382</v>
      </c>
      <c r="J119">
        <v>2</v>
      </c>
      <c r="K119" t="s">
        <v>1366</v>
      </c>
      <c r="L119">
        <v>0</v>
      </c>
      <c r="M119" t="s">
        <v>14</v>
      </c>
      <c r="N119" t="s">
        <v>91</v>
      </c>
      <c r="P119">
        <v>1</v>
      </c>
      <c r="Q119">
        <v>0</v>
      </c>
      <c r="R119">
        <v>0</v>
      </c>
      <c r="S119">
        <v>0</v>
      </c>
      <c r="U119">
        <v>3</v>
      </c>
      <c r="V119">
        <v>0</v>
      </c>
      <c r="W119" t="s">
        <v>20</v>
      </c>
      <c r="Y119" t="s">
        <v>1700</v>
      </c>
      <c r="Z119">
        <v>260532</v>
      </c>
      <c r="AA119">
        <v>8073</v>
      </c>
      <c r="AB119">
        <v>149788</v>
      </c>
      <c r="AC119" t="s">
        <v>20</v>
      </c>
      <c r="AD119">
        <v>14989</v>
      </c>
      <c r="AE119" t="s">
        <v>20</v>
      </c>
      <c r="AF119" t="s">
        <v>20</v>
      </c>
      <c r="AG119" t="s">
        <v>20</v>
      </c>
      <c r="AH119" t="s">
        <v>20</v>
      </c>
      <c r="AI119">
        <v>0</v>
      </c>
      <c r="AK119">
        <v>1</v>
      </c>
      <c r="AL119">
        <v>1</v>
      </c>
      <c r="AM119">
        <v>1</v>
      </c>
      <c r="AN119">
        <v>2</v>
      </c>
      <c r="AO119">
        <v>0</v>
      </c>
      <c r="AQ119">
        <v>3</v>
      </c>
      <c r="AR119" t="s">
        <v>20</v>
      </c>
      <c r="AS119" t="s">
        <v>20</v>
      </c>
      <c r="AT119">
        <v>2</v>
      </c>
      <c r="AU119">
        <v>0</v>
      </c>
      <c r="AV119">
        <v>0</v>
      </c>
      <c r="BA119" t="s">
        <v>2289</v>
      </c>
      <c r="BB119" s="6" t="s">
        <v>1367</v>
      </c>
      <c r="BG119" s="9"/>
      <c r="BI119" t="s">
        <v>3146</v>
      </c>
    </row>
    <row r="120" spans="1:61" x14ac:dyDescent="0.25">
      <c r="A120" s="9" t="s">
        <v>154</v>
      </c>
      <c r="B120" s="53" t="s">
        <v>203</v>
      </c>
      <c r="C120" s="53" t="str">
        <f>VLOOKUP(Tabelle1[[#This Row],[bank_name]],list_all_banks!$B$1:$C$691,2,FALSE)</f>
        <v>AT44096</v>
      </c>
      <c r="D120" s="6" t="s">
        <v>204</v>
      </c>
      <c r="E120" s="42" t="str">
        <f t="shared" si="1"/>
        <v>31.12.2016</v>
      </c>
      <c r="F120" s="9">
        <v>2016</v>
      </c>
      <c r="G120" s="9">
        <v>1</v>
      </c>
      <c r="H120" s="9">
        <v>1</v>
      </c>
      <c r="I120" s="9" t="s">
        <v>1382</v>
      </c>
      <c r="J120" s="9">
        <v>2</v>
      </c>
      <c r="K120" s="9" t="s">
        <v>1366</v>
      </c>
      <c r="L120" s="9">
        <v>0</v>
      </c>
      <c r="M120" s="9" t="s">
        <v>14</v>
      </c>
      <c r="N120" s="9" t="s">
        <v>91</v>
      </c>
      <c r="P120" s="9">
        <v>1</v>
      </c>
      <c r="Q120" s="9">
        <v>0</v>
      </c>
      <c r="R120" s="9">
        <v>0</v>
      </c>
      <c r="S120" s="9">
        <v>0</v>
      </c>
      <c r="U120" s="9">
        <v>3</v>
      </c>
      <c r="V120" s="9">
        <v>0</v>
      </c>
      <c r="W120" s="9" t="s">
        <v>20</v>
      </c>
      <c r="Y120" s="9" t="s">
        <v>1278</v>
      </c>
      <c r="Z120" s="9">
        <v>413509</v>
      </c>
      <c r="AA120" s="9">
        <v>4242</v>
      </c>
      <c r="AB120" s="9">
        <v>46710</v>
      </c>
      <c r="AC120" s="9" t="s">
        <v>20</v>
      </c>
      <c r="AD120" s="9">
        <v>40794</v>
      </c>
      <c r="AE120" s="9" t="s">
        <v>20</v>
      </c>
      <c r="AF120" s="9" t="s">
        <v>20</v>
      </c>
      <c r="AG120" s="9" t="s">
        <v>20</v>
      </c>
      <c r="AH120" s="9" t="s">
        <v>20</v>
      </c>
      <c r="AI120" s="9">
        <v>0</v>
      </c>
      <c r="AK120" s="9">
        <v>1</v>
      </c>
      <c r="AL120" s="9">
        <v>1</v>
      </c>
      <c r="AM120" s="9">
        <v>1</v>
      </c>
      <c r="AN120" s="9">
        <v>2</v>
      </c>
      <c r="AO120" s="9">
        <v>0</v>
      </c>
      <c r="AQ120" s="9">
        <v>3</v>
      </c>
      <c r="AR120" s="9" t="s">
        <v>20</v>
      </c>
      <c r="AS120" s="9" t="s">
        <v>20</v>
      </c>
      <c r="AT120" s="9">
        <v>2</v>
      </c>
      <c r="AU120" s="9">
        <v>0</v>
      </c>
      <c r="AV120" s="9">
        <v>0</v>
      </c>
      <c r="AW120" s="9"/>
      <c r="AX120" s="9"/>
      <c r="BA120" s="9" t="s">
        <v>2289</v>
      </c>
      <c r="BB120" s="6" t="s">
        <v>1367</v>
      </c>
      <c r="BC120" s="9"/>
      <c r="BD120" s="9"/>
      <c r="BE120" s="9"/>
      <c r="BF120" s="9"/>
      <c r="BG120" s="9"/>
      <c r="BI120" t="s">
        <v>3146</v>
      </c>
    </row>
    <row r="121" spans="1:61" x14ac:dyDescent="0.25">
      <c r="A121" t="s">
        <v>154</v>
      </c>
      <c r="B121" s="5" t="s">
        <v>203</v>
      </c>
      <c r="C121" s="5" t="str">
        <f>VLOOKUP(Tabelle1[[#This Row],[bank_name]],list_all_banks!$B$1:$C$691,2,FALSE)</f>
        <v>AT44096</v>
      </c>
      <c r="D121" s="6" t="s">
        <v>204</v>
      </c>
      <c r="E121" s="42" t="str">
        <f t="shared" si="1"/>
        <v>31.12.2016</v>
      </c>
      <c r="F121">
        <v>2016</v>
      </c>
      <c r="G121">
        <v>1</v>
      </c>
      <c r="H121">
        <v>1</v>
      </c>
      <c r="I121" t="s">
        <v>1382</v>
      </c>
      <c r="J121">
        <v>2</v>
      </c>
      <c r="K121" t="s">
        <v>1366</v>
      </c>
      <c r="L121">
        <v>0</v>
      </c>
      <c r="M121" t="s">
        <v>14</v>
      </c>
      <c r="N121" t="s">
        <v>91</v>
      </c>
      <c r="P121">
        <v>1</v>
      </c>
      <c r="Q121">
        <v>0</v>
      </c>
      <c r="R121">
        <v>0</v>
      </c>
      <c r="S121">
        <v>0</v>
      </c>
      <c r="U121">
        <v>3</v>
      </c>
      <c r="V121">
        <v>0</v>
      </c>
      <c r="W121" t="s">
        <v>20</v>
      </c>
      <c r="Y121" t="s">
        <v>1350</v>
      </c>
      <c r="Z121">
        <v>9069</v>
      </c>
      <c r="AA121">
        <v>16</v>
      </c>
      <c r="AB121">
        <v>1114</v>
      </c>
      <c r="AC121" t="s">
        <v>20</v>
      </c>
      <c r="AD121">
        <v>475</v>
      </c>
      <c r="AE121" t="s">
        <v>20</v>
      </c>
      <c r="AF121" t="s">
        <v>20</v>
      </c>
      <c r="AG121" t="s">
        <v>20</v>
      </c>
      <c r="AH121" t="s">
        <v>20</v>
      </c>
      <c r="AI121">
        <v>0</v>
      </c>
      <c r="AK121">
        <v>1</v>
      </c>
      <c r="AL121">
        <v>1</v>
      </c>
      <c r="AM121">
        <v>1</v>
      </c>
      <c r="AN121">
        <v>2</v>
      </c>
      <c r="AO121">
        <v>0</v>
      </c>
      <c r="AQ121">
        <v>3</v>
      </c>
      <c r="AR121" t="s">
        <v>20</v>
      </c>
      <c r="AS121" t="s">
        <v>20</v>
      </c>
      <c r="AT121">
        <v>2</v>
      </c>
      <c r="AU121">
        <v>0</v>
      </c>
      <c r="AV121">
        <v>0</v>
      </c>
      <c r="BA121" t="s">
        <v>2289</v>
      </c>
      <c r="BB121" s="6" t="s">
        <v>1367</v>
      </c>
      <c r="BG121" s="9"/>
      <c r="BI121" t="s">
        <v>3146</v>
      </c>
    </row>
    <row r="122" spans="1:61" x14ac:dyDescent="0.25">
      <c r="A122" t="s">
        <v>154</v>
      </c>
      <c r="B122" s="5" t="s">
        <v>203</v>
      </c>
      <c r="C122" s="5" t="str">
        <f>VLOOKUP(Tabelle1[[#This Row],[bank_name]],list_all_banks!$B$1:$C$691,2,FALSE)</f>
        <v>AT44096</v>
      </c>
      <c r="D122" s="6" t="s">
        <v>204</v>
      </c>
      <c r="E122" s="42" t="str">
        <f t="shared" si="1"/>
        <v>31.12.2016</v>
      </c>
      <c r="F122">
        <v>2016</v>
      </c>
      <c r="G122">
        <v>1</v>
      </c>
      <c r="H122">
        <v>1</v>
      </c>
      <c r="I122" t="s">
        <v>1382</v>
      </c>
      <c r="J122">
        <v>2</v>
      </c>
      <c r="K122" t="s">
        <v>1366</v>
      </c>
      <c r="L122">
        <v>0</v>
      </c>
      <c r="M122" t="s">
        <v>14</v>
      </c>
      <c r="N122" t="s">
        <v>91</v>
      </c>
      <c r="P122">
        <v>1</v>
      </c>
      <c r="Q122">
        <v>0</v>
      </c>
      <c r="R122">
        <v>0</v>
      </c>
      <c r="S122">
        <v>0</v>
      </c>
      <c r="U122">
        <v>3</v>
      </c>
      <c r="V122">
        <v>0</v>
      </c>
      <c r="W122" t="s">
        <v>20</v>
      </c>
      <c r="Y122" s="62" t="s">
        <v>1947</v>
      </c>
      <c r="Z122">
        <v>11134</v>
      </c>
      <c r="AA122">
        <v>175</v>
      </c>
      <c r="AB122">
        <v>-16168</v>
      </c>
      <c r="AC122" t="s">
        <v>20</v>
      </c>
      <c r="AD122">
        <v>8</v>
      </c>
      <c r="AE122" t="s">
        <v>20</v>
      </c>
      <c r="AF122" t="s">
        <v>20</v>
      </c>
      <c r="AG122" t="s">
        <v>20</v>
      </c>
      <c r="AH122" t="s">
        <v>20</v>
      </c>
      <c r="AI122">
        <v>0</v>
      </c>
      <c r="AK122">
        <v>1</v>
      </c>
      <c r="AL122">
        <v>1</v>
      </c>
      <c r="AM122">
        <v>1</v>
      </c>
      <c r="AN122">
        <v>2</v>
      </c>
      <c r="AO122">
        <v>0</v>
      </c>
      <c r="AQ122">
        <v>3</v>
      </c>
      <c r="AR122" t="s">
        <v>20</v>
      </c>
      <c r="AS122" t="s">
        <v>20</v>
      </c>
      <c r="AT122">
        <v>2</v>
      </c>
      <c r="AU122">
        <v>0</v>
      </c>
      <c r="AV122">
        <v>0</v>
      </c>
      <c r="BA122" t="s">
        <v>2289</v>
      </c>
      <c r="BB122" s="6" t="s">
        <v>1367</v>
      </c>
      <c r="BG122" s="9"/>
      <c r="BI122" t="s">
        <v>3146</v>
      </c>
    </row>
    <row r="123" spans="1:61" x14ac:dyDescent="0.25">
      <c r="A123" t="s">
        <v>154</v>
      </c>
      <c r="B123" s="5" t="s">
        <v>203</v>
      </c>
      <c r="C123" s="5" t="str">
        <f>VLOOKUP(Tabelle1[[#This Row],[bank_name]],list_all_banks!$B$1:$C$691,2,FALSE)</f>
        <v>AT44096</v>
      </c>
      <c r="D123" s="6" t="s">
        <v>204</v>
      </c>
      <c r="E123" s="42" t="str">
        <f t="shared" si="1"/>
        <v>31.12.2016</v>
      </c>
      <c r="F123">
        <v>2016</v>
      </c>
      <c r="G123">
        <v>1</v>
      </c>
      <c r="H123">
        <v>1</v>
      </c>
      <c r="I123" t="s">
        <v>1382</v>
      </c>
      <c r="J123">
        <v>2</v>
      </c>
      <c r="K123" t="s">
        <v>1366</v>
      </c>
      <c r="L123">
        <v>0</v>
      </c>
      <c r="M123" t="s">
        <v>14</v>
      </c>
      <c r="N123" t="s">
        <v>91</v>
      </c>
      <c r="P123">
        <v>1</v>
      </c>
      <c r="Q123">
        <v>0</v>
      </c>
      <c r="R123">
        <v>0</v>
      </c>
      <c r="S123">
        <v>0</v>
      </c>
      <c r="U123">
        <v>3</v>
      </c>
      <c r="V123">
        <v>0</v>
      </c>
      <c r="W123" t="s">
        <v>20</v>
      </c>
      <c r="Y123" t="s">
        <v>154</v>
      </c>
      <c r="Z123">
        <v>3370904</v>
      </c>
      <c r="AA123">
        <v>3539</v>
      </c>
      <c r="AB123">
        <v>1522841</v>
      </c>
      <c r="AC123" t="s">
        <v>20</v>
      </c>
      <c r="AD123">
        <v>12424</v>
      </c>
      <c r="AE123" t="s">
        <v>20</v>
      </c>
      <c r="AF123" t="s">
        <v>20</v>
      </c>
      <c r="AG123" t="s">
        <v>20</v>
      </c>
      <c r="AH123" t="s">
        <v>20</v>
      </c>
      <c r="AI123">
        <v>0</v>
      </c>
      <c r="AK123">
        <v>1</v>
      </c>
      <c r="AL123">
        <v>1</v>
      </c>
      <c r="AM123">
        <v>1</v>
      </c>
      <c r="AN123">
        <v>2</v>
      </c>
      <c r="AO123">
        <v>0</v>
      </c>
      <c r="AQ123">
        <v>3</v>
      </c>
      <c r="AR123" t="s">
        <v>20</v>
      </c>
      <c r="AS123" t="s">
        <v>20</v>
      </c>
      <c r="AT123">
        <v>2</v>
      </c>
      <c r="AU123">
        <v>0</v>
      </c>
      <c r="AV123">
        <v>0</v>
      </c>
      <c r="BA123" t="s">
        <v>2289</v>
      </c>
      <c r="BB123" s="6" t="s">
        <v>1367</v>
      </c>
      <c r="BG123" s="9"/>
      <c r="BI123" t="s">
        <v>3146</v>
      </c>
    </row>
    <row r="124" spans="1:61" x14ac:dyDescent="0.25">
      <c r="A124" s="9" t="s">
        <v>154</v>
      </c>
      <c r="B124" s="53" t="s">
        <v>203</v>
      </c>
      <c r="C124" s="53" t="str">
        <f>VLOOKUP(Tabelle1[[#This Row],[bank_name]],list_all_banks!$B$1:$C$691,2,FALSE)</f>
        <v>AT44096</v>
      </c>
      <c r="D124" s="6" t="s">
        <v>204</v>
      </c>
      <c r="E124" s="42" t="str">
        <f t="shared" si="1"/>
        <v>31.12.2016</v>
      </c>
      <c r="F124" s="9">
        <v>2016</v>
      </c>
      <c r="G124" s="9">
        <v>1</v>
      </c>
      <c r="H124" s="9">
        <v>1</v>
      </c>
      <c r="I124" s="9" t="s">
        <v>1382</v>
      </c>
      <c r="J124" s="9">
        <v>2</v>
      </c>
      <c r="K124" s="9" t="s">
        <v>1366</v>
      </c>
      <c r="L124" s="9">
        <v>0</v>
      </c>
      <c r="M124" s="9" t="s">
        <v>14</v>
      </c>
      <c r="N124" s="9" t="s">
        <v>91</v>
      </c>
      <c r="P124" s="9">
        <v>1</v>
      </c>
      <c r="Q124" s="9">
        <v>0</v>
      </c>
      <c r="R124" s="9">
        <v>0</v>
      </c>
      <c r="S124" s="9">
        <v>0</v>
      </c>
      <c r="U124" s="9">
        <v>3</v>
      </c>
      <c r="V124" s="9">
        <v>0</v>
      </c>
      <c r="W124" s="9" t="s">
        <v>20</v>
      </c>
      <c r="Y124" s="112" t="s">
        <v>2251</v>
      </c>
      <c r="Z124" s="9">
        <v>48786</v>
      </c>
      <c r="AA124" s="9">
        <v>731</v>
      </c>
      <c r="AB124" s="9">
        <v>19826</v>
      </c>
      <c r="AC124" s="9" t="s">
        <v>20</v>
      </c>
      <c r="AD124" s="9">
        <v>2371</v>
      </c>
      <c r="AE124" s="9" t="s">
        <v>20</v>
      </c>
      <c r="AF124" s="9" t="s">
        <v>20</v>
      </c>
      <c r="AG124" s="9" t="s">
        <v>20</v>
      </c>
      <c r="AH124" s="9" t="s">
        <v>20</v>
      </c>
      <c r="AI124" s="9">
        <v>0</v>
      </c>
      <c r="AK124" s="9">
        <v>1</v>
      </c>
      <c r="AL124" s="9">
        <v>1</v>
      </c>
      <c r="AM124" s="9">
        <v>1</v>
      </c>
      <c r="AN124" s="9">
        <v>2</v>
      </c>
      <c r="AO124" s="9">
        <v>0</v>
      </c>
      <c r="AQ124" s="9">
        <v>3</v>
      </c>
      <c r="AR124" s="9" t="s">
        <v>20</v>
      </c>
      <c r="AS124" s="9" t="s">
        <v>20</v>
      </c>
      <c r="AT124" s="9">
        <v>2</v>
      </c>
      <c r="AU124" s="9">
        <v>0</v>
      </c>
      <c r="AV124" s="9">
        <v>0</v>
      </c>
      <c r="AW124" s="9"/>
      <c r="AX124" s="9"/>
      <c r="BA124" s="9" t="s">
        <v>2289</v>
      </c>
      <c r="BB124" s="6" t="s">
        <v>1367</v>
      </c>
      <c r="BC124" s="9"/>
      <c r="BD124" s="9"/>
      <c r="BE124" s="9"/>
      <c r="BF124" s="9"/>
      <c r="BG124" s="9"/>
      <c r="BI124" t="s">
        <v>3146</v>
      </c>
    </row>
    <row r="125" spans="1:61" x14ac:dyDescent="0.25">
      <c r="A125" t="s">
        <v>154</v>
      </c>
      <c r="B125" s="5" t="s">
        <v>203</v>
      </c>
      <c r="C125" s="5" t="str">
        <f>VLOOKUP(Tabelle1[[#This Row],[bank_name]],list_all_banks!$B$1:$C$691,2,FALSE)</f>
        <v>AT44096</v>
      </c>
      <c r="D125" s="6" t="s">
        <v>204</v>
      </c>
      <c r="E125" s="42" t="str">
        <f t="shared" si="1"/>
        <v>31.12.2016</v>
      </c>
      <c r="F125">
        <v>2016</v>
      </c>
      <c r="G125">
        <v>1</v>
      </c>
      <c r="H125">
        <v>1</v>
      </c>
      <c r="I125" t="s">
        <v>1382</v>
      </c>
      <c r="J125">
        <v>2</v>
      </c>
      <c r="K125" t="s">
        <v>1366</v>
      </c>
      <c r="L125">
        <v>0</v>
      </c>
      <c r="M125" t="s">
        <v>14</v>
      </c>
      <c r="N125" t="s">
        <v>91</v>
      </c>
      <c r="P125">
        <v>1</v>
      </c>
      <c r="Q125">
        <v>0</v>
      </c>
      <c r="R125">
        <v>0</v>
      </c>
      <c r="S125">
        <v>0</v>
      </c>
      <c r="U125">
        <v>3</v>
      </c>
      <c r="V125">
        <v>0</v>
      </c>
      <c r="W125" t="s">
        <v>20</v>
      </c>
      <c r="Y125" t="s">
        <v>1802</v>
      </c>
      <c r="Z125">
        <v>396</v>
      </c>
      <c r="AA125">
        <v>7</v>
      </c>
      <c r="AB125">
        <v>113</v>
      </c>
      <c r="AC125" t="s">
        <v>20</v>
      </c>
      <c r="AD125">
        <v>65</v>
      </c>
      <c r="AE125" t="s">
        <v>20</v>
      </c>
      <c r="AF125" t="s">
        <v>20</v>
      </c>
      <c r="AG125" t="s">
        <v>20</v>
      </c>
      <c r="AH125" t="s">
        <v>20</v>
      </c>
      <c r="AI125">
        <v>0</v>
      </c>
      <c r="AK125">
        <v>1</v>
      </c>
      <c r="AL125">
        <v>1</v>
      </c>
      <c r="AM125">
        <v>1</v>
      </c>
      <c r="AN125">
        <v>2</v>
      </c>
      <c r="AO125">
        <v>0</v>
      </c>
      <c r="AQ125">
        <v>3</v>
      </c>
      <c r="AR125" t="s">
        <v>20</v>
      </c>
      <c r="AS125" t="s">
        <v>20</v>
      </c>
      <c r="AT125">
        <v>2</v>
      </c>
      <c r="AU125">
        <v>0</v>
      </c>
      <c r="AV125">
        <v>0</v>
      </c>
      <c r="BA125" t="s">
        <v>2289</v>
      </c>
      <c r="BB125" s="6" t="s">
        <v>1367</v>
      </c>
      <c r="BG125" s="9"/>
      <c r="BI125" t="s">
        <v>3146</v>
      </c>
    </row>
    <row r="126" spans="1:61" x14ac:dyDescent="0.25">
      <c r="A126" t="s">
        <v>154</v>
      </c>
      <c r="B126" s="5" t="s">
        <v>203</v>
      </c>
      <c r="C126" s="5" t="str">
        <f>VLOOKUP(Tabelle1[[#This Row],[bank_name]],list_all_banks!$B$1:$C$691,2,FALSE)</f>
        <v>AT44096</v>
      </c>
      <c r="D126" s="6" t="s">
        <v>204</v>
      </c>
      <c r="E126" s="42" t="str">
        <f t="shared" si="1"/>
        <v>31.12.2016</v>
      </c>
      <c r="F126">
        <v>2016</v>
      </c>
      <c r="G126">
        <v>1</v>
      </c>
      <c r="H126">
        <v>1</v>
      </c>
      <c r="I126" t="s">
        <v>1382</v>
      </c>
      <c r="J126">
        <v>2</v>
      </c>
      <c r="K126" t="s">
        <v>1366</v>
      </c>
      <c r="L126">
        <v>0</v>
      </c>
      <c r="M126" t="s">
        <v>14</v>
      </c>
      <c r="N126" t="s">
        <v>91</v>
      </c>
      <c r="P126">
        <v>1</v>
      </c>
      <c r="Q126">
        <v>0</v>
      </c>
      <c r="R126">
        <v>0</v>
      </c>
      <c r="S126">
        <v>0</v>
      </c>
      <c r="U126">
        <v>3</v>
      </c>
      <c r="V126">
        <v>0</v>
      </c>
      <c r="W126" t="s">
        <v>20</v>
      </c>
      <c r="Y126" s="115" t="s">
        <v>1725</v>
      </c>
      <c r="Z126">
        <v>147654</v>
      </c>
      <c r="AA126">
        <v>382</v>
      </c>
      <c r="AB126">
        <v>52418</v>
      </c>
      <c r="AC126" t="s">
        <v>20</v>
      </c>
      <c r="AD126">
        <v>8557</v>
      </c>
      <c r="AE126" t="s">
        <v>20</v>
      </c>
      <c r="AF126" t="s">
        <v>20</v>
      </c>
      <c r="AG126" t="s">
        <v>20</v>
      </c>
      <c r="AH126" t="s">
        <v>20</v>
      </c>
      <c r="AI126">
        <v>0</v>
      </c>
      <c r="AK126">
        <v>1</v>
      </c>
      <c r="AL126">
        <v>1</v>
      </c>
      <c r="AM126">
        <v>1</v>
      </c>
      <c r="AN126">
        <v>2</v>
      </c>
      <c r="AO126">
        <v>0</v>
      </c>
      <c r="AQ126">
        <v>3</v>
      </c>
      <c r="AR126" t="s">
        <v>20</v>
      </c>
      <c r="AS126" t="s">
        <v>20</v>
      </c>
      <c r="AT126">
        <v>2</v>
      </c>
      <c r="AU126">
        <v>0</v>
      </c>
      <c r="AV126">
        <v>0</v>
      </c>
      <c r="BA126" t="s">
        <v>2289</v>
      </c>
      <c r="BB126" s="6" t="s">
        <v>1367</v>
      </c>
      <c r="BG126" s="9"/>
      <c r="BI126" t="s">
        <v>3146</v>
      </c>
    </row>
    <row r="127" spans="1:61" s="44" customFormat="1" ht="15.75" thickBot="1" x14ac:dyDescent="0.3">
      <c r="A127" s="44" t="s">
        <v>154</v>
      </c>
      <c r="B127" s="57" t="s">
        <v>203</v>
      </c>
      <c r="C127" s="57" t="str">
        <f>VLOOKUP(Tabelle1[[#This Row],[bank_name]],list_all_banks!$B$1:$C$691,2,FALSE)</f>
        <v>AT44096</v>
      </c>
      <c r="D127" s="45" t="s">
        <v>204</v>
      </c>
      <c r="E127" s="46" t="str">
        <f t="shared" si="1"/>
        <v>31.12.2016</v>
      </c>
      <c r="F127" s="44">
        <v>2016</v>
      </c>
      <c r="G127" s="44">
        <v>1</v>
      </c>
      <c r="H127" s="44">
        <v>1</v>
      </c>
      <c r="I127" s="44" t="s">
        <v>1382</v>
      </c>
      <c r="J127" s="44">
        <v>2</v>
      </c>
      <c r="K127" s="44" t="s">
        <v>1366</v>
      </c>
      <c r="L127" s="44">
        <v>0</v>
      </c>
      <c r="M127" s="44" t="s">
        <v>14</v>
      </c>
      <c r="N127" s="44" t="s">
        <v>91</v>
      </c>
      <c r="O127" s="45"/>
      <c r="P127" s="44">
        <v>1</v>
      </c>
      <c r="Q127" s="44">
        <v>0</v>
      </c>
      <c r="R127" s="44">
        <v>0</v>
      </c>
      <c r="S127" s="44">
        <v>0</v>
      </c>
      <c r="T127" s="45"/>
      <c r="U127" s="44">
        <v>3</v>
      </c>
      <c r="V127" s="44">
        <v>0</v>
      </c>
      <c r="W127" s="44" t="s">
        <v>20</v>
      </c>
      <c r="X127" s="45"/>
      <c r="Y127" s="44" t="s">
        <v>1650</v>
      </c>
      <c r="Z127" s="44">
        <v>17597</v>
      </c>
      <c r="AA127" s="44">
        <v>32</v>
      </c>
      <c r="AB127" s="44">
        <v>-36671</v>
      </c>
      <c r="AC127" s="44" t="s">
        <v>20</v>
      </c>
      <c r="AD127" s="44">
        <v>-1708</v>
      </c>
      <c r="AE127" s="44" t="s">
        <v>20</v>
      </c>
      <c r="AF127" s="44" t="s">
        <v>20</v>
      </c>
      <c r="AG127" s="44" t="s">
        <v>20</v>
      </c>
      <c r="AH127" s="44" t="s">
        <v>20</v>
      </c>
      <c r="AI127" s="44">
        <v>0</v>
      </c>
      <c r="AJ127" s="45"/>
      <c r="AK127" s="44">
        <v>1</v>
      </c>
      <c r="AL127" s="44">
        <v>1</v>
      </c>
      <c r="AM127" s="44">
        <v>1</v>
      </c>
      <c r="AN127" s="44">
        <v>2</v>
      </c>
      <c r="AO127" s="44">
        <v>0</v>
      </c>
      <c r="AP127" s="45"/>
      <c r="AQ127" s="44">
        <v>3</v>
      </c>
      <c r="AR127" s="44" t="s">
        <v>20</v>
      </c>
      <c r="AS127" s="44" t="s">
        <v>20</v>
      </c>
      <c r="AT127" s="44">
        <v>2</v>
      </c>
      <c r="AU127" s="44">
        <v>0</v>
      </c>
      <c r="AV127" s="44">
        <v>0</v>
      </c>
      <c r="AY127" s="45"/>
      <c r="AZ127" s="46"/>
      <c r="BA127" s="44" t="s">
        <v>2289</v>
      </c>
      <c r="BB127" s="45" t="s">
        <v>1367</v>
      </c>
      <c r="BH127" s="45"/>
      <c r="BI127" t="s">
        <v>3146</v>
      </c>
    </row>
    <row r="128" spans="1:61" s="60" customFormat="1" ht="15.75" thickBot="1" x14ac:dyDescent="0.3">
      <c r="A128" s="60" t="s">
        <v>154</v>
      </c>
      <c r="B128" s="60" t="s">
        <v>205</v>
      </c>
      <c r="C128" s="60" t="str">
        <f>VLOOKUP(Tabelle1[[#This Row],[bank_name]],list_all_banks!$B$1:$C$691,2,FALSE)</f>
        <v>AT44164</v>
      </c>
      <c r="D128" s="128" t="s">
        <v>206</v>
      </c>
      <c r="E128" s="176" t="str">
        <f t="shared" si="1"/>
        <v>31.12.</v>
      </c>
      <c r="O128" s="128"/>
      <c r="T128" s="128"/>
      <c r="X128" s="128"/>
      <c r="AJ128" s="128"/>
      <c r="AP128" s="128"/>
      <c r="AY128" s="128"/>
      <c r="AZ128" s="176"/>
      <c r="BB128" s="128"/>
      <c r="BH128" s="128"/>
      <c r="BI128"/>
    </row>
    <row r="129" spans="1:61" x14ac:dyDescent="0.25">
      <c r="A129" s="5" t="s">
        <v>154</v>
      </c>
      <c r="B129" t="s">
        <v>207</v>
      </c>
      <c r="C129" t="str">
        <f>VLOOKUP(Tabelle1[[#This Row],[bank_name]],list_all_banks!$B$1:$C$691,2,FALSE)</f>
        <v>AT44316</v>
      </c>
      <c r="D129" s="6" t="s">
        <v>208</v>
      </c>
      <c r="E129" s="42" t="str">
        <f t="shared" si="1"/>
        <v>31.12.2014</v>
      </c>
      <c r="F129">
        <v>2014</v>
      </c>
      <c r="G129">
        <v>1</v>
      </c>
      <c r="H129" t="s">
        <v>20</v>
      </c>
      <c r="I129" t="s">
        <v>1382</v>
      </c>
      <c r="J129">
        <v>1</v>
      </c>
      <c r="K129" t="s">
        <v>1</v>
      </c>
      <c r="L129">
        <v>0</v>
      </c>
      <c r="M129" t="s">
        <v>14</v>
      </c>
      <c r="N129" t="s">
        <v>91</v>
      </c>
      <c r="P129">
        <v>1</v>
      </c>
      <c r="Q129">
        <v>0</v>
      </c>
      <c r="R129">
        <v>0</v>
      </c>
      <c r="S129">
        <v>0</v>
      </c>
      <c r="U129">
        <v>1</v>
      </c>
      <c r="V129">
        <v>0</v>
      </c>
      <c r="W129">
        <v>0</v>
      </c>
      <c r="Y129" t="s">
        <v>1</v>
      </c>
      <c r="Z129" s="13">
        <v>27521</v>
      </c>
      <c r="AA129" s="13">
        <v>177</v>
      </c>
      <c r="AB129" s="15">
        <v>-971</v>
      </c>
      <c r="AC129" t="s">
        <v>20</v>
      </c>
      <c r="AD129" t="s">
        <v>20</v>
      </c>
      <c r="AE129" t="s">
        <v>20</v>
      </c>
      <c r="AF129" t="s">
        <v>20</v>
      </c>
      <c r="AG129">
        <v>0</v>
      </c>
      <c r="AH129">
        <v>0</v>
      </c>
      <c r="AI129">
        <v>0</v>
      </c>
      <c r="AK129">
        <v>0</v>
      </c>
      <c r="AL129">
        <v>0</v>
      </c>
      <c r="AM129">
        <v>3</v>
      </c>
      <c r="AN129">
        <v>0</v>
      </c>
      <c r="AO129">
        <v>0</v>
      </c>
      <c r="AQ129">
        <v>3</v>
      </c>
      <c r="AR129" t="s">
        <v>20</v>
      </c>
      <c r="AS129" t="s">
        <v>20</v>
      </c>
      <c r="AT129">
        <v>5</v>
      </c>
      <c r="AU129">
        <v>2</v>
      </c>
      <c r="AV129">
        <v>0</v>
      </c>
      <c r="AW129" s="28"/>
      <c r="BA129" s="14" t="s">
        <v>2290</v>
      </c>
      <c r="BB129" s="6" t="s">
        <v>1371</v>
      </c>
      <c r="BG129" s="9"/>
      <c r="BI129" t="s">
        <v>3146</v>
      </c>
    </row>
    <row r="130" spans="1:61" x14ac:dyDescent="0.25">
      <c r="A130" s="5" t="s">
        <v>154</v>
      </c>
      <c r="B130" t="s">
        <v>207</v>
      </c>
      <c r="C130" t="str">
        <f>VLOOKUP(Tabelle1[[#This Row],[bank_name]],list_all_banks!$B$1:$C$691,2,FALSE)</f>
        <v>AT44316</v>
      </c>
      <c r="D130" s="6" t="s">
        <v>208</v>
      </c>
      <c r="E130" s="42" t="str">
        <f t="shared" si="1"/>
        <v>31.12.2014</v>
      </c>
      <c r="F130">
        <v>2014</v>
      </c>
      <c r="G130">
        <v>1</v>
      </c>
      <c r="H130" t="s">
        <v>20</v>
      </c>
      <c r="I130" t="s">
        <v>1382</v>
      </c>
      <c r="J130">
        <v>1</v>
      </c>
      <c r="K130" t="s">
        <v>1</v>
      </c>
      <c r="L130">
        <v>0</v>
      </c>
      <c r="M130" t="s">
        <v>14</v>
      </c>
      <c r="N130" t="s">
        <v>91</v>
      </c>
      <c r="P130">
        <v>1</v>
      </c>
      <c r="Q130">
        <v>0</v>
      </c>
      <c r="R130">
        <v>0</v>
      </c>
      <c r="S130">
        <v>0</v>
      </c>
      <c r="U130">
        <v>1</v>
      </c>
      <c r="V130">
        <v>0</v>
      </c>
      <c r="W130">
        <v>0</v>
      </c>
      <c r="Y130" t="s">
        <v>293</v>
      </c>
      <c r="Z130" s="13">
        <v>21110</v>
      </c>
      <c r="AA130" s="13">
        <v>167</v>
      </c>
      <c r="AB130" s="13">
        <v>9344</v>
      </c>
      <c r="AC130" t="s">
        <v>20</v>
      </c>
      <c r="AD130" t="s">
        <v>20</v>
      </c>
      <c r="AE130" t="s">
        <v>20</v>
      </c>
      <c r="AF130" t="s">
        <v>20</v>
      </c>
      <c r="AG130">
        <v>1735</v>
      </c>
      <c r="AH130">
        <v>0</v>
      </c>
      <c r="AI130">
        <v>0</v>
      </c>
      <c r="AK130">
        <v>0</v>
      </c>
      <c r="AL130">
        <v>0</v>
      </c>
      <c r="AM130">
        <v>3</v>
      </c>
      <c r="AN130">
        <v>0</v>
      </c>
      <c r="AO130">
        <v>0</v>
      </c>
      <c r="AQ130">
        <v>3</v>
      </c>
      <c r="AR130" t="s">
        <v>20</v>
      </c>
      <c r="AS130" t="s">
        <v>20</v>
      </c>
      <c r="AT130">
        <v>5</v>
      </c>
      <c r="AU130">
        <v>2</v>
      </c>
      <c r="AV130">
        <v>0</v>
      </c>
      <c r="AW130" s="28"/>
      <c r="BA130" s="14" t="s">
        <v>2290</v>
      </c>
      <c r="BB130" s="6" t="s">
        <v>1371</v>
      </c>
      <c r="BG130" s="9"/>
      <c r="BI130" t="s">
        <v>3146</v>
      </c>
    </row>
    <row r="131" spans="1:61" x14ac:dyDescent="0.25">
      <c r="A131" s="5" t="s">
        <v>154</v>
      </c>
      <c r="B131" t="s">
        <v>207</v>
      </c>
      <c r="C131" t="str">
        <f>VLOOKUP(Tabelle1[[#This Row],[bank_name]],list_all_banks!$B$1:$C$691,2,FALSE)</f>
        <v>AT44316</v>
      </c>
      <c r="D131" s="6" t="s">
        <v>208</v>
      </c>
      <c r="E131" s="42" t="str">
        <f t="shared" ref="E131:E194" si="2">CONCATENATE($E$2,F131)</f>
        <v>31.12.2014</v>
      </c>
      <c r="F131">
        <v>2014</v>
      </c>
      <c r="G131">
        <v>1</v>
      </c>
      <c r="H131" t="s">
        <v>20</v>
      </c>
      <c r="I131" t="s">
        <v>1382</v>
      </c>
      <c r="J131">
        <v>1</v>
      </c>
      <c r="K131" t="s">
        <v>1</v>
      </c>
      <c r="L131">
        <v>0</v>
      </c>
      <c r="M131" t="s">
        <v>14</v>
      </c>
      <c r="N131" t="s">
        <v>91</v>
      </c>
      <c r="P131">
        <v>1</v>
      </c>
      <c r="Q131">
        <v>0</v>
      </c>
      <c r="R131">
        <v>0</v>
      </c>
      <c r="S131">
        <v>0</v>
      </c>
      <c r="U131">
        <v>1</v>
      </c>
      <c r="V131">
        <v>0</v>
      </c>
      <c r="W131">
        <v>0</v>
      </c>
      <c r="Y131" t="s">
        <v>983</v>
      </c>
      <c r="Z131" s="13">
        <v>10595</v>
      </c>
      <c r="AA131" s="13">
        <v>65</v>
      </c>
      <c r="AB131" s="13">
        <v>5467</v>
      </c>
      <c r="AC131" t="s">
        <v>20</v>
      </c>
      <c r="AD131" t="s">
        <v>20</v>
      </c>
      <c r="AE131" t="s">
        <v>20</v>
      </c>
      <c r="AF131" t="s">
        <v>20</v>
      </c>
      <c r="AG131">
        <v>891</v>
      </c>
      <c r="AH131">
        <v>0</v>
      </c>
      <c r="AI131">
        <v>0</v>
      </c>
      <c r="AK131">
        <v>0</v>
      </c>
      <c r="AL131">
        <v>0</v>
      </c>
      <c r="AM131">
        <v>3</v>
      </c>
      <c r="AN131">
        <v>0</v>
      </c>
      <c r="AO131">
        <v>0</v>
      </c>
      <c r="AQ131">
        <v>3</v>
      </c>
      <c r="AR131" t="s">
        <v>20</v>
      </c>
      <c r="AS131" t="s">
        <v>20</v>
      </c>
      <c r="AT131">
        <v>5</v>
      </c>
      <c r="AU131">
        <v>2</v>
      </c>
      <c r="AV131">
        <v>0</v>
      </c>
      <c r="AW131" s="28"/>
      <c r="BA131" s="14" t="s">
        <v>2290</v>
      </c>
      <c r="BB131" s="6" t="s">
        <v>1371</v>
      </c>
      <c r="BG131" s="9"/>
      <c r="BI131" t="s">
        <v>3146</v>
      </c>
    </row>
    <row r="132" spans="1:61" s="44" customFormat="1" ht="15.75" thickBot="1" x14ac:dyDescent="0.3">
      <c r="A132" s="57" t="s">
        <v>154</v>
      </c>
      <c r="B132" s="44" t="s">
        <v>207</v>
      </c>
      <c r="C132" s="44" t="str">
        <f>VLOOKUP(Tabelle1[[#This Row],[bank_name]],list_all_banks!$B$1:$C$691,2,FALSE)</f>
        <v>AT44316</v>
      </c>
      <c r="D132" s="45" t="s">
        <v>208</v>
      </c>
      <c r="E132" s="46" t="str">
        <f t="shared" si="2"/>
        <v>31.12.2014</v>
      </c>
      <c r="F132" s="44">
        <v>2014</v>
      </c>
      <c r="G132" s="44">
        <v>1</v>
      </c>
      <c r="H132" s="44" t="s">
        <v>20</v>
      </c>
      <c r="I132" s="44" t="s">
        <v>1382</v>
      </c>
      <c r="J132" s="44">
        <v>1</v>
      </c>
      <c r="K132" s="44" t="s">
        <v>1</v>
      </c>
      <c r="L132" s="44">
        <v>0</v>
      </c>
      <c r="M132" s="44" t="s">
        <v>14</v>
      </c>
      <c r="N132" s="44" t="s">
        <v>91</v>
      </c>
      <c r="O132" s="45"/>
      <c r="P132" s="44">
        <v>1</v>
      </c>
      <c r="Q132" s="44">
        <v>0</v>
      </c>
      <c r="R132" s="44">
        <v>0</v>
      </c>
      <c r="S132" s="44">
        <v>0</v>
      </c>
      <c r="T132" s="45"/>
      <c r="U132" s="44">
        <v>1</v>
      </c>
      <c r="V132" s="44">
        <v>0</v>
      </c>
      <c r="W132" s="44">
        <v>0</v>
      </c>
      <c r="X132" s="45"/>
      <c r="Y132" s="44" t="s">
        <v>1653</v>
      </c>
      <c r="Z132" s="123">
        <v>3584</v>
      </c>
      <c r="AA132" s="123">
        <v>42</v>
      </c>
      <c r="AB132" s="129">
        <v>-129</v>
      </c>
      <c r="AC132" s="44" t="s">
        <v>20</v>
      </c>
      <c r="AD132" s="44" t="s">
        <v>20</v>
      </c>
      <c r="AE132" s="44" t="s">
        <v>20</v>
      </c>
      <c r="AF132" s="44" t="s">
        <v>20</v>
      </c>
      <c r="AG132" s="44">
        <v>0</v>
      </c>
      <c r="AH132" s="44">
        <v>0</v>
      </c>
      <c r="AI132" s="44">
        <v>0</v>
      </c>
      <c r="AJ132" s="45"/>
      <c r="AK132" s="44">
        <v>0</v>
      </c>
      <c r="AL132" s="44">
        <v>0</v>
      </c>
      <c r="AM132" s="44">
        <v>3</v>
      </c>
      <c r="AN132" s="44">
        <v>0</v>
      </c>
      <c r="AO132" s="44">
        <v>0</v>
      </c>
      <c r="AP132" s="45"/>
      <c r="AQ132" s="44">
        <v>3</v>
      </c>
      <c r="AR132" s="44" t="s">
        <v>20</v>
      </c>
      <c r="AS132" s="44" t="s">
        <v>20</v>
      </c>
      <c r="AT132" s="44">
        <v>5</v>
      </c>
      <c r="AU132" s="44">
        <v>2</v>
      </c>
      <c r="AV132" s="44">
        <v>0</v>
      </c>
      <c r="AW132" s="130"/>
      <c r="AY132" s="45"/>
      <c r="AZ132" s="46"/>
      <c r="BA132" s="47" t="s">
        <v>2290</v>
      </c>
      <c r="BB132" s="45" t="s">
        <v>1371</v>
      </c>
      <c r="BH132" s="45"/>
      <c r="BI132" t="s">
        <v>3146</v>
      </c>
    </row>
    <row r="133" spans="1:61" x14ac:dyDescent="0.25">
      <c r="A133" s="5" t="s">
        <v>154</v>
      </c>
      <c r="B133" t="s">
        <v>207</v>
      </c>
      <c r="C133" t="str">
        <f>VLOOKUP(Tabelle1[[#This Row],[bank_name]],list_all_banks!$B$1:$C$691,2,FALSE)</f>
        <v>AT44316</v>
      </c>
      <c r="D133" s="6" t="s">
        <v>208</v>
      </c>
      <c r="E133" s="42" t="str">
        <f t="shared" si="2"/>
        <v>31.12.2015</v>
      </c>
      <c r="F133">
        <v>2015</v>
      </c>
      <c r="G133">
        <v>1</v>
      </c>
      <c r="H133" t="s">
        <v>20</v>
      </c>
      <c r="I133" t="s">
        <v>1382</v>
      </c>
      <c r="J133">
        <v>2</v>
      </c>
      <c r="K133" t="s">
        <v>1366</v>
      </c>
      <c r="L133">
        <v>0</v>
      </c>
      <c r="M133" t="s">
        <v>14</v>
      </c>
      <c r="N133" t="s">
        <v>91</v>
      </c>
      <c r="P133">
        <v>1</v>
      </c>
      <c r="Q133">
        <v>0</v>
      </c>
      <c r="R133">
        <v>0</v>
      </c>
      <c r="S133">
        <v>0</v>
      </c>
      <c r="U133">
        <v>1</v>
      </c>
      <c r="V133">
        <v>0</v>
      </c>
      <c r="W133">
        <v>0</v>
      </c>
      <c r="Y133" t="s">
        <v>1</v>
      </c>
      <c r="Z133" s="15">
        <v>41249</v>
      </c>
      <c r="AA133" s="13">
        <v>211</v>
      </c>
      <c r="AB133" s="15">
        <v>9738</v>
      </c>
      <c r="AC133" t="s">
        <v>20</v>
      </c>
      <c r="AD133" t="s">
        <v>20</v>
      </c>
      <c r="AE133" t="s">
        <v>20</v>
      </c>
      <c r="AF133" t="s">
        <v>20</v>
      </c>
      <c r="AG133">
        <v>1138</v>
      </c>
      <c r="AH133">
        <v>0</v>
      </c>
      <c r="AI133">
        <v>0</v>
      </c>
      <c r="AK133">
        <v>0</v>
      </c>
      <c r="AL133">
        <v>0</v>
      </c>
      <c r="AM133">
        <v>3</v>
      </c>
      <c r="AN133">
        <v>0</v>
      </c>
      <c r="AO133">
        <v>0</v>
      </c>
      <c r="AQ133">
        <v>3</v>
      </c>
      <c r="AR133" t="s">
        <v>20</v>
      </c>
      <c r="AS133" t="s">
        <v>20</v>
      </c>
      <c r="AT133">
        <v>5</v>
      </c>
      <c r="AU133">
        <v>2</v>
      </c>
      <c r="AV133">
        <v>0</v>
      </c>
      <c r="AW133" s="28"/>
      <c r="BA133" t="s">
        <v>2291</v>
      </c>
      <c r="BB133" s="6" t="s">
        <v>1372</v>
      </c>
      <c r="BG133" s="9"/>
      <c r="BI133" t="s">
        <v>3146</v>
      </c>
    </row>
    <row r="134" spans="1:61" x14ac:dyDescent="0.25">
      <c r="A134" s="5" t="s">
        <v>154</v>
      </c>
      <c r="B134" t="s">
        <v>207</v>
      </c>
      <c r="C134" t="str">
        <f>VLOOKUP(Tabelle1[[#This Row],[bank_name]],list_all_banks!$B$1:$C$691,2,FALSE)</f>
        <v>AT44316</v>
      </c>
      <c r="D134" s="6" t="s">
        <v>208</v>
      </c>
      <c r="E134" s="42" t="str">
        <f t="shared" si="2"/>
        <v>31.12.2015</v>
      </c>
      <c r="F134">
        <v>2015</v>
      </c>
      <c r="G134">
        <v>1</v>
      </c>
      <c r="H134" t="s">
        <v>20</v>
      </c>
      <c r="I134" t="s">
        <v>1382</v>
      </c>
      <c r="J134">
        <v>2</v>
      </c>
      <c r="K134" t="s">
        <v>1366</v>
      </c>
      <c r="L134">
        <v>0</v>
      </c>
      <c r="M134" t="s">
        <v>14</v>
      </c>
      <c r="N134" t="s">
        <v>91</v>
      </c>
      <c r="P134">
        <v>1</v>
      </c>
      <c r="Q134">
        <v>0</v>
      </c>
      <c r="R134">
        <v>0</v>
      </c>
      <c r="S134">
        <v>0</v>
      </c>
      <c r="U134">
        <v>1</v>
      </c>
      <c r="V134">
        <v>0</v>
      </c>
      <c r="W134">
        <v>0</v>
      </c>
      <c r="Y134" t="s">
        <v>293</v>
      </c>
      <c r="Z134" s="15">
        <v>30715</v>
      </c>
      <c r="AA134" s="15">
        <v>91</v>
      </c>
      <c r="AB134" s="15">
        <v>16208</v>
      </c>
      <c r="AC134" t="s">
        <v>20</v>
      </c>
      <c r="AD134" t="s">
        <v>20</v>
      </c>
      <c r="AE134" t="s">
        <v>20</v>
      </c>
      <c r="AF134" t="s">
        <v>20</v>
      </c>
      <c r="AG134">
        <v>3111</v>
      </c>
      <c r="AH134">
        <v>0</v>
      </c>
      <c r="AI134">
        <v>0</v>
      </c>
      <c r="AK134">
        <v>0</v>
      </c>
      <c r="AL134">
        <v>0</v>
      </c>
      <c r="AM134">
        <v>3</v>
      </c>
      <c r="AN134">
        <v>0</v>
      </c>
      <c r="AO134">
        <v>0</v>
      </c>
      <c r="AQ134">
        <v>3</v>
      </c>
      <c r="AR134" t="s">
        <v>20</v>
      </c>
      <c r="AS134" t="s">
        <v>20</v>
      </c>
      <c r="AT134">
        <v>5</v>
      </c>
      <c r="AU134">
        <v>2</v>
      </c>
      <c r="AV134">
        <v>0</v>
      </c>
      <c r="AW134" s="28"/>
      <c r="BA134" t="s">
        <v>2291</v>
      </c>
      <c r="BB134" s="6" t="s">
        <v>1372</v>
      </c>
      <c r="BG134" s="9"/>
      <c r="BI134" t="s">
        <v>3146</v>
      </c>
    </row>
    <row r="135" spans="1:61" x14ac:dyDescent="0.25">
      <c r="A135" s="5" t="s">
        <v>154</v>
      </c>
      <c r="B135" t="s">
        <v>207</v>
      </c>
      <c r="C135" t="str">
        <f>VLOOKUP(Tabelle1[[#This Row],[bank_name]],list_all_banks!$B$1:$C$691,2,FALSE)</f>
        <v>AT44316</v>
      </c>
      <c r="D135" s="6" t="s">
        <v>208</v>
      </c>
      <c r="E135" s="42" t="str">
        <f t="shared" si="2"/>
        <v>31.12.2015</v>
      </c>
      <c r="F135">
        <v>2015</v>
      </c>
      <c r="G135">
        <v>1</v>
      </c>
      <c r="H135" t="s">
        <v>20</v>
      </c>
      <c r="I135" t="s">
        <v>1382</v>
      </c>
      <c r="J135">
        <v>2</v>
      </c>
      <c r="K135" t="s">
        <v>1366</v>
      </c>
      <c r="L135">
        <v>0</v>
      </c>
      <c r="M135" t="s">
        <v>14</v>
      </c>
      <c r="N135" t="s">
        <v>91</v>
      </c>
      <c r="P135">
        <v>1</v>
      </c>
      <c r="Q135">
        <v>0</v>
      </c>
      <c r="R135">
        <v>0</v>
      </c>
      <c r="S135">
        <v>0</v>
      </c>
      <c r="U135">
        <v>1</v>
      </c>
      <c r="V135">
        <v>0</v>
      </c>
      <c r="W135">
        <v>0</v>
      </c>
      <c r="Y135" t="s">
        <v>983</v>
      </c>
      <c r="Z135" s="15">
        <v>19185</v>
      </c>
      <c r="AA135" s="15">
        <v>91</v>
      </c>
      <c r="AB135" s="15">
        <v>8573</v>
      </c>
      <c r="AC135" t="s">
        <v>20</v>
      </c>
      <c r="AD135" t="s">
        <v>20</v>
      </c>
      <c r="AE135" t="s">
        <v>20</v>
      </c>
      <c r="AF135" t="s">
        <v>20</v>
      </c>
      <c r="AG135">
        <v>402</v>
      </c>
      <c r="AH135">
        <v>0</v>
      </c>
      <c r="AI135">
        <v>0</v>
      </c>
      <c r="AK135">
        <v>0</v>
      </c>
      <c r="AL135">
        <v>0</v>
      </c>
      <c r="AM135">
        <v>3</v>
      </c>
      <c r="AN135">
        <v>0</v>
      </c>
      <c r="AO135">
        <v>0</v>
      </c>
      <c r="AQ135">
        <v>3</v>
      </c>
      <c r="AR135" t="s">
        <v>20</v>
      </c>
      <c r="AS135" t="s">
        <v>20</v>
      </c>
      <c r="AT135">
        <v>5</v>
      </c>
      <c r="AU135">
        <v>2</v>
      </c>
      <c r="AV135">
        <v>0</v>
      </c>
      <c r="AW135" s="28"/>
      <c r="BA135" t="s">
        <v>2291</v>
      </c>
      <c r="BB135" s="6" t="s">
        <v>1372</v>
      </c>
      <c r="BG135" s="9"/>
      <c r="BI135" t="s">
        <v>3146</v>
      </c>
    </row>
    <row r="136" spans="1:61" s="44" customFormat="1" ht="15.75" thickBot="1" x14ac:dyDescent="0.3">
      <c r="A136" s="57" t="s">
        <v>154</v>
      </c>
      <c r="B136" s="44" t="s">
        <v>207</v>
      </c>
      <c r="C136" s="44" t="str">
        <f>VLOOKUP(Tabelle1[[#This Row],[bank_name]],list_all_banks!$B$1:$C$691,2,FALSE)</f>
        <v>AT44316</v>
      </c>
      <c r="D136" s="45" t="s">
        <v>208</v>
      </c>
      <c r="E136" s="46" t="str">
        <f t="shared" si="2"/>
        <v>31.12.2015</v>
      </c>
      <c r="F136" s="44">
        <v>2015</v>
      </c>
      <c r="G136" s="44">
        <v>1</v>
      </c>
      <c r="H136" s="44" t="s">
        <v>20</v>
      </c>
      <c r="I136" s="44" t="s">
        <v>1382</v>
      </c>
      <c r="J136" s="44">
        <v>2</v>
      </c>
      <c r="K136" s="44" t="s">
        <v>1366</v>
      </c>
      <c r="L136" s="44">
        <v>0</v>
      </c>
      <c r="M136" s="44" t="s">
        <v>14</v>
      </c>
      <c r="N136" s="44" t="s">
        <v>91</v>
      </c>
      <c r="O136" s="45"/>
      <c r="P136" s="44">
        <v>1</v>
      </c>
      <c r="Q136" s="44">
        <v>0</v>
      </c>
      <c r="R136" s="44">
        <v>0</v>
      </c>
      <c r="S136" s="44">
        <v>0</v>
      </c>
      <c r="T136" s="45"/>
      <c r="U136" s="44">
        <v>1</v>
      </c>
      <c r="V136" s="44">
        <v>0</v>
      </c>
      <c r="W136" s="44">
        <v>0</v>
      </c>
      <c r="X136" s="45"/>
      <c r="Y136" s="44" t="s">
        <v>1653</v>
      </c>
      <c r="Z136" s="129">
        <v>7105</v>
      </c>
      <c r="AA136" s="129">
        <v>52</v>
      </c>
      <c r="AB136" s="129">
        <v>2082</v>
      </c>
      <c r="AC136" s="44" t="s">
        <v>20</v>
      </c>
      <c r="AD136" s="44" t="s">
        <v>20</v>
      </c>
      <c r="AE136" s="44" t="s">
        <v>20</v>
      </c>
      <c r="AF136" s="44" t="s">
        <v>20</v>
      </c>
      <c r="AG136" s="44">
        <v>127</v>
      </c>
      <c r="AH136" s="44">
        <v>0</v>
      </c>
      <c r="AI136" s="44">
        <v>0</v>
      </c>
      <c r="AJ136" s="45"/>
      <c r="AK136" s="44">
        <v>0</v>
      </c>
      <c r="AL136" s="44">
        <v>0</v>
      </c>
      <c r="AM136" s="44">
        <v>3</v>
      </c>
      <c r="AN136" s="44">
        <v>0</v>
      </c>
      <c r="AO136" s="44">
        <v>0</v>
      </c>
      <c r="AP136" s="45"/>
      <c r="AQ136" s="44">
        <v>3</v>
      </c>
      <c r="AR136" s="44" t="s">
        <v>20</v>
      </c>
      <c r="AS136" s="44" t="s">
        <v>20</v>
      </c>
      <c r="AT136" s="44">
        <v>5</v>
      </c>
      <c r="AU136" s="44">
        <v>2</v>
      </c>
      <c r="AV136" s="44">
        <v>0</v>
      </c>
      <c r="AW136" s="130"/>
      <c r="AY136" s="45"/>
      <c r="AZ136" s="46"/>
      <c r="BA136" s="44" t="s">
        <v>2291</v>
      </c>
      <c r="BB136" s="45" t="s">
        <v>1372</v>
      </c>
      <c r="BH136" s="45"/>
      <c r="BI136" t="s">
        <v>3146</v>
      </c>
    </row>
    <row r="137" spans="1:61" x14ac:dyDescent="0.25">
      <c r="A137" s="5" t="s">
        <v>154</v>
      </c>
      <c r="B137" t="s">
        <v>207</v>
      </c>
      <c r="C137" t="str">
        <f>VLOOKUP(Tabelle1[[#This Row],[bank_name]],list_all_banks!$B$1:$C$691,2,FALSE)</f>
        <v>AT44316</v>
      </c>
      <c r="D137" s="6" t="s">
        <v>208</v>
      </c>
      <c r="E137" s="42" t="str">
        <f t="shared" si="2"/>
        <v>31.12.2016</v>
      </c>
      <c r="F137">
        <v>2016</v>
      </c>
      <c r="G137">
        <v>1</v>
      </c>
      <c r="H137" t="s">
        <v>20</v>
      </c>
      <c r="I137" t="s">
        <v>1382</v>
      </c>
      <c r="J137">
        <v>2</v>
      </c>
      <c r="K137" t="s">
        <v>1366</v>
      </c>
      <c r="L137">
        <v>0</v>
      </c>
      <c r="M137" t="s">
        <v>14</v>
      </c>
      <c r="N137" t="s">
        <v>91</v>
      </c>
      <c r="P137">
        <v>1</v>
      </c>
      <c r="Q137">
        <v>0</v>
      </c>
      <c r="R137">
        <v>0</v>
      </c>
      <c r="S137">
        <v>0</v>
      </c>
      <c r="U137">
        <v>1</v>
      </c>
      <c r="V137">
        <v>0</v>
      </c>
      <c r="W137">
        <v>0</v>
      </c>
      <c r="Y137" t="s">
        <v>1</v>
      </c>
      <c r="Z137" s="13">
        <v>37781</v>
      </c>
      <c r="AA137">
        <v>221</v>
      </c>
      <c r="AB137">
        <v>6400</v>
      </c>
      <c r="AC137" t="s">
        <v>20</v>
      </c>
      <c r="AD137" t="s">
        <v>20</v>
      </c>
      <c r="AE137" t="s">
        <v>20</v>
      </c>
      <c r="AF137" t="s">
        <v>20</v>
      </c>
      <c r="AG137">
        <v>1479</v>
      </c>
      <c r="AH137">
        <v>0</v>
      </c>
      <c r="AI137">
        <v>0</v>
      </c>
      <c r="AK137">
        <v>0</v>
      </c>
      <c r="AL137">
        <v>0</v>
      </c>
      <c r="AM137">
        <v>3</v>
      </c>
      <c r="AN137">
        <v>0</v>
      </c>
      <c r="AO137">
        <v>0</v>
      </c>
      <c r="AQ137">
        <v>3</v>
      </c>
      <c r="AR137" t="s">
        <v>20</v>
      </c>
      <c r="AS137" t="s">
        <v>20</v>
      </c>
      <c r="AT137">
        <v>5</v>
      </c>
      <c r="AU137">
        <v>2</v>
      </c>
      <c r="AV137">
        <v>0</v>
      </c>
      <c r="AW137" s="28"/>
      <c r="BA137" t="s">
        <v>2292</v>
      </c>
      <c r="BB137" s="6" t="s">
        <v>1373</v>
      </c>
      <c r="BG137" s="9"/>
      <c r="BI137" t="s">
        <v>3146</v>
      </c>
    </row>
    <row r="138" spans="1:61" x14ac:dyDescent="0.25">
      <c r="A138" s="5" t="s">
        <v>154</v>
      </c>
      <c r="B138" t="s">
        <v>207</v>
      </c>
      <c r="C138" t="str">
        <f>VLOOKUP(Tabelle1[[#This Row],[bank_name]],list_all_banks!$B$1:$C$691,2,FALSE)</f>
        <v>AT44316</v>
      </c>
      <c r="D138" s="6" t="s">
        <v>208</v>
      </c>
      <c r="E138" s="42" t="str">
        <f t="shared" si="2"/>
        <v>31.12.2016</v>
      </c>
      <c r="F138">
        <v>2016</v>
      </c>
      <c r="G138">
        <v>1</v>
      </c>
      <c r="H138" t="s">
        <v>20</v>
      </c>
      <c r="I138" t="s">
        <v>1382</v>
      </c>
      <c r="J138">
        <v>2</v>
      </c>
      <c r="K138" t="s">
        <v>1366</v>
      </c>
      <c r="L138">
        <v>0</v>
      </c>
      <c r="M138" t="s">
        <v>14</v>
      </c>
      <c r="N138" t="s">
        <v>91</v>
      </c>
      <c r="P138">
        <v>1</v>
      </c>
      <c r="Q138">
        <v>0</v>
      </c>
      <c r="R138">
        <v>0</v>
      </c>
      <c r="S138">
        <v>0</v>
      </c>
      <c r="U138">
        <v>1</v>
      </c>
      <c r="V138">
        <v>0</v>
      </c>
      <c r="W138">
        <v>0</v>
      </c>
      <c r="Y138" t="s">
        <v>293</v>
      </c>
      <c r="Z138" s="13">
        <v>32061</v>
      </c>
      <c r="AA138" s="13">
        <v>200</v>
      </c>
      <c r="AB138" s="13">
        <v>14135</v>
      </c>
      <c r="AC138" t="s">
        <v>20</v>
      </c>
      <c r="AD138" t="s">
        <v>20</v>
      </c>
      <c r="AE138" t="s">
        <v>20</v>
      </c>
      <c r="AF138" t="s">
        <v>20</v>
      </c>
      <c r="AG138">
        <v>1795</v>
      </c>
      <c r="AH138">
        <v>0</v>
      </c>
      <c r="AI138">
        <v>0</v>
      </c>
      <c r="AK138">
        <v>0</v>
      </c>
      <c r="AL138">
        <v>0</v>
      </c>
      <c r="AM138">
        <v>3</v>
      </c>
      <c r="AN138">
        <v>0</v>
      </c>
      <c r="AO138">
        <v>0</v>
      </c>
      <c r="AQ138">
        <v>3</v>
      </c>
      <c r="AR138" t="s">
        <v>20</v>
      </c>
      <c r="AS138" t="s">
        <v>20</v>
      </c>
      <c r="AT138">
        <v>5</v>
      </c>
      <c r="AU138">
        <v>2</v>
      </c>
      <c r="AV138">
        <v>0</v>
      </c>
      <c r="AW138" s="28"/>
      <c r="BA138" t="s">
        <v>2293</v>
      </c>
      <c r="BB138" s="6" t="s">
        <v>2252</v>
      </c>
      <c r="BG138" s="9"/>
      <c r="BI138" t="s">
        <v>3146</v>
      </c>
    </row>
    <row r="139" spans="1:61" x14ac:dyDescent="0.25">
      <c r="A139" s="5" t="s">
        <v>154</v>
      </c>
      <c r="B139" t="s">
        <v>207</v>
      </c>
      <c r="C139" t="str">
        <f>VLOOKUP(Tabelle1[[#This Row],[bank_name]],list_all_banks!$B$1:$C$691,2,FALSE)</f>
        <v>AT44316</v>
      </c>
      <c r="D139" s="6" t="s">
        <v>208</v>
      </c>
      <c r="E139" s="42" t="str">
        <f t="shared" si="2"/>
        <v>31.12.2016</v>
      </c>
      <c r="F139">
        <v>2016</v>
      </c>
      <c r="G139">
        <v>1</v>
      </c>
      <c r="H139" t="s">
        <v>20</v>
      </c>
      <c r="I139" t="s">
        <v>1382</v>
      </c>
      <c r="J139">
        <v>2</v>
      </c>
      <c r="K139" t="s">
        <v>1366</v>
      </c>
      <c r="L139">
        <v>0</v>
      </c>
      <c r="M139" t="s">
        <v>14</v>
      </c>
      <c r="N139" t="s">
        <v>91</v>
      </c>
      <c r="P139">
        <v>1</v>
      </c>
      <c r="Q139">
        <v>0</v>
      </c>
      <c r="R139">
        <v>0</v>
      </c>
      <c r="S139">
        <v>0</v>
      </c>
      <c r="U139">
        <v>1</v>
      </c>
      <c r="V139">
        <v>0</v>
      </c>
      <c r="W139">
        <v>0</v>
      </c>
      <c r="Y139" t="s">
        <v>983</v>
      </c>
      <c r="Z139" s="13">
        <v>19932</v>
      </c>
      <c r="AA139" s="13">
        <v>98</v>
      </c>
      <c r="AB139" s="13">
        <v>9285</v>
      </c>
      <c r="AC139" t="s">
        <v>20</v>
      </c>
      <c r="AD139" t="s">
        <v>20</v>
      </c>
      <c r="AE139" t="s">
        <v>20</v>
      </c>
      <c r="AF139" t="s">
        <v>20</v>
      </c>
      <c r="AG139">
        <v>3891</v>
      </c>
      <c r="AH139">
        <v>0</v>
      </c>
      <c r="AI139">
        <v>0</v>
      </c>
      <c r="AK139">
        <v>0</v>
      </c>
      <c r="AL139">
        <v>0</v>
      </c>
      <c r="AM139">
        <v>3</v>
      </c>
      <c r="AN139">
        <v>0</v>
      </c>
      <c r="AO139">
        <v>0</v>
      </c>
      <c r="AQ139">
        <v>3</v>
      </c>
      <c r="AR139" t="s">
        <v>20</v>
      </c>
      <c r="AS139" t="s">
        <v>20</v>
      </c>
      <c r="AT139">
        <v>5</v>
      </c>
      <c r="AU139">
        <v>2</v>
      </c>
      <c r="AV139">
        <v>0</v>
      </c>
      <c r="AW139" s="28"/>
      <c r="BA139" t="s">
        <v>2294</v>
      </c>
      <c r="BB139" s="6" t="s">
        <v>2253</v>
      </c>
      <c r="BG139" s="9"/>
      <c r="BI139" t="s">
        <v>3146</v>
      </c>
    </row>
    <row r="140" spans="1:61" s="44" customFormat="1" ht="15.75" thickBot="1" x14ac:dyDescent="0.3">
      <c r="A140" s="57" t="s">
        <v>154</v>
      </c>
      <c r="B140" s="44" t="s">
        <v>207</v>
      </c>
      <c r="C140" s="44" t="str">
        <f>VLOOKUP(Tabelle1[[#This Row],[bank_name]],list_all_banks!$B$1:$C$691,2,FALSE)</f>
        <v>AT44316</v>
      </c>
      <c r="D140" s="45" t="s">
        <v>208</v>
      </c>
      <c r="E140" s="46" t="str">
        <f t="shared" si="2"/>
        <v>31.12.2016</v>
      </c>
      <c r="F140" s="44">
        <v>2016</v>
      </c>
      <c r="G140" s="44">
        <v>1</v>
      </c>
      <c r="H140" s="44" t="s">
        <v>20</v>
      </c>
      <c r="I140" s="44" t="s">
        <v>1382</v>
      </c>
      <c r="J140" s="44">
        <v>2</v>
      </c>
      <c r="K140" s="44" t="s">
        <v>1366</v>
      </c>
      <c r="L140" s="44">
        <v>0</v>
      </c>
      <c r="M140" s="44" t="s">
        <v>14</v>
      </c>
      <c r="N140" s="44" t="s">
        <v>91</v>
      </c>
      <c r="O140" s="45"/>
      <c r="P140" s="44">
        <v>1</v>
      </c>
      <c r="Q140" s="44">
        <v>0</v>
      </c>
      <c r="R140" s="44">
        <v>0</v>
      </c>
      <c r="S140" s="44">
        <v>0</v>
      </c>
      <c r="T140" s="45"/>
      <c r="U140" s="44">
        <v>1</v>
      </c>
      <c r="V140" s="44">
        <v>0</v>
      </c>
      <c r="W140" s="44">
        <v>0</v>
      </c>
      <c r="X140" s="45"/>
      <c r="Y140" s="44" t="s">
        <v>1653</v>
      </c>
      <c r="Z140" s="123">
        <v>7808</v>
      </c>
      <c r="AA140" s="123">
        <v>47</v>
      </c>
      <c r="AB140" s="123">
        <v>3891</v>
      </c>
      <c r="AC140" s="44" t="s">
        <v>20</v>
      </c>
      <c r="AD140" s="44" t="s">
        <v>20</v>
      </c>
      <c r="AE140" s="44" t="s">
        <v>20</v>
      </c>
      <c r="AF140" s="44" t="s">
        <v>20</v>
      </c>
      <c r="AG140" s="44">
        <v>374</v>
      </c>
      <c r="AH140" s="44">
        <v>0</v>
      </c>
      <c r="AI140" s="44">
        <v>0</v>
      </c>
      <c r="AJ140" s="45"/>
      <c r="AK140" s="44">
        <v>0</v>
      </c>
      <c r="AL140" s="44">
        <v>0</v>
      </c>
      <c r="AM140" s="44">
        <v>3</v>
      </c>
      <c r="AN140" s="44">
        <v>0</v>
      </c>
      <c r="AO140" s="44">
        <v>0</v>
      </c>
      <c r="AP140" s="45"/>
      <c r="AQ140" s="44">
        <v>3</v>
      </c>
      <c r="AR140" s="44" t="s">
        <v>20</v>
      </c>
      <c r="AS140" s="44" t="s">
        <v>20</v>
      </c>
      <c r="AT140" s="44">
        <v>5</v>
      </c>
      <c r="AU140" s="44">
        <v>2</v>
      </c>
      <c r="AV140" s="44">
        <v>0</v>
      </c>
      <c r="AW140" s="130"/>
      <c r="AY140" s="45"/>
      <c r="AZ140" s="46"/>
      <c r="BA140" s="44" t="s">
        <v>2295</v>
      </c>
      <c r="BB140" s="45" t="s">
        <v>2254</v>
      </c>
      <c r="BH140" s="45"/>
      <c r="BI140" t="s">
        <v>3146</v>
      </c>
    </row>
    <row r="141" spans="1:61" x14ac:dyDescent="0.25">
      <c r="A141" t="s">
        <v>154</v>
      </c>
      <c r="B141" t="s">
        <v>209</v>
      </c>
      <c r="C141" t="str">
        <f>VLOOKUP(Tabelle1[[#This Row],[bank_name]],list_all_banks!$B$1:$C$691,2,FALSE)</f>
        <v>AT44482</v>
      </c>
      <c r="D141" s="6" t="s">
        <v>210</v>
      </c>
      <c r="E141" s="42" t="str">
        <f t="shared" si="2"/>
        <v>31.12.</v>
      </c>
      <c r="I141" t="s">
        <v>2162</v>
      </c>
      <c r="AW141" s="5"/>
      <c r="BG141" s="9"/>
    </row>
    <row r="142" spans="1:61" x14ac:dyDescent="0.25">
      <c r="A142" t="s">
        <v>154</v>
      </c>
      <c r="B142" t="s">
        <v>211</v>
      </c>
      <c r="C142" t="str">
        <f>VLOOKUP(Tabelle1[[#This Row],[bank_name]],list_all_banks!$B$1:$C$691,2,FALSE)</f>
        <v>AT44750</v>
      </c>
      <c r="D142" s="6" t="s">
        <v>212</v>
      </c>
      <c r="E142" s="42" t="str">
        <f t="shared" si="2"/>
        <v>31.12.</v>
      </c>
      <c r="AW142" s="5"/>
      <c r="BG142" s="9"/>
    </row>
    <row r="143" spans="1:61" x14ac:dyDescent="0.25">
      <c r="A143" t="s">
        <v>154</v>
      </c>
      <c r="B143" t="s">
        <v>213</v>
      </c>
      <c r="C143" t="str">
        <f>VLOOKUP(Tabelle1[[#This Row],[bank_name]],list_all_banks!$B$1:$C$691,2,FALSE)</f>
        <v>AT45107</v>
      </c>
      <c r="D143" s="6" t="s">
        <v>214</v>
      </c>
      <c r="E143" s="42" t="str">
        <f t="shared" si="2"/>
        <v>31.12.</v>
      </c>
      <c r="AW143" s="5"/>
      <c r="BG143" s="9"/>
    </row>
    <row r="144" spans="1:61" s="44" customFormat="1" ht="15.75" thickBot="1" x14ac:dyDescent="0.3">
      <c r="A144" s="44" t="s">
        <v>154</v>
      </c>
      <c r="B144" s="44" t="s">
        <v>215</v>
      </c>
      <c r="C144" s="44" t="str">
        <f>VLOOKUP(Tabelle1[[#This Row],[bank_name]],list_all_banks!$B$1:$C$691,2,FALSE)</f>
        <v>AT45364</v>
      </c>
      <c r="D144" s="45" t="s">
        <v>216</v>
      </c>
      <c r="E144" s="46" t="str">
        <f t="shared" si="2"/>
        <v>31.12.</v>
      </c>
      <c r="O144" s="45"/>
      <c r="T144" s="45"/>
      <c r="X144" s="45"/>
      <c r="AJ144" s="45"/>
      <c r="AP144" s="45"/>
      <c r="AW144" s="57"/>
      <c r="AY144" s="45"/>
      <c r="AZ144" s="46"/>
      <c r="BB144" s="45"/>
      <c r="BH144" s="45"/>
    </row>
    <row r="145" spans="1:61" x14ac:dyDescent="0.25">
      <c r="A145" s="53" t="s">
        <v>154</v>
      </c>
      <c r="B145" s="9" t="s">
        <v>217</v>
      </c>
      <c r="C145" s="9" t="str">
        <f>VLOOKUP(Tabelle1[[#This Row],[bank_name]],list_all_banks!$B$1:$C$691,2,FALSE)</f>
        <v>AT46146</v>
      </c>
      <c r="D145" s="6" t="s">
        <v>218</v>
      </c>
      <c r="E145" s="42" t="str">
        <f t="shared" si="2"/>
        <v>31.12.2013</v>
      </c>
      <c r="F145" s="9">
        <v>2013</v>
      </c>
      <c r="G145" s="9">
        <v>1</v>
      </c>
      <c r="H145" s="9" t="s">
        <v>20</v>
      </c>
      <c r="I145" s="9" t="s">
        <v>1382</v>
      </c>
      <c r="J145" s="9">
        <v>2</v>
      </c>
      <c r="K145" s="9" t="s">
        <v>1366</v>
      </c>
      <c r="L145" s="9">
        <v>0</v>
      </c>
      <c r="M145" s="9" t="s">
        <v>14</v>
      </c>
      <c r="N145" s="9" t="s">
        <v>19</v>
      </c>
      <c r="P145" s="9">
        <v>2</v>
      </c>
      <c r="Q145" s="9">
        <v>2</v>
      </c>
      <c r="R145" s="9">
        <v>0</v>
      </c>
      <c r="S145" s="9">
        <v>0</v>
      </c>
      <c r="U145" s="9">
        <v>0</v>
      </c>
      <c r="V145" s="9">
        <v>0</v>
      </c>
      <c r="W145" s="9"/>
      <c r="Y145" s="9" t="s">
        <v>154</v>
      </c>
      <c r="Z145" s="9">
        <v>2611</v>
      </c>
      <c r="AA145" s="9" t="s">
        <v>20</v>
      </c>
      <c r="AB145" s="9">
        <v>-343</v>
      </c>
      <c r="AC145" s="9">
        <v>27</v>
      </c>
      <c r="AD145" s="9" t="s">
        <v>20</v>
      </c>
      <c r="AE145" s="9" t="s">
        <v>20</v>
      </c>
      <c r="AF145" s="9" t="s">
        <v>20</v>
      </c>
      <c r="AG145" s="9">
        <v>80</v>
      </c>
      <c r="AH145" s="9">
        <v>0</v>
      </c>
      <c r="AI145" s="9">
        <v>1</v>
      </c>
      <c r="AK145" s="9">
        <v>1</v>
      </c>
      <c r="AL145" s="9">
        <v>0</v>
      </c>
      <c r="AM145" s="9">
        <v>2</v>
      </c>
      <c r="AN145" s="9">
        <v>0</v>
      </c>
      <c r="AO145" s="9">
        <v>0</v>
      </c>
      <c r="AQ145" s="9">
        <v>2</v>
      </c>
      <c r="AR145" s="9" t="s">
        <v>20</v>
      </c>
      <c r="AS145" s="9" t="s">
        <v>20</v>
      </c>
      <c r="AT145" s="9">
        <v>5</v>
      </c>
      <c r="AU145" s="9">
        <v>2</v>
      </c>
      <c r="AV145" s="9">
        <v>0</v>
      </c>
      <c r="AW145" s="121"/>
      <c r="AX145" s="9"/>
      <c r="BA145" s="9" t="s">
        <v>2296</v>
      </c>
      <c r="BB145" s="6" t="s">
        <v>1374</v>
      </c>
      <c r="BC145" s="9"/>
      <c r="BD145" s="9"/>
      <c r="BE145" s="9"/>
      <c r="BF145" s="9"/>
      <c r="BG145" s="9"/>
      <c r="BI145" t="s">
        <v>3146</v>
      </c>
    </row>
    <row r="146" spans="1:61" x14ac:dyDescent="0.25">
      <c r="A146" s="5" t="s">
        <v>154</v>
      </c>
      <c r="B146" t="s">
        <v>217</v>
      </c>
      <c r="C146" t="str">
        <f>VLOOKUP(Tabelle1[[#This Row],[bank_name]],list_all_banks!$B$1:$C$691,2,FALSE)</f>
        <v>AT46146</v>
      </c>
      <c r="D146" s="6" t="s">
        <v>218</v>
      </c>
      <c r="E146" s="42" t="str">
        <f t="shared" si="2"/>
        <v>31.12.2013</v>
      </c>
      <c r="F146">
        <v>2013</v>
      </c>
      <c r="G146">
        <v>1</v>
      </c>
      <c r="H146" t="s">
        <v>20</v>
      </c>
      <c r="I146" t="s">
        <v>1382</v>
      </c>
      <c r="J146">
        <v>2</v>
      </c>
      <c r="K146" t="s">
        <v>1366</v>
      </c>
      <c r="L146">
        <v>0</v>
      </c>
      <c r="M146" t="s">
        <v>14</v>
      </c>
      <c r="N146" t="s">
        <v>19</v>
      </c>
      <c r="P146">
        <v>2</v>
      </c>
      <c r="Q146">
        <v>2</v>
      </c>
      <c r="R146">
        <v>0</v>
      </c>
      <c r="S146">
        <v>0</v>
      </c>
      <c r="U146">
        <v>0</v>
      </c>
      <c r="V146">
        <v>0</v>
      </c>
      <c r="Y146" t="s">
        <v>980</v>
      </c>
      <c r="Z146">
        <v>456</v>
      </c>
      <c r="AA146" t="s">
        <v>20</v>
      </c>
      <c r="AB146">
        <v>45</v>
      </c>
      <c r="AC146">
        <v>55</v>
      </c>
      <c r="AD146" t="s">
        <v>20</v>
      </c>
      <c r="AE146" t="s">
        <v>20</v>
      </c>
      <c r="AF146" t="s">
        <v>20</v>
      </c>
      <c r="AG146">
        <v>10</v>
      </c>
      <c r="AH146">
        <v>0</v>
      </c>
      <c r="AI146">
        <v>1</v>
      </c>
      <c r="AK146">
        <v>1</v>
      </c>
      <c r="AL146">
        <v>0</v>
      </c>
      <c r="AM146">
        <v>2</v>
      </c>
      <c r="AN146">
        <v>0</v>
      </c>
      <c r="AO146">
        <v>0</v>
      </c>
      <c r="AQ146">
        <v>2</v>
      </c>
      <c r="AR146" t="s">
        <v>20</v>
      </c>
      <c r="AS146" t="s">
        <v>20</v>
      </c>
      <c r="AT146">
        <v>5</v>
      </c>
      <c r="AU146">
        <v>2</v>
      </c>
      <c r="AV146">
        <v>0</v>
      </c>
      <c r="AW146" s="28"/>
      <c r="BA146" t="s">
        <v>2296</v>
      </c>
      <c r="BB146" s="6" t="s">
        <v>1374</v>
      </c>
      <c r="BG146" s="9"/>
      <c r="BI146" t="s">
        <v>3146</v>
      </c>
    </row>
    <row r="147" spans="1:61" x14ac:dyDescent="0.25">
      <c r="A147" s="5" t="s">
        <v>154</v>
      </c>
      <c r="B147" t="s">
        <v>217</v>
      </c>
      <c r="C147" t="str">
        <f>VLOOKUP(Tabelle1[[#This Row],[bank_name]],list_all_banks!$B$1:$C$691,2,FALSE)</f>
        <v>AT46146</v>
      </c>
      <c r="D147" s="6" t="s">
        <v>218</v>
      </c>
      <c r="E147" s="42" t="str">
        <f t="shared" si="2"/>
        <v>31.12.2013</v>
      </c>
      <c r="F147">
        <v>2013</v>
      </c>
      <c r="G147">
        <v>1</v>
      </c>
      <c r="H147" t="s">
        <v>20</v>
      </c>
      <c r="I147" t="s">
        <v>1382</v>
      </c>
      <c r="J147">
        <v>2</v>
      </c>
      <c r="K147" t="s">
        <v>1366</v>
      </c>
      <c r="L147">
        <v>0</v>
      </c>
      <c r="M147" t="s">
        <v>14</v>
      </c>
      <c r="N147" t="s">
        <v>19</v>
      </c>
      <c r="P147">
        <v>2</v>
      </c>
      <c r="Q147">
        <v>2</v>
      </c>
      <c r="R147">
        <v>0</v>
      </c>
      <c r="S147">
        <v>0</v>
      </c>
      <c r="U147">
        <v>0</v>
      </c>
      <c r="V147">
        <v>0</v>
      </c>
      <c r="Y147" t="s">
        <v>293</v>
      </c>
      <c r="Z147">
        <v>1559</v>
      </c>
      <c r="AA147" t="s">
        <v>20</v>
      </c>
      <c r="AB147">
        <v>645</v>
      </c>
      <c r="AC147">
        <v>141</v>
      </c>
      <c r="AD147" t="s">
        <v>20</v>
      </c>
      <c r="AE147" t="s">
        <v>20</v>
      </c>
      <c r="AF147" t="s">
        <v>20</v>
      </c>
      <c r="AG147">
        <v>143</v>
      </c>
      <c r="AH147">
        <v>0</v>
      </c>
      <c r="AI147">
        <v>1</v>
      </c>
      <c r="AK147">
        <v>1</v>
      </c>
      <c r="AL147">
        <v>0</v>
      </c>
      <c r="AM147">
        <v>2</v>
      </c>
      <c r="AN147">
        <v>0</v>
      </c>
      <c r="AO147">
        <v>0</v>
      </c>
      <c r="AQ147">
        <v>2</v>
      </c>
      <c r="AR147" t="s">
        <v>20</v>
      </c>
      <c r="AS147" t="s">
        <v>20</v>
      </c>
      <c r="AT147">
        <v>5</v>
      </c>
      <c r="AU147">
        <v>2</v>
      </c>
      <c r="AV147">
        <v>0</v>
      </c>
      <c r="AW147" s="28"/>
      <c r="BA147" t="s">
        <v>2296</v>
      </c>
      <c r="BB147" s="6" t="s">
        <v>1374</v>
      </c>
      <c r="BG147" s="9"/>
      <c r="BI147" t="s">
        <v>3146</v>
      </c>
    </row>
    <row r="148" spans="1:61" x14ac:dyDescent="0.25">
      <c r="A148" s="53" t="s">
        <v>154</v>
      </c>
      <c r="B148" s="9" t="s">
        <v>217</v>
      </c>
      <c r="C148" s="9" t="str">
        <f>VLOOKUP(Tabelle1[[#This Row],[bank_name]],list_all_banks!$B$1:$C$691,2,FALSE)</f>
        <v>AT46146</v>
      </c>
      <c r="D148" s="6" t="s">
        <v>218</v>
      </c>
      <c r="E148" s="42" t="str">
        <f t="shared" si="2"/>
        <v>31.12.2013</v>
      </c>
      <c r="F148" s="9">
        <v>2013</v>
      </c>
      <c r="G148" s="9">
        <v>1</v>
      </c>
      <c r="H148" s="9" t="s">
        <v>20</v>
      </c>
      <c r="I148" s="9" t="s">
        <v>1382</v>
      </c>
      <c r="J148" s="9">
        <v>2</v>
      </c>
      <c r="K148" s="9" t="s">
        <v>1366</v>
      </c>
      <c r="L148" s="9">
        <v>0</v>
      </c>
      <c r="M148" s="9" t="s">
        <v>14</v>
      </c>
      <c r="N148" s="9" t="s">
        <v>19</v>
      </c>
      <c r="P148" s="9">
        <v>2</v>
      </c>
      <c r="Q148" s="9">
        <v>2</v>
      </c>
      <c r="R148" s="9">
        <v>0</v>
      </c>
      <c r="S148" s="9">
        <v>0</v>
      </c>
      <c r="U148" s="9">
        <v>0</v>
      </c>
      <c r="V148" s="9">
        <v>0</v>
      </c>
      <c r="W148" s="9"/>
      <c r="Y148" t="s">
        <v>983</v>
      </c>
      <c r="Z148" s="9">
        <v>442</v>
      </c>
      <c r="AA148" s="9" t="s">
        <v>20</v>
      </c>
      <c r="AB148" s="9">
        <v>-91</v>
      </c>
      <c r="AC148" s="9">
        <v>15</v>
      </c>
      <c r="AD148" s="9" t="s">
        <v>20</v>
      </c>
      <c r="AE148" s="9" t="s">
        <v>20</v>
      </c>
      <c r="AF148" s="9" t="s">
        <v>20</v>
      </c>
      <c r="AG148" s="9">
        <v>13</v>
      </c>
      <c r="AH148" s="9">
        <v>0</v>
      </c>
      <c r="AI148" s="9">
        <v>1</v>
      </c>
      <c r="AK148" s="9">
        <v>1</v>
      </c>
      <c r="AL148" s="9">
        <v>0</v>
      </c>
      <c r="AM148" s="9">
        <v>2</v>
      </c>
      <c r="AN148" s="9">
        <v>0</v>
      </c>
      <c r="AO148" s="9">
        <v>0</v>
      </c>
      <c r="AQ148" s="9">
        <v>2</v>
      </c>
      <c r="AR148" s="9" t="s">
        <v>20</v>
      </c>
      <c r="AS148" s="9" t="s">
        <v>20</v>
      </c>
      <c r="AT148" s="9">
        <v>5</v>
      </c>
      <c r="AU148" s="9">
        <v>2</v>
      </c>
      <c r="AV148" s="9">
        <v>0</v>
      </c>
      <c r="AW148" s="121"/>
      <c r="AX148" s="9"/>
      <c r="BA148" s="9" t="s">
        <v>2296</v>
      </c>
      <c r="BB148" s="6" t="s">
        <v>1374</v>
      </c>
      <c r="BG148" s="9"/>
      <c r="BI148" t="s">
        <v>3146</v>
      </c>
    </row>
    <row r="149" spans="1:61" x14ac:dyDescent="0.25">
      <c r="A149" s="5" t="s">
        <v>154</v>
      </c>
      <c r="B149" t="s">
        <v>217</v>
      </c>
      <c r="C149" t="str">
        <f>VLOOKUP(Tabelle1[[#This Row],[bank_name]],list_all_banks!$B$1:$C$691,2,FALSE)</f>
        <v>AT46146</v>
      </c>
      <c r="D149" s="6" t="s">
        <v>218</v>
      </c>
      <c r="E149" s="42" t="str">
        <f t="shared" si="2"/>
        <v>31.12.2013</v>
      </c>
      <c r="F149">
        <v>2013</v>
      </c>
      <c r="G149">
        <v>1</v>
      </c>
      <c r="H149" t="s">
        <v>20</v>
      </c>
      <c r="I149" t="s">
        <v>1382</v>
      </c>
      <c r="J149">
        <v>2</v>
      </c>
      <c r="K149" t="s">
        <v>1366</v>
      </c>
      <c r="L149">
        <v>0</v>
      </c>
      <c r="M149" t="s">
        <v>14</v>
      </c>
      <c r="N149" t="s">
        <v>19</v>
      </c>
      <c r="P149">
        <v>2</v>
      </c>
      <c r="Q149">
        <v>2</v>
      </c>
      <c r="R149">
        <v>0</v>
      </c>
      <c r="S149">
        <v>0</v>
      </c>
      <c r="U149">
        <v>0</v>
      </c>
      <c r="V149">
        <v>0</v>
      </c>
      <c r="Y149" t="s">
        <v>1324</v>
      </c>
      <c r="Z149">
        <v>990</v>
      </c>
      <c r="AA149" t="s">
        <v>20</v>
      </c>
      <c r="AB149">
        <v>-233</v>
      </c>
      <c r="AC149">
        <v>58</v>
      </c>
      <c r="AD149" t="s">
        <v>20</v>
      </c>
      <c r="AE149" t="s">
        <v>20</v>
      </c>
      <c r="AF149" t="s">
        <v>20</v>
      </c>
      <c r="AG149">
        <v>-129</v>
      </c>
      <c r="AH149">
        <v>0</v>
      </c>
      <c r="AI149">
        <v>1</v>
      </c>
      <c r="AK149">
        <v>1</v>
      </c>
      <c r="AL149">
        <v>0</v>
      </c>
      <c r="AM149">
        <v>2</v>
      </c>
      <c r="AN149">
        <v>0</v>
      </c>
      <c r="AO149">
        <v>0</v>
      </c>
      <c r="AQ149">
        <v>2</v>
      </c>
      <c r="AR149" t="s">
        <v>20</v>
      </c>
      <c r="AS149" t="s">
        <v>20</v>
      </c>
      <c r="AT149">
        <v>5</v>
      </c>
      <c r="AU149">
        <v>2</v>
      </c>
      <c r="AV149">
        <v>0</v>
      </c>
      <c r="AW149" s="28"/>
      <c r="BA149" t="s">
        <v>2296</v>
      </c>
      <c r="BB149" s="6" t="s">
        <v>1374</v>
      </c>
      <c r="BG149" s="9"/>
      <c r="BI149" t="s">
        <v>3146</v>
      </c>
    </row>
    <row r="150" spans="1:61" x14ac:dyDescent="0.25">
      <c r="A150" s="53" t="s">
        <v>154</v>
      </c>
      <c r="B150" s="9" t="s">
        <v>217</v>
      </c>
      <c r="C150" s="9" t="str">
        <f>VLOOKUP(Tabelle1[[#This Row],[bank_name]],list_all_banks!$B$1:$C$691,2,FALSE)</f>
        <v>AT46146</v>
      </c>
      <c r="D150" s="6" t="s">
        <v>218</v>
      </c>
      <c r="E150" s="42" t="str">
        <f t="shared" si="2"/>
        <v>31.12.2013</v>
      </c>
      <c r="F150" s="9">
        <v>2013</v>
      </c>
      <c r="G150" s="9">
        <v>1</v>
      </c>
      <c r="H150" s="9" t="s">
        <v>20</v>
      </c>
      <c r="I150" s="9" t="s">
        <v>1382</v>
      </c>
      <c r="J150" s="9">
        <v>2</v>
      </c>
      <c r="K150" s="9" t="s">
        <v>1366</v>
      </c>
      <c r="L150" s="9">
        <v>0</v>
      </c>
      <c r="M150" s="9" t="s">
        <v>14</v>
      </c>
      <c r="N150" s="9" t="s">
        <v>19</v>
      </c>
      <c r="P150" s="9">
        <v>2</v>
      </c>
      <c r="Q150" s="9">
        <v>2</v>
      </c>
      <c r="R150" s="9">
        <v>0</v>
      </c>
      <c r="S150" s="9">
        <v>0</v>
      </c>
      <c r="U150" s="9">
        <v>0</v>
      </c>
      <c r="V150" s="9">
        <v>0</v>
      </c>
      <c r="W150" s="9"/>
      <c r="Y150" t="s">
        <v>1654</v>
      </c>
      <c r="Z150" s="9">
        <v>75</v>
      </c>
      <c r="AA150" s="9" t="s">
        <v>20</v>
      </c>
      <c r="AB150" s="9">
        <v>24</v>
      </c>
      <c r="AC150" s="9">
        <v>0</v>
      </c>
      <c r="AD150" s="9" t="s">
        <v>20</v>
      </c>
      <c r="AE150" s="9" t="s">
        <v>20</v>
      </c>
      <c r="AF150" s="9" t="s">
        <v>20</v>
      </c>
      <c r="AG150" s="9">
        <v>2</v>
      </c>
      <c r="AH150" s="9">
        <v>0</v>
      </c>
      <c r="AI150" s="9">
        <v>1</v>
      </c>
      <c r="AK150" s="9">
        <v>1</v>
      </c>
      <c r="AL150" s="9">
        <v>0</v>
      </c>
      <c r="AM150" s="9">
        <v>2</v>
      </c>
      <c r="AN150" s="9">
        <v>0</v>
      </c>
      <c r="AO150" s="9">
        <v>0</v>
      </c>
      <c r="AQ150" s="9">
        <v>2</v>
      </c>
      <c r="AR150" s="9" t="s">
        <v>20</v>
      </c>
      <c r="AS150" s="9" t="s">
        <v>20</v>
      </c>
      <c r="AT150" s="9">
        <v>5</v>
      </c>
      <c r="AU150" s="9">
        <v>2</v>
      </c>
      <c r="AV150" s="9">
        <v>0</v>
      </c>
      <c r="AW150" s="121"/>
      <c r="AX150" s="9"/>
      <c r="BA150" s="9" t="s">
        <v>2296</v>
      </c>
      <c r="BB150" s="6" t="s">
        <v>1374</v>
      </c>
      <c r="BG150" s="9"/>
      <c r="BI150" t="s">
        <v>3146</v>
      </c>
    </row>
    <row r="151" spans="1:61" x14ac:dyDescent="0.25">
      <c r="A151" s="5" t="s">
        <v>154</v>
      </c>
      <c r="B151" t="s">
        <v>217</v>
      </c>
      <c r="C151" t="str">
        <f>VLOOKUP(Tabelle1[[#This Row],[bank_name]],list_all_banks!$B$1:$C$691,2,FALSE)</f>
        <v>AT46146</v>
      </c>
      <c r="D151" s="6" t="s">
        <v>218</v>
      </c>
      <c r="E151" s="42" t="str">
        <f t="shared" si="2"/>
        <v>31.12.2013</v>
      </c>
      <c r="F151">
        <v>2013</v>
      </c>
      <c r="G151">
        <v>1</v>
      </c>
      <c r="H151" t="s">
        <v>20</v>
      </c>
      <c r="I151" t="s">
        <v>1382</v>
      </c>
      <c r="J151">
        <v>2</v>
      </c>
      <c r="K151" t="s">
        <v>1366</v>
      </c>
      <c r="L151">
        <v>0</v>
      </c>
      <c r="M151" t="s">
        <v>14</v>
      </c>
      <c r="N151" t="s">
        <v>19</v>
      </c>
      <c r="P151">
        <v>2</v>
      </c>
      <c r="Q151">
        <v>2</v>
      </c>
      <c r="R151">
        <v>0</v>
      </c>
      <c r="S151">
        <v>0</v>
      </c>
      <c r="U151">
        <v>0</v>
      </c>
      <c r="V151">
        <v>0</v>
      </c>
      <c r="Y151" t="s">
        <v>1363</v>
      </c>
      <c r="Z151">
        <v>621</v>
      </c>
      <c r="AA151" t="s">
        <v>20</v>
      </c>
      <c r="AB151">
        <v>266</v>
      </c>
      <c r="AC151">
        <v>27</v>
      </c>
      <c r="AD151" t="s">
        <v>20</v>
      </c>
      <c r="AE151" t="s">
        <v>20</v>
      </c>
      <c r="AF151" t="s">
        <v>20</v>
      </c>
      <c r="AG151">
        <v>53</v>
      </c>
      <c r="AH151">
        <v>0</v>
      </c>
      <c r="AI151">
        <v>1</v>
      </c>
      <c r="AK151">
        <v>1</v>
      </c>
      <c r="AL151">
        <v>0</v>
      </c>
      <c r="AM151">
        <v>2</v>
      </c>
      <c r="AN151">
        <v>0</v>
      </c>
      <c r="AO151">
        <v>0</v>
      </c>
      <c r="AQ151">
        <v>2</v>
      </c>
      <c r="AR151" t="s">
        <v>20</v>
      </c>
      <c r="AS151" t="s">
        <v>20</v>
      </c>
      <c r="AT151">
        <v>5</v>
      </c>
      <c r="AU151">
        <v>2</v>
      </c>
      <c r="AV151">
        <v>0</v>
      </c>
      <c r="AW151" s="28"/>
      <c r="BA151" t="s">
        <v>2296</v>
      </c>
      <c r="BB151" s="6" t="s">
        <v>1374</v>
      </c>
      <c r="BG151" s="9"/>
      <c r="BI151" t="s">
        <v>3146</v>
      </c>
    </row>
    <row r="152" spans="1:61" x14ac:dyDescent="0.25">
      <c r="A152" s="53" t="s">
        <v>154</v>
      </c>
      <c r="B152" s="9" t="s">
        <v>217</v>
      </c>
      <c r="C152" s="9" t="str">
        <f>VLOOKUP(Tabelle1[[#This Row],[bank_name]],list_all_banks!$B$1:$C$691,2,FALSE)</f>
        <v>AT46146</v>
      </c>
      <c r="D152" s="6" t="s">
        <v>218</v>
      </c>
      <c r="E152" s="42" t="str">
        <f t="shared" si="2"/>
        <v>31.12.2013</v>
      </c>
      <c r="F152" s="9">
        <v>2013</v>
      </c>
      <c r="G152" s="9">
        <v>1</v>
      </c>
      <c r="H152" s="9" t="s">
        <v>20</v>
      </c>
      <c r="I152" s="9" t="s">
        <v>1382</v>
      </c>
      <c r="J152" s="9">
        <v>2</v>
      </c>
      <c r="K152" s="9" t="s">
        <v>1366</v>
      </c>
      <c r="L152" s="9">
        <v>0</v>
      </c>
      <c r="M152" s="9" t="s">
        <v>14</v>
      </c>
      <c r="N152" s="9" t="s">
        <v>19</v>
      </c>
      <c r="P152" s="9">
        <v>2</v>
      </c>
      <c r="Q152" s="9">
        <v>2</v>
      </c>
      <c r="R152" s="9">
        <v>0</v>
      </c>
      <c r="S152" s="9">
        <v>0</v>
      </c>
      <c r="U152" s="9">
        <v>0</v>
      </c>
      <c r="V152" s="9">
        <v>0</v>
      </c>
      <c r="W152" s="9"/>
      <c r="Y152" s="118" t="s">
        <v>1725</v>
      </c>
      <c r="Z152" s="9">
        <v>241</v>
      </c>
      <c r="AA152" s="9" t="s">
        <v>20</v>
      </c>
      <c r="AB152" s="9">
        <v>66</v>
      </c>
      <c r="AC152" s="9">
        <v>7</v>
      </c>
      <c r="AD152" s="9" t="s">
        <v>20</v>
      </c>
      <c r="AE152" s="9" t="s">
        <v>20</v>
      </c>
      <c r="AF152" s="9" t="s">
        <v>20</v>
      </c>
      <c r="AG152" s="9">
        <v>7</v>
      </c>
      <c r="AH152" s="9">
        <v>0</v>
      </c>
      <c r="AI152" s="9">
        <v>1</v>
      </c>
      <c r="AK152" s="9">
        <v>1</v>
      </c>
      <c r="AL152" s="9">
        <v>0</v>
      </c>
      <c r="AM152" s="9">
        <v>2</v>
      </c>
      <c r="AN152" s="9">
        <v>0</v>
      </c>
      <c r="AO152" s="9">
        <v>0</v>
      </c>
      <c r="AQ152" s="9">
        <v>2</v>
      </c>
      <c r="AR152" s="9" t="s">
        <v>20</v>
      </c>
      <c r="AS152" s="9" t="s">
        <v>20</v>
      </c>
      <c r="AT152" s="9">
        <v>5</v>
      </c>
      <c r="AU152" s="9">
        <v>2</v>
      </c>
      <c r="AV152" s="9">
        <v>0</v>
      </c>
      <c r="AW152" s="121"/>
      <c r="AX152" s="9"/>
      <c r="BA152" s="9" t="s">
        <v>2296</v>
      </c>
      <c r="BB152" s="6" t="s">
        <v>1374</v>
      </c>
      <c r="BG152" s="9"/>
      <c r="BI152" t="s">
        <v>3146</v>
      </c>
    </row>
    <row r="153" spans="1:61" x14ac:dyDescent="0.25">
      <c r="A153" s="5" t="s">
        <v>154</v>
      </c>
      <c r="B153" t="s">
        <v>217</v>
      </c>
      <c r="C153" t="str">
        <f>VLOOKUP(Tabelle1[[#This Row],[bank_name]],list_all_banks!$B$1:$C$691,2,FALSE)</f>
        <v>AT46146</v>
      </c>
      <c r="D153" s="6" t="s">
        <v>218</v>
      </c>
      <c r="E153" s="42" t="str">
        <f t="shared" si="2"/>
        <v>31.12.2014</v>
      </c>
      <c r="F153">
        <v>2014</v>
      </c>
      <c r="G153">
        <v>1</v>
      </c>
      <c r="H153" t="s">
        <v>20</v>
      </c>
      <c r="I153" t="s">
        <v>1382</v>
      </c>
      <c r="J153">
        <v>2</v>
      </c>
      <c r="K153" t="s">
        <v>1366</v>
      </c>
      <c r="L153">
        <v>0</v>
      </c>
      <c r="M153" t="s">
        <v>14</v>
      </c>
      <c r="N153" t="s">
        <v>19</v>
      </c>
      <c r="P153">
        <v>2</v>
      </c>
      <c r="Q153">
        <v>2</v>
      </c>
      <c r="R153">
        <v>0</v>
      </c>
      <c r="S153">
        <v>0</v>
      </c>
      <c r="U153">
        <v>0</v>
      </c>
      <c r="V153">
        <v>0</v>
      </c>
      <c r="Y153" t="s">
        <v>154</v>
      </c>
      <c r="Z153">
        <v>2662</v>
      </c>
      <c r="AA153" s="9">
        <v>15550</v>
      </c>
      <c r="AB153">
        <v>-125</v>
      </c>
      <c r="AC153">
        <v>33</v>
      </c>
      <c r="AD153" t="s">
        <v>20</v>
      </c>
      <c r="AE153" t="s">
        <v>20</v>
      </c>
      <c r="AF153" t="s">
        <v>20</v>
      </c>
      <c r="AG153">
        <v>414</v>
      </c>
      <c r="AH153">
        <v>0</v>
      </c>
      <c r="AI153">
        <v>1</v>
      </c>
      <c r="AK153">
        <v>1</v>
      </c>
      <c r="AL153">
        <v>1</v>
      </c>
      <c r="AM153">
        <v>2</v>
      </c>
      <c r="AN153">
        <v>0</v>
      </c>
      <c r="AO153">
        <v>0</v>
      </c>
      <c r="AQ153">
        <v>2</v>
      </c>
      <c r="AR153" t="s">
        <v>20</v>
      </c>
      <c r="AS153" t="s">
        <v>20</v>
      </c>
      <c r="AT153">
        <v>5</v>
      </c>
      <c r="AU153">
        <v>2</v>
      </c>
      <c r="AV153">
        <v>0</v>
      </c>
      <c r="AW153" s="28"/>
      <c r="BA153" t="s">
        <v>2296</v>
      </c>
      <c r="BB153" s="6" t="s">
        <v>1374</v>
      </c>
      <c r="BG153" s="9"/>
      <c r="BI153" t="s">
        <v>3146</v>
      </c>
    </row>
    <row r="154" spans="1:61" x14ac:dyDescent="0.25">
      <c r="A154" s="53" t="s">
        <v>154</v>
      </c>
      <c r="B154" s="9" t="s">
        <v>217</v>
      </c>
      <c r="C154" s="9" t="str">
        <f>VLOOKUP(Tabelle1[[#This Row],[bank_name]],list_all_banks!$B$1:$C$691,2,FALSE)</f>
        <v>AT46146</v>
      </c>
      <c r="D154" s="6" t="s">
        <v>218</v>
      </c>
      <c r="E154" s="42" t="str">
        <f t="shared" si="2"/>
        <v>31.12.2014</v>
      </c>
      <c r="F154" s="9">
        <v>2014</v>
      </c>
      <c r="G154" s="9">
        <v>1</v>
      </c>
      <c r="H154" s="9" t="s">
        <v>20</v>
      </c>
      <c r="I154" s="9" t="s">
        <v>1382</v>
      </c>
      <c r="J154" s="9">
        <v>2</v>
      </c>
      <c r="K154" s="9" t="s">
        <v>1366</v>
      </c>
      <c r="L154" s="9">
        <v>0</v>
      </c>
      <c r="M154" s="9" t="s">
        <v>14</v>
      </c>
      <c r="N154" s="9" t="s">
        <v>19</v>
      </c>
      <c r="P154" s="9">
        <v>2</v>
      </c>
      <c r="Q154" s="9">
        <v>2</v>
      </c>
      <c r="R154" s="9">
        <v>0</v>
      </c>
      <c r="S154" s="9">
        <v>0</v>
      </c>
      <c r="U154" s="9">
        <v>0</v>
      </c>
      <c r="V154" s="9">
        <v>0</v>
      </c>
      <c r="W154" s="9"/>
      <c r="Y154" s="9" t="s">
        <v>980</v>
      </c>
      <c r="Z154" s="9">
        <v>467</v>
      </c>
      <c r="AA154" s="9">
        <v>2754</v>
      </c>
      <c r="AB154" s="9">
        <v>28</v>
      </c>
      <c r="AC154" s="9">
        <v>14</v>
      </c>
      <c r="AD154" s="9" t="s">
        <v>20</v>
      </c>
      <c r="AE154" s="9" t="s">
        <v>20</v>
      </c>
      <c r="AF154" s="9" t="s">
        <v>20</v>
      </c>
      <c r="AG154" s="9">
        <v>11</v>
      </c>
      <c r="AH154" s="9">
        <v>0</v>
      </c>
      <c r="AI154" s="9">
        <v>1</v>
      </c>
      <c r="AK154" s="9">
        <v>1</v>
      </c>
      <c r="AL154" s="9">
        <v>1</v>
      </c>
      <c r="AM154" s="9">
        <v>2</v>
      </c>
      <c r="AN154" s="9">
        <v>0</v>
      </c>
      <c r="AO154" s="9">
        <v>0</v>
      </c>
      <c r="AQ154" s="9">
        <v>2</v>
      </c>
      <c r="AR154" s="9" t="s">
        <v>20</v>
      </c>
      <c r="AS154" s="9" t="s">
        <v>20</v>
      </c>
      <c r="AT154" s="9">
        <v>5</v>
      </c>
      <c r="AU154" s="9">
        <v>2</v>
      </c>
      <c r="AV154" s="9">
        <v>0</v>
      </c>
      <c r="AW154" s="121"/>
      <c r="AX154" s="9"/>
      <c r="BA154" s="9" t="s">
        <v>2296</v>
      </c>
      <c r="BB154" s="6" t="s">
        <v>1374</v>
      </c>
      <c r="BG154" s="9"/>
      <c r="BI154" t="s">
        <v>3146</v>
      </c>
    </row>
    <row r="155" spans="1:61" x14ac:dyDescent="0.25">
      <c r="A155" s="5" t="s">
        <v>154</v>
      </c>
      <c r="B155" t="s">
        <v>217</v>
      </c>
      <c r="C155" t="str">
        <f>VLOOKUP(Tabelle1[[#This Row],[bank_name]],list_all_banks!$B$1:$C$691,2,FALSE)</f>
        <v>AT46146</v>
      </c>
      <c r="D155" s="6" t="s">
        <v>218</v>
      </c>
      <c r="E155" s="42" t="str">
        <f t="shared" si="2"/>
        <v>31.12.2014</v>
      </c>
      <c r="F155">
        <v>2014</v>
      </c>
      <c r="G155">
        <v>1</v>
      </c>
      <c r="H155" t="s">
        <v>20</v>
      </c>
      <c r="I155" t="s">
        <v>1382</v>
      </c>
      <c r="J155">
        <v>2</v>
      </c>
      <c r="K155" t="s">
        <v>1366</v>
      </c>
      <c r="L155">
        <v>0</v>
      </c>
      <c r="M155" t="s">
        <v>14</v>
      </c>
      <c r="N155" t="s">
        <v>19</v>
      </c>
      <c r="P155">
        <v>2</v>
      </c>
      <c r="Q155">
        <v>2</v>
      </c>
      <c r="R155">
        <v>0</v>
      </c>
      <c r="S155">
        <v>0</v>
      </c>
      <c r="U155">
        <v>0</v>
      </c>
      <c r="V155">
        <v>0</v>
      </c>
      <c r="Y155" t="s">
        <v>293</v>
      </c>
      <c r="Z155">
        <v>1440</v>
      </c>
      <c r="AA155" s="9">
        <v>10504</v>
      </c>
      <c r="AB155">
        <v>643</v>
      </c>
      <c r="AC155">
        <v>156</v>
      </c>
      <c r="AD155" t="s">
        <v>20</v>
      </c>
      <c r="AE155" t="s">
        <v>20</v>
      </c>
      <c r="AF155" t="s">
        <v>20</v>
      </c>
      <c r="AG155">
        <v>139</v>
      </c>
      <c r="AH155">
        <v>0</v>
      </c>
      <c r="AI155">
        <v>1</v>
      </c>
      <c r="AK155">
        <v>1</v>
      </c>
      <c r="AL155">
        <v>1</v>
      </c>
      <c r="AM155">
        <v>2</v>
      </c>
      <c r="AN155">
        <v>0</v>
      </c>
      <c r="AO155">
        <v>0</v>
      </c>
      <c r="AQ155">
        <v>2</v>
      </c>
      <c r="AR155" t="s">
        <v>20</v>
      </c>
      <c r="AS155" t="s">
        <v>20</v>
      </c>
      <c r="AT155">
        <v>5</v>
      </c>
      <c r="AU155">
        <v>2</v>
      </c>
      <c r="AV155">
        <v>0</v>
      </c>
      <c r="AW155" s="28"/>
      <c r="BA155" t="s">
        <v>2296</v>
      </c>
      <c r="BB155" s="6" t="s">
        <v>1374</v>
      </c>
      <c r="BG155" s="9"/>
      <c r="BI155" t="s">
        <v>3146</v>
      </c>
    </row>
    <row r="156" spans="1:61" x14ac:dyDescent="0.25">
      <c r="A156" s="5" t="s">
        <v>154</v>
      </c>
      <c r="B156" t="s">
        <v>217</v>
      </c>
      <c r="C156" t="str">
        <f>VLOOKUP(Tabelle1[[#This Row],[bank_name]],list_all_banks!$B$1:$C$691,2,FALSE)</f>
        <v>AT46146</v>
      </c>
      <c r="D156" s="6" t="s">
        <v>218</v>
      </c>
      <c r="E156" s="42" t="str">
        <f t="shared" si="2"/>
        <v>31.12.2014</v>
      </c>
      <c r="F156">
        <v>2014</v>
      </c>
      <c r="G156">
        <v>1</v>
      </c>
      <c r="H156" t="s">
        <v>20</v>
      </c>
      <c r="I156" t="s">
        <v>1382</v>
      </c>
      <c r="J156">
        <v>2</v>
      </c>
      <c r="K156" t="s">
        <v>1366</v>
      </c>
      <c r="L156">
        <v>0</v>
      </c>
      <c r="M156" t="s">
        <v>14</v>
      </c>
      <c r="N156" t="s">
        <v>19</v>
      </c>
      <c r="P156">
        <v>2</v>
      </c>
      <c r="Q156">
        <v>2</v>
      </c>
      <c r="R156">
        <v>0</v>
      </c>
      <c r="S156">
        <v>0</v>
      </c>
      <c r="U156">
        <v>0</v>
      </c>
      <c r="V156">
        <v>0</v>
      </c>
      <c r="Y156" t="s">
        <v>983</v>
      </c>
      <c r="Z156">
        <v>482</v>
      </c>
      <c r="AA156" s="9">
        <v>2766</v>
      </c>
      <c r="AB156">
        <v>-279</v>
      </c>
      <c r="AC156">
        <v>19</v>
      </c>
      <c r="AD156" t="s">
        <v>20</v>
      </c>
      <c r="AE156" t="s">
        <v>20</v>
      </c>
      <c r="AF156" t="s">
        <v>20</v>
      </c>
      <c r="AG156">
        <v>14</v>
      </c>
      <c r="AH156">
        <v>0</v>
      </c>
      <c r="AI156">
        <v>1</v>
      </c>
      <c r="AK156">
        <v>1</v>
      </c>
      <c r="AL156">
        <v>1</v>
      </c>
      <c r="AM156">
        <v>2</v>
      </c>
      <c r="AN156">
        <v>0</v>
      </c>
      <c r="AO156">
        <v>0</v>
      </c>
      <c r="AQ156">
        <v>2</v>
      </c>
      <c r="AR156" t="s">
        <v>20</v>
      </c>
      <c r="AS156" t="s">
        <v>20</v>
      </c>
      <c r="AT156">
        <v>5</v>
      </c>
      <c r="AU156">
        <v>2</v>
      </c>
      <c r="AV156">
        <v>0</v>
      </c>
      <c r="AW156" s="28"/>
      <c r="BA156" t="s">
        <v>2296</v>
      </c>
      <c r="BB156" s="6" t="s">
        <v>1374</v>
      </c>
      <c r="BG156" s="9"/>
      <c r="BI156" t="s">
        <v>3146</v>
      </c>
    </row>
    <row r="157" spans="1:61" x14ac:dyDescent="0.25">
      <c r="A157" s="5" t="s">
        <v>154</v>
      </c>
      <c r="B157" t="s">
        <v>217</v>
      </c>
      <c r="C157" t="str">
        <f>VLOOKUP(Tabelle1[[#This Row],[bank_name]],list_all_banks!$B$1:$C$691,2,FALSE)</f>
        <v>AT46146</v>
      </c>
      <c r="D157" s="6" t="s">
        <v>218</v>
      </c>
      <c r="E157" s="42" t="str">
        <f t="shared" si="2"/>
        <v>31.12.2014</v>
      </c>
      <c r="F157">
        <v>2014</v>
      </c>
      <c r="G157">
        <v>1</v>
      </c>
      <c r="H157" t="s">
        <v>20</v>
      </c>
      <c r="I157" t="s">
        <v>1382</v>
      </c>
      <c r="J157">
        <v>2</v>
      </c>
      <c r="K157" t="s">
        <v>1366</v>
      </c>
      <c r="L157">
        <v>0</v>
      </c>
      <c r="M157" t="s">
        <v>14</v>
      </c>
      <c r="N157" t="s">
        <v>19</v>
      </c>
      <c r="P157">
        <v>2</v>
      </c>
      <c r="Q157">
        <v>2</v>
      </c>
      <c r="R157">
        <v>0</v>
      </c>
      <c r="S157">
        <v>0</v>
      </c>
      <c r="U157">
        <v>0</v>
      </c>
      <c r="V157">
        <v>0</v>
      </c>
      <c r="Y157" t="s">
        <v>1324</v>
      </c>
      <c r="Z157">
        <v>830</v>
      </c>
      <c r="AA157" s="9">
        <v>7054</v>
      </c>
      <c r="AB157">
        <v>-1422</v>
      </c>
      <c r="AC157">
        <v>3</v>
      </c>
      <c r="AD157" t="s">
        <v>20</v>
      </c>
      <c r="AE157" t="s">
        <v>20</v>
      </c>
      <c r="AF157" t="s">
        <v>20</v>
      </c>
      <c r="AG157">
        <v>-134</v>
      </c>
      <c r="AH157">
        <v>0</v>
      </c>
      <c r="AI157">
        <v>1</v>
      </c>
      <c r="AK157">
        <v>1</v>
      </c>
      <c r="AL157">
        <v>1</v>
      </c>
      <c r="AM157">
        <v>2</v>
      </c>
      <c r="AN157">
        <v>0</v>
      </c>
      <c r="AO157">
        <v>0</v>
      </c>
      <c r="AQ157">
        <v>2</v>
      </c>
      <c r="AR157" t="s">
        <v>20</v>
      </c>
      <c r="AS157" t="s">
        <v>20</v>
      </c>
      <c r="AT157">
        <v>5</v>
      </c>
      <c r="AU157">
        <v>2</v>
      </c>
      <c r="AV157">
        <v>0</v>
      </c>
      <c r="AW157" s="28"/>
      <c r="BA157" t="s">
        <v>2296</v>
      </c>
      <c r="BB157" s="6" t="s">
        <v>1374</v>
      </c>
      <c r="BG157" s="9"/>
      <c r="BI157" t="s">
        <v>3146</v>
      </c>
    </row>
    <row r="158" spans="1:61" x14ac:dyDescent="0.25">
      <c r="A158" s="5" t="s">
        <v>154</v>
      </c>
      <c r="B158" t="s">
        <v>217</v>
      </c>
      <c r="C158" t="str">
        <f>VLOOKUP(Tabelle1[[#This Row],[bank_name]],list_all_banks!$B$1:$C$691,2,FALSE)</f>
        <v>AT46146</v>
      </c>
      <c r="D158" s="6" t="s">
        <v>218</v>
      </c>
      <c r="E158" s="42" t="str">
        <f t="shared" si="2"/>
        <v>31.12.2014</v>
      </c>
      <c r="F158">
        <v>2014</v>
      </c>
      <c r="G158">
        <v>1</v>
      </c>
      <c r="H158" t="s">
        <v>20</v>
      </c>
      <c r="I158" t="s">
        <v>1382</v>
      </c>
      <c r="J158">
        <v>2</v>
      </c>
      <c r="K158" t="s">
        <v>1366</v>
      </c>
      <c r="L158">
        <v>0</v>
      </c>
      <c r="M158" t="s">
        <v>14</v>
      </c>
      <c r="N158" t="s">
        <v>19</v>
      </c>
      <c r="P158">
        <v>2</v>
      </c>
      <c r="Q158">
        <v>2</v>
      </c>
      <c r="R158">
        <v>0</v>
      </c>
      <c r="S158">
        <v>0</v>
      </c>
      <c r="U158">
        <v>0</v>
      </c>
      <c r="V158">
        <v>0</v>
      </c>
      <c r="Y158" t="s">
        <v>1654</v>
      </c>
      <c r="Z158">
        <v>66</v>
      </c>
      <c r="AA158" s="9">
        <v>955</v>
      </c>
      <c r="AB158">
        <v>7</v>
      </c>
      <c r="AC158">
        <v>0</v>
      </c>
      <c r="AD158" t="s">
        <v>20</v>
      </c>
      <c r="AE158" t="s">
        <v>20</v>
      </c>
      <c r="AF158" t="s">
        <v>20</v>
      </c>
      <c r="AG158">
        <v>-1</v>
      </c>
      <c r="AH158">
        <v>0</v>
      </c>
      <c r="AI158">
        <v>1</v>
      </c>
      <c r="AK158">
        <v>1</v>
      </c>
      <c r="AL158">
        <v>1</v>
      </c>
      <c r="AM158">
        <v>2</v>
      </c>
      <c r="AN158">
        <v>0</v>
      </c>
      <c r="AO158">
        <v>0</v>
      </c>
      <c r="AQ158">
        <v>2</v>
      </c>
      <c r="AR158" t="s">
        <v>20</v>
      </c>
      <c r="AS158" t="s">
        <v>20</v>
      </c>
      <c r="AT158">
        <v>5</v>
      </c>
      <c r="AU158">
        <v>2</v>
      </c>
      <c r="AV158">
        <v>0</v>
      </c>
      <c r="AW158" s="28"/>
      <c r="BA158" t="s">
        <v>2296</v>
      </c>
      <c r="BB158" s="6" t="s">
        <v>1374</v>
      </c>
      <c r="BG158" s="9"/>
      <c r="BI158" t="s">
        <v>3146</v>
      </c>
    </row>
    <row r="159" spans="1:61" x14ac:dyDescent="0.25">
      <c r="A159" s="5" t="s">
        <v>154</v>
      </c>
      <c r="B159" t="s">
        <v>217</v>
      </c>
      <c r="C159" t="str">
        <f>VLOOKUP(Tabelle1[[#This Row],[bank_name]],list_all_banks!$B$1:$C$691,2,FALSE)</f>
        <v>AT46146</v>
      </c>
      <c r="D159" s="6" t="s">
        <v>218</v>
      </c>
      <c r="E159" s="42" t="str">
        <f t="shared" si="2"/>
        <v>31.12.2014</v>
      </c>
      <c r="F159">
        <v>2014</v>
      </c>
      <c r="G159">
        <v>1</v>
      </c>
      <c r="H159" t="s">
        <v>20</v>
      </c>
      <c r="I159" t="s">
        <v>1382</v>
      </c>
      <c r="J159">
        <v>2</v>
      </c>
      <c r="K159" t="s">
        <v>1366</v>
      </c>
      <c r="L159">
        <v>0</v>
      </c>
      <c r="M159" t="s">
        <v>14</v>
      </c>
      <c r="N159" t="s">
        <v>19</v>
      </c>
      <c r="P159">
        <v>2</v>
      </c>
      <c r="Q159">
        <v>2</v>
      </c>
      <c r="R159">
        <v>0</v>
      </c>
      <c r="S159">
        <v>0</v>
      </c>
      <c r="U159">
        <v>0</v>
      </c>
      <c r="V159">
        <v>0</v>
      </c>
      <c r="Y159" t="s">
        <v>1363</v>
      </c>
      <c r="Z159">
        <v>703</v>
      </c>
      <c r="AA159" s="9">
        <v>4275</v>
      </c>
      <c r="AB159">
        <v>327</v>
      </c>
      <c r="AC159">
        <v>42</v>
      </c>
      <c r="AD159" t="s">
        <v>20</v>
      </c>
      <c r="AE159" t="s">
        <v>20</v>
      </c>
      <c r="AF159" t="s">
        <v>20</v>
      </c>
      <c r="AG159">
        <v>64</v>
      </c>
      <c r="AH159">
        <v>0</v>
      </c>
      <c r="AI159">
        <v>1</v>
      </c>
      <c r="AK159">
        <v>1</v>
      </c>
      <c r="AL159">
        <v>1</v>
      </c>
      <c r="AM159">
        <v>2</v>
      </c>
      <c r="AN159">
        <v>0</v>
      </c>
      <c r="AO159">
        <v>0</v>
      </c>
      <c r="AQ159">
        <v>2</v>
      </c>
      <c r="AR159" t="s">
        <v>20</v>
      </c>
      <c r="AS159" t="s">
        <v>20</v>
      </c>
      <c r="AT159">
        <v>5</v>
      </c>
      <c r="AU159">
        <v>2</v>
      </c>
      <c r="AV159">
        <v>0</v>
      </c>
      <c r="AW159" s="28"/>
      <c r="BA159" t="s">
        <v>2296</v>
      </c>
      <c r="BB159" s="6" t="s">
        <v>1374</v>
      </c>
      <c r="BG159" s="9"/>
      <c r="BI159" t="s">
        <v>3146</v>
      </c>
    </row>
    <row r="160" spans="1:61" s="44" customFormat="1" ht="15.75" thickBot="1" x14ac:dyDescent="0.3">
      <c r="A160" s="57" t="s">
        <v>154</v>
      </c>
      <c r="B160" s="44" t="s">
        <v>217</v>
      </c>
      <c r="C160" s="44" t="str">
        <f>VLOOKUP(Tabelle1[[#This Row],[bank_name]],list_all_banks!$B$1:$C$691,2,FALSE)</f>
        <v>AT46146</v>
      </c>
      <c r="D160" s="45" t="s">
        <v>218</v>
      </c>
      <c r="E160" s="46" t="str">
        <f t="shared" si="2"/>
        <v>31.12.2014</v>
      </c>
      <c r="F160" s="44">
        <v>2014</v>
      </c>
      <c r="G160" s="44">
        <v>1</v>
      </c>
      <c r="H160" s="44" t="s">
        <v>20</v>
      </c>
      <c r="I160" s="44" t="s">
        <v>1382</v>
      </c>
      <c r="J160" s="44">
        <v>2</v>
      </c>
      <c r="K160" s="44" t="s">
        <v>1366</v>
      </c>
      <c r="L160" s="44">
        <v>0</v>
      </c>
      <c r="M160" s="44" t="s">
        <v>14</v>
      </c>
      <c r="N160" s="44" t="s">
        <v>19</v>
      </c>
      <c r="O160" s="45"/>
      <c r="P160" s="44">
        <v>2</v>
      </c>
      <c r="Q160" s="44">
        <v>2</v>
      </c>
      <c r="R160" s="44">
        <v>0</v>
      </c>
      <c r="S160" s="44">
        <v>0</v>
      </c>
      <c r="T160" s="45"/>
      <c r="U160" s="44">
        <v>0</v>
      </c>
      <c r="V160" s="44">
        <v>0</v>
      </c>
      <c r="X160" s="45"/>
      <c r="Y160" s="131" t="s">
        <v>1725</v>
      </c>
      <c r="Z160" s="44">
        <v>227</v>
      </c>
      <c r="AA160" s="44">
        <v>2209</v>
      </c>
      <c r="AB160" s="44">
        <v>17</v>
      </c>
      <c r="AC160" s="44">
        <v>1</v>
      </c>
      <c r="AD160" s="44" t="s">
        <v>20</v>
      </c>
      <c r="AE160" s="44" t="s">
        <v>20</v>
      </c>
      <c r="AF160" s="44" t="s">
        <v>20</v>
      </c>
      <c r="AG160" s="44">
        <v>2</v>
      </c>
      <c r="AH160" s="44">
        <v>0</v>
      </c>
      <c r="AI160" s="44">
        <v>1</v>
      </c>
      <c r="AJ160" s="45"/>
      <c r="AK160" s="44">
        <v>1</v>
      </c>
      <c r="AL160" s="44">
        <v>1</v>
      </c>
      <c r="AM160" s="44">
        <v>2</v>
      </c>
      <c r="AN160" s="44">
        <v>0</v>
      </c>
      <c r="AO160" s="44">
        <v>0</v>
      </c>
      <c r="AP160" s="45"/>
      <c r="AQ160" s="44">
        <v>2</v>
      </c>
      <c r="AR160" s="44" t="s">
        <v>20</v>
      </c>
      <c r="AS160" s="44" t="s">
        <v>20</v>
      </c>
      <c r="AT160" s="44">
        <v>5</v>
      </c>
      <c r="AU160" s="44">
        <v>2</v>
      </c>
      <c r="AV160" s="44">
        <v>0</v>
      </c>
      <c r="AW160" s="130"/>
      <c r="AY160" s="45"/>
      <c r="AZ160" s="46"/>
      <c r="BA160" s="44" t="s">
        <v>2296</v>
      </c>
      <c r="BB160" s="45" t="s">
        <v>1374</v>
      </c>
      <c r="BH160" s="45"/>
      <c r="BI160" t="s">
        <v>3146</v>
      </c>
    </row>
    <row r="161" spans="1:61" x14ac:dyDescent="0.25">
      <c r="A161" s="5" t="s">
        <v>154</v>
      </c>
      <c r="B161" t="s">
        <v>217</v>
      </c>
      <c r="C161" t="str">
        <f>VLOOKUP(Tabelle1[[#This Row],[bank_name]],list_all_banks!$B$1:$C$691,2,FALSE)</f>
        <v>AT46146</v>
      </c>
      <c r="D161" s="6" t="s">
        <v>218</v>
      </c>
      <c r="E161" s="42" t="str">
        <f t="shared" si="2"/>
        <v>31.12.2015</v>
      </c>
      <c r="F161">
        <v>2015</v>
      </c>
      <c r="G161">
        <v>1</v>
      </c>
      <c r="H161" t="s">
        <v>20</v>
      </c>
      <c r="I161" t="s">
        <v>1382</v>
      </c>
      <c r="J161">
        <v>2</v>
      </c>
      <c r="K161" t="s">
        <v>1366</v>
      </c>
      <c r="L161">
        <v>0</v>
      </c>
      <c r="M161" t="s">
        <v>14</v>
      </c>
      <c r="N161" t="s">
        <v>19</v>
      </c>
      <c r="P161">
        <v>2</v>
      </c>
      <c r="Q161">
        <v>2</v>
      </c>
      <c r="R161">
        <v>0</v>
      </c>
      <c r="S161">
        <v>0</v>
      </c>
      <c r="U161">
        <v>0</v>
      </c>
      <c r="V161">
        <v>0</v>
      </c>
      <c r="Y161" t="s">
        <v>154</v>
      </c>
      <c r="Z161">
        <v>2838</v>
      </c>
      <c r="AA161" s="9">
        <v>15686</v>
      </c>
      <c r="AB161">
        <v>406</v>
      </c>
      <c r="AC161">
        <v>89</v>
      </c>
      <c r="AD161" t="s">
        <v>20</v>
      </c>
      <c r="AE161" t="s">
        <v>20</v>
      </c>
      <c r="AF161" t="s">
        <v>20</v>
      </c>
      <c r="AG161">
        <v>146</v>
      </c>
      <c r="AH161">
        <v>0</v>
      </c>
      <c r="AI161">
        <v>1</v>
      </c>
      <c r="AK161">
        <v>1</v>
      </c>
      <c r="AL161">
        <v>1</v>
      </c>
      <c r="AM161">
        <v>2</v>
      </c>
      <c r="AN161">
        <v>0</v>
      </c>
      <c r="AO161">
        <v>0</v>
      </c>
      <c r="AQ161">
        <v>2</v>
      </c>
      <c r="AR161" t="s">
        <v>20</v>
      </c>
      <c r="AS161" t="s">
        <v>20</v>
      </c>
      <c r="AT161">
        <v>5</v>
      </c>
      <c r="AU161">
        <v>2</v>
      </c>
      <c r="AV161">
        <v>0</v>
      </c>
      <c r="AW161" s="28"/>
      <c r="BA161" s="14" t="s">
        <v>2297</v>
      </c>
      <c r="BB161" s="6" t="s">
        <v>1624</v>
      </c>
      <c r="BG161" s="9"/>
      <c r="BI161" t="s">
        <v>3146</v>
      </c>
    </row>
    <row r="162" spans="1:61" x14ac:dyDescent="0.25">
      <c r="A162" s="53" t="s">
        <v>154</v>
      </c>
      <c r="B162" s="9" t="s">
        <v>217</v>
      </c>
      <c r="C162" s="9" t="str">
        <f>VLOOKUP(Tabelle1[[#This Row],[bank_name]],list_all_banks!$B$1:$C$691,2,FALSE)</f>
        <v>AT46146</v>
      </c>
      <c r="D162" s="6" t="s">
        <v>218</v>
      </c>
      <c r="E162" s="42" t="str">
        <f t="shared" si="2"/>
        <v>31.12.2015</v>
      </c>
      <c r="F162" s="9">
        <v>2015</v>
      </c>
      <c r="G162" s="9">
        <v>1</v>
      </c>
      <c r="H162" s="9" t="s">
        <v>20</v>
      </c>
      <c r="I162" s="9" t="s">
        <v>1382</v>
      </c>
      <c r="J162" s="9">
        <v>2</v>
      </c>
      <c r="K162" s="9" t="s">
        <v>1366</v>
      </c>
      <c r="L162" s="9">
        <v>0</v>
      </c>
      <c r="M162" s="9" t="s">
        <v>14</v>
      </c>
      <c r="N162" s="9" t="s">
        <v>19</v>
      </c>
      <c r="P162" s="9">
        <v>2</v>
      </c>
      <c r="Q162" s="9">
        <v>2</v>
      </c>
      <c r="R162" s="9">
        <v>0</v>
      </c>
      <c r="S162" s="9">
        <v>0</v>
      </c>
      <c r="U162" s="9">
        <v>0</v>
      </c>
      <c r="V162" s="9">
        <v>0</v>
      </c>
      <c r="W162" s="9"/>
      <c r="Y162" s="9" t="s">
        <v>980</v>
      </c>
      <c r="Z162" s="9">
        <v>466</v>
      </c>
      <c r="AA162" s="9">
        <v>2851</v>
      </c>
      <c r="AB162" s="9">
        <v>-29</v>
      </c>
      <c r="AC162" s="9">
        <v>21</v>
      </c>
      <c r="AD162" s="9" t="s">
        <v>20</v>
      </c>
      <c r="AE162" s="9" t="s">
        <v>20</v>
      </c>
      <c r="AF162" s="9" t="s">
        <v>20</v>
      </c>
      <c r="AG162" s="9">
        <v>-21</v>
      </c>
      <c r="AH162" s="9">
        <v>0</v>
      </c>
      <c r="AI162" s="9">
        <v>1</v>
      </c>
      <c r="AK162" s="9">
        <v>1</v>
      </c>
      <c r="AL162" s="9">
        <v>1</v>
      </c>
      <c r="AM162" s="9">
        <v>2</v>
      </c>
      <c r="AN162" s="9">
        <v>0</v>
      </c>
      <c r="AO162" s="9">
        <v>0</v>
      </c>
      <c r="AQ162" s="9">
        <v>2</v>
      </c>
      <c r="AR162" s="9" t="s">
        <v>20</v>
      </c>
      <c r="AS162" s="9" t="s">
        <v>20</v>
      </c>
      <c r="AT162" s="9">
        <v>5</v>
      </c>
      <c r="AU162" s="9">
        <v>2</v>
      </c>
      <c r="AV162" s="9">
        <v>0</v>
      </c>
      <c r="AW162" s="121"/>
      <c r="AX162" s="9"/>
      <c r="BA162" s="63" t="s">
        <v>2297</v>
      </c>
      <c r="BB162" s="6" t="s">
        <v>1624</v>
      </c>
      <c r="BG162" s="9"/>
      <c r="BI162" t="s">
        <v>3146</v>
      </c>
    </row>
    <row r="163" spans="1:61" x14ac:dyDescent="0.25">
      <c r="A163" s="5" t="s">
        <v>154</v>
      </c>
      <c r="B163" t="s">
        <v>217</v>
      </c>
      <c r="C163" t="str">
        <f>VLOOKUP(Tabelle1[[#This Row],[bank_name]],list_all_banks!$B$1:$C$691,2,FALSE)</f>
        <v>AT46146</v>
      </c>
      <c r="D163" s="6" t="s">
        <v>218</v>
      </c>
      <c r="E163" s="42" t="str">
        <f t="shared" si="2"/>
        <v>31.12.2015</v>
      </c>
      <c r="F163">
        <v>2015</v>
      </c>
      <c r="G163">
        <v>1</v>
      </c>
      <c r="H163" t="s">
        <v>20</v>
      </c>
      <c r="I163" t="s">
        <v>1382</v>
      </c>
      <c r="J163">
        <v>2</v>
      </c>
      <c r="K163" t="s">
        <v>1366</v>
      </c>
      <c r="L163">
        <v>0</v>
      </c>
      <c r="M163" t="s">
        <v>14</v>
      </c>
      <c r="N163" t="s">
        <v>19</v>
      </c>
      <c r="P163">
        <v>2</v>
      </c>
      <c r="Q163">
        <v>2</v>
      </c>
      <c r="R163">
        <v>0</v>
      </c>
      <c r="S163">
        <v>0</v>
      </c>
      <c r="U163">
        <v>0</v>
      </c>
      <c r="V163">
        <v>0</v>
      </c>
      <c r="Y163" t="s">
        <v>293</v>
      </c>
      <c r="Z163">
        <v>1409</v>
      </c>
      <c r="AA163" s="9">
        <v>10501</v>
      </c>
      <c r="AB163">
        <v>660</v>
      </c>
      <c r="AC163">
        <v>135</v>
      </c>
      <c r="AD163" t="s">
        <v>20</v>
      </c>
      <c r="AE163" t="s">
        <v>20</v>
      </c>
      <c r="AF163" t="s">
        <v>20</v>
      </c>
      <c r="AG163">
        <v>136</v>
      </c>
      <c r="AH163">
        <v>0</v>
      </c>
      <c r="AI163">
        <v>1</v>
      </c>
      <c r="AK163">
        <v>1</v>
      </c>
      <c r="AL163">
        <v>1</v>
      </c>
      <c r="AM163">
        <v>2</v>
      </c>
      <c r="AN163">
        <v>0</v>
      </c>
      <c r="AO163">
        <v>0</v>
      </c>
      <c r="AQ163">
        <v>2</v>
      </c>
      <c r="AR163" t="s">
        <v>20</v>
      </c>
      <c r="AS163" t="s">
        <v>20</v>
      </c>
      <c r="AT163">
        <v>5</v>
      </c>
      <c r="AU163">
        <v>2</v>
      </c>
      <c r="AV163">
        <v>0</v>
      </c>
      <c r="AW163" s="28"/>
      <c r="BA163" s="14" t="s">
        <v>2297</v>
      </c>
      <c r="BB163" s="6" t="s">
        <v>1624</v>
      </c>
      <c r="BG163" s="9"/>
      <c r="BI163" t="s">
        <v>3146</v>
      </c>
    </row>
    <row r="164" spans="1:61" x14ac:dyDescent="0.25">
      <c r="A164" s="53" t="s">
        <v>154</v>
      </c>
      <c r="B164" s="9" t="s">
        <v>217</v>
      </c>
      <c r="C164" s="9" t="str">
        <f>VLOOKUP(Tabelle1[[#This Row],[bank_name]],list_all_banks!$B$1:$C$691,2,FALSE)</f>
        <v>AT46146</v>
      </c>
      <c r="D164" s="6" t="s">
        <v>218</v>
      </c>
      <c r="E164" s="42" t="str">
        <f t="shared" si="2"/>
        <v>31.12.2015</v>
      </c>
      <c r="F164" s="9">
        <v>2015</v>
      </c>
      <c r="G164" s="9">
        <v>1</v>
      </c>
      <c r="H164" s="9" t="s">
        <v>20</v>
      </c>
      <c r="I164" s="9" t="s">
        <v>1382</v>
      </c>
      <c r="J164" s="9">
        <v>2</v>
      </c>
      <c r="K164" s="9" t="s">
        <v>1366</v>
      </c>
      <c r="L164" s="9">
        <v>0</v>
      </c>
      <c r="M164" s="9" t="s">
        <v>14</v>
      </c>
      <c r="N164" s="9" t="s">
        <v>19</v>
      </c>
      <c r="P164" s="9">
        <v>2</v>
      </c>
      <c r="Q164" s="9">
        <v>2</v>
      </c>
      <c r="R164" s="9">
        <v>0</v>
      </c>
      <c r="S164" s="9">
        <v>0</v>
      </c>
      <c r="U164" s="9">
        <v>0</v>
      </c>
      <c r="V164" s="9">
        <v>0</v>
      </c>
      <c r="W164" s="9"/>
      <c r="Y164" s="9" t="s">
        <v>983</v>
      </c>
      <c r="Z164" s="9">
        <v>365</v>
      </c>
      <c r="AA164" s="9">
        <v>2813</v>
      </c>
      <c r="AB164" s="9">
        <v>-27</v>
      </c>
      <c r="AC164" s="9">
        <v>11</v>
      </c>
      <c r="AD164" s="9" t="s">
        <v>20</v>
      </c>
      <c r="AE164" s="9" t="s">
        <v>20</v>
      </c>
      <c r="AF164" s="9" t="s">
        <v>20</v>
      </c>
      <c r="AG164" s="9">
        <v>13</v>
      </c>
      <c r="AH164" s="9">
        <v>0</v>
      </c>
      <c r="AI164" s="9">
        <v>1</v>
      </c>
      <c r="AK164" s="9">
        <v>1</v>
      </c>
      <c r="AL164" s="9">
        <v>1</v>
      </c>
      <c r="AM164" s="9">
        <v>2</v>
      </c>
      <c r="AN164" s="9">
        <v>0</v>
      </c>
      <c r="AO164" s="9">
        <v>0</v>
      </c>
      <c r="AQ164" s="9">
        <v>2</v>
      </c>
      <c r="AR164" s="9" t="s">
        <v>20</v>
      </c>
      <c r="AS164" s="9" t="s">
        <v>20</v>
      </c>
      <c r="AT164" s="9">
        <v>5</v>
      </c>
      <c r="AU164" s="9">
        <v>2</v>
      </c>
      <c r="AV164" s="9">
        <v>0</v>
      </c>
      <c r="AW164" s="121"/>
      <c r="AX164" s="9"/>
      <c r="BA164" s="63" t="s">
        <v>2297</v>
      </c>
      <c r="BB164" s="6" t="s">
        <v>1624</v>
      </c>
      <c r="BG164" s="9"/>
      <c r="BI164" t="s">
        <v>3146</v>
      </c>
    </row>
    <row r="165" spans="1:61" x14ac:dyDescent="0.25">
      <c r="A165" s="5" t="s">
        <v>154</v>
      </c>
      <c r="B165" t="s">
        <v>217</v>
      </c>
      <c r="C165" t="str">
        <f>VLOOKUP(Tabelle1[[#This Row],[bank_name]],list_all_banks!$B$1:$C$691,2,FALSE)</f>
        <v>AT46146</v>
      </c>
      <c r="D165" s="6" t="s">
        <v>218</v>
      </c>
      <c r="E165" s="42" t="str">
        <f t="shared" si="2"/>
        <v>31.12.2015</v>
      </c>
      <c r="F165">
        <v>2015</v>
      </c>
      <c r="G165">
        <v>1</v>
      </c>
      <c r="H165" t="s">
        <v>20</v>
      </c>
      <c r="I165" t="s">
        <v>1382</v>
      </c>
      <c r="J165">
        <v>2</v>
      </c>
      <c r="K165" t="s">
        <v>1366</v>
      </c>
      <c r="L165">
        <v>0</v>
      </c>
      <c r="M165" t="s">
        <v>14</v>
      </c>
      <c r="N165" t="s">
        <v>19</v>
      </c>
      <c r="P165">
        <v>2</v>
      </c>
      <c r="Q165">
        <v>2</v>
      </c>
      <c r="R165">
        <v>0</v>
      </c>
      <c r="S165">
        <v>0</v>
      </c>
      <c r="U165">
        <v>0</v>
      </c>
      <c r="V165">
        <v>0</v>
      </c>
      <c r="Y165" t="s">
        <v>1324</v>
      </c>
      <c r="Z165">
        <v>755</v>
      </c>
      <c r="AA165" s="9">
        <v>7065</v>
      </c>
      <c r="AB165">
        <v>311</v>
      </c>
      <c r="AC165">
        <v>12</v>
      </c>
      <c r="AD165" t="s">
        <v>20</v>
      </c>
      <c r="AE165" t="s">
        <v>20</v>
      </c>
      <c r="AF165" t="s">
        <v>20</v>
      </c>
      <c r="AG165">
        <v>21</v>
      </c>
      <c r="AH165">
        <v>0</v>
      </c>
      <c r="AI165">
        <v>1</v>
      </c>
      <c r="AK165">
        <v>1</v>
      </c>
      <c r="AL165">
        <v>1</v>
      </c>
      <c r="AM165">
        <v>2</v>
      </c>
      <c r="AN165">
        <v>0</v>
      </c>
      <c r="AO165">
        <v>0</v>
      </c>
      <c r="AQ165">
        <v>2</v>
      </c>
      <c r="AR165" t="s">
        <v>20</v>
      </c>
      <c r="AS165" t="s">
        <v>20</v>
      </c>
      <c r="AT165">
        <v>5</v>
      </c>
      <c r="AU165">
        <v>2</v>
      </c>
      <c r="AV165">
        <v>0</v>
      </c>
      <c r="AW165" s="28"/>
      <c r="BA165" s="14" t="s">
        <v>2297</v>
      </c>
      <c r="BB165" s="6" t="s">
        <v>1624</v>
      </c>
      <c r="BG165" s="9"/>
      <c r="BI165" t="s">
        <v>3146</v>
      </c>
    </row>
    <row r="166" spans="1:61" x14ac:dyDescent="0.25">
      <c r="A166" s="53" t="s">
        <v>154</v>
      </c>
      <c r="B166" s="9" t="s">
        <v>217</v>
      </c>
      <c r="C166" s="9" t="str">
        <f>VLOOKUP(Tabelle1[[#This Row],[bank_name]],list_all_banks!$B$1:$C$691,2,FALSE)</f>
        <v>AT46146</v>
      </c>
      <c r="D166" s="6" t="s">
        <v>218</v>
      </c>
      <c r="E166" s="42" t="str">
        <f t="shared" si="2"/>
        <v>31.12.2015</v>
      </c>
      <c r="F166" s="9">
        <v>2015</v>
      </c>
      <c r="G166" s="9">
        <v>1</v>
      </c>
      <c r="H166" s="9" t="s">
        <v>20</v>
      </c>
      <c r="I166" s="9" t="s">
        <v>1382</v>
      </c>
      <c r="J166" s="9">
        <v>2</v>
      </c>
      <c r="K166" s="9" t="s">
        <v>1366</v>
      </c>
      <c r="L166" s="9">
        <v>0</v>
      </c>
      <c r="M166" s="9" t="s">
        <v>14</v>
      </c>
      <c r="N166" s="9" t="s">
        <v>19</v>
      </c>
      <c r="P166" s="9">
        <v>2</v>
      </c>
      <c r="Q166" s="9">
        <v>2</v>
      </c>
      <c r="R166" s="9">
        <v>0</v>
      </c>
      <c r="S166" s="9">
        <v>0</v>
      </c>
      <c r="U166" s="9">
        <v>0</v>
      </c>
      <c r="V166" s="9">
        <v>0</v>
      </c>
      <c r="W166" s="9"/>
      <c r="Y166" s="9" t="s">
        <v>1654</v>
      </c>
      <c r="Z166" s="9">
        <v>71</v>
      </c>
      <c r="AA166" s="9">
        <v>1002</v>
      </c>
      <c r="AB166" s="9">
        <v>17</v>
      </c>
      <c r="AC166" s="9">
        <v>0</v>
      </c>
      <c r="AD166" s="9" t="s">
        <v>20</v>
      </c>
      <c r="AE166" s="9" t="s">
        <v>20</v>
      </c>
      <c r="AF166" s="9" t="s">
        <v>20</v>
      </c>
      <c r="AG166" s="9">
        <v>0</v>
      </c>
      <c r="AH166" s="9">
        <v>0</v>
      </c>
      <c r="AI166" s="9">
        <v>1</v>
      </c>
      <c r="AK166" s="9">
        <v>1</v>
      </c>
      <c r="AL166" s="9">
        <v>1</v>
      </c>
      <c r="AM166" s="9">
        <v>2</v>
      </c>
      <c r="AN166" s="9">
        <v>0</v>
      </c>
      <c r="AO166" s="9">
        <v>0</v>
      </c>
      <c r="AQ166" s="9">
        <v>2</v>
      </c>
      <c r="AR166" s="9" t="s">
        <v>20</v>
      </c>
      <c r="AS166" s="9" t="s">
        <v>20</v>
      </c>
      <c r="AT166" s="9">
        <v>5</v>
      </c>
      <c r="AU166" s="9">
        <v>2</v>
      </c>
      <c r="AV166" s="9">
        <v>0</v>
      </c>
      <c r="AW166" s="121"/>
      <c r="AX166" s="9"/>
      <c r="BA166" s="63" t="s">
        <v>2297</v>
      </c>
      <c r="BB166" s="6" t="s">
        <v>1624</v>
      </c>
      <c r="BC166" s="9"/>
      <c r="BD166" s="9"/>
      <c r="BE166" s="9"/>
      <c r="BF166" s="9"/>
      <c r="BG166" s="9"/>
      <c r="BI166" t="s">
        <v>3146</v>
      </c>
    </row>
    <row r="167" spans="1:61" x14ac:dyDescent="0.25">
      <c r="A167" s="5" t="s">
        <v>154</v>
      </c>
      <c r="B167" t="s">
        <v>217</v>
      </c>
      <c r="C167" t="str">
        <f>VLOOKUP(Tabelle1[[#This Row],[bank_name]],list_all_banks!$B$1:$C$691,2,FALSE)</f>
        <v>AT46146</v>
      </c>
      <c r="D167" s="6" t="s">
        <v>218</v>
      </c>
      <c r="E167" s="42" t="str">
        <f t="shared" si="2"/>
        <v>31.12.2015</v>
      </c>
      <c r="F167">
        <v>2015</v>
      </c>
      <c r="G167">
        <v>1</v>
      </c>
      <c r="H167" t="s">
        <v>20</v>
      </c>
      <c r="I167" t="s">
        <v>1382</v>
      </c>
      <c r="J167">
        <v>2</v>
      </c>
      <c r="K167" t="s">
        <v>1366</v>
      </c>
      <c r="L167">
        <v>0</v>
      </c>
      <c r="M167" t="s">
        <v>14</v>
      </c>
      <c r="N167" t="s">
        <v>19</v>
      </c>
      <c r="P167">
        <v>2</v>
      </c>
      <c r="Q167">
        <v>2</v>
      </c>
      <c r="R167">
        <v>0</v>
      </c>
      <c r="S167">
        <v>0</v>
      </c>
      <c r="U167">
        <v>0</v>
      </c>
      <c r="V167">
        <v>0</v>
      </c>
      <c r="Y167" t="s">
        <v>1363</v>
      </c>
      <c r="Z167">
        <v>611</v>
      </c>
      <c r="AA167" s="9">
        <v>4205</v>
      </c>
      <c r="AB167">
        <v>241</v>
      </c>
      <c r="AC167">
        <v>84</v>
      </c>
      <c r="AD167" t="s">
        <v>20</v>
      </c>
      <c r="AE167" t="s">
        <v>20</v>
      </c>
      <c r="AF167" t="s">
        <v>20</v>
      </c>
      <c r="AG167">
        <v>64</v>
      </c>
      <c r="AH167">
        <v>0</v>
      </c>
      <c r="AI167">
        <v>1</v>
      </c>
      <c r="AK167">
        <v>1</v>
      </c>
      <c r="AL167">
        <v>1</v>
      </c>
      <c r="AM167">
        <v>2</v>
      </c>
      <c r="AN167">
        <v>0</v>
      </c>
      <c r="AO167">
        <v>0</v>
      </c>
      <c r="AQ167">
        <v>2</v>
      </c>
      <c r="AR167" t="s">
        <v>20</v>
      </c>
      <c r="AS167" t="s">
        <v>20</v>
      </c>
      <c r="AT167">
        <v>5</v>
      </c>
      <c r="AU167">
        <v>2</v>
      </c>
      <c r="AV167">
        <v>0</v>
      </c>
      <c r="AW167" s="28"/>
      <c r="BA167" s="14" t="s">
        <v>2297</v>
      </c>
      <c r="BB167" s="6" t="s">
        <v>1624</v>
      </c>
      <c r="BG167" s="9"/>
      <c r="BI167" t="s">
        <v>3146</v>
      </c>
    </row>
    <row r="168" spans="1:61" s="44" customFormat="1" ht="15.75" thickBot="1" x14ac:dyDescent="0.3">
      <c r="A168" s="57" t="s">
        <v>154</v>
      </c>
      <c r="B168" s="44" t="s">
        <v>217</v>
      </c>
      <c r="C168" s="44" t="str">
        <f>VLOOKUP(Tabelle1[[#This Row],[bank_name]],list_all_banks!$B$1:$C$691,2,FALSE)</f>
        <v>AT46146</v>
      </c>
      <c r="D168" s="45" t="s">
        <v>218</v>
      </c>
      <c r="E168" s="46" t="str">
        <f t="shared" si="2"/>
        <v>31.12.2015</v>
      </c>
      <c r="F168" s="44">
        <v>2015</v>
      </c>
      <c r="G168" s="44">
        <v>1</v>
      </c>
      <c r="H168" s="44" t="s">
        <v>20</v>
      </c>
      <c r="I168" s="44" t="s">
        <v>1382</v>
      </c>
      <c r="J168" s="44">
        <v>2</v>
      </c>
      <c r="K168" s="44" t="s">
        <v>1366</v>
      </c>
      <c r="L168" s="44">
        <v>0</v>
      </c>
      <c r="M168" s="44" t="s">
        <v>14</v>
      </c>
      <c r="N168" s="44" t="s">
        <v>19</v>
      </c>
      <c r="O168" s="45"/>
      <c r="P168" s="44">
        <v>2</v>
      </c>
      <c r="Q168" s="44">
        <v>2</v>
      </c>
      <c r="R168" s="44">
        <v>0</v>
      </c>
      <c r="S168" s="44">
        <v>0</v>
      </c>
      <c r="T168" s="45"/>
      <c r="U168" s="44">
        <v>0</v>
      </c>
      <c r="V168" s="44">
        <v>0</v>
      </c>
      <c r="X168" s="45"/>
      <c r="Y168" s="131" t="s">
        <v>1725</v>
      </c>
      <c r="Z168" s="44">
        <v>257</v>
      </c>
      <c r="AA168" s="44">
        <v>2344</v>
      </c>
      <c r="AB168" s="44">
        <v>59</v>
      </c>
      <c r="AC168" s="44">
        <v>3</v>
      </c>
      <c r="AD168" s="44" t="s">
        <v>20</v>
      </c>
      <c r="AE168" s="44" t="s">
        <v>20</v>
      </c>
      <c r="AF168" s="44" t="s">
        <v>20</v>
      </c>
      <c r="AG168" s="44">
        <v>4</v>
      </c>
      <c r="AH168" s="44">
        <v>0</v>
      </c>
      <c r="AI168" s="44">
        <v>1</v>
      </c>
      <c r="AJ168" s="45"/>
      <c r="AK168" s="44">
        <v>1</v>
      </c>
      <c r="AL168" s="44">
        <v>1</v>
      </c>
      <c r="AM168" s="44">
        <v>2</v>
      </c>
      <c r="AN168" s="44">
        <v>0</v>
      </c>
      <c r="AO168" s="44">
        <v>0</v>
      </c>
      <c r="AP168" s="45"/>
      <c r="AQ168" s="44">
        <v>2</v>
      </c>
      <c r="AR168" s="44" t="s">
        <v>20</v>
      </c>
      <c r="AS168" s="44" t="s">
        <v>20</v>
      </c>
      <c r="AT168" s="44">
        <v>5</v>
      </c>
      <c r="AU168" s="44">
        <v>2</v>
      </c>
      <c r="AV168" s="44">
        <v>0</v>
      </c>
      <c r="AW168" s="130"/>
      <c r="AY168" s="45"/>
      <c r="AZ168" s="46"/>
      <c r="BA168" s="47" t="s">
        <v>2297</v>
      </c>
      <c r="BB168" s="45" t="s">
        <v>1624</v>
      </c>
      <c r="BH168" s="45"/>
      <c r="BI168" t="s">
        <v>3146</v>
      </c>
    </row>
    <row r="169" spans="1:61" x14ac:dyDescent="0.25">
      <c r="A169" s="5" t="s">
        <v>154</v>
      </c>
      <c r="B169" t="s">
        <v>217</v>
      </c>
      <c r="C169" t="str">
        <f>VLOOKUP(Tabelle1[[#This Row],[bank_name]],list_all_banks!$B$1:$C$691,2,FALSE)</f>
        <v>AT46146</v>
      </c>
      <c r="D169" s="6" t="s">
        <v>218</v>
      </c>
      <c r="E169" s="42" t="str">
        <f t="shared" si="2"/>
        <v>31.12.2016</v>
      </c>
      <c r="F169">
        <v>2016</v>
      </c>
      <c r="G169">
        <v>1</v>
      </c>
      <c r="H169" t="s">
        <v>20</v>
      </c>
      <c r="I169" t="s">
        <v>1382</v>
      </c>
      <c r="J169">
        <v>2</v>
      </c>
      <c r="K169" t="s">
        <v>1</v>
      </c>
      <c r="L169">
        <v>0</v>
      </c>
      <c r="M169" t="s">
        <v>14</v>
      </c>
      <c r="N169" t="s">
        <v>19</v>
      </c>
      <c r="P169">
        <v>2</v>
      </c>
      <c r="Q169">
        <v>2</v>
      </c>
      <c r="R169">
        <v>0</v>
      </c>
      <c r="S169">
        <v>0</v>
      </c>
      <c r="U169">
        <v>0</v>
      </c>
      <c r="V169">
        <v>0</v>
      </c>
      <c r="Y169" t="s">
        <v>154</v>
      </c>
      <c r="Z169">
        <v>2922</v>
      </c>
      <c r="AA169" s="9">
        <v>17084</v>
      </c>
      <c r="AB169">
        <v>328</v>
      </c>
      <c r="AC169">
        <v>167</v>
      </c>
      <c r="AD169" t="s">
        <v>20</v>
      </c>
      <c r="AE169" t="s">
        <v>20</v>
      </c>
      <c r="AF169" t="s">
        <v>20</v>
      </c>
      <c r="AG169">
        <v>131</v>
      </c>
      <c r="AH169">
        <v>0</v>
      </c>
      <c r="AI169">
        <v>1</v>
      </c>
      <c r="AK169">
        <v>1</v>
      </c>
      <c r="AL169">
        <v>1</v>
      </c>
      <c r="AM169">
        <v>2</v>
      </c>
      <c r="AN169">
        <v>0</v>
      </c>
      <c r="AO169">
        <v>0</v>
      </c>
      <c r="AQ169">
        <v>2</v>
      </c>
      <c r="AR169" t="s">
        <v>20</v>
      </c>
      <c r="AS169" t="s">
        <v>20</v>
      </c>
      <c r="AT169">
        <v>5</v>
      </c>
      <c r="AU169">
        <v>2</v>
      </c>
      <c r="AV169">
        <v>0</v>
      </c>
      <c r="AW169" s="28"/>
      <c r="BA169" s="14" t="s">
        <v>2298</v>
      </c>
      <c r="BB169" s="6" t="s">
        <v>1375</v>
      </c>
      <c r="BG169" s="9"/>
      <c r="BI169" t="s">
        <v>3146</v>
      </c>
    </row>
    <row r="170" spans="1:61" x14ac:dyDescent="0.25">
      <c r="A170" s="5" t="s">
        <v>154</v>
      </c>
      <c r="B170" t="s">
        <v>217</v>
      </c>
      <c r="C170" t="str">
        <f>VLOOKUP(Tabelle1[[#This Row],[bank_name]],list_all_banks!$B$1:$C$691,2,FALSE)</f>
        <v>AT46146</v>
      </c>
      <c r="D170" s="6" t="s">
        <v>218</v>
      </c>
      <c r="E170" s="42" t="str">
        <f t="shared" si="2"/>
        <v>31.12.2016</v>
      </c>
      <c r="F170">
        <v>2016</v>
      </c>
      <c r="G170">
        <v>1</v>
      </c>
      <c r="H170" t="s">
        <v>20</v>
      </c>
      <c r="I170" t="s">
        <v>1382</v>
      </c>
      <c r="J170">
        <v>2</v>
      </c>
      <c r="K170" t="s">
        <v>1</v>
      </c>
      <c r="L170">
        <v>0</v>
      </c>
      <c r="M170" t="s">
        <v>14</v>
      </c>
      <c r="N170" t="s">
        <v>19</v>
      </c>
      <c r="P170">
        <v>2</v>
      </c>
      <c r="Q170">
        <v>2</v>
      </c>
      <c r="R170">
        <v>0</v>
      </c>
      <c r="S170">
        <v>0</v>
      </c>
      <c r="U170">
        <v>0</v>
      </c>
      <c r="V170">
        <v>0</v>
      </c>
      <c r="Y170" t="s">
        <v>980</v>
      </c>
      <c r="Z170">
        <v>414</v>
      </c>
      <c r="AA170" s="9">
        <v>2935</v>
      </c>
      <c r="AB170">
        <v>139</v>
      </c>
      <c r="AC170">
        <v>8</v>
      </c>
      <c r="AD170" t="s">
        <v>20</v>
      </c>
      <c r="AE170" t="s">
        <v>20</v>
      </c>
      <c r="AF170" t="s">
        <v>20</v>
      </c>
      <c r="AG170">
        <v>40</v>
      </c>
      <c r="AH170">
        <v>0</v>
      </c>
      <c r="AI170">
        <v>1</v>
      </c>
      <c r="AK170">
        <v>1</v>
      </c>
      <c r="AL170">
        <v>1</v>
      </c>
      <c r="AM170">
        <v>2</v>
      </c>
      <c r="AN170">
        <v>0</v>
      </c>
      <c r="AO170">
        <v>0</v>
      </c>
      <c r="AQ170">
        <v>2</v>
      </c>
      <c r="AR170" t="s">
        <v>20</v>
      </c>
      <c r="AS170" t="s">
        <v>20</v>
      </c>
      <c r="AT170">
        <v>5</v>
      </c>
      <c r="AU170">
        <v>2</v>
      </c>
      <c r="AV170">
        <v>0</v>
      </c>
      <c r="AW170" s="28"/>
      <c r="BA170" s="14" t="s">
        <v>2298</v>
      </c>
      <c r="BB170" s="6" t="s">
        <v>1375</v>
      </c>
      <c r="BG170" s="9"/>
      <c r="BI170" t="s">
        <v>3146</v>
      </c>
    </row>
    <row r="171" spans="1:61" x14ac:dyDescent="0.25">
      <c r="A171" s="53" t="s">
        <v>154</v>
      </c>
      <c r="B171" s="9" t="s">
        <v>217</v>
      </c>
      <c r="C171" s="9" t="str">
        <f>VLOOKUP(Tabelle1[[#This Row],[bank_name]],list_all_banks!$B$1:$C$691,2,FALSE)</f>
        <v>AT46146</v>
      </c>
      <c r="D171" s="6" t="s">
        <v>218</v>
      </c>
      <c r="E171" s="42" t="str">
        <f t="shared" si="2"/>
        <v>31.12.2016</v>
      </c>
      <c r="F171" s="9">
        <v>2016</v>
      </c>
      <c r="G171" s="9">
        <v>1</v>
      </c>
      <c r="H171" s="9" t="s">
        <v>20</v>
      </c>
      <c r="I171" s="9" t="s">
        <v>1382</v>
      </c>
      <c r="J171" s="9">
        <v>2</v>
      </c>
      <c r="K171" s="9" t="s">
        <v>1</v>
      </c>
      <c r="L171" s="9">
        <v>0</v>
      </c>
      <c r="M171" s="9" t="s">
        <v>14</v>
      </c>
      <c r="N171" s="9" t="s">
        <v>19</v>
      </c>
      <c r="P171" s="9">
        <v>2</v>
      </c>
      <c r="Q171" s="9">
        <v>2</v>
      </c>
      <c r="R171" s="9">
        <v>0</v>
      </c>
      <c r="S171" s="9">
        <v>0</v>
      </c>
      <c r="U171" s="9">
        <v>0</v>
      </c>
      <c r="V171" s="9">
        <v>0</v>
      </c>
      <c r="W171" s="9"/>
      <c r="Y171" s="9" t="s">
        <v>293</v>
      </c>
      <c r="Z171" s="9">
        <v>1375</v>
      </c>
      <c r="AA171" s="9">
        <v>10371</v>
      </c>
      <c r="AB171" s="9">
        <v>674</v>
      </c>
      <c r="AC171" s="9">
        <v>135</v>
      </c>
      <c r="AD171" s="9" t="s">
        <v>20</v>
      </c>
      <c r="AE171" s="9" t="s">
        <v>20</v>
      </c>
      <c r="AF171" s="9" t="s">
        <v>20</v>
      </c>
      <c r="AG171" s="9">
        <v>130</v>
      </c>
      <c r="AH171" s="9">
        <v>0</v>
      </c>
      <c r="AI171" s="9">
        <v>1</v>
      </c>
      <c r="AK171" s="9">
        <v>1</v>
      </c>
      <c r="AL171" s="9">
        <v>1</v>
      </c>
      <c r="AM171" s="9">
        <v>2</v>
      </c>
      <c r="AN171" s="9">
        <v>0</v>
      </c>
      <c r="AO171" s="9">
        <v>0</v>
      </c>
      <c r="AQ171" s="9">
        <v>2</v>
      </c>
      <c r="AR171" s="9" t="s">
        <v>20</v>
      </c>
      <c r="AS171" s="9" t="s">
        <v>20</v>
      </c>
      <c r="AT171" s="9">
        <v>5</v>
      </c>
      <c r="AU171" s="9">
        <v>2</v>
      </c>
      <c r="AV171" s="9">
        <v>0</v>
      </c>
      <c r="AW171" s="121"/>
      <c r="AX171" s="9"/>
      <c r="BA171" s="63" t="s">
        <v>2298</v>
      </c>
      <c r="BB171" s="6" t="s">
        <v>1375</v>
      </c>
      <c r="BC171" s="9"/>
      <c r="BD171" s="9"/>
      <c r="BE171" s="9"/>
      <c r="BF171" s="9"/>
      <c r="BG171" s="9"/>
      <c r="BI171" t="s">
        <v>3146</v>
      </c>
    </row>
    <row r="172" spans="1:61" x14ac:dyDescent="0.25">
      <c r="A172" s="5" t="s">
        <v>154</v>
      </c>
      <c r="B172" t="s">
        <v>217</v>
      </c>
      <c r="C172" t="str">
        <f>VLOOKUP(Tabelle1[[#This Row],[bank_name]],list_all_banks!$B$1:$C$691,2,FALSE)</f>
        <v>AT46146</v>
      </c>
      <c r="D172" s="6" t="s">
        <v>218</v>
      </c>
      <c r="E172" s="42" t="str">
        <f t="shared" si="2"/>
        <v>31.12.2016</v>
      </c>
      <c r="F172">
        <v>2016</v>
      </c>
      <c r="G172">
        <v>1</v>
      </c>
      <c r="H172" t="s">
        <v>20</v>
      </c>
      <c r="I172" t="s">
        <v>1382</v>
      </c>
      <c r="J172">
        <v>2</v>
      </c>
      <c r="K172" t="s">
        <v>1</v>
      </c>
      <c r="L172">
        <v>0</v>
      </c>
      <c r="M172" t="s">
        <v>14</v>
      </c>
      <c r="N172" t="s">
        <v>19</v>
      </c>
      <c r="P172">
        <v>2</v>
      </c>
      <c r="Q172">
        <v>2</v>
      </c>
      <c r="R172">
        <v>0</v>
      </c>
      <c r="S172">
        <v>0</v>
      </c>
      <c r="U172">
        <v>0</v>
      </c>
      <c r="V172">
        <v>0</v>
      </c>
      <c r="Y172" t="s">
        <v>983</v>
      </c>
      <c r="Z172">
        <v>346</v>
      </c>
      <c r="AA172" s="9">
        <v>2902</v>
      </c>
      <c r="AB172">
        <v>151</v>
      </c>
      <c r="AC172">
        <v>12</v>
      </c>
      <c r="AD172" t="s">
        <v>20</v>
      </c>
      <c r="AE172" t="s">
        <v>20</v>
      </c>
      <c r="AF172" t="s">
        <v>20</v>
      </c>
      <c r="AG172">
        <v>12</v>
      </c>
      <c r="AH172">
        <v>0</v>
      </c>
      <c r="AI172">
        <v>1</v>
      </c>
      <c r="AK172">
        <v>1</v>
      </c>
      <c r="AL172">
        <v>1</v>
      </c>
      <c r="AM172">
        <v>2</v>
      </c>
      <c r="AN172">
        <v>0</v>
      </c>
      <c r="AO172">
        <v>0</v>
      </c>
      <c r="AQ172">
        <v>2</v>
      </c>
      <c r="AR172" t="s">
        <v>20</v>
      </c>
      <c r="AS172" t="s">
        <v>20</v>
      </c>
      <c r="AT172">
        <v>5</v>
      </c>
      <c r="AU172">
        <v>2</v>
      </c>
      <c r="AV172">
        <v>0</v>
      </c>
      <c r="AW172" s="28"/>
      <c r="BA172" s="14" t="s">
        <v>2298</v>
      </c>
      <c r="BB172" s="6" t="s">
        <v>1375</v>
      </c>
      <c r="BG172" s="9"/>
      <c r="BI172" t="s">
        <v>3146</v>
      </c>
    </row>
    <row r="173" spans="1:61" x14ac:dyDescent="0.25">
      <c r="A173" s="5" t="s">
        <v>154</v>
      </c>
      <c r="B173" t="s">
        <v>217</v>
      </c>
      <c r="C173" t="str">
        <f>VLOOKUP(Tabelle1[[#This Row],[bank_name]],list_all_banks!$B$1:$C$691,2,FALSE)</f>
        <v>AT46146</v>
      </c>
      <c r="D173" s="6" t="s">
        <v>218</v>
      </c>
      <c r="E173" s="42" t="str">
        <f t="shared" si="2"/>
        <v>31.12.2016</v>
      </c>
      <c r="F173">
        <v>2016</v>
      </c>
      <c r="G173">
        <v>1</v>
      </c>
      <c r="H173" t="s">
        <v>20</v>
      </c>
      <c r="I173" t="s">
        <v>1382</v>
      </c>
      <c r="J173">
        <v>2</v>
      </c>
      <c r="K173" t="s">
        <v>1</v>
      </c>
      <c r="L173">
        <v>0</v>
      </c>
      <c r="M173" t="s">
        <v>14</v>
      </c>
      <c r="N173" t="s">
        <v>19</v>
      </c>
      <c r="P173">
        <v>2</v>
      </c>
      <c r="Q173">
        <v>2</v>
      </c>
      <c r="R173">
        <v>0</v>
      </c>
      <c r="S173">
        <v>0</v>
      </c>
      <c r="U173">
        <v>0</v>
      </c>
      <c r="V173">
        <v>0</v>
      </c>
      <c r="Y173" t="s">
        <v>1324</v>
      </c>
      <c r="Z173">
        <v>685</v>
      </c>
      <c r="AA173" s="9">
        <v>7120</v>
      </c>
      <c r="AB173">
        <v>311</v>
      </c>
      <c r="AC173">
        <v>9</v>
      </c>
      <c r="AD173" t="s">
        <v>20</v>
      </c>
      <c r="AE173" t="s">
        <v>20</v>
      </c>
      <c r="AF173" t="s">
        <v>20</v>
      </c>
      <c r="AG173">
        <v>29</v>
      </c>
      <c r="AH173">
        <v>0</v>
      </c>
      <c r="AI173">
        <v>1</v>
      </c>
      <c r="AK173">
        <v>1</v>
      </c>
      <c r="AL173">
        <v>1</v>
      </c>
      <c r="AM173">
        <v>2</v>
      </c>
      <c r="AN173">
        <v>0</v>
      </c>
      <c r="AO173">
        <v>0</v>
      </c>
      <c r="AQ173">
        <v>2</v>
      </c>
      <c r="AR173" t="s">
        <v>20</v>
      </c>
      <c r="AS173" t="s">
        <v>20</v>
      </c>
      <c r="AT173">
        <v>5</v>
      </c>
      <c r="AU173">
        <v>2</v>
      </c>
      <c r="AV173">
        <v>0</v>
      </c>
      <c r="AW173" s="28"/>
      <c r="BA173" s="14" t="s">
        <v>2298</v>
      </c>
      <c r="BB173" s="6" t="s">
        <v>1375</v>
      </c>
      <c r="BE173" s="9"/>
      <c r="BF173" s="9"/>
      <c r="BG173" s="9"/>
      <c r="BI173" t="s">
        <v>3146</v>
      </c>
    </row>
    <row r="174" spans="1:61" x14ac:dyDescent="0.25">
      <c r="A174" s="53" t="s">
        <v>154</v>
      </c>
      <c r="B174" s="9" t="s">
        <v>217</v>
      </c>
      <c r="C174" s="9" t="str">
        <f>VLOOKUP(Tabelle1[[#This Row],[bank_name]],list_all_banks!$B$1:$C$691,2,FALSE)</f>
        <v>AT46146</v>
      </c>
      <c r="D174" s="6" t="s">
        <v>218</v>
      </c>
      <c r="E174" s="42" t="str">
        <f t="shared" si="2"/>
        <v>31.12.2016</v>
      </c>
      <c r="F174" s="9">
        <v>2016</v>
      </c>
      <c r="G174" s="9">
        <v>1</v>
      </c>
      <c r="H174" s="9" t="s">
        <v>20</v>
      </c>
      <c r="I174" s="9" t="s">
        <v>1382</v>
      </c>
      <c r="J174" s="9">
        <v>2</v>
      </c>
      <c r="K174" s="9" t="s">
        <v>1</v>
      </c>
      <c r="L174" s="9">
        <v>0</v>
      </c>
      <c r="M174" s="9" t="s">
        <v>14</v>
      </c>
      <c r="N174" s="9" t="s">
        <v>19</v>
      </c>
      <c r="P174" s="9">
        <v>2</v>
      </c>
      <c r="Q174" s="9">
        <v>2</v>
      </c>
      <c r="R174" s="9">
        <v>0</v>
      </c>
      <c r="S174" s="9">
        <v>0</v>
      </c>
      <c r="U174" s="9">
        <v>0</v>
      </c>
      <c r="V174" s="9">
        <v>0</v>
      </c>
      <c r="W174" s="9"/>
      <c r="Y174" s="9" t="s">
        <v>1654</v>
      </c>
      <c r="Z174" s="9">
        <v>72</v>
      </c>
      <c r="AA174" s="9">
        <v>992</v>
      </c>
      <c r="AB174" s="9">
        <v>26</v>
      </c>
      <c r="AC174" s="9">
        <v>0</v>
      </c>
      <c r="AD174" s="9" t="s">
        <v>20</v>
      </c>
      <c r="AE174" s="9" t="s">
        <v>20</v>
      </c>
      <c r="AF174" s="9" t="s">
        <v>20</v>
      </c>
      <c r="AG174" s="9">
        <v>1</v>
      </c>
      <c r="AH174" s="9">
        <v>0</v>
      </c>
      <c r="AI174" s="9">
        <v>1</v>
      </c>
      <c r="AK174" s="9">
        <v>1</v>
      </c>
      <c r="AL174" s="9">
        <v>1</v>
      </c>
      <c r="AM174" s="9">
        <v>2</v>
      </c>
      <c r="AN174" s="9">
        <v>0</v>
      </c>
      <c r="AO174" s="9">
        <v>0</v>
      </c>
      <c r="AQ174" s="9">
        <v>2</v>
      </c>
      <c r="AR174" s="9" t="s">
        <v>20</v>
      </c>
      <c r="AS174" s="9" t="s">
        <v>20</v>
      </c>
      <c r="AT174" s="9">
        <v>5</v>
      </c>
      <c r="AU174" s="9">
        <v>2</v>
      </c>
      <c r="AV174" s="9">
        <v>0</v>
      </c>
      <c r="AW174" s="121"/>
      <c r="AX174" s="9"/>
      <c r="BA174" s="63" t="s">
        <v>2298</v>
      </c>
      <c r="BB174" s="6" t="s">
        <v>1375</v>
      </c>
      <c r="BC174" s="9"/>
      <c r="BD174" s="9"/>
      <c r="BE174" s="9"/>
      <c r="BF174" s="9"/>
      <c r="BG174" s="9"/>
      <c r="BI174" t="s">
        <v>3146</v>
      </c>
    </row>
    <row r="175" spans="1:61" x14ac:dyDescent="0.25">
      <c r="A175" s="53" t="s">
        <v>154</v>
      </c>
      <c r="B175" s="9" t="s">
        <v>217</v>
      </c>
      <c r="C175" s="9" t="str">
        <f>VLOOKUP(Tabelle1[[#This Row],[bank_name]],list_all_banks!$B$1:$C$691,2,FALSE)</f>
        <v>AT46146</v>
      </c>
      <c r="D175" s="6" t="s">
        <v>218</v>
      </c>
      <c r="E175" s="42" t="str">
        <f t="shared" si="2"/>
        <v>31.12.2016</v>
      </c>
      <c r="F175" s="9">
        <v>2016</v>
      </c>
      <c r="G175" s="9">
        <v>1</v>
      </c>
      <c r="H175" s="9" t="s">
        <v>20</v>
      </c>
      <c r="I175" s="9" t="s">
        <v>1382</v>
      </c>
      <c r="J175" s="9">
        <v>2</v>
      </c>
      <c r="K175" s="9" t="s">
        <v>1</v>
      </c>
      <c r="L175" s="9">
        <v>0</v>
      </c>
      <c r="M175" s="9" t="s">
        <v>14</v>
      </c>
      <c r="N175" s="9" t="s">
        <v>19</v>
      </c>
      <c r="P175" s="9">
        <v>2</v>
      </c>
      <c r="Q175" s="9">
        <v>2</v>
      </c>
      <c r="R175" s="9">
        <v>0</v>
      </c>
      <c r="S175" s="9">
        <v>0</v>
      </c>
      <c r="U175" s="9">
        <v>0</v>
      </c>
      <c r="V175" s="9">
        <v>0</v>
      </c>
      <c r="W175" s="9"/>
      <c r="Y175" s="9" t="s">
        <v>1363</v>
      </c>
      <c r="Z175" s="9">
        <v>628</v>
      </c>
      <c r="AA175" s="9">
        <v>4247</v>
      </c>
      <c r="AB175" s="9">
        <v>245</v>
      </c>
      <c r="AC175" s="9">
        <v>75</v>
      </c>
      <c r="AD175" s="9" t="s">
        <v>20</v>
      </c>
      <c r="AE175" s="9" t="s">
        <v>20</v>
      </c>
      <c r="AF175" s="9" t="s">
        <v>20</v>
      </c>
      <c r="AG175" s="9">
        <v>74</v>
      </c>
      <c r="AH175" s="9">
        <v>0</v>
      </c>
      <c r="AI175" s="9">
        <v>1</v>
      </c>
      <c r="AK175" s="9">
        <v>1</v>
      </c>
      <c r="AL175" s="9">
        <v>1</v>
      </c>
      <c r="AM175" s="9">
        <v>2</v>
      </c>
      <c r="AN175" s="9">
        <v>0</v>
      </c>
      <c r="AO175" s="9">
        <v>0</v>
      </c>
      <c r="AQ175" s="9">
        <v>2</v>
      </c>
      <c r="AR175" s="9" t="s">
        <v>20</v>
      </c>
      <c r="AS175" s="9" t="s">
        <v>20</v>
      </c>
      <c r="AT175" s="9">
        <v>5</v>
      </c>
      <c r="AU175" s="9">
        <v>2</v>
      </c>
      <c r="AV175" s="9">
        <v>0</v>
      </c>
      <c r="AW175" s="121"/>
      <c r="AX175" s="9"/>
      <c r="BA175" s="63" t="s">
        <v>2298</v>
      </c>
      <c r="BB175" s="6" t="s">
        <v>1375</v>
      </c>
      <c r="BC175" s="9"/>
      <c r="BD175" s="9"/>
      <c r="BE175" s="9"/>
      <c r="BF175" s="9"/>
      <c r="BG175" s="9"/>
      <c r="BI175" s="9" t="s">
        <v>3146</v>
      </c>
    </row>
    <row r="176" spans="1:61" s="44" customFormat="1" ht="15.75" thickBot="1" x14ac:dyDescent="0.3">
      <c r="A176" s="57" t="s">
        <v>154</v>
      </c>
      <c r="B176" s="44" t="s">
        <v>217</v>
      </c>
      <c r="C176" s="44" t="str">
        <f>VLOOKUP(Tabelle1[[#This Row],[bank_name]],list_all_banks!$B$1:$C$691,2,FALSE)</f>
        <v>AT46146</v>
      </c>
      <c r="D176" s="45" t="s">
        <v>218</v>
      </c>
      <c r="E176" s="46" t="str">
        <f t="shared" si="2"/>
        <v>31.12.2016</v>
      </c>
      <c r="F176" s="44">
        <v>2016</v>
      </c>
      <c r="G176" s="44">
        <v>1</v>
      </c>
      <c r="H176" s="44" t="s">
        <v>20</v>
      </c>
      <c r="I176" s="44" t="s">
        <v>1382</v>
      </c>
      <c r="J176" s="44">
        <v>2</v>
      </c>
      <c r="K176" s="44" t="s">
        <v>1</v>
      </c>
      <c r="L176" s="44">
        <v>0</v>
      </c>
      <c r="M176" s="44" t="s">
        <v>14</v>
      </c>
      <c r="N176" s="44" t="s">
        <v>19</v>
      </c>
      <c r="O176" s="45"/>
      <c r="P176" s="44">
        <v>2</v>
      </c>
      <c r="Q176" s="44">
        <v>2</v>
      </c>
      <c r="R176" s="44">
        <v>0</v>
      </c>
      <c r="S176" s="44">
        <v>0</v>
      </c>
      <c r="T176" s="45"/>
      <c r="U176" s="44">
        <v>0</v>
      </c>
      <c r="V176" s="44">
        <v>0</v>
      </c>
      <c r="X176" s="45"/>
      <c r="Y176" s="131" t="s">
        <v>1725</v>
      </c>
      <c r="Z176" s="44">
        <v>249</v>
      </c>
      <c r="AA176" s="44">
        <v>1305</v>
      </c>
      <c r="AB176" s="44">
        <v>76</v>
      </c>
      <c r="AC176" s="44">
        <v>2</v>
      </c>
      <c r="AD176" s="44" t="s">
        <v>20</v>
      </c>
      <c r="AE176" s="44" t="s">
        <v>20</v>
      </c>
      <c r="AF176" s="44" t="s">
        <v>20</v>
      </c>
      <c r="AG176" s="44">
        <v>-3</v>
      </c>
      <c r="AH176" s="44">
        <v>0</v>
      </c>
      <c r="AI176" s="44">
        <v>1</v>
      </c>
      <c r="AJ176" s="45"/>
      <c r="AK176" s="44">
        <v>1</v>
      </c>
      <c r="AL176" s="44">
        <v>1</v>
      </c>
      <c r="AM176" s="44">
        <v>2</v>
      </c>
      <c r="AN176" s="44">
        <v>0</v>
      </c>
      <c r="AO176" s="44">
        <v>0</v>
      </c>
      <c r="AP176" s="45"/>
      <c r="AQ176" s="44">
        <v>2</v>
      </c>
      <c r="AR176" s="44" t="s">
        <v>20</v>
      </c>
      <c r="AS176" s="44" t="s">
        <v>20</v>
      </c>
      <c r="AT176" s="44">
        <v>5</v>
      </c>
      <c r="AU176" s="44">
        <v>2</v>
      </c>
      <c r="AV176" s="44">
        <v>0</v>
      </c>
      <c r="AW176" s="130"/>
      <c r="AY176" s="45"/>
      <c r="AZ176" s="46"/>
      <c r="BA176" s="47" t="s">
        <v>2298</v>
      </c>
      <c r="BB176" s="45" t="s">
        <v>1375</v>
      </c>
      <c r="BH176" s="45"/>
      <c r="BI176" t="s">
        <v>3146</v>
      </c>
    </row>
    <row r="177" spans="1:61" s="60" customFormat="1" ht="15.75" thickBot="1" x14ac:dyDescent="0.3">
      <c r="A177" s="60" t="s">
        <v>154</v>
      </c>
      <c r="B177" s="60" t="s">
        <v>219</v>
      </c>
      <c r="C177" s="60" t="str">
        <f>VLOOKUP(Tabelle1[[#This Row],[bank_name]],list_all_banks!$B$1:$C$691,2,FALSE)</f>
        <v>AT46403</v>
      </c>
      <c r="D177" s="128" t="s">
        <v>220</v>
      </c>
      <c r="E177" s="176" t="str">
        <f t="shared" si="2"/>
        <v>31.12.</v>
      </c>
      <c r="O177" s="128"/>
      <c r="T177" s="128"/>
      <c r="X177" s="128"/>
      <c r="AJ177" s="128"/>
      <c r="AP177" s="128"/>
      <c r="AY177" s="128"/>
      <c r="AZ177" s="176"/>
      <c r="BB177" s="128"/>
      <c r="BH177" s="128"/>
      <c r="BI177"/>
    </row>
    <row r="178" spans="1:61" x14ac:dyDescent="0.25">
      <c r="A178" t="s">
        <v>154</v>
      </c>
      <c r="B178" s="40" t="s">
        <v>221</v>
      </c>
      <c r="C178" t="str">
        <f>VLOOKUP(Tabelle1[[#This Row],[bank_name]],list_all_banks!$B$1:$C$691,2,FALSE)</f>
        <v>AT46744</v>
      </c>
      <c r="D178" s="6" t="s">
        <v>2236</v>
      </c>
      <c r="E178" s="42" t="str">
        <f t="shared" si="2"/>
        <v>31.12.2014</v>
      </c>
      <c r="F178">
        <v>2014</v>
      </c>
      <c r="G178" s="5">
        <v>1</v>
      </c>
      <c r="H178">
        <v>2</v>
      </c>
      <c r="I178" s="33" t="s">
        <v>1382</v>
      </c>
      <c r="J178">
        <v>2</v>
      </c>
      <c r="K178" t="s">
        <v>1</v>
      </c>
      <c r="L178">
        <v>0</v>
      </c>
      <c r="M178" t="s">
        <v>14</v>
      </c>
      <c r="N178" t="s">
        <v>91</v>
      </c>
      <c r="P178">
        <v>1</v>
      </c>
      <c r="Q178">
        <v>0</v>
      </c>
      <c r="R178" s="9">
        <v>3</v>
      </c>
      <c r="S178" s="9">
        <v>0</v>
      </c>
      <c r="U178" s="9">
        <v>0</v>
      </c>
      <c r="V178" s="9">
        <v>0</v>
      </c>
      <c r="W178" s="9"/>
      <c r="Y178" s="9" t="s">
        <v>154</v>
      </c>
      <c r="Z178" s="9">
        <f>165481-6293</f>
        <v>159188</v>
      </c>
      <c r="AA178" s="9">
        <f>566-56</f>
        <v>510</v>
      </c>
      <c r="AB178" s="52"/>
      <c r="AC178" s="9" t="s">
        <v>20</v>
      </c>
      <c r="AD178" s="9" t="s">
        <v>20</v>
      </c>
      <c r="AE178" s="9" t="s">
        <v>20</v>
      </c>
      <c r="AF178" s="9" t="s">
        <v>20</v>
      </c>
      <c r="AG178" s="52"/>
      <c r="AH178" s="9" t="s">
        <v>20</v>
      </c>
      <c r="AI178" s="9">
        <v>0</v>
      </c>
      <c r="AK178" s="9">
        <v>0</v>
      </c>
      <c r="AL178" s="9">
        <v>0</v>
      </c>
      <c r="AM178" s="9">
        <v>0</v>
      </c>
      <c r="AN178" s="9">
        <v>0</v>
      </c>
      <c r="AO178" s="9">
        <v>0</v>
      </c>
      <c r="AQ178" s="9">
        <v>0</v>
      </c>
      <c r="AR178" s="9" t="s">
        <v>20</v>
      </c>
      <c r="AS178" s="9" t="s">
        <v>20</v>
      </c>
      <c r="AT178" s="9">
        <v>0</v>
      </c>
      <c r="AU178" s="9">
        <v>0</v>
      </c>
      <c r="AV178" s="9">
        <v>0</v>
      </c>
      <c r="AW178" s="9" t="s">
        <v>1382</v>
      </c>
      <c r="AX178" s="9" t="s">
        <v>1382</v>
      </c>
      <c r="AY178" s="6" t="s">
        <v>2238</v>
      </c>
      <c r="BA178" s="14" t="s">
        <v>2299</v>
      </c>
      <c r="BG178" s="9"/>
      <c r="BI178" t="s">
        <v>3146</v>
      </c>
    </row>
    <row r="179" spans="1:61" s="44" customFormat="1" ht="15.75" thickBot="1" x14ac:dyDescent="0.3">
      <c r="A179" s="44" t="s">
        <v>154</v>
      </c>
      <c r="B179" s="48" t="s">
        <v>221</v>
      </c>
      <c r="C179" s="44" t="str">
        <f>VLOOKUP(Tabelle1[[#This Row],[bank_name]],list_all_banks!$B$1:$C$691,2,FALSE)</f>
        <v>AT46744</v>
      </c>
      <c r="D179" s="45" t="s">
        <v>2237</v>
      </c>
      <c r="E179" s="46" t="str">
        <f t="shared" si="2"/>
        <v>31.12.2014</v>
      </c>
      <c r="F179" s="44">
        <v>2014</v>
      </c>
      <c r="G179" s="57">
        <v>1</v>
      </c>
      <c r="H179" s="44">
        <v>2</v>
      </c>
      <c r="I179" s="124" t="s">
        <v>1382</v>
      </c>
      <c r="J179" s="44">
        <v>2</v>
      </c>
      <c r="K179" s="44" t="s">
        <v>1</v>
      </c>
      <c r="L179" s="44">
        <v>0</v>
      </c>
      <c r="M179" s="44" t="s">
        <v>14</v>
      </c>
      <c r="N179" s="44" t="s">
        <v>91</v>
      </c>
      <c r="O179" s="45"/>
      <c r="P179" s="44">
        <v>1</v>
      </c>
      <c r="Q179" s="44">
        <v>0</v>
      </c>
      <c r="R179" s="44">
        <v>3</v>
      </c>
      <c r="S179" s="44">
        <v>0</v>
      </c>
      <c r="T179" s="45"/>
      <c r="U179" s="44">
        <v>0</v>
      </c>
      <c r="V179" s="44">
        <v>0</v>
      </c>
      <c r="X179" s="45"/>
      <c r="Y179" s="44" t="s">
        <v>1020</v>
      </c>
      <c r="Z179" s="44">
        <v>6293</v>
      </c>
      <c r="AA179" s="44">
        <v>56</v>
      </c>
      <c r="AB179" s="44">
        <v>-13549</v>
      </c>
      <c r="AC179" s="44" t="s">
        <v>20</v>
      </c>
      <c r="AD179" s="44" t="s">
        <v>20</v>
      </c>
      <c r="AE179" s="44" t="s">
        <v>20</v>
      </c>
      <c r="AF179" s="44" t="s">
        <v>20</v>
      </c>
      <c r="AG179" s="44">
        <v>-1784</v>
      </c>
      <c r="AH179" s="44">
        <v>0</v>
      </c>
      <c r="AI179" s="44">
        <v>0</v>
      </c>
      <c r="AJ179" s="45"/>
      <c r="AK179" s="44">
        <v>0</v>
      </c>
      <c r="AL179" s="44">
        <v>0</v>
      </c>
      <c r="AM179" s="44">
        <v>0</v>
      </c>
      <c r="AN179" s="44">
        <v>0</v>
      </c>
      <c r="AO179" s="44">
        <v>0</v>
      </c>
      <c r="AP179" s="45"/>
      <c r="AQ179" s="44">
        <v>0</v>
      </c>
      <c r="AR179" s="44" t="s">
        <v>20</v>
      </c>
      <c r="AS179" s="44" t="s">
        <v>20</v>
      </c>
      <c r="AT179" s="44">
        <v>0</v>
      </c>
      <c r="AU179" s="44">
        <v>0</v>
      </c>
      <c r="AV179" s="44">
        <v>0</v>
      </c>
      <c r="AW179" s="44" t="s">
        <v>1382</v>
      </c>
      <c r="AX179" s="44" t="s">
        <v>1382</v>
      </c>
      <c r="AY179" s="45" t="s">
        <v>2238</v>
      </c>
      <c r="AZ179" s="46"/>
      <c r="BA179" s="47" t="s">
        <v>2299</v>
      </c>
      <c r="BB179" s="45"/>
      <c r="BH179" s="45"/>
      <c r="BI179" s="9" t="s">
        <v>3146</v>
      </c>
    </row>
    <row r="180" spans="1:61" x14ac:dyDescent="0.25">
      <c r="A180" t="s">
        <v>154</v>
      </c>
      <c r="B180" s="40" t="s">
        <v>221</v>
      </c>
      <c r="C180" t="str">
        <f>VLOOKUP(Tabelle1[[#This Row],[bank_name]],list_all_banks!$B$1:$C$691,2,FALSE)</f>
        <v>AT46744</v>
      </c>
      <c r="D180" s="6" t="s">
        <v>222</v>
      </c>
      <c r="E180" s="42" t="str">
        <f t="shared" si="2"/>
        <v>31.12.2015</v>
      </c>
      <c r="F180">
        <v>2015</v>
      </c>
      <c r="G180" s="5">
        <v>1</v>
      </c>
      <c r="H180">
        <v>2</v>
      </c>
      <c r="I180" s="33" t="s">
        <v>1382</v>
      </c>
      <c r="J180">
        <v>2</v>
      </c>
      <c r="K180" t="s">
        <v>1</v>
      </c>
      <c r="L180">
        <v>0</v>
      </c>
      <c r="M180" t="s">
        <v>14</v>
      </c>
      <c r="N180" t="s">
        <v>91</v>
      </c>
      <c r="P180">
        <v>1</v>
      </c>
      <c r="Q180">
        <v>0</v>
      </c>
      <c r="R180">
        <v>3</v>
      </c>
      <c r="S180">
        <v>0</v>
      </c>
      <c r="U180" s="9">
        <v>0</v>
      </c>
      <c r="V180" s="9">
        <v>0</v>
      </c>
      <c r="W180" s="9"/>
      <c r="Y180" s="9" t="s">
        <v>154</v>
      </c>
      <c r="Z180">
        <f>147204.737-4760</f>
        <v>142444.73699999999</v>
      </c>
      <c r="AA180">
        <f>513-45</f>
        <v>468</v>
      </c>
      <c r="AB180" s="40"/>
      <c r="AC180" t="s">
        <v>20</v>
      </c>
      <c r="AD180" t="s">
        <v>20</v>
      </c>
      <c r="AE180" t="s">
        <v>20</v>
      </c>
      <c r="AF180" t="s">
        <v>20</v>
      </c>
      <c r="AG180" s="40"/>
      <c r="AH180" t="s">
        <v>20</v>
      </c>
      <c r="AI180">
        <v>0</v>
      </c>
      <c r="AK180">
        <v>0</v>
      </c>
      <c r="AL180">
        <v>1</v>
      </c>
      <c r="AM180" s="9">
        <v>0</v>
      </c>
      <c r="AN180" s="9">
        <v>0</v>
      </c>
      <c r="AO180" s="9">
        <v>0</v>
      </c>
      <c r="AQ180" s="9">
        <v>0</v>
      </c>
      <c r="AR180" s="9" t="s">
        <v>20</v>
      </c>
      <c r="AS180" s="9" t="s">
        <v>20</v>
      </c>
      <c r="AT180" s="9">
        <v>0</v>
      </c>
      <c r="AU180" s="9">
        <v>0</v>
      </c>
      <c r="AV180" s="9">
        <v>0</v>
      </c>
      <c r="AW180" s="9" t="s">
        <v>1382</v>
      </c>
      <c r="AX180" s="9" t="s">
        <v>1382</v>
      </c>
      <c r="BA180" s="14" t="s">
        <v>2299</v>
      </c>
      <c r="BG180" s="9"/>
      <c r="BI180" t="s">
        <v>3146</v>
      </c>
    </row>
    <row r="181" spans="1:61" s="44" customFormat="1" ht="15.75" thickBot="1" x14ac:dyDescent="0.3">
      <c r="A181" s="44" t="s">
        <v>154</v>
      </c>
      <c r="B181" s="48" t="s">
        <v>221</v>
      </c>
      <c r="C181" s="44" t="str">
        <f>VLOOKUP(Tabelle1[[#This Row],[bank_name]],list_all_banks!$B$1:$C$691,2,FALSE)</f>
        <v>AT46744</v>
      </c>
      <c r="D181" s="45" t="s">
        <v>222</v>
      </c>
      <c r="E181" s="46" t="str">
        <f t="shared" si="2"/>
        <v>31.12.2015</v>
      </c>
      <c r="F181" s="44">
        <v>2015</v>
      </c>
      <c r="G181" s="57">
        <v>1</v>
      </c>
      <c r="H181" s="44">
        <v>2</v>
      </c>
      <c r="I181" s="124" t="s">
        <v>1382</v>
      </c>
      <c r="J181" s="44">
        <v>2</v>
      </c>
      <c r="K181" s="44" t="s">
        <v>1</v>
      </c>
      <c r="L181" s="44">
        <v>0</v>
      </c>
      <c r="M181" s="44" t="s">
        <v>14</v>
      </c>
      <c r="N181" s="44" t="s">
        <v>91</v>
      </c>
      <c r="O181" s="45"/>
      <c r="P181" s="44">
        <v>1</v>
      </c>
      <c r="Q181" s="44">
        <v>0</v>
      </c>
      <c r="R181" s="44">
        <v>3</v>
      </c>
      <c r="S181" s="44">
        <v>0</v>
      </c>
      <c r="T181" s="45"/>
      <c r="U181" s="44">
        <v>0</v>
      </c>
      <c r="V181" s="44">
        <v>0</v>
      </c>
      <c r="X181" s="45"/>
      <c r="Y181" s="44" t="s">
        <v>1020</v>
      </c>
      <c r="Z181" s="44">
        <v>4760</v>
      </c>
      <c r="AA181" s="44">
        <v>45</v>
      </c>
      <c r="AB181" s="44">
        <v>-11957</v>
      </c>
      <c r="AC181" s="44" t="s">
        <v>20</v>
      </c>
      <c r="AD181" s="44" t="s">
        <v>20</v>
      </c>
      <c r="AE181" s="44" t="s">
        <v>20</v>
      </c>
      <c r="AF181" s="44" t="s">
        <v>20</v>
      </c>
      <c r="AG181" s="44">
        <v>0</v>
      </c>
      <c r="AH181" s="44">
        <v>0</v>
      </c>
      <c r="AI181" s="44">
        <v>0</v>
      </c>
      <c r="AJ181" s="45"/>
      <c r="AK181" s="44">
        <v>0</v>
      </c>
      <c r="AL181" s="44">
        <v>1</v>
      </c>
      <c r="AM181" s="44">
        <v>0</v>
      </c>
      <c r="AN181" s="44">
        <v>0</v>
      </c>
      <c r="AO181" s="44">
        <v>0</v>
      </c>
      <c r="AP181" s="45"/>
      <c r="AQ181" s="44">
        <v>0</v>
      </c>
      <c r="AR181" s="44" t="s">
        <v>20</v>
      </c>
      <c r="AS181" s="44" t="s">
        <v>20</v>
      </c>
      <c r="AT181" s="44">
        <v>0</v>
      </c>
      <c r="AU181" s="44">
        <v>0</v>
      </c>
      <c r="AV181" s="44">
        <v>0</v>
      </c>
      <c r="AW181" s="44" t="s">
        <v>1382</v>
      </c>
      <c r="AX181" s="44" t="s">
        <v>1382</v>
      </c>
      <c r="AY181" s="45"/>
      <c r="AZ181" s="46"/>
      <c r="BA181" s="47" t="s">
        <v>2299</v>
      </c>
      <c r="BB181" s="45"/>
      <c r="BH181" s="45"/>
      <c r="BI181" t="s">
        <v>3146</v>
      </c>
    </row>
    <row r="182" spans="1:61" x14ac:dyDescent="0.25">
      <c r="A182" t="s">
        <v>154</v>
      </c>
      <c r="B182" s="40" t="s">
        <v>221</v>
      </c>
      <c r="C182" t="str">
        <f>VLOOKUP(Tabelle1[[#This Row],[bank_name]],list_all_banks!$B$1:$C$691,2,FALSE)</f>
        <v>AT46744</v>
      </c>
      <c r="D182" s="6" t="s">
        <v>222</v>
      </c>
      <c r="E182" s="42" t="str">
        <f t="shared" si="2"/>
        <v>31.12.2016</v>
      </c>
      <c r="F182">
        <v>2016</v>
      </c>
      <c r="G182" s="5">
        <v>1</v>
      </c>
      <c r="H182">
        <v>2</v>
      </c>
      <c r="I182" s="33" t="s">
        <v>1382</v>
      </c>
      <c r="J182">
        <v>2</v>
      </c>
      <c r="K182" t="s">
        <v>1</v>
      </c>
      <c r="L182">
        <v>0</v>
      </c>
      <c r="M182" t="s">
        <v>14</v>
      </c>
      <c r="N182" t="s">
        <v>91</v>
      </c>
      <c r="P182">
        <v>1</v>
      </c>
      <c r="Q182">
        <v>0</v>
      </c>
      <c r="R182">
        <v>3</v>
      </c>
      <c r="S182">
        <v>0</v>
      </c>
      <c r="U182" s="9">
        <v>0</v>
      </c>
      <c r="V182" s="9">
        <v>0</v>
      </c>
      <c r="W182" s="9"/>
      <c r="Y182" s="9" t="s">
        <v>154</v>
      </c>
      <c r="Z182" s="13">
        <f>112171.822-5560</f>
        <v>106611.822</v>
      </c>
      <c r="AA182">
        <f>519-44</f>
        <v>475</v>
      </c>
      <c r="AB182" s="40"/>
      <c r="AC182" t="s">
        <v>20</v>
      </c>
      <c r="AD182" t="s">
        <v>20</v>
      </c>
      <c r="AE182" t="s">
        <v>20</v>
      </c>
      <c r="AF182" t="s">
        <v>20</v>
      </c>
      <c r="AG182" s="40"/>
      <c r="AH182" t="s">
        <v>20</v>
      </c>
      <c r="AI182">
        <v>0</v>
      </c>
      <c r="AK182">
        <v>0</v>
      </c>
      <c r="AL182">
        <v>1</v>
      </c>
      <c r="AM182" s="9">
        <v>0</v>
      </c>
      <c r="AN182" s="9">
        <v>0</v>
      </c>
      <c r="AO182" s="9">
        <v>0</v>
      </c>
      <c r="AQ182" s="9">
        <v>0</v>
      </c>
      <c r="AR182" s="9" t="s">
        <v>20</v>
      </c>
      <c r="AS182" s="9" t="s">
        <v>20</v>
      </c>
      <c r="AT182" s="9">
        <v>0</v>
      </c>
      <c r="AU182" s="9">
        <v>0</v>
      </c>
      <c r="AV182" s="9">
        <v>0</v>
      </c>
      <c r="AW182" s="9" t="s">
        <v>1382</v>
      </c>
      <c r="AX182" s="9" t="s">
        <v>1382</v>
      </c>
      <c r="BA182" s="14" t="s">
        <v>2300</v>
      </c>
      <c r="BG182" s="9"/>
      <c r="BI182" t="s">
        <v>3146</v>
      </c>
    </row>
    <row r="183" spans="1:61" s="44" customFormat="1" ht="15.75" thickBot="1" x14ac:dyDescent="0.3">
      <c r="A183" s="44" t="s">
        <v>154</v>
      </c>
      <c r="B183" s="48" t="s">
        <v>221</v>
      </c>
      <c r="C183" s="44" t="str">
        <f>VLOOKUP(Tabelle1[[#This Row],[bank_name]],list_all_banks!$B$1:$C$691,2,FALSE)</f>
        <v>AT46744</v>
      </c>
      <c r="D183" s="45" t="s">
        <v>222</v>
      </c>
      <c r="E183" s="46" t="str">
        <f t="shared" si="2"/>
        <v>31.12.2016</v>
      </c>
      <c r="F183" s="44">
        <v>2016</v>
      </c>
      <c r="G183" s="57">
        <v>1</v>
      </c>
      <c r="H183" s="44">
        <v>2</v>
      </c>
      <c r="I183" s="124" t="s">
        <v>1382</v>
      </c>
      <c r="J183" s="44">
        <v>2</v>
      </c>
      <c r="K183" s="44" t="s">
        <v>1</v>
      </c>
      <c r="L183" s="44">
        <v>0</v>
      </c>
      <c r="M183" s="44" t="s">
        <v>14</v>
      </c>
      <c r="N183" s="44" t="s">
        <v>91</v>
      </c>
      <c r="O183" s="45"/>
      <c r="P183" s="44">
        <v>1</v>
      </c>
      <c r="Q183" s="44">
        <v>0</v>
      </c>
      <c r="R183" s="44">
        <v>3</v>
      </c>
      <c r="S183" s="44">
        <v>0</v>
      </c>
      <c r="T183" s="45"/>
      <c r="U183" s="44">
        <v>0</v>
      </c>
      <c r="V183" s="44">
        <v>0</v>
      </c>
      <c r="X183" s="45"/>
      <c r="Y183" s="44" t="s">
        <v>1020</v>
      </c>
      <c r="Z183" s="44">
        <v>5560</v>
      </c>
      <c r="AA183" s="44">
        <v>44</v>
      </c>
      <c r="AB183" s="44">
        <v>-16470</v>
      </c>
      <c r="AC183" s="44" t="s">
        <v>20</v>
      </c>
      <c r="AD183" s="44" t="s">
        <v>20</v>
      </c>
      <c r="AE183" s="44" t="s">
        <v>20</v>
      </c>
      <c r="AF183" s="44" t="s">
        <v>20</v>
      </c>
      <c r="AG183" s="44">
        <v>1970</v>
      </c>
      <c r="AH183" s="44">
        <v>0</v>
      </c>
      <c r="AI183" s="44">
        <v>0</v>
      </c>
      <c r="AJ183" s="45"/>
      <c r="AK183" s="44">
        <v>0</v>
      </c>
      <c r="AL183" s="44">
        <v>1</v>
      </c>
      <c r="AM183" s="44">
        <v>0</v>
      </c>
      <c r="AN183" s="44">
        <v>0</v>
      </c>
      <c r="AO183" s="44">
        <v>0</v>
      </c>
      <c r="AP183" s="45"/>
      <c r="AQ183" s="44">
        <v>0</v>
      </c>
      <c r="AR183" s="44" t="s">
        <v>20</v>
      </c>
      <c r="AS183" s="44" t="s">
        <v>20</v>
      </c>
      <c r="AT183" s="44">
        <v>0</v>
      </c>
      <c r="AU183" s="44">
        <v>0</v>
      </c>
      <c r="AV183" s="44">
        <v>0</v>
      </c>
      <c r="AW183" s="44" t="s">
        <v>1382</v>
      </c>
      <c r="AX183" s="44" t="s">
        <v>1382</v>
      </c>
      <c r="AY183" s="45"/>
      <c r="AZ183" s="46"/>
      <c r="BA183" s="47" t="s">
        <v>2300</v>
      </c>
      <c r="BB183" s="45"/>
      <c r="BH183" s="45"/>
      <c r="BI183" t="s">
        <v>3146</v>
      </c>
    </row>
    <row r="184" spans="1:61" x14ac:dyDescent="0.25">
      <c r="A184" t="s">
        <v>154</v>
      </c>
      <c r="B184" t="s">
        <v>223</v>
      </c>
      <c r="C184" t="str">
        <f>VLOOKUP(Tabelle1[[#This Row],[bank_name]],list_all_banks!$B$1:$C$691,2,FALSE)</f>
        <v>AT46841</v>
      </c>
      <c r="D184" s="6" t="s">
        <v>224</v>
      </c>
      <c r="E184" s="42" t="str">
        <f t="shared" si="2"/>
        <v>31.12.</v>
      </c>
      <c r="BG184" s="9"/>
    </row>
    <row r="185" spans="1:61" x14ac:dyDescent="0.25">
      <c r="A185" s="9" t="s">
        <v>154</v>
      </c>
      <c r="B185" s="9" t="s">
        <v>225</v>
      </c>
      <c r="C185" s="9" t="str">
        <f>VLOOKUP(Tabelle1[[#This Row],[bank_name]],list_all_banks!$B$1:$C$691,2,FALSE)</f>
        <v>AT47752</v>
      </c>
      <c r="D185" s="6" t="s">
        <v>226</v>
      </c>
      <c r="E185" s="42" t="str">
        <f t="shared" si="2"/>
        <v>31.12.</v>
      </c>
      <c r="F185" s="9"/>
      <c r="G185" s="9"/>
      <c r="H185" s="9"/>
      <c r="I185" s="9"/>
      <c r="J185" s="9"/>
      <c r="K185" s="9"/>
      <c r="L185" s="9"/>
      <c r="M185" s="9"/>
      <c r="N185" s="9"/>
      <c r="P185" s="9"/>
      <c r="Q185" s="9"/>
      <c r="R185" s="9"/>
      <c r="S185" s="9"/>
      <c r="U185" s="9"/>
      <c r="V185" s="9"/>
      <c r="W185" s="9"/>
      <c r="Y185" s="9"/>
      <c r="Z185" s="9"/>
      <c r="AA185" s="9"/>
      <c r="AB185" s="9"/>
      <c r="AC185" s="9"/>
      <c r="AD185" s="9"/>
      <c r="AE185" s="9"/>
      <c r="AF185" s="9"/>
      <c r="AG185" s="9"/>
      <c r="AH185" s="9"/>
      <c r="AI185" s="9"/>
      <c r="AK185" s="9"/>
      <c r="AL185" s="9"/>
      <c r="AM185" s="9"/>
      <c r="AN185" s="9"/>
      <c r="AO185" s="9"/>
      <c r="AQ185" s="9"/>
      <c r="AR185" s="9"/>
      <c r="AS185" s="9"/>
      <c r="AT185" s="9"/>
      <c r="AU185" s="9"/>
      <c r="AV185" s="9"/>
      <c r="AW185" s="9"/>
      <c r="AX185" s="9"/>
      <c r="BA185" s="9"/>
      <c r="BC185" s="9"/>
      <c r="BD185" s="9"/>
      <c r="BE185" s="9"/>
      <c r="BF185" s="9"/>
      <c r="BG185" s="9"/>
      <c r="BI185" s="9"/>
    </row>
    <row r="186" spans="1:61" x14ac:dyDescent="0.25">
      <c r="A186" t="s">
        <v>154</v>
      </c>
      <c r="B186" t="s">
        <v>227</v>
      </c>
      <c r="C186" t="str">
        <f>VLOOKUP(Tabelle1[[#This Row],[bank_name]],list_all_banks!$B$1:$C$691,2,FALSE)</f>
        <v>AT48177</v>
      </c>
      <c r="D186" s="6" t="s">
        <v>228</v>
      </c>
      <c r="E186" s="42" t="str">
        <f t="shared" si="2"/>
        <v>31.12.</v>
      </c>
      <c r="BG186" s="9"/>
    </row>
    <row r="187" spans="1:61" x14ac:dyDescent="0.25">
      <c r="A187" t="s">
        <v>154</v>
      </c>
      <c r="B187" t="s">
        <v>229</v>
      </c>
      <c r="C187" t="str">
        <f>VLOOKUP(Tabelle1[[#This Row],[bank_name]],list_all_banks!$B$1:$C$691,2,FALSE)</f>
        <v>AT48361</v>
      </c>
      <c r="D187" s="6" t="s">
        <v>230</v>
      </c>
      <c r="E187" s="42" t="str">
        <f t="shared" si="2"/>
        <v>31.12.</v>
      </c>
      <c r="BG187" s="9"/>
    </row>
    <row r="188" spans="1:61" x14ac:dyDescent="0.25">
      <c r="A188" s="9" t="s">
        <v>154</v>
      </c>
      <c r="B188" s="9" t="s">
        <v>231</v>
      </c>
      <c r="C188" s="9" t="str">
        <f>VLOOKUP(Tabelle1[[#This Row],[bank_name]],list_all_banks!$B$1:$C$691,2,FALSE)</f>
        <v>AT49426</v>
      </c>
      <c r="D188" s="6" t="s">
        <v>232</v>
      </c>
      <c r="E188" s="42" t="str">
        <f t="shared" si="2"/>
        <v>31.12.</v>
      </c>
      <c r="F188" s="9"/>
      <c r="G188" s="9"/>
      <c r="H188" s="9"/>
      <c r="I188" s="9"/>
      <c r="J188" s="9"/>
      <c r="K188" s="9"/>
      <c r="L188" s="9"/>
      <c r="M188" s="9"/>
      <c r="N188" s="9"/>
      <c r="P188" s="9"/>
      <c r="Q188" s="9"/>
      <c r="R188" s="9"/>
      <c r="S188" s="9"/>
      <c r="U188" s="9"/>
      <c r="V188" s="9"/>
      <c r="W188" s="9"/>
      <c r="Y188" s="9"/>
      <c r="Z188" s="9"/>
      <c r="AA188" s="9"/>
      <c r="AB188" s="9"/>
      <c r="AC188" s="9"/>
      <c r="AD188" s="9"/>
      <c r="AE188" s="9"/>
      <c r="AF188" s="9"/>
      <c r="AG188" s="9"/>
      <c r="AH188" s="9"/>
      <c r="AI188" s="9"/>
      <c r="AK188" s="9"/>
      <c r="AL188" s="9"/>
      <c r="AM188" s="9"/>
      <c r="AN188" s="9"/>
      <c r="AO188" s="9"/>
      <c r="AQ188" s="9"/>
      <c r="AR188" s="9"/>
      <c r="AS188" s="9"/>
      <c r="AT188" s="9"/>
      <c r="AU188" s="9"/>
      <c r="AV188" s="9"/>
      <c r="AW188" s="9"/>
      <c r="AX188" s="9"/>
      <c r="BA188" s="9"/>
      <c r="BG188" s="9"/>
    </row>
    <row r="189" spans="1:61" x14ac:dyDescent="0.25">
      <c r="A189" t="s">
        <v>154</v>
      </c>
      <c r="B189" t="s">
        <v>233</v>
      </c>
      <c r="C189" t="str">
        <f>VLOOKUP(Tabelle1[[#This Row],[bank_name]],list_all_banks!$B$1:$C$691,2,FALSE)</f>
        <v>AT50043</v>
      </c>
      <c r="D189" s="6" t="s">
        <v>234</v>
      </c>
      <c r="E189" s="42" t="str">
        <f t="shared" si="2"/>
        <v>31.12.</v>
      </c>
      <c r="BG189" s="9"/>
    </row>
    <row r="190" spans="1:61" x14ac:dyDescent="0.25">
      <c r="A190" t="s">
        <v>154</v>
      </c>
      <c r="B190" t="s">
        <v>235</v>
      </c>
      <c r="C190" t="str">
        <f>VLOOKUP(Tabelle1[[#This Row],[bank_name]],list_all_banks!$B$1:$C$691,2,FALSE)</f>
        <v>AT51007</v>
      </c>
      <c r="D190" s="6" t="s">
        <v>236</v>
      </c>
      <c r="E190" s="42" t="str">
        <f t="shared" si="2"/>
        <v>31.12.</v>
      </c>
      <c r="BG190" s="9"/>
    </row>
    <row r="191" spans="1:61" x14ac:dyDescent="0.25">
      <c r="A191" t="s">
        <v>154</v>
      </c>
      <c r="B191" t="s">
        <v>237</v>
      </c>
      <c r="C191" t="str">
        <f>VLOOKUP(Tabelle1[[#This Row],[bank_name]],list_all_banks!$B$1:$C$691,2,FALSE)</f>
        <v>AT52965</v>
      </c>
      <c r="D191" s="6" t="s">
        <v>238</v>
      </c>
      <c r="E191" s="42" t="str">
        <f t="shared" si="2"/>
        <v>31.12.</v>
      </c>
      <c r="BG191" s="9"/>
    </row>
    <row r="192" spans="1:61" x14ac:dyDescent="0.25">
      <c r="A192" t="s">
        <v>239</v>
      </c>
      <c r="B192" t="s">
        <v>240</v>
      </c>
      <c r="C192" t="str">
        <f>VLOOKUP(Tabelle1[[#This Row],[bank_name]],list_all_banks!$B$1:$C$691,2,FALSE)</f>
        <v>BE0205764318</v>
      </c>
      <c r="D192" s="6" t="s">
        <v>241</v>
      </c>
      <c r="E192" s="42" t="str">
        <f t="shared" si="2"/>
        <v>31.12.</v>
      </c>
      <c r="BG192" s="9"/>
    </row>
    <row r="193" spans="1:61" s="44" customFormat="1" ht="15.75" thickBot="1" x14ac:dyDescent="0.3">
      <c r="A193" s="44" t="s">
        <v>239</v>
      </c>
      <c r="B193" s="44" t="s">
        <v>242</v>
      </c>
      <c r="C193" s="44" t="str">
        <f>VLOOKUP(Tabelle1[[#This Row],[bank_name]],list_all_banks!$B$1:$C$691,2,FALSE)</f>
        <v>BE0400359283</v>
      </c>
      <c r="D193" s="45" t="s">
        <v>243</v>
      </c>
      <c r="E193" s="46" t="str">
        <f t="shared" si="2"/>
        <v>31.12.</v>
      </c>
      <c r="O193" s="45"/>
      <c r="T193" s="45"/>
      <c r="X193" s="45"/>
      <c r="AJ193" s="45"/>
      <c r="AP193" s="45"/>
      <c r="AY193" s="45"/>
      <c r="AZ193" s="46"/>
      <c r="BB193" s="45"/>
      <c r="BH193" s="45"/>
    </row>
    <row r="194" spans="1:61" x14ac:dyDescent="0.25">
      <c r="A194" s="5" t="s">
        <v>239</v>
      </c>
      <c r="B194" t="s">
        <v>244</v>
      </c>
      <c r="C194" t="str">
        <f>VLOOKUP(Tabelle1[[#This Row],[bank_name]],list_all_banks!$B$1:$C$691,2,FALSE)</f>
        <v>BE0403201185</v>
      </c>
      <c r="D194" s="6" t="s">
        <v>245</v>
      </c>
      <c r="E194" s="42" t="str">
        <f t="shared" si="2"/>
        <v>31.12.2013</v>
      </c>
      <c r="F194">
        <v>2013</v>
      </c>
      <c r="G194">
        <v>1</v>
      </c>
      <c r="H194">
        <v>1</v>
      </c>
      <c r="I194" t="s">
        <v>1382</v>
      </c>
      <c r="J194">
        <v>2</v>
      </c>
      <c r="K194" t="s">
        <v>1366</v>
      </c>
      <c r="L194">
        <v>0</v>
      </c>
      <c r="M194" t="s">
        <v>14</v>
      </c>
      <c r="N194" t="s">
        <v>91</v>
      </c>
      <c r="P194">
        <v>0</v>
      </c>
      <c r="Q194">
        <v>0</v>
      </c>
      <c r="R194">
        <v>0</v>
      </c>
      <c r="S194">
        <v>3</v>
      </c>
      <c r="U194">
        <v>0</v>
      </c>
      <c r="V194">
        <v>0</v>
      </c>
      <c r="W194" t="s">
        <v>20</v>
      </c>
      <c r="Y194" t="s">
        <v>239</v>
      </c>
      <c r="Z194">
        <v>1969466</v>
      </c>
      <c r="AA194">
        <v>6939</v>
      </c>
      <c r="AB194" t="s">
        <v>20</v>
      </c>
      <c r="AC194" t="s">
        <v>20</v>
      </c>
      <c r="AD194" t="s">
        <v>20</v>
      </c>
      <c r="AE194" t="s">
        <v>20</v>
      </c>
      <c r="AF194" t="s">
        <v>20</v>
      </c>
      <c r="AG194" t="s">
        <v>20</v>
      </c>
      <c r="AH194" t="s">
        <v>20</v>
      </c>
      <c r="AI194">
        <v>0</v>
      </c>
      <c r="AK194">
        <v>1</v>
      </c>
      <c r="AL194">
        <v>0</v>
      </c>
      <c r="AM194">
        <v>1</v>
      </c>
      <c r="AN194">
        <v>3</v>
      </c>
      <c r="AO194">
        <v>0</v>
      </c>
      <c r="AQ194">
        <v>3</v>
      </c>
      <c r="AR194" t="s">
        <v>20</v>
      </c>
      <c r="AS194" t="s">
        <v>20</v>
      </c>
      <c r="AT194">
        <v>5</v>
      </c>
      <c r="AU194">
        <v>2</v>
      </c>
      <c r="AV194">
        <v>0</v>
      </c>
      <c r="AW194" s="28"/>
      <c r="AY194" s="6" t="s">
        <v>1976</v>
      </c>
      <c r="BA194" s="14" t="s">
        <v>2301</v>
      </c>
      <c r="BB194" s="6" t="s">
        <v>1377</v>
      </c>
      <c r="BG194" s="9"/>
      <c r="BI194" t="s">
        <v>3146</v>
      </c>
    </row>
    <row r="195" spans="1:61" x14ac:dyDescent="0.25">
      <c r="A195" s="53" t="s">
        <v>239</v>
      </c>
      <c r="B195" s="9" t="s">
        <v>244</v>
      </c>
      <c r="C195" s="9" t="str">
        <f>VLOOKUP(Tabelle1[[#This Row],[bank_name]],list_all_banks!$B$1:$C$691,2,FALSE)</f>
        <v>BE0403201185</v>
      </c>
      <c r="D195" s="6" t="s">
        <v>245</v>
      </c>
      <c r="E195" s="42" t="str">
        <f t="shared" ref="E195:E258" si="3">CONCATENATE($E$2,F195)</f>
        <v>31.12.2013</v>
      </c>
      <c r="F195" s="9">
        <v>2013</v>
      </c>
      <c r="G195" s="9">
        <v>1</v>
      </c>
      <c r="H195" s="9">
        <v>1</v>
      </c>
      <c r="I195" s="9" t="s">
        <v>1382</v>
      </c>
      <c r="J195" s="9">
        <v>2</v>
      </c>
      <c r="K195" s="9" t="s">
        <v>1366</v>
      </c>
      <c r="L195" s="9">
        <v>0</v>
      </c>
      <c r="M195" s="9" t="s">
        <v>14</v>
      </c>
      <c r="N195" s="9" t="s">
        <v>91</v>
      </c>
      <c r="P195" s="9">
        <v>0</v>
      </c>
      <c r="Q195" s="9">
        <v>0</v>
      </c>
      <c r="R195" s="9">
        <v>0</v>
      </c>
      <c r="S195" s="9">
        <v>3</v>
      </c>
      <c r="U195" s="9">
        <v>0</v>
      </c>
      <c r="V195" s="9">
        <v>0</v>
      </c>
      <c r="W195" s="9" t="s">
        <v>20</v>
      </c>
      <c r="Y195" s="9" t="s">
        <v>1170</v>
      </c>
      <c r="Z195" s="9">
        <v>30645</v>
      </c>
      <c r="AA195" s="9">
        <v>95</v>
      </c>
      <c r="AB195" s="9" t="s">
        <v>20</v>
      </c>
      <c r="AC195" s="9" t="s">
        <v>20</v>
      </c>
      <c r="AD195" s="9" t="s">
        <v>20</v>
      </c>
      <c r="AE195" s="9" t="s">
        <v>20</v>
      </c>
      <c r="AF195" s="9" t="s">
        <v>20</v>
      </c>
      <c r="AG195" s="9" t="s">
        <v>20</v>
      </c>
      <c r="AH195" s="9" t="s">
        <v>20</v>
      </c>
      <c r="AI195" s="9">
        <v>0</v>
      </c>
      <c r="AK195" s="9">
        <v>1</v>
      </c>
      <c r="AL195" s="9">
        <v>0</v>
      </c>
      <c r="AM195" s="9">
        <v>1</v>
      </c>
      <c r="AN195" s="9">
        <v>3</v>
      </c>
      <c r="AO195" s="9">
        <v>0</v>
      </c>
      <c r="AQ195" s="9">
        <v>3</v>
      </c>
      <c r="AR195" s="9" t="s">
        <v>20</v>
      </c>
      <c r="AS195" s="9" t="s">
        <v>20</v>
      </c>
      <c r="AT195" s="9">
        <v>5</v>
      </c>
      <c r="AU195" s="9">
        <v>2</v>
      </c>
      <c r="AV195" s="9">
        <v>0</v>
      </c>
      <c r="AW195" s="121"/>
      <c r="AX195" s="9"/>
      <c r="BA195" s="63" t="s">
        <v>2301</v>
      </c>
      <c r="BB195" s="6" t="s">
        <v>1377</v>
      </c>
      <c r="BG195" s="9"/>
      <c r="BI195" t="s">
        <v>3146</v>
      </c>
    </row>
    <row r="196" spans="1:61" x14ac:dyDescent="0.25">
      <c r="A196" s="53" t="s">
        <v>239</v>
      </c>
      <c r="B196" s="9" t="s">
        <v>244</v>
      </c>
      <c r="C196" s="9" t="str">
        <f>VLOOKUP(Tabelle1[[#This Row],[bank_name]],list_all_banks!$B$1:$C$691,2,FALSE)</f>
        <v>BE0403201185</v>
      </c>
      <c r="D196" s="6" t="s">
        <v>245</v>
      </c>
      <c r="E196" s="42" t="str">
        <f t="shared" si="3"/>
        <v>31.12.2013</v>
      </c>
      <c r="F196" s="9">
        <v>2013</v>
      </c>
      <c r="G196" s="9">
        <v>1</v>
      </c>
      <c r="H196" s="9">
        <v>1</v>
      </c>
      <c r="I196" s="9" t="s">
        <v>1382</v>
      </c>
      <c r="J196" s="9">
        <v>2</v>
      </c>
      <c r="K196" s="9" t="s">
        <v>1366</v>
      </c>
      <c r="L196" s="9">
        <v>0</v>
      </c>
      <c r="M196" s="9" t="s">
        <v>14</v>
      </c>
      <c r="N196" s="9" t="s">
        <v>91</v>
      </c>
      <c r="P196" s="9">
        <v>0</v>
      </c>
      <c r="Q196" s="9">
        <v>0</v>
      </c>
      <c r="R196" s="9">
        <v>0</v>
      </c>
      <c r="S196" s="9">
        <v>3</v>
      </c>
      <c r="U196" s="9">
        <v>0</v>
      </c>
      <c r="V196" s="9">
        <v>0</v>
      </c>
      <c r="W196" s="9" t="s">
        <v>20</v>
      </c>
      <c r="Y196" s="9" t="s">
        <v>1001</v>
      </c>
      <c r="Z196" s="9">
        <v>-171227</v>
      </c>
      <c r="AA196" s="9">
        <v>24</v>
      </c>
      <c r="AB196" s="9" t="s">
        <v>20</v>
      </c>
      <c r="AC196" s="9" t="s">
        <v>20</v>
      </c>
      <c r="AD196" s="9" t="s">
        <v>20</v>
      </c>
      <c r="AE196" s="9" t="s">
        <v>20</v>
      </c>
      <c r="AF196" s="9" t="s">
        <v>20</v>
      </c>
      <c r="AG196" s="9" t="s">
        <v>20</v>
      </c>
      <c r="AH196" s="9" t="s">
        <v>20</v>
      </c>
      <c r="AI196" s="9">
        <v>0</v>
      </c>
      <c r="AK196" s="9">
        <v>1</v>
      </c>
      <c r="AL196" s="9">
        <v>0</v>
      </c>
      <c r="AM196" s="9">
        <v>1</v>
      </c>
      <c r="AN196" s="9">
        <v>3</v>
      </c>
      <c r="AO196" s="9">
        <v>0</v>
      </c>
      <c r="AQ196" s="9">
        <v>3</v>
      </c>
      <c r="AR196" s="9" t="s">
        <v>20</v>
      </c>
      <c r="AS196" s="9" t="s">
        <v>20</v>
      </c>
      <c r="AT196" s="9">
        <v>5</v>
      </c>
      <c r="AU196" s="9">
        <v>2</v>
      </c>
      <c r="AV196" s="9">
        <v>0</v>
      </c>
      <c r="AW196" s="121"/>
      <c r="AX196" s="9"/>
      <c r="BA196" s="63" t="s">
        <v>2301</v>
      </c>
      <c r="BB196" s="6" t="s">
        <v>1377</v>
      </c>
      <c r="BC196" s="9"/>
      <c r="BD196" s="9"/>
      <c r="BE196" s="9"/>
      <c r="BF196" s="9"/>
      <c r="BG196" s="9"/>
      <c r="BI196" t="s">
        <v>3146</v>
      </c>
    </row>
    <row r="197" spans="1:61" x14ac:dyDescent="0.25">
      <c r="A197" s="53" t="s">
        <v>239</v>
      </c>
      <c r="B197" s="9" t="s">
        <v>244</v>
      </c>
      <c r="C197" s="9" t="str">
        <f>VLOOKUP(Tabelle1[[#This Row],[bank_name]],list_all_banks!$B$1:$C$691,2,FALSE)</f>
        <v>BE0403201185</v>
      </c>
      <c r="D197" s="6" t="s">
        <v>245</v>
      </c>
      <c r="E197" s="42" t="str">
        <f t="shared" si="3"/>
        <v>31.12.2013</v>
      </c>
      <c r="F197" s="9">
        <v>2013</v>
      </c>
      <c r="G197" s="9">
        <v>1</v>
      </c>
      <c r="H197" s="9">
        <v>1</v>
      </c>
      <c r="I197" s="9" t="s">
        <v>1382</v>
      </c>
      <c r="J197" s="9">
        <v>2</v>
      </c>
      <c r="K197" s="9" t="s">
        <v>1366</v>
      </c>
      <c r="L197" s="9">
        <v>0</v>
      </c>
      <c r="M197" s="9" t="s">
        <v>14</v>
      </c>
      <c r="N197" s="9" t="s">
        <v>91</v>
      </c>
      <c r="P197" s="9">
        <v>0</v>
      </c>
      <c r="Q197" s="9">
        <v>0</v>
      </c>
      <c r="R197" s="9">
        <v>0</v>
      </c>
      <c r="S197" s="9">
        <v>3</v>
      </c>
      <c r="U197" s="9">
        <v>0</v>
      </c>
      <c r="V197" s="9">
        <v>0</v>
      </c>
      <c r="W197" s="9" t="s">
        <v>20</v>
      </c>
      <c r="Y197" s="9" t="s">
        <v>658</v>
      </c>
      <c r="Z197" s="9">
        <v>519</v>
      </c>
      <c r="AA197" s="9">
        <v>0</v>
      </c>
      <c r="AB197" s="9" t="s">
        <v>20</v>
      </c>
      <c r="AC197" s="9" t="s">
        <v>20</v>
      </c>
      <c r="AD197" s="9" t="s">
        <v>20</v>
      </c>
      <c r="AE197" s="9" t="s">
        <v>20</v>
      </c>
      <c r="AF197" s="9" t="s">
        <v>20</v>
      </c>
      <c r="AG197" s="9" t="s">
        <v>20</v>
      </c>
      <c r="AH197" s="9" t="s">
        <v>20</v>
      </c>
      <c r="AI197" s="9">
        <v>0</v>
      </c>
      <c r="AK197" s="9">
        <v>1</v>
      </c>
      <c r="AL197" s="9">
        <v>0</v>
      </c>
      <c r="AM197" s="9">
        <v>1</v>
      </c>
      <c r="AN197" s="9">
        <v>3</v>
      </c>
      <c r="AO197" s="9">
        <v>0</v>
      </c>
      <c r="AQ197" s="9">
        <v>3</v>
      </c>
      <c r="AR197" s="9" t="s">
        <v>20</v>
      </c>
      <c r="AS197" s="9" t="s">
        <v>20</v>
      </c>
      <c r="AT197" s="9">
        <v>5</v>
      </c>
      <c r="AU197" s="9">
        <v>2</v>
      </c>
      <c r="AV197" s="9">
        <v>0</v>
      </c>
      <c r="AW197" s="121"/>
      <c r="AX197" s="9"/>
      <c r="BA197" s="63" t="s">
        <v>2301</v>
      </c>
      <c r="BB197" s="6" t="s">
        <v>1377</v>
      </c>
      <c r="BC197" s="9"/>
      <c r="BD197" s="9"/>
      <c r="BE197" s="9"/>
      <c r="BF197" s="9"/>
      <c r="BG197" s="9"/>
      <c r="BI197" t="s">
        <v>3146</v>
      </c>
    </row>
    <row r="198" spans="1:61" x14ac:dyDescent="0.25">
      <c r="A198" s="5" t="s">
        <v>239</v>
      </c>
      <c r="B198" t="s">
        <v>244</v>
      </c>
      <c r="C198" t="str">
        <f>VLOOKUP(Tabelle1[[#This Row],[bank_name]],list_all_banks!$B$1:$C$691,2,FALSE)</f>
        <v>BE0403201185</v>
      </c>
      <c r="D198" s="6" t="s">
        <v>245</v>
      </c>
      <c r="E198" s="42" t="str">
        <f t="shared" si="3"/>
        <v>31.12.2013</v>
      </c>
      <c r="F198">
        <v>2013</v>
      </c>
      <c r="G198">
        <v>1</v>
      </c>
      <c r="H198">
        <v>1</v>
      </c>
      <c r="I198" t="s">
        <v>1382</v>
      </c>
      <c r="J198">
        <v>2</v>
      </c>
      <c r="K198" t="s">
        <v>1366</v>
      </c>
      <c r="L198">
        <v>0</v>
      </c>
      <c r="M198" t="s">
        <v>14</v>
      </c>
      <c r="N198" t="s">
        <v>91</v>
      </c>
      <c r="P198">
        <v>0</v>
      </c>
      <c r="Q198">
        <v>0</v>
      </c>
      <c r="R198">
        <v>0</v>
      </c>
      <c r="S198">
        <v>3</v>
      </c>
      <c r="U198">
        <v>0</v>
      </c>
      <c r="V198">
        <v>0</v>
      </c>
      <c r="W198" t="s">
        <v>20</v>
      </c>
      <c r="Y198" t="s">
        <v>1225</v>
      </c>
      <c r="Z198">
        <v>4489</v>
      </c>
      <c r="AA198">
        <v>0</v>
      </c>
      <c r="AB198" t="s">
        <v>20</v>
      </c>
      <c r="AC198" t="s">
        <v>20</v>
      </c>
      <c r="AD198" t="s">
        <v>20</v>
      </c>
      <c r="AE198" t="s">
        <v>20</v>
      </c>
      <c r="AF198" t="s">
        <v>20</v>
      </c>
      <c r="AG198" t="s">
        <v>20</v>
      </c>
      <c r="AH198" t="s">
        <v>20</v>
      </c>
      <c r="AI198">
        <v>0</v>
      </c>
      <c r="AK198">
        <v>1</v>
      </c>
      <c r="AL198">
        <v>0</v>
      </c>
      <c r="AM198">
        <v>1</v>
      </c>
      <c r="AN198">
        <v>3</v>
      </c>
      <c r="AO198">
        <v>0</v>
      </c>
      <c r="AQ198">
        <v>3</v>
      </c>
      <c r="AR198" t="s">
        <v>20</v>
      </c>
      <c r="AS198" t="s">
        <v>20</v>
      </c>
      <c r="AT198">
        <v>5</v>
      </c>
      <c r="AU198">
        <v>2</v>
      </c>
      <c r="AV198">
        <v>0</v>
      </c>
      <c r="AW198" s="28"/>
      <c r="BA198" s="14" t="s">
        <v>2301</v>
      </c>
      <c r="BB198" s="6" t="s">
        <v>1377</v>
      </c>
      <c r="BG198" s="9"/>
      <c r="BI198" t="s">
        <v>3146</v>
      </c>
    </row>
    <row r="199" spans="1:61" s="44" customFormat="1" ht="15.75" thickBot="1" x14ac:dyDescent="0.3">
      <c r="A199" s="57" t="s">
        <v>239</v>
      </c>
      <c r="B199" s="44" t="s">
        <v>244</v>
      </c>
      <c r="C199" s="44" t="str">
        <f>VLOOKUP(Tabelle1[[#This Row],[bank_name]],list_all_banks!$B$1:$C$691,2,FALSE)</f>
        <v>BE0403201185</v>
      </c>
      <c r="D199" s="45" t="s">
        <v>245</v>
      </c>
      <c r="E199" s="46" t="str">
        <f t="shared" si="3"/>
        <v>31.12.2013</v>
      </c>
      <c r="F199" s="44">
        <v>2013</v>
      </c>
      <c r="G199" s="44">
        <v>1</v>
      </c>
      <c r="H199" s="44">
        <v>1</v>
      </c>
      <c r="I199" s="44" t="s">
        <v>1382</v>
      </c>
      <c r="J199" s="44">
        <v>2</v>
      </c>
      <c r="K199" s="44" t="s">
        <v>1366</v>
      </c>
      <c r="L199" s="44">
        <v>0</v>
      </c>
      <c r="M199" s="44" t="s">
        <v>14</v>
      </c>
      <c r="N199" s="44" t="s">
        <v>91</v>
      </c>
      <c r="O199" s="45"/>
      <c r="P199" s="44">
        <v>0</v>
      </c>
      <c r="Q199" s="44">
        <v>0</v>
      </c>
      <c r="R199" s="44">
        <v>0</v>
      </c>
      <c r="S199" s="44">
        <v>3</v>
      </c>
      <c r="T199" s="45"/>
      <c r="U199" s="44">
        <v>0</v>
      </c>
      <c r="V199" s="44">
        <v>0</v>
      </c>
      <c r="W199" s="44" t="s">
        <v>20</v>
      </c>
      <c r="X199" s="45"/>
      <c r="Y199" s="44" t="s">
        <v>1651</v>
      </c>
      <c r="Z199" s="44">
        <v>443</v>
      </c>
      <c r="AA199" s="44">
        <v>0</v>
      </c>
      <c r="AB199" s="44" t="s">
        <v>20</v>
      </c>
      <c r="AC199" s="44" t="s">
        <v>20</v>
      </c>
      <c r="AD199" s="44" t="s">
        <v>20</v>
      </c>
      <c r="AE199" s="44" t="s">
        <v>20</v>
      </c>
      <c r="AF199" s="44" t="s">
        <v>20</v>
      </c>
      <c r="AG199" s="44" t="s">
        <v>20</v>
      </c>
      <c r="AH199" s="44" t="s">
        <v>20</v>
      </c>
      <c r="AI199" s="44">
        <v>0</v>
      </c>
      <c r="AJ199" s="45" t="s">
        <v>1625</v>
      </c>
      <c r="AK199" s="44">
        <v>1</v>
      </c>
      <c r="AL199" s="44">
        <v>0</v>
      </c>
      <c r="AM199" s="44">
        <v>1</v>
      </c>
      <c r="AN199" s="44">
        <v>3</v>
      </c>
      <c r="AO199" s="44">
        <v>0</v>
      </c>
      <c r="AP199" s="45"/>
      <c r="AQ199" s="44">
        <v>3</v>
      </c>
      <c r="AR199" s="44" t="s">
        <v>20</v>
      </c>
      <c r="AS199" s="44" t="s">
        <v>20</v>
      </c>
      <c r="AT199" s="44">
        <v>5</v>
      </c>
      <c r="AU199" s="44">
        <v>2</v>
      </c>
      <c r="AV199" s="44">
        <v>0</v>
      </c>
      <c r="AW199" s="130"/>
      <c r="AY199" s="45"/>
      <c r="AZ199" s="46"/>
      <c r="BA199" s="47" t="s">
        <v>2301</v>
      </c>
      <c r="BB199" s="45" t="s">
        <v>1377</v>
      </c>
      <c r="BH199" s="45"/>
      <c r="BI199" t="s">
        <v>3146</v>
      </c>
    </row>
    <row r="200" spans="1:61" x14ac:dyDescent="0.25">
      <c r="A200" s="5" t="s">
        <v>239</v>
      </c>
      <c r="B200" t="s">
        <v>244</v>
      </c>
      <c r="C200" t="str">
        <f>VLOOKUP(Tabelle1[[#This Row],[bank_name]],list_all_banks!$B$1:$C$691,2,FALSE)</f>
        <v>BE0403201185</v>
      </c>
      <c r="D200" s="6" t="s">
        <v>245</v>
      </c>
      <c r="E200" s="42" t="str">
        <f t="shared" si="3"/>
        <v>31.12.2014</v>
      </c>
      <c r="F200">
        <v>2014</v>
      </c>
      <c r="G200">
        <v>1</v>
      </c>
      <c r="H200">
        <v>1</v>
      </c>
      <c r="I200" t="s">
        <v>1382</v>
      </c>
      <c r="J200">
        <v>2</v>
      </c>
      <c r="K200" t="s">
        <v>1366</v>
      </c>
      <c r="L200">
        <v>0</v>
      </c>
      <c r="M200" t="s">
        <v>14</v>
      </c>
      <c r="N200" t="s">
        <v>91</v>
      </c>
      <c r="P200">
        <v>0</v>
      </c>
      <c r="Q200">
        <v>0</v>
      </c>
      <c r="R200">
        <v>0</v>
      </c>
      <c r="S200">
        <v>3</v>
      </c>
      <c r="U200">
        <v>0</v>
      </c>
      <c r="V200">
        <v>0</v>
      </c>
      <c r="W200" t="s">
        <v>20</v>
      </c>
      <c r="Y200" t="s">
        <v>239</v>
      </c>
      <c r="Z200">
        <v>2146768</v>
      </c>
      <c r="AA200">
        <v>6715</v>
      </c>
      <c r="AB200">
        <v>655902</v>
      </c>
      <c r="AC200" t="s">
        <v>20</v>
      </c>
      <c r="AD200" t="s">
        <v>20</v>
      </c>
      <c r="AE200" t="s">
        <v>20</v>
      </c>
      <c r="AF200" t="s">
        <v>20</v>
      </c>
      <c r="AG200">
        <v>93362</v>
      </c>
      <c r="AH200">
        <v>0</v>
      </c>
      <c r="AI200">
        <v>0</v>
      </c>
      <c r="AK200">
        <v>1</v>
      </c>
      <c r="AL200">
        <v>1</v>
      </c>
      <c r="AM200">
        <v>1</v>
      </c>
      <c r="AN200">
        <v>3</v>
      </c>
      <c r="AO200">
        <v>0</v>
      </c>
      <c r="AQ200">
        <v>3</v>
      </c>
      <c r="AR200" t="s">
        <v>20</v>
      </c>
      <c r="AS200" t="s">
        <v>20</v>
      </c>
      <c r="AT200">
        <v>5</v>
      </c>
      <c r="AU200">
        <v>2</v>
      </c>
      <c r="AV200">
        <v>0</v>
      </c>
      <c r="AW200" s="28"/>
      <c r="BA200" s="14" t="s">
        <v>2301</v>
      </c>
      <c r="BB200" s="6" t="s">
        <v>1377</v>
      </c>
      <c r="BG200" s="9"/>
      <c r="BI200" t="s">
        <v>3146</v>
      </c>
    </row>
    <row r="201" spans="1:61" x14ac:dyDescent="0.25">
      <c r="A201" s="53" t="s">
        <v>239</v>
      </c>
      <c r="B201" s="9" t="s">
        <v>244</v>
      </c>
      <c r="C201" s="9" t="str">
        <f>VLOOKUP(Tabelle1[[#This Row],[bank_name]],list_all_banks!$B$1:$C$691,2,FALSE)</f>
        <v>BE0403201185</v>
      </c>
      <c r="D201" s="6" t="s">
        <v>245</v>
      </c>
      <c r="E201" s="42" t="str">
        <f t="shared" si="3"/>
        <v>31.12.2014</v>
      </c>
      <c r="F201" s="9">
        <v>2014</v>
      </c>
      <c r="G201" s="9">
        <v>1</v>
      </c>
      <c r="H201" s="9">
        <v>1</v>
      </c>
      <c r="I201" s="9" t="s">
        <v>1382</v>
      </c>
      <c r="J201" s="9">
        <v>2</v>
      </c>
      <c r="K201" s="9" t="s">
        <v>1366</v>
      </c>
      <c r="L201" s="9">
        <v>0</v>
      </c>
      <c r="M201" s="9" t="s">
        <v>14</v>
      </c>
      <c r="N201" s="9" t="s">
        <v>91</v>
      </c>
      <c r="P201" s="9">
        <v>0</v>
      </c>
      <c r="Q201" s="9">
        <v>0</v>
      </c>
      <c r="R201" s="9">
        <v>0</v>
      </c>
      <c r="S201" s="9">
        <v>3</v>
      </c>
      <c r="U201" s="9">
        <v>0</v>
      </c>
      <c r="V201" s="9">
        <v>0</v>
      </c>
      <c r="W201" s="9" t="s">
        <v>20</v>
      </c>
      <c r="Y201" s="9" t="s">
        <v>1001</v>
      </c>
      <c r="Z201" s="9">
        <v>-128938</v>
      </c>
      <c r="AA201" s="9">
        <v>16</v>
      </c>
      <c r="AB201" s="9">
        <v>-139320</v>
      </c>
      <c r="AC201" s="9" t="s">
        <v>20</v>
      </c>
      <c r="AD201" s="9" t="s">
        <v>20</v>
      </c>
      <c r="AE201" s="9" t="s">
        <v>20</v>
      </c>
      <c r="AF201" s="9" t="s">
        <v>20</v>
      </c>
      <c r="AG201" s="9">
        <v>-3984</v>
      </c>
      <c r="AH201" s="9">
        <v>0</v>
      </c>
      <c r="AI201" s="9">
        <v>0</v>
      </c>
      <c r="AK201" s="9">
        <v>1</v>
      </c>
      <c r="AL201" s="9">
        <v>1</v>
      </c>
      <c r="AM201" s="9">
        <v>1</v>
      </c>
      <c r="AN201" s="9">
        <v>3</v>
      </c>
      <c r="AO201" s="9">
        <v>0</v>
      </c>
      <c r="AQ201" s="9">
        <v>3</v>
      </c>
      <c r="AR201" s="9" t="s">
        <v>20</v>
      </c>
      <c r="AS201" s="9" t="s">
        <v>20</v>
      </c>
      <c r="AT201" s="9">
        <v>5</v>
      </c>
      <c r="AU201" s="9">
        <v>2</v>
      </c>
      <c r="AV201" s="9">
        <v>0</v>
      </c>
      <c r="AW201" s="121"/>
      <c r="AX201" s="9"/>
      <c r="BA201" s="63" t="s">
        <v>2301</v>
      </c>
      <c r="BB201" s="6" t="s">
        <v>1377</v>
      </c>
      <c r="BC201" s="9"/>
      <c r="BD201" s="9"/>
      <c r="BE201" s="9"/>
      <c r="BF201" s="9"/>
      <c r="BG201" s="9"/>
      <c r="BI201" t="s">
        <v>3146</v>
      </c>
    </row>
    <row r="202" spans="1:61" x14ac:dyDescent="0.25">
      <c r="A202" s="5" t="s">
        <v>239</v>
      </c>
      <c r="B202" t="s">
        <v>244</v>
      </c>
      <c r="C202" t="str">
        <f>VLOOKUP(Tabelle1[[#This Row],[bank_name]],list_all_banks!$B$1:$C$691,2,FALSE)</f>
        <v>BE0403201185</v>
      </c>
      <c r="D202" s="6" t="s">
        <v>245</v>
      </c>
      <c r="E202" s="42" t="str">
        <f t="shared" si="3"/>
        <v>31.12.2014</v>
      </c>
      <c r="F202">
        <v>2014</v>
      </c>
      <c r="G202">
        <v>1</v>
      </c>
      <c r="H202">
        <v>1</v>
      </c>
      <c r="I202" t="s">
        <v>1382</v>
      </c>
      <c r="J202">
        <v>2</v>
      </c>
      <c r="K202" t="s">
        <v>1366</v>
      </c>
      <c r="L202">
        <v>0</v>
      </c>
      <c r="M202" t="s">
        <v>14</v>
      </c>
      <c r="N202" t="s">
        <v>91</v>
      </c>
      <c r="P202">
        <v>0</v>
      </c>
      <c r="Q202">
        <v>0</v>
      </c>
      <c r="R202">
        <v>0</v>
      </c>
      <c r="S202">
        <v>3</v>
      </c>
      <c r="U202">
        <v>0</v>
      </c>
      <c r="V202">
        <v>0</v>
      </c>
      <c r="W202" t="s">
        <v>20</v>
      </c>
      <c r="Y202" t="s">
        <v>658</v>
      </c>
      <c r="Z202">
        <v>1473</v>
      </c>
      <c r="AA202">
        <v>0</v>
      </c>
      <c r="AB202">
        <v>1363</v>
      </c>
      <c r="AC202" t="s">
        <v>20</v>
      </c>
      <c r="AD202" t="s">
        <v>20</v>
      </c>
      <c r="AE202" t="s">
        <v>20</v>
      </c>
      <c r="AF202" t="s">
        <v>20</v>
      </c>
      <c r="AG202">
        <v>106</v>
      </c>
      <c r="AH202">
        <v>0</v>
      </c>
      <c r="AI202">
        <v>0</v>
      </c>
      <c r="AK202">
        <v>1</v>
      </c>
      <c r="AL202">
        <v>1</v>
      </c>
      <c r="AM202">
        <v>1</v>
      </c>
      <c r="AN202">
        <v>3</v>
      </c>
      <c r="AO202">
        <v>0</v>
      </c>
      <c r="AQ202">
        <v>3</v>
      </c>
      <c r="AR202" t="s">
        <v>20</v>
      </c>
      <c r="AS202" t="s">
        <v>20</v>
      </c>
      <c r="AT202">
        <v>5</v>
      </c>
      <c r="AU202">
        <v>2</v>
      </c>
      <c r="AV202">
        <v>0</v>
      </c>
      <c r="AW202" s="28"/>
      <c r="BA202" s="14" t="s">
        <v>2301</v>
      </c>
      <c r="BB202" s="6" t="s">
        <v>1377</v>
      </c>
      <c r="BG202" s="9"/>
      <c r="BI202" t="s">
        <v>3146</v>
      </c>
    </row>
    <row r="203" spans="1:61" x14ac:dyDescent="0.25">
      <c r="A203" s="53" t="s">
        <v>239</v>
      </c>
      <c r="B203" s="9" t="s">
        <v>244</v>
      </c>
      <c r="C203" s="9" t="str">
        <f>VLOOKUP(Tabelle1[[#This Row],[bank_name]],list_all_banks!$B$1:$C$691,2,FALSE)</f>
        <v>BE0403201185</v>
      </c>
      <c r="D203" s="6" t="s">
        <v>245</v>
      </c>
      <c r="E203" s="42" t="str">
        <f t="shared" si="3"/>
        <v>31.12.2014</v>
      </c>
      <c r="F203" s="9">
        <v>2014</v>
      </c>
      <c r="G203" s="9">
        <v>1</v>
      </c>
      <c r="H203" s="9">
        <v>1</v>
      </c>
      <c r="I203" s="9" t="s">
        <v>1382</v>
      </c>
      <c r="J203" s="9">
        <v>2</v>
      </c>
      <c r="K203" s="9" t="s">
        <v>1366</v>
      </c>
      <c r="L203" s="9">
        <v>0</v>
      </c>
      <c r="M203" s="9" t="s">
        <v>14</v>
      </c>
      <c r="N203" s="9" t="s">
        <v>91</v>
      </c>
      <c r="P203" s="9">
        <v>0</v>
      </c>
      <c r="Q203" s="9">
        <v>0</v>
      </c>
      <c r="R203" s="9">
        <v>0</v>
      </c>
      <c r="S203" s="9">
        <v>3</v>
      </c>
      <c r="U203" s="9">
        <v>0</v>
      </c>
      <c r="V203" s="9">
        <v>0</v>
      </c>
      <c r="W203" s="9" t="s">
        <v>20</v>
      </c>
      <c r="Y203" s="9" t="s">
        <v>1225</v>
      </c>
      <c r="Z203" s="9">
        <v>1330</v>
      </c>
      <c r="AA203" s="9">
        <v>0</v>
      </c>
      <c r="AB203" s="9">
        <v>1093</v>
      </c>
      <c r="AC203" s="9" t="s">
        <v>20</v>
      </c>
      <c r="AD203" s="9" t="s">
        <v>20</v>
      </c>
      <c r="AE203" s="9" t="s">
        <v>20</v>
      </c>
      <c r="AF203" s="9" t="s">
        <v>20</v>
      </c>
      <c r="AG203" s="9">
        <v>1029</v>
      </c>
      <c r="AH203" s="9">
        <v>0</v>
      </c>
      <c r="AI203" s="9">
        <v>0</v>
      </c>
      <c r="AK203" s="9">
        <v>1</v>
      </c>
      <c r="AL203" s="9">
        <v>1</v>
      </c>
      <c r="AM203" s="9">
        <v>1</v>
      </c>
      <c r="AN203" s="9">
        <v>3</v>
      </c>
      <c r="AO203" s="9">
        <v>0</v>
      </c>
      <c r="AQ203" s="9">
        <v>3</v>
      </c>
      <c r="AR203" s="9" t="s">
        <v>20</v>
      </c>
      <c r="AS203" s="9" t="s">
        <v>20</v>
      </c>
      <c r="AT203" s="9">
        <v>5</v>
      </c>
      <c r="AU203" s="9">
        <v>2</v>
      </c>
      <c r="AV203" s="9">
        <v>0</v>
      </c>
      <c r="AW203" s="121"/>
      <c r="AX203" s="9"/>
      <c r="BA203" s="63" t="s">
        <v>2301</v>
      </c>
      <c r="BB203" s="6" t="s">
        <v>1377</v>
      </c>
      <c r="BC203" s="9"/>
      <c r="BD203" s="9"/>
      <c r="BE203" s="9"/>
      <c r="BF203" s="9"/>
      <c r="BG203" s="9"/>
      <c r="BI203" t="s">
        <v>3146</v>
      </c>
    </row>
    <row r="204" spans="1:61" s="44" customFormat="1" ht="15.75" thickBot="1" x14ac:dyDescent="0.3">
      <c r="A204" s="57" t="s">
        <v>239</v>
      </c>
      <c r="B204" s="44" t="s">
        <v>244</v>
      </c>
      <c r="C204" s="44" t="str">
        <f>VLOOKUP(Tabelle1[[#This Row],[bank_name]],list_all_banks!$B$1:$C$691,2,FALSE)</f>
        <v>BE0403201185</v>
      </c>
      <c r="D204" s="45" t="s">
        <v>245</v>
      </c>
      <c r="E204" s="46" t="str">
        <f t="shared" si="3"/>
        <v>31.12.2014</v>
      </c>
      <c r="F204" s="44">
        <v>2014</v>
      </c>
      <c r="G204" s="44">
        <v>1</v>
      </c>
      <c r="H204" s="44">
        <v>1</v>
      </c>
      <c r="I204" s="44" t="s">
        <v>1382</v>
      </c>
      <c r="J204" s="44">
        <v>2</v>
      </c>
      <c r="K204" s="44" t="s">
        <v>1366</v>
      </c>
      <c r="L204" s="44">
        <v>0</v>
      </c>
      <c r="M204" s="44" t="s">
        <v>14</v>
      </c>
      <c r="N204" s="44" t="s">
        <v>91</v>
      </c>
      <c r="O204" s="45"/>
      <c r="P204" s="44">
        <v>0</v>
      </c>
      <c r="Q204" s="44">
        <v>0</v>
      </c>
      <c r="R204" s="44">
        <v>0</v>
      </c>
      <c r="S204" s="44">
        <v>3</v>
      </c>
      <c r="T204" s="45"/>
      <c r="U204" s="44">
        <v>0</v>
      </c>
      <c r="V204" s="44">
        <v>0</v>
      </c>
      <c r="W204" s="44" t="s">
        <v>20</v>
      </c>
      <c r="X204" s="45"/>
      <c r="Y204" s="44" t="s">
        <v>1170</v>
      </c>
      <c r="Z204" s="44">
        <v>50353</v>
      </c>
      <c r="AA204" s="44">
        <v>102</v>
      </c>
      <c r="AB204" s="44">
        <v>40692</v>
      </c>
      <c r="AC204" s="44" t="s">
        <v>20</v>
      </c>
      <c r="AD204" s="44" t="s">
        <v>20</v>
      </c>
      <c r="AE204" s="44" t="s">
        <v>20</v>
      </c>
      <c r="AF204" s="44" t="s">
        <v>20</v>
      </c>
      <c r="AG204" s="44">
        <v>9336</v>
      </c>
      <c r="AH204" s="44">
        <v>0</v>
      </c>
      <c r="AI204" s="44">
        <v>0</v>
      </c>
      <c r="AJ204" s="45"/>
      <c r="AK204" s="44">
        <v>1</v>
      </c>
      <c r="AL204" s="44">
        <v>1</v>
      </c>
      <c r="AM204" s="44">
        <v>1</v>
      </c>
      <c r="AN204" s="44">
        <v>3</v>
      </c>
      <c r="AO204" s="44">
        <v>0</v>
      </c>
      <c r="AP204" s="45"/>
      <c r="AQ204" s="44">
        <v>3</v>
      </c>
      <c r="AR204" s="44" t="s">
        <v>20</v>
      </c>
      <c r="AS204" s="44" t="s">
        <v>20</v>
      </c>
      <c r="AT204" s="44">
        <v>5</v>
      </c>
      <c r="AU204" s="44">
        <v>2</v>
      </c>
      <c r="AV204" s="44">
        <v>0</v>
      </c>
      <c r="AW204" s="130"/>
      <c r="AY204" s="45"/>
      <c r="AZ204" s="46"/>
      <c r="BA204" s="44" t="s">
        <v>2302</v>
      </c>
      <c r="BB204" s="45" t="s">
        <v>1378</v>
      </c>
      <c r="BH204" s="45"/>
      <c r="BI204" t="s">
        <v>3146</v>
      </c>
    </row>
    <row r="205" spans="1:61" x14ac:dyDescent="0.25">
      <c r="A205" s="5" t="s">
        <v>239</v>
      </c>
      <c r="B205" t="s">
        <v>244</v>
      </c>
      <c r="C205" t="str">
        <f>VLOOKUP(Tabelle1[[#This Row],[bank_name]],list_all_banks!$B$1:$C$691,2,FALSE)</f>
        <v>BE0403201185</v>
      </c>
      <c r="D205" s="6" t="s">
        <v>245</v>
      </c>
      <c r="E205" s="42" t="str">
        <f t="shared" si="3"/>
        <v>31.12.2015</v>
      </c>
      <c r="F205">
        <v>2015</v>
      </c>
      <c r="G205">
        <v>1</v>
      </c>
      <c r="H205">
        <v>1</v>
      </c>
      <c r="I205" t="s">
        <v>1382</v>
      </c>
      <c r="J205">
        <v>2</v>
      </c>
      <c r="K205" t="s">
        <v>1366</v>
      </c>
      <c r="L205">
        <v>0</v>
      </c>
      <c r="M205" t="s">
        <v>14</v>
      </c>
      <c r="N205" t="s">
        <v>91</v>
      </c>
      <c r="P205">
        <v>0</v>
      </c>
      <c r="Q205">
        <v>0</v>
      </c>
      <c r="R205">
        <v>0</v>
      </c>
      <c r="S205">
        <v>3</v>
      </c>
      <c r="U205">
        <v>0</v>
      </c>
      <c r="V205">
        <v>0</v>
      </c>
      <c r="W205" t="s">
        <v>20</v>
      </c>
      <c r="Y205" t="s">
        <v>239</v>
      </c>
      <c r="Z205">
        <v>2112298</v>
      </c>
      <c r="AA205">
        <v>6430</v>
      </c>
      <c r="AB205">
        <v>672750</v>
      </c>
      <c r="AC205" t="s">
        <v>20</v>
      </c>
      <c r="AD205" t="s">
        <v>20</v>
      </c>
      <c r="AE205" t="s">
        <v>20</v>
      </c>
      <c r="AF205" t="s">
        <v>20</v>
      </c>
      <c r="AG205">
        <v>181866</v>
      </c>
      <c r="AH205">
        <v>0</v>
      </c>
      <c r="AI205">
        <v>0</v>
      </c>
      <c r="AK205">
        <v>1</v>
      </c>
      <c r="AL205">
        <v>1</v>
      </c>
      <c r="AM205">
        <v>1</v>
      </c>
      <c r="AN205">
        <v>3</v>
      </c>
      <c r="AO205">
        <v>0</v>
      </c>
      <c r="AQ205">
        <v>3</v>
      </c>
      <c r="AR205" t="s">
        <v>20</v>
      </c>
      <c r="AS205" t="s">
        <v>20</v>
      </c>
      <c r="AT205">
        <v>5</v>
      </c>
      <c r="AU205">
        <v>2</v>
      </c>
      <c r="AV205">
        <v>0</v>
      </c>
      <c r="AW205" s="28"/>
      <c r="BA205" t="s">
        <v>2303</v>
      </c>
      <c r="BB205" s="6" t="s">
        <v>1379</v>
      </c>
      <c r="BG205" s="9"/>
      <c r="BI205" t="s">
        <v>3146</v>
      </c>
    </row>
    <row r="206" spans="1:61" x14ac:dyDescent="0.25">
      <c r="A206" s="5" t="s">
        <v>239</v>
      </c>
      <c r="B206" t="s">
        <v>244</v>
      </c>
      <c r="C206" t="str">
        <f>VLOOKUP(Tabelle1[[#This Row],[bank_name]],list_all_banks!$B$1:$C$691,2,FALSE)</f>
        <v>BE0403201185</v>
      </c>
      <c r="D206" s="6" t="s">
        <v>245</v>
      </c>
      <c r="E206" s="42" t="str">
        <f t="shared" si="3"/>
        <v>31.12.2015</v>
      </c>
      <c r="F206">
        <v>2015</v>
      </c>
      <c r="G206">
        <v>1</v>
      </c>
      <c r="H206">
        <v>1</v>
      </c>
      <c r="I206" t="s">
        <v>1382</v>
      </c>
      <c r="J206">
        <v>2</v>
      </c>
      <c r="K206" t="s">
        <v>1366</v>
      </c>
      <c r="L206">
        <v>0</v>
      </c>
      <c r="M206" t="s">
        <v>14</v>
      </c>
      <c r="N206" t="s">
        <v>91</v>
      </c>
      <c r="P206">
        <v>0</v>
      </c>
      <c r="Q206">
        <v>0</v>
      </c>
      <c r="R206">
        <v>0</v>
      </c>
      <c r="S206">
        <v>3</v>
      </c>
      <c r="U206">
        <v>0</v>
      </c>
      <c r="V206">
        <v>0</v>
      </c>
      <c r="W206" t="s">
        <v>20</v>
      </c>
      <c r="Y206" t="s">
        <v>1170</v>
      </c>
      <c r="Z206">
        <v>36001</v>
      </c>
      <c r="AA206">
        <v>79</v>
      </c>
      <c r="AB206">
        <v>21430</v>
      </c>
      <c r="AC206" t="s">
        <v>20</v>
      </c>
      <c r="AD206" t="s">
        <v>20</v>
      </c>
      <c r="AE206" t="s">
        <v>20</v>
      </c>
      <c r="AF206" t="s">
        <v>20</v>
      </c>
      <c r="AG206">
        <v>-5898</v>
      </c>
      <c r="AH206">
        <v>0</v>
      </c>
      <c r="AI206">
        <v>0</v>
      </c>
      <c r="AK206">
        <v>1</v>
      </c>
      <c r="AL206">
        <v>1</v>
      </c>
      <c r="AM206">
        <v>1</v>
      </c>
      <c r="AN206">
        <v>3</v>
      </c>
      <c r="AO206">
        <v>0</v>
      </c>
      <c r="AQ206">
        <v>3</v>
      </c>
      <c r="AR206" t="s">
        <v>20</v>
      </c>
      <c r="AS206" t="s">
        <v>20</v>
      </c>
      <c r="AT206">
        <v>5</v>
      </c>
      <c r="AU206">
        <v>2</v>
      </c>
      <c r="AV206">
        <v>0</v>
      </c>
      <c r="AW206" s="28"/>
      <c r="BA206" t="s">
        <v>2303</v>
      </c>
      <c r="BB206" s="6" t="s">
        <v>1379</v>
      </c>
      <c r="BG206" s="9"/>
      <c r="BI206" t="s">
        <v>3146</v>
      </c>
    </row>
    <row r="207" spans="1:61" s="44" customFormat="1" ht="15.75" thickBot="1" x14ac:dyDescent="0.3">
      <c r="A207" s="57" t="s">
        <v>239</v>
      </c>
      <c r="B207" s="44" t="s">
        <v>244</v>
      </c>
      <c r="C207" s="44" t="str">
        <f>VLOOKUP(Tabelle1[[#This Row],[bank_name]],list_all_banks!$B$1:$C$691,2,FALSE)</f>
        <v>BE0403201185</v>
      </c>
      <c r="D207" s="45" t="s">
        <v>245</v>
      </c>
      <c r="E207" s="46" t="str">
        <f t="shared" si="3"/>
        <v>31.12.2015</v>
      </c>
      <c r="F207" s="44">
        <v>2015</v>
      </c>
      <c r="G207" s="44">
        <v>1</v>
      </c>
      <c r="H207" s="44">
        <v>1</v>
      </c>
      <c r="I207" s="44" t="s">
        <v>1382</v>
      </c>
      <c r="J207" s="44">
        <v>2</v>
      </c>
      <c r="K207" s="44" t="s">
        <v>1366</v>
      </c>
      <c r="L207" s="44">
        <v>0</v>
      </c>
      <c r="M207" s="44" t="s">
        <v>14</v>
      </c>
      <c r="N207" s="44" t="s">
        <v>91</v>
      </c>
      <c r="O207" s="45"/>
      <c r="P207" s="44">
        <v>0</v>
      </c>
      <c r="Q207" s="44">
        <v>0</v>
      </c>
      <c r="R207" s="44">
        <v>0</v>
      </c>
      <c r="S207" s="44">
        <v>3</v>
      </c>
      <c r="T207" s="45"/>
      <c r="U207" s="44">
        <v>0</v>
      </c>
      <c r="V207" s="44">
        <v>0</v>
      </c>
      <c r="W207" s="44" t="s">
        <v>20</v>
      </c>
      <c r="X207" s="45"/>
      <c r="Y207" s="44" t="s">
        <v>1001</v>
      </c>
      <c r="Z207" s="44">
        <v>35563</v>
      </c>
      <c r="AA207" s="44">
        <v>10</v>
      </c>
      <c r="AB207" s="44">
        <v>-12232</v>
      </c>
      <c r="AC207" s="44" t="s">
        <v>20</v>
      </c>
      <c r="AD207" s="44" t="s">
        <v>20</v>
      </c>
      <c r="AE207" s="44" t="s">
        <v>20</v>
      </c>
      <c r="AF207" s="44" t="s">
        <v>20</v>
      </c>
      <c r="AG207" s="44">
        <v>-95</v>
      </c>
      <c r="AH207" s="44">
        <v>0</v>
      </c>
      <c r="AI207" s="44">
        <v>0</v>
      </c>
      <c r="AJ207" s="45"/>
      <c r="AK207" s="44">
        <v>1</v>
      </c>
      <c r="AL207" s="44">
        <v>1</v>
      </c>
      <c r="AM207" s="44">
        <v>1</v>
      </c>
      <c r="AN207" s="44">
        <v>3</v>
      </c>
      <c r="AO207" s="44">
        <v>0</v>
      </c>
      <c r="AP207" s="45"/>
      <c r="AQ207" s="44">
        <v>3</v>
      </c>
      <c r="AR207" s="44" t="s">
        <v>20</v>
      </c>
      <c r="AS207" s="44" t="s">
        <v>20</v>
      </c>
      <c r="AT207" s="44">
        <v>5</v>
      </c>
      <c r="AU207" s="44">
        <v>2</v>
      </c>
      <c r="AV207" s="44">
        <v>0</v>
      </c>
      <c r="AW207" s="130"/>
      <c r="AY207" s="45"/>
      <c r="AZ207" s="46"/>
      <c r="BA207" s="44" t="s">
        <v>2303</v>
      </c>
      <c r="BB207" s="45" t="s">
        <v>1379</v>
      </c>
      <c r="BH207" s="45"/>
      <c r="BI207" t="s">
        <v>3146</v>
      </c>
    </row>
    <row r="208" spans="1:61" x14ac:dyDescent="0.25">
      <c r="A208" s="5" t="s">
        <v>239</v>
      </c>
      <c r="B208" t="s">
        <v>244</v>
      </c>
      <c r="C208" t="str">
        <f>VLOOKUP(Tabelle1[[#This Row],[bank_name]],list_all_banks!$B$1:$C$691,2,FALSE)</f>
        <v>BE0403201185</v>
      </c>
      <c r="D208" s="6" t="s">
        <v>245</v>
      </c>
      <c r="E208" s="42" t="str">
        <f t="shared" si="3"/>
        <v>31.12.2016</v>
      </c>
      <c r="F208">
        <v>2016</v>
      </c>
      <c r="G208">
        <v>1</v>
      </c>
      <c r="H208">
        <v>1</v>
      </c>
      <c r="I208" t="s">
        <v>1382</v>
      </c>
      <c r="J208">
        <v>2</v>
      </c>
      <c r="K208" t="s">
        <v>1366</v>
      </c>
      <c r="L208">
        <v>0</v>
      </c>
      <c r="M208" t="s">
        <v>14</v>
      </c>
      <c r="N208" t="s">
        <v>91</v>
      </c>
      <c r="P208">
        <v>0</v>
      </c>
      <c r="Q208">
        <v>0</v>
      </c>
      <c r="R208">
        <v>0</v>
      </c>
      <c r="S208">
        <v>3</v>
      </c>
      <c r="U208">
        <v>0</v>
      </c>
      <c r="V208">
        <v>0</v>
      </c>
      <c r="W208" t="s">
        <v>20</v>
      </c>
      <c r="Y208" t="s">
        <v>239</v>
      </c>
      <c r="Z208">
        <v>2402943</v>
      </c>
      <c r="AA208">
        <v>6346</v>
      </c>
      <c r="AB208">
        <v>986863</v>
      </c>
      <c r="AC208" t="s">
        <v>20</v>
      </c>
      <c r="AD208" t="s">
        <v>20</v>
      </c>
      <c r="AE208" t="s">
        <v>20</v>
      </c>
      <c r="AF208" t="s">
        <v>20</v>
      </c>
      <c r="AG208">
        <v>236760</v>
      </c>
      <c r="AH208">
        <v>0</v>
      </c>
      <c r="AI208">
        <v>0</v>
      </c>
      <c r="AK208">
        <v>1</v>
      </c>
      <c r="AL208">
        <v>1</v>
      </c>
      <c r="AM208">
        <v>1</v>
      </c>
      <c r="AN208">
        <v>0</v>
      </c>
      <c r="AO208">
        <v>0</v>
      </c>
      <c r="AQ208">
        <v>3</v>
      </c>
      <c r="AR208" t="s">
        <v>20</v>
      </c>
      <c r="AS208" t="s">
        <v>20</v>
      </c>
      <c r="AT208">
        <v>5</v>
      </c>
      <c r="AU208">
        <v>2</v>
      </c>
      <c r="AV208">
        <v>0</v>
      </c>
      <c r="AW208" s="28"/>
      <c r="AY208" s="6" t="s">
        <v>1977</v>
      </c>
      <c r="BA208" s="14" t="s">
        <v>2304</v>
      </c>
      <c r="BB208" s="6" t="s">
        <v>1957</v>
      </c>
      <c r="BG208" s="9"/>
      <c r="BI208" t="s">
        <v>3146</v>
      </c>
    </row>
    <row r="209" spans="1:61" x14ac:dyDescent="0.25">
      <c r="A209" s="5" t="s">
        <v>239</v>
      </c>
      <c r="B209" t="s">
        <v>244</v>
      </c>
      <c r="C209" t="str">
        <f>VLOOKUP(Tabelle1[[#This Row],[bank_name]],list_all_banks!$B$1:$C$691,2,FALSE)</f>
        <v>BE0403201185</v>
      </c>
      <c r="D209" s="6" t="s">
        <v>245</v>
      </c>
      <c r="E209" s="42" t="str">
        <f t="shared" si="3"/>
        <v>31.12.2016</v>
      </c>
      <c r="F209">
        <v>2016</v>
      </c>
      <c r="G209">
        <v>1</v>
      </c>
      <c r="H209">
        <v>1</v>
      </c>
      <c r="I209" t="s">
        <v>1382</v>
      </c>
      <c r="J209">
        <v>2</v>
      </c>
      <c r="K209" t="s">
        <v>1366</v>
      </c>
      <c r="L209">
        <v>0</v>
      </c>
      <c r="M209" t="s">
        <v>14</v>
      </c>
      <c r="N209" t="s">
        <v>91</v>
      </c>
      <c r="P209">
        <v>0</v>
      </c>
      <c r="Q209">
        <v>0</v>
      </c>
      <c r="R209">
        <v>0</v>
      </c>
      <c r="S209">
        <v>3</v>
      </c>
      <c r="U209">
        <v>0</v>
      </c>
      <c r="V209">
        <v>0</v>
      </c>
      <c r="W209" t="s">
        <v>20</v>
      </c>
      <c r="Y209" t="s">
        <v>1170</v>
      </c>
      <c r="Z209">
        <v>-5836</v>
      </c>
      <c r="AA209">
        <v>4</v>
      </c>
      <c r="AB209">
        <v>-13359</v>
      </c>
      <c r="AC209" t="s">
        <v>20</v>
      </c>
      <c r="AD209" t="s">
        <v>20</v>
      </c>
      <c r="AE209" t="s">
        <v>20</v>
      </c>
      <c r="AF209" t="s">
        <v>20</v>
      </c>
      <c r="AG209">
        <v>7673</v>
      </c>
      <c r="AH209">
        <v>0</v>
      </c>
      <c r="AI209">
        <v>0</v>
      </c>
      <c r="AK209">
        <v>1</v>
      </c>
      <c r="AL209">
        <v>1</v>
      </c>
      <c r="AM209">
        <v>1</v>
      </c>
      <c r="AN209">
        <v>0</v>
      </c>
      <c r="AO209">
        <v>0</v>
      </c>
      <c r="AQ209">
        <v>3</v>
      </c>
      <c r="AR209" t="s">
        <v>20</v>
      </c>
      <c r="AS209" t="s">
        <v>20</v>
      </c>
      <c r="AT209">
        <v>5</v>
      </c>
      <c r="AU209">
        <v>2</v>
      </c>
      <c r="AV209">
        <v>0</v>
      </c>
      <c r="AW209" s="28"/>
      <c r="BA209" s="14" t="s">
        <v>2304</v>
      </c>
      <c r="BB209" s="6" t="s">
        <v>1957</v>
      </c>
      <c r="BG209" s="9"/>
      <c r="BI209" t="s">
        <v>3146</v>
      </c>
    </row>
    <row r="210" spans="1:61" s="44" customFormat="1" ht="15.75" thickBot="1" x14ac:dyDescent="0.3">
      <c r="A210" s="57" t="s">
        <v>239</v>
      </c>
      <c r="B210" s="44" t="s">
        <v>244</v>
      </c>
      <c r="C210" s="44" t="str">
        <f>VLOOKUP(Tabelle1[[#This Row],[bank_name]],list_all_banks!$B$1:$C$691,2,FALSE)</f>
        <v>BE0403201185</v>
      </c>
      <c r="D210" s="45" t="s">
        <v>245</v>
      </c>
      <c r="E210" s="46" t="str">
        <f t="shared" si="3"/>
        <v>31.12.2016</v>
      </c>
      <c r="F210" s="44">
        <v>2016</v>
      </c>
      <c r="G210" s="44">
        <v>1</v>
      </c>
      <c r="H210" s="44">
        <v>1</v>
      </c>
      <c r="I210" s="44" t="s">
        <v>1382</v>
      </c>
      <c r="J210" s="44">
        <v>2</v>
      </c>
      <c r="K210" s="44" t="s">
        <v>1366</v>
      </c>
      <c r="L210" s="44">
        <v>0</v>
      </c>
      <c r="M210" s="44" t="s">
        <v>14</v>
      </c>
      <c r="N210" s="44" t="s">
        <v>91</v>
      </c>
      <c r="O210" s="45"/>
      <c r="P210" s="44">
        <v>0</v>
      </c>
      <c r="Q210" s="44">
        <v>0</v>
      </c>
      <c r="R210" s="44">
        <v>0</v>
      </c>
      <c r="S210" s="44">
        <v>3</v>
      </c>
      <c r="T210" s="45"/>
      <c r="U210" s="44">
        <v>0</v>
      </c>
      <c r="V210" s="44">
        <v>0</v>
      </c>
      <c r="W210" s="44" t="s">
        <v>20</v>
      </c>
      <c r="X210" s="45"/>
      <c r="Y210" s="44" t="s">
        <v>1001</v>
      </c>
      <c r="Z210" s="44">
        <v>-137836</v>
      </c>
      <c r="AA210" s="44">
        <v>9</v>
      </c>
      <c r="AB210" s="44">
        <v>-193980</v>
      </c>
      <c r="AC210" s="44" t="s">
        <v>20</v>
      </c>
      <c r="AD210" s="44" t="s">
        <v>20</v>
      </c>
      <c r="AE210" s="44" t="s">
        <v>20</v>
      </c>
      <c r="AF210" s="44" t="s">
        <v>20</v>
      </c>
      <c r="AG210" s="44">
        <v>-161</v>
      </c>
      <c r="AH210" s="44">
        <v>0</v>
      </c>
      <c r="AI210" s="44">
        <v>0</v>
      </c>
      <c r="AJ210" s="45"/>
      <c r="AK210" s="44">
        <v>1</v>
      </c>
      <c r="AL210" s="44">
        <v>1</v>
      </c>
      <c r="AM210" s="44">
        <v>1</v>
      </c>
      <c r="AN210" s="44">
        <v>0</v>
      </c>
      <c r="AO210" s="44">
        <v>0</v>
      </c>
      <c r="AP210" s="45"/>
      <c r="AQ210" s="44">
        <v>3</v>
      </c>
      <c r="AR210" s="44" t="s">
        <v>20</v>
      </c>
      <c r="AS210" s="44" t="s">
        <v>20</v>
      </c>
      <c r="AT210" s="44">
        <v>5</v>
      </c>
      <c r="AU210" s="44">
        <v>2</v>
      </c>
      <c r="AV210" s="44">
        <v>0</v>
      </c>
      <c r="AW210" s="130"/>
      <c r="AY210" s="45"/>
      <c r="AZ210" s="46"/>
      <c r="BA210" s="47" t="s">
        <v>2304</v>
      </c>
      <c r="BB210" s="45" t="s">
        <v>1957</v>
      </c>
      <c r="BH210" s="45"/>
      <c r="BI210" t="s">
        <v>3146</v>
      </c>
    </row>
    <row r="211" spans="1:61" s="44" customFormat="1" ht="15.75" thickBot="1" x14ac:dyDescent="0.3">
      <c r="A211" s="44" t="s">
        <v>239</v>
      </c>
      <c r="B211" s="44" t="s">
        <v>246</v>
      </c>
      <c r="C211" s="44" t="str">
        <f>VLOOKUP(Tabelle1[[#This Row],[bank_name]],list_all_banks!$B$1:$C$691,2,FALSE)</f>
        <v>BE0403212172</v>
      </c>
      <c r="D211" s="45" t="s">
        <v>247</v>
      </c>
      <c r="E211" s="46" t="str">
        <f t="shared" si="3"/>
        <v>31.12.</v>
      </c>
      <c r="I211" s="44" t="s">
        <v>1382</v>
      </c>
      <c r="O211" s="45"/>
      <c r="T211" s="45"/>
      <c r="X211" s="45"/>
      <c r="AJ211" s="45"/>
      <c r="AP211" s="45"/>
      <c r="AW211" s="57"/>
      <c r="AY211" s="45"/>
      <c r="AZ211" s="46"/>
      <c r="BB211" s="45"/>
      <c r="BH211" s="45"/>
    </row>
    <row r="212" spans="1:61" x14ac:dyDescent="0.25">
      <c r="A212" s="53" t="s">
        <v>239</v>
      </c>
      <c r="B212" s="9" t="s">
        <v>248</v>
      </c>
      <c r="C212" s="9" t="str">
        <f>VLOOKUP(Tabelle1[[#This Row],[bank_name]],list_all_banks!$B$1:$C$691,2,FALSE)</f>
        <v>BE0403227515</v>
      </c>
      <c r="D212" s="6" t="s">
        <v>249</v>
      </c>
      <c r="E212" s="42" t="str">
        <f t="shared" si="3"/>
        <v>31.12.2013</v>
      </c>
      <c r="F212" s="9">
        <v>2013</v>
      </c>
      <c r="G212" s="9">
        <v>1</v>
      </c>
      <c r="H212" s="9" t="s">
        <v>20</v>
      </c>
      <c r="I212" s="9" t="s">
        <v>1382</v>
      </c>
      <c r="J212" s="9">
        <v>2</v>
      </c>
      <c r="K212" s="9" t="s">
        <v>1366</v>
      </c>
      <c r="L212" s="9">
        <v>0</v>
      </c>
      <c r="M212" s="9" t="s">
        <v>14</v>
      </c>
      <c r="N212" s="9" t="s">
        <v>19</v>
      </c>
      <c r="P212" s="9">
        <v>1</v>
      </c>
      <c r="Q212" s="9">
        <v>2</v>
      </c>
      <c r="R212" s="9">
        <v>0</v>
      </c>
      <c r="S212" s="9">
        <v>0</v>
      </c>
      <c r="U212" s="9">
        <v>0</v>
      </c>
      <c r="V212" s="9">
        <v>0</v>
      </c>
      <c r="W212" s="9" t="s">
        <v>20</v>
      </c>
      <c r="Y212" s="9" t="s">
        <v>239</v>
      </c>
      <c r="Z212" s="68">
        <v>3109</v>
      </c>
      <c r="AA212" s="68">
        <v>10798</v>
      </c>
      <c r="AB212" s="68">
        <v>758</v>
      </c>
      <c r="AC212" s="68" t="s">
        <v>20</v>
      </c>
      <c r="AD212" s="68" t="s">
        <v>20</v>
      </c>
      <c r="AE212" s="68" t="s">
        <v>20</v>
      </c>
      <c r="AF212" s="68" t="s">
        <v>20</v>
      </c>
      <c r="AG212" s="68">
        <v>375</v>
      </c>
      <c r="AH212" s="9">
        <v>0</v>
      </c>
      <c r="AI212" s="9">
        <v>0</v>
      </c>
      <c r="AK212" s="9">
        <v>1</v>
      </c>
      <c r="AL212" s="9">
        <v>0</v>
      </c>
      <c r="AM212" s="9">
        <v>3</v>
      </c>
      <c r="AN212" s="9">
        <v>0</v>
      </c>
      <c r="AO212" s="9">
        <v>0</v>
      </c>
      <c r="AQ212" s="9">
        <v>2</v>
      </c>
      <c r="AR212" s="9" t="s">
        <v>20</v>
      </c>
      <c r="AS212" s="9" t="s">
        <v>20</v>
      </c>
      <c r="AT212" s="9">
        <v>5</v>
      </c>
      <c r="AU212" s="9">
        <v>2</v>
      </c>
      <c r="AV212" s="9">
        <v>0</v>
      </c>
      <c r="AW212" s="121"/>
      <c r="AX212" s="9"/>
      <c r="BA212" s="9" t="s">
        <v>2305</v>
      </c>
      <c r="BB212" s="6" t="s">
        <v>1380</v>
      </c>
      <c r="BC212" s="9"/>
      <c r="BD212" s="9"/>
      <c r="BE212" s="9"/>
      <c r="BF212" s="9"/>
      <c r="BG212" s="9"/>
      <c r="BI212" t="s">
        <v>3146</v>
      </c>
    </row>
    <row r="213" spans="1:61" x14ac:dyDescent="0.25">
      <c r="A213" s="5" t="s">
        <v>239</v>
      </c>
      <c r="B213" t="s">
        <v>248</v>
      </c>
      <c r="C213" t="str">
        <f>VLOOKUP(Tabelle1[[#This Row],[bank_name]],list_all_banks!$B$1:$C$691,2,FALSE)</f>
        <v>BE0403227515</v>
      </c>
      <c r="D213" s="6" t="s">
        <v>249</v>
      </c>
      <c r="E213" s="42" t="str">
        <f t="shared" si="3"/>
        <v>31.12.2013</v>
      </c>
      <c r="F213">
        <v>2013</v>
      </c>
      <c r="G213">
        <v>1</v>
      </c>
      <c r="H213" t="s">
        <v>20</v>
      </c>
      <c r="I213" t="s">
        <v>1382</v>
      </c>
      <c r="J213">
        <v>2</v>
      </c>
      <c r="K213" t="s">
        <v>1366</v>
      </c>
      <c r="L213">
        <v>0</v>
      </c>
      <c r="M213" t="s">
        <v>14</v>
      </c>
      <c r="N213" t="s">
        <v>19</v>
      </c>
      <c r="P213">
        <v>1</v>
      </c>
      <c r="Q213">
        <v>2</v>
      </c>
      <c r="R213">
        <v>0</v>
      </c>
      <c r="S213">
        <v>0</v>
      </c>
      <c r="U213">
        <v>0</v>
      </c>
      <c r="V213">
        <v>0</v>
      </c>
      <c r="W213" t="s">
        <v>20</v>
      </c>
      <c r="Y213" t="s">
        <v>1652</v>
      </c>
      <c r="Z213">
        <v>1215</v>
      </c>
      <c r="AA213">
        <v>7410</v>
      </c>
      <c r="AB213">
        <v>617</v>
      </c>
      <c r="AC213" t="s">
        <v>20</v>
      </c>
      <c r="AD213" t="s">
        <v>20</v>
      </c>
      <c r="AE213" t="s">
        <v>20</v>
      </c>
      <c r="AF213" t="s">
        <v>20</v>
      </c>
      <c r="AG213">
        <v>88</v>
      </c>
      <c r="AH213">
        <v>0</v>
      </c>
      <c r="AI213">
        <v>0</v>
      </c>
      <c r="AK213">
        <v>1</v>
      </c>
      <c r="AL213">
        <v>0</v>
      </c>
      <c r="AM213">
        <v>3</v>
      </c>
      <c r="AN213">
        <v>0</v>
      </c>
      <c r="AO213">
        <v>0</v>
      </c>
      <c r="AQ213">
        <v>2</v>
      </c>
      <c r="AR213" t="s">
        <v>20</v>
      </c>
      <c r="AS213" t="s">
        <v>20</v>
      </c>
      <c r="AT213">
        <v>5</v>
      </c>
      <c r="AU213">
        <v>2</v>
      </c>
      <c r="AV213">
        <v>0</v>
      </c>
      <c r="AW213" s="28"/>
      <c r="BA213" t="s">
        <v>2305</v>
      </c>
      <c r="BB213" s="6" t="s">
        <v>1380</v>
      </c>
      <c r="BG213" s="9"/>
      <c r="BI213" t="s">
        <v>3146</v>
      </c>
    </row>
    <row r="214" spans="1:61" x14ac:dyDescent="0.25">
      <c r="A214" s="5" t="s">
        <v>239</v>
      </c>
      <c r="B214" t="s">
        <v>248</v>
      </c>
      <c r="C214" t="str">
        <f>VLOOKUP(Tabelle1[[#This Row],[bank_name]],list_all_banks!$B$1:$C$691,2,FALSE)</f>
        <v>BE0403227515</v>
      </c>
      <c r="D214" s="6" t="s">
        <v>249</v>
      </c>
      <c r="E214" s="42" t="str">
        <f t="shared" si="3"/>
        <v>31.12.2013</v>
      </c>
      <c r="F214">
        <v>2013</v>
      </c>
      <c r="G214">
        <v>1</v>
      </c>
      <c r="H214" t="s">
        <v>20</v>
      </c>
      <c r="I214" t="s">
        <v>1382</v>
      </c>
      <c r="J214">
        <v>2</v>
      </c>
      <c r="K214" t="s">
        <v>1366</v>
      </c>
      <c r="L214">
        <v>0</v>
      </c>
      <c r="M214" t="s">
        <v>14</v>
      </c>
      <c r="N214" t="s">
        <v>19</v>
      </c>
      <c r="P214">
        <v>1</v>
      </c>
      <c r="Q214">
        <v>2</v>
      </c>
      <c r="R214">
        <v>0</v>
      </c>
      <c r="S214">
        <v>0</v>
      </c>
      <c r="U214">
        <v>0</v>
      </c>
      <c r="V214">
        <v>0</v>
      </c>
      <c r="W214" t="s">
        <v>20</v>
      </c>
      <c r="Y214" t="s">
        <v>983</v>
      </c>
      <c r="Z214">
        <v>504</v>
      </c>
      <c r="AA214">
        <v>3386</v>
      </c>
      <c r="AB214">
        <v>72</v>
      </c>
      <c r="AC214" t="s">
        <v>20</v>
      </c>
      <c r="AD214" t="s">
        <v>20</v>
      </c>
      <c r="AE214" t="s">
        <v>20</v>
      </c>
      <c r="AF214" t="s">
        <v>20</v>
      </c>
      <c r="AG214">
        <v>13</v>
      </c>
      <c r="AH214">
        <v>0</v>
      </c>
      <c r="AI214">
        <v>0</v>
      </c>
      <c r="AK214">
        <v>1</v>
      </c>
      <c r="AL214">
        <v>0</v>
      </c>
      <c r="AM214">
        <v>3</v>
      </c>
      <c r="AN214">
        <v>0</v>
      </c>
      <c r="AO214">
        <v>0</v>
      </c>
      <c r="AQ214">
        <v>2</v>
      </c>
      <c r="AR214" t="s">
        <v>20</v>
      </c>
      <c r="AS214" t="s">
        <v>20</v>
      </c>
      <c r="AT214">
        <v>5</v>
      </c>
      <c r="AU214">
        <v>2</v>
      </c>
      <c r="AV214">
        <v>0</v>
      </c>
      <c r="AW214" s="28"/>
      <c r="BA214" t="s">
        <v>2305</v>
      </c>
      <c r="BB214" s="6" t="s">
        <v>1380</v>
      </c>
      <c r="BG214" s="9"/>
      <c r="BI214" t="s">
        <v>3146</v>
      </c>
    </row>
    <row r="215" spans="1:61" x14ac:dyDescent="0.25">
      <c r="A215" s="5" t="s">
        <v>239</v>
      </c>
      <c r="B215" t="s">
        <v>248</v>
      </c>
      <c r="C215" t="str">
        <f>VLOOKUP(Tabelle1[[#This Row],[bank_name]],list_all_banks!$B$1:$C$691,2,FALSE)</f>
        <v>BE0403227515</v>
      </c>
      <c r="D215" s="6" t="s">
        <v>249</v>
      </c>
      <c r="E215" s="42" t="str">
        <f t="shared" si="3"/>
        <v>31.12.2013</v>
      </c>
      <c r="F215">
        <v>2013</v>
      </c>
      <c r="G215">
        <v>1</v>
      </c>
      <c r="H215" t="s">
        <v>20</v>
      </c>
      <c r="I215" t="s">
        <v>1382</v>
      </c>
      <c r="J215">
        <v>2</v>
      </c>
      <c r="K215" t="s">
        <v>1366</v>
      </c>
      <c r="L215">
        <v>0</v>
      </c>
      <c r="M215" t="s">
        <v>14</v>
      </c>
      <c r="N215" t="s">
        <v>19</v>
      </c>
      <c r="P215">
        <v>1</v>
      </c>
      <c r="Q215">
        <v>2</v>
      </c>
      <c r="R215">
        <v>0</v>
      </c>
      <c r="S215">
        <v>0</v>
      </c>
      <c r="U215">
        <v>0</v>
      </c>
      <c r="V215">
        <v>0</v>
      </c>
      <c r="W215" t="s">
        <v>20</v>
      </c>
      <c r="Y215" t="s">
        <v>1363</v>
      </c>
      <c r="Z215">
        <v>271</v>
      </c>
      <c r="AA215">
        <v>2265</v>
      </c>
      <c r="AB215">
        <v>85</v>
      </c>
      <c r="AC215" t="s">
        <v>20</v>
      </c>
      <c r="AD215" t="s">
        <v>20</v>
      </c>
      <c r="AE215" t="s">
        <v>20</v>
      </c>
      <c r="AF215" t="s">
        <v>20</v>
      </c>
      <c r="AG215">
        <v>22</v>
      </c>
      <c r="AH215">
        <v>0</v>
      </c>
      <c r="AI215">
        <v>0</v>
      </c>
      <c r="AK215">
        <v>1</v>
      </c>
      <c r="AL215">
        <v>0</v>
      </c>
      <c r="AM215">
        <v>3</v>
      </c>
      <c r="AN215">
        <v>0</v>
      </c>
      <c r="AO215">
        <v>0</v>
      </c>
      <c r="AQ215">
        <v>2</v>
      </c>
      <c r="AR215" t="s">
        <v>20</v>
      </c>
      <c r="AS215" t="s">
        <v>20</v>
      </c>
      <c r="AT215">
        <v>5</v>
      </c>
      <c r="AU215">
        <v>2</v>
      </c>
      <c r="AV215">
        <v>0</v>
      </c>
      <c r="AW215" s="28"/>
      <c r="BA215" t="s">
        <v>2305</v>
      </c>
      <c r="BB215" s="6" t="s">
        <v>1380</v>
      </c>
      <c r="BG215" s="9"/>
      <c r="BI215" t="s">
        <v>3146</v>
      </c>
    </row>
    <row r="216" spans="1:61" x14ac:dyDescent="0.25">
      <c r="A216" s="5" t="s">
        <v>239</v>
      </c>
      <c r="B216" t="s">
        <v>248</v>
      </c>
      <c r="C216" t="str">
        <f>VLOOKUP(Tabelle1[[#This Row],[bank_name]],list_all_banks!$B$1:$C$691,2,FALSE)</f>
        <v>BE0403227515</v>
      </c>
      <c r="D216" s="6" t="s">
        <v>249</v>
      </c>
      <c r="E216" s="42" t="str">
        <f t="shared" si="3"/>
        <v>31.12.2013</v>
      </c>
      <c r="F216">
        <v>2013</v>
      </c>
      <c r="G216">
        <v>1</v>
      </c>
      <c r="H216" t="s">
        <v>20</v>
      </c>
      <c r="I216" t="s">
        <v>1382</v>
      </c>
      <c r="J216">
        <v>2</v>
      </c>
      <c r="K216" t="s">
        <v>1366</v>
      </c>
      <c r="L216">
        <v>0</v>
      </c>
      <c r="M216" t="s">
        <v>14</v>
      </c>
      <c r="N216" t="s">
        <v>19</v>
      </c>
      <c r="P216">
        <v>1</v>
      </c>
      <c r="Q216">
        <v>2</v>
      </c>
      <c r="R216">
        <v>0</v>
      </c>
      <c r="S216">
        <v>0</v>
      </c>
      <c r="U216">
        <v>0</v>
      </c>
      <c r="V216">
        <v>0</v>
      </c>
      <c r="W216" t="s">
        <v>20</v>
      </c>
      <c r="Y216" t="s">
        <v>264</v>
      </c>
      <c r="Z216">
        <v>55</v>
      </c>
      <c r="AA216">
        <v>1350</v>
      </c>
      <c r="AB216">
        <v>9</v>
      </c>
      <c r="AC216" t="s">
        <v>20</v>
      </c>
      <c r="AD216" t="s">
        <v>20</v>
      </c>
      <c r="AE216" t="s">
        <v>20</v>
      </c>
      <c r="AF216" t="s">
        <v>20</v>
      </c>
      <c r="AG216">
        <v>0</v>
      </c>
      <c r="AH216">
        <v>0</v>
      </c>
      <c r="AI216">
        <v>0</v>
      </c>
      <c r="AK216">
        <v>1</v>
      </c>
      <c r="AL216">
        <v>0</v>
      </c>
      <c r="AM216">
        <v>3</v>
      </c>
      <c r="AN216">
        <v>0</v>
      </c>
      <c r="AO216">
        <v>0</v>
      </c>
      <c r="AQ216">
        <v>2</v>
      </c>
      <c r="AR216" t="s">
        <v>20</v>
      </c>
      <c r="AS216" t="s">
        <v>20</v>
      </c>
      <c r="AT216">
        <v>5</v>
      </c>
      <c r="AU216">
        <v>2</v>
      </c>
      <c r="AV216">
        <v>0</v>
      </c>
      <c r="AW216" s="28"/>
      <c r="BA216" t="s">
        <v>2305</v>
      </c>
      <c r="BB216" s="6" t="s">
        <v>1380</v>
      </c>
      <c r="BG216" s="9"/>
      <c r="BI216" t="s">
        <v>3146</v>
      </c>
    </row>
    <row r="217" spans="1:61" x14ac:dyDescent="0.25">
      <c r="A217" s="53" t="s">
        <v>239</v>
      </c>
      <c r="B217" s="9" t="s">
        <v>248</v>
      </c>
      <c r="C217" s="9" t="str">
        <f>VLOOKUP(Tabelle1[[#This Row],[bank_name]],list_all_banks!$B$1:$C$691,2,FALSE)</f>
        <v>BE0403227515</v>
      </c>
      <c r="D217" s="6" t="s">
        <v>249</v>
      </c>
      <c r="E217" s="42" t="str">
        <f t="shared" si="3"/>
        <v>31.12.2013</v>
      </c>
      <c r="F217" s="9">
        <v>2013</v>
      </c>
      <c r="G217" s="9">
        <v>1</v>
      </c>
      <c r="H217" s="9" t="s">
        <v>20</v>
      </c>
      <c r="I217" s="9" t="s">
        <v>1382</v>
      </c>
      <c r="J217" s="9">
        <v>2</v>
      </c>
      <c r="K217" s="9" t="s">
        <v>1366</v>
      </c>
      <c r="L217" s="9">
        <v>0</v>
      </c>
      <c r="M217" s="9" t="s">
        <v>14</v>
      </c>
      <c r="N217" s="9" t="s">
        <v>19</v>
      </c>
      <c r="P217" s="9">
        <v>1</v>
      </c>
      <c r="Q217" s="9">
        <v>2</v>
      </c>
      <c r="R217" s="9">
        <v>0</v>
      </c>
      <c r="S217" s="9">
        <v>0</v>
      </c>
      <c r="U217" s="9">
        <v>0</v>
      </c>
      <c r="V217" s="9">
        <v>0</v>
      </c>
      <c r="W217" s="9" t="s">
        <v>20</v>
      </c>
      <c r="Y217" s="9" t="s">
        <v>1001</v>
      </c>
      <c r="Z217" s="9">
        <v>437</v>
      </c>
      <c r="AA217" s="9">
        <v>786</v>
      </c>
      <c r="AB217" s="9">
        <v>-772</v>
      </c>
      <c r="AC217" s="9" t="s">
        <v>20</v>
      </c>
      <c r="AD217" s="9" t="s">
        <v>20</v>
      </c>
      <c r="AE217" s="9" t="s">
        <v>20</v>
      </c>
      <c r="AF217" s="9" t="s">
        <v>20</v>
      </c>
      <c r="AG217" s="9">
        <v>20</v>
      </c>
      <c r="AH217" s="9">
        <v>0</v>
      </c>
      <c r="AI217" s="9">
        <v>0</v>
      </c>
      <c r="AK217" s="9">
        <v>1</v>
      </c>
      <c r="AL217" s="9">
        <v>0</v>
      </c>
      <c r="AM217" s="9">
        <v>3</v>
      </c>
      <c r="AN217" s="9">
        <v>0</v>
      </c>
      <c r="AO217" s="9">
        <v>0</v>
      </c>
      <c r="AQ217" s="9">
        <v>2</v>
      </c>
      <c r="AR217" s="9" t="s">
        <v>20</v>
      </c>
      <c r="AS217" s="9" t="s">
        <v>20</v>
      </c>
      <c r="AT217" s="9">
        <v>5</v>
      </c>
      <c r="AU217" s="9">
        <v>2</v>
      </c>
      <c r="AV217" s="9">
        <v>0</v>
      </c>
      <c r="AW217" s="121"/>
      <c r="AX217" s="9"/>
      <c r="BA217" s="9" t="s">
        <v>2305</v>
      </c>
      <c r="BB217" s="6" t="s">
        <v>1380</v>
      </c>
      <c r="BC217" s="9"/>
      <c r="BD217" s="9"/>
      <c r="BE217" s="9"/>
      <c r="BF217" s="9"/>
      <c r="BG217" s="9"/>
      <c r="BI217" t="s">
        <v>3146</v>
      </c>
    </row>
    <row r="218" spans="1:61" x14ac:dyDescent="0.25">
      <c r="A218" s="5" t="s">
        <v>239</v>
      </c>
      <c r="B218" t="s">
        <v>248</v>
      </c>
      <c r="C218" t="str">
        <f>VLOOKUP(Tabelle1[[#This Row],[bank_name]],list_all_banks!$B$1:$C$691,2,FALSE)</f>
        <v>BE0403227515</v>
      </c>
      <c r="D218" s="6" t="s">
        <v>249</v>
      </c>
      <c r="E218" s="42" t="str">
        <f t="shared" si="3"/>
        <v>31.12.2013</v>
      </c>
      <c r="F218">
        <v>2013</v>
      </c>
      <c r="G218">
        <v>1</v>
      </c>
      <c r="H218" t="s">
        <v>20</v>
      </c>
      <c r="I218" t="s">
        <v>1382</v>
      </c>
      <c r="J218">
        <v>2</v>
      </c>
      <c r="K218" t="s">
        <v>1366</v>
      </c>
      <c r="L218">
        <v>0</v>
      </c>
      <c r="M218" t="s">
        <v>14</v>
      </c>
      <c r="N218" t="s">
        <v>19</v>
      </c>
      <c r="P218">
        <v>1</v>
      </c>
      <c r="Q218">
        <v>2</v>
      </c>
      <c r="R218">
        <v>0</v>
      </c>
      <c r="S218">
        <v>0</v>
      </c>
      <c r="U218">
        <v>0</v>
      </c>
      <c r="V218">
        <v>0</v>
      </c>
      <c r="W218" t="s">
        <v>20</v>
      </c>
      <c r="Y218" t="s">
        <v>658</v>
      </c>
      <c r="Z218">
        <v>31</v>
      </c>
      <c r="AA218">
        <v>83</v>
      </c>
      <c r="AB218">
        <v>-9</v>
      </c>
      <c r="AC218" t="s">
        <v>20</v>
      </c>
      <c r="AD218" t="s">
        <v>20</v>
      </c>
      <c r="AE218" t="s">
        <v>20</v>
      </c>
      <c r="AF218" t="s">
        <v>20</v>
      </c>
      <c r="AG218">
        <v>-3</v>
      </c>
      <c r="AH218">
        <v>0</v>
      </c>
      <c r="AI218">
        <v>0</v>
      </c>
      <c r="AK218">
        <v>1</v>
      </c>
      <c r="AL218">
        <v>0</v>
      </c>
      <c r="AM218">
        <v>3</v>
      </c>
      <c r="AN218">
        <v>0</v>
      </c>
      <c r="AO218">
        <v>0</v>
      </c>
      <c r="AQ218">
        <v>2</v>
      </c>
      <c r="AR218" t="s">
        <v>20</v>
      </c>
      <c r="AS218" t="s">
        <v>20</v>
      </c>
      <c r="AT218">
        <v>5</v>
      </c>
      <c r="AU218">
        <v>2</v>
      </c>
      <c r="AV218">
        <v>0</v>
      </c>
      <c r="AW218" s="28"/>
      <c r="BA218" t="s">
        <v>2305</v>
      </c>
      <c r="BB218" s="6" t="s">
        <v>1380</v>
      </c>
      <c r="BG218" s="9"/>
      <c r="BI218" t="s">
        <v>3146</v>
      </c>
    </row>
    <row r="219" spans="1:61" x14ac:dyDescent="0.25">
      <c r="A219" s="5" t="s">
        <v>239</v>
      </c>
      <c r="B219" t="s">
        <v>248</v>
      </c>
      <c r="C219" t="str">
        <f>VLOOKUP(Tabelle1[[#This Row],[bank_name]],list_all_banks!$B$1:$C$691,2,FALSE)</f>
        <v>BE0403227515</v>
      </c>
      <c r="D219" s="6" t="s">
        <v>249</v>
      </c>
      <c r="E219" s="42" t="str">
        <f t="shared" si="3"/>
        <v>31.12.2013</v>
      </c>
      <c r="F219">
        <v>2013</v>
      </c>
      <c r="G219">
        <v>1</v>
      </c>
      <c r="H219" t="s">
        <v>20</v>
      </c>
      <c r="I219" t="s">
        <v>1382</v>
      </c>
      <c r="J219">
        <v>2</v>
      </c>
      <c r="K219" t="s">
        <v>1366</v>
      </c>
      <c r="L219">
        <v>0</v>
      </c>
      <c r="M219" t="s">
        <v>14</v>
      </c>
      <c r="N219" t="s">
        <v>19</v>
      </c>
      <c r="P219">
        <v>1</v>
      </c>
      <c r="Q219">
        <v>2</v>
      </c>
      <c r="R219">
        <v>0</v>
      </c>
      <c r="S219">
        <v>0</v>
      </c>
      <c r="U219">
        <v>0</v>
      </c>
      <c r="V219">
        <v>0</v>
      </c>
      <c r="W219" t="s">
        <v>20</v>
      </c>
      <c r="Y219" t="s">
        <v>1225</v>
      </c>
      <c r="Z219">
        <v>24</v>
      </c>
      <c r="AA219">
        <v>31</v>
      </c>
      <c r="AB219">
        <v>18</v>
      </c>
      <c r="AC219" t="s">
        <v>20</v>
      </c>
      <c r="AD219" t="s">
        <v>20</v>
      </c>
      <c r="AE219" t="s">
        <v>20</v>
      </c>
      <c r="AF219" t="s">
        <v>20</v>
      </c>
      <c r="AG219">
        <v>4</v>
      </c>
      <c r="AH219">
        <v>0</v>
      </c>
      <c r="AI219">
        <v>0</v>
      </c>
      <c r="AK219">
        <v>1</v>
      </c>
      <c r="AL219">
        <v>0</v>
      </c>
      <c r="AM219">
        <v>3</v>
      </c>
      <c r="AN219">
        <v>0</v>
      </c>
      <c r="AO219">
        <v>0</v>
      </c>
      <c r="AQ219">
        <v>2</v>
      </c>
      <c r="AR219" t="s">
        <v>20</v>
      </c>
      <c r="AS219" t="s">
        <v>20</v>
      </c>
      <c r="AT219">
        <v>5</v>
      </c>
      <c r="AU219">
        <v>2</v>
      </c>
      <c r="AV219">
        <v>0</v>
      </c>
      <c r="AW219" s="28"/>
      <c r="BA219" t="s">
        <v>2305</v>
      </c>
      <c r="BB219" s="6" t="s">
        <v>1380</v>
      </c>
      <c r="BG219" s="9"/>
      <c r="BI219" t="s">
        <v>3146</v>
      </c>
    </row>
    <row r="220" spans="1:61" x14ac:dyDescent="0.25">
      <c r="A220" s="53" t="s">
        <v>239</v>
      </c>
      <c r="B220" s="9" t="s">
        <v>248</v>
      </c>
      <c r="C220" s="9" t="str">
        <f>VLOOKUP(Tabelle1[[#This Row],[bank_name]],list_all_banks!$B$1:$C$691,2,FALSE)</f>
        <v>BE0403227515</v>
      </c>
      <c r="D220" s="6" t="s">
        <v>249</v>
      </c>
      <c r="E220" s="42" t="str">
        <f t="shared" si="3"/>
        <v>31.12.2013</v>
      </c>
      <c r="F220" s="9">
        <v>2013</v>
      </c>
      <c r="G220" s="9">
        <v>1</v>
      </c>
      <c r="H220" s="9" t="s">
        <v>20</v>
      </c>
      <c r="I220" s="9" t="s">
        <v>1382</v>
      </c>
      <c r="J220" s="9">
        <v>2</v>
      </c>
      <c r="K220" s="9" t="s">
        <v>1366</v>
      </c>
      <c r="L220" s="9">
        <v>0</v>
      </c>
      <c r="M220" s="9" t="s">
        <v>14</v>
      </c>
      <c r="N220" s="9" t="s">
        <v>19</v>
      </c>
      <c r="P220" s="9">
        <v>1</v>
      </c>
      <c r="Q220" s="9">
        <v>2</v>
      </c>
      <c r="R220" s="9">
        <v>0</v>
      </c>
      <c r="S220" s="9">
        <v>0</v>
      </c>
      <c r="U220" s="9">
        <v>0</v>
      </c>
      <c r="V220" s="9">
        <v>0</v>
      </c>
      <c r="W220" s="9" t="s">
        <v>20</v>
      </c>
      <c r="Y220" s="9" t="s">
        <v>1170</v>
      </c>
      <c r="Z220" s="9">
        <v>40</v>
      </c>
      <c r="AA220" s="9">
        <v>39</v>
      </c>
      <c r="AB220" s="9">
        <v>34</v>
      </c>
      <c r="AC220" s="9" t="s">
        <v>20</v>
      </c>
      <c r="AD220" s="9" t="s">
        <v>20</v>
      </c>
      <c r="AE220" s="9" t="s">
        <v>20</v>
      </c>
      <c r="AF220" s="9" t="s">
        <v>20</v>
      </c>
      <c r="AG220" s="9">
        <v>3</v>
      </c>
      <c r="AH220" s="9">
        <v>0</v>
      </c>
      <c r="AI220" s="9">
        <v>0</v>
      </c>
      <c r="AK220" s="9">
        <v>1</v>
      </c>
      <c r="AL220" s="9">
        <v>0</v>
      </c>
      <c r="AM220" s="9">
        <v>3</v>
      </c>
      <c r="AN220" s="9">
        <v>0</v>
      </c>
      <c r="AO220" s="9">
        <v>0</v>
      </c>
      <c r="AQ220" s="9">
        <v>2</v>
      </c>
      <c r="AR220" s="9" t="s">
        <v>20</v>
      </c>
      <c r="AS220" s="9" t="s">
        <v>20</v>
      </c>
      <c r="AT220" s="9">
        <v>5</v>
      </c>
      <c r="AU220" s="9">
        <v>2</v>
      </c>
      <c r="AV220" s="9">
        <v>0</v>
      </c>
      <c r="AW220" s="121"/>
      <c r="AX220" s="9"/>
      <c r="BA220" s="9" t="s">
        <v>2305</v>
      </c>
      <c r="BB220" s="6" t="s">
        <v>1380</v>
      </c>
      <c r="BC220" s="9"/>
      <c r="BD220" s="9"/>
      <c r="BE220" s="9"/>
      <c r="BF220" s="9"/>
      <c r="BG220" s="9"/>
      <c r="BI220" t="s">
        <v>3146</v>
      </c>
    </row>
    <row r="221" spans="1:61" x14ac:dyDescent="0.25">
      <c r="A221" s="5" t="s">
        <v>239</v>
      </c>
      <c r="B221" t="s">
        <v>248</v>
      </c>
      <c r="C221" t="str">
        <f>VLOOKUP(Tabelle1[[#This Row],[bank_name]],list_all_banks!$B$1:$C$691,2,FALSE)</f>
        <v>BE0403227515</v>
      </c>
      <c r="D221" s="6" t="s">
        <v>249</v>
      </c>
      <c r="E221" s="42" t="str">
        <f t="shared" si="3"/>
        <v>31.12.2013</v>
      </c>
      <c r="F221">
        <v>2013</v>
      </c>
      <c r="G221">
        <v>1</v>
      </c>
      <c r="H221" t="s">
        <v>20</v>
      </c>
      <c r="I221" t="s">
        <v>1382</v>
      </c>
      <c r="J221">
        <v>2</v>
      </c>
      <c r="K221" t="s">
        <v>1366</v>
      </c>
      <c r="L221">
        <v>0</v>
      </c>
      <c r="M221" t="s">
        <v>14</v>
      </c>
      <c r="N221" t="s">
        <v>19</v>
      </c>
      <c r="P221">
        <v>1</v>
      </c>
      <c r="Q221">
        <v>2</v>
      </c>
      <c r="R221">
        <v>0</v>
      </c>
      <c r="S221">
        <v>0</v>
      </c>
      <c r="U221">
        <v>0</v>
      </c>
      <c r="V221">
        <v>0</v>
      </c>
      <c r="W221" t="s">
        <v>20</v>
      </c>
      <c r="Y221" t="s">
        <v>1324</v>
      </c>
      <c r="Z221">
        <v>1</v>
      </c>
      <c r="AA221">
        <v>50</v>
      </c>
      <c r="AB221">
        <v>-1</v>
      </c>
      <c r="AC221" t="s">
        <v>20</v>
      </c>
      <c r="AD221" t="s">
        <v>20</v>
      </c>
      <c r="AE221" t="s">
        <v>20</v>
      </c>
      <c r="AF221" t="s">
        <v>20</v>
      </c>
      <c r="AG221">
        <v>0</v>
      </c>
      <c r="AH221">
        <v>0</v>
      </c>
      <c r="AI221">
        <v>0</v>
      </c>
      <c r="AK221">
        <v>1</v>
      </c>
      <c r="AL221">
        <v>0</v>
      </c>
      <c r="AM221">
        <v>3</v>
      </c>
      <c r="AN221">
        <v>0</v>
      </c>
      <c r="AO221">
        <v>0</v>
      </c>
      <c r="AQ221">
        <v>2</v>
      </c>
      <c r="AR221" t="s">
        <v>20</v>
      </c>
      <c r="AS221" t="s">
        <v>20</v>
      </c>
      <c r="AT221">
        <v>5</v>
      </c>
      <c r="AU221">
        <v>2</v>
      </c>
      <c r="AV221">
        <v>0</v>
      </c>
      <c r="AW221" s="28"/>
      <c r="BA221" t="s">
        <v>2305</v>
      </c>
      <c r="BB221" s="6" t="s">
        <v>1380</v>
      </c>
      <c r="BG221" s="9"/>
      <c r="BI221" t="s">
        <v>3146</v>
      </c>
    </row>
    <row r="222" spans="1:61" x14ac:dyDescent="0.25">
      <c r="A222" s="5" t="s">
        <v>239</v>
      </c>
      <c r="B222" t="s">
        <v>248</v>
      </c>
      <c r="C222" t="str">
        <f>VLOOKUP(Tabelle1[[#This Row],[bank_name]],list_all_banks!$B$1:$C$691,2,FALSE)</f>
        <v>BE0403227515</v>
      </c>
      <c r="D222" s="6" t="s">
        <v>249</v>
      </c>
      <c r="E222" s="42" t="str">
        <f t="shared" si="3"/>
        <v>31.12.2013</v>
      </c>
      <c r="F222">
        <v>2013</v>
      </c>
      <c r="G222">
        <v>1</v>
      </c>
      <c r="H222" t="s">
        <v>20</v>
      </c>
      <c r="I222" t="s">
        <v>1382</v>
      </c>
      <c r="J222">
        <v>2</v>
      </c>
      <c r="K222" t="s">
        <v>1366</v>
      </c>
      <c r="L222">
        <v>0</v>
      </c>
      <c r="M222" t="s">
        <v>14</v>
      </c>
      <c r="N222" t="s">
        <v>19</v>
      </c>
      <c r="P222">
        <v>1</v>
      </c>
      <c r="Q222">
        <v>2</v>
      </c>
      <c r="R222">
        <v>0</v>
      </c>
      <c r="S222">
        <v>0</v>
      </c>
      <c r="U222">
        <v>0</v>
      </c>
      <c r="V222">
        <v>0</v>
      </c>
      <c r="W222" t="s">
        <v>20</v>
      </c>
      <c r="Y222" t="s">
        <v>1</v>
      </c>
      <c r="Z222">
        <v>87</v>
      </c>
      <c r="AA222">
        <v>184</v>
      </c>
      <c r="AB222">
        <v>21</v>
      </c>
      <c r="AC222" t="s">
        <v>20</v>
      </c>
      <c r="AD222" t="s">
        <v>20</v>
      </c>
      <c r="AE222" t="s">
        <v>20</v>
      </c>
      <c r="AF222" t="s">
        <v>20</v>
      </c>
      <c r="AG222">
        <v>6</v>
      </c>
      <c r="AH222">
        <v>0</v>
      </c>
      <c r="AI222">
        <v>0</v>
      </c>
      <c r="AK222">
        <v>1</v>
      </c>
      <c r="AL222">
        <v>0</v>
      </c>
      <c r="AM222">
        <v>3</v>
      </c>
      <c r="AN222">
        <v>0</v>
      </c>
      <c r="AO222">
        <v>0</v>
      </c>
      <c r="AQ222">
        <v>2</v>
      </c>
      <c r="AR222" t="s">
        <v>20</v>
      </c>
      <c r="AS222" t="s">
        <v>20</v>
      </c>
      <c r="AT222">
        <v>5</v>
      </c>
      <c r="AU222">
        <v>2</v>
      </c>
      <c r="AV222">
        <v>0</v>
      </c>
      <c r="AW222" s="28"/>
      <c r="BA222" t="s">
        <v>2305</v>
      </c>
      <c r="BB222" s="6" t="s">
        <v>1380</v>
      </c>
      <c r="BG222" s="9"/>
      <c r="BI222" t="s">
        <v>3146</v>
      </c>
    </row>
    <row r="223" spans="1:61" x14ac:dyDescent="0.25">
      <c r="A223" s="53" t="s">
        <v>239</v>
      </c>
      <c r="B223" s="9" t="s">
        <v>248</v>
      </c>
      <c r="C223" s="9" t="str">
        <f>VLOOKUP(Tabelle1[[#This Row],[bank_name]],list_all_banks!$B$1:$C$691,2,FALSE)</f>
        <v>BE0403227515</v>
      </c>
      <c r="D223" s="6" t="s">
        <v>249</v>
      </c>
      <c r="E223" s="42" t="str">
        <f t="shared" si="3"/>
        <v>31.12.2013</v>
      </c>
      <c r="F223" s="9">
        <v>2013</v>
      </c>
      <c r="G223" s="9">
        <v>1</v>
      </c>
      <c r="H223" s="9" t="s">
        <v>20</v>
      </c>
      <c r="I223" s="9" t="s">
        <v>1382</v>
      </c>
      <c r="J223" s="9">
        <v>2</v>
      </c>
      <c r="K223" s="9" t="s">
        <v>1366</v>
      </c>
      <c r="L223" s="9">
        <v>0</v>
      </c>
      <c r="M223" s="9" t="s">
        <v>14</v>
      </c>
      <c r="N223" s="9" t="s">
        <v>19</v>
      </c>
      <c r="P223" s="9">
        <v>1</v>
      </c>
      <c r="Q223" s="9">
        <v>2</v>
      </c>
      <c r="R223" s="9">
        <v>0</v>
      </c>
      <c r="S223" s="9">
        <v>0</v>
      </c>
      <c r="U223" s="9">
        <v>0</v>
      </c>
      <c r="V223" s="9">
        <v>0</v>
      </c>
      <c r="W223" s="9" t="s">
        <v>20</v>
      </c>
      <c r="Y223" s="9" t="s">
        <v>1655</v>
      </c>
      <c r="Z223" s="9">
        <v>0</v>
      </c>
      <c r="AA223" s="9">
        <v>0</v>
      </c>
      <c r="AB223" s="9">
        <v>0</v>
      </c>
      <c r="AC223" s="9" t="s">
        <v>20</v>
      </c>
      <c r="AD223" s="9" t="s">
        <v>20</v>
      </c>
      <c r="AE223" s="9" t="s">
        <v>20</v>
      </c>
      <c r="AF223" s="9" t="s">
        <v>20</v>
      </c>
      <c r="AG223" s="9">
        <v>0</v>
      </c>
      <c r="AH223" s="9">
        <v>0</v>
      </c>
      <c r="AI223" s="9">
        <v>0</v>
      </c>
      <c r="AK223" s="9">
        <v>1</v>
      </c>
      <c r="AL223" s="9">
        <v>0</v>
      </c>
      <c r="AM223" s="9">
        <v>3</v>
      </c>
      <c r="AN223" s="9">
        <v>0</v>
      </c>
      <c r="AO223" s="9">
        <v>0</v>
      </c>
      <c r="AQ223" s="9">
        <v>2</v>
      </c>
      <c r="AR223" s="9" t="s">
        <v>20</v>
      </c>
      <c r="AS223" s="9" t="s">
        <v>20</v>
      </c>
      <c r="AT223" s="9">
        <v>5</v>
      </c>
      <c r="AU223" s="9">
        <v>2</v>
      </c>
      <c r="AV223" s="9">
        <v>0</v>
      </c>
      <c r="AW223" s="121"/>
      <c r="AX223" s="9"/>
      <c r="BA223" s="9" t="s">
        <v>2305</v>
      </c>
      <c r="BB223" s="6" t="s">
        <v>1380</v>
      </c>
      <c r="BC223" s="9"/>
      <c r="BD223" s="9"/>
      <c r="BE223" s="9"/>
      <c r="BF223" s="9"/>
      <c r="BG223" s="9"/>
      <c r="BI223" t="s">
        <v>3146</v>
      </c>
    </row>
    <row r="224" spans="1:61" x14ac:dyDescent="0.25">
      <c r="A224" s="53" t="s">
        <v>239</v>
      </c>
      <c r="B224" s="9" t="s">
        <v>248</v>
      </c>
      <c r="C224" s="9" t="str">
        <f>VLOOKUP(Tabelle1[[#This Row],[bank_name]],list_all_banks!$B$1:$C$691,2,FALSE)</f>
        <v>BE0403227515</v>
      </c>
      <c r="D224" s="6" t="s">
        <v>249</v>
      </c>
      <c r="E224" s="42" t="str">
        <f t="shared" si="3"/>
        <v>31.12.2013</v>
      </c>
      <c r="F224" s="9">
        <v>2013</v>
      </c>
      <c r="G224" s="9">
        <v>1</v>
      </c>
      <c r="H224" s="9" t="s">
        <v>20</v>
      </c>
      <c r="I224" s="9" t="s">
        <v>1382</v>
      </c>
      <c r="J224" s="9">
        <v>2</v>
      </c>
      <c r="K224" s="9" t="s">
        <v>1366</v>
      </c>
      <c r="L224" s="9">
        <v>0</v>
      </c>
      <c r="M224" s="9" t="s">
        <v>14</v>
      </c>
      <c r="N224" s="9" t="s">
        <v>19</v>
      </c>
      <c r="P224" s="9">
        <v>1</v>
      </c>
      <c r="Q224" s="9">
        <v>2</v>
      </c>
      <c r="R224" s="9">
        <v>0</v>
      </c>
      <c r="S224" s="9">
        <v>0</v>
      </c>
      <c r="U224" s="9">
        <v>0</v>
      </c>
      <c r="V224" s="9">
        <v>0</v>
      </c>
      <c r="W224" s="9" t="s">
        <v>20</v>
      </c>
      <c r="Y224" s="9" t="s">
        <v>1651</v>
      </c>
      <c r="Z224" s="9">
        <v>0</v>
      </c>
      <c r="AA224" s="9">
        <v>0</v>
      </c>
      <c r="AB224" s="9">
        <v>0</v>
      </c>
      <c r="AC224" s="9" t="s">
        <v>20</v>
      </c>
      <c r="AD224" s="9" t="s">
        <v>20</v>
      </c>
      <c r="AE224" s="9" t="s">
        <v>20</v>
      </c>
      <c r="AF224" s="9" t="s">
        <v>20</v>
      </c>
      <c r="AG224" s="9">
        <v>0</v>
      </c>
      <c r="AH224" s="9">
        <v>0</v>
      </c>
      <c r="AI224" s="9">
        <v>0</v>
      </c>
      <c r="AK224" s="9">
        <v>1</v>
      </c>
      <c r="AL224" s="9">
        <v>0</v>
      </c>
      <c r="AM224" s="9">
        <v>3</v>
      </c>
      <c r="AN224" s="9">
        <v>0</v>
      </c>
      <c r="AO224" s="9">
        <v>0</v>
      </c>
      <c r="AQ224" s="9">
        <v>2</v>
      </c>
      <c r="AR224" s="9" t="s">
        <v>20</v>
      </c>
      <c r="AS224" s="9" t="s">
        <v>20</v>
      </c>
      <c r="AT224" s="9">
        <v>5</v>
      </c>
      <c r="AU224" s="9">
        <v>2</v>
      </c>
      <c r="AV224" s="9">
        <v>0</v>
      </c>
      <c r="AW224" s="121"/>
      <c r="AX224" s="9"/>
      <c r="BA224" s="9" t="s">
        <v>2305</v>
      </c>
      <c r="BB224" s="6" t="s">
        <v>1380</v>
      </c>
      <c r="BC224" s="9"/>
      <c r="BD224" s="9"/>
      <c r="BE224" s="9"/>
      <c r="BF224" s="9"/>
      <c r="BG224" s="9"/>
      <c r="BI224" s="9" t="s">
        <v>3146</v>
      </c>
    </row>
    <row r="225" spans="1:61" x14ac:dyDescent="0.25">
      <c r="A225" s="5" t="s">
        <v>239</v>
      </c>
      <c r="B225" t="s">
        <v>248</v>
      </c>
      <c r="C225" t="str">
        <f>VLOOKUP(Tabelle1[[#This Row],[bank_name]],list_all_banks!$B$1:$C$691,2,FALSE)</f>
        <v>BE0403227515</v>
      </c>
      <c r="D225" s="6" t="s">
        <v>249</v>
      </c>
      <c r="E225" s="42" t="str">
        <f t="shared" si="3"/>
        <v>31.12.2013</v>
      </c>
      <c r="F225">
        <v>2013</v>
      </c>
      <c r="G225">
        <v>1</v>
      </c>
      <c r="H225" t="s">
        <v>20</v>
      </c>
      <c r="I225" t="s">
        <v>1382</v>
      </c>
      <c r="J225">
        <v>2</v>
      </c>
      <c r="K225" t="s">
        <v>1366</v>
      </c>
      <c r="L225">
        <v>0</v>
      </c>
      <c r="M225" t="s">
        <v>14</v>
      </c>
      <c r="N225" t="s">
        <v>19</v>
      </c>
      <c r="P225">
        <v>1</v>
      </c>
      <c r="Q225">
        <v>2</v>
      </c>
      <c r="R225">
        <v>0</v>
      </c>
      <c r="S225">
        <v>0</v>
      </c>
      <c r="U225">
        <v>0</v>
      </c>
      <c r="V225">
        <v>0</v>
      </c>
      <c r="W225" t="s">
        <v>20</v>
      </c>
      <c r="Y225" t="s">
        <v>1657</v>
      </c>
      <c r="Z225">
        <v>16</v>
      </c>
      <c r="AA225">
        <v>50</v>
      </c>
      <c r="AB225">
        <v>13</v>
      </c>
      <c r="AC225" t="s">
        <v>20</v>
      </c>
      <c r="AD225" t="s">
        <v>20</v>
      </c>
      <c r="AE225" t="s">
        <v>20</v>
      </c>
      <c r="AF225" t="s">
        <v>20</v>
      </c>
      <c r="AG225">
        <v>-4</v>
      </c>
      <c r="AH225">
        <v>0</v>
      </c>
      <c r="AI225">
        <v>0</v>
      </c>
      <c r="AK225">
        <v>1</v>
      </c>
      <c r="AL225">
        <v>0</v>
      </c>
      <c r="AM225">
        <v>3</v>
      </c>
      <c r="AN225">
        <v>0</v>
      </c>
      <c r="AO225">
        <v>0</v>
      </c>
      <c r="AQ225">
        <v>2</v>
      </c>
      <c r="AR225" t="s">
        <v>20</v>
      </c>
      <c r="AS225" t="s">
        <v>20</v>
      </c>
      <c r="AT225">
        <v>5</v>
      </c>
      <c r="AU225">
        <v>2</v>
      </c>
      <c r="AV225">
        <v>0</v>
      </c>
      <c r="AW225" s="28"/>
      <c r="BA225" t="s">
        <v>2305</v>
      </c>
      <c r="BB225" s="6" t="s">
        <v>1380</v>
      </c>
      <c r="BG225" s="9"/>
      <c r="BI225" t="s">
        <v>3146</v>
      </c>
    </row>
    <row r="226" spans="1:61" x14ac:dyDescent="0.25">
      <c r="A226" s="5" t="s">
        <v>239</v>
      </c>
      <c r="B226" t="s">
        <v>248</v>
      </c>
      <c r="C226" t="str">
        <f>VLOOKUP(Tabelle1[[#This Row],[bank_name]],list_all_banks!$B$1:$C$691,2,FALSE)</f>
        <v>BE0403227515</v>
      </c>
      <c r="D226" s="6" t="s">
        <v>249</v>
      </c>
      <c r="E226" s="42" t="str">
        <f t="shared" si="3"/>
        <v>31.12.2013</v>
      </c>
      <c r="F226">
        <v>2013</v>
      </c>
      <c r="G226">
        <v>1</v>
      </c>
      <c r="H226" t="s">
        <v>20</v>
      </c>
      <c r="I226" t="s">
        <v>1382</v>
      </c>
      <c r="J226">
        <v>2</v>
      </c>
      <c r="K226" t="s">
        <v>1366</v>
      </c>
      <c r="L226">
        <v>0</v>
      </c>
      <c r="M226" t="s">
        <v>14</v>
      </c>
      <c r="N226" t="s">
        <v>19</v>
      </c>
      <c r="P226">
        <v>1</v>
      </c>
      <c r="Q226">
        <v>2</v>
      </c>
      <c r="R226">
        <v>0</v>
      </c>
      <c r="S226">
        <v>0</v>
      </c>
      <c r="U226">
        <v>0</v>
      </c>
      <c r="V226">
        <v>0</v>
      </c>
      <c r="W226" t="s">
        <v>20</v>
      </c>
      <c r="Y226" t="s">
        <v>1658</v>
      </c>
      <c r="Z226">
        <v>0</v>
      </c>
      <c r="AA226">
        <v>3</v>
      </c>
      <c r="AB226">
        <v>0</v>
      </c>
      <c r="AC226" t="s">
        <v>20</v>
      </c>
      <c r="AD226" t="s">
        <v>20</v>
      </c>
      <c r="AE226" t="s">
        <v>20</v>
      </c>
      <c r="AF226" t="s">
        <v>20</v>
      </c>
      <c r="AG226">
        <v>0</v>
      </c>
      <c r="AH226">
        <v>0</v>
      </c>
      <c r="AI226">
        <v>0</v>
      </c>
      <c r="AK226">
        <v>1</v>
      </c>
      <c r="AL226">
        <v>0</v>
      </c>
      <c r="AM226">
        <v>3</v>
      </c>
      <c r="AN226">
        <v>0</v>
      </c>
      <c r="AO226">
        <v>0</v>
      </c>
      <c r="AQ226">
        <v>2</v>
      </c>
      <c r="AR226" t="s">
        <v>20</v>
      </c>
      <c r="AS226" t="s">
        <v>20</v>
      </c>
      <c r="AT226">
        <v>5</v>
      </c>
      <c r="AU226">
        <v>2</v>
      </c>
      <c r="AV226">
        <v>0</v>
      </c>
      <c r="AW226" s="28"/>
      <c r="BA226" t="s">
        <v>2305</v>
      </c>
      <c r="BB226" s="6" t="s">
        <v>1380</v>
      </c>
      <c r="BG226" s="9"/>
      <c r="BI226" t="s">
        <v>3146</v>
      </c>
    </row>
    <row r="227" spans="1:61" x14ac:dyDescent="0.25">
      <c r="A227" s="5" t="s">
        <v>239</v>
      </c>
      <c r="B227" t="s">
        <v>248</v>
      </c>
      <c r="C227" t="str">
        <f>VLOOKUP(Tabelle1[[#This Row],[bank_name]],list_all_banks!$B$1:$C$691,2,FALSE)</f>
        <v>BE0403227515</v>
      </c>
      <c r="D227" s="6" t="s">
        <v>249</v>
      </c>
      <c r="E227" s="42" t="str">
        <f t="shared" si="3"/>
        <v>31.12.2013</v>
      </c>
      <c r="F227">
        <v>2013</v>
      </c>
      <c r="G227">
        <v>1</v>
      </c>
      <c r="H227" t="s">
        <v>20</v>
      </c>
      <c r="I227" t="s">
        <v>1382</v>
      </c>
      <c r="J227">
        <v>2</v>
      </c>
      <c r="K227" t="s">
        <v>1366</v>
      </c>
      <c r="L227">
        <v>0</v>
      </c>
      <c r="M227" t="s">
        <v>14</v>
      </c>
      <c r="N227" t="s">
        <v>19</v>
      </c>
      <c r="P227">
        <v>1</v>
      </c>
      <c r="Q227">
        <v>2</v>
      </c>
      <c r="R227">
        <v>0</v>
      </c>
      <c r="S227">
        <v>0</v>
      </c>
      <c r="U227">
        <v>0</v>
      </c>
      <c r="V227">
        <v>0</v>
      </c>
      <c r="W227" t="s">
        <v>20</v>
      </c>
      <c r="Y227" t="s">
        <v>1659</v>
      </c>
      <c r="Z227">
        <v>27</v>
      </c>
      <c r="AA227">
        <v>85</v>
      </c>
      <c r="AB227">
        <v>15</v>
      </c>
      <c r="AC227" t="s">
        <v>20</v>
      </c>
      <c r="AD227" t="s">
        <v>20</v>
      </c>
      <c r="AE227" t="s">
        <v>20</v>
      </c>
      <c r="AF227" t="s">
        <v>20</v>
      </c>
      <c r="AG227">
        <v>1</v>
      </c>
      <c r="AH227">
        <v>0</v>
      </c>
      <c r="AI227">
        <v>0</v>
      </c>
      <c r="AK227">
        <v>1</v>
      </c>
      <c r="AL227">
        <v>0</v>
      </c>
      <c r="AM227">
        <v>3</v>
      </c>
      <c r="AN227">
        <v>0</v>
      </c>
      <c r="AO227">
        <v>0</v>
      </c>
      <c r="AQ227">
        <v>2</v>
      </c>
      <c r="AR227" t="s">
        <v>20</v>
      </c>
      <c r="AS227" t="s">
        <v>20</v>
      </c>
      <c r="AT227">
        <v>5</v>
      </c>
      <c r="AU227">
        <v>2</v>
      </c>
      <c r="AV227">
        <v>0</v>
      </c>
      <c r="AW227" s="28"/>
      <c r="BA227" t="s">
        <v>2305</v>
      </c>
      <c r="BB227" s="6" t="s">
        <v>1380</v>
      </c>
      <c r="BG227" s="9"/>
      <c r="BI227" t="s">
        <v>3146</v>
      </c>
    </row>
    <row r="228" spans="1:61" x14ac:dyDescent="0.25">
      <c r="A228" s="5" t="s">
        <v>239</v>
      </c>
      <c r="B228" t="s">
        <v>248</v>
      </c>
      <c r="C228" t="str">
        <f>VLOOKUP(Tabelle1[[#This Row],[bank_name]],list_all_banks!$B$1:$C$691,2,FALSE)</f>
        <v>BE0403227515</v>
      </c>
      <c r="D228" s="6" t="s">
        <v>249</v>
      </c>
      <c r="E228" s="42" t="str">
        <f t="shared" si="3"/>
        <v>31.12.2013</v>
      </c>
      <c r="F228">
        <v>2013</v>
      </c>
      <c r="G228">
        <v>1</v>
      </c>
      <c r="H228" t="s">
        <v>20</v>
      </c>
      <c r="I228" t="s">
        <v>1382</v>
      </c>
      <c r="J228">
        <v>2</v>
      </c>
      <c r="K228" t="s">
        <v>1366</v>
      </c>
      <c r="L228">
        <v>0</v>
      </c>
      <c r="M228" t="s">
        <v>14</v>
      </c>
      <c r="N228" t="s">
        <v>19</v>
      </c>
      <c r="P228">
        <v>1</v>
      </c>
      <c r="Q228">
        <v>2</v>
      </c>
      <c r="R228">
        <v>0</v>
      </c>
      <c r="S228">
        <v>0</v>
      </c>
      <c r="U228">
        <v>0</v>
      </c>
      <c r="V228">
        <v>0</v>
      </c>
      <c r="W228" t="s">
        <v>20</v>
      </c>
      <c r="Y228" t="s">
        <v>1278</v>
      </c>
      <c r="Z228">
        <v>5</v>
      </c>
      <c r="AA228">
        <v>83</v>
      </c>
      <c r="AB228">
        <v>2</v>
      </c>
      <c r="AC228" t="s">
        <v>20</v>
      </c>
      <c r="AD228" t="s">
        <v>20</v>
      </c>
      <c r="AE228" t="s">
        <v>20</v>
      </c>
      <c r="AF228" t="s">
        <v>20</v>
      </c>
      <c r="AG228">
        <v>0</v>
      </c>
      <c r="AH228">
        <v>0</v>
      </c>
      <c r="AI228">
        <v>0</v>
      </c>
      <c r="AK228">
        <v>1</v>
      </c>
      <c r="AL228">
        <v>0</v>
      </c>
      <c r="AM228">
        <v>3</v>
      </c>
      <c r="AN228">
        <v>0</v>
      </c>
      <c r="AO228">
        <v>0</v>
      </c>
      <c r="AQ228">
        <v>2</v>
      </c>
      <c r="AR228" t="s">
        <v>20</v>
      </c>
      <c r="AS228" t="s">
        <v>20</v>
      </c>
      <c r="AT228">
        <v>5</v>
      </c>
      <c r="AU228">
        <v>2</v>
      </c>
      <c r="AV228">
        <v>0</v>
      </c>
      <c r="AW228" s="28"/>
      <c r="BA228" t="s">
        <v>2305</v>
      </c>
      <c r="BB228" s="6" t="s">
        <v>1380</v>
      </c>
      <c r="BG228" s="9"/>
      <c r="BI228" t="s">
        <v>3146</v>
      </c>
    </row>
    <row r="229" spans="1:61" x14ac:dyDescent="0.25">
      <c r="A229" s="5" t="s">
        <v>239</v>
      </c>
      <c r="B229" t="s">
        <v>248</v>
      </c>
      <c r="C229" t="str">
        <f>VLOOKUP(Tabelle1[[#This Row],[bank_name]],list_all_banks!$B$1:$C$691,2,FALSE)</f>
        <v>BE0403227515</v>
      </c>
      <c r="D229" s="6" t="s">
        <v>249</v>
      </c>
      <c r="E229" s="42" t="str">
        <f t="shared" si="3"/>
        <v>31.12.2013</v>
      </c>
      <c r="F229">
        <v>2013</v>
      </c>
      <c r="G229">
        <v>1</v>
      </c>
      <c r="H229" t="s">
        <v>20</v>
      </c>
      <c r="I229" t="s">
        <v>1382</v>
      </c>
      <c r="J229">
        <v>2</v>
      </c>
      <c r="K229" t="s">
        <v>1366</v>
      </c>
      <c r="L229">
        <v>0</v>
      </c>
      <c r="M229" t="s">
        <v>14</v>
      </c>
      <c r="N229" t="s">
        <v>19</v>
      </c>
      <c r="P229">
        <v>1</v>
      </c>
      <c r="Q229">
        <v>2</v>
      </c>
      <c r="R229">
        <v>0</v>
      </c>
      <c r="S229">
        <v>0</v>
      </c>
      <c r="U229">
        <v>0</v>
      </c>
      <c r="V229">
        <v>0</v>
      </c>
      <c r="W229" t="s">
        <v>20</v>
      </c>
      <c r="Y229" t="s">
        <v>1660</v>
      </c>
      <c r="Z229">
        <v>18</v>
      </c>
      <c r="AA229">
        <v>52</v>
      </c>
      <c r="AB229">
        <v>4</v>
      </c>
      <c r="AC229" t="s">
        <v>20</v>
      </c>
      <c r="AD229" t="s">
        <v>20</v>
      </c>
      <c r="AE229" t="s">
        <v>20</v>
      </c>
      <c r="AF229" t="s">
        <v>20</v>
      </c>
      <c r="AG229">
        <v>1</v>
      </c>
      <c r="AH229">
        <v>0</v>
      </c>
      <c r="AI229">
        <v>0</v>
      </c>
      <c r="AK229">
        <v>1</v>
      </c>
      <c r="AL229">
        <v>0</v>
      </c>
      <c r="AM229">
        <v>3</v>
      </c>
      <c r="AN229">
        <v>0</v>
      </c>
      <c r="AO229">
        <v>0</v>
      </c>
      <c r="AQ229">
        <v>2</v>
      </c>
      <c r="AR229" t="s">
        <v>20</v>
      </c>
      <c r="AS229" t="s">
        <v>20</v>
      </c>
      <c r="AT229">
        <v>5</v>
      </c>
      <c r="AU229">
        <v>2</v>
      </c>
      <c r="AV229">
        <v>0</v>
      </c>
      <c r="AW229" s="28"/>
      <c r="BA229" t="s">
        <v>2305</v>
      </c>
      <c r="BB229" s="6" t="s">
        <v>1380</v>
      </c>
      <c r="BG229" s="9"/>
      <c r="BI229" t="s">
        <v>3146</v>
      </c>
    </row>
    <row r="230" spans="1:61" x14ac:dyDescent="0.25">
      <c r="A230" s="5" t="s">
        <v>239</v>
      </c>
      <c r="B230" t="s">
        <v>248</v>
      </c>
      <c r="C230" t="str">
        <f>VLOOKUP(Tabelle1[[#This Row],[bank_name]],list_all_banks!$B$1:$C$691,2,FALSE)</f>
        <v>BE0403227515</v>
      </c>
      <c r="D230" s="6" t="s">
        <v>249</v>
      </c>
      <c r="E230" s="42" t="str">
        <f t="shared" si="3"/>
        <v>31.12.2013</v>
      </c>
      <c r="F230">
        <v>2013</v>
      </c>
      <c r="G230">
        <v>1</v>
      </c>
      <c r="H230" t="s">
        <v>20</v>
      </c>
      <c r="I230" t="s">
        <v>1382</v>
      </c>
      <c r="J230">
        <v>2</v>
      </c>
      <c r="K230" t="s">
        <v>1366</v>
      </c>
      <c r="L230">
        <v>0</v>
      </c>
      <c r="M230" t="s">
        <v>14</v>
      </c>
      <c r="N230" t="s">
        <v>19</v>
      </c>
      <c r="P230">
        <v>1</v>
      </c>
      <c r="Q230">
        <v>2</v>
      </c>
      <c r="R230">
        <v>0</v>
      </c>
      <c r="S230">
        <v>0</v>
      </c>
      <c r="U230">
        <v>0</v>
      </c>
      <c r="V230">
        <v>0</v>
      </c>
      <c r="W230" t="s">
        <v>20</v>
      </c>
      <c r="Y230" t="s">
        <v>1663</v>
      </c>
      <c r="Z230">
        <v>0</v>
      </c>
      <c r="AA230">
        <v>0</v>
      </c>
      <c r="AB230">
        <v>0</v>
      </c>
      <c r="AC230" t="s">
        <v>20</v>
      </c>
      <c r="AD230" t="s">
        <v>20</v>
      </c>
      <c r="AE230" t="s">
        <v>20</v>
      </c>
      <c r="AF230" t="s">
        <v>20</v>
      </c>
      <c r="AG230">
        <v>0</v>
      </c>
      <c r="AH230">
        <v>0</v>
      </c>
      <c r="AI230">
        <v>0</v>
      </c>
      <c r="AK230">
        <v>1</v>
      </c>
      <c r="AL230">
        <v>0</v>
      </c>
      <c r="AM230">
        <v>3</v>
      </c>
      <c r="AN230">
        <v>0</v>
      </c>
      <c r="AO230">
        <v>0</v>
      </c>
      <c r="AQ230">
        <v>2</v>
      </c>
      <c r="AR230" t="s">
        <v>20</v>
      </c>
      <c r="AS230" t="s">
        <v>20</v>
      </c>
      <c r="AT230">
        <v>5</v>
      </c>
      <c r="AU230">
        <v>2</v>
      </c>
      <c r="AV230">
        <v>0</v>
      </c>
      <c r="AW230" s="28"/>
      <c r="BA230" t="s">
        <v>2305</v>
      </c>
      <c r="BB230" s="6" t="s">
        <v>1380</v>
      </c>
      <c r="BG230" s="9"/>
      <c r="BI230" t="s">
        <v>3146</v>
      </c>
    </row>
    <row r="231" spans="1:61" x14ac:dyDescent="0.25">
      <c r="A231" s="5" t="s">
        <v>239</v>
      </c>
      <c r="B231" t="s">
        <v>248</v>
      </c>
      <c r="C231" t="str">
        <f>VLOOKUP(Tabelle1[[#This Row],[bank_name]],list_all_banks!$B$1:$C$691,2,FALSE)</f>
        <v>BE0403227515</v>
      </c>
      <c r="D231" s="6" t="s">
        <v>249</v>
      </c>
      <c r="E231" s="42" t="str">
        <f t="shared" si="3"/>
        <v>31.12.2013</v>
      </c>
      <c r="F231">
        <v>2013</v>
      </c>
      <c r="G231">
        <v>1</v>
      </c>
      <c r="H231" t="s">
        <v>20</v>
      </c>
      <c r="I231" t="s">
        <v>1382</v>
      </c>
      <c r="J231">
        <v>2</v>
      </c>
      <c r="K231" t="s">
        <v>1366</v>
      </c>
      <c r="L231">
        <v>0</v>
      </c>
      <c r="M231" t="s">
        <v>14</v>
      </c>
      <c r="N231" t="s">
        <v>19</v>
      </c>
      <c r="P231">
        <v>1</v>
      </c>
      <c r="Q231">
        <v>2</v>
      </c>
      <c r="R231">
        <v>0</v>
      </c>
      <c r="S231">
        <v>0</v>
      </c>
      <c r="U231">
        <v>0</v>
      </c>
      <c r="V231">
        <v>0</v>
      </c>
      <c r="W231" t="s">
        <v>20</v>
      </c>
      <c r="Y231" t="s">
        <v>493</v>
      </c>
      <c r="Z231">
        <v>0</v>
      </c>
      <c r="AA231">
        <v>0</v>
      </c>
      <c r="AB231">
        <v>0</v>
      </c>
      <c r="AC231" t="s">
        <v>20</v>
      </c>
      <c r="AD231" t="s">
        <v>20</v>
      </c>
      <c r="AE231" t="s">
        <v>20</v>
      </c>
      <c r="AF231" t="s">
        <v>20</v>
      </c>
      <c r="AG231">
        <v>0</v>
      </c>
      <c r="AH231">
        <v>0</v>
      </c>
      <c r="AI231">
        <v>0</v>
      </c>
      <c r="AK231">
        <v>1</v>
      </c>
      <c r="AL231">
        <v>0</v>
      </c>
      <c r="AM231">
        <v>3</v>
      </c>
      <c r="AN231">
        <v>0</v>
      </c>
      <c r="AO231">
        <v>0</v>
      </c>
      <c r="AQ231">
        <v>2</v>
      </c>
      <c r="AR231" t="s">
        <v>20</v>
      </c>
      <c r="AS231" t="s">
        <v>20</v>
      </c>
      <c r="AT231">
        <v>5</v>
      </c>
      <c r="AU231">
        <v>2</v>
      </c>
      <c r="AV231">
        <v>0</v>
      </c>
      <c r="AW231" s="28"/>
      <c r="BA231" t="s">
        <v>2305</v>
      </c>
      <c r="BB231" s="6" t="s">
        <v>1380</v>
      </c>
      <c r="BG231" s="9"/>
      <c r="BI231" t="s">
        <v>3146</v>
      </c>
    </row>
    <row r="232" spans="1:61" x14ac:dyDescent="0.25">
      <c r="A232" s="5" t="s">
        <v>239</v>
      </c>
      <c r="B232" t="s">
        <v>248</v>
      </c>
      <c r="C232" t="str">
        <f>VLOOKUP(Tabelle1[[#This Row],[bank_name]],list_all_banks!$B$1:$C$691,2,FALSE)</f>
        <v>BE0403227515</v>
      </c>
      <c r="D232" s="6" t="s">
        <v>249</v>
      </c>
      <c r="E232" s="42" t="str">
        <f t="shared" si="3"/>
        <v>31.12.2013</v>
      </c>
      <c r="F232">
        <v>2013</v>
      </c>
      <c r="G232">
        <v>1</v>
      </c>
      <c r="H232" t="s">
        <v>20</v>
      </c>
      <c r="I232" t="s">
        <v>1382</v>
      </c>
      <c r="J232">
        <v>2</v>
      </c>
      <c r="K232" t="s">
        <v>1366</v>
      </c>
      <c r="L232">
        <v>0</v>
      </c>
      <c r="M232" t="s">
        <v>14</v>
      </c>
      <c r="N232" t="s">
        <v>19</v>
      </c>
      <c r="P232">
        <v>1</v>
      </c>
      <c r="Q232">
        <v>2</v>
      </c>
      <c r="R232">
        <v>0</v>
      </c>
      <c r="S232">
        <v>0</v>
      </c>
      <c r="U232">
        <v>0</v>
      </c>
      <c r="V232">
        <v>0</v>
      </c>
      <c r="W232" t="s">
        <v>20</v>
      </c>
      <c r="Y232" t="s">
        <v>1020</v>
      </c>
      <c r="Z232">
        <v>0</v>
      </c>
      <c r="AA232">
        <v>0</v>
      </c>
      <c r="AB232">
        <v>0</v>
      </c>
      <c r="AC232" t="s">
        <v>20</v>
      </c>
      <c r="AD232" t="s">
        <v>20</v>
      </c>
      <c r="AE232" t="s">
        <v>20</v>
      </c>
      <c r="AF232" t="s">
        <v>20</v>
      </c>
      <c r="AG232">
        <v>0</v>
      </c>
      <c r="AH232">
        <v>0</v>
      </c>
      <c r="AI232">
        <v>0</v>
      </c>
      <c r="AK232">
        <v>1</v>
      </c>
      <c r="AL232">
        <v>0</v>
      </c>
      <c r="AM232">
        <v>3</v>
      </c>
      <c r="AN232">
        <v>0</v>
      </c>
      <c r="AO232">
        <v>0</v>
      </c>
      <c r="AQ232">
        <v>2</v>
      </c>
      <c r="AR232" t="s">
        <v>20</v>
      </c>
      <c r="AS232" t="s">
        <v>20</v>
      </c>
      <c r="AT232">
        <v>5</v>
      </c>
      <c r="AU232">
        <v>2</v>
      </c>
      <c r="AV232">
        <v>0</v>
      </c>
      <c r="AW232" s="28"/>
      <c r="BA232" t="s">
        <v>2305</v>
      </c>
      <c r="BB232" s="6" t="s">
        <v>1380</v>
      </c>
      <c r="BG232" s="9"/>
      <c r="BI232" t="s">
        <v>3146</v>
      </c>
    </row>
    <row r="233" spans="1:61" x14ac:dyDescent="0.25">
      <c r="A233" s="5" t="s">
        <v>239</v>
      </c>
      <c r="B233" t="s">
        <v>248</v>
      </c>
      <c r="C233" t="str">
        <f>VLOOKUP(Tabelle1[[#This Row],[bank_name]],list_all_banks!$B$1:$C$691,2,FALSE)</f>
        <v>BE0403227515</v>
      </c>
      <c r="D233" s="6" t="s">
        <v>249</v>
      </c>
      <c r="E233" s="42" t="str">
        <f t="shared" si="3"/>
        <v>31.12.2013</v>
      </c>
      <c r="F233">
        <v>2013</v>
      </c>
      <c r="G233">
        <v>1</v>
      </c>
      <c r="H233" t="s">
        <v>20</v>
      </c>
      <c r="I233" t="s">
        <v>1382</v>
      </c>
      <c r="J233">
        <v>2</v>
      </c>
      <c r="K233" t="s">
        <v>1366</v>
      </c>
      <c r="L233">
        <v>0</v>
      </c>
      <c r="M233" t="s">
        <v>14</v>
      </c>
      <c r="N233" t="s">
        <v>19</v>
      </c>
      <c r="P233">
        <v>1</v>
      </c>
      <c r="Q233">
        <v>2</v>
      </c>
      <c r="R233">
        <v>0</v>
      </c>
      <c r="S233">
        <v>0</v>
      </c>
      <c r="U233">
        <v>0</v>
      </c>
      <c r="V233">
        <v>0</v>
      </c>
      <c r="W233" t="s">
        <v>20</v>
      </c>
      <c r="Y233" t="s">
        <v>1662</v>
      </c>
      <c r="Z233">
        <v>1</v>
      </c>
      <c r="AA233">
        <v>50</v>
      </c>
      <c r="AB233">
        <v>1</v>
      </c>
      <c r="AC233" t="s">
        <v>20</v>
      </c>
      <c r="AD233" t="s">
        <v>20</v>
      </c>
      <c r="AE233" t="s">
        <v>20</v>
      </c>
      <c r="AF233" t="s">
        <v>20</v>
      </c>
      <c r="AG233">
        <v>0</v>
      </c>
      <c r="AH233">
        <v>0</v>
      </c>
      <c r="AI233">
        <v>0</v>
      </c>
      <c r="AK233">
        <v>1</v>
      </c>
      <c r="AL233">
        <v>0</v>
      </c>
      <c r="AM233">
        <v>3</v>
      </c>
      <c r="AN233">
        <v>0</v>
      </c>
      <c r="AO233">
        <v>0</v>
      </c>
      <c r="AQ233">
        <v>2</v>
      </c>
      <c r="AR233" t="s">
        <v>20</v>
      </c>
      <c r="AS233" t="s">
        <v>20</v>
      </c>
      <c r="AT233">
        <v>5</v>
      </c>
      <c r="AU233">
        <v>2</v>
      </c>
      <c r="AV233">
        <v>0</v>
      </c>
      <c r="AW233" s="28"/>
      <c r="BA233" t="s">
        <v>2305</v>
      </c>
      <c r="BB233" s="6" t="s">
        <v>1380</v>
      </c>
      <c r="BG233" s="9"/>
      <c r="BI233" t="s">
        <v>3146</v>
      </c>
    </row>
    <row r="234" spans="1:61" x14ac:dyDescent="0.25">
      <c r="A234" s="5" t="s">
        <v>239</v>
      </c>
      <c r="B234" t="s">
        <v>248</v>
      </c>
      <c r="C234" t="str">
        <f>VLOOKUP(Tabelle1[[#This Row],[bank_name]],list_all_banks!$B$1:$C$691,2,FALSE)</f>
        <v>BE0403227515</v>
      </c>
      <c r="D234" s="6" t="s">
        <v>249</v>
      </c>
      <c r="E234" s="42" t="str">
        <f t="shared" si="3"/>
        <v>31.12.2013</v>
      </c>
      <c r="F234">
        <v>2013</v>
      </c>
      <c r="G234">
        <v>1</v>
      </c>
      <c r="H234" t="s">
        <v>20</v>
      </c>
      <c r="I234" t="s">
        <v>1382</v>
      </c>
      <c r="J234">
        <v>2</v>
      </c>
      <c r="K234" t="s">
        <v>1366</v>
      </c>
      <c r="L234">
        <v>0</v>
      </c>
      <c r="M234" t="s">
        <v>14</v>
      </c>
      <c r="N234" t="s">
        <v>19</v>
      </c>
      <c r="P234">
        <v>1</v>
      </c>
      <c r="Q234">
        <v>2</v>
      </c>
      <c r="R234">
        <v>0</v>
      </c>
      <c r="S234">
        <v>0</v>
      </c>
      <c r="U234">
        <v>0</v>
      </c>
      <c r="V234">
        <v>0</v>
      </c>
      <c r="W234" t="s">
        <v>20</v>
      </c>
      <c r="Y234" t="s">
        <v>1661</v>
      </c>
      <c r="Z234">
        <v>2</v>
      </c>
      <c r="AA234">
        <v>784</v>
      </c>
      <c r="AB234">
        <v>0</v>
      </c>
      <c r="AC234" t="s">
        <v>20</v>
      </c>
      <c r="AD234" t="s">
        <v>20</v>
      </c>
      <c r="AE234" t="s">
        <v>20</v>
      </c>
      <c r="AF234" t="s">
        <v>20</v>
      </c>
      <c r="AG234">
        <v>1</v>
      </c>
      <c r="AH234">
        <v>0</v>
      </c>
      <c r="AI234">
        <v>0</v>
      </c>
      <c r="AK234">
        <v>1</v>
      </c>
      <c r="AL234">
        <v>0</v>
      </c>
      <c r="AM234">
        <v>3</v>
      </c>
      <c r="AN234">
        <v>0</v>
      </c>
      <c r="AO234">
        <v>0</v>
      </c>
      <c r="AQ234">
        <v>2</v>
      </c>
      <c r="AR234" t="s">
        <v>20</v>
      </c>
      <c r="AS234" t="s">
        <v>20</v>
      </c>
      <c r="AT234">
        <v>5</v>
      </c>
      <c r="AU234">
        <v>2</v>
      </c>
      <c r="AV234">
        <v>0</v>
      </c>
      <c r="AW234" s="28"/>
      <c r="BA234" t="s">
        <v>2305</v>
      </c>
      <c r="BB234" s="6" t="s">
        <v>1380</v>
      </c>
      <c r="BG234" s="9"/>
      <c r="BI234" t="s">
        <v>3146</v>
      </c>
    </row>
    <row r="235" spans="1:61" x14ac:dyDescent="0.25">
      <c r="A235" s="5" t="s">
        <v>239</v>
      </c>
      <c r="B235" t="s">
        <v>248</v>
      </c>
      <c r="C235" t="str">
        <f>VLOOKUP(Tabelle1[[#This Row],[bank_name]],list_all_banks!$B$1:$C$691,2,FALSE)</f>
        <v>BE0403227515</v>
      </c>
      <c r="D235" s="6" t="s">
        <v>249</v>
      </c>
      <c r="E235" s="42" t="str">
        <f t="shared" si="3"/>
        <v>31.12.2013</v>
      </c>
      <c r="F235">
        <v>2013</v>
      </c>
      <c r="G235">
        <v>1</v>
      </c>
      <c r="H235" t="s">
        <v>20</v>
      </c>
      <c r="I235" t="s">
        <v>1382</v>
      </c>
      <c r="J235">
        <v>2</v>
      </c>
      <c r="K235" t="s">
        <v>1366</v>
      </c>
      <c r="L235">
        <v>0</v>
      </c>
      <c r="M235" t="s">
        <v>14</v>
      </c>
      <c r="N235" t="s">
        <v>19</v>
      </c>
      <c r="P235">
        <v>1</v>
      </c>
      <c r="Q235">
        <v>2</v>
      </c>
      <c r="R235">
        <v>0</v>
      </c>
      <c r="S235">
        <v>0</v>
      </c>
      <c r="U235">
        <v>0</v>
      </c>
      <c r="V235">
        <v>0</v>
      </c>
      <c r="W235" t="s">
        <v>20</v>
      </c>
      <c r="Y235" t="s">
        <v>820</v>
      </c>
      <c r="Z235">
        <v>352</v>
      </c>
      <c r="AA235">
        <v>132</v>
      </c>
      <c r="AB235">
        <v>282</v>
      </c>
      <c r="AC235" t="s">
        <v>20</v>
      </c>
      <c r="AD235" t="s">
        <v>20</v>
      </c>
      <c r="AE235" t="s">
        <v>20</v>
      </c>
      <c r="AF235" t="s">
        <v>20</v>
      </c>
      <c r="AG235">
        <v>3</v>
      </c>
      <c r="AH235">
        <v>0</v>
      </c>
      <c r="AI235">
        <v>0</v>
      </c>
      <c r="AK235">
        <v>1</v>
      </c>
      <c r="AL235">
        <v>0</v>
      </c>
      <c r="AM235">
        <v>3</v>
      </c>
      <c r="AN235">
        <v>0</v>
      </c>
      <c r="AO235">
        <v>0</v>
      </c>
      <c r="AQ235">
        <v>2</v>
      </c>
      <c r="AR235" t="s">
        <v>20</v>
      </c>
      <c r="AS235" t="s">
        <v>20</v>
      </c>
      <c r="AT235">
        <v>5</v>
      </c>
      <c r="AU235">
        <v>2</v>
      </c>
      <c r="AV235">
        <v>0</v>
      </c>
      <c r="AW235" s="28"/>
      <c r="BA235" t="s">
        <v>2305</v>
      </c>
      <c r="BB235" s="6" t="s">
        <v>1380</v>
      </c>
      <c r="BG235" s="9"/>
      <c r="BI235" t="s">
        <v>3146</v>
      </c>
    </row>
    <row r="236" spans="1:61" x14ac:dyDescent="0.25">
      <c r="A236" s="5" t="s">
        <v>239</v>
      </c>
      <c r="B236" t="s">
        <v>248</v>
      </c>
      <c r="C236" t="str">
        <f>VLOOKUP(Tabelle1[[#This Row],[bank_name]],list_all_banks!$B$1:$C$691,2,FALSE)</f>
        <v>BE0403227515</v>
      </c>
      <c r="D236" s="6" t="s">
        <v>249</v>
      </c>
      <c r="E236" s="42" t="str">
        <f t="shared" si="3"/>
        <v>31.12.2013</v>
      </c>
      <c r="F236">
        <v>2013</v>
      </c>
      <c r="G236">
        <v>1</v>
      </c>
      <c r="H236" t="s">
        <v>20</v>
      </c>
      <c r="I236" t="s">
        <v>1382</v>
      </c>
      <c r="J236">
        <v>2</v>
      </c>
      <c r="K236" t="s">
        <v>1366</v>
      </c>
      <c r="L236">
        <v>0</v>
      </c>
      <c r="M236" t="s">
        <v>14</v>
      </c>
      <c r="N236" t="s">
        <v>19</v>
      </c>
      <c r="P236">
        <v>1</v>
      </c>
      <c r="Q236">
        <v>2</v>
      </c>
      <c r="R236">
        <v>0</v>
      </c>
      <c r="S236">
        <v>0</v>
      </c>
      <c r="U236">
        <v>0</v>
      </c>
      <c r="V236">
        <v>0</v>
      </c>
      <c r="W236" t="s">
        <v>20</v>
      </c>
      <c r="Y236" t="s">
        <v>1656</v>
      </c>
      <c r="Z236">
        <v>0</v>
      </c>
      <c r="AA236">
        <v>0</v>
      </c>
      <c r="AB236">
        <v>0</v>
      </c>
      <c r="AC236" t="s">
        <v>20</v>
      </c>
      <c r="AD236" t="s">
        <v>20</v>
      </c>
      <c r="AE236" t="s">
        <v>20</v>
      </c>
      <c r="AF236" t="s">
        <v>20</v>
      </c>
      <c r="AG236">
        <v>0</v>
      </c>
      <c r="AH236">
        <v>0</v>
      </c>
      <c r="AI236">
        <v>0</v>
      </c>
      <c r="AK236">
        <v>1</v>
      </c>
      <c r="AL236">
        <v>0</v>
      </c>
      <c r="AM236">
        <v>3</v>
      </c>
      <c r="AN236">
        <v>0</v>
      </c>
      <c r="AO236">
        <v>0</v>
      </c>
      <c r="AQ236">
        <v>2</v>
      </c>
      <c r="AR236" t="s">
        <v>20</v>
      </c>
      <c r="AS236" t="s">
        <v>20</v>
      </c>
      <c r="AT236">
        <v>5</v>
      </c>
      <c r="AU236">
        <v>2</v>
      </c>
      <c r="AV236">
        <v>0</v>
      </c>
      <c r="AW236" s="28"/>
      <c r="BA236" t="s">
        <v>2305</v>
      </c>
      <c r="BB236" s="6" t="s">
        <v>1380</v>
      </c>
      <c r="BG236" s="9"/>
      <c r="BI236" t="s">
        <v>3146</v>
      </c>
    </row>
    <row r="237" spans="1:61" s="44" customFormat="1" ht="15.75" thickBot="1" x14ac:dyDescent="0.3">
      <c r="A237" s="57" t="s">
        <v>239</v>
      </c>
      <c r="B237" s="44" t="s">
        <v>248</v>
      </c>
      <c r="C237" s="44" t="str">
        <f>VLOOKUP(Tabelle1[[#This Row],[bank_name]],list_all_banks!$B$1:$C$691,2,FALSE)</f>
        <v>BE0403227515</v>
      </c>
      <c r="D237" s="45" t="s">
        <v>249</v>
      </c>
      <c r="E237" s="46" t="str">
        <f t="shared" si="3"/>
        <v>31.12.2013</v>
      </c>
      <c r="F237" s="44">
        <v>2013</v>
      </c>
      <c r="G237" s="44">
        <v>1</v>
      </c>
      <c r="H237" s="44" t="s">
        <v>20</v>
      </c>
      <c r="I237" s="44" t="s">
        <v>1382</v>
      </c>
      <c r="J237" s="44">
        <v>2</v>
      </c>
      <c r="K237" s="44" t="s">
        <v>1366</v>
      </c>
      <c r="L237" s="44">
        <v>0</v>
      </c>
      <c r="M237" s="44" t="s">
        <v>14</v>
      </c>
      <c r="N237" s="44" t="s">
        <v>19</v>
      </c>
      <c r="O237" s="45"/>
      <c r="P237" s="44">
        <v>1</v>
      </c>
      <c r="Q237" s="44">
        <v>2</v>
      </c>
      <c r="R237" s="44">
        <v>0</v>
      </c>
      <c r="S237" s="44">
        <v>0</v>
      </c>
      <c r="T237" s="45"/>
      <c r="U237" s="44">
        <v>0</v>
      </c>
      <c r="V237" s="44">
        <v>0</v>
      </c>
      <c r="W237" s="44" t="s">
        <v>20</v>
      </c>
      <c r="X237" s="45"/>
      <c r="Y237" s="44" t="s">
        <v>1650</v>
      </c>
      <c r="Z237" s="44">
        <v>46</v>
      </c>
      <c r="AA237" s="44">
        <v>64</v>
      </c>
      <c r="AB237" s="44">
        <v>23</v>
      </c>
      <c r="AC237" s="44" t="s">
        <v>20</v>
      </c>
      <c r="AD237" s="44" t="s">
        <v>20</v>
      </c>
      <c r="AE237" s="44" t="s">
        <v>20</v>
      </c>
      <c r="AF237" s="44" t="s">
        <v>20</v>
      </c>
      <c r="AG237" s="44">
        <v>-7</v>
      </c>
      <c r="AH237" s="44">
        <v>0</v>
      </c>
      <c r="AI237" s="44">
        <v>0</v>
      </c>
      <c r="AJ237" s="45"/>
      <c r="AK237" s="44">
        <v>1</v>
      </c>
      <c r="AL237" s="44">
        <v>0</v>
      </c>
      <c r="AM237" s="44">
        <v>3</v>
      </c>
      <c r="AN237" s="44">
        <v>0</v>
      </c>
      <c r="AO237" s="44">
        <v>0</v>
      </c>
      <c r="AP237" s="45"/>
      <c r="AQ237" s="44">
        <v>2</v>
      </c>
      <c r="AR237" s="44" t="s">
        <v>20</v>
      </c>
      <c r="AS237" s="44" t="s">
        <v>20</v>
      </c>
      <c r="AT237" s="44">
        <v>5</v>
      </c>
      <c r="AU237" s="44">
        <v>2</v>
      </c>
      <c r="AV237" s="44">
        <v>0</v>
      </c>
      <c r="AW237" s="130"/>
      <c r="AY237" s="45"/>
      <c r="AZ237" s="46"/>
      <c r="BA237" s="44" t="s">
        <v>2305</v>
      </c>
      <c r="BB237" s="45" t="s">
        <v>1380</v>
      </c>
      <c r="BH237" s="45"/>
      <c r="BI237" t="s">
        <v>3146</v>
      </c>
    </row>
    <row r="238" spans="1:61" x14ac:dyDescent="0.25">
      <c r="A238" s="22" t="s">
        <v>239</v>
      </c>
      <c r="B238" t="s">
        <v>248</v>
      </c>
      <c r="C238" t="str">
        <f>VLOOKUP(Tabelle1[[#This Row],[bank_name]],list_all_banks!$B$1:$C$691,2,FALSE)</f>
        <v>BE0403227515</v>
      </c>
      <c r="D238" s="6" t="s">
        <v>249</v>
      </c>
      <c r="E238" s="42" t="str">
        <f t="shared" si="3"/>
        <v>31.12.2014</v>
      </c>
      <c r="F238">
        <v>2014</v>
      </c>
      <c r="G238">
        <v>1</v>
      </c>
      <c r="H238" t="s">
        <v>20</v>
      </c>
      <c r="I238" t="s">
        <v>1382</v>
      </c>
      <c r="J238">
        <v>2</v>
      </c>
      <c r="K238" t="s">
        <v>1366</v>
      </c>
      <c r="L238">
        <v>0</v>
      </c>
      <c r="M238" t="s">
        <v>14</v>
      </c>
      <c r="N238" t="s">
        <v>19</v>
      </c>
      <c r="P238">
        <v>1</v>
      </c>
      <c r="Q238">
        <v>2</v>
      </c>
      <c r="R238">
        <v>0</v>
      </c>
      <c r="S238">
        <v>0</v>
      </c>
      <c r="U238">
        <v>0</v>
      </c>
      <c r="V238">
        <v>0</v>
      </c>
      <c r="W238" t="s">
        <v>20</v>
      </c>
      <c r="Y238" t="s">
        <v>239</v>
      </c>
      <c r="Z238">
        <v>3120</v>
      </c>
      <c r="AA238">
        <v>10746</v>
      </c>
      <c r="AB238">
        <v>1112</v>
      </c>
      <c r="AC238" t="s">
        <v>20</v>
      </c>
      <c r="AD238">
        <v>76</v>
      </c>
      <c r="AE238">
        <v>289</v>
      </c>
      <c r="AF238">
        <v>365</v>
      </c>
      <c r="AG238" t="s">
        <v>20</v>
      </c>
      <c r="AH238">
        <v>0</v>
      </c>
      <c r="AI238">
        <v>0</v>
      </c>
      <c r="AK238">
        <v>1</v>
      </c>
      <c r="AL238">
        <v>1</v>
      </c>
      <c r="AM238">
        <v>3</v>
      </c>
      <c r="AN238">
        <v>0</v>
      </c>
      <c r="AO238">
        <v>0</v>
      </c>
      <c r="AQ238">
        <v>2</v>
      </c>
      <c r="AR238" t="s">
        <v>20</v>
      </c>
      <c r="AS238" t="s">
        <v>20</v>
      </c>
      <c r="AT238">
        <v>5</v>
      </c>
      <c r="AU238">
        <v>2</v>
      </c>
      <c r="AV238">
        <v>0</v>
      </c>
      <c r="AW238" s="28"/>
      <c r="BA238" t="s">
        <v>2305</v>
      </c>
      <c r="BB238" s="6" t="s">
        <v>1380</v>
      </c>
      <c r="BG238" s="9"/>
      <c r="BI238" t="s">
        <v>3146</v>
      </c>
    </row>
    <row r="239" spans="1:61" x14ac:dyDescent="0.25">
      <c r="A239" s="22" t="s">
        <v>239</v>
      </c>
      <c r="B239" t="s">
        <v>248</v>
      </c>
      <c r="C239" t="str">
        <f>VLOOKUP(Tabelle1[[#This Row],[bank_name]],list_all_banks!$B$1:$C$691,2,FALSE)</f>
        <v>BE0403227515</v>
      </c>
      <c r="D239" s="6" t="s">
        <v>249</v>
      </c>
      <c r="E239" s="42" t="str">
        <f t="shared" si="3"/>
        <v>31.12.2014</v>
      </c>
      <c r="F239">
        <v>2014</v>
      </c>
      <c r="G239">
        <v>1</v>
      </c>
      <c r="H239" t="s">
        <v>20</v>
      </c>
      <c r="I239" t="s">
        <v>1382</v>
      </c>
      <c r="J239">
        <v>2</v>
      </c>
      <c r="K239" t="s">
        <v>1366</v>
      </c>
      <c r="L239">
        <v>0</v>
      </c>
      <c r="M239" t="s">
        <v>14</v>
      </c>
      <c r="N239" t="s">
        <v>19</v>
      </c>
      <c r="P239">
        <v>1</v>
      </c>
      <c r="Q239">
        <v>2</v>
      </c>
      <c r="R239">
        <v>0</v>
      </c>
      <c r="S239">
        <v>0</v>
      </c>
      <c r="U239">
        <v>0</v>
      </c>
      <c r="V239">
        <v>0</v>
      </c>
      <c r="W239" t="s">
        <v>20</v>
      </c>
      <c r="Y239" t="s">
        <v>1652</v>
      </c>
      <c r="Z239">
        <v>1156</v>
      </c>
      <c r="AA239">
        <v>7604</v>
      </c>
      <c r="AB239">
        <v>595</v>
      </c>
      <c r="AC239" t="s">
        <v>20</v>
      </c>
      <c r="AD239">
        <v>85</v>
      </c>
      <c r="AE239">
        <v>8</v>
      </c>
      <c r="AF239">
        <v>94</v>
      </c>
      <c r="AG239" t="s">
        <v>20</v>
      </c>
      <c r="AH239">
        <v>0</v>
      </c>
      <c r="AI239">
        <v>0</v>
      </c>
      <c r="AK239">
        <v>1</v>
      </c>
      <c r="AL239">
        <v>1</v>
      </c>
      <c r="AM239">
        <v>3</v>
      </c>
      <c r="AN239">
        <v>0</v>
      </c>
      <c r="AO239">
        <v>0</v>
      </c>
      <c r="AQ239">
        <v>2</v>
      </c>
      <c r="AR239" t="s">
        <v>20</v>
      </c>
      <c r="AS239" t="s">
        <v>20</v>
      </c>
      <c r="AT239">
        <v>5</v>
      </c>
      <c r="AU239">
        <v>2</v>
      </c>
      <c r="AV239">
        <v>0</v>
      </c>
      <c r="AW239" s="28"/>
      <c r="BA239" t="s">
        <v>2305</v>
      </c>
      <c r="BB239" s="6" t="s">
        <v>1380</v>
      </c>
      <c r="BG239" s="9"/>
      <c r="BI239" t="s">
        <v>3146</v>
      </c>
    </row>
    <row r="240" spans="1:61" x14ac:dyDescent="0.25">
      <c r="A240" s="22" t="s">
        <v>239</v>
      </c>
      <c r="B240" t="s">
        <v>248</v>
      </c>
      <c r="C240" t="str">
        <f>VLOOKUP(Tabelle1[[#This Row],[bank_name]],list_all_banks!$B$1:$C$691,2,FALSE)</f>
        <v>BE0403227515</v>
      </c>
      <c r="D240" s="6" t="s">
        <v>249</v>
      </c>
      <c r="E240" s="42" t="str">
        <f t="shared" si="3"/>
        <v>31.12.2014</v>
      </c>
      <c r="F240">
        <v>2014</v>
      </c>
      <c r="G240">
        <v>1</v>
      </c>
      <c r="H240" t="s">
        <v>20</v>
      </c>
      <c r="I240" t="s">
        <v>1382</v>
      </c>
      <c r="J240">
        <v>2</v>
      </c>
      <c r="K240" t="s">
        <v>1366</v>
      </c>
      <c r="L240">
        <v>0</v>
      </c>
      <c r="M240" t="s">
        <v>14</v>
      </c>
      <c r="N240" t="s">
        <v>19</v>
      </c>
      <c r="P240">
        <v>1</v>
      </c>
      <c r="Q240">
        <v>2</v>
      </c>
      <c r="R240">
        <v>0</v>
      </c>
      <c r="S240">
        <v>0</v>
      </c>
      <c r="U240">
        <v>0</v>
      </c>
      <c r="V240">
        <v>0</v>
      </c>
      <c r="W240" t="s">
        <v>20</v>
      </c>
      <c r="Y240" t="s">
        <v>983</v>
      </c>
      <c r="Z240">
        <v>277</v>
      </c>
      <c r="AA240">
        <v>3332</v>
      </c>
      <c r="AB240">
        <v>-119</v>
      </c>
      <c r="AC240" t="s">
        <v>20</v>
      </c>
      <c r="AD240">
        <v>48</v>
      </c>
      <c r="AE240">
        <v>-65</v>
      </c>
      <c r="AF240">
        <v>-16</v>
      </c>
      <c r="AG240" t="s">
        <v>20</v>
      </c>
      <c r="AH240">
        <v>0</v>
      </c>
      <c r="AI240">
        <v>0</v>
      </c>
      <c r="AK240">
        <v>1</v>
      </c>
      <c r="AL240">
        <v>1</v>
      </c>
      <c r="AM240">
        <v>3</v>
      </c>
      <c r="AN240">
        <v>0</v>
      </c>
      <c r="AO240">
        <v>0</v>
      </c>
      <c r="AQ240">
        <v>2</v>
      </c>
      <c r="AR240" t="s">
        <v>20</v>
      </c>
      <c r="AS240" t="s">
        <v>20</v>
      </c>
      <c r="AT240">
        <v>5</v>
      </c>
      <c r="AU240">
        <v>2</v>
      </c>
      <c r="AV240">
        <v>0</v>
      </c>
      <c r="AW240" s="28"/>
      <c r="BA240" t="s">
        <v>2305</v>
      </c>
      <c r="BB240" s="6" t="s">
        <v>1380</v>
      </c>
      <c r="BG240" s="9"/>
      <c r="BI240" t="s">
        <v>3146</v>
      </c>
    </row>
    <row r="241" spans="1:61" x14ac:dyDescent="0.25">
      <c r="A241" s="22" t="s">
        <v>239</v>
      </c>
      <c r="B241" t="s">
        <v>248</v>
      </c>
      <c r="C241" t="str">
        <f>VLOOKUP(Tabelle1[[#This Row],[bank_name]],list_all_banks!$B$1:$C$691,2,FALSE)</f>
        <v>BE0403227515</v>
      </c>
      <c r="D241" s="6" t="s">
        <v>249</v>
      </c>
      <c r="E241" s="42" t="str">
        <f t="shared" si="3"/>
        <v>31.12.2014</v>
      </c>
      <c r="F241">
        <v>2014</v>
      </c>
      <c r="G241">
        <v>1</v>
      </c>
      <c r="H241" t="s">
        <v>20</v>
      </c>
      <c r="I241" t="s">
        <v>1382</v>
      </c>
      <c r="J241">
        <v>2</v>
      </c>
      <c r="K241" t="s">
        <v>1366</v>
      </c>
      <c r="L241">
        <v>0</v>
      </c>
      <c r="M241" t="s">
        <v>14</v>
      </c>
      <c r="N241" t="s">
        <v>19</v>
      </c>
      <c r="P241">
        <v>1</v>
      </c>
      <c r="Q241">
        <v>2</v>
      </c>
      <c r="R241">
        <v>0</v>
      </c>
      <c r="S241">
        <v>0</v>
      </c>
      <c r="U241">
        <v>0</v>
      </c>
      <c r="V241">
        <v>0</v>
      </c>
      <c r="W241" t="s">
        <v>20</v>
      </c>
      <c r="Y241" t="s">
        <v>1363</v>
      </c>
      <c r="Z241">
        <v>268</v>
      </c>
      <c r="AA241">
        <v>2287</v>
      </c>
      <c r="AB241">
        <v>87</v>
      </c>
      <c r="AC241" t="s">
        <v>20</v>
      </c>
      <c r="AD241">
        <v>19</v>
      </c>
      <c r="AE241">
        <v>2</v>
      </c>
      <c r="AF241">
        <v>21</v>
      </c>
      <c r="AG241" t="s">
        <v>20</v>
      </c>
      <c r="AH241">
        <v>0</v>
      </c>
      <c r="AI241">
        <v>0</v>
      </c>
      <c r="AK241">
        <v>1</v>
      </c>
      <c r="AL241">
        <v>1</v>
      </c>
      <c r="AM241">
        <v>3</v>
      </c>
      <c r="AN241">
        <v>0</v>
      </c>
      <c r="AO241">
        <v>0</v>
      </c>
      <c r="AQ241">
        <v>2</v>
      </c>
      <c r="AR241" t="s">
        <v>20</v>
      </c>
      <c r="AS241" t="s">
        <v>20</v>
      </c>
      <c r="AT241">
        <v>5</v>
      </c>
      <c r="AU241">
        <v>2</v>
      </c>
      <c r="AV241">
        <v>0</v>
      </c>
      <c r="AW241" s="28"/>
      <c r="BA241" t="s">
        <v>2305</v>
      </c>
      <c r="BB241" s="6" t="s">
        <v>1380</v>
      </c>
      <c r="BG241" s="9"/>
      <c r="BI241" t="s">
        <v>3146</v>
      </c>
    </row>
    <row r="242" spans="1:61" x14ac:dyDescent="0.25">
      <c r="A242" s="22" t="s">
        <v>239</v>
      </c>
      <c r="B242" t="s">
        <v>248</v>
      </c>
      <c r="C242" t="str">
        <f>VLOOKUP(Tabelle1[[#This Row],[bank_name]],list_all_banks!$B$1:$C$691,2,FALSE)</f>
        <v>BE0403227515</v>
      </c>
      <c r="D242" s="6" t="s">
        <v>249</v>
      </c>
      <c r="E242" s="42" t="str">
        <f t="shared" si="3"/>
        <v>31.12.2014</v>
      </c>
      <c r="F242">
        <v>2014</v>
      </c>
      <c r="G242">
        <v>1</v>
      </c>
      <c r="H242" t="s">
        <v>20</v>
      </c>
      <c r="I242" t="s">
        <v>1382</v>
      </c>
      <c r="J242">
        <v>2</v>
      </c>
      <c r="K242" t="s">
        <v>1366</v>
      </c>
      <c r="L242">
        <v>0</v>
      </c>
      <c r="M242" t="s">
        <v>14</v>
      </c>
      <c r="N242" t="s">
        <v>19</v>
      </c>
      <c r="P242">
        <v>1</v>
      </c>
      <c r="Q242">
        <v>2</v>
      </c>
      <c r="R242">
        <v>0</v>
      </c>
      <c r="S242">
        <v>0</v>
      </c>
      <c r="U242">
        <v>0</v>
      </c>
      <c r="V242">
        <v>0</v>
      </c>
      <c r="W242" t="s">
        <v>20</v>
      </c>
      <c r="Y242" t="s">
        <v>264</v>
      </c>
      <c r="Z242">
        <v>54</v>
      </c>
      <c r="AA242">
        <v>1333</v>
      </c>
      <c r="AB242">
        <v>10</v>
      </c>
      <c r="AC242" t="s">
        <v>20</v>
      </c>
      <c r="AD242">
        <v>0</v>
      </c>
      <c r="AE242">
        <v>0</v>
      </c>
      <c r="AF242">
        <v>0</v>
      </c>
      <c r="AG242" t="s">
        <v>20</v>
      </c>
      <c r="AH242">
        <v>0</v>
      </c>
      <c r="AI242">
        <v>0</v>
      </c>
      <c r="AK242">
        <v>1</v>
      </c>
      <c r="AL242">
        <v>1</v>
      </c>
      <c r="AM242">
        <v>3</v>
      </c>
      <c r="AN242">
        <v>0</v>
      </c>
      <c r="AO242">
        <v>0</v>
      </c>
      <c r="AQ242">
        <v>2</v>
      </c>
      <c r="AR242" t="s">
        <v>20</v>
      </c>
      <c r="AS242" t="s">
        <v>20</v>
      </c>
      <c r="AT242">
        <v>5</v>
      </c>
      <c r="AU242">
        <v>2</v>
      </c>
      <c r="AV242">
        <v>0</v>
      </c>
      <c r="AW242" s="28"/>
      <c r="BA242" t="s">
        <v>2305</v>
      </c>
      <c r="BB242" s="6" t="s">
        <v>1380</v>
      </c>
      <c r="BG242" s="9"/>
      <c r="BI242" t="s">
        <v>3146</v>
      </c>
    </row>
    <row r="243" spans="1:61" x14ac:dyDescent="0.25">
      <c r="A243" s="22" t="s">
        <v>239</v>
      </c>
      <c r="B243" t="s">
        <v>248</v>
      </c>
      <c r="C243" t="str">
        <f>VLOOKUP(Tabelle1[[#This Row],[bank_name]],list_all_banks!$B$1:$C$691,2,FALSE)</f>
        <v>BE0403227515</v>
      </c>
      <c r="D243" s="6" t="s">
        <v>249</v>
      </c>
      <c r="E243" s="42" t="str">
        <f t="shared" si="3"/>
        <v>31.12.2014</v>
      </c>
      <c r="F243">
        <v>2014</v>
      </c>
      <c r="G243">
        <v>1</v>
      </c>
      <c r="H243" t="s">
        <v>20</v>
      </c>
      <c r="I243" t="s">
        <v>1382</v>
      </c>
      <c r="J243">
        <v>2</v>
      </c>
      <c r="K243" t="s">
        <v>1366</v>
      </c>
      <c r="L243">
        <v>0</v>
      </c>
      <c r="M243" t="s">
        <v>14</v>
      </c>
      <c r="N243" t="s">
        <v>19</v>
      </c>
      <c r="P243">
        <v>1</v>
      </c>
      <c r="Q243">
        <v>2</v>
      </c>
      <c r="R243">
        <v>0</v>
      </c>
      <c r="S243">
        <v>0</v>
      </c>
      <c r="U243">
        <v>0</v>
      </c>
      <c r="V243">
        <v>0</v>
      </c>
      <c r="W243" t="s">
        <v>20</v>
      </c>
      <c r="Y243" t="s">
        <v>1001</v>
      </c>
      <c r="Z243">
        <v>445</v>
      </c>
      <c r="AA243">
        <v>934</v>
      </c>
      <c r="AB243">
        <v>75</v>
      </c>
      <c r="AC243" t="s">
        <v>20</v>
      </c>
      <c r="AD243">
        <v>12</v>
      </c>
      <c r="AE243">
        <v>0</v>
      </c>
      <c r="AF243">
        <v>12</v>
      </c>
      <c r="AG243" t="s">
        <v>20</v>
      </c>
      <c r="AH243">
        <v>0</v>
      </c>
      <c r="AI243">
        <v>0</v>
      </c>
      <c r="AK243">
        <v>1</v>
      </c>
      <c r="AL243">
        <v>1</v>
      </c>
      <c r="AM243">
        <v>3</v>
      </c>
      <c r="AN243">
        <v>0</v>
      </c>
      <c r="AO243">
        <v>0</v>
      </c>
      <c r="AQ243">
        <v>2</v>
      </c>
      <c r="AR243" t="s">
        <v>20</v>
      </c>
      <c r="AS243" t="s">
        <v>20</v>
      </c>
      <c r="AT243">
        <v>5</v>
      </c>
      <c r="AU243">
        <v>2</v>
      </c>
      <c r="AV243">
        <v>0</v>
      </c>
      <c r="AW243" s="28"/>
      <c r="BA243" t="s">
        <v>2305</v>
      </c>
      <c r="BB243" s="6" t="s">
        <v>1380</v>
      </c>
      <c r="BG243" s="9"/>
      <c r="BI243" t="s">
        <v>3146</v>
      </c>
    </row>
    <row r="244" spans="1:61" x14ac:dyDescent="0.25">
      <c r="A244" s="22" t="s">
        <v>239</v>
      </c>
      <c r="B244" t="s">
        <v>248</v>
      </c>
      <c r="C244" t="str">
        <f>VLOOKUP(Tabelle1[[#This Row],[bank_name]],list_all_banks!$B$1:$C$691,2,FALSE)</f>
        <v>BE0403227515</v>
      </c>
      <c r="D244" s="6" t="s">
        <v>249</v>
      </c>
      <c r="E244" s="42" t="str">
        <f t="shared" si="3"/>
        <v>31.12.2014</v>
      </c>
      <c r="F244">
        <v>2014</v>
      </c>
      <c r="G244">
        <v>1</v>
      </c>
      <c r="H244" t="s">
        <v>20</v>
      </c>
      <c r="I244" t="s">
        <v>1382</v>
      </c>
      <c r="J244">
        <v>2</v>
      </c>
      <c r="K244" t="s">
        <v>1366</v>
      </c>
      <c r="L244">
        <v>0</v>
      </c>
      <c r="M244" t="s">
        <v>14</v>
      </c>
      <c r="N244" t="s">
        <v>19</v>
      </c>
      <c r="P244">
        <v>1</v>
      </c>
      <c r="Q244">
        <v>2</v>
      </c>
      <c r="R244">
        <v>0</v>
      </c>
      <c r="S244">
        <v>0</v>
      </c>
      <c r="U244">
        <v>0</v>
      </c>
      <c r="V244">
        <v>0</v>
      </c>
      <c r="W244" t="s">
        <v>20</v>
      </c>
      <c r="Y244" t="s">
        <v>658</v>
      </c>
      <c r="Z244">
        <v>30</v>
      </c>
      <c r="AA244">
        <v>78</v>
      </c>
      <c r="AB244">
        <v>-9</v>
      </c>
      <c r="AC244" t="s">
        <v>20</v>
      </c>
      <c r="AD244">
        <v>5</v>
      </c>
      <c r="AE244">
        <v>-4</v>
      </c>
      <c r="AF244">
        <v>-2</v>
      </c>
      <c r="AG244" t="s">
        <v>20</v>
      </c>
      <c r="AH244">
        <v>0</v>
      </c>
      <c r="AI244">
        <v>0</v>
      </c>
      <c r="AK244">
        <v>1</v>
      </c>
      <c r="AL244">
        <v>1</v>
      </c>
      <c r="AM244">
        <v>3</v>
      </c>
      <c r="AN244">
        <v>0</v>
      </c>
      <c r="AO244">
        <v>0</v>
      </c>
      <c r="AQ244">
        <v>2</v>
      </c>
      <c r="AR244" t="s">
        <v>20</v>
      </c>
      <c r="AS244" t="s">
        <v>20</v>
      </c>
      <c r="AT244">
        <v>5</v>
      </c>
      <c r="AU244">
        <v>2</v>
      </c>
      <c r="AV244">
        <v>0</v>
      </c>
      <c r="AW244" s="28"/>
      <c r="BA244" t="s">
        <v>2305</v>
      </c>
      <c r="BB244" s="6" t="s">
        <v>1380</v>
      </c>
      <c r="BG244" s="9"/>
      <c r="BI244" t="s">
        <v>3146</v>
      </c>
    </row>
    <row r="245" spans="1:61" x14ac:dyDescent="0.25">
      <c r="A245" s="22" t="s">
        <v>239</v>
      </c>
      <c r="B245" t="s">
        <v>248</v>
      </c>
      <c r="C245" t="str">
        <f>VLOOKUP(Tabelle1[[#This Row],[bank_name]],list_all_banks!$B$1:$C$691,2,FALSE)</f>
        <v>BE0403227515</v>
      </c>
      <c r="D245" s="6" t="s">
        <v>249</v>
      </c>
      <c r="E245" s="42" t="str">
        <f t="shared" si="3"/>
        <v>31.12.2014</v>
      </c>
      <c r="F245">
        <v>2014</v>
      </c>
      <c r="G245">
        <v>1</v>
      </c>
      <c r="H245" t="s">
        <v>20</v>
      </c>
      <c r="I245" t="s">
        <v>1382</v>
      </c>
      <c r="J245">
        <v>2</v>
      </c>
      <c r="K245" t="s">
        <v>1366</v>
      </c>
      <c r="L245">
        <v>0</v>
      </c>
      <c r="M245" t="s">
        <v>14</v>
      </c>
      <c r="N245" t="s">
        <v>19</v>
      </c>
      <c r="P245">
        <v>1</v>
      </c>
      <c r="Q245">
        <v>2</v>
      </c>
      <c r="R245">
        <v>0</v>
      </c>
      <c r="S245">
        <v>0</v>
      </c>
      <c r="U245">
        <v>0</v>
      </c>
      <c r="V245">
        <v>0</v>
      </c>
      <c r="W245" t="s">
        <v>20</v>
      </c>
      <c r="Y245" t="s">
        <v>1225</v>
      </c>
      <c r="Z245">
        <v>24</v>
      </c>
      <c r="AA245">
        <v>26</v>
      </c>
      <c r="AB245">
        <v>18</v>
      </c>
      <c r="AC245" t="s">
        <v>20</v>
      </c>
      <c r="AD245">
        <v>4</v>
      </c>
      <c r="AE245">
        <v>0</v>
      </c>
      <c r="AF245">
        <v>-4</v>
      </c>
      <c r="AG245" t="s">
        <v>20</v>
      </c>
      <c r="AH245">
        <v>0</v>
      </c>
      <c r="AI245">
        <v>0</v>
      </c>
      <c r="AK245">
        <v>1</v>
      </c>
      <c r="AL245">
        <v>1</v>
      </c>
      <c r="AM245">
        <v>3</v>
      </c>
      <c r="AN245">
        <v>0</v>
      </c>
      <c r="AO245">
        <v>0</v>
      </c>
      <c r="AQ245">
        <v>2</v>
      </c>
      <c r="AR245" t="s">
        <v>20</v>
      </c>
      <c r="AS245" t="s">
        <v>20</v>
      </c>
      <c r="AT245">
        <v>5</v>
      </c>
      <c r="AU245">
        <v>2</v>
      </c>
      <c r="AV245">
        <v>0</v>
      </c>
      <c r="AW245" s="28"/>
      <c r="BA245" t="s">
        <v>2305</v>
      </c>
      <c r="BB245" s="6" t="s">
        <v>1380</v>
      </c>
      <c r="BG245" s="9"/>
      <c r="BI245" t="s">
        <v>3146</v>
      </c>
    </row>
    <row r="246" spans="1:61" x14ac:dyDescent="0.25">
      <c r="A246" s="22" t="s">
        <v>239</v>
      </c>
      <c r="B246" t="s">
        <v>248</v>
      </c>
      <c r="C246" t="str">
        <f>VLOOKUP(Tabelle1[[#This Row],[bank_name]],list_all_banks!$B$1:$C$691,2,FALSE)</f>
        <v>BE0403227515</v>
      </c>
      <c r="D246" s="6" t="s">
        <v>249</v>
      </c>
      <c r="E246" s="42" t="str">
        <f t="shared" si="3"/>
        <v>31.12.2014</v>
      </c>
      <c r="F246">
        <v>2014</v>
      </c>
      <c r="G246">
        <v>1</v>
      </c>
      <c r="H246" t="s">
        <v>20</v>
      </c>
      <c r="I246" t="s">
        <v>1382</v>
      </c>
      <c r="J246">
        <v>2</v>
      </c>
      <c r="K246" t="s">
        <v>1366</v>
      </c>
      <c r="L246">
        <v>0</v>
      </c>
      <c r="M246" t="s">
        <v>14</v>
      </c>
      <c r="N246" t="s">
        <v>19</v>
      </c>
      <c r="P246">
        <v>1</v>
      </c>
      <c r="Q246">
        <v>2</v>
      </c>
      <c r="R246">
        <v>0</v>
      </c>
      <c r="S246">
        <v>0</v>
      </c>
      <c r="U246">
        <v>0</v>
      </c>
      <c r="V246">
        <v>0</v>
      </c>
      <c r="W246" t="s">
        <v>20</v>
      </c>
      <c r="Y246" t="s">
        <v>1170</v>
      </c>
      <c r="Z246">
        <v>101</v>
      </c>
      <c r="AA246">
        <v>38</v>
      </c>
      <c r="AB246">
        <v>93</v>
      </c>
      <c r="AC246" t="s">
        <v>20</v>
      </c>
      <c r="AD246">
        <v>11</v>
      </c>
      <c r="AE246">
        <v>3</v>
      </c>
      <c r="AF246">
        <v>-14</v>
      </c>
      <c r="AG246" t="s">
        <v>20</v>
      </c>
      <c r="AH246">
        <v>0</v>
      </c>
      <c r="AI246">
        <v>0</v>
      </c>
      <c r="AK246">
        <v>1</v>
      </c>
      <c r="AL246">
        <v>1</v>
      </c>
      <c r="AM246">
        <v>3</v>
      </c>
      <c r="AN246">
        <v>0</v>
      </c>
      <c r="AO246">
        <v>0</v>
      </c>
      <c r="AQ246">
        <v>2</v>
      </c>
      <c r="AR246" t="s">
        <v>20</v>
      </c>
      <c r="AS246" t="s">
        <v>20</v>
      </c>
      <c r="AT246">
        <v>5</v>
      </c>
      <c r="AU246">
        <v>2</v>
      </c>
      <c r="AV246">
        <v>0</v>
      </c>
      <c r="AW246" s="28"/>
      <c r="BA246" t="s">
        <v>2305</v>
      </c>
      <c r="BB246" s="6" t="s">
        <v>1380</v>
      </c>
      <c r="BG246" s="9"/>
      <c r="BI246" t="s">
        <v>3146</v>
      </c>
    </row>
    <row r="247" spans="1:61" x14ac:dyDescent="0.25">
      <c r="A247" s="22" t="s">
        <v>239</v>
      </c>
      <c r="B247" t="s">
        <v>248</v>
      </c>
      <c r="C247" t="str">
        <f>VLOOKUP(Tabelle1[[#This Row],[bank_name]],list_all_banks!$B$1:$C$691,2,FALSE)</f>
        <v>BE0403227515</v>
      </c>
      <c r="D247" s="6" t="s">
        <v>249</v>
      </c>
      <c r="E247" s="42" t="str">
        <f t="shared" si="3"/>
        <v>31.12.2014</v>
      </c>
      <c r="F247">
        <v>2014</v>
      </c>
      <c r="G247">
        <v>1</v>
      </c>
      <c r="H247" t="s">
        <v>20</v>
      </c>
      <c r="I247" t="s">
        <v>1382</v>
      </c>
      <c r="J247">
        <v>2</v>
      </c>
      <c r="K247" t="s">
        <v>1366</v>
      </c>
      <c r="L247">
        <v>0</v>
      </c>
      <c r="M247" t="s">
        <v>14</v>
      </c>
      <c r="N247" t="s">
        <v>19</v>
      </c>
      <c r="P247">
        <v>1</v>
      </c>
      <c r="Q247">
        <v>2</v>
      </c>
      <c r="R247">
        <v>0</v>
      </c>
      <c r="S247">
        <v>0</v>
      </c>
      <c r="U247">
        <v>0</v>
      </c>
      <c r="V247">
        <v>0</v>
      </c>
      <c r="W247" t="s">
        <v>20</v>
      </c>
      <c r="Y247" t="s">
        <v>1324</v>
      </c>
      <c r="Z247">
        <v>0</v>
      </c>
      <c r="AA247">
        <v>29</v>
      </c>
      <c r="AB247">
        <v>1</v>
      </c>
      <c r="AC247" t="s">
        <v>20</v>
      </c>
      <c r="AD247">
        <v>0</v>
      </c>
      <c r="AE247">
        <v>0</v>
      </c>
      <c r="AF247">
        <v>0</v>
      </c>
      <c r="AG247" t="s">
        <v>20</v>
      </c>
      <c r="AH247">
        <v>0</v>
      </c>
      <c r="AI247">
        <v>0</v>
      </c>
      <c r="AK247">
        <v>1</v>
      </c>
      <c r="AL247">
        <v>1</v>
      </c>
      <c r="AM247">
        <v>3</v>
      </c>
      <c r="AN247">
        <v>0</v>
      </c>
      <c r="AO247">
        <v>0</v>
      </c>
      <c r="AQ247">
        <v>2</v>
      </c>
      <c r="AR247" t="s">
        <v>20</v>
      </c>
      <c r="AS247" t="s">
        <v>20</v>
      </c>
      <c r="AT247">
        <v>5</v>
      </c>
      <c r="AU247">
        <v>2</v>
      </c>
      <c r="AV247">
        <v>0</v>
      </c>
      <c r="AW247" s="28"/>
      <c r="BA247" t="s">
        <v>2305</v>
      </c>
      <c r="BB247" s="6" t="s">
        <v>1380</v>
      </c>
      <c r="BG247" s="9"/>
      <c r="BI247" t="s">
        <v>3146</v>
      </c>
    </row>
    <row r="248" spans="1:61" x14ac:dyDescent="0.25">
      <c r="A248" s="22" t="s">
        <v>239</v>
      </c>
      <c r="B248" t="s">
        <v>248</v>
      </c>
      <c r="C248" t="str">
        <f>VLOOKUP(Tabelle1[[#This Row],[bank_name]],list_all_banks!$B$1:$C$691,2,FALSE)</f>
        <v>BE0403227515</v>
      </c>
      <c r="D248" s="6" t="s">
        <v>249</v>
      </c>
      <c r="E248" s="42" t="str">
        <f t="shared" si="3"/>
        <v>31.12.2014</v>
      </c>
      <c r="F248">
        <v>2014</v>
      </c>
      <c r="G248">
        <v>1</v>
      </c>
      <c r="H248" t="s">
        <v>20</v>
      </c>
      <c r="I248" t="s">
        <v>1382</v>
      </c>
      <c r="J248">
        <v>2</v>
      </c>
      <c r="K248" t="s">
        <v>1366</v>
      </c>
      <c r="L248">
        <v>0</v>
      </c>
      <c r="M248" t="s">
        <v>14</v>
      </c>
      <c r="N248" t="s">
        <v>19</v>
      </c>
      <c r="P248">
        <v>1</v>
      </c>
      <c r="Q248">
        <v>2</v>
      </c>
      <c r="R248">
        <v>0</v>
      </c>
      <c r="S248">
        <v>0</v>
      </c>
      <c r="U248">
        <v>0</v>
      </c>
      <c r="V248">
        <v>0</v>
      </c>
      <c r="W248" t="s">
        <v>20</v>
      </c>
      <c r="Y248" t="s">
        <v>1</v>
      </c>
      <c r="Z248">
        <v>53</v>
      </c>
      <c r="AA248">
        <v>138</v>
      </c>
      <c r="AB248">
        <v>14</v>
      </c>
      <c r="AC248" t="s">
        <v>20</v>
      </c>
      <c r="AD248">
        <v>5</v>
      </c>
      <c r="AE248">
        <v>1</v>
      </c>
      <c r="AF248">
        <v>-6</v>
      </c>
      <c r="AG248" t="s">
        <v>20</v>
      </c>
      <c r="AH248">
        <v>0</v>
      </c>
      <c r="AI248">
        <v>0</v>
      </c>
      <c r="AK248">
        <v>1</v>
      </c>
      <c r="AL248">
        <v>1</v>
      </c>
      <c r="AM248">
        <v>3</v>
      </c>
      <c r="AN248">
        <v>0</v>
      </c>
      <c r="AO248">
        <v>0</v>
      </c>
      <c r="AQ248">
        <v>2</v>
      </c>
      <c r="AR248" t="s">
        <v>20</v>
      </c>
      <c r="AS248" t="s">
        <v>20</v>
      </c>
      <c r="AT248">
        <v>5</v>
      </c>
      <c r="AU248">
        <v>2</v>
      </c>
      <c r="AV248">
        <v>0</v>
      </c>
      <c r="AW248" s="28"/>
      <c r="BA248" t="s">
        <v>2305</v>
      </c>
      <c r="BB248" s="6" t="s">
        <v>1380</v>
      </c>
      <c r="BG248" s="9"/>
      <c r="BI248" t="s">
        <v>3146</v>
      </c>
    </row>
    <row r="249" spans="1:61" x14ac:dyDescent="0.25">
      <c r="A249" s="22" t="s">
        <v>239</v>
      </c>
      <c r="B249" t="s">
        <v>248</v>
      </c>
      <c r="C249" t="str">
        <f>VLOOKUP(Tabelle1[[#This Row],[bank_name]],list_all_banks!$B$1:$C$691,2,FALSE)</f>
        <v>BE0403227515</v>
      </c>
      <c r="D249" s="6" t="s">
        <v>249</v>
      </c>
      <c r="E249" s="42" t="str">
        <f t="shared" si="3"/>
        <v>31.12.2014</v>
      </c>
      <c r="F249">
        <v>2014</v>
      </c>
      <c r="G249">
        <v>1</v>
      </c>
      <c r="H249" t="s">
        <v>20</v>
      </c>
      <c r="I249" t="s">
        <v>1382</v>
      </c>
      <c r="J249">
        <v>2</v>
      </c>
      <c r="K249" t="s">
        <v>1366</v>
      </c>
      <c r="L249">
        <v>0</v>
      </c>
      <c r="M249" t="s">
        <v>14</v>
      </c>
      <c r="N249" t="s">
        <v>19</v>
      </c>
      <c r="P249">
        <v>1</v>
      </c>
      <c r="Q249">
        <v>2</v>
      </c>
      <c r="R249">
        <v>0</v>
      </c>
      <c r="S249">
        <v>0</v>
      </c>
      <c r="U249">
        <v>0</v>
      </c>
      <c r="V249">
        <v>0</v>
      </c>
      <c r="W249" t="s">
        <v>20</v>
      </c>
      <c r="Y249" t="s">
        <v>1655</v>
      </c>
      <c r="Z249">
        <v>0</v>
      </c>
      <c r="AA249">
        <v>0</v>
      </c>
      <c r="AB249">
        <v>0</v>
      </c>
      <c r="AC249" t="s">
        <v>20</v>
      </c>
      <c r="AD249">
        <v>0</v>
      </c>
      <c r="AE249">
        <v>0</v>
      </c>
      <c r="AF249">
        <v>0</v>
      </c>
      <c r="AG249" t="s">
        <v>20</v>
      </c>
      <c r="AH249">
        <v>0</v>
      </c>
      <c r="AI249">
        <v>0</v>
      </c>
      <c r="AK249">
        <v>1</v>
      </c>
      <c r="AL249">
        <v>1</v>
      </c>
      <c r="AM249">
        <v>3</v>
      </c>
      <c r="AN249">
        <v>0</v>
      </c>
      <c r="AO249">
        <v>0</v>
      </c>
      <c r="AQ249">
        <v>2</v>
      </c>
      <c r="AR249" t="s">
        <v>20</v>
      </c>
      <c r="AS249" t="s">
        <v>20</v>
      </c>
      <c r="AT249">
        <v>5</v>
      </c>
      <c r="AU249">
        <v>2</v>
      </c>
      <c r="AV249">
        <v>0</v>
      </c>
      <c r="AW249" s="28"/>
      <c r="BA249" t="s">
        <v>2305</v>
      </c>
      <c r="BB249" s="6" t="s">
        <v>1380</v>
      </c>
      <c r="BG249" s="9"/>
      <c r="BI249" t="s">
        <v>3146</v>
      </c>
    </row>
    <row r="250" spans="1:61" x14ac:dyDescent="0.25">
      <c r="A250" s="108" t="s">
        <v>239</v>
      </c>
      <c r="B250" s="9" t="s">
        <v>248</v>
      </c>
      <c r="C250" s="9" t="str">
        <f>VLOOKUP(Tabelle1[[#This Row],[bank_name]],list_all_banks!$B$1:$C$691,2,FALSE)</f>
        <v>BE0403227515</v>
      </c>
      <c r="D250" s="6" t="s">
        <v>249</v>
      </c>
      <c r="E250" s="42" t="str">
        <f t="shared" si="3"/>
        <v>31.12.2014</v>
      </c>
      <c r="F250" s="9">
        <v>2014</v>
      </c>
      <c r="G250" s="9">
        <v>1</v>
      </c>
      <c r="H250" s="9" t="s">
        <v>20</v>
      </c>
      <c r="I250" s="9" t="s">
        <v>1382</v>
      </c>
      <c r="J250" s="9">
        <v>2</v>
      </c>
      <c r="K250" s="9" t="s">
        <v>1366</v>
      </c>
      <c r="L250" s="9">
        <v>0</v>
      </c>
      <c r="M250" s="9" t="s">
        <v>14</v>
      </c>
      <c r="N250" s="9" t="s">
        <v>19</v>
      </c>
      <c r="P250" s="9">
        <v>1</v>
      </c>
      <c r="Q250" s="9">
        <v>2</v>
      </c>
      <c r="R250" s="9">
        <v>0</v>
      </c>
      <c r="S250" s="9">
        <v>0</v>
      </c>
      <c r="U250" s="9">
        <v>0</v>
      </c>
      <c r="V250" s="9">
        <v>0</v>
      </c>
      <c r="W250" s="9" t="s">
        <v>20</v>
      </c>
      <c r="Y250" s="9" t="s">
        <v>1651</v>
      </c>
      <c r="Z250" s="9">
        <v>0</v>
      </c>
      <c r="AA250" s="9">
        <v>0</v>
      </c>
      <c r="AB250" s="9">
        <v>0</v>
      </c>
      <c r="AC250" s="9" t="s">
        <v>20</v>
      </c>
      <c r="AD250" s="9">
        <v>0</v>
      </c>
      <c r="AE250" s="9">
        <v>0</v>
      </c>
      <c r="AF250" s="9">
        <v>0</v>
      </c>
      <c r="AG250" s="9" t="s">
        <v>20</v>
      </c>
      <c r="AH250" s="9">
        <v>0</v>
      </c>
      <c r="AI250" s="9">
        <v>0</v>
      </c>
      <c r="AK250" s="9">
        <v>1</v>
      </c>
      <c r="AL250" s="9">
        <v>1</v>
      </c>
      <c r="AM250" s="9">
        <v>3</v>
      </c>
      <c r="AN250" s="9">
        <v>0</v>
      </c>
      <c r="AO250" s="9">
        <v>0</v>
      </c>
      <c r="AQ250" s="9">
        <v>2</v>
      </c>
      <c r="AR250" s="9" t="s">
        <v>20</v>
      </c>
      <c r="AS250" s="9" t="s">
        <v>20</v>
      </c>
      <c r="AT250" s="9">
        <v>5</v>
      </c>
      <c r="AU250" s="9">
        <v>2</v>
      </c>
      <c r="AV250" s="9">
        <v>0</v>
      </c>
      <c r="AW250" s="121"/>
      <c r="AX250" s="9"/>
      <c r="BA250" s="9" t="s">
        <v>2305</v>
      </c>
      <c r="BB250" s="6" t="s">
        <v>1380</v>
      </c>
      <c r="BC250" s="9"/>
      <c r="BD250" s="9"/>
      <c r="BE250" s="9"/>
      <c r="BF250" s="9"/>
      <c r="BG250" s="9"/>
      <c r="BI250" t="s">
        <v>3146</v>
      </c>
    </row>
    <row r="251" spans="1:61" x14ac:dyDescent="0.25">
      <c r="A251" s="22" t="s">
        <v>239</v>
      </c>
      <c r="B251" t="s">
        <v>248</v>
      </c>
      <c r="C251" t="str">
        <f>VLOOKUP(Tabelle1[[#This Row],[bank_name]],list_all_banks!$B$1:$C$691,2,FALSE)</f>
        <v>BE0403227515</v>
      </c>
      <c r="D251" s="6" t="s">
        <v>249</v>
      </c>
      <c r="E251" s="42" t="str">
        <f t="shared" si="3"/>
        <v>31.12.2014</v>
      </c>
      <c r="F251">
        <v>2014</v>
      </c>
      <c r="G251">
        <v>1</v>
      </c>
      <c r="H251" t="s">
        <v>20</v>
      </c>
      <c r="I251" t="s">
        <v>1382</v>
      </c>
      <c r="J251">
        <v>2</v>
      </c>
      <c r="K251" t="s">
        <v>1366</v>
      </c>
      <c r="L251">
        <v>0</v>
      </c>
      <c r="M251" t="s">
        <v>14</v>
      </c>
      <c r="N251" t="s">
        <v>19</v>
      </c>
      <c r="P251">
        <v>1</v>
      </c>
      <c r="Q251">
        <v>2</v>
      </c>
      <c r="R251">
        <v>0</v>
      </c>
      <c r="S251">
        <v>0</v>
      </c>
      <c r="U251">
        <v>0</v>
      </c>
      <c r="V251">
        <v>0</v>
      </c>
      <c r="W251" t="s">
        <v>20</v>
      </c>
      <c r="Y251" t="s">
        <v>1657</v>
      </c>
      <c r="Z251">
        <v>17</v>
      </c>
      <c r="AA251">
        <v>48</v>
      </c>
      <c r="AB251">
        <v>15</v>
      </c>
      <c r="AC251" t="s">
        <v>20</v>
      </c>
      <c r="AD251">
        <v>0</v>
      </c>
      <c r="AE251">
        <v>0</v>
      </c>
      <c r="AF251">
        <v>0</v>
      </c>
      <c r="AG251" t="s">
        <v>20</v>
      </c>
      <c r="AH251">
        <v>0</v>
      </c>
      <c r="AI251">
        <v>0</v>
      </c>
      <c r="AK251">
        <v>1</v>
      </c>
      <c r="AL251">
        <v>1</v>
      </c>
      <c r="AM251">
        <v>3</v>
      </c>
      <c r="AN251">
        <v>0</v>
      </c>
      <c r="AO251">
        <v>0</v>
      </c>
      <c r="AQ251">
        <v>2</v>
      </c>
      <c r="AR251" t="s">
        <v>20</v>
      </c>
      <c r="AS251" t="s">
        <v>20</v>
      </c>
      <c r="AT251">
        <v>5</v>
      </c>
      <c r="AU251">
        <v>2</v>
      </c>
      <c r="AV251">
        <v>0</v>
      </c>
      <c r="AW251" s="28"/>
      <c r="BA251" t="s">
        <v>2305</v>
      </c>
      <c r="BB251" s="6" t="s">
        <v>1380</v>
      </c>
      <c r="BG251" s="9"/>
      <c r="BI251" t="s">
        <v>3146</v>
      </c>
    </row>
    <row r="252" spans="1:61" x14ac:dyDescent="0.25">
      <c r="A252" s="22" t="s">
        <v>239</v>
      </c>
      <c r="B252" t="s">
        <v>248</v>
      </c>
      <c r="C252" t="str">
        <f>VLOOKUP(Tabelle1[[#This Row],[bank_name]],list_all_banks!$B$1:$C$691,2,FALSE)</f>
        <v>BE0403227515</v>
      </c>
      <c r="D252" s="6" t="s">
        <v>249</v>
      </c>
      <c r="E252" s="42" t="str">
        <f t="shared" si="3"/>
        <v>31.12.2014</v>
      </c>
      <c r="F252">
        <v>2014</v>
      </c>
      <c r="G252">
        <v>1</v>
      </c>
      <c r="H252" t="s">
        <v>20</v>
      </c>
      <c r="I252" t="s">
        <v>1382</v>
      </c>
      <c r="J252">
        <v>2</v>
      </c>
      <c r="K252" t="s">
        <v>1366</v>
      </c>
      <c r="L252">
        <v>0</v>
      </c>
      <c r="M252" t="s">
        <v>14</v>
      </c>
      <c r="N252" t="s">
        <v>19</v>
      </c>
      <c r="P252">
        <v>1</v>
      </c>
      <c r="Q252">
        <v>2</v>
      </c>
      <c r="R252">
        <v>0</v>
      </c>
      <c r="S252">
        <v>0</v>
      </c>
      <c r="U252">
        <v>0</v>
      </c>
      <c r="V252">
        <v>0</v>
      </c>
      <c r="W252" t="s">
        <v>20</v>
      </c>
      <c r="Y252" t="s">
        <v>1658</v>
      </c>
      <c r="Z252">
        <v>0</v>
      </c>
      <c r="AA252">
        <v>0</v>
      </c>
      <c r="AB252">
        <v>0</v>
      </c>
      <c r="AC252" t="s">
        <v>20</v>
      </c>
      <c r="AD252">
        <v>0</v>
      </c>
      <c r="AE252">
        <v>0</v>
      </c>
      <c r="AF252">
        <v>0</v>
      </c>
      <c r="AG252" t="s">
        <v>20</v>
      </c>
      <c r="AH252">
        <v>0</v>
      </c>
      <c r="AI252">
        <v>0</v>
      </c>
      <c r="AK252">
        <v>1</v>
      </c>
      <c r="AL252">
        <v>1</v>
      </c>
      <c r="AM252">
        <v>3</v>
      </c>
      <c r="AN252">
        <v>0</v>
      </c>
      <c r="AO252">
        <v>0</v>
      </c>
      <c r="AQ252">
        <v>2</v>
      </c>
      <c r="AR252" t="s">
        <v>20</v>
      </c>
      <c r="AS252" t="s">
        <v>20</v>
      </c>
      <c r="AT252">
        <v>5</v>
      </c>
      <c r="AU252">
        <v>2</v>
      </c>
      <c r="AV252">
        <v>0</v>
      </c>
      <c r="AW252" s="28"/>
      <c r="BA252" t="s">
        <v>2305</v>
      </c>
      <c r="BB252" s="6" t="s">
        <v>1380</v>
      </c>
      <c r="BG252" s="9"/>
      <c r="BI252" t="s">
        <v>3146</v>
      </c>
    </row>
    <row r="253" spans="1:61" x14ac:dyDescent="0.25">
      <c r="A253" s="22" t="s">
        <v>239</v>
      </c>
      <c r="B253" t="s">
        <v>248</v>
      </c>
      <c r="C253" t="str">
        <f>VLOOKUP(Tabelle1[[#This Row],[bank_name]],list_all_banks!$B$1:$C$691,2,FALSE)</f>
        <v>BE0403227515</v>
      </c>
      <c r="D253" s="6" t="s">
        <v>249</v>
      </c>
      <c r="E253" s="42" t="str">
        <f t="shared" si="3"/>
        <v>31.12.2014</v>
      </c>
      <c r="F253">
        <v>2014</v>
      </c>
      <c r="G253">
        <v>1</v>
      </c>
      <c r="H253" t="s">
        <v>20</v>
      </c>
      <c r="I253" t="s">
        <v>1382</v>
      </c>
      <c r="J253">
        <v>2</v>
      </c>
      <c r="K253" t="s">
        <v>1366</v>
      </c>
      <c r="L253">
        <v>0</v>
      </c>
      <c r="M253" t="s">
        <v>14</v>
      </c>
      <c r="N253" t="s">
        <v>19</v>
      </c>
      <c r="P253">
        <v>1</v>
      </c>
      <c r="Q253">
        <v>2</v>
      </c>
      <c r="R253">
        <v>0</v>
      </c>
      <c r="S253">
        <v>0</v>
      </c>
      <c r="U253">
        <v>0</v>
      </c>
      <c r="V253">
        <v>0</v>
      </c>
      <c r="W253" t="s">
        <v>20</v>
      </c>
      <c r="Y253" t="s">
        <v>1659</v>
      </c>
      <c r="Z253">
        <v>27</v>
      </c>
      <c r="AA253">
        <v>80</v>
      </c>
      <c r="AB253">
        <v>12</v>
      </c>
      <c r="AC253" t="s">
        <v>20</v>
      </c>
      <c r="AD253">
        <v>2</v>
      </c>
      <c r="AE253">
        <v>0</v>
      </c>
      <c r="AF253">
        <v>2</v>
      </c>
      <c r="AG253" t="s">
        <v>20</v>
      </c>
      <c r="AH253">
        <v>0</v>
      </c>
      <c r="AI253">
        <v>0</v>
      </c>
      <c r="AK253">
        <v>1</v>
      </c>
      <c r="AL253">
        <v>1</v>
      </c>
      <c r="AM253">
        <v>3</v>
      </c>
      <c r="AN253">
        <v>0</v>
      </c>
      <c r="AO253">
        <v>0</v>
      </c>
      <c r="AQ253">
        <v>2</v>
      </c>
      <c r="AR253" t="s">
        <v>20</v>
      </c>
      <c r="AS253" t="s">
        <v>20</v>
      </c>
      <c r="AT253">
        <v>5</v>
      </c>
      <c r="AU253">
        <v>2</v>
      </c>
      <c r="AV253">
        <v>0</v>
      </c>
      <c r="AW253" s="28"/>
      <c r="BA253" t="s">
        <v>2305</v>
      </c>
      <c r="BB253" s="6" t="s">
        <v>1380</v>
      </c>
      <c r="BG253" s="9"/>
      <c r="BI253" t="s">
        <v>3146</v>
      </c>
    </row>
    <row r="254" spans="1:61" x14ac:dyDescent="0.25">
      <c r="A254" s="22" t="s">
        <v>239</v>
      </c>
      <c r="B254" t="s">
        <v>248</v>
      </c>
      <c r="C254" t="str">
        <f>VLOOKUP(Tabelle1[[#This Row],[bank_name]],list_all_banks!$B$1:$C$691,2,FALSE)</f>
        <v>BE0403227515</v>
      </c>
      <c r="D254" s="6" t="s">
        <v>249</v>
      </c>
      <c r="E254" s="42" t="str">
        <f t="shared" si="3"/>
        <v>31.12.2014</v>
      </c>
      <c r="F254">
        <v>2014</v>
      </c>
      <c r="G254">
        <v>1</v>
      </c>
      <c r="H254" t="s">
        <v>20</v>
      </c>
      <c r="I254" t="s">
        <v>1382</v>
      </c>
      <c r="J254">
        <v>2</v>
      </c>
      <c r="K254" t="s">
        <v>1366</v>
      </c>
      <c r="L254">
        <v>0</v>
      </c>
      <c r="M254" t="s">
        <v>14</v>
      </c>
      <c r="N254" t="s">
        <v>19</v>
      </c>
      <c r="P254">
        <v>1</v>
      </c>
      <c r="Q254">
        <v>2</v>
      </c>
      <c r="R254">
        <v>0</v>
      </c>
      <c r="S254">
        <v>0</v>
      </c>
      <c r="U254">
        <v>0</v>
      </c>
      <c r="V254">
        <v>0</v>
      </c>
      <c r="W254" t="s">
        <v>20</v>
      </c>
      <c r="Y254" t="s">
        <v>1278</v>
      </c>
      <c r="Z254">
        <v>4</v>
      </c>
      <c r="AA254">
        <v>72</v>
      </c>
      <c r="AB254">
        <v>1</v>
      </c>
      <c r="AC254" t="s">
        <v>20</v>
      </c>
      <c r="AD254">
        <v>0</v>
      </c>
      <c r="AE254">
        <v>0</v>
      </c>
      <c r="AF254">
        <v>0</v>
      </c>
      <c r="AG254" t="s">
        <v>20</v>
      </c>
      <c r="AH254">
        <v>0</v>
      </c>
      <c r="AI254">
        <v>0</v>
      </c>
      <c r="AK254">
        <v>1</v>
      </c>
      <c r="AL254">
        <v>1</v>
      </c>
      <c r="AM254">
        <v>3</v>
      </c>
      <c r="AN254">
        <v>0</v>
      </c>
      <c r="AO254">
        <v>0</v>
      </c>
      <c r="AQ254">
        <v>2</v>
      </c>
      <c r="AR254" t="s">
        <v>20</v>
      </c>
      <c r="AS254" t="s">
        <v>20</v>
      </c>
      <c r="AT254">
        <v>5</v>
      </c>
      <c r="AU254">
        <v>2</v>
      </c>
      <c r="AV254">
        <v>0</v>
      </c>
      <c r="AW254" s="28"/>
      <c r="BA254" t="s">
        <v>2305</v>
      </c>
      <c r="BB254" s="6" t="s">
        <v>1380</v>
      </c>
      <c r="BG254" s="9"/>
      <c r="BI254" t="s">
        <v>3146</v>
      </c>
    </row>
    <row r="255" spans="1:61" x14ac:dyDescent="0.25">
      <c r="A255" s="22" t="s">
        <v>239</v>
      </c>
      <c r="B255" t="s">
        <v>248</v>
      </c>
      <c r="C255" t="str">
        <f>VLOOKUP(Tabelle1[[#This Row],[bank_name]],list_all_banks!$B$1:$C$691,2,FALSE)</f>
        <v>BE0403227515</v>
      </c>
      <c r="D255" s="6" t="s">
        <v>249</v>
      </c>
      <c r="E255" s="42" t="str">
        <f t="shared" si="3"/>
        <v>31.12.2014</v>
      </c>
      <c r="F255">
        <v>2014</v>
      </c>
      <c r="G255">
        <v>1</v>
      </c>
      <c r="H255" t="s">
        <v>20</v>
      </c>
      <c r="I255" t="s">
        <v>1382</v>
      </c>
      <c r="J255">
        <v>2</v>
      </c>
      <c r="K255" t="s">
        <v>1366</v>
      </c>
      <c r="L255">
        <v>0</v>
      </c>
      <c r="M255" t="s">
        <v>14</v>
      </c>
      <c r="N255" t="s">
        <v>19</v>
      </c>
      <c r="P255">
        <v>1</v>
      </c>
      <c r="Q255">
        <v>2</v>
      </c>
      <c r="R255">
        <v>0</v>
      </c>
      <c r="S255">
        <v>0</v>
      </c>
      <c r="U255">
        <v>0</v>
      </c>
      <c r="V255">
        <v>0</v>
      </c>
      <c r="W255" t="s">
        <v>20</v>
      </c>
      <c r="Y255" t="s">
        <v>1660</v>
      </c>
      <c r="Z255">
        <v>18</v>
      </c>
      <c r="AA255">
        <v>50</v>
      </c>
      <c r="AB255">
        <v>4</v>
      </c>
      <c r="AC255" t="s">
        <v>20</v>
      </c>
      <c r="AD255">
        <v>2</v>
      </c>
      <c r="AE255">
        <v>-1</v>
      </c>
      <c r="AF255">
        <v>1</v>
      </c>
      <c r="AG255" t="s">
        <v>20</v>
      </c>
      <c r="AH255">
        <v>0</v>
      </c>
      <c r="AI255">
        <v>0</v>
      </c>
      <c r="AK255">
        <v>1</v>
      </c>
      <c r="AL255">
        <v>1</v>
      </c>
      <c r="AM255">
        <v>3</v>
      </c>
      <c r="AN255">
        <v>0</v>
      </c>
      <c r="AO255">
        <v>0</v>
      </c>
      <c r="AQ255">
        <v>2</v>
      </c>
      <c r="AR255" t="s">
        <v>20</v>
      </c>
      <c r="AS255" t="s">
        <v>20</v>
      </c>
      <c r="AT255">
        <v>5</v>
      </c>
      <c r="AU255">
        <v>2</v>
      </c>
      <c r="AV255">
        <v>0</v>
      </c>
      <c r="AW255" s="28"/>
      <c r="BA255" t="s">
        <v>2305</v>
      </c>
      <c r="BB255" s="6" t="s">
        <v>1380</v>
      </c>
      <c r="BG255" s="9"/>
      <c r="BI255" t="s">
        <v>3146</v>
      </c>
    </row>
    <row r="256" spans="1:61" x14ac:dyDescent="0.25">
      <c r="A256" s="22" t="s">
        <v>239</v>
      </c>
      <c r="B256" t="s">
        <v>248</v>
      </c>
      <c r="C256" t="str">
        <f>VLOOKUP(Tabelle1[[#This Row],[bank_name]],list_all_banks!$B$1:$C$691,2,FALSE)</f>
        <v>BE0403227515</v>
      </c>
      <c r="D256" s="6" t="s">
        <v>249</v>
      </c>
      <c r="E256" s="42" t="str">
        <f t="shared" si="3"/>
        <v>31.12.2014</v>
      </c>
      <c r="F256">
        <v>2014</v>
      </c>
      <c r="G256">
        <v>1</v>
      </c>
      <c r="H256" t="s">
        <v>20</v>
      </c>
      <c r="I256" t="s">
        <v>1382</v>
      </c>
      <c r="J256">
        <v>2</v>
      </c>
      <c r="K256" t="s">
        <v>1366</v>
      </c>
      <c r="L256">
        <v>0</v>
      </c>
      <c r="M256" t="s">
        <v>14</v>
      </c>
      <c r="N256" t="s">
        <v>19</v>
      </c>
      <c r="P256">
        <v>1</v>
      </c>
      <c r="Q256">
        <v>2</v>
      </c>
      <c r="R256">
        <v>0</v>
      </c>
      <c r="S256">
        <v>0</v>
      </c>
      <c r="U256">
        <v>0</v>
      </c>
      <c r="V256">
        <v>0</v>
      </c>
      <c r="W256" t="s">
        <v>20</v>
      </c>
      <c r="Y256" t="s">
        <v>1663</v>
      </c>
      <c r="Z256">
        <v>0</v>
      </c>
      <c r="AA256">
        <v>0</v>
      </c>
      <c r="AB256">
        <v>0</v>
      </c>
      <c r="AC256" t="s">
        <v>20</v>
      </c>
      <c r="AD256">
        <v>0</v>
      </c>
      <c r="AE256">
        <v>0</v>
      </c>
      <c r="AF256">
        <v>0</v>
      </c>
      <c r="AG256" t="s">
        <v>20</v>
      </c>
      <c r="AH256">
        <v>0</v>
      </c>
      <c r="AI256">
        <v>0</v>
      </c>
      <c r="AK256">
        <v>1</v>
      </c>
      <c r="AL256">
        <v>1</v>
      </c>
      <c r="AM256">
        <v>3</v>
      </c>
      <c r="AN256">
        <v>0</v>
      </c>
      <c r="AO256">
        <v>0</v>
      </c>
      <c r="AQ256">
        <v>2</v>
      </c>
      <c r="AR256" t="s">
        <v>20</v>
      </c>
      <c r="AS256" t="s">
        <v>20</v>
      </c>
      <c r="AT256">
        <v>5</v>
      </c>
      <c r="AU256">
        <v>2</v>
      </c>
      <c r="AV256">
        <v>0</v>
      </c>
      <c r="AW256" s="28"/>
      <c r="BA256" t="s">
        <v>2305</v>
      </c>
      <c r="BB256" s="6" t="s">
        <v>1380</v>
      </c>
      <c r="BG256" s="9"/>
      <c r="BI256" t="s">
        <v>3146</v>
      </c>
    </row>
    <row r="257" spans="1:61" x14ac:dyDescent="0.25">
      <c r="A257" s="22" t="s">
        <v>239</v>
      </c>
      <c r="B257" t="s">
        <v>248</v>
      </c>
      <c r="C257" t="str">
        <f>VLOOKUP(Tabelle1[[#This Row],[bank_name]],list_all_banks!$B$1:$C$691,2,FALSE)</f>
        <v>BE0403227515</v>
      </c>
      <c r="D257" s="6" t="s">
        <v>249</v>
      </c>
      <c r="E257" s="42" t="str">
        <f t="shared" si="3"/>
        <v>31.12.2014</v>
      </c>
      <c r="F257">
        <v>2014</v>
      </c>
      <c r="G257">
        <v>1</v>
      </c>
      <c r="H257" t="s">
        <v>20</v>
      </c>
      <c r="I257" t="s">
        <v>1382</v>
      </c>
      <c r="J257">
        <v>2</v>
      </c>
      <c r="K257" t="s">
        <v>1366</v>
      </c>
      <c r="L257">
        <v>0</v>
      </c>
      <c r="M257" t="s">
        <v>14</v>
      </c>
      <c r="N257" t="s">
        <v>19</v>
      </c>
      <c r="P257">
        <v>1</v>
      </c>
      <c r="Q257">
        <v>2</v>
      </c>
      <c r="R257">
        <v>0</v>
      </c>
      <c r="S257">
        <v>0</v>
      </c>
      <c r="U257">
        <v>0</v>
      </c>
      <c r="V257">
        <v>0</v>
      </c>
      <c r="W257" t="s">
        <v>20</v>
      </c>
      <c r="Y257" t="s">
        <v>493</v>
      </c>
      <c r="Z257">
        <v>0</v>
      </c>
      <c r="AA257">
        <v>0</v>
      </c>
      <c r="AB257">
        <v>0</v>
      </c>
      <c r="AC257" t="s">
        <v>20</v>
      </c>
      <c r="AD257">
        <v>0</v>
      </c>
      <c r="AE257">
        <v>0</v>
      </c>
      <c r="AF257">
        <v>0</v>
      </c>
      <c r="AG257" t="s">
        <v>20</v>
      </c>
      <c r="AH257">
        <v>0</v>
      </c>
      <c r="AI257">
        <v>0</v>
      </c>
      <c r="AK257">
        <v>1</v>
      </c>
      <c r="AL257">
        <v>1</v>
      </c>
      <c r="AM257">
        <v>3</v>
      </c>
      <c r="AN257">
        <v>0</v>
      </c>
      <c r="AO257">
        <v>0</v>
      </c>
      <c r="AQ257">
        <v>2</v>
      </c>
      <c r="AR257" t="s">
        <v>20</v>
      </c>
      <c r="AS257" t="s">
        <v>20</v>
      </c>
      <c r="AT257">
        <v>5</v>
      </c>
      <c r="AU257">
        <v>2</v>
      </c>
      <c r="AV257">
        <v>0</v>
      </c>
      <c r="AW257" s="28"/>
      <c r="BA257" t="s">
        <v>2305</v>
      </c>
      <c r="BB257" s="6" t="s">
        <v>1380</v>
      </c>
      <c r="BG257" s="9"/>
      <c r="BI257" t="s">
        <v>3146</v>
      </c>
    </row>
    <row r="258" spans="1:61" x14ac:dyDescent="0.25">
      <c r="A258" s="22" t="s">
        <v>239</v>
      </c>
      <c r="B258" t="s">
        <v>248</v>
      </c>
      <c r="C258" t="str">
        <f>VLOOKUP(Tabelle1[[#This Row],[bank_name]],list_all_banks!$B$1:$C$691,2,FALSE)</f>
        <v>BE0403227515</v>
      </c>
      <c r="D258" s="6" t="s">
        <v>249</v>
      </c>
      <c r="E258" s="42" t="str">
        <f t="shared" si="3"/>
        <v>31.12.2014</v>
      </c>
      <c r="F258">
        <v>2014</v>
      </c>
      <c r="G258">
        <v>1</v>
      </c>
      <c r="H258" t="s">
        <v>20</v>
      </c>
      <c r="I258" t="s">
        <v>1382</v>
      </c>
      <c r="J258">
        <v>2</v>
      </c>
      <c r="K258" t="s">
        <v>1366</v>
      </c>
      <c r="L258">
        <v>0</v>
      </c>
      <c r="M258" t="s">
        <v>14</v>
      </c>
      <c r="N258" t="s">
        <v>19</v>
      </c>
      <c r="P258">
        <v>1</v>
      </c>
      <c r="Q258">
        <v>2</v>
      </c>
      <c r="R258">
        <v>0</v>
      </c>
      <c r="S258">
        <v>0</v>
      </c>
      <c r="U258">
        <v>0</v>
      </c>
      <c r="V258">
        <v>0</v>
      </c>
      <c r="W258" t="s">
        <v>20</v>
      </c>
      <c r="Y258" t="s">
        <v>1020</v>
      </c>
      <c r="Z258">
        <v>0</v>
      </c>
      <c r="AA258">
        <v>0</v>
      </c>
      <c r="AB258">
        <v>0</v>
      </c>
      <c r="AC258" t="s">
        <v>20</v>
      </c>
      <c r="AD258">
        <v>0</v>
      </c>
      <c r="AE258">
        <v>0</v>
      </c>
      <c r="AF258">
        <v>0</v>
      </c>
      <c r="AG258" t="s">
        <v>20</v>
      </c>
      <c r="AH258">
        <v>0</v>
      </c>
      <c r="AI258">
        <v>0</v>
      </c>
      <c r="AK258">
        <v>1</v>
      </c>
      <c r="AL258">
        <v>1</v>
      </c>
      <c r="AM258">
        <v>3</v>
      </c>
      <c r="AN258">
        <v>0</v>
      </c>
      <c r="AO258">
        <v>0</v>
      </c>
      <c r="AQ258">
        <v>2</v>
      </c>
      <c r="AR258" t="s">
        <v>20</v>
      </c>
      <c r="AS258" t="s">
        <v>20</v>
      </c>
      <c r="AT258">
        <v>5</v>
      </c>
      <c r="AU258">
        <v>2</v>
      </c>
      <c r="AV258">
        <v>0</v>
      </c>
      <c r="AW258" s="28"/>
      <c r="BA258" t="s">
        <v>2305</v>
      </c>
      <c r="BB258" s="6" t="s">
        <v>1380</v>
      </c>
      <c r="BG258" s="9"/>
      <c r="BI258" t="s">
        <v>3146</v>
      </c>
    </row>
    <row r="259" spans="1:61" x14ac:dyDescent="0.25">
      <c r="A259" s="22" t="s">
        <v>239</v>
      </c>
      <c r="B259" t="s">
        <v>248</v>
      </c>
      <c r="C259" t="str">
        <f>VLOOKUP(Tabelle1[[#This Row],[bank_name]],list_all_banks!$B$1:$C$691,2,FALSE)</f>
        <v>BE0403227515</v>
      </c>
      <c r="D259" s="6" t="s">
        <v>249</v>
      </c>
      <c r="E259" s="42" t="str">
        <f t="shared" ref="E259:E322" si="4">CONCATENATE($E$2,F259)</f>
        <v>31.12.2014</v>
      </c>
      <c r="F259">
        <v>2014</v>
      </c>
      <c r="G259">
        <v>1</v>
      </c>
      <c r="H259" t="s">
        <v>20</v>
      </c>
      <c r="I259" t="s">
        <v>1382</v>
      </c>
      <c r="J259">
        <v>2</v>
      </c>
      <c r="K259" t="s">
        <v>1366</v>
      </c>
      <c r="L259">
        <v>0</v>
      </c>
      <c r="M259" t="s">
        <v>14</v>
      </c>
      <c r="N259" t="s">
        <v>19</v>
      </c>
      <c r="P259">
        <v>1</v>
      </c>
      <c r="Q259">
        <v>2</v>
      </c>
      <c r="R259">
        <v>0</v>
      </c>
      <c r="S259">
        <v>0</v>
      </c>
      <c r="U259">
        <v>0</v>
      </c>
      <c r="V259">
        <v>0</v>
      </c>
      <c r="W259" t="s">
        <v>20</v>
      </c>
      <c r="Y259" t="s">
        <v>1662</v>
      </c>
      <c r="Z259">
        <v>0</v>
      </c>
      <c r="AA259">
        <v>0</v>
      </c>
      <c r="AB259">
        <v>-1</v>
      </c>
      <c r="AC259" t="s">
        <v>20</v>
      </c>
      <c r="AD259">
        <v>0</v>
      </c>
      <c r="AE259">
        <v>0</v>
      </c>
      <c r="AF259">
        <v>0</v>
      </c>
      <c r="AG259" t="s">
        <v>20</v>
      </c>
      <c r="AH259">
        <v>0</v>
      </c>
      <c r="AI259">
        <v>0</v>
      </c>
      <c r="AK259">
        <v>1</v>
      </c>
      <c r="AL259">
        <v>1</v>
      </c>
      <c r="AM259">
        <v>3</v>
      </c>
      <c r="AN259">
        <v>0</v>
      </c>
      <c r="AO259">
        <v>0</v>
      </c>
      <c r="AQ259">
        <v>2</v>
      </c>
      <c r="AR259" t="s">
        <v>20</v>
      </c>
      <c r="AS259" t="s">
        <v>20</v>
      </c>
      <c r="AT259">
        <v>5</v>
      </c>
      <c r="AU259">
        <v>2</v>
      </c>
      <c r="AV259">
        <v>0</v>
      </c>
      <c r="AW259" s="28"/>
      <c r="BA259" t="s">
        <v>2305</v>
      </c>
      <c r="BB259" s="6" t="s">
        <v>1380</v>
      </c>
      <c r="BG259" s="9"/>
      <c r="BI259" t="s">
        <v>3146</v>
      </c>
    </row>
    <row r="260" spans="1:61" x14ac:dyDescent="0.25">
      <c r="A260" s="22" t="s">
        <v>239</v>
      </c>
      <c r="B260" t="s">
        <v>248</v>
      </c>
      <c r="C260" t="str">
        <f>VLOOKUP(Tabelle1[[#This Row],[bank_name]],list_all_banks!$B$1:$C$691,2,FALSE)</f>
        <v>BE0403227515</v>
      </c>
      <c r="D260" s="6" t="s">
        <v>249</v>
      </c>
      <c r="E260" s="42" t="str">
        <f t="shared" si="4"/>
        <v>31.12.2014</v>
      </c>
      <c r="F260">
        <v>2014</v>
      </c>
      <c r="G260">
        <v>1</v>
      </c>
      <c r="H260" t="s">
        <v>20</v>
      </c>
      <c r="I260" t="s">
        <v>1382</v>
      </c>
      <c r="J260">
        <v>2</v>
      </c>
      <c r="K260" t="s">
        <v>1366</v>
      </c>
      <c r="L260">
        <v>0</v>
      </c>
      <c r="M260" t="s">
        <v>14</v>
      </c>
      <c r="N260" t="s">
        <v>19</v>
      </c>
      <c r="P260">
        <v>1</v>
      </c>
      <c r="Q260">
        <v>2</v>
      </c>
      <c r="R260">
        <v>0</v>
      </c>
      <c r="S260">
        <v>0</v>
      </c>
      <c r="U260">
        <v>0</v>
      </c>
      <c r="V260">
        <v>0</v>
      </c>
      <c r="W260" t="s">
        <v>20</v>
      </c>
      <c r="Y260" t="s">
        <v>1661</v>
      </c>
      <c r="Z260">
        <v>0</v>
      </c>
      <c r="AA260">
        <v>0</v>
      </c>
      <c r="AB260">
        <v>0</v>
      </c>
      <c r="AC260" t="s">
        <v>20</v>
      </c>
      <c r="AD260">
        <v>0</v>
      </c>
      <c r="AE260">
        <v>0</v>
      </c>
      <c r="AF260">
        <v>0</v>
      </c>
      <c r="AG260" t="s">
        <v>20</v>
      </c>
      <c r="AH260">
        <v>0</v>
      </c>
      <c r="AI260">
        <v>0</v>
      </c>
      <c r="AK260">
        <v>1</v>
      </c>
      <c r="AL260">
        <v>1</v>
      </c>
      <c r="AM260">
        <v>3</v>
      </c>
      <c r="AN260">
        <v>0</v>
      </c>
      <c r="AO260">
        <v>0</v>
      </c>
      <c r="AQ260">
        <v>2</v>
      </c>
      <c r="AR260" t="s">
        <v>20</v>
      </c>
      <c r="AS260" t="s">
        <v>20</v>
      </c>
      <c r="AT260">
        <v>5</v>
      </c>
      <c r="AU260">
        <v>2</v>
      </c>
      <c r="AV260">
        <v>0</v>
      </c>
      <c r="AW260" s="28"/>
      <c r="BA260" t="s">
        <v>2305</v>
      </c>
      <c r="BB260" s="6" t="s">
        <v>1380</v>
      </c>
      <c r="BG260" s="9"/>
      <c r="BI260" t="s">
        <v>3146</v>
      </c>
    </row>
    <row r="261" spans="1:61" x14ac:dyDescent="0.25">
      <c r="A261" s="22" t="s">
        <v>239</v>
      </c>
      <c r="B261" t="s">
        <v>248</v>
      </c>
      <c r="C261" t="str">
        <f>VLOOKUP(Tabelle1[[#This Row],[bank_name]],list_all_banks!$B$1:$C$691,2,FALSE)</f>
        <v>BE0403227515</v>
      </c>
      <c r="D261" s="6" t="s">
        <v>249</v>
      </c>
      <c r="E261" s="42" t="str">
        <f t="shared" si="4"/>
        <v>31.12.2014</v>
      </c>
      <c r="F261">
        <v>2014</v>
      </c>
      <c r="G261">
        <v>1</v>
      </c>
      <c r="H261" t="s">
        <v>20</v>
      </c>
      <c r="I261" t="s">
        <v>1382</v>
      </c>
      <c r="J261">
        <v>2</v>
      </c>
      <c r="K261" t="s">
        <v>1366</v>
      </c>
      <c r="L261">
        <v>0</v>
      </c>
      <c r="M261" t="s">
        <v>14</v>
      </c>
      <c r="N261" t="s">
        <v>19</v>
      </c>
      <c r="P261">
        <v>1</v>
      </c>
      <c r="Q261">
        <v>2</v>
      </c>
      <c r="R261">
        <v>0</v>
      </c>
      <c r="S261">
        <v>0</v>
      </c>
      <c r="U261">
        <v>0</v>
      </c>
      <c r="V261">
        <v>0</v>
      </c>
      <c r="W261" t="s">
        <v>20</v>
      </c>
      <c r="Y261" t="s">
        <v>820</v>
      </c>
      <c r="Z261">
        <v>106</v>
      </c>
      <c r="AA261">
        <v>85</v>
      </c>
      <c r="AB261">
        <v>56</v>
      </c>
      <c r="AC261" t="s">
        <v>20</v>
      </c>
      <c r="AD261">
        <v>4</v>
      </c>
      <c r="AE261">
        <v>3</v>
      </c>
      <c r="AF261">
        <v>7</v>
      </c>
      <c r="AG261" t="s">
        <v>20</v>
      </c>
      <c r="AH261">
        <v>0</v>
      </c>
      <c r="AI261">
        <v>0</v>
      </c>
      <c r="AK261">
        <v>1</v>
      </c>
      <c r="AL261">
        <v>1</v>
      </c>
      <c r="AM261">
        <v>3</v>
      </c>
      <c r="AN261">
        <v>0</v>
      </c>
      <c r="AO261">
        <v>0</v>
      </c>
      <c r="AQ261">
        <v>2</v>
      </c>
      <c r="AR261" t="s">
        <v>20</v>
      </c>
      <c r="AS261" t="s">
        <v>20</v>
      </c>
      <c r="AT261">
        <v>5</v>
      </c>
      <c r="AU261">
        <v>2</v>
      </c>
      <c r="AV261">
        <v>0</v>
      </c>
      <c r="AW261" s="28"/>
      <c r="BA261" t="s">
        <v>2305</v>
      </c>
      <c r="BB261" s="6" t="s">
        <v>1380</v>
      </c>
      <c r="BG261" s="9"/>
      <c r="BI261" t="s">
        <v>3146</v>
      </c>
    </row>
    <row r="262" spans="1:61" x14ac:dyDescent="0.25">
      <c r="A262" s="22" t="s">
        <v>239</v>
      </c>
      <c r="B262" t="s">
        <v>248</v>
      </c>
      <c r="C262" t="str">
        <f>VLOOKUP(Tabelle1[[#This Row],[bank_name]],list_all_banks!$B$1:$C$691,2,FALSE)</f>
        <v>BE0403227515</v>
      </c>
      <c r="D262" s="6" t="s">
        <v>249</v>
      </c>
      <c r="E262" s="42" t="str">
        <f t="shared" si="4"/>
        <v>31.12.2014</v>
      </c>
      <c r="F262">
        <v>2014</v>
      </c>
      <c r="G262">
        <v>1</v>
      </c>
      <c r="H262" t="s">
        <v>20</v>
      </c>
      <c r="I262" t="s">
        <v>1382</v>
      </c>
      <c r="J262">
        <v>2</v>
      </c>
      <c r="K262" t="s">
        <v>1366</v>
      </c>
      <c r="L262">
        <v>0</v>
      </c>
      <c r="M262" t="s">
        <v>14</v>
      </c>
      <c r="N262" t="s">
        <v>19</v>
      </c>
      <c r="P262">
        <v>1</v>
      </c>
      <c r="Q262">
        <v>2</v>
      </c>
      <c r="R262">
        <v>0</v>
      </c>
      <c r="S262">
        <v>0</v>
      </c>
      <c r="U262">
        <v>0</v>
      </c>
      <c r="V262">
        <v>0</v>
      </c>
      <c r="W262" t="s">
        <v>20</v>
      </c>
      <c r="Y262" t="s">
        <v>1656</v>
      </c>
      <c r="Z262">
        <v>0</v>
      </c>
      <c r="AA262">
        <v>0</v>
      </c>
      <c r="AB262">
        <v>0</v>
      </c>
      <c r="AC262" t="s">
        <v>20</v>
      </c>
      <c r="AD262">
        <v>0</v>
      </c>
      <c r="AE262">
        <v>0</v>
      </c>
      <c r="AF262">
        <v>0</v>
      </c>
      <c r="AG262" t="s">
        <v>20</v>
      </c>
      <c r="AH262">
        <v>0</v>
      </c>
      <c r="AI262">
        <v>0</v>
      </c>
      <c r="AK262">
        <v>1</v>
      </c>
      <c r="AL262">
        <v>1</v>
      </c>
      <c r="AM262">
        <v>3</v>
      </c>
      <c r="AN262">
        <v>0</v>
      </c>
      <c r="AO262">
        <v>0</v>
      </c>
      <c r="AQ262">
        <v>2</v>
      </c>
      <c r="AR262" t="s">
        <v>20</v>
      </c>
      <c r="AS262" t="s">
        <v>20</v>
      </c>
      <c r="AT262">
        <v>5</v>
      </c>
      <c r="AU262">
        <v>2</v>
      </c>
      <c r="AV262">
        <v>0</v>
      </c>
      <c r="AW262" s="28"/>
      <c r="BA262" t="s">
        <v>2305</v>
      </c>
      <c r="BB262" s="6" t="s">
        <v>1380</v>
      </c>
      <c r="BG262" s="9"/>
      <c r="BI262" t="s">
        <v>3146</v>
      </c>
    </row>
    <row r="263" spans="1:61" s="44" customFormat="1" ht="15.75" thickBot="1" x14ac:dyDescent="0.3">
      <c r="A263" s="132" t="s">
        <v>239</v>
      </c>
      <c r="B263" s="44" t="s">
        <v>248</v>
      </c>
      <c r="C263" s="44" t="str">
        <f>VLOOKUP(Tabelle1[[#This Row],[bank_name]],list_all_banks!$B$1:$C$691,2,FALSE)</f>
        <v>BE0403227515</v>
      </c>
      <c r="D263" s="45" t="s">
        <v>249</v>
      </c>
      <c r="E263" s="46" t="str">
        <f t="shared" si="4"/>
        <v>31.12.2014</v>
      </c>
      <c r="F263" s="44">
        <v>2014</v>
      </c>
      <c r="G263" s="44">
        <v>1</v>
      </c>
      <c r="H263" s="44" t="s">
        <v>20</v>
      </c>
      <c r="I263" s="44" t="s">
        <v>1382</v>
      </c>
      <c r="J263" s="44">
        <v>2</v>
      </c>
      <c r="K263" s="44" t="s">
        <v>1366</v>
      </c>
      <c r="L263" s="44">
        <v>0</v>
      </c>
      <c r="M263" s="44" t="s">
        <v>14</v>
      </c>
      <c r="N263" s="44" t="s">
        <v>19</v>
      </c>
      <c r="O263" s="45"/>
      <c r="P263" s="44">
        <v>1</v>
      </c>
      <c r="Q263" s="44">
        <v>2</v>
      </c>
      <c r="R263" s="44">
        <v>0</v>
      </c>
      <c r="S263" s="44">
        <v>0</v>
      </c>
      <c r="T263" s="45"/>
      <c r="U263" s="44">
        <v>0</v>
      </c>
      <c r="V263" s="44">
        <v>0</v>
      </c>
      <c r="W263" s="44" t="s">
        <v>20</v>
      </c>
      <c r="X263" s="45"/>
      <c r="Y263" s="44" t="s">
        <v>1650</v>
      </c>
      <c r="Z263" s="44">
        <v>33</v>
      </c>
      <c r="AA263" s="44">
        <v>62</v>
      </c>
      <c r="AB263" s="44">
        <v>10</v>
      </c>
      <c r="AC263" s="44" t="s">
        <v>20</v>
      </c>
      <c r="AD263" s="44">
        <v>0</v>
      </c>
      <c r="AE263" s="44">
        <v>-7</v>
      </c>
      <c r="AF263" s="44">
        <v>-7</v>
      </c>
      <c r="AG263" s="44" t="s">
        <v>20</v>
      </c>
      <c r="AH263" s="44">
        <v>0</v>
      </c>
      <c r="AI263" s="44">
        <v>0</v>
      </c>
      <c r="AJ263" s="45"/>
      <c r="AK263" s="44">
        <v>1</v>
      </c>
      <c r="AL263" s="44">
        <v>1</v>
      </c>
      <c r="AM263" s="44">
        <v>3</v>
      </c>
      <c r="AN263" s="44">
        <v>0</v>
      </c>
      <c r="AO263" s="44">
        <v>0</v>
      </c>
      <c r="AP263" s="45"/>
      <c r="AQ263" s="44">
        <v>2</v>
      </c>
      <c r="AR263" s="44" t="s">
        <v>20</v>
      </c>
      <c r="AS263" s="44" t="s">
        <v>20</v>
      </c>
      <c r="AT263" s="44">
        <v>5</v>
      </c>
      <c r="AU263" s="44">
        <v>2</v>
      </c>
      <c r="AV263" s="44">
        <v>0</v>
      </c>
      <c r="AW263" s="130"/>
      <c r="AY263" s="45"/>
      <c r="AZ263" s="46"/>
      <c r="BA263" s="44" t="s">
        <v>2305</v>
      </c>
      <c r="BB263" s="45" t="s">
        <v>1380</v>
      </c>
      <c r="BH263" s="45"/>
      <c r="BI263" t="s">
        <v>3146</v>
      </c>
    </row>
    <row r="264" spans="1:61" x14ac:dyDescent="0.25">
      <c r="A264" s="22" t="s">
        <v>239</v>
      </c>
      <c r="B264" t="s">
        <v>248</v>
      </c>
      <c r="C264" t="str">
        <f>VLOOKUP(Tabelle1[[#This Row],[bank_name]],list_all_banks!$B$1:$C$691,2,FALSE)</f>
        <v>BE0403227515</v>
      </c>
      <c r="D264" s="6" t="s">
        <v>249</v>
      </c>
      <c r="E264" s="42" t="str">
        <f t="shared" si="4"/>
        <v>31.12.2015</v>
      </c>
      <c r="F264">
        <v>2015</v>
      </c>
      <c r="G264">
        <v>1</v>
      </c>
      <c r="H264" t="s">
        <v>20</v>
      </c>
      <c r="I264" t="s">
        <v>1382</v>
      </c>
      <c r="J264">
        <v>2</v>
      </c>
      <c r="K264" t="s">
        <v>1366</v>
      </c>
      <c r="L264">
        <v>0</v>
      </c>
      <c r="M264" t="s">
        <v>14</v>
      </c>
      <c r="N264" t="s">
        <v>19</v>
      </c>
      <c r="P264">
        <v>1</v>
      </c>
      <c r="Q264">
        <v>2</v>
      </c>
      <c r="R264">
        <v>0</v>
      </c>
      <c r="S264">
        <v>0</v>
      </c>
      <c r="U264">
        <v>0</v>
      </c>
      <c r="V264">
        <v>0</v>
      </c>
      <c r="W264" t="s">
        <v>20</v>
      </c>
      <c r="Y264" t="s">
        <v>239</v>
      </c>
      <c r="Z264">
        <v>3286</v>
      </c>
      <c r="AA264">
        <v>10646</v>
      </c>
      <c r="AB264">
        <v>795</v>
      </c>
      <c r="AC264" t="s">
        <v>20</v>
      </c>
      <c r="AD264">
        <v>114</v>
      </c>
      <c r="AE264">
        <v>-638</v>
      </c>
      <c r="AF264">
        <v>-523</v>
      </c>
      <c r="AG264" t="s">
        <v>20</v>
      </c>
      <c r="AH264">
        <v>0</v>
      </c>
      <c r="AI264">
        <v>0</v>
      </c>
      <c r="AK264">
        <v>1</v>
      </c>
      <c r="AL264">
        <v>1</v>
      </c>
      <c r="AM264">
        <v>3</v>
      </c>
      <c r="AN264">
        <v>0</v>
      </c>
      <c r="AO264">
        <v>0</v>
      </c>
      <c r="AQ264">
        <v>2</v>
      </c>
      <c r="AR264" t="s">
        <v>20</v>
      </c>
      <c r="AS264" t="s">
        <v>20</v>
      </c>
      <c r="AT264">
        <v>5</v>
      </c>
      <c r="AU264">
        <v>2</v>
      </c>
      <c r="AV264">
        <v>0</v>
      </c>
      <c r="AW264" s="28"/>
      <c r="BA264" t="s">
        <v>2306</v>
      </c>
      <c r="BB264" s="6" t="s">
        <v>1381</v>
      </c>
      <c r="BG264" s="9"/>
      <c r="BI264" t="s">
        <v>3146</v>
      </c>
    </row>
    <row r="265" spans="1:61" x14ac:dyDescent="0.25">
      <c r="A265" s="22" t="s">
        <v>239</v>
      </c>
      <c r="B265" t="s">
        <v>248</v>
      </c>
      <c r="C265" t="str">
        <f>VLOOKUP(Tabelle1[[#This Row],[bank_name]],list_all_banks!$B$1:$C$691,2,FALSE)</f>
        <v>BE0403227515</v>
      </c>
      <c r="D265" s="6" t="s">
        <v>249</v>
      </c>
      <c r="E265" s="42" t="str">
        <f t="shared" si="4"/>
        <v>31.12.2015</v>
      </c>
      <c r="F265">
        <v>2015</v>
      </c>
      <c r="G265">
        <v>1</v>
      </c>
      <c r="H265" t="s">
        <v>20</v>
      </c>
      <c r="I265" t="s">
        <v>1382</v>
      </c>
      <c r="J265">
        <v>2</v>
      </c>
      <c r="K265" t="s">
        <v>1366</v>
      </c>
      <c r="L265">
        <v>0</v>
      </c>
      <c r="M265" t="s">
        <v>14</v>
      </c>
      <c r="N265" t="s">
        <v>19</v>
      </c>
      <c r="P265">
        <v>1</v>
      </c>
      <c r="Q265">
        <v>2</v>
      </c>
      <c r="R265">
        <v>0</v>
      </c>
      <c r="S265">
        <v>0</v>
      </c>
      <c r="U265">
        <v>0</v>
      </c>
      <c r="V265">
        <v>0</v>
      </c>
      <c r="W265" t="s">
        <v>20</v>
      </c>
      <c r="Y265" t="s">
        <v>293</v>
      </c>
      <c r="Z265">
        <v>1197</v>
      </c>
      <c r="AA265">
        <v>7556</v>
      </c>
      <c r="AB265">
        <v>608</v>
      </c>
      <c r="AC265" t="s">
        <v>20</v>
      </c>
      <c r="AD265">
        <v>90</v>
      </c>
      <c r="AE265">
        <v>2</v>
      </c>
      <c r="AF265">
        <v>92</v>
      </c>
      <c r="AG265" t="s">
        <v>20</v>
      </c>
      <c r="AH265">
        <v>0</v>
      </c>
      <c r="AI265">
        <v>0</v>
      </c>
      <c r="AK265">
        <v>1</v>
      </c>
      <c r="AL265">
        <v>1</v>
      </c>
      <c r="AM265">
        <v>3</v>
      </c>
      <c r="AN265">
        <v>0</v>
      </c>
      <c r="AO265">
        <v>0</v>
      </c>
      <c r="AQ265">
        <v>2</v>
      </c>
      <c r="AR265" t="s">
        <v>20</v>
      </c>
      <c r="AS265" t="s">
        <v>20</v>
      </c>
      <c r="AT265">
        <v>5</v>
      </c>
      <c r="AU265">
        <v>2</v>
      </c>
      <c r="AV265">
        <v>0</v>
      </c>
      <c r="AW265" s="28"/>
      <c r="BA265" t="s">
        <v>2306</v>
      </c>
      <c r="BB265" s="6" t="s">
        <v>1381</v>
      </c>
      <c r="BG265" s="9"/>
      <c r="BI265" t="s">
        <v>3146</v>
      </c>
    </row>
    <row r="266" spans="1:61" x14ac:dyDescent="0.25">
      <c r="A266" s="22" t="s">
        <v>239</v>
      </c>
      <c r="B266" t="s">
        <v>248</v>
      </c>
      <c r="C266" t="str">
        <f>VLOOKUP(Tabelle1[[#This Row],[bank_name]],list_all_banks!$B$1:$C$691,2,FALSE)</f>
        <v>BE0403227515</v>
      </c>
      <c r="D266" s="6" t="s">
        <v>249</v>
      </c>
      <c r="E266" s="42" t="str">
        <f t="shared" si="4"/>
        <v>31.12.2015</v>
      </c>
      <c r="F266">
        <v>2015</v>
      </c>
      <c r="G266">
        <v>1</v>
      </c>
      <c r="H266" t="s">
        <v>20</v>
      </c>
      <c r="I266" t="s">
        <v>1382</v>
      </c>
      <c r="J266">
        <v>2</v>
      </c>
      <c r="K266" t="s">
        <v>1366</v>
      </c>
      <c r="L266">
        <v>0</v>
      </c>
      <c r="M266" t="s">
        <v>14</v>
      </c>
      <c r="N266" t="s">
        <v>19</v>
      </c>
      <c r="P266">
        <v>1</v>
      </c>
      <c r="Q266">
        <v>2</v>
      </c>
      <c r="R266">
        <v>0</v>
      </c>
      <c r="S266">
        <v>0</v>
      </c>
      <c r="U266">
        <v>0</v>
      </c>
      <c r="V266">
        <v>0</v>
      </c>
      <c r="W266" t="s">
        <v>20</v>
      </c>
      <c r="Y266" t="s">
        <v>983</v>
      </c>
      <c r="Z266">
        <v>511</v>
      </c>
      <c r="AA266">
        <v>3536</v>
      </c>
      <c r="AB266">
        <v>170</v>
      </c>
      <c r="AC266" t="s">
        <v>20</v>
      </c>
      <c r="AD266">
        <v>15</v>
      </c>
      <c r="AE266">
        <v>29</v>
      </c>
      <c r="AF266">
        <v>45</v>
      </c>
      <c r="AG266" t="s">
        <v>20</v>
      </c>
      <c r="AH266">
        <v>0</v>
      </c>
      <c r="AI266">
        <v>0</v>
      </c>
      <c r="AK266">
        <v>1</v>
      </c>
      <c r="AL266">
        <v>1</v>
      </c>
      <c r="AM266">
        <v>3</v>
      </c>
      <c r="AN266">
        <v>0</v>
      </c>
      <c r="AO266">
        <v>0</v>
      </c>
      <c r="AQ266">
        <v>2</v>
      </c>
      <c r="AR266" t="s">
        <v>20</v>
      </c>
      <c r="AS266" t="s">
        <v>20</v>
      </c>
      <c r="AT266">
        <v>5</v>
      </c>
      <c r="AU266">
        <v>2</v>
      </c>
      <c r="AV266">
        <v>0</v>
      </c>
      <c r="AW266" s="28"/>
      <c r="BA266" t="s">
        <v>2306</v>
      </c>
      <c r="BB266" s="6" t="s">
        <v>1381</v>
      </c>
      <c r="BG266" s="9"/>
      <c r="BI266" t="s">
        <v>3146</v>
      </c>
    </row>
    <row r="267" spans="1:61" x14ac:dyDescent="0.25">
      <c r="A267" s="22" t="s">
        <v>239</v>
      </c>
      <c r="B267" t="s">
        <v>248</v>
      </c>
      <c r="C267" t="str">
        <f>VLOOKUP(Tabelle1[[#This Row],[bank_name]],list_all_banks!$B$1:$C$691,2,FALSE)</f>
        <v>BE0403227515</v>
      </c>
      <c r="D267" s="6" t="s">
        <v>249</v>
      </c>
      <c r="E267" s="42" t="str">
        <f t="shared" si="4"/>
        <v>31.12.2015</v>
      </c>
      <c r="F267">
        <v>2015</v>
      </c>
      <c r="G267">
        <v>1</v>
      </c>
      <c r="H267" t="s">
        <v>20</v>
      </c>
      <c r="I267" t="s">
        <v>1382</v>
      </c>
      <c r="J267">
        <v>2</v>
      </c>
      <c r="K267" t="s">
        <v>1366</v>
      </c>
      <c r="L267">
        <v>0</v>
      </c>
      <c r="M267" t="s">
        <v>14</v>
      </c>
      <c r="N267" t="s">
        <v>19</v>
      </c>
      <c r="P267">
        <v>1</v>
      </c>
      <c r="Q267">
        <v>2</v>
      </c>
      <c r="R267">
        <v>0</v>
      </c>
      <c r="S267">
        <v>0</v>
      </c>
      <c r="U267">
        <v>0</v>
      </c>
      <c r="V267">
        <v>0</v>
      </c>
      <c r="W267" t="s">
        <v>20</v>
      </c>
      <c r="Y267" t="s">
        <v>1363</v>
      </c>
      <c r="Z267">
        <v>286</v>
      </c>
      <c r="AA267">
        <v>2399</v>
      </c>
      <c r="AB267">
        <v>99</v>
      </c>
      <c r="AC267" t="s">
        <v>20</v>
      </c>
      <c r="AD267">
        <v>25</v>
      </c>
      <c r="AE267">
        <v>0</v>
      </c>
      <c r="AF267">
        <v>24</v>
      </c>
      <c r="AG267" t="s">
        <v>20</v>
      </c>
      <c r="AH267">
        <v>0</v>
      </c>
      <c r="AI267">
        <v>0</v>
      </c>
      <c r="AK267">
        <v>1</v>
      </c>
      <c r="AL267">
        <v>1</v>
      </c>
      <c r="AM267">
        <v>3</v>
      </c>
      <c r="AN267">
        <v>0</v>
      </c>
      <c r="AO267">
        <v>0</v>
      </c>
      <c r="AQ267">
        <v>2</v>
      </c>
      <c r="AR267" t="s">
        <v>20</v>
      </c>
      <c r="AS267" t="s">
        <v>20</v>
      </c>
      <c r="AT267">
        <v>5</v>
      </c>
      <c r="AU267">
        <v>2</v>
      </c>
      <c r="AV267">
        <v>0</v>
      </c>
      <c r="AW267" s="28"/>
      <c r="BA267" t="s">
        <v>2306</v>
      </c>
      <c r="BB267" s="6" t="s">
        <v>1381</v>
      </c>
      <c r="BG267" s="9"/>
      <c r="BI267" t="s">
        <v>3146</v>
      </c>
    </row>
    <row r="268" spans="1:61" x14ac:dyDescent="0.25">
      <c r="A268" s="22" t="s">
        <v>239</v>
      </c>
      <c r="B268" t="s">
        <v>248</v>
      </c>
      <c r="C268" t="str">
        <f>VLOOKUP(Tabelle1[[#This Row],[bank_name]],list_all_banks!$B$1:$C$691,2,FALSE)</f>
        <v>BE0403227515</v>
      </c>
      <c r="D268" s="6" t="s">
        <v>249</v>
      </c>
      <c r="E268" s="42" t="str">
        <f t="shared" si="4"/>
        <v>31.12.2015</v>
      </c>
      <c r="F268">
        <v>2015</v>
      </c>
      <c r="G268">
        <v>1</v>
      </c>
      <c r="H268" t="s">
        <v>20</v>
      </c>
      <c r="I268" t="s">
        <v>1382</v>
      </c>
      <c r="J268">
        <v>2</v>
      </c>
      <c r="K268" t="s">
        <v>1366</v>
      </c>
      <c r="L268">
        <v>0</v>
      </c>
      <c r="M268" t="s">
        <v>14</v>
      </c>
      <c r="N268" t="s">
        <v>19</v>
      </c>
      <c r="P268">
        <v>1</v>
      </c>
      <c r="Q268">
        <v>2</v>
      </c>
      <c r="R268">
        <v>0</v>
      </c>
      <c r="S268">
        <v>0</v>
      </c>
      <c r="U268">
        <v>0</v>
      </c>
      <c r="V268">
        <v>0</v>
      </c>
      <c r="W268" t="s">
        <v>20</v>
      </c>
      <c r="Y268" t="s">
        <v>264</v>
      </c>
      <c r="Z268">
        <v>58</v>
      </c>
      <c r="AA268">
        <v>1293</v>
      </c>
      <c r="AB268">
        <v>10</v>
      </c>
      <c r="AC268" t="s">
        <v>20</v>
      </c>
      <c r="AD268">
        <v>0</v>
      </c>
      <c r="AE268">
        <v>-2</v>
      </c>
      <c r="AF268">
        <v>-2</v>
      </c>
      <c r="AG268" t="s">
        <v>20</v>
      </c>
      <c r="AH268">
        <v>0</v>
      </c>
      <c r="AI268">
        <v>0</v>
      </c>
      <c r="AK268">
        <v>1</v>
      </c>
      <c r="AL268">
        <v>1</v>
      </c>
      <c r="AM268">
        <v>3</v>
      </c>
      <c r="AN268">
        <v>0</v>
      </c>
      <c r="AO268">
        <v>0</v>
      </c>
      <c r="AQ268">
        <v>2</v>
      </c>
      <c r="AR268" t="s">
        <v>20</v>
      </c>
      <c r="AS268" t="s">
        <v>20</v>
      </c>
      <c r="AT268">
        <v>5</v>
      </c>
      <c r="AU268">
        <v>2</v>
      </c>
      <c r="AV268">
        <v>0</v>
      </c>
      <c r="AW268" s="28"/>
      <c r="BA268" t="s">
        <v>2306</v>
      </c>
      <c r="BB268" s="6" t="s">
        <v>1381</v>
      </c>
      <c r="BG268" s="9"/>
      <c r="BI268" t="s">
        <v>3146</v>
      </c>
    </row>
    <row r="269" spans="1:61" x14ac:dyDescent="0.25">
      <c r="A269" s="22" t="s">
        <v>239</v>
      </c>
      <c r="B269" t="s">
        <v>248</v>
      </c>
      <c r="C269" t="str">
        <f>VLOOKUP(Tabelle1[[#This Row],[bank_name]],list_all_banks!$B$1:$C$691,2,FALSE)</f>
        <v>BE0403227515</v>
      </c>
      <c r="D269" s="6" t="s">
        <v>249</v>
      </c>
      <c r="E269" s="42" t="str">
        <f t="shared" si="4"/>
        <v>31.12.2015</v>
      </c>
      <c r="F269">
        <v>2015</v>
      </c>
      <c r="G269">
        <v>1</v>
      </c>
      <c r="H269" t="s">
        <v>20</v>
      </c>
      <c r="I269" t="s">
        <v>1382</v>
      </c>
      <c r="J269">
        <v>2</v>
      </c>
      <c r="K269" t="s">
        <v>1366</v>
      </c>
      <c r="L269">
        <v>0</v>
      </c>
      <c r="M269" t="s">
        <v>14</v>
      </c>
      <c r="N269" t="s">
        <v>19</v>
      </c>
      <c r="P269">
        <v>1</v>
      </c>
      <c r="Q269">
        <v>2</v>
      </c>
      <c r="R269">
        <v>0</v>
      </c>
      <c r="S269">
        <v>0</v>
      </c>
      <c r="U269">
        <v>0</v>
      </c>
      <c r="V269">
        <v>0</v>
      </c>
      <c r="W269" t="s">
        <v>20</v>
      </c>
      <c r="Y269" t="s">
        <v>1001</v>
      </c>
      <c r="Z269">
        <v>519</v>
      </c>
      <c r="AA269">
        <v>1056</v>
      </c>
      <c r="AB269">
        <v>311</v>
      </c>
      <c r="AC269" t="s">
        <v>20</v>
      </c>
      <c r="AD269">
        <v>31</v>
      </c>
      <c r="AE269">
        <v>-2</v>
      </c>
      <c r="AF269">
        <v>28</v>
      </c>
      <c r="AG269" t="s">
        <v>20</v>
      </c>
      <c r="AH269">
        <v>0</v>
      </c>
      <c r="AI269">
        <v>0</v>
      </c>
      <c r="AK269">
        <v>1</v>
      </c>
      <c r="AL269">
        <v>1</v>
      </c>
      <c r="AM269">
        <v>3</v>
      </c>
      <c r="AN269">
        <v>0</v>
      </c>
      <c r="AO269">
        <v>0</v>
      </c>
      <c r="AQ269">
        <v>2</v>
      </c>
      <c r="AR269" t="s">
        <v>20</v>
      </c>
      <c r="AS269" t="s">
        <v>20</v>
      </c>
      <c r="AT269">
        <v>5</v>
      </c>
      <c r="AU269">
        <v>2</v>
      </c>
      <c r="AV269">
        <v>0</v>
      </c>
      <c r="AW269" s="28"/>
      <c r="BA269" t="s">
        <v>2306</v>
      </c>
      <c r="BB269" s="6" t="s">
        <v>1381</v>
      </c>
      <c r="BG269" s="9"/>
      <c r="BI269" t="s">
        <v>3146</v>
      </c>
    </row>
    <row r="270" spans="1:61" x14ac:dyDescent="0.25">
      <c r="A270" s="22" t="s">
        <v>239</v>
      </c>
      <c r="B270" t="s">
        <v>248</v>
      </c>
      <c r="C270" t="str">
        <f>VLOOKUP(Tabelle1[[#This Row],[bank_name]],list_all_banks!$B$1:$C$691,2,FALSE)</f>
        <v>BE0403227515</v>
      </c>
      <c r="D270" s="6" t="s">
        <v>249</v>
      </c>
      <c r="E270" s="42" t="str">
        <f t="shared" si="4"/>
        <v>31.12.2015</v>
      </c>
      <c r="F270">
        <v>2015</v>
      </c>
      <c r="G270">
        <v>1</v>
      </c>
      <c r="H270" t="s">
        <v>20</v>
      </c>
      <c r="I270" t="s">
        <v>1382</v>
      </c>
      <c r="J270">
        <v>2</v>
      </c>
      <c r="K270" t="s">
        <v>1366</v>
      </c>
      <c r="L270">
        <v>0</v>
      </c>
      <c r="M270" t="s">
        <v>14</v>
      </c>
      <c r="N270" t="s">
        <v>19</v>
      </c>
      <c r="P270">
        <v>1</v>
      </c>
      <c r="Q270">
        <v>2</v>
      </c>
      <c r="R270">
        <v>0</v>
      </c>
      <c r="S270">
        <v>0</v>
      </c>
      <c r="U270">
        <v>0</v>
      </c>
      <c r="V270">
        <v>0</v>
      </c>
      <c r="W270" t="s">
        <v>20</v>
      </c>
      <c r="Y270" t="s">
        <v>658</v>
      </c>
      <c r="Z270">
        <v>27</v>
      </c>
      <c r="AA270">
        <v>73</v>
      </c>
      <c r="AB270">
        <v>8</v>
      </c>
      <c r="AC270" t="s">
        <v>20</v>
      </c>
      <c r="AD270">
        <v>1</v>
      </c>
      <c r="AE270">
        <v>4</v>
      </c>
      <c r="AF270">
        <v>5</v>
      </c>
      <c r="AG270" t="s">
        <v>20</v>
      </c>
      <c r="AH270">
        <v>0</v>
      </c>
      <c r="AI270">
        <v>0</v>
      </c>
      <c r="AK270">
        <v>1</v>
      </c>
      <c r="AL270">
        <v>1</v>
      </c>
      <c r="AM270">
        <v>3</v>
      </c>
      <c r="AN270">
        <v>0</v>
      </c>
      <c r="AO270">
        <v>0</v>
      </c>
      <c r="AQ270">
        <v>2</v>
      </c>
      <c r="AR270" t="s">
        <v>20</v>
      </c>
      <c r="AS270" t="s">
        <v>20</v>
      </c>
      <c r="AT270">
        <v>5</v>
      </c>
      <c r="AU270">
        <v>2</v>
      </c>
      <c r="AV270">
        <v>0</v>
      </c>
      <c r="AW270" s="28"/>
      <c r="BA270" t="s">
        <v>2306</v>
      </c>
      <c r="BB270" s="6" t="s">
        <v>1381</v>
      </c>
      <c r="BG270" s="9"/>
      <c r="BI270" t="s">
        <v>3146</v>
      </c>
    </row>
    <row r="271" spans="1:61" x14ac:dyDescent="0.25">
      <c r="A271" s="22" t="s">
        <v>239</v>
      </c>
      <c r="B271" t="s">
        <v>248</v>
      </c>
      <c r="C271" t="str">
        <f>VLOOKUP(Tabelle1[[#This Row],[bank_name]],list_all_banks!$B$1:$C$691,2,FALSE)</f>
        <v>BE0403227515</v>
      </c>
      <c r="D271" s="6" t="s">
        <v>249</v>
      </c>
      <c r="E271" s="42" t="str">
        <f t="shared" si="4"/>
        <v>31.12.2015</v>
      </c>
      <c r="F271">
        <v>2015</v>
      </c>
      <c r="G271">
        <v>1</v>
      </c>
      <c r="H271" t="s">
        <v>20</v>
      </c>
      <c r="I271" t="s">
        <v>1382</v>
      </c>
      <c r="J271">
        <v>2</v>
      </c>
      <c r="K271" t="s">
        <v>1366</v>
      </c>
      <c r="L271">
        <v>0</v>
      </c>
      <c r="M271" t="s">
        <v>14</v>
      </c>
      <c r="N271" t="s">
        <v>19</v>
      </c>
      <c r="P271">
        <v>1</v>
      </c>
      <c r="Q271">
        <v>2</v>
      </c>
      <c r="R271">
        <v>0</v>
      </c>
      <c r="S271">
        <v>0</v>
      </c>
      <c r="U271">
        <v>0</v>
      </c>
      <c r="V271">
        <v>0</v>
      </c>
      <c r="W271" t="s">
        <v>20</v>
      </c>
      <c r="Y271" t="s">
        <v>1225</v>
      </c>
      <c r="Z271">
        <v>22</v>
      </c>
      <c r="AA271">
        <v>26</v>
      </c>
      <c r="AB271">
        <v>17</v>
      </c>
      <c r="AC271" t="s">
        <v>20</v>
      </c>
      <c r="AD271">
        <v>4</v>
      </c>
      <c r="AE271">
        <v>0</v>
      </c>
      <c r="AF271">
        <v>4</v>
      </c>
      <c r="AG271" t="s">
        <v>20</v>
      </c>
      <c r="AH271">
        <v>0</v>
      </c>
      <c r="AI271">
        <v>0</v>
      </c>
      <c r="AK271">
        <v>1</v>
      </c>
      <c r="AL271">
        <v>1</v>
      </c>
      <c r="AM271">
        <v>3</v>
      </c>
      <c r="AN271">
        <v>0</v>
      </c>
      <c r="AO271">
        <v>0</v>
      </c>
      <c r="AQ271">
        <v>2</v>
      </c>
      <c r="AR271" t="s">
        <v>20</v>
      </c>
      <c r="AS271" t="s">
        <v>20</v>
      </c>
      <c r="AT271">
        <v>5</v>
      </c>
      <c r="AU271">
        <v>2</v>
      </c>
      <c r="AV271">
        <v>0</v>
      </c>
      <c r="AW271" s="28"/>
      <c r="BA271" t="s">
        <v>2306</v>
      </c>
      <c r="BB271" s="6" t="s">
        <v>1381</v>
      </c>
      <c r="BG271" s="9"/>
      <c r="BI271" t="s">
        <v>3146</v>
      </c>
    </row>
    <row r="272" spans="1:61" x14ac:dyDescent="0.25">
      <c r="A272" s="22" t="s">
        <v>239</v>
      </c>
      <c r="B272" t="s">
        <v>248</v>
      </c>
      <c r="C272" t="str">
        <f>VLOOKUP(Tabelle1[[#This Row],[bank_name]],list_all_banks!$B$1:$C$691,2,FALSE)</f>
        <v>BE0403227515</v>
      </c>
      <c r="D272" s="6" t="s">
        <v>249</v>
      </c>
      <c r="E272" s="42" t="str">
        <f t="shared" si="4"/>
        <v>31.12.2015</v>
      </c>
      <c r="F272">
        <v>2015</v>
      </c>
      <c r="G272">
        <v>1</v>
      </c>
      <c r="H272" t="s">
        <v>20</v>
      </c>
      <c r="I272" t="s">
        <v>1382</v>
      </c>
      <c r="J272">
        <v>2</v>
      </c>
      <c r="K272" t="s">
        <v>1366</v>
      </c>
      <c r="L272">
        <v>0</v>
      </c>
      <c r="M272" t="s">
        <v>14</v>
      </c>
      <c r="N272" t="s">
        <v>19</v>
      </c>
      <c r="P272">
        <v>1</v>
      </c>
      <c r="Q272">
        <v>2</v>
      </c>
      <c r="R272">
        <v>0</v>
      </c>
      <c r="S272">
        <v>0</v>
      </c>
      <c r="U272">
        <v>0</v>
      </c>
      <c r="V272">
        <v>0</v>
      </c>
      <c r="W272" t="s">
        <v>20</v>
      </c>
      <c r="Y272" t="s">
        <v>1170</v>
      </c>
      <c r="Z272">
        <v>104</v>
      </c>
      <c r="AA272">
        <v>41</v>
      </c>
      <c r="AB272">
        <v>97</v>
      </c>
      <c r="AC272" t="s">
        <v>20</v>
      </c>
      <c r="AD272">
        <v>21</v>
      </c>
      <c r="AE272">
        <v>10</v>
      </c>
      <c r="AF272">
        <v>31</v>
      </c>
      <c r="AG272" t="s">
        <v>20</v>
      </c>
      <c r="AH272">
        <v>0</v>
      </c>
      <c r="AI272">
        <v>0</v>
      </c>
      <c r="AK272">
        <v>1</v>
      </c>
      <c r="AL272">
        <v>1</v>
      </c>
      <c r="AM272">
        <v>3</v>
      </c>
      <c r="AN272">
        <v>0</v>
      </c>
      <c r="AO272">
        <v>0</v>
      </c>
      <c r="AQ272">
        <v>2</v>
      </c>
      <c r="AR272" t="s">
        <v>20</v>
      </c>
      <c r="AS272" t="s">
        <v>20</v>
      </c>
      <c r="AT272">
        <v>5</v>
      </c>
      <c r="AU272">
        <v>2</v>
      </c>
      <c r="AV272">
        <v>0</v>
      </c>
      <c r="AW272" s="28"/>
      <c r="BA272" t="s">
        <v>2306</v>
      </c>
      <c r="BB272" s="6" t="s">
        <v>1381</v>
      </c>
      <c r="BG272" s="9"/>
      <c r="BI272" t="s">
        <v>3146</v>
      </c>
    </row>
    <row r="273" spans="1:61" x14ac:dyDescent="0.25">
      <c r="A273" s="22" t="s">
        <v>239</v>
      </c>
      <c r="B273" t="s">
        <v>248</v>
      </c>
      <c r="C273" t="str">
        <f>VLOOKUP(Tabelle1[[#This Row],[bank_name]],list_all_banks!$B$1:$C$691,2,FALSE)</f>
        <v>BE0403227515</v>
      </c>
      <c r="D273" s="6" t="s">
        <v>249</v>
      </c>
      <c r="E273" s="42" t="str">
        <f t="shared" si="4"/>
        <v>31.12.2015</v>
      </c>
      <c r="F273">
        <v>2015</v>
      </c>
      <c r="G273">
        <v>1</v>
      </c>
      <c r="H273" t="s">
        <v>20</v>
      </c>
      <c r="I273" t="s">
        <v>1382</v>
      </c>
      <c r="J273">
        <v>2</v>
      </c>
      <c r="K273" t="s">
        <v>1366</v>
      </c>
      <c r="L273">
        <v>0</v>
      </c>
      <c r="M273" t="s">
        <v>14</v>
      </c>
      <c r="N273" t="s">
        <v>19</v>
      </c>
      <c r="P273">
        <v>1</v>
      </c>
      <c r="Q273">
        <v>2</v>
      </c>
      <c r="R273">
        <v>0</v>
      </c>
      <c r="S273">
        <v>0</v>
      </c>
      <c r="U273">
        <v>0</v>
      </c>
      <c r="V273">
        <v>0</v>
      </c>
      <c r="W273" t="s">
        <v>20</v>
      </c>
      <c r="Y273" t="s">
        <v>1324</v>
      </c>
      <c r="Z273">
        <v>1</v>
      </c>
      <c r="AA273">
        <v>18</v>
      </c>
      <c r="AB273">
        <v>-1</v>
      </c>
      <c r="AC273" t="s">
        <v>20</v>
      </c>
      <c r="AD273">
        <v>0</v>
      </c>
      <c r="AE273">
        <v>0</v>
      </c>
      <c r="AF273">
        <v>0</v>
      </c>
      <c r="AG273" t="s">
        <v>20</v>
      </c>
      <c r="AH273">
        <v>0</v>
      </c>
      <c r="AI273">
        <v>0</v>
      </c>
      <c r="AK273">
        <v>1</v>
      </c>
      <c r="AL273">
        <v>1</v>
      </c>
      <c r="AM273">
        <v>3</v>
      </c>
      <c r="AN273">
        <v>0</v>
      </c>
      <c r="AO273">
        <v>0</v>
      </c>
      <c r="AQ273">
        <v>2</v>
      </c>
      <c r="AR273" t="s">
        <v>20</v>
      </c>
      <c r="AS273" t="s">
        <v>20</v>
      </c>
      <c r="AT273">
        <v>5</v>
      </c>
      <c r="AU273">
        <v>2</v>
      </c>
      <c r="AV273">
        <v>0</v>
      </c>
      <c r="AW273" s="28"/>
      <c r="BA273" t="s">
        <v>2306</v>
      </c>
      <c r="BB273" s="6" t="s">
        <v>1381</v>
      </c>
      <c r="BG273" s="9"/>
      <c r="BI273" t="s">
        <v>3146</v>
      </c>
    </row>
    <row r="274" spans="1:61" x14ac:dyDescent="0.25">
      <c r="A274" s="22" t="s">
        <v>239</v>
      </c>
      <c r="B274" t="s">
        <v>248</v>
      </c>
      <c r="C274" t="str">
        <f>VLOOKUP(Tabelle1[[#This Row],[bank_name]],list_all_banks!$B$1:$C$691,2,FALSE)</f>
        <v>BE0403227515</v>
      </c>
      <c r="D274" s="6" t="s">
        <v>249</v>
      </c>
      <c r="E274" s="42" t="str">
        <f t="shared" si="4"/>
        <v>31.12.2015</v>
      </c>
      <c r="F274">
        <v>2015</v>
      </c>
      <c r="G274">
        <v>1</v>
      </c>
      <c r="H274" t="s">
        <v>20</v>
      </c>
      <c r="I274" t="s">
        <v>1382</v>
      </c>
      <c r="J274">
        <v>2</v>
      </c>
      <c r="K274" t="s">
        <v>1366</v>
      </c>
      <c r="L274">
        <v>0</v>
      </c>
      <c r="M274" t="s">
        <v>14</v>
      </c>
      <c r="N274" t="s">
        <v>19</v>
      </c>
      <c r="P274">
        <v>1</v>
      </c>
      <c r="Q274">
        <v>2</v>
      </c>
      <c r="R274">
        <v>0</v>
      </c>
      <c r="S274">
        <v>0</v>
      </c>
      <c r="U274">
        <v>0</v>
      </c>
      <c r="V274">
        <v>0</v>
      </c>
      <c r="W274" t="s">
        <v>20</v>
      </c>
      <c r="Y274" t="s">
        <v>1</v>
      </c>
      <c r="Z274">
        <v>8</v>
      </c>
      <c r="AA274">
        <v>16</v>
      </c>
      <c r="AB274">
        <v>-3</v>
      </c>
      <c r="AC274" t="s">
        <v>20</v>
      </c>
      <c r="AD274">
        <v>0</v>
      </c>
      <c r="AE274">
        <v>-1</v>
      </c>
      <c r="AF274">
        <v>-1</v>
      </c>
      <c r="AG274" t="s">
        <v>20</v>
      </c>
      <c r="AH274">
        <v>0</v>
      </c>
      <c r="AI274">
        <v>0</v>
      </c>
      <c r="AK274">
        <v>1</v>
      </c>
      <c r="AL274">
        <v>1</v>
      </c>
      <c r="AM274">
        <v>3</v>
      </c>
      <c r="AN274">
        <v>0</v>
      </c>
      <c r="AO274">
        <v>0</v>
      </c>
      <c r="AQ274">
        <v>2</v>
      </c>
      <c r="AR274" t="s">
        <v>20</v>
      </c>
      <c r="AS274" t="s">
        <v>20</v>
      </c>
      <c r="AT274">
        <v>5</v>
      </c>
      <c r="AU274">
        <v>2</v>
      </c>
      <c r="AV274">
        <v>0</v>
      </c>
      <c r="AW274" s="28"/>
      <c r="BA274" t="s">
        <v>2306</v>
      </c>
      <c r="BB274" s="6" t="s">
        <v>1381</v>
      </c>
      <c r="BG274" s="9"/>
      <c r="BI274" t="s">
        <v>3146</v>
      </c>
    </row>
    <row r="275" spans="1:61" x14ac:dyDescent="0.25">
      <c r="A275" s="22" t="s">
        <v>239</v>
      </c>
      <c r="B275" t="s">
        <v>248</v>
      </c>
      <c r="C275" t="str">
        <f>VLOOKUP(Tabelle1[[#This Row],[bank_name]],list_all_banks!$B$1:$C$691,2,FALSE)</f>
        <v>BE0403227515</v>
      </c>
      <c r="D275" s="6" t="s">
        <v>249</v>
      </c>
      <c r="E275" s="42" t="str">
        <f t="shared" si="4"/>
        <v>31.12.2015</v>
      </c>
      <c r="F275">
        <v>2015</v>
      </c>
      <c r="G275">
        <v>1</v>
      </c>
      <c r="H275" t="s">
        <v>20</v>
      </c>
      <c r="I275" t="s">
        <v>1382</v>
      </c>
      <c r="J275">
        <v>2</v>
      </c>
      <c r="K275" t="s">
        <v>1366</v>
      </c>
      <c r="L275">
        <v>0</v>
      </c>
      <c r="M275" t="s">
        <v>14</v>
      </c>
      <c r="N275" t="s">
        <v>19</v>
      </c>
      <c r="P275">
        <v>1</v>
      </c>
      <c r="Q275">
        <v>2</v>
      </c>
      <c r="R275">
        <v>0</v>
      </c>
      <c r="S275">
        <v>0</v>
      </c>
      <c r="U275">
        <v>0</v>
      </c>
      <c r="V275">
        <v>0</v>
      </c>
      <c r="W275" t="s">
        <v>20</v>
      </c>
      <c r="Y275" t="s">
        <v>1657</v>
      </c>
      <c r="Z275">
        <v>18</v>
      </c>
      <c r="AA275">
        <v>49</v>
      </c>
      <c r="AB275">
        <v>8</v>
      </c>
      <c r="AC275" t="s">
        <v>20</v>
      </c>
      <c r="AD275">
        <v>1</v>
      </c>
      <c r="AE275">
        <v>0</v>
      </c>
      <c r="AF275">
        <v>1</v>
      </c>
      <c r="AG275" t="s">
        <v>20</v>
      </c>
      <c r="AH275">
        <v>0</v>
      </c>
      <c r="AI275">
        <v>0</v>
      </c>
      <c r="AK275">
        <v>1</v>
      </c>
      <c r="AL275">
        <v>1</v>
      </c>
      <c r="AM275">
        <v>3</v>
      </c>
      <c r="AN275">
        <v>0</v>
      </c>
      <c r="AO275">
        <v>0</v>
      </c>
      <c r="AQ275">
        <v>2</v>
      </c>
      <c r="AR275" t="s">
        <v>20</v>
      </c>
      <c r="AS275" t="s">
        <v>20</v>
      </c>
      <c r="AT275">
        <v>5</v>
      </c>
      <c r="AU275">
        <v>2</v>
      </c>
      <c r="AV275">
        <v>0</v>
      </c>
      <c r="AW275" s="28"/>
      <c r="BA275" t="s">
        <v>2306</v>
      </c>
      <c r="BB275" s="6" t="s">
        <v>1381</v>
      </c>
      <c r="BG275" s="9"/>
      <c r="BI275" t="s">
        <v>3146</v>
      </c>
    </row>
    <row r="276" spans="1:61" x14ac:dyDescent="0.25">
      <c r="A276" s="108" t="s">
        <v>239</v>
      </c>
      <c r="B276" s="9" t="s">
        <v>248</v>
      </c>
      <c r="C276" s="9" t="str">
        <f>VLOOKUP(Tabelle1[[#This Row],[bank_name]],list_all_banks!$B$1:$C$691,2,FALSE)</f>
        <v>BE0403227515</v>
      </c>
      <c r="D276" s="6" t="s">
        <v>249</v>
      </c>
      <c r="E276" s="42" t="str">
        <f t="shared" si="4"/>
        <v>31.12.2015</v>
      </c>
      <c r="F276" s="9">
        <v>2015</v>
      </c>
      <c r="G276" s="9">
        <v>1</v>
      </c>
      <c r="H276" s="9" t="s">
        <v>20</v>
      </c>
      <c r="I276" s="9" t="s">
        <v>1382</v>
      </c>
      <c r="J276" s="9">
        <v>2</v>
      </c>
      <c r="K276" s="9" t="s">
        <v>1366</v>
      </c>
      <c r="L276" s="9">
        <v>0</v>
      </c>
      <c r="M276" s="9" t="s">
        <v>14</v>
      </c>
      <c r="N276" s="9" t="s">
        <v>19</v>
      </c>
      <c r="P276" s="9">
        <v>1</v>
      </c>
      <c r="Q276" s="9">
        <v>2</v>
      </c>
      <c r="R276" s="9">
        <v>0</v>
      </c>
      <c r="S276" s="9">
        <v>0</v>
      </c>
      <c r="U276" s="9">
        <v>0</v>
      </c>
      <c r="V276" s="9">
        <v>0</v>
      </c>
      <c r="W276" s="9" t="s">
        <v>20</v>
      </c>
      <c r="Y276" s="9" t="s">
        <v>1659</v>
      </c>
      <c r="Z276" s="9">
        <v>20</v>
      </c>
      <c r="AA276" s="9">
        <v>74</v>
      </c>
      <c r="AB276" s="9">
        <v>6</v>
      </c>
      <c r="AC276" s="9" t="s">
        <v>20</v>
      </c>
      <c r="AD276" s="9">
        <v>1</v>
      </c>
      <c r="AE276" s="9">
        <v>0</v>
      </c>
      <c r="AF276" s="9">
        <v>1</v>
      </c>
      <c r="AG276" s="9" t="s">
        <v>20</v>
      </c>
      <c r="AH276" s="9">
        <v>0</v>
      </c>
      <c r="AI276" s="9">
        <v>0</v>
      </c>
      <c r="AK276" s="9">
        <v>1</v>
      </c>
      <c r="AL276" s="9">
        <v>1</v>
      </c>
      <c r="AM276" s="9">
        <v>3</v>
      </c>
      <c r="AN276" s="9">
        <v>0</v>
      </c>
      <c r="AO276" s="9">
        <v>0</v>
      </c>
      <c r="AQ276" s="9">
        <v>2</v>
      </c>
      <c r="AR276" s="9" t="s">
        <v>20</v>
      </c>
      <c r="AS276" s="9" t="s">
        <v>20</v>
      </c>
      <c r="AT276" s="9">
        <v>5</v>
      </c>
      <c r="AU276" s="9">
        <v>2</v>
      </c>
      <c r="AV276" s="9">
        <v>0</v>
      </c>
      <c r="AW276" s="121"/>
      <c r="AX276" s="9"/>
      <c r="BA276" s="9" t="s">
        <v>2306</v>
      </c>
      <c r="BB276" s="6" t="s">
        <v>1381</v>
      </c>
      <c r="BC276" s="9"/>
      <c r="BD276" s="9"/>
      <c r="BE276" s="9"/>
      <c r="BF276" s="9"/>
      <c r="BG276" s="9"/>
      <c r="BI276" t="s">
        <v>3146</v>
      </c>
    </row>
    <row r="277" spans="1:61" x14ac:dyDescent="0.25">
      <c r="A277" s="22" t="s">
        <v>239</v>
      </c>
      <c r="B277" t="s">
        <v>248</v>
      </c>
      <c r="C277" t="str">
        <f>VLOOKUP(Tabelle1[[#This Row],[bank_name]],list_all_banks!$B$1:$C$691,2,FALSE)</f>
        <v>BE0403227515</v>
      </c>
      <c r="D277" s="6" t="s">
        <v>249</v>
      </c>
      <c r="E277" s="42" t="str">
        <f t="shared" si="4"/>
        <v>31.12.2015</v>
      </c>
      <c r="F277">
        <v>2015</v>
      </c>
      <c r="G277">
        <v>1</v>
      </c>
      <c r="H277" t="s">
        <v>20</v>
      </c>
      <c r="I277" t="s">
        <v>1382</v>
      </c>
      <c r="J277">
        <v>2</v>
      </c>
      <c r="K277" t="s">
        <v>1366</v>
      </c>
      <c r="L277">
        <v>0</v>
      </c>
      <c r="M277" t="s">
        <v>14</v>
      </c>
      <c r="N277" t="s">
        <v>19</v>
      </c>
      <c r="P277">
        <v>1</v>
      </c>
      <c r="Q277">
        <v>2</v>
      </c>
      <c r="R277">
        <v>0</v>
      </c>
      <c r="S277">
        <v>0</v>
      </c>
      <c r="U277">
        <v>0</v>
      </c>
      <c r="V277">
        <v>0</v>
      </c>
      <c r="W277" t="s">
        <v>20</v>
      </c>
      <c r="Y277" t="s">
        <v>1278</v>
      </c>
      <c r="Z277">
        <v>4</v>
      </c>
      <c r="AA277">
        <v>68</v>
      </c>
      <c r="AB277">
        <v>1</v>
      </c>
      <c r="AC277" t="s">
        <v>20</v>
      </c>
      <c r="AD277">
        <v>0</v>
      </c>
      <c r="AE277">
        <v>0</v>
      </c>
      <c r="AF277">
        <v>0</v>
      </c>
      <c r="AG277" t="s">
        <v>20</v>
      </c>
      <c r="AH277">
        <v>0</v>
      </c>
      <c r="AI277">
        <v>0</v>
      </c>
      <c r="AK277">
        <v>1</v>
      </c>
      <c r="AL277">
        <v>1</v>
      </c>
      <c r="AM277">
        <v>3</v>
      </c>
      <c r="AN277">
        <v>0</v>
      </c>
      <c r="AO277">
        <v>0</v>
      </c>
      <c r="AQ277">
        <v>2</v>
      </c>
      <c r="AR277" t="s">
        <v>20</v>
      </c>
      <c r="AS277" t="s">
        <v>20</v>
      </c>
      <c r="AT277">
        <v>5</v>
      </c>
      <c r="AU277">
        <v>2</v>
      </c>
      <c r="AV277">
        <v>0</v>
      </c>
      <c r="AW277" s="28"/>
      <c r="BA277" t="s">
        <v>2306</v>
      </c>
      <c r="BB277" s="6" t="s">
        <v>1381</v>
      </c>
      <c r="BG277" s="9"/>
      <c r="BI277" t="s">
        <v>3146</v>
      </c>
    </row>
    <row r="278" spans="1:61" x14ac:dyDescent="0.25">
      <c r="A278" s="22" t="s">
        <v>239</v>
      </c>
      <c r="B278" t="s">
        <v>248</v>
      </c>
      <c r="C278" t="str">
        <f>VLOOKUP(Tabelle1[[#This Row],[bank_name]],list_all_banks!$B$1:$C$691,2,FALSE)</f>
        <v>BE0403227515</v>
      </c>
      <c r="D278" s="6" t="s">
        <v>249</v>
      </c>
      <c r="E278" s="42" t="str">
        <f t="shared" si="4"/>
        <v>31.12.2015</v>
      </c>
      <c r="F278">
        <v>2015</v>
      </c>
      <c r="G278">
        <v>1</v>
      </c>
      <c r="H278" t="s">
        <v>20</v>
      </c>
      <c r="I278" t="s">
        <v>1382</v>
      </c>
      <c r="J278">
        <v>2</v>
      </c>
      <c r="K278" t="s">
        <v>1366</v>
      </c>
      <c r="L278">
        <v>0</v>
      </c>
      <c r="M278" t="s">
        <v>14</v>
      </c>
      <c r="N278" t="s">
        <v>19</v>
      </c>
      <c r="P278">
        <v>1</v>
      </c>
      <c r="Q278">
        <v>2</v>
      </c>
      <c r="R278">
        <v>0</v>
      </c>
      <c r="S278">
        <v>0</v>
      </c>
      <c r="U278">
        <v>0</v>
      </c>
      <c r="V278">
        <v>0</v>
      </c>
      <c r="W278" t="s">
        <v>20</v>
      </c>
      <c r="Y278" t="s">
        <v>1660</v>
      </c>
      <c r="Z278">
        <v>16</v>
      </c>
      <c r="AA278">
        <v>49</v>
      </c>
      <c r="AB278">
        <v>-7</v>
      </c>
      <c r="AC278" t="s">
        <v>20</v>
      </c>
      <c r="AD278">
        <v>1</v>
      </c>
      <c r="AE278">
        <v>-2</v>
      </c>
      <c r="AF278">
        <v>2</v>
      </c>
      <c r="AG278" t="s">
        <v>20</v>
      </c>
      <c r="AH278">
        <v>0</v>
      </c>
      <c r="AI278">
        <v>0</v>
      </c>
      <c r="AK278">
        <v>1</v>
      </c>
      <c r="AL278">
        <v>1</v>
      </c>
      <c r="AM278">
        <v>3</v>
      </c>
      <c r="AN278">
        <v>0</v>
      </c>
      <c r="AO278">
        <v>0</v>
      </c>
      <c r="AQ278">
        <v>2</v>
      </c>
      <c r="AR278" t="s">
        <v>20</v>
      </c>
      <c r="AS278" t="s">
        <v>20</v>
      </c>
      <c r="AT278">
        <v>5</v>
      </c>
      <c r="AU278">
        <v>2</v>
      </c>
      <c r="AV278">
        <v>0</v>
      </c>
      <c r="AW278" s="28"/>
      <c r="BA278" t="s">
        <v>2306</v>
      </c>
      <c r="BB278" s="6" t="s">
        <v>1381</v>
      </c>
      <c r="BG278" s="9"/>
      <c r="BI278" t="s">
        <v>3146</v>
      </c>
    </row>
    <row r="279" spans="1:61" x14ac:dyDescent="0.25">
      <c r="A279" s="22" t="s">
        <v>239</v>
      </c>
      <c r="B279" t="s">
        <v>248</v>
      </c>
      <c r="C279" t="str">
        <f>VLOOKUP(Tabelle1[[#This Row],[bank_name]],list_all_banks!$B$1:$C$691,2,FALSE)</f>
        <v>BE0403227515</v>
      </c>
      <c r="D279" s="6" t="s">
        <v>249</v>
      </c>
      <c r="E279" s="42" t="str">
        <f t="shared" si="4"/>
        <v>31.12.2015</v>
      </c>
      <c r="F279">
        <v>2015</v>
      </c>
      <c r="G279">
        <v>1</v>
      </c>
      <c r="H279" t="s">
        <v>20</v>
      </c>
      <c r="I279" t="s">
        <v>1382</v>
      </c>
      <c r="J279">
        <v>2</v>
      </c>
      <c r="K279" t="s">
        <v>1366</v>
      </c>
      <c r="L279">
        <v>0</v>
      </c>
      <c r="M279" t="s">
        <v>14</v>
      </c>
      <c r="N279" t="s">
        <v>19</v>
      </c>
      <c r="P279">
        <v>1</v>
      </c>
      <c r="Q279">
        <v>2</v>
      </c>
      <c r="R279">
        <v>0</v>
      </c>
      <c r="S279">
        <v>0</v>
      </c>
      <c r="U279">
        <v>0</v>
      </c>
      <c r="V279">
        <v>0</v>
      </c>
      <c r="W279" t="s">
        <v>20</v>
      </c>
      <c r="Y279" t="s">
        <v>1662</v>
      </c>
      <c r="Z279">
        <v>0</v>
      </c>
      <c r="AA279">
        <v>0</v>
      </c>
      <c r="AB279">
        <v>-1</v>
      </c>
      <c r="AC279" t="s">
        <v>20</v>
      </c>
      <c r="AD279">
        <v>0</v>
      </c>
      <c r="AE279">
        <v>0</v>
      </c>
      <c r="AF279">
        <v>0</v>
      </c>
      <c r="AG279" t="s">
        <v>20</v>
      </c>
      <c r="AH279">
        <v>0</v>
      </c>
      <c r="AI279">
        <v>0</v>
      </c>
      <c r="AK279">
        <v>1</v>
      </c>
      <c r="AL279">
        <v>1</v>
      </c>
      <c r="AM279">
        <v>3</v>
      </c>
      <c r="AN279">
        <v>0</v>
      </c>
      <c r="AO279">
        <v>0</v>
      </c>
      <c r="AQ279">
        <v>2</v>
      </c>
      <c r="AR279" t="s">
        <v>20</v>
      </c>
      <c r="AS279" t="s">
        <v>20</v>
      </c>
      <c r="AT279">
        <v>5</v>
      </c>
      <c r="AU279">
        <v>2</v>
      </c>
      <c r="AV279">
        <v>0</v>
      </c>
      <c r="AW279" s="28"/>
      <c r="BA279" t="s">
        <v>2306</v>
      </c>
      <c r="BB279" s="6" t="s">
        <v>1381</v>
      </c>
      <c r="BG279" s="9"/>
      <c r="BI279" t="s">
        <v>3146</v>
      </c>
    </row>
    <row r="280" spans="1:61" x14ac:dyDescent="0.25">
      <c r="A280" s="22" t="s">
        <v>239</v>
      </c>
      <c r="B280" t="s">
        <v>248</v>
      </c>
      <c r="C280" t="str">
        <f>VLOOKUP(Tabelle1[[#This Row],[bank_name]],list_all_banks!$B$1:$C$691,2,FALSE)</f>
        <v>BE0403227515</v>
      </c>
      <c r="D280" s="6" t="s">
        <v>249</v>
      </c>
      <c r="E280" s="42" t="str">
        <f t="shared" si="4"/>
        <v>31.12.2015</v>
      </c>
      <c r="F280">
        <v>2015</v>
      </c>
      <c r="G280">
        <v>1</v>
      </c>
      <c r="H280" t="s">
        <v>20</v>
      </c>
      <c r="I280" t="s">
        <v>1382</v>
      </c>
      <c r="J280">
        <v>2</v>
      </c>
      <c r="K280" t="s">
        <v>1366</v>
      </c>
      <c r="L280">
        <v>0</v>
      </c>
      <c r="M280" t="s">
        <v>14</v>
      </c>
      <c r="N280" t="s">
        <v>19</v>
      </c>
      <c r="P280">
        <v>1</v>
      </c>
      <c r="Q280">
        <v>2</v>
      </c>
      <c r="R280">
        <v>0</v>
      </c>
      <c r="S280">
        <v>0</v>
      </c>
      <c r="U280">
        <v>0</v>
      </c>
      <c r="V280">
        <v>0</v>
      </c>
      <c r="W280" t="s">
        <v>20</v>
      </c>
      <c r="Y280" t="s">
        <v>820</v>
      </c>
      <c r="Z280">
        <v>26</v>
      </c>
      <c r="AA280">
        <v>71</v>
      </c>
      <c r="AB280">
        <v>1</v>
      </c>
      <c r="AC280" t="s">
        <v>20</v>
      </c>
      <c r="AD280">
        <v>0</v>
      </c>
      <c r="AE280">
        <v>0</v>
      </c>
      <c r="AF280">
        <v>0</v>
      </c>
      <c r="AG280" t="s">
        <v>20</v>
      </c>
      <c r="AH280">
        <v>0</v>
      </c>
      <c r="AI280">
        <v>0</v>
      </c>
      <c r="AK280">
        <v>1</v>
      </c>
      <c r="AL280">
        <v>1</v>
      </c>
      <c r="AM280">
        <v>3</v>
      </c>
      <c r="AN280">
        <v>0</v>
      </c>
      <c r="AO280">
        <v>0</v>
      </c>
      <c r="AQ280">
        <v>2</v>
      </c>
      <c r="AR280" t="s">
        <v>20</v>
      </c>
      <c r="AS280" t="s">
        <v>20</v>
      </c>
      <c r="AT280">
        <v>5</v>
      </c>
      <c r="AU280">
        <v>2</v>
      </c>
      <c r="AV280">
        <v>0</v>
      </c>
      <c r="AW280" s="28"/>
      <c r="BA280" t="s">
        <v>2306</v>
      </c>
      <c r="BB280" s="6" t="s">
        <v>1381</v>
      </c>
      <c r="BG280" s="9"/>
      <c r="BI280" t="s">
        <v>3146</v>
      </c>
    </row>
    <row r="281" spans="1:61" s="44" customFormat="1" ht="15.75" thickBot="1" x14ac:dyDescent="0.3">
      <c r="A281" s="132" t="s">
        <v>239</v>
      </c>
      <c r="B281" s="44" t="s">
        <v>248</v>
      </c>
      <c r="C281" s="44" t="str">
        <f>VLOOKUP(Tabelle1[[#This Row],[bank_name]],list_all_banks!$B$1:$C$691,2,FALSE)</f>
        <v>BE0403227515</v>
      </c>
      <c r="D281" s="45" t="s">
        <v>249</v>
      </c>
      <c r="E281" s="46" t="str">
        <f t="shared" si="4"/>
        <v>31.12.2015</v>
      </c>
      <c r="F281" s="44">
        <v>2015</v>
      </c>
      <c r="G281" s="44">
        <v>1</v>
      </c>
      <c r="H281" s="44" t="s">
        <v>20</v>
      </c>
      <c r="I281" s="44" t="s">
        <v>1382</v>
      </c>
      <c r="J281" s="44">
        <v>2</v>
      </c>
      <c r="K281" s="44" t="s">
        <v>1366</v>
      </c>
      <c r="L281" s="44">
        <v>0</v>
      </c>
      <c r="M281" s="44" t="s">
        <v>14</v>
      </c>
      <c r="N281" s="44" t="s">
        <v>19</v>
      </c>
      <c r="O281" s="45"/>
      <c r="P281" s="44">
        <v>1</v>
      </c>
      <c r="Q281" s="44">
        <v>2</v>
      </c>
      <c r="R281" s="44">
        <v>0</v>
      </c>
      <c r="S281" s="44">
        <v>0</v>
      </c>
      <c r="T281" s="45"/>
      <c r="U281" s="44">
        <v>0</v>
      </c>
      <c r="V281" s="44">
        <v>0</v>
      </c>
      <c r="W281" s="44" t="s">
        <v>20</v>
      </c>
      <c r="X281" s="45"/>
      <c r="Y281" s="44" t="s">
        <v>1650</v>
      </c>
      <c r="Z281" s="44">
        <v>44</v>
      </c>
      <c r="AA281" s="44">
        <v>62</v>
      </c>
      <c r="AB281" s="44">
        <v>11</v>
      </c>
      <c r="AC281" s="44" t="s">
        <v>20</v>
      </c>
      <c r="AD281" s="44">
        <v>8</v>
      </c>
      <c r="AE281" s="44">
        <v>-1</v>
      </c>
      <c r="AF281" s="44">
        <v>7</v>
      </c>
      <c r="AG281" s="44" t="s">
        <v>20</v>
      </c>
      <c r="AH281" s="44">
        <v>0</v>
      </c>
      <c r="AI281" s="44">
        <v>0</v>
      </c>
      <c r="AJ281" s="45"/>
      <c r="AK281" s="44">
        <v>1</v>
      </c>
      <c r="AL281" s="44">
        <v>1</v>
      </c>
      <c r="AM281" s="44">
        <v>3</v>
      </c>
      <c r="AN281" s="44">
        <v>0</v>
      </c>
      <c r="AO281" s="44">
        <v>0</v>
      </c>
      <c r="AP281" s="45"/>
      <c r="AQ281" s="44">
        <v>2</v>
      </c>
      <c r="AR281" s="44" t="s">
        <v>20</v>
      </c>
      <c r="AS281" s="44" t="s">
        <v>20</v>
      </c>
      <c r="AT281" s="44">
        <v>5</v>
      </c>
      <c r="AU281" s="44">
        <v>2</v>
      </c>
      <c r="AV281" s="44">
        <v>0</v>
      </c>
      <c r="AW281" s="130"/>
      <c r="AY281" s="45"/>
      <c r="AZ281" s="46"/>
      <c r="BA281" s="44" t="s">
        <v>2306</v>
      </c>
      <c r="BB281" s="45" t="s">
        <v>1381</v>
      </c>
      <c r="BH281" s="45"/>
      <c r="BI281" t="s">
        <v>3146</v>
      </c>
    </row>
    <row r="282" spans="1:61" x14ac:dyDescent="0.25">
      <c r="A282" s="22" t="s">
        <v>239</v>
      </c>
      <c r="B282" t="s">
        <v>248</v>
      </c>
      <c r="C282" t="str">
        <f>VLOOKUP(Tabelle1[[#This Row],[bank_name]],list_all_banks!$B$1:$C$691,2,FALSE)</f>
        <v>BE0403227515</v>
      </c>
      <c r="D282" s="6" t="s">
        <v>249</v>
      </c>
      <c r="E282" s="42" t="str">
        <f t="shared" si="4"/>
        <v>31.12.2016</v>
      </c>
      <c r="F282">
        <v>2016</v>
      </c>
      <c r="G282">
        <v>1</v>
      </c>
      <c r="H282" t="s">
        <v>20</v>
      </c>
      <c r="I282" t="s">
        <v>1382</v>
      </c>
      <c r="J282">
        <v>2</v>
      </c>
      <c r="K282" t="s">
        <v>1366</v>
      </c>
      <c r="L282">
        <v>0</v>
      </c>
      <c r="M282" t="s">
        <v>14</v>
      </c>
      <c r="N282" t="s">
        <v>19</v>
      </c>
      <c r="P282">
        <v>1</v>
      </c>
      <c r="Q282">
        <v>2</v>
      </c>
      <c r="R282">
        <v>0</v>
      </c>
      <c r="S282">
        <v>0</v>
      </c>
      <c r="U282">
        <v>0</v>
      </c>
      <c r="V282">
        <v>0</v>
      </c>
      <c r="W282" t="s">
        <v>20</v>
      </c>
      <c r="Y282" t="s">
        <v>239</v>
      </c>
      <c r="Z282">
        <v>3383</v>
      </c>
      <c r="AA282">
        <v>10585</v>
      </c>
      <c r="AC282" t="s">
        <v>20</v>
      </c>
      <c r="AD282">
        <v>100</v>
      </c>
      <c r="AE282">
        <v>256</v>
      </c>
      <c r="AF282">
        <v>356</v>
      </c>
      <c r="AG282" t="s">
        <v>20</v>
      </c>
      <c r="AH282">
        <v>0</v>
      </c>
      <c r="AI282">
        <v>0</v>
      </c>
      <c r="AK282">
        <v>1</v>
      </c>
      <c r="AL282">
        <v>1</v>
      </c>
      <c r="AM282">
        <v>3</v>
      </c>
      <c r="AN282">
        <v>0</v>
      </c>
      <c r="AO282">
        <v>0</v>
      </c>
      <c r="AQ282">
        <v>2</v>
      </c>
      <c r="AR282" t="s">
        <v>20</v>
      </c>
      <c r="AS282" t="s">
        <v>20</v>
      </c>
      <c r="AT282">
        <v>5</v>
      </c>
      <c r="AU282">
        <v>2</v>
      </c>
      <c r="AV282">
        <v>0</v>
      </c>
      <c r="AW282" s="28"/>
      <c r="BA282" t="s">
        <v>2306</v>
      </c>
      <c r="BB282" s="6" t="s">
        <v>1381</v>
      </c>
      <c r="BG282" s="9"/>
      <c r="BI282" t="s">
        <v>3146</v>
      </c>
    </row>
    <row r="283" spans="1:61" x14ac:dyDescent="0.25">
      <c r="A283" s="108" t="s">
        <v>239</v>
      </c>
      <c r="B283" s="9" t="s">
        <v>248</v>
      </c>
      <c r="C283" s="9" t="str">
        <f>VLOOKUP(Tabelle1[[#This Row],[bank_name]],list_all_banks!$B$1:$C$691,2,FALSE)</f>
        <v>BE0403227515</v>
      </c>
      <c r="D283" s="6" t="s">
        <v>249</v>
      </c>
      <c r="E283" s="42" t="str">
        <f t="shared" si="4"/>
        <v>31.12.2016</v>
      </c>
      <c r="F283" s="9">
        <v>2016</v>
      </c>
      <c r="G283" s="9">
        <v>1</v>
      </c>
      <c r="H283" s="9" t="s">
        <v>20</v>
      </c>
      <c r="I283" s="9" t="s">
        <v>1382</v>
      </c>
      <c r="J283" s="9">
        <v>2</v>
      </c>
      <c r="K283" s="9" t="s">
        <v>1366</v>
      </c>
      <c r="L283" s="9">
        <v>0</v>
      </c>
      <c r="M283" s="9" t="s">
        <v>14</v>
      </c>
      <c r="N283" s="9" t="s">
        <v>19</v>
      </c>
      <c r="P283" s="9">
        <v>1</v>
      </c>
      <c r="Q283" s="9">
        <v>2</v>
      </c>
      <c r="R283" s="9">
        <v>0</v>
      </c>
      <c r="S283" s="9">
        <v>0</v>
      </c>
      <c r="U283" s="9">
        <v>0</v>
      </c>
      <c r="V283" s="9">
        <v>0</v>
      </c>
      <c r="W283" s="9" t="s">
        <v>20</v>
      </c>
      <c r="Y283" s="9" t="s">
        <v>293</v>
      </c>
      <c r="Z283" s="9">
        <v>1256</v>
      </c>
      <c r="AA283" s="9">
        <v>8321</v>
      </c>
      <c r="AB283" s="9"/>
      <c r="AC283" s="9" t="s">
        <v>20</v>
      </c>
      <c r="AD283" s="9">
        <v>124</v>
      </c>
      <c r="AE283" s="9">
        <v>-3</v>
      </c>
      <c r="AF283" s="9">
        <v>121</v>
      </c>
      <c r="AG283" s="9" t="s">
        <v>20</v>
      </c>
      <c r="AH283" s="9">
        <v>0</v>
      </c>
      <c r="AI283" s="9">
        <v>0</v>
      </c>
      <c r="AK283" s="9">
        <v>1</v>
      </c>
      <c r="AL283" s="9">
        <v>1</v>
      </c>
      <c r="AM283" s="9">
        <v>3</v>
      </c>
      <c r="AN283" s="9">
        <v>0</v>
      </c>
      <c r="AO283" s="9">
        <v>0</v>
      </c>
      <c r="AQ283" s="9">
        <v>2</v>
      </c>
      <c r="AR283" s="9" t="s">
        <v>20</v>
      </c>
      <c r="AS283" s="9" t="s">
        <v>20</v>
      </c>
      <c r="AT283" s="9">
        <v>5</v>
      </c>
      <c r="AU283" s="9">
        <v>2</v>
      </c>
      <c r="AV283" s="9">
        <v>0</v>
      </c>
      <c r="AW283" s="121"/>
      <c r="AX283" s="9"/>
      <c r="BA283" s="9" t="s">
        <v>2306</v>
      </c>
      <c r="BB283" s="6" t="s">
        <v>1381</v>
      </c>
      <c r="BG283" s="9"/>
      <c r="BI283" t="s">
        <v>3146</v>
      </c>
    </row>
    <row r="284" spans="1:61" x14ac:dyDescent="0.25">
      <c r="A284" s="22" t="s">
        <v>239</v>
      </c>
      <c r="B284" t="s">
        <v>248</v>
      </c>
      <c r="C284" t="str">
        <f>VLOOKUP(Tabelle1[[#This Row],[bank_name]],list_all_banks!$B$1:$C$691,2,FALSE)</f>
        <v>BE0403227515</v>
      </c>
      <c r="D284" s="6" t="s">
        <v>249</v>
      </c>
      <c r="E284" s="42" t="str">
        <f t="shared" si="4"/>
        <v>31.12.2016</v>
      </c>
      <c r="F284">
        <v>2016</v>
      </c>
      <c r="G284">
        <v>1</v>
      </c>
      <c r="H284" t="s">
        <v>20</v>
      </c>
      <c r="I284" t="s">
        <v>1382</v>
      </c>
      <c r="J284">
        <v>2</v>
      </c>
      <c r="K284" t="s">
        <v>1366</v>
      </c>
      <c r="L284">
        <v>0</v>
      </c>
      <c r="M284" t="s">
        <v>14</v>
      </c>
      <c r="N284" t="s">
        <v>19</v>
      </c>
      <c r="P284">
        <v>1</v>
      </c>
      <c r="Q284">
        <v>2</v>
      </c>
      <c r="R284">
        <v>0</v>
      </c>
      <c r="S284">
        <v>0</v>
      </c>
      <c r="U284">
        <v>0</v>
      </c>
      <c r="V284">
        <v>0</v>
      </c>
      <c r="W284" t="s">
        <v>20</v>
      </c>
      <c r="Y284" t="s">
        <v>983</v>
      </c>
      <c r="Z284">
        <v>477</v>
      </c>
      <c r="AA284">
        <v>3658</v>
      </c>
      <c r="AC284" t="s">
        <v>20</v>
      </c>
      <c r="AD284">
        <v>26</v>
      </c>
      <c r="AE284">
        <v>25</v>
      </c>
      <c r="AF284">
        <v>51</v>
      </c>
      <c r="AG284" t="s">
        <v>20</v>
      </c>
      <c r="AH284">
        <v>0</v>
      </c>
      <c r="AI284">
        <v>0</v>
      </c>
      <c r="AK284">
        <v>1</v>
      </c>
      <c r="AL284">
        <v>1</v>
      </c>
      <c r="AM284">
        <v>3</v>
      </c>
      <c r="AN284">
        <v>0</v>
      </c>
      <c r="AO284">
        <v>0</v>
      </c>
      <c r="AQ284">
        <v>2</v>
      </c>
      <c r="AR284" t="s">
        <v>20</v>
      </c>
      <c r="AS284" t="s">
        <v>20</v>
      </c>
      <c r="AT284">
        <v>5</v>
      </c>
      <c r="AU284">
        <v>2</v>
      </c>
      <c r="AV284">
        <v>0</v>
      </c>
      <c r="AW284" s="28"/>
      <c r="BA284" t="s">
        <v>2306</v>
      </c>
      <c r="BB284" s="6" t="s">
        <v>1381</v>
      </c>
      <c r="BG284" s="9"/>
      <c r="BI284" t="s">
        <v>3146</v>
      </c>
    </row>
    <row r="285" spans="1:61" x14ac:dyDescent="0.25">
      <c r="A285" s="22" t="s">
        <v>239</v>
      </c>
      <c r="B285" t="s">
        <v>248</v>
      </c>
      <c r="C285" t="str">
        <f>VLOOKUP(Tabelle1[[#This Row],[bank_name]],list_all_banks!$B$1:$C$691,2,FALSE)</f>
        <v>BE0403227515</v>
      </c>
      <c r="D285" s="6" t="s">
        <v>249</v>
      </c>
      <c r="E285" s="42" t="str">
        <f t="shared" si="4"/>
        <v>31.12.2016</v>
      </c>
      <c r="F285">
        <v>2016</v>
      </c>
      <c r="G285">
        <v>1</v>
      </c>
      <c r="H285" t="s">
        <v>20</v>
      </c>
      <c r="I285" t="s">
        <v>1382</v>
      </c>
      <c r="J285">
        <v>2</v>
      </c>
      <c r="K285" t="s">
        <v>1366</v>
      </c>
      <c r="L285">
        <v>0</v>
      </c>
      <c r="M285" t="s">
        <v>14</v>
      </c>
      <c r="N285" t="s">
        <v>19</v>
      </c>
      <c r="P285">
        <v>1</v>
      </c>
      <c r="Q285">
        <v>2</v>
      </c>
      <c r="R285">
        <v>0</v>
      </c>
      <c r="S285">
        <v>0</v>
      </c>
      <c r="U285">
        <v>0</v>
      </c>
      <c r="V285">
        <v>0</v>
      </c>
      <c r="W285" t="s">
        <v>20</v>
      </c>
      <c r="Y285" t="s">
        <v>1363</v>
      </c>
      <c r="Z285">
        <v>289</v>
      </c>
      <c r="AA285">
        <v>2483</v>
      </c>
      <c r="AC285" t="s">
        <v>20</v>
      </c>
      <c r="AD285">
        <v>23</v>
      </c>
      <c r="AE285">
        <v>-2</v>
      </c>
      <c r="AF285">
        <v>21</v>
      </c>
      <c r="AG285" t="s">
        <v>20</v>
      </c>
      <c r="AH285">
        <v>0</v>
      </c>
      <c r="AI285">
        <v>0</v>
      </c>
      <c r="AK285">
        <v>1</v>
      </c>
      <c r="AL285">
        <v>1</v>
      </c>
      <c r="AM285">
        <v>3</v>
      </c>
      <c r="AN285">
        <v>0</v>
      </c>
      <c r="AO285">
        <v>0</v>
      </c>
      <c r="AQ285">
        <v>2</v>
      </c>
      <c r="AR285" t="s">
        <v>20</v>
      </c>
      <c r="AS285" t="s">
        <v>20</v>
      </c>
      <c r="AT285">
        <v>5</v>
      </c>
      <c r="AU285">
        <v>2</v>
      </c>
      <c r="AV285">
        <v>0</v>
      </c>
      <c r="AW285" s="28"/>
      <c r="BA285" t="s">
        <v>2306</v>
      </c>
      <c r="BB285" s="6" t="s">
        <v>1381</v>
      </c>
      <c r="BG285" s="9"/>
      <c r="BI285" t="s">
        <v>3146</v>
      </c>
    </row>
    <row r="286" spans="1:61" x14ac:dyDescent="0.25">
      <c r="A286" s="22" t="s">
        <v>239</v>
      </c>
      <c r="B286" t="s">
        <v>248</v>
      </c>
      <c r="C286" t="str">
        <f>VLOOKUP(Tabelle1[[#This Row],[bank_name]],list_all_banks!$B$1:$C$691,2,FALSE)</f>
        <v>BE0403227515</v>
      </c>
      <c r="D286" s="6" t="s">
        <v>249</v>
      </c>
      <c r="E286" s="42" t="str">
        <f t="shared" si="4"/>
        <v>31.12.2016</v>
      </c>
      <c r="F286">
        <v>2016</v>
      </c>
      <c r="G286">
        <v>1</v>
      </c>
      <c r="H286" t="s">
        <v>20</v>
      </c>
      <c r="I286" t="s">
        <v>1382</v>
      </c>
      <c r="J286">
        <v>2</v>
      </c>
      <c r="K286" t="s">
        <v>1366</v>
      </c>
      <c r="L286">
        <v>0</v>
      </c>
      <c r="M286" t="s">
        <v>14</v>
      </c>
      <c r="N286" t="s">
        <v>19</v>
      </c>
      <c r="P286">
        <v>1</v>
      </c>
      <c r="Q286">
        <v>2</v>
      </c>
      <c r="R286">
        <v>0</v>
      </c>
      <c r="S286">
        <v>0</v>
      </c>
      <c r="U286">
        <v>0</v>
      </c>
      <c r="V286">
        <v>0</v>
      </c>
      <c r="W286" t="s">
        <v>20</v>
      </c>
      <c r="Y286" t="s">
        <v>264</v>
      </c>
      <c r="Z286">
        <v>61</v>
      </c>
      <c r="AA286">
        <v>1274</v>
      </c>
      <c r="AC286" t="s">
        <v>20</v>
      </c>
      <c r="AD286">
        <v>0</v>
      </c>
      <c r="AE286">
        <v>0</v>
      </c>
      <c r="AF286">
        <v>0</v>
      </c>
      <c r="AG286" t="s">
        <v>20</v>
      </c>
      <c r="AH286">
        <v>0</v>
      </c>
      <c r="AI286">
        <v>0</v>
      </c>
      <c r="AK286">
        <v>1</v>
      </c>
      <c r="AL286">
        <v>1</v>
      </c>
      <c r="AM286">
        <v>3</v>
      </c>
      <c r="AN286">
        <v>0</v>
      </c>
      <c r="AO286">
        <v>0</v>
      </c>
      <c r="AQ286">
        <v>2</v>
      </c>
      <c r="AR286" t="s">
        <v>20</v>
      </c>
      <c r="AS286" t="s">
        <v>20</v>
      </c>
      <c r="AT286">
        <v>5</v>
      </c>
      <c r="AU286">
        <v>2</v>
      </c>
      <c r="AV286">
        <v>0</v>
      </c>
      <c r="AW286" s="28"/>
      <c r="BA286" t="s">
        <v>2306</v>
      </c>
      <c r="BB286" s="6" t="s">
        <v>1381</v>
      </c>
      <c r="BG286" s="9"/>
      <c r="BI286" t="s">
        <v>3146</v>
      </c>
    </row>
    <row r="287" spans="1:61" x14ac:dyDescent="0.25">
      <c r="A287" s="22" t="s">
        <v>239</v>
      </c>
      <c r="B287" t="s">
        <v>248</v>
      </c>
      <c r="C287" t="str">
        <f>VLOOKUP(Tabelle1[[#This Row],[bank_name]],list_all_banks!$B$1:$C$691,2,FALSE)</f>
        <v>BE0403227515</v>
      </c>
      <c r="D287" s="6" t="s">
        <v>249</v>
      </c>
      <c r="E287" s="42" t="str">
        <f t="shared" si="4"/>
        <v>31.12.2016</v>
      </c>
      <c r="F287">
        <v>2016</v>
      </c>
      <c r="G287">
        <v>1</v>
      </c>
      <c r="H287" t="s">
        <v>20</v>
      </c>
      <c r="I287" t="s">
        <v>1382</v>
      </c>
      <c r="J287">
        <v>2</v>
      </c>
      <c r="K287" t="s">
        <v>1366</v>
      </c>
      <c r="L287">
        <v>0</v>
      </c>
      <c r="M287" t="s">
        <v>14</v>
      </c>
      <c r="N287" t="s">
        <v>19</v>
      </c>
      <c r="P287">
        <v>1</v>
      </c>
      <c r="Q287">
        <v>2</v>
      </c>
      <c r="R287">
        <v>0</v>
      </c>
      <c r="S287">
        <v>0</v>
      </c>
      <c r="U287">
        <v>0</v>
      </c>
      <c r="V287">
        <v>0</v>
      </c>
      <c r="W287" t="s">
        <v>20</v>
      </c>
      <c r="Y287" t="s">
        <v>1001</v>
      </c>
      <c r="Z287">
        <v>489</v>
      </c>
      <c r="AA287">
        <v>1087</v>
      </c>
      <c r="AC287" t="s">
        <v>20</v>
      </c>
      <c r="AD287">
        <v>19</v>
      </c>
      <c r="AE287">
        <v>-44</v>
      </c>
      <c r="AF287">
        <v>-25</v>
      </c>
      <c r="AG287" t="s">
        <v>20</v>
      </c>
      <c r="AH287">
        <v>0</v>
      </c>
      <c r="AI287">
        <v>0</v>
      </c>
      <c r="AK287">
        <v>1</v>
      </c>
      <c r="AL287">
        <v>1</v>
      </c>
      <c r="AM287">
        <v>3</v>
      </c>
      <c r="AN287">
        <v>0</v>
      </c>
      <c r="AO287">
        <v>0</v>
      </c>
      <c r="AQ287">
        <v>2</v>
      </c>
      <c r="AR287" t="s">
        <v>20</v>
      </c>
      <c r="AS287" t="s">
        <v>20</v>
      </c>
      <c r="AT287">
        <v>5</v>
      </c>
      <c r="AU287">
        <v>2</v>
      </c>
      <c r="AV287">
        <v>0</v>
      </c>
      <c r="AW287" s="28"/>
      <c r="BA287" t="s">
        <v>2306</v>
      </c>
      <c r="BB287" s="6" t="s">
        <v>1381</v>
      </c>
      <c r="BG287" s="9"/>
      <c r="BI287" t="s">
        <v>3146</v>
      </c>
    </row>
    <row r="288" spans="1:61" x14ac:dyDescent="0.25">
      <c r="A288" s="22" t="s">
        <v>239</v>
      </c>
      <c r="B288" t="s">
        <v>248</v>
      </c>
      <c r="C288" t="str">
        <f>VLOOKUP(Tabelle1[[#This Row],[bank_name]],list_all_banks!$B$1:$C$691,2,FALSE)</f>
        <v>BE0403227515</v>
      </c>
      <c r="D288" s="6" t="s">
        <v>249</v>
      </c>
      <c r="E288" s="42" t="str">
        <f t="shared" si="4"/>
        <v>31.12.2016</v>
      </c>
      <c r="F288">
        <v>2016</v>
      </c>
      <c r="G288">
        <v>1</v>
      </c>
      <c r="H288" t="s">
        <v>20</v>
      </c>
      <c r="I288" t="s">
        <v>1382</v>
      </c>
      <c r="J288">
        <v>2</v>
      </c>
      <c r="K288" t="s">
        <v>1366</v>
      </c>
      <c r="L288">
        <v>0</v>
      </c>
      <c r="M288" t="s">
        <v>14</v>
      </c>
      <c r="N288" t="s">
        <v>19</v>
      </c>
      <c r="P288">
        <v>1</v>
      </c>
      <c r="Q288">
        <v>2</v>
      </c>
      <c r="R288">
        <v>0</v>
      </c>
      <c r="S288">
        <v>0</v>
      </c>
      <c r="U288">
        <v>0</v>
      </c>
      <c r="V288">
        <v>0</v>
      </c>
      <c r="W288" t="s">
        <v>20</v>
      </c>
      <c r="Y288" t="s">
        <v>658</v>
      </c>
      <c r="Z288">
        <v>19</v>
      </c>
      <c r="AA288">
        <v>70</v>
      </c>
      <c r="AC288" t="s">
        <v>20</v>
      </c>
      <c r="AD288">
        <v>2</v>
      </c>
      <c r="AE288">
        <v>0</v>
      </c>
      <c r="AF288">
        <v>2</v>
      </c>
      <c r="AG288" t="s">
        <v>20</v>
      </c>
      <c r="AH288">
        <v>0</v>
      </c>
      <c r="AI288">
        <v>0</v>
      </c>
      <c r="AK288">
        <v>1</v>
      </c>
      <c r="AL288">
        <v>1</v>
      </c>
      <c r="AM288">
        <v>3</v>
      </c>
      <c r="AN288">
        <v>0</v>
      </c>
      <c r="AO288">
        <v>0</v>
      </c>
      <c r="AQ288">
        <v>2</v>
      </c>
      <c r="AR288" t="s">
        <v>20</v>
      </c>
      <c r="AS288" t="s">
        <v>20</v>
      </c>
      <c r="AT288">
        <v>5</v>
      </c>
      <c r="AU288">
        <v>2</v>
      </c>
      <c r="AV288">
        <v>0</v>
      </c>
      <c r="AW288" s="28"/>
      <c r="BA288" t="s">
        <v>2306</v>
      </c>
      <c r="BB288" s="6" t="s">
        <v>1381</v>
      </c>
      <c r="BG288" s="9"/>
      <c r="BI288" t="s">
        <v>3146</v>
      </c>
    </row>
    <row r="289" spans="1:61" x14ac:dyDescent="0.25">
      <c r="A289" s="22" t="s">
        <v>239</v>
      </c>
      <c r="B289" t="s">
        <v>248</v>
      </c>
      <c r="C289" t="str">
        <f>VLOOKUP(Tabelle1[[#This Row],[bank_name]],list_all_banks!$B$1:$C$691,2,FALSE)</f>
        <v>BE0403227515</v>
      </c>
      <c r="D289" s="6" t="s">
        <v>249</v>
      </c>
      <c r="E289" s="42" t="str">
        <f t="shared" si="4"/>
        <v>31.12.2016</v>
      </c>
      <c r="F289">
        <v>2016</v>
      </c>
      <c r="G289">
        <v>1</v>
      </c>
      <c r="H289" t="s">
        <v>20</v>
      </c>
      <c r="I289" t="s">
        <v>1382</v>
      </c>
      <c r="J289">
        <v>2</v>
      </c>
      <c r="K289" t="s">
        <v>1366</v>
      </c>
      <c r="L289">
        <v>0</v>
      </c>
      <c r="M289" t="s">
        <v>14</v>
      </c>
      <c r="N289" t="s">
        <v>19</v>
      </c>
      <c r="P289">
        <v>1</v>
      </c>
      <c r="Q289">
        <v>2</v>
      </c>
      <c r="R289">
        <v>0</v>
      </c>
      <c r="S289">
        <v>0</v>
      </c>
      <c r="U289">
        <v>0</v>
      </c>
      <c r="V289">
        <v>0</v>
      </c>
      <c r="W289" t="s">
        <v>20</v>
      </c>
      <c r="Y289" t="s">
        <v>1225</v>
      </c>
      <c r="Z289">
        <v>21</v>
      </c>
      <c r="AA289">
        <v>26</v>
      </c>
      <c r="AC289" t="s">
        <v>20</v>
      </c>
      <c r="AD289">
        <v>4</v>
      </c>
      <c r="AE289">
        <v>0</v>
      </c>
      <c r="AF289">
        <v>4</v>
      </c>
      <c r="AG289" t="s">
        <v>20</v>
      </c>
      <c r="AH289">
        <v>0</v>
      </c>
      <c r="AI289">
        <v>0</v>
      </c>
      <c r="AK289">
        <v>1</v>
      </c>
      <c r="AL289">
        <v>1</v>
      </c>
      <c r="AM289">
        <v>3</v>
      </c>
      <c r="AN289">
        <v>0</v>
      </c>
      <c r="AO289">
        <v>0</v>
      </c>
      <c r="AQ289">
        <v>2</v>
      </c>
      <c r="AR289" t="s">
        <v>20</v>
      </c>
      <c r="AS289" t="s">
        <v>20</v>
      </c>
      <c r="AT289">
        <v>5</v>
      </c>
      <c r="AU289">
        <v>2</v>
      </c>
      <c r="AV289">
        <v>0</v>
      </c>
      <c r="AW289" s="28"/>
      <c r="BA289" t="s">
        <v>2306</v>
      </c>
      <c r="BB289" s="6" t="s">
        <v>1381</v>
      </c>
      <c r="BG289" s="9"/>
      <c r="BI289" t="s">
        <v>3146</v>
      </c>
    </row>
    <row r="290" spans="1:61" x14ac:dyDescent="0.25">
      <c r="A290" s="22" t="s">
        <v>239</v>
      </c>
      <c r="B290" t="s">
        <v>248</v>
      </c>
      <c r="C290" t="str">
        <f>VLOOKUP(Tabelle1[[#This Row],[bank_name]],list_all_banks!$B$1:$C$691,2,FALSE)</f>
        <v>BE0403227515</v>
      </c>
      <c r="D290" s="6" t="s">
        <v>249</v>
      </c>
      <c r="E290" s="42" t="str">
        <f t="shared" si="4"/>
        <v>31.12.2016</v>
      </c>
      <c r="F290">
        <v>2016</v>
      </c>
      <c r="G290">
        <v>1</v>
      </c>
      <c r="H290" t="s">
        <v>20</v>
      </c>
      <c r="I290" t="s">
        <v>1382</v>
      </c>
      <c r="J290">
        <v>2</v>
      </c>
      <c r="K290" t="s">
        <v>1366</v>
      </c>
      <c r="L290">
        <v>0</v>
      </c>
      <c r="M290" t="s">
        <v>14</v>
      </c>
      <c r="N290" t="s">
        <v>19</v>
      </c>
      <c r="P290">
        <v>1</v>
      </c>
      <c r="Q290">
        <v>2</v>
      </c>
      <c r="R290">
        <v>0</v>
      </c>
      <c r="S290">
        <v>0</v>
      </c>
      <c r="U290">
        <v>0</v>
      </c>
      <c r="V290">
        <v>0</v>
      </c>
      <c r="W290" t="s">
        <v>20</v>
      </c>
      <c r="Y290" t="s">
        <v>1170</v>
      </c>
      <c r="Z290">
        <v>98</v>
      </c>
      <c r="AA290">
        <v>46</v>
      </c>
      <c r="AC290" t="s">
        <v>20</v>
      </c>
      <c r="AD290">
        <v>0</v>
      </c>
      <c r="AE290">
        <v>3</v>
      </c>
      <c r="AF290">
        <v>3</v>
      </c>
      <c r="AG290" t="s">
        <v>20</v>
      </c>
      <c r="AH290">
        <v>0</v>
      </c>
      <c r="AI290">
        <v>0</v>
      </c>
      <c r="AK290">
        <v>1</v>
      </c>
      <c r="AL290">
        <v>1</v>
      </c>
      <c r="AM290">
        <v>3</v>
      </c>
      <c r="AN290">
        <v>0</v>
      </c>
      <c r="AO290">
        <v>0</v>
      </c>
      <c r="AQ290">
        <v>2</v>
      </c>
      <c r="AR290" t="s">
        <v>20</v>
      </c>
      <c r="AS290" t="s">
        <v>20</v>
      </c>
      <c r="AT290">
        <v>5</v>
      </c>
      <c r="AU290">
        <v>2</v>
      </c>
      <c r="AV290">
        <v>0</v>
      </c>
      <c r="AW290" s="28"/>
      <c r="BA290" t="s">
        <v>2306</v>
      </c>
      <c r="BB290" s="6" t="s">
        <v>1381</v>
      </c>
      <c r="BG290" s="9"/>
      <c r="BI290" t="s">
        <v>3146</v>
      </c>
    </row>
    <row r="291" spans="1:61" x14ac:dyDescent="0.25">
      <c r="A291" s="22" t="s">
        <v>239</v>
      </c>
      <c r="B291" t="s">
        <v>248</v>
      </c>
      <c r="C291" t="str">
        <f>VLOOKUP(Tabelle1[[#This Row],[bank_name]],list_all_banks!$B$1:$C$691,2,FALSE)</f>
        <v>BE0403227515</v>
      </c>
      <c r="D291" s="6" t="s">
        <v>249</v>
      </c>
      <c r="E291" s="42" t="str">
        <f t="shared" si="4"/>
        <v>31.12.2016</v>
      </c>
      <c r="F291">
        <v>2016</v>
      </c>
      <c r="G291">
        <v>1</v>
      </c>
      <c r="H291" t="s">
        <v>20</v>
      </c>
      <c r="I291" t="s">
        <v>1382</v>
      </c>
      <c r="J291">
        <v>2</v>
      </c>
      <c r="K291" t="s">
        <v>1366</v>
      </c>
      <c r="L291">
        <v>0</v>
      </c>
      <c r="M291" t="s">
        <v>14</v>
      </c>
      <c r="N291" t="s">
        <v>19</v>
      </c>
      <c r="P291">
        <v>1</v>
      </c>
      <c r="Q291">
        <v>2</v>
      </c>
      <c r="R291">
        <v>0</v>
      </c>
      <c r="S291">
        <v>0</v>
      </c>
      <c r="U291">
        <v>0</v>
      </c>
      <c r="V291">
        <v>0</v>
      </c>
      <c r="W291" t="s">
        <v>20</v>
      </c>
      <c r="Y291" t="s">
        <v>1324</v>
      </c>
      <c r="Z291">
        <v>1</v>
      </c>
      <c r="AA291">
        <v>0</v>
      </c>
      <c r="AC291" t="s">
        <v>20</v>
      </c>
      <c r="AD291">
        <v>0</v>
      </c>
      <c r="AE291">
        <v>0</v>
      </c>
      <c r="AF291">
        <v>0</v>
      </c>
      <c r="AG291" t="s">
        <v>20</v>
      </c>
      <c r="AH291">
        <v>0</v>
      </c>
      <c r="AI291">
        <v>0</v>
      </c>
      <c r="AK291">
        <v>1</v>
      </c>
      <c r="AL291">
        <v>1</v>
      </c>
      <c r="AM291">
        <v>3</v>
      </c>
      <c r="AN291">
        <v>0</v>
      </c>
      <c r="AO291">
        <v>0</v>
      </c>
      <c r="AQ291">
        <v>2</v>
      </c>
      <c r="AR291" t="s">
        <v>20</v>
      </c>
      <c r="AS291" t="s">
        <v>20</v>
      </c>
      <c r="AT291">
        <v>5</v>
      </c>
      <c r="AU291">
        <v>2</v>
      </c>
      <c r="AV291">
        <v>0</v>
      </c>
      <c r="AW291" s="28"/>
      <c r="BA291" t="s">
        <v>2306</v>
      </c>
      <c r="BB291" s="6" t="s">
        <v>1381</v>
      </c>
      <c r="BG291" s="9"/>
      <c r="BI291" t="s">
        <v>3146</v>
      </c>
    </row>
    <row r="292" spans="1:61" x14ac:dyDescent="0.25">
      <c r="A292" s="22" t="s">
        <v>239</v>
      </c>
      <c r="B292" t="s">
        <v>248</v>
      </c>
      <c r="C292" t="str">
        <f>VLOOKUP(Tabelle1[[#This Row],[bank_name]],list_all_banks!$B$1:$C$691,2,FALSE)</f>
        <v>BE0403227515</v>
      </c>
      <c r="D292" s="6" t="s">
        <v>249</v>
      </c>
      <c r="E292" s="42" t="str">
        <f t="shared" si="4"/>
        <v>31.12.2016</v>
      </c>
      <c r="F292">
        <v>2016</v>
      </c>
      <c r="G292">
        <v>1</v>
      </c>
      <c r="H292" t="s">
        <v>20</v>
      </c>
      <c r="I292" t="s">
        <v>1382</v>
      </c>
      <c r="J292">
        <v>2</v>
      </c>
      <c r="K292" t="s">
        <v>1366</v>
      </c>
      <c r="L292">
        <v>0</v>
      </c>
      <c r="M292" t="s">
        <v>14</v>
      </c>
      <c r="N292" t="s">
        <v>19</v>
      </c>
      <c r="P292">
        <v>1</v>
      </c>
      <c r="Q292">
        <v>2</v>
      </c>
      <c r="R292">
        <v>0</v>
      </c>
      <c r="S292">
        <v>0</v>
      </c>
      <c r="U292">
        <v>0</v>
      </c>
      <c r="V292">
        <v>0</v>
      </c>
      <c r="W292" t="s">
        <v>20</v>
      </c>
      <c r="Y292" t="s">
        <v>1</v>
      </c>
      <c r="Z292">
        <v>12</v>
      </c>
      <c r="AA292">
        <v>47</v>
      </c>
      <c r="AC292" t="s">
        <v>20</v>
      </c>
      <c r="AD292">
        <v>0</v>
      </c>
      <c r="AE292">
        <v>0</v>
      </c>
      <c r="AF292">
        <v>0</v>
      </c>
      <c r="AG292" t="s">
        <v>20</v>
      </c>
      <c r="AH292">
        <v>0</v>
      </c>
      <c r="AI292">
        <v>0</v>
      </c>
      <c r="AK292">
        <v>1</v>
      </c>
      <c r="AL292">
        <v>1</v>
      </c>
      <c r="AM292">
        <v>3</v>
      </c>
      <c r="AN292">
        <v>0</v>
      </c>
      <c r="AO292">
        <v>0</v>
      </c>
      <c r="AQ292">
        <v>2</v>
      </c>
      <c r="AR292" t="s">
        <v>20</v>
      </c>
      <c r="AS292" t="s">
        <v>20</v>
      </c>
      <c r="AT292">
        <v>5</v>
      </c>
      <c r="AU292">
        <v>2</v>
      </c>
      <c r="AV292">
        <v>0</v>
      </c>
      <c r="AW292" s="28"/>
      <c r="BA292" t="s">
        <v>2306</v>
      </c>
      <c r="BB292" s="6" t="s">
        <v>1381</v>
      </c>
      <c r="BG292" s="9"/>
      <c r="BI292" t="s">
        <v>3146</v>
      </c>
    </row>
    <row r="293" spans="1:61" x14ac:dyDescent="0.25">
      <c r="A293" s="108" t="s">
        <v>239</v>
      </c>
      <c r="B293" s="9" t="s">
        <v>248</v>
      </c>
      <c r="C293" s="9" t="str">
        <f>VLOOKUP(Tabelle1[[#This Row],[bank_name]],list_all_banks!$B$1:$C$691,2,FALSE)</f>
        <v>BE0403227515</v>
      </c>
      <c r="D293" s="6" t="s">
        <v>249</v>
      </c>
      <c r="E293" s="42" t="str">
        <f t="shared" si="4"/>
        <v>31.12.2016</v>
      </c>
      <c r="F293" s="9">
        <v>2016</v>
      </c>
      <c r="G293" s="9">
        <v>1</v>
      </c>
      <c r="H293" s="9" t="s">
        <v>20</v>
      </c>
      <c r="I293" s="9" t="s">
        <v>1382</v>
      </c>
      <c r="J293" s="9">
        <v>2</v>
      </c>
      <c r="K293" s="9" t="s">
        <v>1366</v>
      </c>
      <c r="L293" s="9">
        <v>0</v>
      </c>
      <c r="M293" s="9" t="s">
        <v>14</v>
      </c>
      <c r="N293" s="9" t="s">
        <v>19</v>
      </c>
      <c r="P293" s="9">
        <v>1</v>
      </c>
      <c r="Q293" s="9">
        <v>2</v>
      </c>
      <c r="R293" s="9">
        <v>0</v>
      </c>
      <c r="S293" s="9">
        <v>0</v>
      </c>
      <c r="U293" s="9">
        <v>0</v>
      </c>
      <c r="V293" s="9">
        <v>0</v>
      </c>
      <c r="W293" s="9" t="s">
        <v>20</v>
      </c>
      <c r="Y293" s="9" t="s">
        <v>1657</v>
      </c>
      <c r="Z293" s="9">
        <v>17</v>
      </c>
      <c r="AA293" s="9">
        <v>63</v>
      </c>
      <c r="AB293" s="9"/>
      <c r="AC293" s="9" t="s">
        <v>20</v>
      </c>
      <c r="AD293" s="9">
        <v>1</v>
      </c>
      <c r="AE293" s="9">
        <v>0</v>
      </c>
      <c r="AF293" s="9">
        <v>0</v>
      </c>
      <c r="AG293" s="9" t="s">
        <v>20</v>
      </c>
      <c r="AH293" s="9">
        <v>0</v>
      </c>
      <c r="AI293" s="9">
        <v>0</v>
      </c>
      <c r="AK293" s="9">
        <v>1</v>
      </c>
      <c r="AL293" s="9">
        <v>1</v>
      </c>
      <c r="AM293" s="9">
        <v>3</v>
      </c>
      <c r="AN293" s="9">
        <v>0</v>
      </c>
      <c r="AO293" s="9">
        <v>0</v>
      </c>
      <c r="AQ293" s="9">
        <v>2</v>
      </c>
      <c r="AR293" s="9" t="s">
        <v>20</v>
      </c>
      <c r="AS293" s="9" t="s">
        <v>20</v>
      </c>
      <c r="AT293" s="9">
        <v>5</v>
      </c>
      <c r="AU293" s="9">
        <v>2</v>
      </c>
      <c r="AV293" s="9">
        <v>0</v>
      </c>
      <c r="AW293" s="121"/>
      <c r="AX293" s="9"/>
      <c r="BA293" s="9" t="s">
        <v>2306</v>
      </c>
      <c r="BB293" s="6" t="s">
        <v>1381</v>
      </c>
      <c r="BG293" s="9"/>
      <c r="BI293" t="s">
        <v>3146</v>
      </c>
    </row>
    <row r="294" spans="1:61" x14ac:dyDescent="0.25">
      <c r="A294" s="108" t="s">
        <v>239</v>
      </c>
      <c r="B294" s="9" t="s">
        <v>248</v>
      </c>
      <c r="C294" s="9" t="str">
        <f>VLOOKUP(Tabelle1[[#This Row],[bank_name]],list_all_banks!$B$1:$C$691,2,FALSE)</f>
        <v>BE0403227515</v>
      </c>
      <c r="D294" s="6" t="s">
        <v>249</v>
      </c>
      <c r="E294" s="42" t="str">
        <f t="shared" si="4"/>
        <v>31.12.2016</v>
      </c>
      <c r="F294" s="9">
        <v>2016</v>
      </c>
      <c r="G294" s="9">
        <v>1</v>
      </c>
      <c r="H294" s="9" t="s">
        <v>20</v>
      </c>
      <c r="I294" s="9" t="s">
        <v>1382</v>
      </c>
      <c r="J294" s="9">
        <v>2</v>
      </c>
      <c r="K294" s="9" t="s">
        <v>1366</v>
      </c>
      <c r="L294" s="9">
        <v>0</v>
      </c>
      <c r="M294" s="9" t="s">
        <v>14</v>
      </c>
      <c r="N294" s="9" t="s">
        <v>19</v>
      </c>
      <c r="P294" s="9">
        <v>1</v>
      </c>
      <c r="Q294" s="9">
        <v>2</v>
      </c>
      <c r="R294" s="9">
        <v>0</v>
      </c>
      <c r="S294" s="9">
        <v>0</v>
      </c>
      <c r="U294" s="9">
        <v>0</v>
      </c>
      <c r="V294" s="9">
        <v>0</v>
      </c>
      <c r="W294" s="9" t="s">
        <v>20</v>
      </c>
      <c r="Y294" s="9" t="s">
        <v>1659</v>
      </c>
      <c r="Z294" s="9">
        <v>0</v>
      </c>
      <c r="AA294" s="9">
        <v>20</v>
      </c>
      <c r="AB294" s="9"/>
      <c r="AC294" s="9" t="s">
        <v>20</v>
      </c>
      <c r="AD294" s="9">
        <v>0</v>
      </c>
      <c r="AE294" s="9">
        <v>0</v>
      </c>
      <c r="AF294" s="9">
        <v>0</v>
      </c>
      <c r="AG294" s="9" t="s">
        <v>20</v>
      </c>
      <c r="AH294" s="9">
        <v>0</v>
      </c>
      <c r="AI294" s="9">
        <v>0</v>
      </c>
      <c r="AK294" s="9">
        <v>1</v>
      </c>
      <c r="AL294" s="9">
        <v>1</v>
      </c>
      <c r="AM294" s="9">
        <v>3</v>
      </c>
      <c r="AN294" s="9">
        <v>0</v>
      </c>
      <c r="AO294" s="9">
        <v>0</v>
      </c>
      <c r="AQ294" s="9">
        <v>2</v>
      </c>
      <c r="AR294" s="9" t="s">
        <v>20</v>
      </c>
      <c r="AS294" s="9" t="s">
        <v>20</v>
      </c>
      <c r="AT294" s="9">
        <v>5</v>
      </c>
      <c r="AU294" s="9">
        <v>2</v>
      </c>
      <c r="AV294" s="9">
        <v>0</v>
      </c>
      <c r="AW294" s="121"/>
      <c r="AX294" s="9"/>
      <c r="BA294" s="9" t="s">
        <v>2306</v>
      </c>
      <c r="BB294" s="6" t="s">
        <v>1381</v>
      </c>
      <c r="BC294" s="9"/>
      <c r="BD294" s="9"/>
      <c r="BE294" s="9"/>
      <c r="BF294" s="9"/>
      <c r="BG294" s="9"/>
      <c r="BI294" t="s">
        <v>3146</v>
      </c>
    </row>
    <row r="295" spans="1:61" x14ac:dyDescent="0.25">
      <c r="A295" s="22" t="s">
        <v>239</v>
      </c>
      <c r="B295" t="s">
        <v>248</v>
      </c>
      <c r="C295" t="str">
        <f>VLOOKUP(Tabelle1[[#This Row],[bank_name]],list_all_banks!$B$1:$C$691,2,FALSE)</f>
        <v>BE0403227515</v>
      </c>
      <c r="D295" s="6" t="s">
        <v>249</v>
      </c>
      <c r="E295" s="42" t="str">
        <f t="shared" si="4"/>
        <v>31.12.2016</v>
      </c>
      <c r="F295">
        <v>2016</v>
      </c>
      <c r="G295">
        <v>1</v>
      </c>
      <c r="H295" t="s">
        <v>20</v>
      </c>
      <c r="I295" t="s">
        <v>1382</v>
      </c>
      <c r="J295">
        <v>2</v>
      </c>
      <c r="K295" t="s">
        <v>1366</v>
      </c>
      <c r="L295">
        <v>0</v>
      </c>
      <c r="M295" t="s">
        <v>14</v>
      </c>
      <c r="N295" t="s">
        <v>19</v>
      </c>
      <c r="P295">
        <v>1</v>
      </c>
      <c r="Q295">
        <v>2</v>
      </c>
      <c r="R295">
        <v>0</v>
      </c>
      <c r="S295">
        <v>0</v>
      </c>
      <c r="U295">
        <v>0</v>
      </c>
      <c r="V295">
        <v>0</v>
      </c>
      <c r="W295" t="s">
        <v>20</v>
      </c>
      <c r="Y295" t="s">
        <v>1278</v>
      </c>
      <c r="Z295">
        <v>16</v>
      </c>
      <c r="AA295">
        <v>87</v>
      </c>
      <c r="AC295" t="s">
        <v>20</v>
      </c>
      <c r="AD295">
        <v>4</v>
      </c>
      <c r="AE295">
        <v>-5</v>
      </c>
      <c r="AF295">
        <v>-1</v>
      </c>
      <c r="AG295" t="s">
        <v>20</v>
      </c>
      <c r="AH295">
        <v>0</v>
      </c>
      <c r="AI295">
        <v>0</v>
      </c>
      <c r="AK295">
        <v>1</v>
      </c>
      <c r="AL295">
        <v>1</v>
      </c>
      <c r="AM295">
        <v>3</v>
      </c>
      <c r="AN295">
        <v>0</v>
      </c>
      <c r="AO295">
        <v>0</v>
      </c>
      <c r="AQ295">
        <v>2</v>
      </c>
      <c r="AR295" t="s">
        <v>20</v>
      </c>
      <c r="AS295" t="s">
        <v>20</v>
      </c>
      <c r="AT295">
        <v>5</v>
      </c>
      <c r="AU295">
        <v>2</v>
      </c>
      <c r="AV295">
        <v>0</v>
      </c>
      <c r="AW295" s="28"/>
      <c r="BA295" t="s">
        <v>2306</v>
      </c>
      <c r="BB295" s="6" t="s">
        <v>1381</v>
      </c>
      <c r="BG295" s="9"/>
      <c r="BI295" t="s">
        <v>3146</v>
      </c>
    </row>
    <row r="296" spans="1:61" x14ac:dyDescent="0.25">
      <c r="A296" s="22" t="s">
        <v>239</v>
      </c>
      <c r="B296" t="s">
        <v>248</v>
      </c>
      <c r="C296" t="str">
        <f>VLOOKUP(Tabelle1[[#This Row],[bank_name]],list_all_banks!$B$1:$C$691,2,FALSE)</f>
        <v>BE0403227515</v>
      </c>
      <c r="D296" s="6" t="s">
        <v>249</v>
      </c>
      <c r="E296" s="42" t="str">
        <f t="shared" si="4"/>
        <v>31.12.2016</v>
      </c>
      <c r="F296">
        <v>2016</v>
      </c>
      <c r="G296">
        <v>1</v>
      </c>
      <c r="H296" t="s">
        <v>20</v>
      </c>
      <c r="I296" t="s">
        <v>1382</v>
      </c>
      <c r="J296">
        <v>2</v>
      </c>
      <c r="K296" t="s">
        <v>1366</v>
      </c>
      <c r="L296">
        <v>0</v>
      </c>
      <c r="M296" t="s">
        <v>14</v>
      </c>
      <c r="N296" t="s">
        <v>19</v>
      </c>
      <c r="P296">
        <v>1</v>
      </c>
      <c r="Q296">
        <v>2</v>
      </c>
      <c r="R296">
        <v>0</v>
      </c>
      <c r="S296">
        <v>0</v>
      </c>
      <c r="U296">
        <v>0</v>
      </c>
      <c r="V296">
        <v>0</v>
      </c>
      <c r="W296" t="s">
        <v>20</v>
      </c>
      <c r="Y296" t="s">
        <v>1660</v>
      </c>
      <c r="Z296">
        <v>5</v>
      </c>
      <c r="AA296">
        <v>19</v>
      </c>
      <c r="AC296" t="s">
        <v>20</v>
      </c>
      <c r="AD296">
        <v>0</v>
      </c>
      <c r="AE296">
        <v>0</v>
      </c>
      <c r="AF296">
        <v>0</v>
      </c>
      <c r="AG296" t="s">
        <v>20</v>
      </c>
      <c r="AH296">
        <v>0</v>
      </c>
      <c r="AI296">
        <v>0</v>
      </c>
      <c r="AK296">
        <v>1</v>
      </c>
      <c r="AL296">
        <v>1</v>
      </c>
      <c r="AM296">
        <v>3</v>
      </c>
      <c r="AN296">
        <v>0</v>
      </c>
      <c r="AO296">
        <v>0</v>
      </c>
      <c r="AQ296">
        <v>2</v>
      </c>
      <c r="AR296" t="s">
        <v>20</v>
      </c>
      <c r="AS296" t="s">
        <v>20</v>
      </c>
      <c r="AT296">
        <v>5</v>
      </c>
      <c r="AU296">
        <v>2</v>
      </c>
      <c r="AV296">
        <v>0</v>
      </c>
      <c r="AW296" s="28"/>
      <c r="BA296" t="s">
        <v>2306</v>
      </c>
      <c r="BB296" s="6" t="s">
        <v>1381</v>
      </c>
      <c r="BG296" s="9"/>
      <c r="BI296" t="s">
        <v>3146</v>
      </c>
    </row>
    <row r="297" spans="1:61" x14ac:dyDescent="0.25">
      <c r="A297" s="22" t="s">
        <v>239</v>
      </c>
      <c r="B297" t="s">
        <v>248</v>
      </c>
      <c r="C297" t="str">
        <f>VLOOKUP(Tabelle1[[#This Row],[bank_name]],list_all_banks!$B$1:$C$691,2,FALSE)</f>
        <v>BE0403227515</v>
      </c>
      <c r="D297" s="6" t="s">
        <v>249</v>
      </c>
      <c r="E297" s="42" t="str">
        <f t="shared" si="4"/>
        <v>31.12.2016</v>
      </c>
      <c r="F297">
        <v>2016</v>
      </c>
      <c r="G297">
        <v>1</v>
      </c>
      <c r="H297" t="s">
        <v>20</v>
      </c>
      <c r="I297" t="s">
        <v>1382</v>
      </c>
      <c r="J297">
        <v>2</v>
      </c>
      <c r="K297" t="s">
        <v>1366</v>
      </c>
      <c r="L297">
        <v>0</v>
      </c>
      <c r="M297" t="s">
        <v>14</v>
      </c>
      <c r="N297" t="s">
        <v>19</v>
      </c>
      <c r="P297">
        <v>1</v>
      </c>
      <c r="Q297">
        <v>2</v>
      </c>
      <c r="R297">
        <v>0</v>
      </c>
      <c r="S297">
        <v>0</v>
      </c>
      <c r="U297">
        <v>0</v>
      </c>
      <c r="V297">
        <v>0</v>
      </c>
      <c r="W297" t="s">
        <v>20</v>
      </c>
      <c r="Y297" t="s">
        <v>1662</v>
      </c>
      <c r="Z297">
        <v>0</v>
      </c>
      <c r="AA297">
        <v>0</v>
      </c>
      <c r="AC297" t="s">
        <v>20</v>
      </c>
      <c r="AD297">
        <v>0</v>
      </c>
      <c r="AE297">
        <v>0</v>
      </c>
      <c r="AF297">
        <v>0</v>
      </c>
      <c r="AG297" t="s">
        <v>20</v>
      </c>
      <c r="AH297">
        <v>0</v>
      </c>
      <c r="AI297">
        <v>0</v>
      </c>
      <c r="AK297">
        <v>1</v>
      </c>
      <c r="AL297">
        <v>1</v>
      </c>
      <c r="AM297">
        <v>3</v>
      </c>
      <c r="AN297">
        <v>0</v>
      </c>
      <c r="AO297">
        <v>0</v>
      </c>
      <c r="AQ297">
        <v>2</v>
      </c>
      <c r="AR297" t="s">
        <v>20</v>
      </c>
      <c r="AS297" t="s">
        <v>20</v>
      </c>
      <c r="AT297">
        <v>5</v>
      </c>
      <c r="AU297">
        <v>2</v>
      </c>
      <c r="AV297">
        <v>0</v>
      </c>
      <c r="AW297" s="28"/>
      <c r="BA297" t="s">
        <v>2306</v>
      </c>
      <c r="BB297" s="6" t="s">
        <v>1381</v>
      </c>
      <c r="BG297" s="9"/>
      <c r="BI297" t="s">
        <v>3146</v>
      </c>
    </row>
    <row r="298" spans="1:61" x14ac:dyDescent="0.25">
      <c r="A298" s="108" t="s">
        <v>239</v>
      </c>
      <c r="B298" s="9" t="s">
        <v>248</v>
      </c>
      <c r="C298" s="9" t="str">
        <f>VLOOKUP(Tabelle1[[#This Row],[bank_name]],list_all_banks!$B$1:$C$691,2,FALSE)</f>
        <v>BE0403227515</v>
      </c>
      <c r="D298" s="6" t="s">
        <v>249</v>
      </c>
      <c r="E298" s="42" t="str">
        <f t="shared" si="4"/>
        <v>31.12.2016</v>
      </c>
      <c r="F298" s="9">
        <v>2016</v>
      </c>
      <c r="G298" s="9">
        <v>1</v>
      </c>
      <c r="H298" s="9" t="s">
        <v>20</v>
      </c>
      <c r="I298" s="9" t="s">
        <v>1382</v>
      </c>
      <c r="J298" s="9">
        <v>2</v>
      </c>
      <c r="K298" s="9" t="s">
        <v>1366</v>
      </c>
      <c r="L298" s="9">
        <v>0</v>
      </c>
      <c r="M298" s="9" t="s">
        <v>14</v>
      </c>
      <c r="N298" s="9" t="s">
        <v>19</v>
      </c>
      <c r="P298" s="9">
        <v>1</v>
      </c>
      <c r="Q298" s="9">
        <v>2</v>
      </c>
      <c r="R298" s="9">
        <v>0</v>
      </c>
      <c r="S298" s="9">
        <v>0</v>
      </c>
      <c r="U298" s="9">
        <v>0</v>
      </c>
      <c r="V298" s="9">
        <v>0</v>
      </c>
      <c r="W298" s="9" t="s">
        <v>20</v>
      </c>
      <c r="Y298" s="9" t="s">
        <v>820</v>
      </c>
      <c r="Z298" s="9">
        <v>61</v>
      </c>
      <c r="AA298" s="9">
        <v>63</v>
      </c>
      <c r="AB298" s="9"/>
      <c r="AC298" s="9" t="s">
        <v>20</v>
      </c>
      <c r="AD298" s="9">
        <v>-10</v>
      </c>
      <c r="AE298" s="9">
        <v>0</v>
      </c>
      <c r="AF298" s="9">
        <v>-10</v>
      </c>
      <c r="AG298" s="9" t="s">
        <v>20</v>
      </c>
      <c r="AH298" s="9">
        <v>0</v>
      </c>
      <c r="AI298" s="9">
        <v>0</v>
      </c>
      <c r="AK298" s="9">
        <v>1</v>
      </c>
      <c r="AL298" s="9">
        <v>1</v>
      </c>
      <c r="AM298" s="9">
        <v>3</v>
      </c>
      <c r="AN298" s="9">
        <v>0</v>
      </c>
      <c r="AO298" s="9">
        <v>0</v>
      </c>
      <c r="AQ298" s="9">
        <v>2</v>
      </c>
      <c r="AR298" s="9" t="s">
        <v>20</v>
      </c>
      <c r="AS298" s="9" t="s">
        <v>20</v>
      </c>
      <c r="AT298" s="9">
        <v>5</v>
      </c>
      <c r="AU298" s="9">
        <v>2</v>
      </c>
      <c r="AV298" s="9">
        <v>0</v>
      </c>
      <c r="AW298" s="121"/>
      <c r="AX298" s="9"/>
      <c r="BA298" s="9" t="s">
        <v>2306</v>
      </c>
      <c r="BB298" s="6" t="s">
        <v>1381</v>
      </c>
      <c r="BG298" s="9"/>
      <c r="BI298" t="s">
        <v>3146</v>
      </c>
    </row>
    <row r="299" spans="1:61" s="44" customFormat="1" ht="15.75" thickBot="1" x14ac:dyDescent="0.3">
      <c r="A299" s="132" t="s">
        <v>239</v>
      </c>
      <c r="B299" s="44" t="s">
        <v>248</v>
      </c>
      <c r="C299" s="44" t="str">
        <f>VLOOKUP(Tabelle1[[#This Row],[bank_name]],list_all_banks!$B$1:$C$691,2,FALSE)</f>
        <v>BE0403227515</v>
      </c>
      <c r="D299" s="45" t="s">
        <v>249</v>
      </c>
      <c r="E299" s="46" t="str">
        <f t="shared" si="4"/>
        <v>31.12.2016</v>
      </c>
      <c r="F299" s="44">
        <v>2016</v>
      </c>
      <c r="G299" s="44">
        <v>1</v>
      </c>
      <c r="H299" s="44" t="s">
        <v>20</v>
      </c>
      <c r="I299" s="44" t="s">
        <v>1382</v>
      </c>
      <c r="J299" s="44">
        <v>2</v>
      </c>
      <c r="K299" s="44" t="s">
        <v>1366</v>
      </c>
      <c r="L299" s="44">
        <v>0</v>
      </c>
      <c r="M299" s="44" t="s">
        <v>14</v>
      </c>
      <c r="N299" s="44" t="s">
        <v>19</v>
      </c>
      <c r="O299" s="45"/>
      <c r="P299" s="44">
        <v>1</v>
      </c>
      <c r="Q299" s="44">
        <v>2</v>
      </c>
      <c r="R299" s="44">
        <v>0</v>
      </c>
      <c r="S299" s="44">
        <v>0</v>
      </c>
      <c r="T299" s="45"/>
      <c r="U299" s="44">
        <v>0</v>
      </c>
      <c r="V299" s="44">
        <v>0</v>
      </c>
      <c r="W299" s="44" t="s">
        <v>20</v>
      </c>
      <c r="X299" s="45"/>
      <c r="Y299" s="44" t="s">
        <v>1650</v>
      </c>
      <c r="Z299" s="44">
        <v>37</v>
      </c>
      <c r="AA299" s="44">
        <v>61</v>
      </c>
      <c r="AC299" s="44" t="s">
        <v>20</v>
      </c>
      <c r="AD299" s="44">
        <v>2</v>
      </c>
      <c r="AE299" s="44">
        <v>0</v>
      </c>
      <c r="AF299" s="44">
        <v>2</v>
      </c>
      <c r="AG299" s="44" t="s">
        <v>20</v>
      </c>
      <c r="AH299" s="44">
        <v>0</v>
      </c>
      <c r="AI299" s="44">
        <v>0</v>
      </c>
      <c r="AJ299" s="45"/>
      <c r="AK299" s="44">
        <v>1</v>
      </c>
      <c r="AL299" s="44">
        <v>1</v>
      </c>
      <c r="AM299" s="44">
        <v>3</v>
      </c>
      <c r="AN299" s="44">
        <v>0</v>
      </c>
      <c r="AO299" s="44">
        <v>0</v>
      </c>
      <c r="AP299" s="45"/>
      <c r="AQ299" s="44">
        <v>2</v>
      </c>
      <c r="AR299" s="44" t="s">
        <v>20</v>
      </c>
      <c r="AS299" s="44" t="s">
        <v>20</v>
      </c>
      <c r="AT299" s="44">
        <v>5</v>
      </c>
      <c r="AU299" s="44">
        <v>2</v>
      </c>
      <c r="AV299" s="44">
        <v>0</v>
      </c>
      <c r="AW299" s="130"/>
      <c r="AY299" s="45"/>
      <c r="AZ299" s="46"/>
      <c r="BA299" s="44" t="s">
        <v>2306</v>
      </c>
      <c r="BB299" s="45" t="s">
        <v>1381</v>
      </c>
      <c r="BH299" s="45"/>
      <c r="BI299" t="s">
        <v>3146</v>
      </c>
    </row>
    <row r="300" spans="1:61" s="60" customFormat="1" ht="15.75" thickBot="1" x14ac:dyDescent="0.3">
      <c r="A300" s="60" t="s">
        <v>239</v>
      </c>
      <c r="B300" s="60" t="s">
        <v>250</v>
      </c>
      <c r="C300" s="60" t="str">
        <f>VLOOKUP(Tabelle1[[#This Row],[bank_name]],list_all_banks!$B$1:$C$691,2,FALSE)</f>
        <v>BE0403241371</v>
      </c>
      <c r="D300" s="128" t="s">
        <v>251</v>
      </c>
      <c r="E300" s="176" t="str">
        <f t="shared" si="4"/>
        <v>31.12.</v>
      </c>
      <c r="O300" s="128"/>
      <c r="T300" s="128"/>
      <c r="X300" s="128"/>
      <c r="AJ300" s="128"/>
      <c r="AP300" s="128"/>
      <c r="AY300" s="128"/>
      <c r="AZ300" s="176"/>
      <c r="BB300" s="128"/>
      <c r="BH300" s="128"/>
      <c r="BI300"/>
    </row>
    <row r="301" spans="1:61" x14ac:dyDescent="0.25">
      <c r="A301" s="17" t="s">
        <v>239</v>
      </c>
      <c r="B301" t="s">
        <v>254</v>
      </c>
      <c r="C301" t="str">
        <f>VLOOKUP(Tabelle1[[#This Row],[bank_name]],list_all_banks!$B$1:$C$691,2,FALSE)</f>
        <v>BE0404453475</v>
      </c>
      <c r="D301" s="6" t="s">
        <v>255</v>
      </c>
      <c r="E301" s="42" t="str">
        <f t="shared" si="4"/>
        <v>31.12.2014</v>
      </c>
      <c r="F301">
        <v>2014</v>
      </c>
      <c r="G301">
        <v>1</v>
      </c>
      <c r="H301">
        <v>3</v>
      </c>
      <c r="I301" s="4" t="s">
        <v>1382</v>
      </c>
      <c r="J301">
        <v>2</v>
      </c>
      <c r="K301" t="s">
        <v>1225</v>
      </c>
      <c r="L301">
        <v>2</v>
      </c>
      <c r="M301" t="s">
        <v>14</v>
      </c>
      <c r="N301" t="s">
        <v>1626</v>
      </c>
      <c r="P301">
        <v>2</v>
      </c>
      <c r="Q301">
        <v>0</v>
      </c>
      <c r="R301">
        <v>3</v>
      </c>
      <c r="S301">
        <v>0</v>
      </c>
      <c r="U301">
        <v>0</v>
      </c>
      <c r="V301">
        <v>0</v>
      </c>
      <c r="W301" t="s">
        <v>20</v>
      </c>
      <c r="Y301" t="s">
        <v>1718</v>
      </c>
      <c r="Z301" s="13">
        <v>343544740</v>
      </c>
      <c r="AA301" s="13">
        <v>751</v>
      </c>
      <c r="AB301" s="13">
        <v>128745783</v>
      </c>
      <c r="AC301" s="13" t="s">
        <v>20</v>
      </c>
      <c r="AD301" s="13" t="s">
        <v>20</v>
      </c>
      <c r="AE301" s="13" t="s">
        <v>20</v>
      </c>
      <c r="AF301" s="13" t="s">
        <v>20</v>
      </c>
      <c r="AG301" s="13">
        <v>19375032</v>
      </c>
      <c r="AH301">
        <v>0</v>
      </c>
      <c r="AI301">
        <v>0</v>
      </c>
      <c r="AK301">
        <v>1</v>
      </c>
      <c r="AL301">
        <v>0</v>
      </c>
      <c r="AM301">
        <v>2</v>
      </c>
      <c r="AN301">
        <v>0</v>
      </c>
      <c r="AO301" t="s">
        <v>20</v>
      </c>
      <c r="AQ301">
        <v>1</v>
      </c>
      <c r="AR301">
        <v>3</v>
      </c>
      <c r="AS301">
        <v>0</v>
      </c>
      <c r="AT301">
        <v>2</v>
      </c>
      <c r="AU301">
        <v>0</v>
      </c>
      <c r="AV301">
        <v>0</v>
      </c>
      <c r="AW301" s="25"/>
      <c r="AX301" s="25"/>
      <c r="AY301" s="10"/>
      <c r="BA301" s="14" t="s">
        <v>2307</v>
      </c>
      <c r="BB301" s="6" t="s">
        <v>1384</v>
      </c>
      <c r="BG301" s="9"/>
      <c r="BI301" t="s">
        <v>3146</v>
      </c>
    </row>
    <row r="302" spans="1:61" x14ac:dyDescent="0.25">
      <c r="A302" s="17" t="s">
        <v>239</v>
      </c>
      <c r="B302" t="s">
        <v>254</v>
      </c>
      <c r="C302" t="str">
        <f>VLOOKUP(Tabelle1[[#This Row],[bank_name]],list_all_banks!$B$1:$C$691,2,FALSE)</f>
        <v>BE0404453475</v>
      </c>
      <c r="D302" s="6" t="s">
        <v>255</v>
      </c>
      <c r="E302" s="42" t="str">
        <f t="shared" si="4"/>
        <v>31.12.2014</v>
      </c>
      <c r="F302">
        <v>2014</v>
      </c>
      <c r="G302">
        <v>1</v>
      </c>
      <c r="H302">
        <v>3</v>
      </c>
      <c r="I302" s="4" t="s">
        <v>1382</v>
      </c>
      <c r="J302">
        <v>2</v>
      </c>
      <c r="K302" t="s">
        <v>1225</v>
      </c>
      <c r="L302">
        <v>2</v>
      </c>
      <c r="M302" t="s">
        <v>14</v>
      </c>
      <c r="N302" t="s">
        <v>1626</v>
      </c>
      <c r="P302">
        <v>2</v>
      </c>
      <c r="Q302">
        <v>0</v>
      </c>
      <c r="R302">
        <v>3</v>
      </c>
      <c r="S302">
        <v>0</v>
      </c>
      <c r="U302">
        <v>0</v>
      </c>
      <c r="V302">
        <v>0</v>
      </c>
      <c r="W302" t="s">
        <v>20</v>
      </c>
      <c r="Y302" t="s">
        <v>1719</v>
      </c>
      <c r="Z302" s="13">
        <v>3204616</v>
      </c>
      <c r="AA302" s="13">
        <v>17</v>
      </c>
      <c r="AB302" s="13">
        <v>1798346</v>
      </c>
      <c r="AC302" s="13" t="s">
        <v>20</v>
      </c>
      <c r="AD302" s="13" t="s">
        <v>20</v>
      </c>
      <c r="AE302" s="13" t="s">
        <v>20</v>
      </c>
      <c r="AF302" s="13" t="s">
        <v>20</v>
      </c>
      <c r="AG302" s="13">
        <v>614363</v>
      </c>
      <c r="AH302">
        <v>0</v>
      </c>
      <c r="AI302">
        <v>0</v>
      </c>
      <c r="AK302">
        <v>1</v>
      </c>
      <c r="AL302">
        <v>0</v>
      </c>
      <c r="AM302">
        <v>2</v>
      </c>
      <c r="AN302">
        <v>0</v>
      </c>
      <c r="AO302" t="s">
        <v>20</v>
      </c>
      <c r="AQ302">
        <v>1</v>
      </c>
      <c r="AR302">
        <v>3</v>
      </c>
      <c r="AS302">
        <v>0</v>
      </c>
      <c r="AT302">
        <v>2</v>
      </c>
      <c r="AU302">
        <v>0</v>
      </c>
      <c r="AV302">
        <v>0</v>
      </c>
      <c r="AW302" s="25"/>
      <c r="AX302" s="25"/>
      <c r="AY302" s="10"/>
      <c r="BA302" s="14" t="s">
        <v>2307</v>
      </c>
      <c r="BB302" s="6" t="s">
        <v>1384</v>
      </c>
      <c r="BG302" s="9"/>
      <c r="BI302" t="s">
        <v>3146</v>
      </c>
    </row>
    <row r="303" spans="1:61" x14ac:dyDescent="0.25">
      <c r="A303" s="102" t="s">
        <v>239</v>
      </c>
      <c r="B303" s="9" t="s">
        <v>254</v>
      </c>
      <c r="C303" s="9" t="str">
        <f>VLOOKUP(Tabelle1[[#This Row],[bank_name]],list_all_banks!$B$1:$C$691,2,FALSE)</f>
        <v>BE0404453475</v>
      </c>
      <c r="D303" s="6" t="s">
        <v>255</v>
      </c>
      <c r="E303" s="42" t="str">
        <f t="shared" si="4"/>
        <v>31.12.2014</v>
      </c>
      <c r="F303" s="9">
        <v>2014</v>
      </c>
      <c r="G303" s="9">
        <v>1</v>
      </c>
      <c r="H303" s="9">
        <v>3</v>
      </c>
      <c r="I303" s="106" t="s">
        <v>1382</v>
      </c>
      <c r="J303" s="9">
        <v>2</v>
      </c>
      <c r="K303" s="9" t="s">
        <v>1225</v>
      </c>
      <c r="L303" s="9">
        <v>2</v>
      </c>
      <c r="M303" s="9" t="s">
        <v>14</v>
      </c>
      <c r="N303" s="9" t="s">
        <v>1626</v>
      </c>
      <c r="P303" s="9">
        <v>2</v>
      </c>
      <c r="Q303" s="9">
        <v>0</v>
      </c>
      <c r="R303" s="9">
        <v>3</v>
      </c>
      <c r="S303" s="9">
        <v>0</v>
      </c>
      <c r="U303" s="9">
        <v>0</v>
      </c>
      <c r="V303" s="9">
        <v>0</v>
      </c>
      <c r="W303" s="9" t="s">
        <v>20</v>
      </c>
      <c r="Y303" s="9" t="s">
        <v>1225</v>
      </c>
      <c r="Z303" s="68">
        <v>207887990</v>
      </c>
      <c r="AA303" s="68">
        <v>30</v>
      </c>
      <c r="AB303" s="68">
        <v>189809071</v>
      </c>
      <c r="AC303" s="68" t="s">
        <v>20</v>
      </c>
      <c r="AD303" s="68" t="s">
        <v>20</v>
      </c>
      <c r="AE303" s="68" t="s">
        <v>20</v>
      </c>
      <c r="AF303" s="68" t="s">
        <v>20</v>
      </c>
      <c r="AG303" s="68">
        <v>50319347</v>
      </c>
      <c r="AH303" s="9">
        <v>0</v>
      </c>
      <c r="AI303" s="9">
        <v>0</v>
      </c>
      <c r="AK303" s="9">
        <v>1</v>
      </c>
      <c r="AL303" s="9">
        <v>0</v>
      </c>
      <c r="AM303" s="9">
        <v>2</v>
      </c>
      <c r="AN303" s="9">
        <v>0</v>
      </c>
      <c r="AO303" s="9" t="s">
        <v>20</v>
      </c>
      <c r="AQ303" s="9">
        <v>1</v>
      </c>
      <c r="AR303" s="9">
        <v>3</v>
      </c>
      <c r="AS303" s="9">
        <v>0</v>
      </c>
      <c r="AT303" s="9">
        <v>2</v>
      </c>
      <c r="AU303" s="9">
        <v>0</v>
      </c>
      <c r="AV303" s="9">
        <v>0</v>
      </c>
      <c r="AW303" s="113"/>
      <c r="AX303" s="113"/>
      <c r="AY303" s="10"/>
      <c r="BA303" s="63" t="s">
        <v>2307</v>
      </c>
      <c r="BB303" s="6" t="s">
        <v>1384</v>
      </c>
      <c r="BC303" s="9"/>
      <c r="BD303" s="9"/>
      <c r="BE303" s="9"/>
      <c r="BF303" s="9"/>
      <c r="BG303" s="9"/>
      <c r="BI303" s="9" t="s">
        <v>3146</v>
      </c>
    </row>
    <row r="304" spans="1:61" s="44" customFormat="1" ht="15.75" thickBot="1" x14ac:dyDescent="0.3">
      <c r="A304" s="133" t="s">
        <v>239</v>
      </c>
      <c r="B304" s="44" t="s">
        <v>254</v>
      </c>
      <c r="C304" s="44" t="str">
        <f>VLOOKUP(Tabelle1[[#This Row],[bank_name]],list_all_banks!$B$1:$C$691,2,FALSE)</f>
        <v>BE0404453475</v>
      </c>
      <c r="D304" s="45" t="s">
        <v>255</v>
      </c>
      <c r="E304" s="46" t="str">
        <f t="shared" si="4"/>
        <v>31.12.2014</v>
      </c>
      <c r="F304" s="44">
        <v>2014</v>
      </c>
      <c r="G304" s="44">
        <v>1</v>
      </c>
      <c r="H304" s="44">
        <v>3</v>
      </c>
      <c r="I304" s="134" t="s">
        <v>1382</v>
      </c>
      <c r="J304" s="44">
        <v>2</v>
      </c>
      <c r="K304" s="44" t="s">
        <v>1225</v>
      </c>
      <c r="L304" s="44">
        <v>2</v>
      </c>
      <c r="M304" s="44" t="s">
        <v>14</v>
      </c>
      <c r="N304" s="44" t="s">
        <v>1626</v>
      </c>
      <c r="O304" s="45"/>
      <c r="P304" s="44">
        <v>2</v>
      </c>
      <c r="Q304" s="44">
        <v>0</v>
      </c>
      <c r="R304" s="44">
        <v>3</v>
      </c>
      <c r="S304" s="44">
        <v>0</v>
      </c>
      <c r="T304" s="45"/>
      <c r="U304" s="44">
        <v>0</v>
      </c>
      <c r="V304" s="44">
        <v>0</v>
      </c>
      <c r="W304" s="44" t="s">
        <v>20</v>
      </c>
      <c r="X304" s="45"/>
      <c r="Y304" s="127" t="s">
        <v>1725</v>
      </c>
      <c r="Z304" s="135">
        <v>0</v>
      </c>
      <c r="AA304" s="44">
        <v>0</v>
      </c>
      <c r="AB304" s="135">
        <v>0</v>
      </c>
      <c r="AC304" s="44" t="s">
        <v>20</v>
      </c>
      <c r="AD304" s="44" t="s">
        <v>20</v>
      </c>
      <c r="AE304" s="44" t="s">
        <v>20</v>
      </c>
      <c r="AF304" s="44" t="s">
        <v>20</v>
      </c>
      <c r="AG304" s="135">
        <v>0</v>
      </c>
      <c r="AH304" s="44">
        <v>0</v>
      </c>
      <c r="AI304" s="44">
        <v>0</v>
      </c>
      <c r="AJ304" s="45"/>
      <c r="AK304" s="44">
        <v>1</v>
      </c>
      <c r="AL304" s="44">
        <v>0</v>
      </c>
      <c r="AM304" s="44">
        <v>2</v>
      </c>
      <c r="AN304" s="44">
        <v>0</v>
      </c>
      <c r="AO304" s="44" t="s">
        <v>20</v>
      </c>
      <c r="AP304" s="45"/>
      <c r="AQ304" s="44">
        <v>1</v>
      </c>
      <c r="AR304" s="44">
        <v>3</v>
      </c>
      <c r="AS304" s="44">
        <v>0</v>
      </c>
      <c r="AT304" s="44">
        <v>2</v>
      </c>
      <c r="AU304" s="44">
        <v>0</v>
      </c>
      <c r="AV304" s="44">
        <v>0</v>
      </c>
      <c r="AW304" s="136"/>
      <c r="AX304" s="136"/>
      <c r="AY304" s="56"/>
      <c r="AZ304" s="46"/>
      <c r="BA304" s="47" t="s">
        <v>2307</v>
      </c>
      <c r="BB304" s="45" t="s">
        <v>1384</v>
      </c>
      <c r="BH304" s="45"/>
      <c r="BI304" t="s">
        <v>3146</v>
      </c>
    </row>
    <row r="305" spans="1:61" x14ac:dyDescent="0.25">
      <c r="A305" s="17" t="s">
        <v>239</v>
      </c>
      <c r="B305" t="s">
        <v>254</v>
      </c>
      <c r="C305" t="str">
        <f>VLOOKUP(Tabelle1[[#This Row],[bank_name]],list_all_banks!$B$1:$C$691,2,FALSE)</f>
        <v>BE0404453475</v>
      </c>
      <c r="D305" s="6" t="s">
        <v>255</v>
      </c>
      <c r="E305" s="42" t="str">
        <f t="shared" si="4"/>
        <v>31.12.2015</v>
      </c>
      <c r="F305">
        <v>2015</v>
      </c>
      <c r="G305">
        <v>1</v>
      </c>
      <c r="H305">
        <v>3</v>
      </c>
      <c r="I305" s="4" t="s">
        <v>1382</v>
      </c>
      <c r="J305">
        <v>2</v>
      </c>
      <c r="K305" t="s">
        <v>1366</v>
      </c>
      <c r="L305">
        <v>2</v>
      </c>
      <c r="M305" t="s">
        <v>14</v>
      </c>
      <c r="N305" t="s">
        <v>1626</v>
      </c>
      <c r="P305">
        <v>2</v>
      </c>
      <c r="Q305">
        <v>0</v>
      </c>
      <c r="R305">
        <v>3</v>
      </c>
      <c r="S305">
        <v>0</v>
      </c>
      <c r="U305">
        <v>0</v>
      </c>
      <c r="V305">
        <v>0</v>
      </c>
      <c r="W305" t="s">
        <v>20</v>
      </c>
      <c r="Y305" t="s">
        <v>239</v>
      </c>
      <c r="Z305" s="13">
        <v>392885206</v>
      </c>
      <c r="AA305" s="13">
        <v>804</v>
      </c>
      <c r="AB305" s="13">
        <v>111506547</v>
      </c>
      <c r="AC305" s="13" t="s">
        <v>20</v>
      </c>
      <c r="AD305" s="13" t="s">
        <v>20</v>
      </c>
      <c r="AE305" s="13" t="s">
        <v>20</v>
      </c>
      <c r="AF305" s="13" t="s">
        <v>20</v>
      </c>
      <c r="AG305" s="13">
        <v>25758363</v>
      </c>
      <c r="AH305">
        <v>0</v>
      </c>
      <c r="AI305">
        <v>0</v>
      </c>
      <c r="AK305">
        <v>1</v>
      </c>
      <c r="AL305">
        <v>1</v>
      </c>
      <c r="AM305">
        <v>2</v>
      </c>
      <c r="AN305">
        <v>0</v>
      </c>
      <c r="AO305" t="s">
        <v>20</v>
      </c>
      <c r="AQ305">
        <v>1</v>
      </c>
      <c r="AR305">
        <v>3</v>
      </c>
      <c r="AS305">
        <v>0</v>
      </c>
      <c r="AT305">
        <v>2</v>
      </c>
      <c r="AU305">
        <v>0</v>
      </c>
      <c r="AV305">
        <v>0</v>
      </c>
      <c r="AW305" s="25"/>
      <c r="AX305" s="25"/>
      <c r="AY305" s="10"/>
      <c r="BA305" s="14" t="s">
        <v>2308</v>
      </c>
      <c r="BB305" s="6" t="s">
        <v>1385</v>
      </c>
      <c r="BG305" s="9"/>
      <c r="BI305" t="s">
        <v>3146</v>
      </c>
    </row>
    <row r="306" spans="1:61" x14ac:dyDescent="0.25">
      <c r="A306" s="17" t="s">
        <v>239</v>
      </c>
      <c r="B306" t="s">
        <v>254</v>
      </c>
      <c r="C306" t="str">
        <f>VLOOKUP(Tabelle1[[#This Row],[bank_name]],list_all_banks!$B$1:$C$691,2,FALSE)</f>
        <v>BE0404453475</v>
      </c>
      <c r="D306" s="6" t="s">
        <v>255</v>
      </c>
      <c r="E306" s="42" t="str">
        <f t="shared" si="4"/>
        <v>31.12.2015</v>
      </c>
      <c r="F306">
        <v>2015</v>
      </c>
      <c r="G306">
        <v>1</v>
      </c>
      <c r="H306">
        <v>3</v>
      </c>
      <c r="I306" s="4" t="s">
        <v>1382</v>
      </c>
      <c r="J306">
        <v>2</v>
      </c>
      <c r="K306" t="s">
        <v>1366</v>
      </c>
      <c r="L306">
        <v>2</v>
      </c>
      <c r="M306" t="s">
        <v>14</v>
      </c>
      <c r="N306" t="s">
        <v>1626</v>
      </c>
      <c r="P306">
        <v>2</v>
      </c>
      <c r="Q306">
        <v>0</v>
      </c>
      <c r="R306">
        <v>3</v>
      </c>
      <c r="S306">
        <v>0</v>
      </c>
      <c r="U306">
        <v>0</v>
      </c>
      <c r="V306">
        <v>0</v>
      </c>
      <c r="W306" t="s">
        <v>20</v>
      </c>
      <c r="Y306" t="s">
        <v>1170</v>
      </c>
      <c r="Z306" s="13">
        <v>7332252</v>
      </c>
      <c r="AA306" s="13">
        <v>14</v>
      </c>
      <c r="AB306" s="13">
        <v>3742241</v>
      </c>
      <c r="AC306" s="13" t="s">
        <v>20</v>
      </c>
      <c r="AD306" s="13" t="s">
        <v>20</v>
      </c>
      <c r="AE306" s="13" t="s">
        <v>20</v>
      </c>
      <c r="AF306" s="13" t="s">
        <v>20</v>
      </c>
      <c r="AG306" s="13">
        <v>1079478</v>
      </c>
      <c r="AH306">
        <v>0</v>
      </c>
      <c r="AI306">
        <v>0</v>
      </c>
      <c r="AK306">
        <v>1</v>
      </c>
      <c r="AL306">
        <v>1</v>
      </c>
      <c r="AM306">
        <v>2</v>
      </c>
      <c r="AN306">
        <v>0</v>
      </c>
      <c r="AO306" t="s">
        <v>20</v>
      </c>
      <c r="AQ306">
        <v>1</v>
      </c>
      <c r="AR306">
        <v>3</v>
      </c>
      <c r="AS306">
        <v>0</v>
      </c>
      <c r="AT306">
        <v>2</v>
      </c>
      <c r="AU306">
        <v>0</v>
      </c>
      <c r="AV306">
        <v>0</v>
      </c>
      <c r="AW306" s="25"/>
      <c r="AX306" s="25"/>
      <c r="AY306" s="10"/>
      <c r="BA306" s="14" t="s">
        <v>2308</v>
      </c>
      <c r="BB306" s="6" t="s">
        <v>1385</v>
      </c>
      <c r="BG306" s="9"/>
      <c r="BI306" t="s">
        <v>3146</v>
      </c>
    </row>
    <row r="307" spans="1:61" x14ac:dyDescent="0.25">
      <c r="A307" s="17" t="s">
        <v>239</v>
      </c>
      <c r="B307" t="s">
        <v>254</v>
      </c>
      <c r="C307" t="str">
        <f>VLOOKUP(Tabelle1[[#This Row],[bank_name]],list_all_banks!$B$1:$C$691,2,FALSE)</f>
        <v>BE0404453475</v>
      </c>
      <c r="D307" s="6" t="s">
        <v>255</v>
      </c>
      <c r="E307" s="42" t="str">
        <f t="shared" si="4"/>
        <v>31.12.2015</v>
      </c>
      <c r="F307">
        <v>2015</v>
      </c>
      <c r="G307">
        <v>1</v>
      </c>
      <c r="H307">
        <v>3</v>
      </c>
      <c r="I307" s="4" t="s">
        <v>1382</v>
      </c>
      <c r="J307">
        <v>2</v>
      </c>
      <c r="K307" t="s">
        <v>1366</v>
      </c>
      <c r="L307">
        <v>2</v>
      </c>
      <c r="M307" t="s">
        <v>14</v>
      </c>
      <c r="N307" t="s">
        <v>1626</v>
      </c>
      <c r="P307">
        <v>2</v>
      </c>
      <c r="Q307">
        <v>0</v>
      </c>
      <c r="R307">
        <v>3</v>
      </c>
      <c r="S307">
        <v>0</v>
      </c>
      <c r="U307">
        <v>0</v>
      </c>
      <c r="V307">
        <v>0</v>
      </c>
      <c r="W307" t="s">
        <v>20</v>
      </c>
      <c r="Y307" t="s">
        <v>1225</v>
      </c>
      <c r="Z307" s="13">
        <v>212375285</v>
      </c>
      <c r="AA307" s="13">
        <v>30</v>
      </c>
      <c r="AB307" s="13">
        <v>189589758</v>
      </c>
      <c r="AC307" s="13" t="s">
        <v>20</v>
      </c>
      <c r="AD307" s="13" t="s">
        <v>20</v>
      </c>
      <c r="AE307" s="13" t="s">
        <v>20</v>
      </c>
      <c r="AF307" s="13" t="s">
        <v>20</v>
      </c>
      <c r="AG307" s="13">
        <v>52058893</v>
      </c>
      <c r="AH307">
        <v>0</v>
      </c>
      <c r="AI307">
        <v>0</v>
      </c>
      <c r="AK307">
        <v>1</v>
      </c>
      <c r="AL307">
        <v>1</v>
      </c>
      <c r="AM307">
        <v>2</v>
      </c>
      <c r="AN307">
        <v>0</v>
      </c>
      <c r="AO307" t="s">
        <v>20</v>
      </c>
      <c r="AQ307">
        <v>1</v>
      </c>
      <c r="AR307">
        <v>3</v>
      </c>
      <c r="AS307">
        <v>0</v>
      </c>
      <c r="AT307">
        <v>2</v>
      </c>
      <c r="AU307">
        <v>0</v>
      </c>
      <c r="AV307">
        <v>0</v>
      </c>
      <c r="AW307" s="25"/>
      <c r="AX307" s="25"/>
      <c r="AY307" s="10"/>
      <c r="BA307" s="14" t="s">
        <v>2308</v>
      </c>
      <c r="BB307" s="6" t="s">
        <v>1385</v>
      </c>
      <c r="BG307" s="9"/>
      <c r="BI307" t="s">
        <v>3146</v>
      </c>
    </row>
    <row r="308" spans="1:61" s="44" customFormat="1" ht="15.75" thickBot="1" x14ac:dyDescent="0.3">
      <c r="A308" s="133" t="s">
        <v>239</v>
      </c>
      <c r="B308" s="44" t="s">
        <v>254</v>
      </c>
      <c r="C308" s="44" t="str">
        <f>VLOOKUP(Tabelle1[[#This Row],[bank_name]],list_all_banks!$B$1:$C$691,2,FALSE)</f>
        <v>BE0404453475</v>
      </c>
      <c r="D308" s="45" t="s">
        <v>255</v>
      </c>
      <c r="E308" s="46" t="str">
        <f t="shared" si="4"/>
        <v>31.12.2015</v>
      </c>
      <c r="F308" s="44">
        <v>2015</v>
      </c>
      <c r="G308" s="44">
        <v>1</v>
      </c>
      <c r="H308" s="44">
        <v>3</v>
      </c>
      <c r="I308" s="134" t="s">
        <v>1382</v>
      </c>
      <c r="J308" s="44">
        <v>2</v>
      </c>
      <c r="K308" s="44" t="s">
        <v>1366</v>
      </c>
      <c r="L308" s="44">
        <v>2</v>
      </c>
      <c r="M308" s="44" t="s">
        <v>14</v>
      </c>
      <c r="N308" s="44" t="s">
        <v>1626</v>
      </c>
      <c r="O308" s="45"/>
      <c r="P308" s="44">
        <v>2</v>
      </c>
      <c r="Q308" s="44">
        <v>0</v>
      </c>
      <c r="R308" s="44">
        <v>3</v>
      </c>
      <c r="S308" s="44">
        <v>0</v>
      </c>
      <c r="T308" s="45"/>
      <c r="U308" s="44">
        <v>0</v>
      </c>
      <c r="V308" s="44">
        <v>0</v>
      </c>
      <c r="W308" s="44" t="s">
        <v>20</v>
      </c>
      <c r="X308" s="45"/>
      <c r="Y308" s="127" t="s">
        <v>1725</v>
      </c>
      <c r="Z308" s="123">
        <v>0</v>
      </c>
      <c r="AA308" s="123">
        <v>0</v>
      </c>
      <c r="AB308" s="123">
        <v>0</v>
      </c>
      <c r="AC308" s="123" t="s">
        <v>20</v>
      </c>
      <c r="AD308" s="123" t="s">
        <v>20</v>
      </c>
      <c r="AE308" s="123" t="s">
        <v>20</v>
      </c>
      <c r="AF308" s="123" t="s">
        <v>20</v>
      </c>
      <c r="AG308" s="123">
        <v>0</v>
      </c>
      <c r="AH308" s="44">
        <v>0</v>
      </c>
      <c r="AI308" s="44">
        <v>0</v>
      </c>
      <c r="AJ308" s="45"/>
      <c r="AK308" s="44">
        <v>1</v>
      </c>
      <c r="AL308" s="44">
        <v>1</v>
      </c>
      <c r="AM308" s="44">
        <v>2</v>
      </c>
      <c r="AN308" s="44">
        <v>0</v>
      </c>
      <c r="AO308" s="44" t="s">
        <v>20</v>
      </c>
      <c r="AP308" s="45"/>
      <c r="AQ308" s="44">
        <v>1</v>
      </c>
      <c r="AR308" s="44">
        <v>3</v>
      </c>
      <c r="AS308" s="44">
        <v>0</v>
      </c>
      <c r="AT308" s="44">
        <v>2</v>
      </c>
      <c r="AU308" s="44">
        <v>0</v>
      </c>
      <c r="AV308" s="44">
        <v>0</v>
      </c>
      <c r="AW308" s="136"/>
      <c r="AX308" s="136"/>
      <c r="AY308" s="56"/>
      <c r="AZ308" s="46"/>
      <c r="BA308" s="47" t="s">
        <v>2308</v>
      </c>
      <c r="BB308" s="45" t="s">
        <v>1385</v>
      </c>
      <c r="BH308" s="45"/>
      <c r="BI308" t="s">
        <v>3146</v>
      </c>
    </row>
    <row r="309" spans="1:61" x14ac:dyDescent="0.25">
      <c r="A309" s="17" t="s">
        <v>239</v>
      </c>
      <c r="B309" s="40" t="s">
        <v>252</v>
      </c>
      <c r="C309" t="str">
        <f>VLOOKUP(Tabelle1[[#This Row],[bank_name]],list_all_banks!$B$1:$C$691,2,FALSE)</f>
        <v>BE0404476835</v>
      </c>
      <c r="D309" s="6" t="s">
        <v>253</v>
      </c>
      <c r="E309" s="42" t="str">
        <f t="shared" si="4"/>
        <v>31.12.2015</v>
      </c>
      <c r="F309">
        <v>2015</v>
      </c>
      <c r="G309">
        <v>1</v>
      </c>
      <c r="H309">
        <v>3</v>
      </c>
      <c r="I309" s="4" t="s">
        <v>1382</v>
      </c>
      <c r="J309">
        <v>2</v>
      </c>
      <c r="K309" t="s">
        <v>1366</v>
      </c>
      <c r="L309">
        <v>1</v>
      </c>
      <c r="M309" t="s">
        <v>14</v>
      </c>
      <c r="N309" t="s">
        <v>91</v>
      </c>
      <c r="P309">
        <v>0</v>
      </c>
      <c r="Q309">
        <v>0</v>
      </c>
      <c r="R309">
        <v>1</v>
      </c>
      <c r="S309">
        <v>0</v>
      </c>
      <c r="U309">
        <v>0</v>
      </c>
      <c r="V309">
        <v>0</v>
      </c>
      <c r="W309" t="s">
        <v>20</v>
      </c>
      <c r="Y309" t="s">
        <v>239</v>
      </c>
      <c r="Z309" s="13">
        <v>244009</v>
      </c>
      <c r="AA309" s="13">
        <v>842</v>
      </c>
      <c r="AB309" s="13">
        <v>97264</v>
      </c>
      <c r="AC309" s="13" t="s">
        <v>20</v>
      </c>
      <c r="AD309" s="13" t="s">
        <v>20</v>
      </c>
      <c r="AE309" s="13" t="s">
        <v>20</v>
      </c>
      <c r="AF309" s="13" t="s">
        <v>20</v>
      </c>
      <c r="AG309" s="13">
        <v>16592</v>
      </c>
      <c r="AH309">
        <v>0</v>
      </c>
      <c r="AI309">
        <v>0</v>
      </c>
      <c r="AK309">
        <v>0</v>
      </c>
      <c r="AL309">
        <v>1</v>
      </c>
      <c r="AM309">
        <v>2</v>
      </c>
      <c r="AN309">
        <v>0</v>
      </c>
      <c r="AO309" t="s">
        <v>20</v>
      </c>
      <c r="AQ309">
        <v>1</v>
      </c>
      <c r="AR309">
        <v>3</v>
      </c>
      <c r="AS309">
        <v>0</v>
      </c>
      <c r="AT309">
        <v>2</v>
      </c>
      <c r="AU309">
        <v>0</v>
      </c>
      <c r="AV309">
        <v>0</v>
      </c>
      <c r="AW309" s="25"/>
      <c r="AX309" s="25"/>
      <c r="AY309" s="10"/>
      <c r="AZ309" s="114" t="s">
        <v>2255</v>
      </c>
      <c r="BA309" s="14" t="s">
        <v>2309</v>
      </c>
      <c r="BB309" s="6" t="s">
        <v>1383</v>
      </c>
      <c r="BG309" s="9"/>
      <c r="BI309" t="s">
        <v>3146</v>
      </c>
    </row>
    <row r="310" spans="1:61" x14ac:dyDescent="0.25">
      <c r="A310" s="17" t="s">
        <v>239</v>
      </c>
      <c r="B310" s="40" t="s">
        <v>252</v>
      </c>
      <c r="C310" t="str">
        <f>VLOOKUP(Tabelle1[[#This Row],[bank_name]],list_all_banks!$B$1:$C$691,2,FALSE)</f>
        <v>BE0404476835</v>
      </c>
      <c r="D310" s="6" t="s">
        <v>253</v>
      </c>
      <c r="E310" s="42" t="str">
        <f t="shared" si="4"/>
        <v>31.12.2015</v>
      </c>
      <c r="F310">
        <v>2015</v>
      </c>
      <c r="G310">
        <v>1</v>
      </c>
      <c r="H310">
        <v>3</v>
      </c>
      <c r="I310" s="4" t="s">
        <v>1382</v>
      </c>
      <c r="J310">
        <v>2</v>
      </c>
      <c r="K310" t="s">
        <v>1366</v>
      </c>
      <c r="L310">
        <v>1</v>
      </c>
      <c r="M310" t="s">
        <v>14</v>
      </c>
      <c r="N310" t="s">
        <v>91</v>
      </c>
      <c r="P310">
        <v>0</v>
      </c>
      <c r="Q310">
        <v>0</v>
      </c>
      <c r="R310">
        <v>1</v>
      </c>
      <c r="S310">
        <v>0</v>
      </c>
      <c r="U310">
        <v>0</v>
      </c>
      <c r="V310">
        <v>0</v>
      </c>
      <c r="W310" t="s">
        <v>20</v>
      </c>
      <c r="Y310" t="s">
        <v>1717</v>
      </c>
      <c r="Z310" s="13">
        <v>39521</v>
      </c>
      <c r="AA310" s="13">
        <v>315</v>
      </c>
      <c r="AB310" s="13">
        <v>-53444</v>
      </c>
      <c r="AC310" s="13" t="s">
        <v>20</v>
      </c>
      <c r="AD310" s="13" t="s">
        <v>20</v>
      </c>
      <c r="AE310" s="13" t="s">
        <v>20</v>
      </c>
      <c r="AF310" s="13" t="s">
        <v>20</v>
      </c>
      <c r="AG310" s="13">
        <v>-612</v>
      </c>
      <c r="AH310">
        <v>0</v>
      </c>
      <c r="AI310">
        <v>0</v>
      </c>
      <c r="AK310">
        <v>0</v>
      </c>
      <c r="AL310">
        <v>1</v>
      </c>
      <c r="AM310">
        <v>2</v>
      </c>
      <c r="AN310">
        <v>0</v>
      </c>
      <c r="AO310" t="s">
        <v>20</v>
      </c>
      <c r="AQ310">
        <v>1</v>
      </c>
      <c r="AR310">
        <v>3</v>
      </c>
      <c r="AS310">
        <v>0</v>
      </c>
      <c r="AT310">
        <v>2</v>
      </c>
      <c r="AU310">
        <v>0</v>
      </c>
      <c r="AV310">
        <v>0</v>
      </c>
      <c r="AW310" s="25"/>
      <c r="AX310" s="25"/>
      <c r="AY310" s="10"/>
      <c r="AZ310" s="114" t="s">
        <v>2256</v>
      </c>
      <c r="BA310" s="14" t="s">
        <v>2309</v>
      </c>
      <c r="BB310" s="6" t="s">
        <v>1383</v>
      </c>
      <c r="BG310" s="9"/>
      <c r="BI310" t="s">
        <v>3146</v>
      </c>
    </row>
    <row r="311" spans="1:61" s="44" customFormat="1" ht="15.75" thickBot="1" x14ac:dyDescent="0.3">
      <c r="A311" s="133" t="s">
        <v>239</v>
      </c>
      <c r="B311" s="48" t="s">
        <v>252</v>
      </c>
      <c r="C311" s="44" t="str">
        <f>VLOOKUP(Tabelle1[[#This Row],[bank_name]],list_all_banks!$B$1:$C$691,2,FALSE)</f>
        <v>BE0404476835</v>
      </c>
      <c r="D311" s="45" t="s">
        <v>253</v>
      </c>
      <c r="E311" s="46" t="str">
        <f t="shared" si="4"/>
        <v>31.12.2015</v>
      </c>
      <c r="F311" s="44">
        <v>2015</v>
      </c>
      <c r="G311" s="44">
        <v>1</v>
      </c>
      <c r="H311" s="44">
        <v>3</v>
      </c>
      <c r="I311" s="134" t="s">
        <v>1382</v>
      </c>
      <c r="J311" s="44">
        <v>2</v>
      </c>
      <c r="K311" s="44" t="s">
        <v>1366</v>
      </c>
      <c r="L311" s="44">
        <v>1</v>
      </c>
      <c r="M311" s="44" t="s">
        <v>14</v>
      </c>
      <c r="N311" s="44" t="s">
        <v>91</v>
      </c>
      <c r="O311" s="45"/>
      <c r="P311" s="44">
        <v>0</v>
      </c>
      <c r="Q311" s="44">
        <v>0</v>
      </c>
      <c r="R311" s="44">
        <v>1</v>
      </c>
      <c r="S311" s="44">
        <v>0</v>
      </c>
      <c r="T311" s="45"/>
      <c r="U311" s="44">
        <v>0</v>
      </c>
      <c r="V311" s="44">
        <v>0</v>
      </c>
      <c r="W311" s="44" t="s">
        <v>20</v>
      </c>
      <c r="X311" s="45"/>
      <c r="Y311" s="44" t="s">
        <v>1278</v>
      </c>
      <c r="Z311" s="123">
        <v>0</v>
      </c>
      <c r="AA311" s="123">
        <v>3</v>
      </c>
      <c r="AB311" s="123">
        <v>-254</v>
      </c>
      <c r="AC311" s="123" t="s">
        <v>20</v>
      </c>
      <c r="AD311" s="123" t="s">
        <v>20</v>
      </c>
      <c r="AE311" s="123" t="s">
        <v>20</v>
      </c>
      <c r="AF311" s="123" t="s">
        <v>20</v>
      </c>
      <c r="AG311" s="123">
        <v>21</v>
      </c>
      <c r="AH311" s="44">
        <v>0</v>
      </c>
      <c r="AI311" s="44">
        <v>0</v>
      </c>
      <c r="AJ311" s="45"/>
      <c r="AK311" s="44">
        <v>0</v>
      </c>
      <c r="AL311" s="44">
        <v>1</v>
      </c>
      <c r="AM311" s="44">
        <v>2</v>
      </c>
      <c r="AN311" s="44">
        <v>0</v>
      </c>
      <c r="AO311" s="44" t="s">
        <v>20</v>
      </c>
      <c r="AP311" s="45"/>
      <c r="AQ311" s="44">
        <v>1</v>
      </c>
      <c r="AR311" s="44">
        <v>3</v>
      </c>
      <c r="AS311" s="44">
        <v>0</v>
      </c>
      <c r="AT311" s="44">
        <v>2</v>
      </c>
      <c r="AU311" s="44">
        <v>0</v>
      </c>
      <c r="AV311" s="44">
        <v>0</v>
      </c>
      <c r="AW311" s="136"/>
      <c r="AX311" s="136"/>
      <c r="AY311" s="56"/>
      <c r="AZ311" s="46"/>
      <c r="BA311" s="47" t="s">
        <v>2309</v>
      </c>
      <c r="BB311" s="45" t="s">
        <v>1383</v>
      </c>
      <c r="BH311" s="45"/>
      <c r="BI311" t="s">
        <v>3146</v>
      </c>
    </row>
    <row r="312" spans="1:61" x14ac:dyDescent="0.25">
      <c r="A312" t="s">
        <v>239</v>
      </c>
      <c r="B312" t="s">
        <v>256</v>
      </c>
      <c r="C312" t="str">
        <f>VLOOKUP(Tabelle1[[#This Row],[bank_name]],list_all_banks!$B$1:$C$691,2,FALSE)</f>
        <v>BE0405156033</v>
      </c>
      <c r="D312" s="6" t="s">
        <v>257</v>
      </c>
      <c r="E312" s="42" t="str">
        <f t="shared" si="4"/>
        <v>31.12.</v>
      </c>
      <c r="F312" s="9"/>
      <c r="BG312" s="9"/>
    </row>
    <row r="313" spans="1:61" x14ac:dyDescent="0.25">
      <c r="A313" t="s">
        <v>239</v>
      </c>
      <c r="B313" t="s">
        <v>1905</v>
      </c>
      <c r="C313" t="str">
        <f>VLOOKUP(Tabelle1[[#This Row],[bank_name]],list_all_banks!$B$1:$C$691,2,FALSE)</f>
        <v>BE0413564943</v>
      </c>
      <c r="D313" s="6" t="s">
        <v>1906</v>
      </c>
      <c r="E313" s="42" t="str">
        <f t="shared" si="4"/>
        <v>31.12.</v>
      </c>
      <c r="F313" s="9"/>
      <c r="BG313" s="9"/>
    </row>
    <row r="314" spans="1:61" x14ac:dyDescent="0.25">
      <c r="A314" t="s">
        <v>239</v>
      </c>
      <c r="B314" t="s">
        <v>258</v>
      </c>
      <c r="C314" t="str">
        <f>VLOOKUP(Tabelle1[[#This Row],[bank_name]],list_all_banks!$B$1:$C$691,2,FALSE)</f>
        <v>BE0453076211</v>
      </c>
      <c r="D314" s="6" t="s">
        <v>259</v>
      </c>
      <c r="E314" s="42" t="str">
        <f t="shared" si="4"/>
        <v>31.12.</v>
      </c>
      <c r="F314" s="9"/>
      <c r="BG314" s="9"/>
    </row>
    <row r="315" spans="1:61" x14ac:dyDescent="0.25">
      <c r="A315" t="s">
        <v>239</v>
      </c>
      <c r="B315" t="s">
        <v>260</v>
      </c>
      <c r="C315" t="str">
        <f>VLOOKUP(Tabelle1[[#This Row],[bank_name]],list_all_banks!$B$1:$C$691,2,FALSE)</f>
        <v>BE0462955363</v>
      </c>
      <c r="D315" s="6" t="s">
        <v>261</v>
      </c>
      <c r="E315" s="42" t="str">
        <f t="shared" si="4"/>
        <v>31.12.</v>
      </c>
      <c r="F315" s="9"/>
      <c r="BG315" s="9"/>
    </row>
    <row r="316" spans="1:61" x14ac:dyDescent="0.25">
      <c r="A316" t="s">
        <v>239</v>
      </c>
      <c r="B316" t="s">
        <v>262</v>
      </c>
      <c r="C316" t="str">
        <f>VLOOKUP(Tabelle1[[#This Row],[bank_name]],list_all_banks!$B$1:$C$691,2,FALSE)</f>
        <v>BE0471885204</v>
      </c>
      <c r="D316" s="6" t="s">
        <v>263</v>
      </c>
      <c r="E316" s="42" t="str">
        <f t="shared" si="4"/>
        <v>31.12.</v>
      </c>
      <c r="F316" s="9"/>
      <c r="BG316" s="9"/>
    </row>
    <row r="317" spans="1:61" x14ac:dyDescent="0.25">
      <c r="A317" t="s">
        <v>239</v>
      </c>
      <c r="B317" t="s">
        <v>1907</v>
      </c>
      <c r="C317" t="str">
        <f>VLOOKUP(Tabelle1[[#This Row],[bank_name]],list_all_banks!$B$1:$C$691,2,FALSE)</f>
        <v>BE0866015010</v>
      </c>
      <c r="D317" s="6" t="s">
        <v>1908</v>
      </c>
      <c r="E317" s="42" t="str">
        <f t="shared" si="4"/>
        <v>31.12.</v>
      </c>
      <c r="BG317" s="9"/>
    </row>
    <row r="318" spans="1:61" x14ac:dyDescent="0.25">
      <c r="A318" t="s">
        <v>264</v>
      </c>
      <c r="B318" t="s">
        <v>265</v>
      </c>
      <c r="C318" t="str">
        <f>VLOOKUP(Tabelle1[[#This Row],[bank_name]],list_all_banks!$B$1:$C$691,2,FALSE)</f>
        <v>BG040534040</v>
      </c>
      <c r="D318" s="6" t="s">
        <v>266</v>
      </c>
      <c r="E318" s="42" t="str">
        <f t="shared" si="4"/>
        <v>31.12.</v>
      </c>
      <c r="BG318" s="9"/>
    </row>
    <row r="319" spans="1:61" x14ac:dyDescent="0.25">
      <c r="A319" t="s">
        <v>264</v>
      </c>
      <c r="B319" t="s">
        <v>267</v>
      </c>
      <c r="C319" t="str">
        <f>VLOOKUP(Tabelle1[[#This Row],[bank_name]],list_all_banks!$B$1:$C$691,2,FALSE)</f>
        <v>BG121246419</v>
      </c>
      <c r="D319" s="6" t="s">
        <v>268</v>
      </c>
      <c r="E319" s="42" t="str">
        <f t="shared" si="4"/>
        <v>31.12.</v>
      </c>
      <c r="BG319" s="9"/>
    </row>
    <row r="320" spans="1:61" x14ac:dyDescent="0.25">
      <c r="A320" t="s">
        <v>264</v>
      </c>
      <c r="B320" t="s">
        <v>269</v>
      </c>
      <c r="C320" t="str">
        <f>VLOOKUP(Tabelle1[[#This Row],[bank_name]],list_all_banks!$B$1:$C$691,2,FALSE)</f>
        <v>BG121856059</v>
      </c>
      <c r="D320" s="6" t="s">
        <v>270</v>
      </c>
      <c r="E320" s="42" t="str">
        <f t="shared" si="4"/>
        <v>31.12.</v>
      </c>
      <c r="BG320" s="9"/>
    </row>
    <row r="321" spans="1:61" x14ac:dyDescent="0.25">
      <c r="A321" t="s">
        <v>264</v>
      </c>
      <c r="B321" t="s">
        <v>271</v>
      </c>
      <c r="C321" t="str">
        <f>VLOOKUP(Tabelle1[[#This Row],[bank_name]],list_all_banks!$B$1:$C$691,2,FALSE)</f>
        <v>BG131134023</v>
      </c>
      <c r="D321" s="6" t="s">
        <v>272</v>
      </c>
      <c r="E321" s="42" t="str">
        <f t="shared" si="4"/>
        <v>31.12.</v>
      </c>
      <c r="BG321" s="9"/>
    </row>
    <row r="322" spans="1:61" x14ac:dyDescent="0.25">
      <c r="A322" t="s">
        <v>264</v>
      </c>
      <c r="B322" t="s">
        <v>273</v>
      </c>
      <c r="C322" t="str">
        <f>VLOOKUP(Tabelle1[[#This Row],[bank_name]],list_all_banks!$B$1:$C$691,2,FALSE)</f>
        <v>BG175325806</v>
      </c>
      <c r="D322" s="6" t="s">
        <v>274</v>
      </c>
      <c r="E322" s="42" t="str">
        <f t="shared" si="4"/>
        <v>31.12.</v>
      </c>
      <c r="BG322" s="9"/>
    </row>
    <row r="323" spans="1:61" x14ac:dyDescent="0.25">
      <c r="A323" t="s">
        <v>264</v>
      </c>
      <c r="B323" t="s">
        <v>275</v>
      </c>
      <c r="C323" t="str">
        <f>VLOOKUP(Tabelle1[[#This Row],[bank_name]],list_all_banks!$B$1:$C$691,2,FALSE)</f>
        <v>BG831094393</v>
      </c>
      <c r="D323" s="6" t="s">
        <v>276</v>
      </c>
      <c r="E323" s="42" t="str">
        <f t="shared" ref="E323:E386" si="5">CONCATENATE($E$2,F323)</f>
        <v>31.12.</v>
      </c>
      <c r="BG323" s="9"/>
    </row>
    <row r="324" spans="1:61" x14ac:dyDescent="0.25">
      <c r="A324" t="s">
        <v>277</v>
      </c>
      <c r="B324" s="9" t="s">
        <v>278</v>
      </c>
      <c r="C324" s="9" t="str">
        <f>VLOOKUP(Tabelle1[[#This Row],[bank_name]],list_all_banks!$B$1:$C$691,2,FALSE)</f>
        <v>CY32584</v>
      </c>
      <c r="D324" s="6" t="s">
        <v>279</v>
      </c>
      <c r="E324" s="42" t="str">
        <f t="shared" si="5"/>
        <v>31.12.</v>
      </c>
      <c r="BG324" s="9"/>
    </row>
    <row r="325" spans="1:61" x14ac:dyDescent="0.25">
      <c r="A325" t="s">
        <v>277</v>
      </c>
      <c r="B325" t="s">
        <v>280</v>
      </c>
      <c r="C325" t="str">
        <f>VLOOKUP(Tabelle1[[#This Row],[bank_name]],list_all_banks!$B$1:$C$691,2,FALSE)</f>
        <v>CYC1</v>
      </c>
      <c r="D325" s="6" t="s">
        <v>281</v>
      </c>
      <c r="E325" s="42" t="str">
        <f t="shared" si="5"/>
        <v>31.12.</v>
      </c>
      <c r="BG325" s="9"/>
    </row>
    <row r="326" spans="1:61" s="44" customFormat="1" ht="15.75" thickBot="1" x14ac:dyDescent="0.3">
      <c r="A326" s="44" t="s">
        <v>277</v>
      </c>
      <c r="B326" s="44" t="s">
        <v>282</v>
      </c>
      <c r="C326" s="44" t="str">
        <f>VLOOKUP(Tabelle1[[#This Row],[bank_name]],list_all_banks!$B$1:$C$691,2,FALSE)</f>
        <v>CYC1148</v>
      </c>
      <c r="D326" s="45" t="s">
        <v>283</v>
      </c>
      <c r="E326" s="46" t="str">
        <f t="shared" si="5"/>
        <v>31.12.</v>
      </c>
      <c r="O326" s="45"/>
      <c r="T326" s="45"/>
      <c r="X326" s="45"/>
      <c r="AJ326" s="45"/>
      <c r="AP326" s="45"/>
      <c r="AY326" s="45"/>
      <c r="AZ326" s="46"/>
      <c r="BB326" s="45"/>
      <c r="BH326" s="45"/>
    </row>
    <row r="327" spans="1:61" ht="120" x14ac:dyDescent="0.25">
      <c r="A327" s="17" t="s">
        <v>277</v>
      </c>
      <c r="B327" s="40" t="s">
        <v>284</v>
      </c>
      <c r="C327" t="str">
        <f>VLOOKUP(Tabelle1[[#This Row],[bank_name]],list_all_banks!$B$1:$C$691,2,FALSE)</f>
        <v>CYC165</v>
      </c>
      <c r="D327" s="6" t="s">
        <v>285</v>
      </c>
      <c r="E327" s="42" t="str">
        <f t="shared" si="5"/>
        <v>31.12.2014</v>
      </c>
      <c r="F327">
        <v>2014</v>
      </c>
      <c r="G327">
        <v>1</v>
      </c>
      <c r="H327">
        <v>3</v>
      </c>
      <c r="I327" s="4" t="s">
        <v>1382</v>
      </c>
      <c r="J327">
        <v>2</v>
      </c>
      <c r="K327" t="s">
        <v>1366</v>
      </c>
      <c r="L327">
        <v>1</v>
      </c>
      <c r="M327" t="s">
        <v>14</v>
      </c>
      <c r="N327" t="s">
        <v>91</v>
      </c>
      <c r="P327">
        <v>2</v>
      </c>
      <c r="Q327">
        <v>0</v>
      </c>
      <c r="R327">
        <v>0</v>
      </c>
      <c r="S327">
        <v>0</v>
      </c>
      <c r="U327">
        <v>1</v>
      </c>
      <c r="V327">
        <v>0</v>
      </c>
      <c r="W327" t="s">
        <v>20</v>
      </c>
      <c r="Y327" s="115" t="s">
        <v>1723</v>
      </c>
      <c r="Z327" s="13">
        <v>1072</v>
      </c>
      <c r="AA327" s="13">
        <v>1</v>
      </c>
      <c r="AB327" s="13">
        <v>312</v>
      </c>
      <c r="AC327" s="13">
        <v>0</v>
      </c>
      <c r="AD327" s="13">
        <v>0</v>
      </c>
      <c r="AE327" t="s">
        <v>20</v>
      </c>
      <c r="AF327" t="s">
        <v>20</v>
      </c>
      <c r="AG327" s="39" t="s">
        <v>20</v>
      </c>
      <c r="AH327">
        <v>0</v>
      </c>
      <c r="AI327">
        <v>0</v>
      </c>
      <c r="AK327">
        <v>1</v>
      </c>
      <c r="AL327">
        <v>0</v>
      </c>
      <c r="AM327">
        <v>0</v>
      </c>
      <c r="AN327">
        <v>0</v>
      </c>
      <c r="AO327" t="s">
        <v>20</v>
      </c>
      <c r="AQ327">
        <v>2</v>
      </c>
      <c r="AR327" t="s">
        <v>20</v>
      </c>
      <c r="AS327" t="s">
        <v>20</v>
      </c>
      <c r="AT327">
        <v>1</v>
      </c>
      <c r="AU327">
        <v>0</v>
      </c>
      <c r="AV327">
        <v>0</v>
      </c>
      <c r="AW327" s="5"/>
      <c r="AX327" s="25"/>
      <c r="AY327" s="10"/>
      <c r="AZ327" s="183" t="s">
        <v>2257</v>
      </c>
      <c r="BA327" s="14" t="s">
        <v>2310</v>
      </c>
      <c r="BB327" s="6" t="s">
        <v>1386</v>
      </c>
      <c r="BG327" s="9"/>
      <c r="BI327" t="s">
        <v>3146</v>
      </c>
    </row>
    <row r="328" spans="1:61" x14ac:dyDescent="0.25">
      <c r="A328" s="17" t="s">
        <v>277</v>
      </c>
      <c r="B328" t="s">
        <v>284</v>
      </c>
      <c r="C328" t="str">
        <f>VLOOKUP(Tabelle1[[#This Row],[bank_name]],list_all_banks!$B$1:$C$691,2,FALSE)</f>
        <v>CYC165</v>
      </c>
      <c r="D328" s="6" t="s">
        <v>285</v>
      </c>
      <c r="E328" s="42" t="str">
        <f t="shared" si="5"/>
        <v>31.12.2014</v>
      </c>
      <c r="F328">
        <v>2014</v>
      </c>
      <c r="G328">
        <v>1</v>
      </c>
      <c r="H328">
        <v>3</v>
      </c>
      <c r="I328" s="4" t="s">
        <v>1382</v>
      </c>
      <c r="J328">
        <v>2</v>
      </c>
      <c r="K328" t="s">
        <v>1366</v>
      </c>
      <c r="L328">
        <v>1</v>
      </c>
      <c r="M328" t="s">
        <v>14</v>
      </c>
      <c r="N328" t="s">
        <v>91</v>
      </c>
      <c r="P328">
        <v>2</v>
      </c>
      <c r="Q328">
        <v>0</v>
      </c>
      <c r="R328">
        <v>0</v>
      </c>
      <c r="S328">
        <v>0</v>
      </c>
      <c r="U328">
        <v>1</v>
      </c>
      <c r="V328">
        <v>0</v>
      </c>
      <c r="W328" t="s">
        <v>20</v>
      </c>
      <c r="Y328" t="s">
        <v>277</v>
      </c>
      <c r="Z328" s="13">
        <v>1291811</v>
      </c>
      <c r="AA328" s="13">
        <v>4339</v>
      </c>
      <c r="AB328" s="13">
        <v>-46500</v>
      </c>
      <c r="AC328" s="13">
        <v>3342</v>
      </c>
      <c r="AD328" s="13">
        <v>2421</v>
      </c>
      <c r="AE328" t="s">
        <v>20</v>
      </c>
      <c r="AF328" t="s">
        <v>20</v>
      </c>
      <c r="AG328" s="39" t="s">
        <v>20</v>
      </c>
      <c r="AH328">
        <v>0</v>
      </c>
      <c r="AI328">
        <v>0</v>
      </c>
      <c r="AK328">
        <v>1</v>
      </c>
      <c r="AL328">
        <v>0</v>
      </c>
      <c r="AM328">
        <v>0</v>
      </c>
      <c r="AN328">
        <v>0</v>
      </c>
      <c r="AO328" t="s">
        <v>20</v>
      </c>
      <c r="AQ328">
        <v>2</v>
      </c>
      <c r="AR328" t="s">
        <v>20</v>
      </c>
      <c r="AS328" t="s">
        <v>20</v>
      </c>
      <c r="AT328">
        <v>1</v>
      </c>
      <c r="AU328">
        <v>0</v>
      </c>
      <c r="AV328">
        <v>0</v>
      </c>
      <c r="AW328" s="25"/>
      <c r="AX328" s="25"/>
      <c r="AY328" s="10"/>
      <c r="AZ328" s="184" t="s">
        <v>2258</v>
      </c>
      <c r="BA328" s="14" t="s">
        <v>2310</v>
      </c>
      <c r="BB328" s="6" t="s">
        <v>1386</v>
      </c>
      <c r="BG328" s="9"/>
      <c r="BI328" t="s">
        <v>3146</v>
      </c>
    </row>
    <row r="329" spans="1:61" x14ac:dyDescent="0.25">
      <c r="A329" s="17" t="s">
        <v>277</v>
      </c>
      <c r="B329" t="s">
        <v>284</v>
      </c>
      <c r="C329" t="str">
        <f>VLOOKUP(Tabelle1[[#This Row],[bank_name]],list_all_banks!$B$1:$C$691,2,FALSE)</f>
        <v>CYC165</v>
      </c>
      <c r="D329" s="6" t="s">
        <v>285</v>
      </c>
      <c r="E329" s="42" t="str">
        <f t="shared" si="5"/>
        <v>31.12.2014</v>
      </c>
      <c r="F329">
        <v>2014</v>
      </c>
      <c r="G329">
        <v>1</v>
      </c>
      <c r="H329">
        <v>3</v>
      </c>
      <c r="I329" s="4" t="s">
        <v>1382</v>
      </c>
      <c r="J329">
        <v>2</v>
      </c>
      <c r="K329" t="s">
        <v>1366</v>
      </c>
      <c r="L329">
        <v>1</v>
      </c>
      <c r="M329" t="s">
        <v>14</v>
      </c>
      <c r="N329" t="s">
        <v>91</v>
      </c>
      <c r="P329">
        <v>2</v>
      </c>
      <c r="Q329">
        <v>0</v>
      </c>
      <c r="R329">
        <v>0</v>
      </c>
      <c r="S329">
        <v>0</v>
      </c>
      <c r="U329">
        <v>1</v>
      </c>
      <c r="V329">
        <v>0</v>
      </c>
      <c r="W329" t="s">
        <v>20</v>
      </c>
      <c r="Y329" t="s">
        <v>1720</v>
      </c>
      <c r="Z329" s="13">
        <v>109395</v>
      </c>
      <c r="AA329" s="13">
        <v>2216</v>
      </c>
      <c r="AB329" s="13">
        <v>-263838</v>
      </c>
      <c r="AC329" s="13">
        <v>0</v>
      </c>
      <c r="AD329" s="13">
        <v>-15</v>
      </c>
      <c r="AE329" t="s">
        <v>20</v>
      </c>
      <c r="AF329" t="s">
        <v>20</v>
      </c>
      <c r="AG329" s="39" t="s">
        <v>20</v>
      </c>
      <c r="AH329">
        <v>0</v>
      </c>
      <c r="AI329">
        <v>0</v>
      </c>
      <c r="AK329">
        <v>1</v>
      </c>
      <c r="AL329">
        <v>0</v>
      </c>
      <c r="AM329">
        <v>0</v>
      </c>
      <c r="AN329">
        <v>0</v>
      </c>
      <c r="AO329" t="s">
        <v>20</v>
      </c>
      <c r="AQ329">
        <v>2</v>
      </c>
      <c r="AR329" t="s">
        <v>20</v>
      </c>
      <c r="AS329" t="s">
        <v>20</v>
      </c>
      <c r="AT329">
        <v>1</v>
      </c>
      <c r="AU329">
        <v>0</v>
      </c>
      <c r="AV329">
        <v>0</v>
      </c>
      <c r="AW329" s="25"/>
      <c r="AX329" s="25"/>
      <c r="AY329" s="10"/>
      <c r="BA329" s="14" t="s">
        <v>2310</v>
      </c>
      <c r="BB329" s="6" t="s">
        <v>1386</v>
      </c>
      <c r="BG329" s="9"/>
      <c r="BI329" t="s">
        <v>3146</v>
      </c>
    </row>
    <row r="330" spans="1:61" x14ac:dyDescent="0.25">
      <c r="A330" s="17" t="s">
        <v>277</v>
      </c>
      <c r="B330" t="s">
        <v>284</v>
      </c>
      <c r="C330" t="str">
        <f>VLOOKUP(Tabelle1[[#This Row],[bank_name]],list_all_banks!$B$1:$C$691,2,FALSE)</f>
        <v>CYC165</v>
      </c>
      <c r="D330" s="6" t="s">
        <v>285</v>
      </c>
      <c r="E330" s="42" t="str">
        <f t="shared" si="5"/>
        <v>31.12.2014</v>
      </c>
      <c r="F330">
        <v>2014</v>
      </c>
      <c r="G330">
        <v>1</v>
      </c>
      <c r="H330">
        <v>3</v>
      </c>
      <c r="I330" s="4" t="s">
        <v>1382</v>
      </c>
      <c r="J330">
        <v>2</v>
      </c>
      <c r="K330" t="s">
        <v>1366</v>
      </c>
      <c r="L330">
        <v>1</v>
      </c>
      <c r="M330" t="s">
        <v>14</v>
      </c>
      <c r="N330" t="s">
        <v>91</v>
      </c>
      <c r="P330">
        <v>2</v>
      </c>
      <c r="Q330">
        <v>0</v>
      </c>
      <c r="R330">
        <v>0</v>
      </c>
      <c r="S330">
        <v>0</v>
      </c>
      <c r="U330">
        <v>1</v>
      </c>
      <c r="V330">
        <v>0</v>
      </c>
      <c r="W330" t="s">
        <v>20</v>
      </c>
      <c r="Y330" t="s">
        <v>1721</v>
      </c>
      <c r="Z330" s="13">
        <v>16424</v>
      </c>
      <c r="AA330" s="13">
        <v>56</v>
      </c>
      <c r="AB330" s="13">
        <v>-6762</v>
      </c>
      <c r="AC330" s="13">
        <v>0</v>
      </c>
      <c r="AD330" s="13">
        <v>0</v>
      </c>
      <c r="AE330" t="s">
        <v>20</v>
      </c>
      <c r="AF330" t="s">
        <v>20</v>
      </c>
      <c r="AG330" s="39" t="s">
        <v>20</v>
      </c>
      <c r="AH330">
        <v>0</v>
      </c>
      <c r="AI330">
        <v>0</v>
      </c>
      <c r="AK330">
        <v>1</v>
      </c>
      <c r="AL330">
        <v>0</v>
      </c>
      <c r="AM330">
        <v>0</v>
      </c>
      <c r="AN330">
        <v>0</v>
      </c>
      <c r="AO330" t="s">
        <v>20</v>
      </c>
      <c r="AQ330">
        <v>2</v>
      </c>
      <c r="AR330" t="s">
        <v>20</v>
      </c>
      <c r="AS330" t="s">
        <v>20</v>
      </c>
      <c r="AT330">
        <v>1</v>
      </c>
      <c r="AU330">
        <v>0</v>
      </c>
      <c r="AV330">
        <v>0</v>
      </c>
      <c r="AW330" s="25"/>
      <c r="AX330" s="25"/>
      <c r="AY330" s="10"/>
      <c r="BA330" s="14" t="s">
        <v>2310</v>
      </c>
      <c r="BB330" s="6" t="s">
        <v>1386</v>
      </c>
      <c r="BG330" s="9"/>
      <c r="BI330" t="s">
        <v>3146</v>
      </c>
    </row>
    <row r="331" spans="1:61" x14ac:dyDescent="0.25">
      <c r="A331" s="17" t="s">
        <v>277</v>
      </c>
      <c r="B331" t="s">
        <v>284</v>
      </c>
      <c r="C331" t="str">
        <f>VLOOKUP(Tabelle1[[#This Row],[bank_name]],list_all_banks!$B$1:$C$691,2,FALSE)</f>
        <v>CYC165</v>
      </c>
      <c r="D331" s="6" t="s">
        <v>285</v>
      </c>
      <c r="E331" s="42" t="str">
        <f t="shared" si="5"/>
        <v>31.12.2014</v>
      </c>
      <c r="F331">
        <v>2014</v>
      </c>
      <c r="G331">
        <v>1</v>
      </c>
      <c r="H331">
        <v>3</v>
      </c>
      <c r="I331" s="4" t="s">
        <v>1382</v>
      </c>
      <c r="J331">
        <v>2</v>
      </c>
      <c r="K331" t="s">
        <v>1366</v>
      </c>
      <c r="L331">
        <v>1</v>
      </c>
      <c r="M331" t="s">
        <v>14</v>
      </c>
      <c r="N331" t="s">
        <v>91</v>
      </c>
      <c r="P331">
        <v>2</v>
      </c>
      <c r="Q331">
        <v>0</v>
      </c>
      <c r="R331">
        <v>0</v>
      </c>
      <c r="S331">
        <v>0</v>
      </c>
      <c r="U331">
        <v>1</v>
      </c>
      <c r="V331">
        <v>0</v>
      </c>
      <c r="W331" t="s">
        <v>20</v>
      </c>
      <c r="Y331" t="s">
        <v>1722</v>
      </c>
      <c r="Z331" s="13">
        <v>8277</v>
      </c>
      <c r="AA331" s="13">
        <v>13</v>
      </c>
      <c r="AB331" s="13">
        <v>33459</v>
      </c>
      <c r="AC331" s="13">
        <v>148</v>
      </c>
      <c r="AD331" s="13">
        <v>5012</v>
      </c>
      <c r="AE331" t="s">
        <v>20</v>
      </c>
      <c r="AF331" t="s">
        <v>20</v>
      </c>
      <c r="AG331" s="39" t="s">
        <v>20</v>
      </c>
      <c r="AH331">
        <v>0</v>
      </c>
      <c r="AI331">
        <v>0</v>
      </c>
      <c r="AK331">
        <v>1</v>
      </c>
      <c r="AL331">
        <v>0</v>
      </c>
      <c r="AM331">
        <v>0</v>
      </c>
      <c r="AN331">
        <v>0</v>
      </c>
      <c r="AO331" t="s">
        <v>20</v>
      </c>
      <c r="AQ331">
        <v>2</v>
      </c>
      <c r="AR331" t="s">
        <v>20</v>
      </c>
      <c r="AS331" t="s">
        <v>20</v>
      </c>
      <c r="AT331">
        <v>1</v>
      </c>
      <c r="AU331">
        <v>0</v>
      </c>
      <c r="AV331">
        <v>0</v>
      </c>
      <c r="AW331" s="25"/>
      <c r="AX331" s="25"/>
      <c r="AY331" s="10"/>
      <c r="BA331" s="14" t="s">
        <v>2310</v>
      </c>
      <c r="BB331" s="6" t="s">
        <v>1386</v>
      </c>
      <c r="BG331" s="9"/>
      <c r="BI331" t="s">
        <v>3146</v>
      </c>
    </row>
    <row r="332" spans="1:61" x14ac:dyDescent="0.25">
      <c r="A332" s="17" t="s">
        <v>277</v>
      </c>
      <c r="B332" t="s">
        <v>284</v>
      </c>
      <c r="C332" t="str">
        <f>VLOOKUP(Tabelle1[[#This Row],[bank_name]],list_all_banks!$B$1:$C$691,2,FALSE)</f>
        <v>CYC165</v>
      </c>
      <c r="D332" s="6" t="s">
        <v>285</v>
      </c>
      <c r="E332" s="42" t="str">
        <f t="shared" si="5"/>
        <v>31.12.2014</v>
      </c>
      <c r="F332">
        <v>2014</v>
      </c>
      <c r="G332">
        <v>1</v>
      </c>
      <c r="H332">
        <v>3</v>
      </c>
      <c r="I332" s="4" t="s">
        <v>1382</v>
      </c>
      <c r="J332">
        <v>2</v>
      </c>
      <c r="K332" t="s">
        <v>1366</v>
      </c>
      <c r="L332">
        <v>1</v>
      </c>
      <c r="M332" t="s">
        <v>14</v>
      </c>
      <c r="N332" t="s">
        <v>91</v>
      </c>
      <c r="P332">
        <v>2</v>
      </c>
      <c r="Q332">
        <v>0</v>
      </c>
      <c r="R332">
        <v>0</v>
      </c>
      <c r="S332">
        <v>0</v>
      </c>
      <c r="U332">
        <v>1</v>
      </c>
      <c r="V332">
        <v>0</v>
      </c>
      <c r="W332" t="s">
        <v>20</v>
      </c>
      <c r="Y332" t="s">
        <v>1700</v>
      </c>
      <c r="Z332" s="13">
        <v>4937</v>
      </c>
      <c r="AA332" s="13">
        <v>126</v>
      </c>
      <c r="AB332" s="13">
        <v>-19365</v>
      </c>
      <c r="AC332" s="13">
        <v>0</v>
      </c>
      <c r="AD332" s="13">
        <v>-117</v>
      </c>
      <c r="AE332" t="s">
        <v>20</v>
      </c>
      <c r="AF332" t="s">
        <v>20</v>
      </c>
      <c r="AG332" s="39" t="s">
        <v>20</v>
      </c>
      <c r="AH332">
        <v>0</v>
      </c>
      <c r="AI332">
        <v>0</v>
      </c>
      <c r="AK332">
        <v>1</v>
      </c>
      <c r="AL332">
        <v>0</v>
      </c>
      <c r="AM332">
        <v>0</v>
      </c>
      <c r="AN332">
        <v>0</v>
      </c>
      <c r="AO332" t="s">
        <v>20</v>
      </c>
      <c r="AQ332">
        <v>2</v>
      </c>
      <c r="AR332" t="s">
        <v>20</v>
      </c>
      <c r="AS332" t="s">
        <v>20</v>
      </c>
      <c r="AT332">
        <v>1</v>
      </c>
      <c r="AU332">
        <v>0</v>
      </c>
      <c r="AV332">
        <v>0</v>
      </c>
      <c r="AW332" s="25"/>
      <c r="AX332" s="25"/>
      <c r="AY332" s="10"/>
      <c r="BA332" s="14" t="s">
        <v>2310</v>
      </c>
      <c r="BB332" s="6" t="s">
        <v>1386</v>
      </c>
      <c r="BG332" s="9"/>
      <c r="BI332" t="s">
        <v>3146</v>
      </c>
    </row>
    <row r="333" spans="1:61" x14ac:dyDescent="0.25">
      <c r="A333" s="17" t="s">
        <v>277</v>
      </c>
      <c r="B333" t="s">
        <v>284</v>
      </c>
      <c r="C333" t="str">
        <f>VLOOKUP(Tabelle1[[#This Row],[bank_name]],list_all_banks!$B$1:$C$691,2,FALSE)</f>
        <v>CYC165</v>
      </c>
      <c r="D333" s="6" t="s">
        <v>285</v>
      </c>
      <c r="E333" s="42" t="str">
        <f t="shared" si="5"/>
        <v>31.12.2014</v>
      </c>
      <c r="F333">
        <v>2014</v>
      </c>
      <c r="G333">
        <v>1</v>
      </c>
      <c r="H333">
        <v>3</v>
      </c>
      <c r="I333" s="4" t="s">
        <v>1382</v>
      </c>
      <c r="J333">
        <v>2</v>
      </c>
      <c r="K333" t="s">
        <v>1366</v>
      </c>
      <c r="L333">
        <v>1</v>
      </c>
      <c r="M333" t="s">
        <v>14</v>
      </c>
      <c r="N333" t="s">
        <v>91</v>
      </c>
      <c r="P333">
        <v>2</v>
      </c>
      <c r="Q333">
        <v>0</v>
      </c>
      <c r="R333">
        <v>0</v>
      </c>
      <c r="S333">
        <v>0</v>
      </c>
      <c r="U333">
        <v>1</v>
      </c>
      <c r="V333">
        <v>0</v>
      </c>
      <c r="W333" t="s">
        <v>20</v>
      </c>
      <c r="Y333" t="s">
        <v>1225</v>
      </c>
      <c r="Z333" s="13">
        <v>2714</v>
      </c>
      <c r="AA333" s="13">
        <v>0</v>
      </c>
      <c r="AB333" s="13">
        <v>2824</v>
      </c>
      <c r="AC333" s="13">
        <v>413</v>
      </c>
      <c r="AD333" s="13">
        <v>203</v>
      </c>
      <c r="AE333" t="s">
        <v>20</v>
      </c>
      <c r="AF333" t="s">
        <v>20</v>
      </c>
      <c r="AG333" s="39" t="s">
        <v>20</v>
      </c>
      <c r="AH333">
        <v>0</v>
      </c>
      <c r="AI333">
        <v>0</v>
      </c>
      <c r="AK333">
        <v>1</v>
      </c>
      <c r="AL333">
        <v>0</v>
      </c>
      <c r="AM333">
        <v>0</v>
      </c>
      <c r="AN333">
        <v>0</v>
      </c>
      <c r="AO333" t="s">
        <v>20</v>
      </c>
      <c r="AQ333">
        <v>2</v>
      </c>
      <c r="AR333" t="s">
        <v>20</v>
      </c>
      <c r="AS333" t="s">
        <v>20</v>
      </c>
      <c r="AT333">
        <v>1</v>
      </c>
      <c r="AU333">
        <v>0</v>
      </c>
      <c r="AV333">
        <v>0</v>
      </c>
      <c r="AW333" s="5"/>
      <c r="AX333" s="5"/>
      <c r="AY333" s="10"/>
      <c r="BA333" s="14" t="s">
        <v>2310</v>
      </c>
      <c r="BB333" s="6" t="s">
        <v>1386</v>
      </c>
      <c r="BG333" s="9"/>
      <c r="BI333" t="s">
        <v>3146</v>
      </c>
    </row>
    <row r="334" spans="1:61" s="44" customFormat="1" ht="15.75" thickBot="1" x14ac:dyDescent="0.3">
      <c r="A334" s="133" t="s">
        <v>277</v>
      </c>
      <c r="B334" s="44" t="s">
        <v>284</v>
      </c>
      <c r="C334" s="44" t="str">
        <f>VLOOKUP(Tabelle1[[#This Row],[bank_name]],list_all_banks!$B$1:$C$691,2,FALSE)</f>
        <v>CYC165</v>
      </c>
      <c r="D334" s="45" t="s">
        <v>285</v>
      </c>
      <c r="E334" s="46" t="str">
        <f t="shared" si="5"/>
        <v>31.12.2014</v>
      </c>
      <c r="F334" s="44">
        <v>2014</v>
      </c>
      <c r="G334" s="44">
        <v>1</v>
      </c>
      <c r="H334" s="44">
        <v>3</v>
      </c>
      <c r="I334" s="134" t="s">
        <v>1382</v>
      </c>
      <c r="J334" s="44">
        <v>2</v>
      </c>
      <c r="K334" s="44" t="s">
        <v>1366</v>
      </c>
      <c r="L334" s="44">
        <v>1</v>
      </c>
      <c r="M334" s="44" t="s">
        <v>14</v>
      </c>
      <c r="N334" s="44" t="s">
        <v>91</v>
      </c>
      <c r="O334" s="45"/>
      <c r="P334" s="44">
        <v>2</v>
      </c>
      <c r="Q334" s="44">
        <v>0</v>
      </c>
      <c r="R334" s="44">
        <v>0</v>
      </c>
      <c r="S334" s="44">
        <v>0</v>
      </c>
      <c r="T334" s="45"/>
      <c r="U334" s="44">
        <v>1</v>
      </c>
      <c r="V334" s="44">
        <v>0</v>
      </c>
      <c r="W334" s="44" t="s">
        <v>20</v>
      </c>
      <c r="X334" s="45"/>
      <c r="Y334" s="44" t="s">
        <v>820</v>
      </c>
      <c r="Z334" s="123">
        <v>26357</v>
      </c>
      <c r="AA334" s="123">
        <v>196</v>
      </c>
      <c r="AB334" s="123">
        <v>3868</v>
      </c>
      <c r="AC334" s="123">
        <v>0</v>
      </c>
      <c r="AD334" s="123">
        <v>-251</v>
      </c>
      <c r="AE334" s="44" t="s">
        <v>20</v>
      </c>
      <c r="AF334" s="44" t="s">
        <v>20</v>
      </c>
      <c r="AG334" s="135" t="s">
        <v>20</v>
      </c>
      <c r="AH334" s="44">
        <v>0</v>
      </c>
      <c r="AI334" s="44">
        <v>0</v>
      </c>
      <c r="AJ334" s="45"/>
      <c r="AK334" s="44">
        <v>1</v>
      </c>
      <c r="AL334" s="44">
        <v>0</v>
      </c>
      <c r="AM334" s="44">
        <v>0</v>
      </c>
      <c r="AN334" s="44">
        <v>0</v>
      </c>
      <c r="AO334" s="44" t="s">
        <v>20</v>
      </c>
      <c r="AP334" s="45"/>
      <c r="AQ334" s="44">
        <v>2</v>
      </c>
      <c r="AR334" s="44" t="s">
        <v>20</v>
      </c>
      <c r="AS334" s="44" t="s">
        <v>20</v>
      </c>
      <c r="AT334" s="44">
        <v>1</v>
      </c>
      <c r="AU334" s="44">
        <v>0</v>
      </c>
      <c r="AV334" s="44">
        <v>0</v>
      </c>
      <c r="AW334" s="136"/>
      <c r="AX334" s="136"/>
      <c r="AY334" s="56"/>
      <c r="AZ334" s="46"/>
      <c r="BA334" s="47" t="s">
        <v>2310</v>
      </c>
      <c r="BB334" s="45" t="s">
        <v>1386</v>
      </c>
      <c r="BH334" s="45"/>
      <c r="BI334" t="s">
        <v>3146</v>
      </c>
    </row>
    <row r="335" spans="1:61" x14ac:dyDescent="0.25">
      <c r="A335" s="17" t="s">
        <v>277</v>
      </c>
      <c r="B335" t="s">
        <v>284</v>
      </c>
      <c r="C335" t="str">
        <f>VLOOKUP(Tabelle1[[#This Row],[bank_name]],list_all_banks!$B$1:$C$691,2,FALSE)</f>
        <v>CYC165</v>
      </c>
      <c r="D335" s="6" t="s">
        <v>286</v>
      </c>
      <c r="E335" s="42" t="str">
        <f t="shared" si="5"/>
        <v>31.12.2015</v>
      </c>
      <c r="F335">
        <v>2015</v>
      </c>
      <c r="G335">
        <v>1</v>
      </c>
      <c r="H335">
        <v>3</v>
      </c>
      <c r="I335" s="4" t="s">
        <v>1382</v>
      </c>
      <c r="J335">
        <v>2</v>
      </c>
      <c r="K335" t="s">
        <v>1366</v>
      </c>
      <c r="L335">
        <v>1</v>
      </c>
      <c r="M335" t="s">
        <v>14</v>
      </c>
      <c r="N335" t="s">
        <v>91</v>
      </c>
      <c r="P335">
        <v>2</v>
      </c>
      <c r="Q335">
        <v>0</v>
      </c>
      <c r="R335">
        <v>0</v>
      </c>
      <c r="S335">
        <v>0</v>
      </c>
      <c r="U335">
        <v>1</v>
      </c>
      <c r="V335">
        <v>0</v>
      </c>
      <c r="W335" t="s">
        <v>20</v>
      </c>
      <c r="Y335" s="115" t="s">
        <v>1723</v>
      </c>
      <c r="Z335" s="13">
        <v>959</v>
      </c>
      <c r="AA335" s="13">
        <v>1</v>
      </c>
      <c r="AB335" s="13">
        <v>-1344</v>
      </c>
      <c r="AC335" s="13">
        <v>0</v>
      </c>
      <c r="AD335" s="13">
        <v>0</v>
      </c>
      <c r="AE335" t="s">
        <v>20</v>
      </c>
      <c r="AF335" t="s">
        <v>20</v>
      </c>
      <c r="AG335" s="39" t="s">
        <v>20</v>
      </c>
      <c r="AH335">
        <v>0</v>
      </c>
      <c r="AI335">
        <v>0</v>
      </c>
      <c r="AK335">
        <v>1</v>
      </c>
      <c r="AL335">
        <v>0</v>
      </c>
      <c r="AM335">
        <v>4</v>
      </c>
      <c r="AN335">
        <v>0</v>
      </c>
      <c r="AO335" t="s">
        <v>20</v>
      </c>
      <c r="AQ335">
        <v>2</v>
      </c>
      <c r="AR335" t="s">
        <v>20</v>
      </c>
      <c r="AS335" t="s">
        <v>20</v>
      </c>
      <c r="AT335">
        <v>1</v>
      </c>
      <c r="AU335">
        <v>0</v>
      </c>
      <c r="AV335">
        <v>0</v>
      </c>
      <c r="BA335" s="14" t="s">
        <v>2311</v>
      </c>
      <c r="BB335" s="6" t="s">
        <v>1387</v>
      </c>
      <c r="BG335" s="9"/>
      <c r="BI335" t="s">
        <v>3146</v>
      </c>
    </row>
    <row r="336" spans="1:61" x14ac:dyDescent="0.25">
      <c r="A336" s="17" t="s">
        <v>277</v>
      </c>
      <c r="B336" t="s">
        <v>284</v>
      </c>
      <c r="C336" t="str">
        <f>VLOOKUP(Tabelle1[[#This Row],[bank_name]],list_all_banks!$B$1:$C$691,2,FALSE)</f>
        <v>CYC165</v>
      </c>
      <c r="D336" s="6" t="s">
        <v>286</v>
      </c>
      <c r="E336" s="42" t="str">
        <f t="shared" si="5"/>
        <v>31.12.2015</v>
      </c>
      <c r="F336">
        <v>2015</v>
      </c>
      <c r="G336">
        <v>1</v>
      </c>
      <c r="H336">
        <v>3</v>
      </c>
      <c r="I336" s="4" t="s">
        <v>1382</v>
      </c>
      <c r="J336">
        <v>2</v>
      </c>
      <c r="K336" t="s">
        <v>1366</v>
      </c>
      <c r="L336">
        <v>1</v>
      </c>
      <c r="M336" t="s">
        <v>14</v>
      </c>
      <c r="N336" t="s">
        <v>91</v>
      </c>
      <c r="P336">
        <v>2</v>
      </c>
      <c r="Q336">
        <v>0</v>
      </c>
      <c r="R336">
        <v>0</v>
      </c>
      <c r="S336">
        <v>0</v>
      </c>
      <c r="U336">
        <v>1</v>
      </c>
      <c r="V336">
        <v>0</v>
      </c>
      <c r="W336" t="s">
        <v>20</v>
      </c>
      <c r="Y336" t="s">
        <v>277</v>
      </c>
      <c r="Z336" s="13">
        <v>976028</v>
      </c>
      <c r="AA336" s="13">
        <v>4339</v>
      </c>
      <c r="AB336" s="13">
        <v>-440471</v>
      </c>
      <c r="AC336" s="13">
        <v>2302</v>
      </c>
      <c r="AD336" s="13">
        <v>5223</v>
      </c>
      <c r="AE336" t="s">
        <v>20</v>
      </c>
      <c r="AF336" t="s">
        <v>20</v>
      </c>
      <c r="AG336" s="39" t="s">
        <v>20</v>
      </c>
      <c r="AH336">
        <v>0</v>
      </c>
      <c r="AI336">
        <v>0</v>
      </c>
      <c r="AK336">
        <v>1</v>
      </c>
      <c r="AL336">
        <v>0</v>
      </c>
      <c r="AM336">
        <v>4</v>
      </c>
      <c r="AN336">
        <v>0</v>
      </c>
      <c r="AO336" t="s">
        <v>20</v>
      </c>
      <c r="AQ336">
        <v>2</v>
      </c>
      <c r="AR336" t="s">
        <v>20</v>
      </c>
      <c r="AS336" t="s">
        <v>20</v>
      </c>
      <c r="AT336">
        <v>1</v>
      </c>
      <c r="AU336">
        <v>0</v>
      </c>
      <c r="AV336">
        <v>0</v>
      </c>
      <c r="BA336" s="14" t="s">
        <v>2311</v>
      </c>
      <c r="BB336" s="6" t="s">
        <v>1387</v>
      </c>
      <c r="BG336" s="9"/>
      <c r="BI336" t="s">
        <v>3146</v>
      </c>
    </row>
    <row r="337" spans="1:61" x14ac:dyDescent="0.25">
      <c r="A337" s="17" t="s">
        <v>277</v>
      </c>
      <c r="B337" t="s">
        <v>284</v>
      </c>
      <c r="C337" t="str">
        <f>VLOOKUP(Tabelle1[[#This Row],[bank_name]],list_all_banks!$B$1:$C$691,2,FALSE)</f>
        <v>CYC165</v>
      </c>
      <c r="D337" s="6" t="s">
        <v>286</v>
      </c>
      <c r="E337" s="42" t="str">
        <f t="shared" si="5"/>
        <v>31.12.2015</v>
      </c>
      <c r="F337">
        <v>2015</v>
      </c>
      <c r="G337">
        <v>1</v>
      </c>
      <c r="H337">
        <v>3</v>
      </c>
      <c r="I337" s="4" t="s">
        <v>1382</v>
      </c>
      <c r="J337">
        <v>2</v>
      </c>
      <c r="K337" t="s">
        <v>1366</v>
      </c>
      <c r="L337">
        <v>1</v>
      </c>
      <c r="M337" t="s">
        <v>14</v>
      </c>
      <c r="N337" t="s">
        <v>91</v>
      </c>
      <c r="P337">
        <v>2</v>
      </c>
      <c r="Q337">
        <v>0</v>
      </c>
      <c r="R337">
        <v>0</v>
      </c>
      <c r="S337">
        <v>0</v>
      </c>
      <c r="U337">
        <v>1</v>
      </c>
      <c r="V337">
        <v>0</v>
      </c>
      <c r="W337" t="s">
        <v>20</v>
      </c>
      <c r="Y337" t="s">
        <v>1720</v>
      </c>
      <c r="Z337" s="13">
        <v>45923</v>
      </c>
      <c r="AA337" s="13">
        <v>1050</v>
      </c>
      <c r="AB337" s="13">
        <v>-72218</v>
      </c>
      <c r="AC337" s="13">
        <v>45</v>
      </c>
      <c r="AD337" s="13">
        <v>-13</v>
      </c>
      <c r="AE337" t="s">
        <v>20</v>
      </c>
      <c r="AF337" t="s">
        <v>20</v>
      </c>
      <c r="AG337" s="39" t="s">
        <v>20</v>
      </c>
      <c r="AH337">
        <v>0</v>
      </c>
      <c r="AI337">
        <v>0</v>
      </c>
      <c r="AK337">
        <v>1</v>
      </c>
      <c r="AL337">
        <v>0</v>
      </c>
      <c r="AM337">
        <v>4</v>
      </c>
      <c r="AN337">
        <v>0</v>
      </c>
      <c r="AO337" t="s">
        <v>20</v>
      </c>
      <c r="AQ337">
        <v>2</v>
      </c>
      <c r="AR337" t="s">
        <v>20</v>
      </c>
      <c r="AS337" t="s">
        <v>20</v>
      </c>
      <c r="AT337">
        <v>1</v>
      </c>
      <c r="AU337">
        <v>0</v>
      </c>
      <c r="AV337">
        <v>0</v>
      </c>
      <c r="BA337" s="14" t="s">
        <v>2311</v>
      </c>
      <c r="BB337" s="6" t="s">
        <v>1387</v>
      </c>
      <c r="BG337" s="9"/>
      <c r="BI337" t="s">
        <v>3146</v>
      </c>
    </row>
    <row r="338" spans="1:61" x14ac:dyDescent="0.25">
      <c r="A338" s="17" t="s">
        <v>277</v>
      </c>
      <c r="B338" t="s">
        <v>284</v>
      </c>
      <c r="C338" t="str">
        <f>VLOOKUP(Tabelle1[[#This Row],[bank_name]],list_all_banks!$B$1:$C$691,2,FALSE)</f>
        <v>CYC165</v>
      </c>
      <c r="D338" s="6" t="s">
        <v>286</v>
      </c>
      <c r="E338" s="42" t="str">
        <f t="shared" si="5"/>
        <v>31.12.2015</v>
      </c>
      <c r="F338">
        <v>2015</v>
      </c>
      <c r="G338">
        <v>1</v>
      </c>
      <c r="H338">
        <v>3</v>
      </c>
      <c r="I338" s="4" t="s">
        <v>1382</v>
      </c>
      <c r="J338">
        <v>2</v>
      </c>
      <c r="K338" t="s">
        <v>1366</v>
      </c>
      <c r="L338">
        <v>1</v>
      </c>
      <c r="M338" t="s">
        <v>14</v>
      </c>
      <c r="N338" t="s">
        <v>91</v>
      </c>
      <c r="P338">
        <v>2</v>
      </c>
      <c r="Q338">
        <v>0</v>
      </c>
      <c r="R338">
        <v>0</v>
      </c>
      <c r="S338">
        <v>0</v>
      </c>
      <c r="U338">
        <v>1</v>
      </c>
      <c r="V338">
        <v>0</v>
      </c>
      <c r="W338" t="s">
        <v>20</v>
      </c>
      <c r="Y338" t="s">
        <v>1721</v>
      </c>
      <c r="Z338" s="13">
        <v>4945</v>
      </c>
      <c r="AA338" s="13">
        <v>45</v>
      </c>
      <c r="AB338" s="13">
        <v>-6679</v>
      </c>
      <c r="AC338" s="13">
        <v>50</v>
      </c>
      <c r="AD338" s="13">
        <v>67</v>
      </c>
      <c r="AE338" t="s">
        <v>20</v>
      </c>
      <c r="AF338" t="s">
        <v>20</v>
      </c>
      <c r="AG338" s="39" t="s">
        <v>20</v>
      </c>
      <c r="AH338">
        <v>0</v>
      </c>
      <c r="AI338">
        <v>0</v>
      </c>
      <c r="AK338">
        <v>1</v>
      </c>
      <c r="AL338">
        <v>0</v>
      </c>
      <c r="AM338">
        <v>4</v>
      </c>
      <c r="AN338">
        <v>0</v>
      </c>
      <c r="AO338" t="s">
        <v>20</v>
      </c>
      <c r="AQ338">
        <v>2</v>
      </c>
      <c r="AR338" t="s">
        <v>20</v>
      </c>
      <c r="AS338" t="s">
        <v>20</v>
      </c>
      <c r="AT338">
        <v>1</v>
      </c>
      <c r="AU338">
        <v>0</v>
      </c>
      <c r="AV338">
        <v>0</v>
      </c>
      <c r="BA338" s="14" t="s">
        <v>2311</v>
      </c>
      <c r="BB338" s="6" t="s">
        <v>1387</v>
      </c>
      <c r="BG338" s="9"/>
      <c r="BI338" t="s">
        <v>3146</v>
      </c>
    </row>
    <row r="339" spans="1:61" x14ac:dyDescent="0.25">
      <c r="A339" s="102" t="s">
        <v>277</v>
      </c>
      <c r="B339" s="9" t="s">
        <v>284</v>
      </c>
      <c r="C339" s="9" t="str">
        <f>VLOOKUP(Tabelle1[[#This Row],[bank_name]],list_all_banks!$B$1:$C$691,2,FALSE)</f>
        <v>CYC165</v>
      </c>
      <c r="D339" s="6" t="s">
        <v>286</v>
      </c>
      <c r="E339" s="42" t="str">
        <f t="shared" si="5"/>
        <v>31.12.2015</v>
      </c>
      <c r="F339" s="9">
        <v>2015</v>
      </c>
      <c r="G339" s="9">
        <v>1</v>
      </c>
      <c r="H339" s="9">
        <v>3</v>
      </c>
      <c r="I339" s="106" t="s">
        <v>1382</v>
      </c>
      <c r="J339" s="9">
        <v>2</v>
      </c>
      <c r="K339" s="9" t="s">
        <v>1366</v>
      </c>
      <c r="L339" s="9">
        <v>1</v>
      </c>
      <c r="M339" s="9" t="s">
        <v>14</v>
      </c>
      <c r="N339" s="9" t="s">
        <v>91</v>
      </c>
      <c r="P339" s="9">
        <v>2</v>
      </c>
      <c r="Q339" s="9">
        <v>0</v>
      </c>
      <c r="R339" s="9">
        <v>0</v>
      </c>
      <c r="S339" s="9">
        <v>0</v>
      </c>
      <c r="U339" s="9">
        <v>1</v>
      </c>
      <c r="V339" s="9">
        <v>0</v>
      </c>
      <c r="W339" s="9" t="s">
        <v>20</v>
      </c>
      <c r="Y339" s="9" t="s">
        <v>1722</v>
      </c>
      <c r="Z339" s="68">
        <v>-11146</v>
      </c>
      <c r="AA339" s="68">
        <v>10</v>
      </c>
      <c r="AB339" s="68">
        <v>-27521</v>
      </c>
      <c r="AC339" s="68">
        <v>1371</v>
      </c>
      <c r="AD339" s="68">
        <v>2621</v>
      </c>
      <c r="AE339" s="9" t="s">
        <v>20</v>
      </c>
      <c r="AF339" s="9" t="s">
        <v>20</v>
      </c>
      <c r="AG339" s="107" t="s">
        <v>20</v>
      </c>
      <c r="AH339" s="9">
        <v>0</v>
      </c>
      <c r="AI339" s="9">
        <v>0</v>
      </c>
      <c r="AK339" s="9">
        <v>1</v>
      </c>
      <c r="AL339" s="9">
        <v>0</v>
      </c>
      <c r="AM339" s="9">
        <v>4</v>
      </c>
      <c r="AN339" s="9">
        <v>0</v>
      </c>
      <c r="AO339" s="9" t="s">
        <v>20</v>
      </c>
      <c r="AQ339" s="9">
        <v>2</v>
      </c>
      <c r="AR339" s="9" t="s">
        <v>20</v>
      </c>
      <c r="AS339" s="9" t="s">
        <v>20</v>
      </c>
      <c r="AT339" s="9">
        <v>1</v>
      </c>
      <c r="AU339" s="9">
        <v>0</v>
      </c>
      <c r="AV339" s="9">
        <v>0</v>
      </c>
      <c r="AW339" s="9"/>
      <c r="AX339" s="9"/>
      <c r="BA339" s="63" t="s">
        <v>2311</v>
      </c>
      <c r="BB339" s="6" t="s">
        <v>1387</v>
      </c>
      <c r="BC339" s="9"/>
      <c r="BD339" s="9"/>
      <c r="BE339" s="9"/>
      <c r="BF339" s="9"/>
      <c r="BG339" s="9"/>
      <c r="BI339" t="s">
        <v>3146</v>
      </c>
    </row>
    <row r="340" spans="1:61" x14ac:dyDescent="0.25">
      <c r="A340" s="102" t="s">
        <v>277</v>
      </c>
      <c r="B340" s="9" t="s">
        <v>284</v>
      </c>
      <c r="C340" s="9" t="str">
        <f>VLOOKUP(Tabelle1[[#This Row],[bank_name]],list_all_banks!$B$1:$C$691,2,FALSE)</f>
        <v>CYC165</v>
      </c>
      <c r="D340" s="6" t="s">
        <v>286</v>
      </c>
      <c r="E340" s="42" t="str">
        <f t="shared" si="5"/>
        <v>31.12.2015</v>
      </c>
      <c r="F340" s="9">
        <v>2015</v>
      </c>
      <c r="G340" s="9">
        <v>1</v>
      </c>
      <c r="H340" s="9">
        <v>3</v>
      </c>
      <c r="I340" s="106" t="s">
        <v>1382</v>
      </c>
      <c r="J340" s="9">
        <v>2</v>
      </c>
      <c r="K340" s="9" t="s">
        <v>1366</v>
      </c>
      <c r="L340" s="9">
        <v>1</v>
      </c>
      <c r="M340" s="9" t="s">
        <v>14</v>
      </c>
      <c r="N340" s="9" t="s">
        <v>91</v>
      </c>
      <c r="P340" s="9">
        <v>2</v>
      </c>
      <c r="Q340" s="9">
        <v>0</v>
      </c>
      <c r="R340" s="9">
        <v>0</v>
      </c>
      <c r="S340" s="9">
        <v>0</v>
      </c>
      <c r="U340" s="9">
        <v>1</v>
      </c>
      <c r="V340" s="9">
        <v>0</v>
      </c>
      <c r="W340" s="9" t="s">
        <v>20</v>
      </c>
      <c r="Y340" s="9" t="s">
        <v>1225</v>
      </c>
      <c r="Z340" s="68">
        <v>-15</v>
      </c>
      <c r="AA340" s="68">
        <v>0</v>
      </c>
      <c r="AB340" s="68">
        <v>-101</v>
      </c>
      <c r="AC340" s="68">
        <v>-214</v>
      </c>
      <c r="AD340" s="68">
        <v>135</v>
      </c>
      <c r="AE340" s="9" t="s">
        <v>20</v>
      </c>
      <c r="AF340" s="9" t="s">
        <v>20</v>
      </c>
      <c r="AG340" s="107" t="s">
        <v>20</v>
      </c>
      <c r="AH340" s="9">
        <v>0</v>
      </c>
      <c r="AI340" s="9">
        <v>0</v>
      </c>
      <c r="AK340" s="9">
        <v>1</v>
      </c>
      <c r="AL340" s="9">
        <v>0</v>
      </c>
      <c r="AM340" s="9">
        <v>4</v>
      </c>
      <c r="AN340" s="9">
        <v>0</v>
      </c>
      <c r="AO340" s="9" t="s">
        <v>20</v>
      </c>
      <c r="AQ340" s="9">
        <v>2</v>
      </c>
      <c r="AR340" s="9" t="s">
        <v>20</v>
      </c>
      <c r="AS340" s="9" t="s">
        <v>20</v>
      </c>
      <c r="AT340" s="9">
        <v>1</v>
      </c>
      <c r="AU340" s="9">
        <v>0</v>
      </c>
      <c r="AV340" s="9">
        <v>0</v>
      </c>
      <c r="AW340" s="9"/>
      <c r="AX340" s="9"/>
      <c r="BA340" s="63" t="s">
        <v>2311</v>
      </c>
      <c r="BB340" s="6" t="s">
        <v>1387</v>
      </c>
      <c r="BC340" s="9"/>
      <c r="BD340" s="9"/>
      <c r="BE340" s="9"/>
      <c r="BF340" s="9"/>
      <c r="BG340" s="9"/>
      <c r="BI340" t="s">
        <v>3146</v>
      </c>
    </row>
    <row r="341" spans="1:61" s="44" customFormat="1" ht="15.75" thickBot="1" x14ac:dyDescent="0.3">
      <c r="A341" s="133" t="s">
        <v>277</v>
      </c>
      <c r="B341" s="44" t="s">
        <v>284</v>
      </c>
      <c r="C341" s="44" t="str">
        <f>VLOOKUP(Tabelle1[[#This Row],[bank_name]],list_all_banks!$B$1:$C$691,2,FALSE)</f>
        <v>CYC165</v>
      </c>
      <c r="D341" s="45" t="s">
        <v>286</v>
      </c>
      <c r="E341" s="46" t="str">
        <f t="shared" si="5"/>
        <v>31.12.2015</v>
      </c>
      <c r="F341" s="44">
        <v>2015</v>
      </c>
      <c r="G341" s="44">
        <v>1</v>
      </c>
      <c r="H341" s="44">
        <v>3</v>
      </c>
      <c r="I341" s="134" t="s">
        <v>1382</v>
      </c>
      <c r="J341" s="44">
        <v>2</v>
      </c>
      <c r="K341" s="44" t="s">
        <v>1366</v>
      </c>
      <c r="L341" s="44">
        <v>1</v>
      </c>
      <c r="M341" s="44" t="s">
        <v>14</v>
      </c>
      <c r="N341" s="44" t="s">
        <v>91</v>
      </c>
      <c r="O341" s="45"/>
      <c r="P341" s="44">
        <v>2</v>
      </c>
      <c r="Q341" s="44">
        <v>0</v>
      </c>
      <c r="R341" s="44">
        <v>0</v>
      </c>
      <c r="S341" s="44">
        <v>0</v>
      </c>
      <c r="T341" s="45"/>
      <c r="U341" s="44">
        <v>1</v>
      </c>
      <c r="V341" s="44">
        <v>0</v>
      </c>
      <c r="W341" s="44" t="s">
        <v>20</v>
      </c>
      <c r="X341" s="45"/>
      <c r="Y341" s="44" t="s">
        <v>820</v>
      </c>
      <c r="Z341" s="123">
        <v>122958</v>
      </c>
      <c r="AA341" s="123">
        <v>205</v>
      </c>
      <c r="AB341" s="123">
        <v>103280</v>
      </c>
      <c r="AC341" s="123">
        <v>559</v>
      </c>
      <c r="AD341" s="123">
        <v>840</v>
      </c>
      <c r="AE341" s="44" t="s">
        <v>20</v>
      </c>
      <c r="AF341" s="44" t="s">
        <v>20</v>
      </c>
      <c r="AG341" s="135" t="s">
        <v>20</v>
      </c>
      <c r="AH341" s="44">
        <v>0</v>
      </c>
      <c r="AI341" s="44">
        <v>0</v>
      </c>
      <c r="AJ341" s="45"/>
      <c r="AK341" s="44">
        <v>1</v>
      </c>
      <c r="AL341" s="44">
        <v>0</v>
      </c>
      <c r="AM341" s="44">
        <v>4</v>
      </c>
      <c r="AN341" s="44">
        <v>0</v>
      </c>
      <c r="AO341" s="44" t="s">
        <v>20</v>
      </c>
      <c r="AP341" s="45"/>
      <c r="AQ341" s="44">
        <v>2</v>
      </c>
      <c r="AR341" s="44" t="s">
        <v>20</v>
      </c>
      <c r="AS341" s="44" t="s">
        <v>20</v>
      </c>
      <c r="AT341" s="44">
        <v>1</v>
      </c>
      <c r="AU341" s="44">
        <v>0</v>
      </c>
      <c r="AV341" s="44">
        <v>0</v>
      </c>
      <c r="AY341" s="45"/>
      <c r="AZ341" s="46"/>
      <c r="BA341" s="47" t="s">
        <v>2311</v>
      </c>
      <c r="BB341" s="45" t="s">
        <v>1387</v>
      </c>
      <c r="BH341" s="45"/>
      <c r="BI341" t="s">
        <v>3146</v>
      </c>
    </row>
    <row r="342" spans="1:61" x14ac:dyDescent="0.25">
      <c r="A342" t="s">
        <v>277</v>
      </c>
      <c r="B342" t="s">
        <v>287</v>
      </c>
      <c r="C342" t="str">
        <f>VLOOKUP(Tabelle1[[#This Row],[bank_name]],list_all_banks!$B$1:$C$691,2,FALSE)</f>
        <v>CYC284510</v>
      </c>
      <c r="D342" s="6" t="s">
        <v>288</v>
      </c>
      <c r="E342" s="42" t="str">
        <f t="shared" si="5"/>
        <v>31.12.</v>
      </c>
      <c r="BG342" s="9"/>
    </row>
    <row r="343" spans="1:61" x14ac:dyDescent="0.25">
      <c r="A343" s="9" t="s">
        <v>277</v>
      </c>
      <c r="B343" s="9" t="s">
        <v>289</v>
      </c>
      <c r="C343" s="9" t="str">
        <f>VLOOKUP(Tabelle1[[#This Row],[bank_name]],list_all_banks!$B$1:$C$691,2,FALSE)</f>
        <v>CYC6771</v>
      </c>
      <c r="D343" s="6" t="s">
        <v>290</v>
      </c>
      <c r="E343" s="42" t="str">
        <f t="shared" si="5"/>
        <v>31.12.</v>
      </c>
      <c r="F343" s="9"/>
      <c r="G343" s="9"/>
      <c r="H343" s="9"/>
      <c r="I343" s="9"/>
      <c r="J343" s="9"/>
      <c r="K343" s="9"/>
      <c r="L343" s="9"/>
      <c r="M343" s="9"/>
      <c r="N343" s="9"/>
      <c r="P343" s="9"/>
      <c r="Q343" s="9"/>
      <c r="R343" s="9"/>
      <c r="S343" s="9"/>
      <c r="U343" s="9"/>
      <c r="V343" s="9"/>
      <c r="W343" s="9"/>
      <c r="Y343" s="9"/>
      <c r="Z343" s="9"/>
      <c r="AA343" s="9"/>
      <c r="AB343" s="9"/>
      <c r="AC343" s="9"/>
      <c r="AD343" s="9"/>
      <c r="AK343" s="9"/>
      <c r="AL343" s="9"/>
      <c r="AM343" s="9"/>
      <c r="AN343" s="9"/>
      <c r="AO343" s="9"/>
      <c r="AQ343" s="9"/>
      <c r="AR343" s="9"/>
      <c r="AS343" s="9"/>
      <c r="AT343" s="9"/>
      <c r="AU343" s="9"/>
      <c r="AV343" s="9"/>
      <c r="AW343" s="9"/>
      <c r="AX343" s="9"/>
      <c r="BA343" s="9"/>
      <c r="BG343" s="9"/>
    </row>
    <row r="344" spans="1:61" s="44" customFormat="1" ht="15.75" thickBot="1" x14ac:dyDescent="0.3">
      <c r="A344" s="44" t="s">
        <v>277</v>
      </c>
      <c r="B344" s="44" t="s">
        <v>291</v>
      </c>
      <c r="C344" s="44" t="str">
        <f>VLOOKUP(Tabelle1[[#This Row],[bank_name]],list_all_banks!$B$1:$C$691,2,FALSE)</f>
        <v>CYC7</v>
      </c>
      <c r="D344" s="45" t="s">
        <v>292</v>
      </c>
      <c r="E344" s="46" t="str">
        <f t="shared" si="5"/>
        <v>31.12.</v>
      </c>
      <c r="O344" s="45"/>
      <c r="T344" s="45"/>
      <c r="X344" s="45"/>
      <c r="AJ344" s="45"/>
      <c r="AP344" s="45"/>
      <c r="AY344" s="45"/>
      <c r="AZ344" s="46"/>
      <c r="BB344" s="45"/>
      <c r="BH344" s="45"/>
    </row>
    <row r="345" spans="1:61" x14ac:dyDescent="0.25">
      <c r="A345" s="53" t="s">
        <v>277</v>
      </c>
      <c r="B345" s="53" t="s">
        <v>1673</v>
      </c>
      <c r="C345" s="53" t="str">
        <f>VLOOKUP(Tabelle1[[#This Row],[bank_name]],list_all_banks!$B$1:$C$691,2,FALSE)</f>
        <v>CYC72376</v>
      </c>
      <c r="D345" s="10" t="s">
        <v>1674</v>
      </c>
      <c r="E345" s="42" t="str">
        <f t="shared" si="5"/>
        <v>31.12.2015</v>
      </c>
      <c r="F345" s="9">
        <v>2015</v>
      </c>
      <c r="G345" s="9" t="s">
        <v>1382</v>
      </c>
      <c r="H345" s="9" t="s">
        <v>20</v>
      </c>
      <c r="I345" s="9">
        <v>1</v>
      </c>
      <c r="J345" s="9">
        <v>2</v>
      </c>
      <c r="K345" s="9" t="s">
        <v>1366</v>
      </c>
      <c r="L345" s="9">
        <v>0</v>
      </c>
      <c r="M345" s="53" t="s">
        <v>14</v>
      </c>
      <c r="N345" s="53" t="s">
        <v>91</v>
      </c>
      <c r="P345" s="9">
        <v>3</v>
      </c>
      <c r="Q345" s="9">
        <v>0</v>
      </c>
      <c r="R345" s="9">
        <v>0</v>
      </c>
      <c r="S345" s="9">
        <v>0</v>
      </c>
      <c r="U345" s="9">
        <v>0</v>
      </c>
      <c r="V345" s="9">
        <v>0</v>
      </c>
      <c r="W345" s="9" t="s">
        <v>20</v>
      </c>
      <c r="Y345" s="9" t="s">
        <v>277</v>
      </c>
      <c r="Z345" s="9">
        <v>336184</v>
      </c>
      <c r="AA345" s="9">
        <v>294</v>
      </c>
      <c r="AB345" s="9">
        <v>169878</v>
      </c>
      <c r="AC345" s="9" t="s">
        <v>20</v>
      </c>
      <c r="AD345" s="9" t="s">
        <v>20</v>
      </c>
      <c r="AE345" s="9" t="s">
        <v>20</v>
      </c>
      <c r="AF345" s="9" t="s">
        <v>20</v>
      </c>
      <c r="AG345" s="9">
        <v>26125</v>
      </c>
      <c r="AH345" s="9">
        <v>0</v>
      </c>
      <c r="AI345" s="9">
        <v>0</v>
      </c>
      <c r="AK345" s="9">
        <v>1</v>
      </c>
      <c r="AL345" s="9">
        <v>0</v>
      </c>
      <c r="AM345" s="9">
        <v>3</v>
      </c>
      <c r="AN345" s="9">
        <v>0</v>
      </c>
      <c r="AO345" s="9">
        <v>0</v>
      </c>
      <c r="AQ345" s="53">
        <v>1</v>
      </c>
      <c r="AR345" s="9">
        <v>3</v>
      </c>
      <c r="AS345" s="9">
        <v>1</v>
      </c>
      <c r="AT345" s="9">
        <v>1</v>
      </c>
      <c r="AU345" s="9">
        <v>0</v>
      </c>
      <c r="AV345" s="9">
        <v>0</v>
      </c>
      <c r="AW345" s="9"/>
      <c r="AX345" s="9"/>
      <c r="AY345" s="6" t="s">
        <v>2259</v>
      </c>
      <c r="BA345" s="63" t="s">
        <v>2312</v>
      </c>
      <c r="BB345" s="6" t="s">
        <v>1843</v>
      </c>
      <c r="BG345" s="9"/>
      <c r="BI345" t="s">
        <v>3146</v>
      </c>
    </row>
    <row r="346" spans="1:61" s="44" customFormat="1" ht="15.75" thickBot="1" x14ac:dyDescent="0.3">
      <c r="A346" s="57" t="s">
        <v>277</v>
      </c>
      <c r="B346" s="57" t="s">
        <v>1673</v>
      </c>
      <c r="C346" s="57" t="str">
        <f>VLOOKUP(Tabelle1[[#This Row],[bank_name]],list_all_banks!$B$1:$C$691,2,FALSE)</f>
        <v>CYC72376</v>
      </c>
      <c r="D346" s="56" t="s">
        <v>1674</v>
      </c>
      <c r="E346" s="46" t="str">
        <f t="shared" si="5"/>
        <v>31.12.2015</v>
      </c>
      <c r="F346" s="44">
        <v>2015</v>
      </c>
      <c r="G346" s="44" t="s">
        <v>1382</v>
      </c>
      <c r="H346" s="44" t="s">
        <v>20</v>
      </c>
      <c r="I346" s="44">
        <v>1</v>
      </c>
      <c r="J346" s="44">
        <v>2</v>
      </c>
      <c r="K346" s="44" t="s">
        <v>1366</v>
      </c>
      <c r="L346" s="44">
        <v>0</v>
      </c>
      <c r="M346" s="57" t="s">
        <v>14</v>
      </c>
      <c r="N346" s="57" t="s">
        <v>91</v>
      </c>
      <c r="O346" s="45"/>
      <c r="P346" s="44">
        <v>3</v>
      </c>
      <c r="Q346" s="44">
        <v>0</v>
      </c>
      <c r="R346" s="44">
        <v>0</v>
      </c>
      <c r="S346" s="44">
        <v>0</v>
      </c>
      <c r="T346" s="45"/>
      <c r="U346" s="44">
        <v>0</v>
      </c>
      <c r="V346" s="44">
        <v>0</v>
      </c>
      <c r="W346" s="44" t="s">
        <v>20</v>
      </c>
      <c r="X346" s="45"/>
      <c r="Y346" s="44" t="s">
        <v>1170</v>
      </c>
      <c r="Z346" s="44">
        <v>4370</v>
      </c>
      <c r="AA346" s="44">
        <v>7</v>
      </c>
      <c r="AB346" s="44">
        <v>2575</v>
      </c>
      <c r="AC346" s="44" t="s">
        <v>20</v>
      </c>
      <c r="AD346" s="44" t="s">
        <v>20</v>
      </c>
      <c r="AE346" s="44" t="s">
        <v>20</v>
      </c>
      <c r="AF346" s="44" t="s">
        <v>20</v>
      </c>
      <c r="AG346" s="44">
        <v>784</v>
      </c>
      <c r="AH346" s="44">
        <v>0</v>
      </c>
      <c r="AI346" s="44">
        <v>0</v>
      </c>
      <c r="AJ346" s="45"/>
      <c r="AK346" s="44">
        <v>1</v>
      </c>
      <c r="AL346" s="44">
        <v>0</v>
      </c>
      <c r="AM346" s="44">
        <v>3</v>
      </c>
      <c r="AN346" s="44">
        <v>0</v>
      </c>
      <c r="AO346" s="44">
        <v>0</v>
      </c>
      <c r="AP346" s="45"/>
      <c r="AQ346" s="57">
        <v>1</v>
      </c>
      <c r="AR346" s="44">
        <v>3</v>
      </c>
      <c r="AS346" s="44">
        <v>1</v>
      </c>
      <c r="AT346" s="44">
        <v>1</v>
      </c>
      <c r="AU346" s="44">
        <v>0</v>
      </c>
      <c r="AV346" s="44">
        <v>0</v>
      </c>
      <c r="AY346" s="45" t="s">
        <v>2259</v>
      </c>
      <c r="AZ346" s="46"/>
      <c r="BA346" s="47" t="s">
        <v>2312</v>
      </c>
      <c r="BB346" s="45" t="s">
        <v>1843</v>
      </c>
      <c r="BH346" s="45"/>
      <c r="BI346" t="s">
        <v>3146</v>
      </c>
    </row>
    <row r="347" spans="1:61" s="9" customFormat="1" x14ac:dyDescent="0.25">
      <c r="A347" s="138" t="s">
        <v>277</v>
      </c>
      <c r="B347" s="138" t="s">
        <v>1673</v>
      </c>
      <c r="C347" s="138" t="str">
        <f>VLOOKUP(Tabelle1[[#This Row],[bank_name]],list_all_banks!$B$1:$C$691,2,FALSE)</f>
        <v>CYC72376</v>
      </c>
      <c r="D347" s="139" t="s">
        <v>1674</v>
      </c>
      <c r="E347" s="95" t="str">
        <f t="shared" si="5"/>
        <v>31.12.2016</v>
      </c>
      <c r="F347" s="9">
        <v>2016</v>
      </c>
      <c r="G347" s="9" t="s">
        <v>1382</v>
      </c>
      <c r="H347" s="9" t="s">
        <v>20</v>
      </c>
      <c r="I347" s="9">
        <v>1</v>
      </c>
      <c r="J347" s="9">
        <v>2</v>
      </c>
      <c r="K347" s="9" t="s">
        <v>1366</v>
      </c>
      <c r="L347" s="9">
        <v>0</v>
      </c>
      <c r="M347" s="53" t="s">
        <v>14</v>
      </c>
      <c r="N347" s="53" t="s">
        <v>91</v>
      </c>
      <c r="O347" s="6"/>
      <c r="P347" s="9">
        <v>3</v>
      </c>
      <c r="Q347" s="9">
        <v>0</v>
      </c>
      <c r="R347" s="9">
        <v>0</v>
      </c>
      <c r="S347" s="9">
        <v>0</v>
      </c>
      <c r="T347" s="6"/>
      <c r="U347" s="9">
        <v>0</v>
      </c>
      <c r="V347" s="9">
        <v>0</v>
      </c>
      <c r="W347" s="9" t="s">
        <v>20</v>
      </c>
      <c r="X347" s="6"/>
      <c r="Y347" s="9" t="s">
        <v>277</v>
      </c>
      <c r="Z347" s="87">
        <v>396921</v>
      </c>
      <c r="AA347" s="9">
        <v>348</v>
      </c>
      <c r="AB347" s="87">
        <v>93842</v>
      </c>
      <c r="AC347" s="9" t="s">
        <v>20</v>
      </c>
      <c r="AD347" s="9" t="s">
        <v>20</v>
      </c>
      <c r="AE347" s="9" t="s">
        <v>20</v>
      </c>
      <c r="AF347" s="9" t="s">
        <v>20</v>
      </c>
      <c r="AG347" s="87">
        <v>14224</v>
      </c>
      <c r="AH347" s="9">
        <v>0</v>
      </c>
      <c r="AI347" s="9">
        <v>0</v>
      </c>
      <c r="AJ347" s="6"/>
      <c r="AK347" s="9">
        <v>1</v>
      </c>
      <c r="AL347" s="9">
        <v>0</v>
      </c>
      <c r="AM347" s="9">
        <v>3</v>
      </c>
      <c r="AN347" s="9">
        <v>0</v>
      </c>
      <c r="AO347" s="9">
        <v>0</v>
      </c>
      <c r="AP347" s="6"/>
      <c r="AQ347" s="53">
        <v>1</v>
      </c>
      <c r="AR347" s="9">
        <v>3</v>
      </c>
      <c r="AS347" s="9">
        <v>1</v>
      </c>
      <c r="AT347" s="9">
        <v>1</v>
      </c>
      <c r="AU347" s="9">
        <v>0</v>
      </c>
      <c r="AV347" s="9">
        <v>0</v>
      </c>
      <c r="AY347" s="6" t="s">
        <v>2259</v>
      </c>
      <c r="AZ347" s="42"/>
      <c r="BA347" s="63" t="s">
        <v>2313</v>
      </c>
      <c r="BB347" s="6" t="s">
        <v>2260</v>
      </c>
      <c r="BH347" s="6"/>
      <c r="BI347" t="s">
        <v>3146</v>
      </c>
    </row>
    <row r="348" spans="1:61" s="44" customFormat="1" ht="15.75" thickBot="1" x14ac:dyDescent="0.3">
      <c r="A348" s="57" t="s">
        <v>277</v>
      </c>
      <c r="B348" s="57" t="s">
        <v>1673</v>
      </c>
      <c r="C348" s="57" t="str">
        <f>VLOOKUP(Tabelle1[[#This Row],[bank_name]],list_all_banks!$B$1:$C$691,2,FALSE)</f>
        <v>CYC72376</v>
      </c>
      <c r="D348" s="56" t="s">
        <v>1674</v>
      </c>
      <c r="E348" s="46" t="str">
        <f t="shared" si="5"/>
        <v>31.12.2016</v>
      </c>
      <c r="F348" s="44">
        <v>2016</v>
      </c>
      <c r="G348" s="44" t="s">
        <v>1382</v>
      </c>
      <c r="H348" s="44" t="s">
        <v>20</v>
      </c>
      <c r="I348" s="44">
        <v>1</v>
      </c>
      <c r="J348" s="44">
        <v>2</v>
      </c>
      <c r="K348" s="44" t="s">
        <v>1366</v>
      </c>
      <c r="L348" s="44">
        <v>0</v>
      </c>
      <c r="M348" s="57" t="s">
        <v>14</v>
      </c>
      <c r="N348" s="57" t="s">
        <v>91</v>
      </c>
      <c r="O348" s="45"/>
      <c r="P348" s="44">
        <v>3</v>
      </c>
      <c r="Q348" s="44">
        <v>0</v>
      </c>
      <c r="R348" s="44">
        <v>0</v>
      </c>
      <c r="S348" s="44">
        <v>0</v>
      </c>
      <c r="T348" s="45"/>
      <c r="U348" s="44">
        <v>0</v>
      </c>
      <c r="V348" s="44">
        <v>0</v>
      </c>
      <c r="W348" s="44" t="s">
        <v>20</v>
      </c>
      <c r="X348" s="45"/>
      <c r="Y348" s="44" t="s">
        <v>1170</v>
      </c>
      <c r="Z348" s="140">
        <v>15670</v>
      </c>
      <c r="AA348" s="44">
        <v>9</v>
      </c>
      <c r="AB348" s="140">
        <v>3189</v>
      </c>
      <c r="AC348" s="44" t="s">
        <v>20</v>
      </c>
      <c r="AD348" s="44" t="s">
        <v>20</v>
      </c>
      <c r="AE348" s="44" t="s">
        <v>20</v>
      </c>
      <c r="AF348" s="44" t="s">
        <v>20</v>
      </c>
      <c r="AG348" s="140">
        <v>1141</v>
      </c>
      <c r="AH348" s="44">
        <v>0</v>
      </c>
      <c r="AI348" s="44">
        <v>0</v>
      </c>
      <c r="AJ348" s="45"/>
      <c r="AK348" s="44">
        <v>1</v>
      </c>
      <c r="AL348" s="44">
        <v>0</v>
      </c>
      <c r="AM348" s="44">
        <v>3</v>
      </c>
      <c r="AN348" s="44">
        <v>0</v>
      </c>
      <c r="AO348" s="44">
        <v>0</v>
      </c>
      <c r="AP348" s="45"/>
      <c r="AQ348" s="57">
        <v>1</v>
      </c>
      <c r="AR348" s="44">
        <v>3</v>
      </c>
      <c r="AS348" s="44">
        <v>1</v>
      </c>
      <c r="AT348" s="44">
        <v>1</v>
      </c>
      <c r="AU348" s="44">
        <v>0</v>
      </c>
      <c r="AV348" s="44">
        <v>0</v>
      </c>
      <c r="AY348" s="45" t="s">
        <v>2259</v>
      </c>
      <c r="AZ348" s="46"/>
      <c r="BA348" s="47" t="s">
        <v>2313</v>
      </c>
      <c r="BB348" s="45" t="s">
        <v>2260</v>
      </c>
      <c r="BH348" s="45"/>
      <c r="BI348" t="s">
        <v>3146</v>
      </c>
    </row>
    <row r="349" spans="1:61" x14ac:dyDescent="0.25">
      <c r="A349" t="s">
        <v>293</v>
      </c>
      <c r="B349" t="s">
        <v>294</v>
      </c>
      <c r="C349" t="str">
        <f>VLOOKUP(Tabelle1[[#This Row],[bank_name]],list_all_banks!$B$1:$C$691,2,FALSE)</f>
        <v>CZ26503808</v>
      </c>
      <c r="D349" s="6" t="s">
        <v>295</v>
      </c>
      <c r="E349" s="42" t="str">
        <f t="shared" si="5"/>
        <v>31.12.</v>
      </c>
      <c r="BG349" s="9"/>
    </row>
    <row r="350" spans="1:61" x14ac:dyDescent="0.25">
      <c r="A350" t="s">
        <v>293</v>
      </c>
      <c r="B350" t="s">
        <v>296</v>
      </c>
      <c r="C350" t="str">
        <f>VLOOKUP(Tabelle1[[#This Row],[bank_name]],list_all_banks!$B$1:$C$691,2,FALSE)</f>
        <v>CZ29045371</v>
      </c>
      <c r="D350" s="6" t="s">
        <v>297</v>
      </c>
      <c r="E350" s="42" t="str">
        <f t="shared" si="5"/>
        <v>31.12.</v>
      </c>
      <c r="BG350" s="9"/>
    </row>
    <row r="351" spans="1:61" x14ac:dyDescent="0.25">
      <c r="A351" s="9" t="s">
        <v>293</v>
      </c>
      <c r="B351" s="52" t="s">
        <v>298</v>
      </c>
      <c r="C351" s="53" t="str">
        <f>VLOOKUP(Tabelle1[[#This Row],[bank_name]],list_all_banks!$B$1:$C$691,2,FALSE)</f>
        <v>CZ47115378</v>
      </c>
      <c r="D351" s="6" t="s">
        <v>299</v>
      </c>
      <c r="E351" s="42" t="str">
        <f t="shared" si="5"/>
        <v>31.12.2016</v>
      </c>
      <c r="F351" s="9">
        <v>2016</v>
      </c>
      <c r="G351" s="9"/>
      <c r="H351" s="63" t="s">
        <v>2979</v>
      </c>
      <c r="I351" s="9" t="s">
        <v>1844</v>
      </c>
      <c r="J351" s="9"/>
      <c r="K351" s="9"/>
      <c r="L351" s="9"/>
      <c r="M351" s="9"/>
      <c r="N351" s="9"/>
      <c r="P351" s="9"/>
      <c r="Q351" s="9"/>
      <c r="R351" s="9"/>
      <c r="S351" s="9"/>
      <c r="U351" s="9"/>
      <c r="V351" s="9"/>
      <c r="W351" s="9"/>
      <c r="Y351" s="9"/>
      <c r="Z351" s="9"/>
      <c r="AA351" s="9"/>
      <c r="AB351" s="9"/>
      <c r="AC351" s="9"/>
      <c r="AD351" s="9"/>
      <c r="AE351" s="9"/>
      <c r="AF351" s="9"/>
      <c r="AG351" s="9"/>
      <c r="AH351" s="9"/>
      <c r="AI351" s="9"/>
      <c r="AK351" s="9"/>
      <c r="AL351" s="9"/>
      <c r="AM351" s="9"/>
      <c r="AN351" s="9"/>
      <c r="AO351" s="9"/>
      <c r="AQ351" s="9"/>
      <c r="AR351" s="9"/>
      <c r="AS351" s="9"/>
      <c r="AT351" s="9"/>
      <c r="AU351" s="9"/>
      <c r="AV351" s="9"/>
      <c r="AW351" s="9"/>
      <c r="AX351" s="9"/>
      <c r="BA351" s="53" t="s">
        <v>3120</v>
      </c>
      <c r="BC351" s="9"/>
      <c r="BD351" s="9"/>
      <c r="BE351" s="9"/>
      <c r="BF351" s="9"/>
      <c r="BG351" s="9"/>
      <c r="BI351" s="9"/>
    </row>
    <row r="352" spans="1:61" x14ac:dyDescent="0.25">
      <c r="A352" s="9" t="s">
        <v>293</v>
      </c>
      <c r="B352" s="9" t="s">
        <v>300</v>
      </c>
      <c r="C352" s="9" t="str">
        <f>VLOOKUP(Tabelle1[[#This Row],[bank_name]],list_all_banks!$B$1:$C$691,2,FALSE)</f>
        <v>CZ47116129</v>
      </c>
      <c r="D352" s="6" t="s">
        <v>301</v>
      </c>
      <c r="E352" s="42" t="str">
        <f t="shared" si="5"/>
        <v>31.12.</v>
      </c>
      <c r="F352" s="9"/>
      <c r="G352" s="9"/>
      <c r="H352" s="9"/>
      <c r="I352" s="9"/>
      <c r="J352" s="9"/>
      <c r="K352" s="9"/>
      <c r="L352" s="9"/>
      <c r="M352" s="9"/>
      <c r="N352" s="9"/>
      <c r="P352" s="9"/>
      <c r="Q352" s="9"/>
      <c r="R352" s="9"/>
      <c r="S352" s="9"/>
      <c r="U352" s="9"/>
      <c r="V352" s="9"/>
      <c r="W352" s="9"/>
      <c r="Y352" s="9"/>
      <c r="Z352" s="9"/>
      <c r="AA352" s="9"/>
      <c r="AB352" s="9"/>
      <c r="AC352" s="9"/>
      <c r="AD352" s="9"/>
      <c r="AE352" s="9"/>
      <c r="AF352" s="9"/>
      <c r="AG352" s="9"/>
      <c r="AH352" s="9"/>
      <c r="AI352" s="9"/>
      <c r="AK352" s="9"/>
      <c r="AL352" s="9"/>
      <c r="AM352" s="9"/>
      <c r="AN352" s="9"/>
      <c r="AO352" s="9"/>
      <c r="AQ352" s="9"/>
      <c r="AR352" s="9"/>
      <c r="AS352" s="9"/>
      <c r="AT352" s="9"/>
      <c r="AU352" s="9"/>
      <c r="AV352" s="9"/>
      <c r="AW352" s="9"/>
      <c r="AX352" s="9"/>
      <c r="BA352" s="9"/>
      <c r="BC352" s="9"/>
      <c r="BD352" s="9"/>
      <c r="BE352" s="9"/>
      <c r="BF352" s="9"/>
      <c r="BG352" s="9"/>
      <c r="BI352" s="9"/>
    </row>
    <row r="353" spans="1:61" x14ac:dyDescent="0.25">
      <c r="A353" t="s">
        <v>293</v>
      </c>
      <c r="B353" t="s">
        <v>302</v>
      </c>
      <c r="C353" t="str">
        <f>VLOOKUP(Tabelle1[[#This Row],[bank_name]],list_all_banks!$B$1:$C$691,2,FALSE)</f>
        <v>CZ61858374</v>
      </c>
      <c r="D353" s="6" t="s">
        <v>303</v>
      </c>
      <c r="E353" s="42" t="str">
        <f t="shared" si="5"/>
        <v>31.12.</v>
      </c>
      <c r="BG353" s="9"/>
    </row>
    <row r="354" spans="1:61" x14ac:dyDescent="0.25">
      <c r="A354" t="s">
        <v>1</v>
      </c>
      <c r="B354" t="s">
        <v>304</v>
      </c>
      <c r="C354" t="str">
        <f>VLOOKUP(Tabelle1[[#This Row],[bank_name]],list_all_banks!$B$1:$C$691,2,FALSE)</f>
        <v>DE10215</v>
      </c>
      <c r="D354" s="6" t="s">
        <v>305</v>
      </c>
      <c r="E354" s="42" t="str">
        <f t="shared" si="5"/>
        <v>31.12.</v>
      </c>
      <c r="AA354" s="13"/>
      <c r="AB354" s="13"/>
      <c r="AC354" s="13"/>
      <c r="AD354" s="13"/>
      <c r="AE354" s="13"/>
      <c r="AF354" s="13"/>
      <c r="AG354" s="13"/>
      <c r="AH354" s="13"/>
      <c r="BG354" s="9"/>
    </row>
    <row r="355" spans="1:61" x14ac:dyDescent="0.25">
      <c r="A355" t="s">
        <v>1</v>
      </c>
      <c r="B355" t="s">
        <v>306</v>
      </c>
      <c r="C355" t="str">
        <f>VLOOKUP(Tabelle1[[#This Row],[bank_name]],list_all_banks!$B$1:$C$691,2,FALSE)</f>
        <v>DE10405</v>
      </c>
      <c r="D355" s="6" t="s">
        <v>307</v>
      </c>
      <c r="E355" s="42" t="str">
        <f t="shared" si="5"/>
        <v>31.12.</v>
      </c>
      <c r="BG355" s="9"/>
    </row>
    <row r="356" spans="1:61" x14ac:dyDescent="0.25">
      <c r="A356" t="s">
        <v>1</v>
      </c>
      <c r="B356" t="s">
        <v>308</v>
      </c>
      <c r="C356" t="str">
        <f>VLOOKUP(Tabelle1[[#This Row],[bank_name]],list_all_banks!$B$1:$C$691,2,FALSE)</f>
        <v>DE11930</v>
      </c>
      <c r="D356" s="6" t="s">
        <v>309</v>
      </c>
      <c r="E356" s="42" t="str">
        <f t="shared" si="5"/>
        <v>31.12.</v>
      </c>
      <c r="BG356" s="9"/>
    </row>
    <row r="357" spans="1:61" x14ac:dyDescent="0.25">
      <c r="A357" t="s">
        <v>1</v>
      </c>
      <c r="B357" t="s">
        <v>310</v>
      </c>
      <c r="C357" t="str">
        <f>VLOOKUP(Tabelle1[[#This Row],[bank_name]],list_all_banks!$B$1:$C$691,2,FALSE)</f>
        <v>DE12125</v>
      </c>
      <c r="D357" s="6" t="s">
        <v>311</v>
      </c>
      <c r="E357" s="42" t="str">
        <f t="shared" si="5"/>
        <v>31.12.</v>
      </c>
      <c r="BG357" s="9"/>
    </row>
    <row r="358" spans="1:61" x14ac:dyDescent="0.25">
      <c r="A358" t="s">
        <v>1</v>
      </c>
      <c r="B358" t="s">
        <v>2054</v>
      </c>
      <c r="C358" t="str">
        <f>VLOOKUP(Tabelle1[[#This Row],[bank_name]],list_all_banks!$B$1:$C$691,2,FALSE)</f>
        <v>DE12692</v>
      </c>
      <c r="D358" s="6" t="s">
        <v>312</v>
      </c>
      <c r="E358" s="42" t="str">
        <f t="shared" si="5"/>
        <v>31.12.</v>
      </c>
      <c r="BG358" s="9"/>
    </row>
    <row r="359" spans="1:61" s="44" customFormat="1" ht="15.75" thickBot="1" x14ac:dyDescent="0.3">
      <c r="A359" s="44" t="s">
        <v>1</v>
      </c>
      <c r="B359" s="44" t="s">
        <v>313</v>
      </c>
      <c r="C359" s="44" t="str">
        <f>VLOOKUP(Tabelle1[[#This Row],[bank_name]],list_all_banks!$B$1:$C$691,2,FALSE)</f>
        <v>DE12868</v>
      </c>
      <c r="D359" s="45" t="s">
        <v>314</v>
      </c>
      <c r="E359" s="46" t="str">
        <f t="shared" si="5"/>
        <v>31.12.</v>
      </c>
      <c r="O359" s="45"/>
      <c r="T359" s="45"/>
      <c r="X359" s="45"/>
      <c r="AJ359" s="45"/>
      <c r="AP359" s="45"/>
      <c r="AY359" s="45"/>
      <c r="AZ359" s="46"/>
      <c r="BB359" s="45"/>
      <c r="BH359" s="45"/>
    </row>
    <row r="360" spans="1:61" x14ac:dyDescent="0.25">
      <c r="A360" s="102" t="s">
        <v>1</v>
      </c>
      <c r="B360" s="52" t="s">
        <v>315</v>
      </c>
      <c r="C360" s="9" t="str">
        <f>VLOOKUP(Tabelle1[[#This Row],[bank_name]],list_all_banks!$B$1:$C$691,2,FALSE)</f>
        <v>DE13001</v>
      </c>
      <c r="D360" s="6" t="s">
        <v>316</v>
      </c>
      <c r="E360" s="42" t="str">
        <f t="shared" si="5"/>
        <v>31.12.2015</v>
      </c>
      <c r="F360" s="9">
        <v>2015</v>
      </c>
      <c r="G360" s="9">
        <v>1</v>
      </c>
      <c r="H360" s="9">
        <v>2</v>
      </c>
      <c r="I360" s="106" t="s">
        <v>1382</v>
      </c>
      <c r="J360" s="9">
        <v>1</v>
      </c>
      <c r="K360" s="9" t="s">
        <v>1</v>
      </c>
      <c r="L360" s="9">
        <v>1</v>
      </c>
      <c r="M360" s="9" t="s">
        <v>14</v>
      </c>
      <c r="N360" s="9" t="s">
        <v>1626</v>
      </c>
      <c r="P360" s="9">
        <v>1</v>
      </c>
      <c r="Q360" s="9">
        <v>0</v>
      </c>
      <c r="R360" s="9">
        <v>0</v>
      </c>
      <c r="S360" s="9">
        <v>0</v>
      </c>
      <c r="U360" s="9">
        <v>0</v>
      </c>
      <c r="V360" s="9">
        <v>0</v>
      </c>
      <c r="W360" s="9" t="s">
        <v>20</v>
      </c>
      <c r="Y360" s="9" t="s">
        <v>1</v>
      </c>
      <c r="Z360" s="249" t="s">
        <v>1382</v>
      </c>
      <c r="AA360" s="68">
        <v>119</v>
      </c>
      <c r="AB360" s="68">
        <v>-1742427.46</v>
      </c>
      <c r="AC360" s="68" t="s">
        <v>20</v>
      </c>
      <c r="AD360" s="68" t="s">
        <v>20</v>
      </c>
      <c r="AE360" s="68" t="s">
        <v>20</v>
      </c>
      <c r="AF360" s="68" t="s">
        <v>20</v>
      </c>
      <c r="AG360" s="68">
        <v>-228220.19</v>
      </c>
      <c r="AH360" s="68">
        <v>0</v>
      </c>
      <c r="AI360" s="9">
        <v>0</v>
      </c>
      <c r="AK360" s="9">
        <v>0</v>
      </c>
      <c r="AL360" s="9">
        <v>0</v>
      </c>
      <c r="AM360" s="9">
        <v>3</v>
      </c>
      <c r="AN360" s="247" t="s">
        <v>20</v>
      </c>
      <c r="AO360" s="9" t="s">
        <v>20</v>
      </c>
      <c r="AQ360" s="9">
        <v>0</v>
      </c>
      <c r="AR360" s="9" t="s">
        <v>20</v>
      </c>
      <c r="AS360" s="9" t="s">
        <v>20</v>
      </c>
      <c r="AT360" s="9">
        <v>0</v>
      </c>
      <c r="AU360" s="9">
        <v>0</v>
      </c>
      <c r="AV360" s="9">
        <v>0</v>
      </c>
      <c r="AW360" s="9"/>
      <c r="AX360" s="9"/>
      <c r="AZ360" s="42" t="s">
        <v>2261</v>
      </c>
      <c r="BA360" s="63" t="s">
        <v>2314</v>
      </c>
      <c r="BB360" s="6" t="s">
        <v>1388</v>
      </c>
      <c r="BC360" s="9"/>
      <c r="BD360" s="9"/>
      <c r="BE360" s="9"/>
      <c r="BF360" s="9"/>
      <c r="BG360" s="9"/>
      <c r="BI360" t="s">
        <v>3146</v>
      </c>
    </row>
    <row r="361" spans="1:61" s="44" customFormat="1" ht="15.75" thickBot="1" x14ac:dyDescent="0.3">
      <c r="A361" s="133" t="s">
        <v>1</v>
      </c>
      <c r="B361" s="48" t="s">
        <v>315</v>
      </c>
      <c r="C361" s="44" t="str">
        <f>VLOOKUP(Tabelle1[[#This Row],[bank_name]],list_all_banks!$B$1:$C$691,2,FALSE)</f>
        <v>DE13001</v>
      </c>
      <c r="D361" s="45" t="s">
        <v>316</v>
      </c>
      <c r="E361" s="46" t="str">
        <f t="shared" si="5"/>
        <v>31.12.2015</v>
      </c>
      <c r="F361" s="44">
        <v>2015</v>
      </c>
      <c r="G361" s="44">
        <v>1</v>
      </c>
      <c r="H361" s="44">
        <v>2</v>
      </c>
      <c r="I361" s="134" t="s">
        <v>1382</v>
      </c>
      <c r="J361" s="44">
        <v>1</v>
      </c>
      <c r="K361" s="44" t="s">
        <v>1</v>
      </c>
      <c r="L361" s="44">
        <v>1</v>
      </c>
      <c r="M361" s="44" t="s">
        <v>14</v>
      </c>
      <c r="N361" s="44" t="s">
        <v>1626</v>
      </c>
      <c r="O361" s="45"/>
      <c r="P361" s="44">
        <v>1</v>
      </c>
      <c r="Q361" s="44">
        <v>0</v>
      </c>
      <c r="R361" s="44">
        <v>0</v>
      </c>
      <c r="S361" s="44">
        <v>0</v>
      </c>
      <c r="T361" s="45"/>
      <c r="U361" s="44">
        <v>0</v>
      </c>
      <c r="V361" s="44">
        <v>0</v>
      </c>
      <c r="W361" s="44" t="s">
        <v>20</v>
      </c>
      <c r="X361" s="45"/>
      <c r="Y361" s="44" t="s">
        <v>154</v>
      </c>
      <c r="Z361" s="141" t="s">
        <v>1382</v>
      </c>
      <c r="AA361" s="123">
        <v>1</v>
      </c>
      <c r="AB361" s="123">
        <v>305432.67</v>
      </c>
      <c r="AC361" s="123" t="s">
        <v>20</v>
      </c>
      <c r="AD361" s="123" t="s">
        <v>20</v>
      </c>
      <c r="AE361" s="123" t="s">
        <v>20</v>
      </c>
      <c r="AF361" s="123" t="s">
        <v>20</v>
      </c>
      <c r="AG361" s="123">
        <v>49932</v>
      </c>
      <c r="AH361" s="123">
        <v>0</v>
      </c>
      <c r="AI361" s="44">
        <v>0</v>
      </c>
      <c r="AJ361" s="45"/>
      <c r="AK361" s="44">
        <v>0</v>
      </c>
      <c r="AL361" s="44">
        <v>0</v>
      </c>
      <c r="AM361" s="44">
        <v>3</v>
      </c>
      <c r="AN361" s="142" t="s">
        <v>20</v>
      </c>
      <c r="AO361" s="44" t="s">
        <v>20</v>
      </c>
      <c r="AP361" s="45"/>
      <c r="AQ361" s="44">
        <v>0</v>
      </c>
      <c r="AR361" s="44" t="s">
        <v>20</v>
      </c>
      <c r="AS361" s="44" t="s">
        <v>20</v>
      </c>
      <c r="AT361" s="44">
        <v>0</v>
      </c>
      <c r="AU361" s="44">
        <v>0</v>
      </c>
      <c r="AV361" s="44">
        <v>0</v>
      </c>
      <c r="AY361" s="45"/>
      <c r="AZ361" s="185" t="s">
        <v>2262</v>
      </c>
      <c r="BA361" s="47" t="s">
        <v>2314</v>
      </c>
      <c r="BB361" s="45" t="s">
        <v>1388</v>
      </c>
      <c r="BH361" s="45"/>
      <c r="BI361" t="s">
        <v>3146</v>
      </c>
    </row>
    <row r="362" spans="1:61" s="60" customFormat="1" ht="15.75" thickBot="1" x14ac:dyDescent="0.3">
      <c r="A362" s="143" t="s">
        <v>1</v>
      </c>
      <c r="B362" s="60" t="s">
        <v>317</v>
      </c>
      <c r="C362" s="60" t="str">
        <f>VLOOKUP(Tabelle1[[#This Row],[bank_name]],list_all_banks!$B$1:$C$691,2,FALSE)</f>
        <v>DE13084</v>
      </c>
      <c r="D362" s="128" t="s">
        <v>318</v>
      </c>
      <c r="E362" s="176" t="str">
        <f t="shared" si="5"/>
        <v>31.12.2015</v>
      </c>
      <c r="F362" s="60">
        <v>2015</v>
      </c>
      <c r="G362" s="60">
        <v>1</v>
      </c>
      <c r="H362" s="60">
        <v>2</v>
      </c>
      <c r="I362" s="144" t="s">
        <v>1382</v>
      </c>
      <c r="J362" s="60">
        <v>2</v>
      </c>
      <c r="K362" s="60" t="s">
        <v>1366</v>
      </c>
      <c r="L362" s="60">
        <v>2</v>
      </c>
      <c r="M362" s="60" t="s">
        <v>14</v>
      </c>
      <c r="N362" s="60" t="s">
        <v>91</v>
      </c>
      <c r="O362" s="128"/>
      <c r="P362" s="60">
        <v>3</v>
      </c>
      <c r="Q362" s="60">
        <v>2</v>
      </c>
      <c r="R362" s="60">
        <v>0</v>
      </c>
      <c r="S362" s="60">
        <v>3</v>
      </c>
      <c r="T362" s="128"/>
      <c r="U362" s="60">
        <v>1</v>
      </c>
      <c r="V362" s="60">
        <v>0</v>
      </c>
      <c r="W362" s="60" t="s">
        <v>20</v>
      </c>
      <c r="X362" s="128"/>
      <c r="Y362" s="60" t="s">
        <v>1</v>
      </c>
      <c r="Z362" s="145">
        <v>21407</v>
      </c>
      <c r="AA362" s="145">
        <v>34.380000000000003</v>
      </c>
      <c r="AB362" s="145">
        <v>10952</v>
      </c>
      <c r="AC362" s="145" t="s">
        <v>20</v>
      </c>
      <c r="AD362" s="145" t="s">
        <v>20</v>
      </c>
      <c r="AE362" s="145" t="s">
        <v>20</v>
      </c>
      <c r="AF362" s="145" t="s">
        <v>20</v>
      </c>
      <c r="AG362" s="146">
        <v>0</v>
      </c>
      <c r="AH362" s="60">
        <v>0</v>
      </c>
      <c r="AI362" s="60">
        <v>1</v>
      </c>
      <c r="AJ362" s="128"/>
      <c r="AK362" s="60">
        <v>0</v>
      </c>
      <c r="AL362" s="60">
        <v>0</v>
      </c>
      <c r="AM362" s="60" t="s">
        <v>20</v>
      </c>
      <c r="AN362" s="60" t="s">
        <v>20</v>
      </c>
      <c r="AO362" s="60" t="s">
        <v>20</v>
      </c>
      <c r="AP362" s="128"/>
      <c r="AQ362" s="111" t="s">
        <v>20</v>
      </c>
      <c r="AR362" s="60" t="s">
        <v>20</v>
      </c>
      <c r="AS362" s="60" t="s">
        <v>20</v>
      </c>
      <c r="AT362" s="60">
        <v>0</v>
      </c>
      <c r="AU362" s="60">
        <v>0</v>
      </c>
      <c r="AV362" s="60">
        <v>0</v>
      </c>
      <c r="AY362" s="128" t="s">
        <v>2263</v>
      </c>
      <c r="AZ362" s="231" t="s">
        <v>3120</v>
      </c>
      <c r="BA362" s="147" t="s">
        <v>2315</v>
      </c>
      <c r="BB362" s="128" t="s">
        <v>1389</v>
      </c>
      <c r="BH362" s="128"/>
      <c r="BI362" t="s">
        <v>3146</v>
      </c>
    </row>
    <row r="363" spans="1:61" x14ac:dyDescent="0.25">
      <c r="A363" s="17" t="s">
        <v>1</v>
      </c>
      <c r="B363" t="s">
        <v>319</v>
      </c>
      <c r="C363" t="str">
        <f>VLOOKUP(Tabelle1[[#This Row],[bank_name]],list_all_banks!$B$1:$C$691,2,FALSE)</f>
        <v>DE13105</v>
      </c>
      <c r="D363" s="6" t="s">
        <v>320</v>
      </c>
      <c r="E363" s="42" t="str">
        <f t="shared" si="5"/>
        <v>31.12.2014</v>
      </c>
      <c r="F363">
        <v>2014</v>
      </c>
      <c r="G363">
        <v>1</v>
      </c>
      <c r="H363">
        <v>3</v>
      </c>
      <c r="I363" t="s">
        <v>1382</v>
      </c>
      <c r="J363">
        <v>2</v>
      </c>
      <c r="K363" t="s">
        <v>1366</v>
      </c>
      <c r="L363">
        <v>0</v>
      </c>
      <c r="M363" t="s">
        <v>14</v>
      </c>
      <c r="N363" t="s">
        <v>19</v>
      </c>
      <c r="P363">
        <v>3</v>
      </c>
      <c r="Q363">
        <v>0</v>
      </c>
      <c r="R363">
        <v>0</v>
      </c>
      <c r="S363">
        <v>0</v>
      </c>
      <c r="U363">
        <v>0</v>
      </c>
      <c r="V363">
        <v>0</v>
      </c>
      <c r="W363" t="s">
        <v>20</v>
      </c>
      <c r="Y363" t="s">
        <v>1</v>
      </c>
      <c r="Z363" s="13">
        <v>366</v>
      </c>
      <c r="AA363" s="13">
        <v>652</v>
      </c>
      <c r="AB363" s="13">
        <v>84</v>
      </c>
      <c r="AC363" s="13" t="s">
        <v>20</v>
      </c>
      <c r="AD363" s="13" t="s">
        <v>20</v>
      </c>
      <c r="AE363" s="13" t="s">
        <v>20</v>
      </c>
      <c r="AF363" s="13" t="s">
        <v>20</v>
      </c>
      <c r="AG363" s="61">
        <v>64</v>
      </c>
      <c r="AH363" t="s">
        <v>20</v>
      </c>
      <c r="AI363">
        <v>1</v>
      </c>
      <c r="AK363">
        <v>0</v>
      </c>
      <c r="AL363">
        <v>0</v>
      </c>
      <c r="AM363" s="53">
        <v>0</v>
      </c>
      <c r="AN363" s="53">
        <v>2</v>
      </c>
      <c r="AO363">
        <v>0</v>
      </c>
      <c r="AP363" s="6" t="s">
        <v>2264</v>
      </c>
      <c r="AQ363" s="5">
        <v>1</v>
      </c>
      <c r="AR363">
        <v>3</v>
      </c>
      <c r="AS363">
        <v>1</v>
      </c>
      <c r="AT363" s="5">
        <v>4</v>
      </c>
      <c r="AU363" s="53">
        <v>2</v>
      </c>
      <c r="AV363">
        <v>0</v>
      </c>
      <c r="BA363" s="14" t="s">
        <v>2316</v>
      </c>
      <c r="BB363" s="6" t="s">
        <v>1845</v>
      </c>
      <c r="BG363" s="9"/>
      <c r="BI363" t="s">
        <v>3146</v>
      </c>
    </row>
    <row r="364" spans="1:61" x14ac:dyDescent="0.25">
      <c r="A364" s="17" t="s">
        <v>1</v>
      </c>
      <c r="B364" t="s">
        <v>319</v>
      </c>
      <c r="C364" t="str">
        <f>VLOOKUP(Tabelle1[[#This Row],[bank_name]],list_all_banks!$B$1:$C$691,2,FALSE)</f>
        <v>DE13105</v>
      </c>
      <c r="D364" s="6" t="s">
        <v>320</v>
      </c>
      <c r="E364" s="42" t="str">
        <f t="shared" si="5"/>
        <v>31.12.2014</v>
      </c>
      <c r="F364">
        <v>2014</v>
      </c>
      <c r="G364">
        <v>1</v>
      </c>
      <c r="H364">
        <v>3</v>
      </c>
      <c r="I364" t="s">
        <v>1382</v>
      </c>
      <c r="J364">
        <v>2</v>
      </c>
      <c r="K364" t="s">
        <v>1366</v>
      </c>
      <c r="L364">
        <v>0</v>
      </c>
      <c r="M364" t="s">
        <v>14</v>
      </c>
      <c r="N364" t="s">
        <v>19</v>
      </c>
      <c r="P364">
        <v>3</v>
      </c>
      <c r="Q364">
        <v>0</v>
      </c>
      <c r="R364">
        <v>0</v>
      </c>
      <c r="S364">
        <v>0</v>
      </c>
      <c r="U364">
        <v>0</v>
      </c>
      <c r="V364">
        <v>0</v>
      </c>
      <c r="W364" t="s">
        <v>20</v>
      </c>
      <c r="Y364" t="s">
        <v>1696</v>
      </c>
      <c r="Z364" s="13">
        <v>4</v>
      </c>
      <c r="AA364" s="13">
        <v>15</v>
      </c>
      <c r="AB364" s="13">
        <v>1</v>
      </c>
      <c r="AC364" s="13" t="s">
        <v>20</v>
      </c>
      <c r="AD364" s="13" t="s">
        <v>20</v>
      </c>
      <c r="AE364" s="13" t="s">
        <v>20</v>
      </c>
      <c r="AF364" s="13" t="s">
        <v>20</v>
      </c>
      <c r="AG364" s="61">
        <v>0</v>
      </c>
      <c r="AH364" t="s">
        <v>20</v>
      </c>
      <c r="AI364">
        <v>1</v>
      </c>
      <c r="AK364">
        <v>0</v>
      </c>
      <c r="AL364">
        <v>0</v>
      </c>
      <c r="AM364" s="53">
        <v>0</v>
      </c>
      <c r="AN364" s="53">
        <v>2</v>
      </c>
      <c r="AO364">
        <v>0</v>
      </c>
      <c r="AQ364" s="5">
        <v>1</v>
      </c>
      <c r="AR364">
        <v>3</v>
      </c>
      <c r="AS364">
        <v>1</v>
      </c>
      <c r="AT364" s="5">
        <v>4</v>
      </c>
      <c r="AU364" s="53">
        <v>2</v>
      </c>
      <c r="AV364">
        <v>0</v>
      </c>
      <c r="BA364" s="14" t="s">
        <v>2316</v>
      </c>
      <c r="BB364" s="6" t="s">
        <v>1845</v>
      </c>
      <c r="BG364" s="9"/>
      <c r="BI364" t="s">
        <v>3146</v>
      </c>
    </row>
    <row r="365" spans="1:61" x14ac:dyDescent="0.25">
      <c r="A365" s="17" t="s">
        <v>1</v>
      </c>
      <c r="B365" t="s">
        <v>319</v>
      </c>
      <c r="C365" t="str">
        <f>VLOOKUP(Tabelle1[[#This Row],[bank_name]],list_all_banks!$B$1:$C$691,2,FALSE)</f>
        <v>DE13105</v>
      </c>
      <c r="D365" s="6" t="s">
        <v>320</v>
      </c>
      <c r="E365" s="42" t="str">
        <f t="shared" si="5"/>
        <v>31.12.2014</v>
      </c>
      <c r="F365">
        <v>2014</v>
      </c>
      <c r="G365">
        <v>1</v>
      </c>
      <c r="H365">
        <v>3</v>
      </c>
      <c r="I365" t="s">
        <v>1382</v>
      </c>
      <c r="J365">
        <v>2</v>
      </c>
      <c r="K365" t="s">
        <v>1366</v>
      </c>
      <c r="L365">
        <v>0</v>
      </c>
      <c r="M365" t="s">
        <v>14</v>
      </c>
      <c r="N365" t="s">
        <v>19</v>
      </c>
      <c r="P365">
        <v>3</v>
      </c>
      <c r="Q365">
        <v>0</v>
      </c>
      <c r="R365">
        <v>0</v>
      </c>
      <c r="S365">
        <v>0</v>
      </c>
      <c r="U365">
        <v>0</v>
      </c>
      <c r="V365">
        <v>0</v>
      </c>
      <c r="W365" t="s">
        <v>20</v>
      </c>
      <c r="Y365" t="s">
        <v>493</v>
      </c>
      <c r="Z365" s="13">
        <v>34</v>
      </c>
      <c r="AA365" s="13">
        <v>14</v>
      </c>
      <c r="AB365" s="13">
        <v>31</v>
      </c>
      <c r="AC365" s="13" t="s">
        <v>20</v>
      </c>
      <c r="AD365" s="13" t="s">
        <v>20</v>
      </c>
      <c r="AE365" s="13" t="s">
        <v>20</v>
      </c>
      <c r="AF365" s="13" t="s">
        <v>20</v>
      </c>
      <c r="AG365" s="61">
        <v>0</v>
      </c>
      <c r="AH365" t="s">
        <v>20</v>
      </c>
      <c r="AI365">
        <v>1</v>
      </c>
      <c r="AK365">
        <v>0</v>
      </c>
      <c r="AL365">
        <v>0</v>
      </c>
      <c r="AM365" s="53">
        <v>0</v>
      </c>
      <c r="AN365" s="53">
        <v>2</v>
      </c>
      <c r="AO365">
        <v>0</v>
      </c>
      <c r="AQ365" s="5">
        <v>1</v>
      </c>
      <c r="AR365">
        <v>3</v>
      </c>
      <c r="AS365">
        <v>1</v>
      </c>
      <c r="AT365" s="5">
        <v>4</v>
      </c>
      <c r="AU365" s="53">
        <v>2</v>
      </c>
      <c r="AV365">
        <v>0</v>
      </c>
      <c r="BA365" s="14" t="s">
        <v>2316</v>
      </c>
      <c r="BB365" s="6" t="s">
        <v>1845</v>
      </c>
      <c r="BG365" s="9"/>
      <c r="BI365" t="s">
        <v>3146</v>
      </c>
    </row>
    <row r="366" spans="1:61" x14ac:dyDescent="0.25">
      <c r="A366" s="17" t="s">
        <v>1</v>
      </c>
      <c r="B366" t="s">
        <v>319</v>
      </c>
      <c r="C366" t="str">
        <f>VLOOKUP(Tabelle1[[#This Row],[bank_name]],list_all_banks!$B$1:$C$691,2,FALSE)</f>
        <v>DE13105</v>
      </c>
      <c r="D366" s="6" t="s">
        <v>320</v>
      </c>
      <c r="E366" s="42" t="str">
        <f t="shared" si="5"/>
        <v>31.12.2014</v>
      </c>
      <c r="F366">
        <v>2014</v>
      </c>
      <c r="G366">
        <v>1</v>
      </c>
      <c r="H366">
        <v>3</v>
      </c>
      <c r="I366" t="s">
        <v>1382</v>
      </c>
      <c r="J366">
        <v>2</v>
      </c>
      <c r="K366" t="s">
        <v>1366</v>
      </c>
      <c r="L366">
        <v>0</v>
      </c>
      <c r="M366" t="s">
        <v>14</v>
      </c>
      <c r="N366" t="s">
        <v>19</v>
      </c>
      <c r="P366">
        <v>3</v>
      </c>
      <c r="Q366">
        <v>0</v>
      </c>
      <c r="R366">
        <v>0</v>
      </c>
      <c r="S366">
        <v>0</v>
      </c>
      <c r="U366">
        <v>0</v>
      </c>
      <c r="V366">
        <v>0</v>
      </c>
      <c r="W366" t="s">
        <v>20</v>
      </c>
      <c r="Y366" t="s">
        <v>658</v>
      </c>
      <c r="Z366" s="13">
        <v>17</v>
      </c>
      <c r="AA366" s="13">
        <v>49</v>
      </c>
      <c r="AB366" s="13">
        <v>4</v>
      </c>
      <c r="AC366" s="13" t="s">
        <v>20</v>
      </c>
      <c r="AD366" s="13" t="s">
        <v>20</v>
      </c>
      <c r="AE366" s="13" t="s">
        <v>20</v>
      </c>
      <c r="AF366" s="13" t="s">
        <v>20</v>
      </c>
      <c r="AG366" s="61">
        <v>2</v>
      </c>
      <c r="AH366" t="s">
        <v>20</v>
      </c>
      <c r="AI366">
        <v>1</v>
      </c>
      <c r="AK366">
        <v>0</v>
      </c>
      <c r="AL366">
        <v>0</v>
      </c>
      <c r="AM366" s="53">
        <v>0</v>
      </c>
      <c r="AN366" s="53">
        <v>2</v>
      </c>
      <c r="AO366">
        <v>0</v>
      </c>
      <c r="AQ366" s="5">
        <v>1</v>
      </c>
      <c r="AR366">
        <v>3</v>
      </c>
      <c r="AS366">
        <v>1</v>
      </c>
      <c r="AT366" s="5">
        <v>4</v>
      </c>
      <c r="AU366" s="53">
        <v>2</v>
      </c>
      <c r="AV366">
        <v>0</v>
      </c>
      <c r="BA366" s="14" t="s">
        <v>2316</v>
      </c>
      <c r="BB366" s="6" t="s">
        <v>1845</v>
      </c>
      <c r="BG366" s="9"/>
      <c r="BI366" t="s">
        <v>3146</v>
      </c>
    </row>
    <row r="367" spans="1:61" x14ac:dyDescent="0.25">
      <c r="A367" s="17" t="s">
        <v>1</v>
      </c>
      <c r="B367" t="s">
        <v>319</v>
      </c>
      <c r="C367" t="str">
        <f>VLOOKUP(Tabelle1[[#This Row],[bank_name]],list_all_banks!$B$1:$C$691,2,FALSE)</f>
        <v>DE13105</v>
      </c>
      <c r="D367" s="6" t="s">
        <v>320</v>
      </c>
      <c r="E367" s="42" t="str">
        <f t="shared" si="5"/>
        <v>31.12.2014</v>
      </c>
      <c r="F367">
        <v>2014</v>
      </c>
      <c r="G367">
        <v>1</v>
      </c>
      <c r="H367">
        <v>3</v>
      </c>
      <c r="I367" t="s">
        <v>1382</v>
      </c>
      <c r="J367">
        <v>2</v>
      </c>
      <c r="K367" t="s">
        <v>1366</v>
      </c>
      <c r="L367">
        <v>0</v>
      </c>
      <c r="M367" t="s">
        <v>14</v>
      </c>
      <c r="N367" t="s">
        <v>19</v>
      </c>
      <c r="P367">
        <v>3</v>
      </c>
      <c r="Q367">
        <v>0</v>
      </c>
      <c r="R367">
        <v>0</v>
      </c>
      <c r="S367">
        <v>0</v>
      </c>
      <c r="U367">
        <v>0</v>
      </c>
      <c r="V367">
        <v>0</v>
      </c>
      <c r="W367" t="s">
        <v>20</v>
      </c>
      <c r="Y367" t="s">
        <v>1020</v>
      </c>
      <c r="Z367" s="13">
        <v>4</v>
      </c>
      <c r="AA367" s="13">
        <v>7</v>
      </c>
      <c r="AB367" s="13">
        <v>3</v>
      </c>
      <c r="AC367" s="13" t="s">
        <v>20</v>
      </c>
      <c r="AD367" s="13" t="s">
        <v>20</v>
      </c>
      <c r="AE367" s="13" t="s">
        <v>20</v>
      </c>
      <c r="AF367" s="13" t="s">
        <v>20</v>
      </c>
      <c r="AG367" s="61">
        <v>2</v>
      </c>
      <c r="AH367" t="s">
        <v>20</v>
      </c>
      <c r="AI367">
        <v>1</v>
      </c>
      <c r="AK367">
        <v>0</v>
      </c>
      <c r="AL367">
        <v>0</v>
      </c>
      <c r="AM367" s="53">
        <v>0</v>
      </c>
      <c r="AN367" s="53">
        <v>2</v>
      </c>
      <c r="AO367">
        <v>0</v>
      </c>
      <c r="AQ367" s="5">
        <v>1</v>
      </c>
      <c r="AR367">
        <v>3</v>
      </c>
      <c r="AS367">
        <v>1</v>
      </c>
      <c r="AT367" s="5">
        <v>4</v>
      </c>
      <c r="AU367" s="53">
        <v>2</v>
      </c>
      <c r="AV367">
        <v>0</v>
      </c>
      <c r="BA367" s="14" t="s">
        <v>2316</v>
      </c>
      <c r="BB367" s="6" t="s">
        <v>1845</v>
      </c>
      <c r="BG367" s="9"/>
      <c r="BI367" t="s">
        <v>3146</v>
      </c>
    </row>
    <row r="368" spans="1:61" x14ac:dyDescent="0.25">
      <c r="A368" s="17" t="s">
        <v>1</v>
      </c>
      <c r="B368" t="s">
        <v>319</v>
      </c>
      <c r="C368" t="str">
        <f>VLOOKUP(Tabelle1[[#This Row],[bank_name]],list_all_banks!$B$1:$C$691,2,FALSE)</f>
        <v>DE13105</v>
      </c>
      <c r="D368" s="6" t="s">
        <v>320</v>
      </c>
      <c r="E368" s="42" t="str">
        <f t="shared" si="5"/>
        <v>31.12.2014</v>
      </c>
      <c r="F368">
        <v>2014</v>
      </c>
      <c r="G368">
        <v>1</v>
      </c>
      <c r="H368">
        <v>3</v>
      </c>
      <c r="I368" t="s">
        <v>1382</v>
      </c>
      <c r="J368">
        <v>2</v>
      </c>
      <c r="K368" t="s">
        <v>1366</v>
      </c>
      <c r="L368">
        <v>0</v>
      </c>
      <c r="M368" t="s">
        <v>14</v>
      </c>
      <c r="N368" t="s">
        <v>19</v>
      </c>
      <c r="P368">
        <v>3</v>
      </c>
      <c r="Q368">
        <v>0</v>
      </c>
      <c r="R368">
        <v>0</v>
      </c>
      <c r="S368">
        <v>0</v>
      </c>
      <c r="U368">
        <v>0</v>
      </c>
      <c r="V368">
        <v>0</v>
      </c>
      <c r="W368" t="s">
        <v>20</v>
      </c>
      <c r="Y368" t="s">
        <v>1327</v>
      </c>
      <c r="Z368" s="13">
        <v>6</v>
      </c>
      <c r="AA368" s="13">
        <v>8</v>
      </c>
      <c r="AB368" s="13">
        <v>4</v>
      </c>
      <c r="AC368" s="13" t="s">
        <v>20</v>
      </c>
      <c r="AD368" s="13" t="s">
        <v>20</v>
      </c>
      <c r="AE368" s="13" t="s">
        <v>20</v>
      </c>
      <c r="AF368" s="13" t="s">
        <v>20</v>
      </c>
      <c r="AG368" s="61">
        <v>1</v>
      </c>
      <c r="AH368" t="s">
        <v>20</v>
      </c>
      <c r="AI368">
        <v>1</v>
      </c>
      <c r="AK368">
        <v>0</v>
      </c>
      <c r="AL368">
        <v>0</v>
      </c>
      <c r="AM368" s="53">
        <v>0</v>
      </c>
      <c r="AN368" s="53">
        <v>2</v>
      </c>
      <c r="AO368">
        <v>0</v>
      </c>
      <c r="AQ368" s="5">
        <v>1</v>
      </c>
      <c r="AR368">
        <v>3</v>
      </c>
      <c r="AS368">
        <v>1</v>
      </c>
      <c r="AT368" s="5">
        <v>4</v>
      </c>
      <c r="AU368" s="53">
        <v>2</v>
      </c>
      <c r="AV368">
        <v>0</v>
      </c>
      <c r="BA368" s="14" t="s">
        <v>2316</v>
      </c>
      <c r="BB368" s="6" t="s">
        <v>1845</v>
      </c>
      <c r="BG368" s="9"/>
      <c r="BI368" t="s">
        <v>3146</v>
      </c>
    </row>
    <row r="369" spans="1:61" x14ac:dyDescent="0.25">
      <c r="A369" s="17" t="s">
        <v>1</v>
      </c>
      <c r="B369" t="s">
        <v>319</v>
      </c>
      <c r="C369" t="str">
        <f>VLOOKUP(Tabelle1[[#This Row],[bank_name]],list_all_banks!$B$1:$C$691,2,FALSE)</f>
        <v>DE13105</v>
      </c>
      <c r="D369" s="6" t="s">
        <v>320</v>
      </c>
      <c r="E369" s="42" t="str">
        <f t="shared" si="5"/>
        <v>31.12.2014</v>
      </c>
      <c r="F369">
        <v>2014</v>
      </c>
      <c r="G369">
        <v>1</v>
      </c>
      <c r="H369">
        <v>3</v>
      </c>
      <c r="I369" t="s">
        <v>1382</v>
      </c>
      <c r="J369">
        <v>2</v>
      </c>
      <c r="K369" t="s">
        <v>1366</v>
      </c>
      <c r="L369">
        <v>0</v>
      </c>
      <c r="M369" t="s">
        <v>14</v>
      </c>
      <c r="N369" t="s">
        <v>19</v>
      </c>
      <c r="P369">
        <v>3</v>
      </c>
      <c r="Q369">
        <v>0</v>
      </c>
      <c r="R369">
        <v>0</v>
      </c>
      <c r="S369">
        <v>0</v>
      </c>
      <c r="U369">
        <v>0</v>
      </c>
      <c r="V369">
        <v>0</v>
      </c>
      <c r="W369" t="s">
        <v>20</v>
      </c>
      <c r="Y369" t="s">
        <v>1225</v>
      </c>
      <c r="Z369" s="13">
        <v>0</v>
      </c>
      <c r="AA369" s="13">
        <v>0</v>
      </c>
      <c r="AB369" s="13">
        <v>0</v>
      </c>
      <c r="AC369" s="13" t="s">
        <v>20</v>
      </c>
      <c r="AD369" s="13" t="s">
        <v>20</v>
      </c>
      <c r="AE369" s="13" t="s">
        <v>20</v>
      </c>
      <c r="AF369" s="13" t="s">
        <v>20</v>
      </c>
      <c r="AG369" s="61">
        <v>0</v>
      </c>
      <c r="AH369" t="s">
        <v>20</v>
      </c>
      <c r="AI369">
        <v>1</v>
      </c>
      <c r="AK369">
        <v>0</v>
      </c>
      <c r="AL369">
        <v>0</v>
      </c>
      <c r="AM369" s="53">
        <v>0</v>
      </c>
      <c r="AN369" s="53">
        <v>2</v>
      </c>
      <c r="AO369">
        <v>0</v>
      </c>
      <c r="AQ369" s="5">
        <v>1</v>
      </c>
      <c r="AR369">
        <v>3</v>
      </c>
      <c r="AS369">
        <v>1</v>
      </c>
      <c r="AT369" s="5">
        <v>4</v>
      </c>
      <c r="AU369" s="53">
        <v>2</v>
      </c>
      <c r="AV369">
        <v>0</v>
      </c>
      <c r="BA369" s="14" t="s">
        <v>2316</v>
      </c>
      <c r="BB369" s="6" t="s">
        <v>1845</v>
      </c>
      <c r="BG369" s="9"/>
      <c r="BI369" t="s">
        <v>3146</v>
      </c>
    </row>
    <row r="370" spans="1:61" x14ac:dyDescent="0.25">
      <c r="A370" s="17" t="s">
        <v>1</v>
      </c>
      <c r="B370" t="s">
        <v>319</v>
      </c>
      <c r="C370" t="str">
        <f>VLOOKUP(Tabelle1[[#This Row],[bank_name]],list_all_banks!$B$1:$C$691,2,FALSE)</f>
        <v>DE13105</v>
      </c>
      <c r="D370" s="6" t="s">
        <v>320</v>
      </c>
      <c r="E370" s="42" t="str">
        <f t="shared" si="5"/>
        <v>31.12.2014</v>
      </c>
      <c r="F370">
        <v>2014</v>
      </c>
      <c r="G370">
        <v>1</v>
      </c>
      <c r="H370">
        <v>3</v>
      </c>
      <c r="I370" t="s">
        <v>1382</v>
      </c>
      <c r="J370">
        <v>2</v>
      </c>
      <c r="K370" t="s">
        <v>1366</v>
      </c>
      <c r="L370">
        <v>0</v>
      </c>
      <c r="M370" t="s">
        <v>14</v>
      </c>
      <c r="N370" t="s">
        <v>19</v>
      </c>
      <c r="P370">
        <v>3</v>
      </c>
      <c r="Q370">
        <v>0</v>
      </c>
      <c r="R370">
        <v>0</v>
      </c>
      <c r="S370">
        <v>0</v>
      </c>
      <c r="U370">
        <v>0</v>
      </c>
      <c r="V370">
        <v>0</v>
      </c>
      <c r="W370" t="s">
        <v>20</v>
      </c>
      <c r="Y370" t="s">
        <v>1662</v>
      </c>
      <c r="Z370" s="13">
        <v>0</v>
      </c>
      <c r="AA370" s="13">
        <v>0</v>
      </c>
      <c r="AB370" s="13">
        <v>0</v>
      </c>
      <c r="AC370" s="13" t="s">
        <v>20</v>
      </c>
      <c r="AD370" s="13" t="s">
        <v>20</v>
      </c>
      <c r="AE370" s="13" t="s">
        <v>20</v>
      </c>
      <c r="AF370" s="13" t="s">
        <v>20</v>
      </c>
      <c r="AG370" s="61">
        <v>0</v>
      </c>
      <c r="AH370" t="s">
        <v>20</v>
      </c>
      <c r="AI370">
        <v>1</v>
      </c>
      <c r="AK370">
        <v>0</v>
      </c>
      <c r="AL370">
        <v>0</v>
      </c>
      <c r="AM370" s="53">
        <v>0</v>
      </c>
      <c r="AN370" s="53">
        <v>2</v>
      </c>
      <c r="AO370">
        <v>0</v>
      </c>
      <c r="AQ370" s="5">
        <v>1</v>
      </c>
      <c r="AR370">
        <v>3</v>
      </c>
      <c r="AS370">
        <v>1</v>
      </c>
      <c r="AT370" s="5">
        <v>4</v>
      </c>
      <c r="AU370" s="53">
        <v>2</v>
      </c>
      <c r="AV370">
        <v>0</v>
      </c>
      <c r="BA370" s="14" t="s">
        <v>2316</v>
      </c>
      <c r="BB370" s="6" t="s">
        <v>1845</v>
      </c>
      <c r="BG370" s="9"/>
      <c r="BI370" t="s">
        <v>3146</v>
      </c>
    </row>
    <row r="371" spans="1:61" x14ac:dyDescent="0.25">
      <c r="A371" s="17" t="s">
        <v>1</v>
      </c>
      <c r="B371" t="s">
        <v>319</v>
      </c>
      <c r="C371" t="str">
        <f>VLOOKUP(Tabelle1[[#This Row],[bank_name]],list_all_banks!$B$1:$C$691,2,FALSE)</f>
        <v>DE13105</v>
      </c>
      <c r="D371" s="6" t="s">
        <v>320</v>
      </c>
      <c r="E371" s="42" t="str">
        <f t="shared" si="5"/>
        <v>31.12.2014</v>
      </c>
      <c r="F371">
        <v>2014</v>
      </c>
      <c r="G371">
        <v>1</v>
      </c>
      <c r="H371">
        <v>3</v>
      </c>
      <c r="I371" t="s">
        <v>1382</v>
      </c>
      <c r="J371">
        <v>2</v>
      </c>
      <c r="K371" t="s">
        <v>1366</v>
      </c>
      <c r="L371">
        <v>0</v>
      </c>
      <c r="M371" t="s">
        <v>14</v>
      </c>
      <c r="N371" t="s">
        <v>19</v>
      </c>
      <c r="P371">
        <v>3</v>
      </c>
      <c r="Q371">
        <v>0</v>
      </c>
      <c r="R371">
        <v>0</v>
      </c>
      <c r="S371">
        <v>0</v>
      </c>
      <c r="U371">
        <v>0</v>
      </c>
      <c r="V371">
        <v>0</v>
      </c>
      <c r="W371" t="s">
        <v>20</v>
      </c>
      <c r="Y371" t="s">
        <v>820</v>
      </c>
      <c r="Z371" s="13">
        <v>25</v>
      </c>
      <c r="AA371" s="13">
        <v>68</v>
      </c>
      <c r="AB371" s="13">
        <v>9</v>
      </c>
      <c r="AC371" s="13" t="s">
        <v>20</v>
      </c>
      <c r="AD371" s="13" t="s">
        <v>20</v>
      </c>
      <c r="AE371" s="13" t="s">
        <v>20</v>
      </c>
      <c r="AF371" s="13" t="s">
        <v>20</v>
      </c>
      <c r="AG371" s="61">
        <v>0</v>
      </c>
      <c r="AH371" t="s">
        <v>20</v>
      </c>
      <c r="AI371">
        <v>1</v>
      </c>
      <c r="AK371">
        <v>0</v>
      </c>
      <c r="AL371">
        <v>0</v>
      </c>
      <c r="AM371" s="53">
        <v>0</v>
      </c>
      <c r="AN371" s="53">
        <v>2</v>
      </c>
      <c r="AO371">
        <v>0</v>
      </c>
      <c r="AQ371" s="5">
        <v>1</v>
      </c>
      <c r="AR371">
        <v>3</v>
      </c>
      <c r="AS371">
        <v>1</v>
      </c>
      <c r="AT371" s="5">
        <v>4</v>
      </c>
      <c r="AU371" s="53">
        <v>2</v>
      </c>
      <c r="AV371">
        <v>0</v>
      </c>
      <c r="BA371" s="14" t="s">
        <v>2316</v>
      </c>
      <c r="BB371" s="6" t="s">
        <v>1845</v>
      </c>
      <c r="BG371" s="9"/>
      <c r="BI371" t="s">
        <v>3146</v>
      </c>
    </row>
    <row r="372" spans="1:61" s="44" customFormat="1" ht="15.75" thickBot="1" x14ac:dyDescent="0.3">
      <c r="A372" s="133" t="s">
        <v>1</v>
      </c>
      <c r="B372" s="44" t="s">
        <v>319</v>
      </c>
      <c r="C372" s="44" t="str">
        <f>VLOOKUP(Tabelle1[[#This Row],[bank_name]],list_all_banks!$B$1:$C$691,2,FALSE)</f>
        <v>DE13105</v>
      </c>
      <c r="D372" s="45" t="s">
        <v>320</v>
      </c>
      <c r="E372" s="46" t="str">
        <f t="shared" si="5"/>
        <v>31.12.2014</v>
      </c>
      <c r="F372" s="44">
        <v>2014</v>
      </c>
      <c r="G372" s="44">
        <v>1</v>
      </c>
      <c r="H372" s="44">
        <v>3</v>
      </c>
      <c r="I372" s="44" t="s">
        <v>1382</v>
      </c>
      <c r="J372" s="44">
        <v>2</v>
      </c>
      <c r="K372" s="44" t="s">
        <v>1366</v>
      </c>
      <c r="L372" s="44">
        <v>0</v>
      </c>
      <c r="M372" s="44" t="s">
        <v>14</v>
      </c>
      <c r="N372" s="44" t="s">
        <v>19</v>
      </c>
      <c r="O372" s="45"/>
      <c r="P372" s="44">
        <v>3</v>
      </c>
      <c r="Q372" s="44">
        <v>0</v>
      </c>
      <c r="R372" s="44">
        <v>0</v>
      </c>
      <c r="S372" s="44">
        <v>0</v>
      </c>
      <c r="T372" s="45"/>
      <c r="U372" s="44">
        <v>0</v>
      </c>
      <c r="V372" s="44">
        <v>0</v>
      </c>
      <c r="W372" s="44" t="s">
        <v>20</v>
      </c>
      <c r="X372" s="45"/>
      <c r="Y372" s="44" t="s">
        <v>1650</v>
      </c>
      <c r="Z372" s="123">
        <v>2</v>
      </c>
      <c r="AA372" s="123">
        <v>0</v>
      </c>
      <c r="AB372" s="123">
        <v>2</v>
      </c>
      <c r="AC372" s="123" t="s">
        <v>20</v>
      </c>
      <c r="AD372" s="123" t="s">
        <v>20</v>
      </c>
      <c r="AE372" s="123" t="s">
        <v>20</v>
      </c>
      <c r="AF372" s="123" t="s">
        <v>20</v>
      </c>
      <c r="AG372" s="149">
        <v>0</v>
      </c>
      <c r="AH372" s="44" t="s">
        <v>20</v>
      </c>
      <c r="AI372" s="44">
        <v>1</v>
      </c>
      <c r="AJ372" s="45"/>
      <c r="AK372" s="44">
        <v>0</v>
      </c>
      <c r="AL372" s="44">
        <v>0</v>
      </c>
      <c r="AM372" s="57">
        <v>0</v>
      </c>
      <c r="AN372" s="57">
        <v>2</v>
      </c>
      <c r="AO372" s="44">
        <v>0</v>
      </c>
      <c r="AP372" s="45"/>
      <c r="AQ372" s="57">
        <v>1</v>
      </c>
      <c r="AR372" s="44">
        <v>3</v>
      </c>
      <c r="AS372" s="44">
        <v>1</v>
      </c>
      <c r="AT372" s="57">
        <v>4</v>
      </c>
      <c r="AU372" s="57">
        <v>2</v>
      </c>
      <c r="AV372" s="44">
        <v>0</v>
      </c>
      <c r="AY372" s="45"/>
      <c r="AZ372" s="46"/>
      <c r="BA372" s="47" t="s">
        <v>2316</v>
      </c>
      <c r="BB372" s="45" t="s">
        <v>1845</v>
      </c>
      <c r="BH372" s="45"/>
      <c r="BI372" t="s">
        <v>3146</v>
      </c>
    </row>
    <row r="373" spans="1:61" x14ac:dyDescent="0.25">
      <c r="A373" s="17" t="s">
        <v>1</v>
      </c>
      <c r="B373" t="s">
        <v>319</v>
      </c>
      <c r="C373" t="str">
        <f>VLOOKUP(Tabelle1[[#This Row],[bank_name]],list_all_banks!$B$1:$C$691,2,FALSE)</f>
        <v>DE13105</v>
      </c>
      <c r="D373" s="6" t="s">
        <v>320</v>
      </c>
      <c r="E373" s="42" t="str">
        <f t="shared" si="5"/>
        <v>31.12.2015</v>
      </c>
      <c r="F373">
        <v>2015</v>
      </c>
      <c r="G373">
        <v>1</v>
      </c>
      <c r="H373">
        <v>2</v>
      </c>
      <c r="I373" s="4" t="s">
        <v>1382</v>
      </c>
      <c r="J373">
        <v>2</v>
      </c>
      <c r="K373" t="s">
        <v>1366</v>
      </c>
      <c r="L373">
        <v>1</v>
      </c>
      <c r="M373" t="s">
        <v>14</v>
      </c>
      <c r="N373" t="s">
        <v>19</v>
      </c>
      <c r="P373">
        <v>3</v>
      </c>
      <c r="Q373">
        <v>0</v>
      </c>
      <c r="R373">
        <v>1</v>
      </c>
      <c r="S373">
        <v>0</v>
      </c>
      <c r="U373">
        <v>1</v>
      </c>
      <c r="V373">
        <v>0</v>
      </c>
      <c r="W373" t="s">
        <v>20</v>
      </c>
      <c r="Y373" t="s">
        <v>1</v>
      </c>
      <c r="Z373" s="13">
        <v>469</v>
      </c>
      <c r="AA373" s="13">
        <v>642</v>
      </c>
      <c r="AB373" s="13">
        <v>293</v>
      </c>
      <c r="AC373" s="13" t="s">
        <v>20</v>
      </c>
      <c r="AD373" s="13" t="s">
        <v>20</v>
      </c>
      <c r="AE373" s="13" t="s">
        <v>20</v>
      </c>
      <c r="AF373" s="13" t="s">
        <v>20</v>
      </c>
      <c r="AG373" s="13">
        <v>56</v>
      </c>
      <c r="AH373" t="s">
        <v>20</v>
      </c>
      <c r="AI373" t="s">
        <v>20</v>
      </c>
      <c r="AJ373" s="10"/>
      <c r="AK373">
        <v>0</v>
      </c>
      <c r="AL373">
        <v>0</v>
      </c>
      <c r="AM373" s="9">
        <v>0</v>
      </c>
      <c r="AN373" s="9">
        <v>0</v>
      </c>
      <c r="AO373">
        <v>0</v>
      </c>
      <c r="AQ373" s="5">
        <v>1</v>
      </c>
      <c r="AR373">
        <v>3</v>
      </c>
      <c r="AS373">
        <v>1</v>
      </c>
      <c r="AT373" s="5">
        <v>4</v>
      </c>
      <c r="AU373" s="53">
        <v>2</v>
      </c>
      <c r="AV373">
        <v>0</v>
      </c>
      <c r="BA373" s="14" t="s">
        <v>2317</v>
      </c>
      <c r="BB373" s="6" t="s">
        <v>1390</v>
      </c>
      <c r="BG373" s="9"/>
      <c r="BI373" t="s">
        <v>3146</v>
      </c>
    </row>
    <row r="374" spans="1:61" x14ac:dyDescent="0.25">
      <c r="A374" s="17" t="s">
        <v>1</v>
      </c>
      <c r="B374" t="s">
        <v>319</v>
      </c>
      <c r="C374" t="str">
        <f>VLOOKUP(Tabelle1[[#This Row],[bank_name]],list_all_banks!$B$1:$C$691,2,FALSE)</f>
        <v>DE13105</v>
      </c>
      <c r="D374" s="6" t="s">
        <v>320</v>
      </c>
      <c r="E374" s="42" t="str">
        <f t="shared" si="5"/>
        <v>31.12.2015</v>
      </c>
      <c r="F374">
        <v>2015</v>
      </c>
      <c r="G374">
        <v>1</v>
      </c>
      <c r="H374">
        <v>2</v>
      </c>
      <c r="I374" s="4" t="s">
        <v>1382</v>
      </c>
      <c r="J374">
        <v>2</v>
      </c>
      <c r="K374" t="s">
        <v>1366</v>
      </c>
      <c r="L374">
        <v>1</v>
      </c>
      <c r="M374" t="s">
        <v>14</v>
      </c>
      <c r="N374" t="s">
        <v>19</v>
      </c>
      <c r="P374">
        <v>3</v>
      </c>
      <c r="Q374">
        <v>0</v>
      </c>
      <c r="R374">
        <v>1</v>
      </c>
      <c r="S374">
        <v>0</v>
      </c>
      <c r="U374">
        <v>1</v>
      </c>
      <c r="V374">
        <v>0</v>
      </c>
      <c r="W374" t="s">
        <v>20</v>
      </c>
      <c r="Y374" t="s">
        <v>493</v>
      </c>
      <c r="Z374" s="13">
        <v>-3</v>
      </c>
      <c r="AA374" s="13">
        <v>12</v>
      </c>
      <c r="AB374" s="13">
        <v>-6</v>
      </c>
      <c r="AC374" s="13" t="s">
        <v>20</v>
      </c>
      <c r="AD374" s="13" t="s">
        <v>20</v>
      </c>
      <c r="AE374" s="13" t="s">
        <v>20</v>
      </c>
      <c r="AF374" s="13" t="s">
        <v>20</v>
      </c>
      <c r="AG374" s="13">
        <v>0</v>
      </c>
      <c r="AH374" t="s">
        <v>20</v>
      </c>
      <c r="AI374" t="s">
        <v>20</v>
      </c>
      <c r="AJ374" s="10"/>
      <c r="AK374">
        <v>0</v>
      </c>
      <c r="AL374">
        <v>0</v>
      </c>
      <c r="AM374" s="9">
        <v>0</v>
      </c>
      <c r="AN374" s="9">
        <v>0</v>
      </c>
      <c r="AO374">
        <v>0</v>
      </c>
      <c r="AQ374" s="5">
        <v>1</v>
      </c>
      <c r="AR374">
        <v>3</v>
      </c>
      <c r="AS374">
        <v>1</v>
      </c>
      <c r="AT374" s="5">
        <v>4</v>
      </c>
      <c r="AU374" s="53">
        <v>2</v>
      </c>
      <c r="AV374">
        <v>0</v>
      </c>
      <c r="BA374" s="14" t="s">
        <v>2317</v>
      </c>
      <c r="BB374" s="6" t="s">
        <v>1390</v>
      </c>
      <c r="BG374" s="9"/>
      <c r="BI374" t="s">
        <v>3146</v>
      </c>
    </row>
    <row r="375" spans="1:61" x14ac:dyDescent="0.25">
      <c r="A375" s="17" t="s">
        <v>1</v>
      </c>
      <c r="B375" t="s">
        <v>319</v>
      </c>
      <c r="C375" t="str">
        <f>VLOOKUP(Tabelle1[[#This Row],[bank_name]],list_all_banks!$B$1:$C$691,2,FALSE)</f>
        <v>DE13105</v>
      </c>
      <c r="D375" s="6" t="s">
        <v>320</v>
      </c>
      <c r="E375" s="42" t="str">
        <f t="shared" si="5"/>
        <v>31.12.2015</v>
      </c>
      <c r="F375">
        <v>2015</v>
      </c>
      <c r="G375">
        <v>1</v>
      </c>
      <c r="H375">
        <v>2</v>
      </c>
      <c r="I375" s="4" t="s">
        <v>1382</v>
      </c>
      <c r="J375">
        <v>2</v>
      </c>
      <c r="K375" t="s">
        <v>1366</v>
      </c>
      <c r="L375">
        <v>1</v>
      </c>
      <c r="M375" t="s">
        <v>14</v>
      </c>
      <c r="N375" t="s">
        <v>19</v>
      </c>
      <c r="P375">
        <v>3</v>
      </c>
      <c r="Q375">
        <v>0</v>
      </c>
      <c r="R375">
        <v>1</v>
      </c>
      <c r="S375">
        <v>0</v>
      </c>
      <c r="U375">
        <v>1</v>
      </c>
      <c r="V375">
        <v>0</v>
      </c>
      <c r="W375" t="s">
        <v>20</v>
      </c>
      <c r="Y375" t="s">
        <v>658</v>
      </c>
      <c r="Z375" s="13">
        <v>22</v>
      </c>
      <c r="AA375" s="13">
        <v>47</v>
      </c>
      <c r="AB375" s="13">
        <v>11</v>
      </c>
      <c r="AC375" s="13" t="s">
        <v>20</v>
      </c>
      <c r="AD375" s="13" t="s">
        <v>20</v>
      </c>
      <c r="AE375" s="13" t="s">
        <v>20</v>
      </c>
      <c r="AF375" s="13" t="s">
        <v>20</v>
      </c>
      <c r="AG375" s="13">
        <v>-11</v>
      </c>
      <c r="AH375" t="s">
        <v>20</v>
      </c>
      <c r="AI375" t="s">
        <v>20</v>
      </c>
      <c r="AJ375" s="10"/>
      <c r="AK375">
        <v>0</v>
      </c>
      <c r="AL375">
        <v>0</v>
      </c>
      <c r="AM375" s="9">
        <v>0</v>
      </c>
      <c r="AN375" s="9">
        <v>0</v>
      </c>
      <c r="AO375">
        <v>0</v>
      </c>
      <c r="AQ375" s="5">
        <v>1</v>
      </c>
      <c r="AR375">
        <v>3</v>
      </c>
      <c r="AS375">
        <v>1</v>
      </c>
      <c r="AT375" s="5">
        <v>4</v>
      </c>
      <c r="AU375" s="53">
        <v>2</v>
      </c>
      <c r="AV375">
        <v>0</v>
      </c>
      <c r="BA375" s="14" t="s">
        <v>2317</v>
      </c>
      <c r="BB375" s="6" t="s">
        <v>1390</v>
      </c>
      <c r="BG375" s="9"/>
      <c r="BI375" t="s">
        <v>3146</v>
      </c>
    </row>
    <row r="376" spans="1:61" x14ac:dyDescent="0.25">
      <c r="A376" s="17" t="s">
        <v>1</v>
      </c>
      <c r="B376" t="s">
        <v>319</v>
      </c>
      <c r="C376" t="str">
        <f>VLOOKUP(Tabelle1[[#This Row],[bank_name]],list_all_banks!$B$1:$C$691,2,FALSE)</f>
        <v>DE13105</v>
      </c>
      <c r="D376" s="6" t="s">
        <v>320</v>
      </c>
      <c r="E376" s="42" t="str">
        <f t="shared" si="5"/>
        <v>31.12.2015</v>
      </c>
      <c r="F376">
        <v>2015</v>
      </c>
      <c r="G376">
        <v>1</v>
      </c>
      <c r="H376">
        <v>2</v>
      </c>
      <c r="I376" s="4" t="s">
        <v>1382</v>
      </c>
      <c r="J376">
        <v>2</v>
      </c>
      <c r="K376" t="s">
        <v>1366</v>
      </c>
      <c r="L376">
        <v>1</v>
      </c>
      <c r="M376" t="s">
        <v>14</v>
      </c>
      <c r="N376" t="s">
        <v>19</v>
      </c>
      <c r="P376">
        <v>3</v>
      </c>
      <c r="Q376">
        <v>0</v>
      </c>
      <c r="R376">
        <v>1</v>
      </c>
      <c r="S376">
        <v>0</v>
      </c>
      <c r="U376">
        <v>1</v>
      </c>
      <c r="V376">
        <v>0</v>
      </c>
      <c r="W376" t="s">
        <v>20</v>
      </c>
      <c r="Y376" t="s">
        <v>1327</v>
      </c>
      <c r="Z376" s="13">
        <v>11</v>
      </c>
      <c r="AA376" s="13">
        <v>8</v>
      </c>
      <c r="AB376" s="13">
        <v>9</v>
      </c>
      <c r="AC376" s="13" t="s">
        <v>20</v>
      </c>
      <c r="AD376" s="13" t="s">
        <v>20</v>
      </c>
      <c r="AE376" s="13" t="s">
        <v>20</v>
      </c>
      <c r="AF376" s="13" t="s">
        <v>20</v>
      </c>
      <c r="AG376" s="13">
        <v>-2</v>
      </c>
      <c r="AH376" t="s">
        <v>20</v>
      </c>
      <c r="AI376" t="s">
        <v>20</v>
      </c>
      <c r="AJ376" s="10"/>
      <c r="AK376">
        <v>0</v>
      </c>
      <c r="AL376">
        <v>0</v>
      </c>
      <c r="AM376" s="9">
        <v>0</v>
      </c>
      <c r="AN376" s="9">
        <v>0</v>
      </c>
      <c r="AO376">
        <v>0</v>
      </c>
      <c r="AQ376" s="5">
        <v>1</v>
      </c>
      <c r="AR376">
        <v>3</v>
      </c>
      <c r="AS376">
        <v>1</v>
      </c>
      <c r="AT376" s="5">
        <v>4</v>
      </c>
      <c r="AU376" s="53">
        <v>2</v>
      </c>
      <c r="AV376">
        <v>0</v>
      </c>
      <c r="BA376" s="14" t="s">
        <v>2317</v>
      </c>
      <c r="BB376" s="6" t="s">
        <v>1390</v>
      </c>
      <c r="BG376" s="9"/>
      <c r="BI376" t="s">
        <v>3146</v>
      </c>
    </row>
    <row r="377" spans="1:61" x14ac:dyDescent="0.25">
      <c r="A377" s="17" t="s">
        <v>1</v>
      </c>
      <c r="B377" t="s">
        <v>319</v>
      </c>
      <c r="C377" t="str">
        <f>VLOOKUP(Tabelle1[[#This Row],[bank_name]],list_all_banks!$B$1:$C$691,2,FALSE)</f>
        <v>DE13105</v>
      </c>
      <c r="D377" s="6" t="s">
        <v>320</v>
      </c>
      <c r="E377" s="42" t="str">
        <f t="shared" si="5"/>
        <v>31.12.2015</v>
      </c>
      <c r="F377">
        <v>2015</v>
      </c>
      <c r="G377">
        <v>1</v>
      </c>
      <c r="H377">
        <v>2</v>
      </c>
      <c r="I377" s="4" t="s">
        <v>1382</v>
      </c>
      <c r="J377">
        <v>2</v>
      </c>
      <c r="K377" t="s">
        <v>1366</v>
      </c>
      <c r="L377">
        <v>1</v>
      </c>
      <c r="M377" t="s">
        <v>14</v>
      </c>
      <c r="N377" t="s">
        <v>19</v>
      </c>
      <c r="P377">
        <v>3</v>
      </c>
      <c r="Q377">
        <v>0</v>
      </c>
      <c r="R377">
        <v>1</v>
      </c>
      <c r="S377">
        <v>0</v>
      </c>
      <c r="U377">
        <v>1</v>
      </c>
      <c r="V377">
        <v>0</v>
      </c>
      <c r="W377" t="s">
        <v>20</v>
      </c>
      <c r="Y377" t="s">
        <v>1696</v>
      </c>
      <c r="Z377" s="13">
        <v>17</v>
      </c>
      <c r="AA377" s="13">
        <v>13</v>
      </c>
      <c r="AB377" s="13">
        <v>12</v>
      </c>
      <c r="AC377" s="13" t="s">
        <v>20</v>
      </c>
      <c r="AD377" s="13" t="s">
        <v>20</v>
      </c>
      <c r="AE377" s="13" t="s">
        <v>20</v>
      </c>
      <c r="AF377" s="13" t="s">
        <v>20</v>
      </c>
      <c r="AG377" s="13">
        <v>-7</v>
      </c>
      <c r="AH377" t="s">
        <v>20</v>
      </c>
      <c r="AI377" t="s">
        <v>20</v>
      </c>
      <c r="AJ377" s="10"/>
      <c r="AK377">
        <v>0</v>
      </c>
      <c r="AL377">
        <v>0</v>
      </c>
      <c r="AM377" s="9">
        <v>0</v>
      </c>
      <c r="AN377" s="9">
        <v>0</v>
      </c>
      <c r="AO377">
        <v>0</v>
      </c>
      <c r="AQ377" s="5">
        <v>1</v>
      </c>
      <c r="AR377">
        <v>3</v>
      </c>
      <c r="AS377">
        <v>1</v>
      </c>
      <c r="AT377" s="5">
        <v>4</v>
      </c>
      <c r="AU377" s="53">
        <v>2</v>
      </c>
      <c r="AV377">
        <v>0</v>
      </c>
      <c r="BA377" s="14" t="s">
        <v>2317</v>
      </c>
      <c r="BB377" s="6" t="s">
        <v>1390</v>
      </c>
      <c r="BG377" s="9"/>
      <c r="BI377" t="s">
        <v>3146</v>
      </c>
    </row>
    <row r="378" spans="1:61" x14ac:dyDescent="0.25">
      <c r="A378" s="17" t="s">
        <v>1</v>
      </c>
      <c r="B378" t="s">
        <v>319</v>
      </c>
      <c r="C378" t="str">
        <f>VLOOKUP(Tabelle1[[#This Row],[bank_name]],list_all_banks!$B$1:$C$691,2,FALSE)</f>
        <v>DE13105</v>
      </c>
      <c r="D378" s="6" t="s">
        <v>320</v>
      </c>
      <c r="E378" s="42" t="str">
        <f t="shared" si="5"/>
        <v>31.12.2015</v>
      </c>
      <c r="F378">
        <v>2015</v>
      </c>
      <c r="G378">
        <v>1</v>
      </c>
      <c r="H378">
        <v>2</v>
      </c>
      <c r="I378" s="4" t="s">
        <v>1382</v>
      </c>
      <c r="J378">
        <v>2</v>
      </c>
      <c r="K378" t="s">
        <v>1366</v>
      </c>
      <c r="L378">
        <v>1</v>
      </c>
      <c r="M378" t="s">
        <v>14</v>
      </c>
      <c r="N378" t="s">
        <v>19</v>
      </c>
      <c r="P378">
        <v>3</v>
      </c>
      <c r="Q378">
        <v>0</v>
      </c>
      <c r="R378">
        <v>1</v>
      </c>
      <c r="S378">
        <v>0</v>
      </c>
      <c r="U378">
        <v>1</v>
      </c>
      <c r="V378">
        <v>0</v>
      </c>
      <c r="W378" t="s">
        <v>20</v>
      </c>
      <c r="Y378" t="s">
        <v>1662</v>
      </c>
      <c r="Z378" s="13">
        <v>0</v>
      </c>
      <c r="AA378" s="13">
        <v>0</v>
      </c>
      <c r="AB378" s="13">
        <v>0</v>
      </c>
      <c r="AC378" s="13" t="s">
        <v>20</v>
      </c>
      <c r="AD378" s="13" t="s">
        <v>20</v>
      </c>
      <c r="AE378" s="13" t="s">
        <v>20</v>
      </c>
      <c r="AF378" s="13" t="s">
        <v>20</v>
      </c>
      <c r="AG378" s="13">
        <v>0</v>
      </c>
      <c r="AH378" t="s">
        <v>20</v>
      </c>
      <c r="AI378" t="s">
        <v>20</v>
      </c>
      <c r="AJ378" s="10"/>
      <c r="AK378">
        <v>0</v>
      </c>
      <c r="AL378">
        <v>0</v>
      </c>
      <c r="AM378" s="9">
        <v>0</v>
      </c>
      <c r="AN378" s="9">
        <v>0</v>
      </c>
      <c r="AO378">
        <v>0</v>
      </c>
      <c r="AQ378" s="5">
        <v>1</v>
      </c>
      <c r="AR378">
        <v>3</v>
      </c>
      <c r="AS378">
        <v>1</v>
      </c>
      <c r="AT378" s="5">
        <v>4</v>
      </c>
      <c r="AU378" s="53">
        <v>2</v>
      </c>
      <c r="AV378">
        <v>0</v>
      </c>
      <c r="BA378" s="14" t="s">
        <v>2317</v>
      </c>
      <c r="BB378" s="6" t="s">
        <v>1390</v>
      </c>
      <c r="BG378" s="9"/>
      <c r="BI378" t="s">
        <v>3146</v>
      </c>
    </row>
    <row r="379" spans="1:61" x14ac:dyDescent="0.25">
      <c r="A379" s="17" t="s">
        <v>1</v>
      </c>
      <c r="B379" t="s">
        <v>319</v>
      </c>
      <c r="C379" t="str">
        <f>VLOOKUP(Tabelle1[[#This Row],[bank_name]],list_all_banks!$B$1:$C$691,2,FALSE)</f>
        <v>DE13105</v>
      </c>
      <c r="D379" s="6" t="s">
        <v>320</v>
      </c>
      <c r="E379" s="42" t="str">
        <f t="shared" si="5"/>
        <v>31.12.2015</v>
      </c>
      <c r="F379">
        <v>2015</v>
      </c>
      <c r="G379">
        <v>1</v>
      </c>
      <c r="H379">
        <v>2</v>
      </c>
      <c r="I379" s="4" t="s">
        <v>1382</v>
      </c>
      <c r="J379">
        <v>2</v>
      </c>
      <c r="K379" t="s">
        <v>1366</v>
      </c>
      <c r="L379">
        <v>1</v>
      </c>
      <c r="M379" t="s">
        <v>14</v>
      </c>
      <c r="N379" t="s">
        <v>19</v>
      </c>
      <c r="P379">
        <v>3</v>
      </c>
      <c r="Q379">
        <v>0</v>
      </c>
      <c r="R379">
        <v>1</v>
      </c>
      <c r="S379">
        <v>0</v>
      </c>
      <c r="U379">
        <v>1</v>
      </c>
      <c r="V379">
        <v>0</v>
      </c>
      <c r="W379" t="s">
        <v>20</v>
      </c>
      <c r="Y379" t="s">
        <v>820</v>
      </c>
      <c r="Z379" s="13">
        <v>29</v>
      </c>
      <c r="AA379" s="13">
        <v>64</v>
      </c>
      <c r="AB379" s="13">
        <v>13</v>
      </c>
      <c r="AC379" s="13" t="s">
        <v>20</v>
      </c>
      <c r="AD379" s="13" t="s">
        <v>20</v>
      </c>
      <c r="AE379" s="13" t="s">
        <v>20</v>
      </c>
      <c r="AF379" s="13" t="s">
        <v>20</v>
      </c>
      <c r="AG379" s="13">
        <v>0</v>
      </c>
      <c r="AH379" t="s">
        <v>20</v>
      </c>
      <c r="AI379" t="s">
        <v>20</v>
      </c>
      <c r="AJ379" s="10"/>
      <c r="AK379">
        <v>0</v>
      </c>
      <c r="AL379">
        <v>0</v>
      </c>
      <c r="AM379" s="9">
        <v>0</v>
      </c>
      <c r="AN379" s="9">
        <v>0</v>
      </c>
      <c r="AO379">
        <v>0</v>
      </c>
      <c r="AQ379" s="5">
        <v>1</v>
      </c>
      <c r="AR379">
        <v>3</v>
      </c>
      <c r="AS379">
        <v>1</v>
      </c>
      <c r="AT379" s="5">
        <v>4</v>
      </c>
      <c r="AU379" s="53">
        <v>2</v>
      </c>
      <c r="AV379">
        <v>0</v>
      </c>
      <c r="BA379" s="14" t="s">
        <v>2317</v>
      </c>
      <c r="BB379" s="6" t="s">
        <v>1390</v>
      </c>
      <c r="BG379" s="9"/>
      <c r="BI379" t="s">
        <v>3146</v>
      </c>
    </row>
    <row r="380" spans="1:61" s="44" customFormat="1" ht="15.75" thickBot="1" x14ac:dyDescent="0.3">
      <c r="A380" s="133" t="s">
        <v>1</v>
      </c>
      <c r="B380" s="44" t="s">
        <v>319</v>
      </c>
      <c r="C380" s="44" t="str">
        <f>VLOOKUP(Tabelle1[[#This Row],[bank_name]],list_all_banks!$B$1:$C$691,2,FALSE)</f>
        <v>DE13105</v>
      </c>
      <c r="D380" s="45" t="s">
        <v>320</v>
      </c>
      <c r="E380" s="46" t="str">
        <f t="shared" si="5"/>
        <v>31.12.2015</v>
      </c>
      <c r="F380" s="44">
        <v>2015</v>
      </c>
      <c r="G380" s="44">
        <v>1</v>
      </c>
      <c r="H380" s="44">
        <v>2</v>
      </c>
      <c r="I380" s="134" t="s">
        <v>1382</v>
      </c>
      <c r="J380" s="44">
        <v>2</v>
      </c>
      <c r="K380" s="44" t="s">
        <v>1366</v>
      </c>
      <c r="L380" s="44">
        <v>1</v>
      </c>
      <c r="M380" s="44" t="s">
        <v>14</v>
      </c>
      <c r="N380" s="44" t="s">
        <v>19</v>
      </c>
      <c r="O380" s="45"/>
      <c r="P380" s="44">
        <v>3</v>
      </c>
      <c r="Q380" s="44">
        <v>0</v>
      </c>
      <c r="R380" s="44">
        <v>1</v>
      </c>
      <c r="S380" s="44">
        <v>0</v>
      </c>
      <c r="T380" s="45"/>
      <c r="U380" s="44">
        <v>1</v>
      </c>
      <c r="V380" s="44">
        <v>0</v>
      </c>
      <c r="W380" s="44" t="s">
        <v>20</v>
      </c>
      <c r="X380" s="45"/>
      <c r="Y380" s="44" t="s">
        <v>1650</v>
      </c>
      <c r="Z380" s="123">
        <v>-1</v>
      </c>
      <c r="AA380" s="123">
        <v>0</v>
      </c>
      <c r="AB380" s="123">
        <v>-1</v>
      </c>
      <c r="AC380" s="123" t="s">
        <v>20</v>
      </c>
      <c r="AD380" s="123" t="s">
        <v>20</v>
      </c>
      <c r="AE380" s="123" t="s">
        <v>20</v>
      </c>
      <c r="AF380" s="123" t="s">
        <v>20</v>
      </c>
      <c r="AG380" s="123">
        <v>0</v>
      </c>
      <c r="AH380" s="44" t="s">
        <v>20</v>
      </c>
      <c r="AI380" s="44" t="s">
        <v>20</v>
      </c>
      <c r="AJ380" s="56"/>
      <c r="AK380" s="44">
        <v>0</v>
      </c>
      <c r="AL380" s="44">
        <v>0</v>
      </c>
      <c r="AM380" s="44">
        <v>0</v>
      </c>
      <c r="AN380" s="44">
        <v>0</v>
      </c>
      <c r="AO380" s="44">
        <v>0</v>
      </c>
      <c r="AP380" s="45"/>
      <c r="AQ380" s="57">
        <v>1</v>
      </c>
      <c r="AR380" s="44">
        <v>3</v>
      </c>
      <c r="AS380" s="44">
        <v>1</v>
      </c>
      <c r="AT380" s="57">
        <v>4</v>
      </c>
      <c r="AU380" s="57">
        <v>2</v>
      </c>
      <c r="AV380" s="44">
        <v>0</v>
      </c>
      <c r="AY380" s="45"/>
      <c r="AZ380" s="46"/>
      <c r="BA380" s="47" t="s">
        <v>2317</v>
      </c>
      <c r="BB380" s="45" t="s">
        <v>1390</v>
      </c>
      <c r="BH380" s="45"/>
      <c r="BI380" t="s">
        <v>3146</v>
      </c>
    </row>
    <row r="381" spans="1:61" x14ac:dyDescent="0.25">
      <c r="A381" s="17" t="s">
        <v>1</v>
      </c>
      <c r="B381" t="s">
        <v>321</v>
      </c>
      <c r="C381" t="str">
        <f>VLOOKUP(Tabelle1[[#This Row],[bank_name]],list_all_banks!$B$1:$C$691,2,FALSE)</f>
        <v>DE13109</v>
      </c>
      <c r="D381" s="6" t="s">
        <v>323</v>
      </c>
      <c r="E381" s="42" t="str">
        <f t="shared" si="5"/>
        <v>31.12.2015</v>
      </c>
      <c r="F381">
        <v>2015</v>
      </c>
      <c r="G381">
        <v>1</v>
      </c>
      <c r="H381">
        <v>3</v>
      </c>
      <c r="I381" s="4" t="s">
        <v>1382</v>
      </c>
      <c r="J381">
        <v>2</v>
      </c>
      <c r="K381" t="s">
        <v>1366</v>
      </c>
      <c r="L381">
        <v>1</v>
      </c>
      <c r="M381" t="s">
        <v>14</v>
      </c>
      <c r="N381" t="s">
        <v>19</v>
      </c>
      <c r="P381">
        <v>1</v>
      </c>
      <c r="Q381">
        <v>2</v>
      </c>
      <c r="R381">
        <v>1</v>
      </c>
      <c r="S381">
        <v>0</v>
      </c>
      <c r="U381">
        <v>1</v>
      </c>
      <c r="V381">
        <v>0</v>
      </c>
      <c r="W381" t="s">
        <v>20</v>
      </c>
      <c r="Y381" t="s">
        <v>1</v>
      </c>
      <c r="Z381" s="13">
        <v>2050</v>
      </c>
      <c r="AA381" s="13">
        <v>6223</v>
      </c>
      <c r="AB381" s="13">
        <v>802</v>
      </c>
      <c r="AC381" t="s">
        <v>20</v>
      </c>
      <c r="AD381" t="s">
        <v>20</v>
      </c>
      <c r="AE381" t="s">
        <v>20</v>
      </c>
      <c r="AF381" t="s">
        <v>20</v>
      </c>
      <c r="AG381">
        <v>-194</v>
      </c>
      <c r="AH381">
        <v>0</v>
      </c>
      <c r="AI381">
        <v>2</v>
      </c>
      <c r="AK381">
        <v>0</v>
      </c>
      <c r="AL381">
        <v>0</v>
      </c>
      <c r="AM381">
        <v>0</v>
      </c>
      <c r="AN381">
        <v>0</v>
      </c>
      <c r="AO381">
        <v>0</v>
      </c>
      <c r="AQ381">
        <v>1</v>
      </c>
      <c r="AR381">
        <v>1</v>
      </c>
      <c r="AS381">
        <v>1</v>
      </c>
      <c r="AT381">
        <v>5</v>
      </c>
      <c r="AU381">
        <v>2</v>
      </c>
      <c r="AV381">
        <v>0</v>
      </c>
      <c r="BA381" t="s">
        <v>2319</v>
      </c>
      <c r="BB381" s="6" t="s">
        <v>1393</v>
      </c>
      <c r="BG381" s="9"/>
      <c r="BI381" t="s">
        <v>3146</v>
      </c>
    </row>
    <row r="382" spans="1:61" x14ac:dyDescent="0.25">
      <c r="A382" s="17" t="s">
        <v>1</v>
      </c>
      <c r="B382" t="s">
        <v>321</v>
      </c>
      <c r="C382" t="str">
        <f>VLOOKUP(Tabelle1[[#This Row],[bank_name]],list_all_banks!$B$1:$C$691,2,FALSE)</f>
        <v>DE13109</v>
      </c>
      <c r="D382" s="6" t="s">
        <v>323</v>
      </c>
      <c r="E382" s="42" t="str">
        <f t="shared" si="5"/>
        <v>31.12.2015</v>
      </c>
      <c r="F382">
        <v>2015</v>
      </c>
      <c r="G382">
        <v>1</v>
      </c>
      <c r="H382">
        <v>3</v>
      </c>
      <c r="I382" s="4" t="s">
        <v>1382</v>
      </c>
      <c r="J382">
        <v>2</v>
      </c>
      <c r="K382" t="s">
        <v>1366</v>
      </c>
      <c r="L382">
        <v>1</v>
      </c>
      <c r="M382" t="s">
        <v>14</v>
      </c>
      <c r="N382" t="s">
        <v>19</v>
      </c>
      <c r="P382">
        <v>1</v>
      </c>
      <c r="Q382">
        <v>2</v>
      </c>
      <c r="R382">
        <v>1</v>
      </c>
      <c r="S382">
        <v>0</v>
      </c>
      <c r="U382">
        <v>1</v>
      </c>
      <c r="V382">
        <v>0</v>
      </c>
      <c r="W382" t="s">
        <v>20</v>
      </c>
      <c r="Y382" t="s">
        <v>1020</v>
      </c>
      <c r="Z382" s="13">
        <v>6</v>
      </c>
      <c r="AA382" s="13">
        <v>10</v>
      </c>
      <c r="AB382" s="13">
        <v>4</v>
      </c>
      <c r="AC382" t="s">
        <v>20</v>
      </c>
      <c r="AD382" t="s">
        <v>20</v>
      </c>
      <c r="AE382" t="s">
        <v>20</v>
      </c>
      <c r="AF382" t="s">
        <v>20</v>
      </c>
      <c r="AG382">
        <v>-1</v>
      </c>
      <c r="AH382">
        <v>0</v>
      </c>
      <c r="AI382">
        <v>0</v>
      </c>
      <c r="AK382">
        <v>0</v>
      </c>
      <c r="AL382">
        <v>0</v>
      </c>
      <c r="AM382" s="9">
        <v>0</v>
      </c>
      <c r="AN382" s="9">
        <v>0</v>
      </c>
      <c r="AO382">
        <v>0</v>
      </c>
      <c r="AQ382">
        <v>1</v>
      </c>
      <c r="AR382">
        <v>1</v>
      </c>
      <c r="AS382">
        <v>1</v>
      </c>
      <c r="AT382">
        <v>5</v>
      </c>
      <c r="AU382" s="9">
        <v>2</v>
      </c>
      <c r="AV382">
        <v>0</v>
      </c>
      <c r="BA382" t="s">
        <v>2319</v>
      </c>
      <c r="BB382" s="6" t="s">
        <v>1393</v>
      </c>
      <c r="BG382" s="9"/>
      <c r="BI382" t="s">
        <v>3146</v>
      </c>
    </row>
    <row r="383" spans="1:61" x14ac:dyDescent="0.25">
      <c r="A383" s="17" t="s">
        <v>1</v>
      </c>
      <c r="B383" t="s">
        <v>321</v>
      </c>
      <c r="C383" t="str">
        <f>VLOOKUP(Tabelle1[[#This Row],[bank_name]],list_all_banks!$B$1:$C$691,2,FALSE)</f>
        <v>DE13109</v>
      </c>
      <c r="D383" s="6" t="s">
        <v>323</v>
      </c>
      <c r="E383" s="42" t="str">
        <f t="shared" si="5"/>
        <v>31.12.2015</v>
      </c>
      <c r="F383">
        <v>2015</v>
      </c>
      <c r="G383">
        <v>1</v>
      </c>
      <c r="H383">
        <v>3</v>
      </c>
      <c r="I383" s="4" t="s">
        <v>1382</v>
      </c>
      <c r="J383">
        <v>2</v>
      </c>
      <c r="K383" t="s">
        <v>1366</v>
      </c>
      <c r="L383">
        <v>1</v>
      </c>
      <c r="M383" t="s">
        <v>14</v>
      </c>
      <c r="N383" t="s">
        <v>19</v>
      </c>
      <c r="P383">
        <v>1</v>
      </c>
      <c r="Q383">
        <v>2</v>
      </c>
      <c r="R383">
        <v>1</v>
      </c>
      <c r="S383">
        <v>0</v>
      </c>
      <c r="U383">
        <v>1</v>
      </c>
      <c r="V383">
        <v>0</v>
      </c>
      <c r="W383" t="s">
        <v>20</v>
      </c>
      <c r="Y383" t="s">
        <v>658</v>
      </c>
      <c r="Z383" s="13">
        <v>0</v>
      </c>
      <c r="AA383" s="13">
        <v>17</v>
      </c>
      <c r="AB383" s="13">
        <v>2</v>
      </c>
      <c r="AC383" t="s">
        <v>20</v>
      </c>
      <c r="AD383" t="s">
        <v>20</v>
      </c>
      <c r="AE383" t="s">
        <v>20</v>
      </c>
      <c r="AF383" t="s">
        <v>20</v>
      </c>
      <c r="AG383">
        <v>-1</v>
      </c>
      <c r="AH383">
        <v>0</v>
      </c>
      <c r="AI383">
        <v>0</v>
      </c>
      <c r="AK383">
        <v>0</v>
      </c>
      <c r="AL383">
        <v>0</v>
      </c>
      <c r="AM383" s="9">
        <v>0</v>
      </c>
      <c r="AN383" s="9">
        <v>0</v>
      </c>
      <c r="AO383">
        <v>0</v>
      </c>
      <c r="AQ383">
        <v>1</v>
      </c>
      <c r="AR383">
        <v>1</v>
      </c>
      <c r="AS383">
        <v>1</v>
      </c>
      <c r="AT383">
        <v>5</v>
      </c>
      <c r="AU383" s="9">
        <v>2</v>
      </c>
      <c r="AV383">
        <v>0</v>
      </c>
      <c r="BA383" t="s">
        <v>2319</v>
      </c>
      <c r="BB383" s="6" t="s">
        <v>1393</v>
      </c>
      <c r="BG383" s="9"/>
      <c r="BI383" t="s">
        <v>3146</v>
      </c>
    </row>
    <row r="384" spans="1:61" x14ac:dyDescent="0.25">
      <c r="A384" s="102" t="s">
        <v>1</v>
      </c>
      <c r="B384" s="9" t="s">
        <v>321</v>
      </c>
      <c r="C384" s="9" t="str">
        <f>VLOOKUP(Tabelle1[[#This Row],[bank_name]],list_all_banks!$B$1:$C$691,2,FALSE)</f>
        <v>DE13109</v>
      </c>
      <c r="D384" s="6" t="s">
        <v>323</v>
      </c>
      <c r="E384" s="42" t="str">
        <f t="shared" si="5"/>
        <v>31.12.2015</v>
      </c>
      <c r="F384" s="9">
        <v>2015</v>
      </c>
      <c r="G384" s="9">
        <v>1</v>
      </c>
      <c r="H384" s="9">
        <v>3</v>
      </c>
      <c r="I384" s="106" t="s">
        <v>1382</v>
      </c>
      <c r="J384" s="9">
        <v>2</v>
      </c>
      <c r="K384" s="9" t="s">
        <v>1366</v>
      </c>
      <c r="L384" s="9">
        <v>1</v>
      </c>
      <c r="M384" s="9" t="s">
        <v>14</v>
      </c>
      <c r="N384" s="9" t="s">
        <v>19</v>
      </c>
      <c r="P384" s="9">
        <v>1</v>
      </c>
      <c r="Q384" s="9">
        <v>2</v>
      </c>
      <c r="R384" s="9">
        <v>1</v>
      </c>
      <c r="S384" s="9">
        <v>0</v>
      </c>
      <c r="U384" s="9">
        <v>1</v>
      </c>
      <c r="V384" s="9">
        <v>0</v>
      </c>
      <c r="W384" s="9" t="s">
        <v>20</v>
      </c>
      <c r="Y384" s="9" t="s">
        <v>1170</v>
      </c>
      <c r="Z384" s="68">
        <v>25</v>
      </c>
      <c r="AA384" s="68">
        <v>46</v>
      </c>
      <c r="AB384" s="68">
        <v>16</v>
      </c>
      <c r="AC384" s="9" t="s">
        <v>20</v>
      </c>
      <c r="AD384" s="9" t="s">
        <v>20</v>
      </c>
      <c r="AE384" s="9" t="s">
        <v>20</v>
      </c>
      <c r="AF384" s="9" t="s">
        <v>20</v>
      </c>
      <c r="AG384" s="9">
        <v>0</v>
      </c>
      <c r="AH384" s="9">
        <v>0</v>
      </c>
      <c r="AI384" s="9">
        <v>0</v>
      </c>
      <c r="AK384" s="9">
        <v>0</v>
      </c>
      <c r="AL384" s="9">
        <v>0</v>
      </c>
      <c r="AM384" s="9">
        <v>0</v>
      </c>
      <c r="AN384" s="9">
        <v>0</v>
      </c>
      <c r="AO384" s="9">
        <v>0</v>
      </c>
      <c r="AQ384" s="9">
        <v>1</v>
      </c>
      <c r="AR384" s="9">
        <v>1</v>
      </c>
      <c r="AS384" s="9">
        <v>1</v>
      </c>
      <c r="AT384" s="9">
        <v>5</v>
      </c>
      <c r="AU384" s="9">
        <v>2</v>
      </c>
      <c r="AV384" s="9">
        <v>0</v>
      </c>
      <c r="AW384" s="9"/>
      <c r="AX384" s="9"/>
      <c r="BA384" s="63" t="s">
        <v>2319</v>
      </c>
      <c r="BB384" s="6" t="s">
        <v>1393</v>
      </c>
      <c r="BG384" s="9"/>
      <c r="BI384" t="s">
        <v>3146</v>
      </c>
    </row>
    <row r="385" spans="1:61" x14ac:dyDescent="0.25">
      <c r="A385" s="17" t="s">
        <v>1</v>
      </c>
      <c r="B385" t="s">
        <v>321</v>
      </c>
      <c r="C385" t="str">
        <f>VLOOKUP(Tabelle1[[#This Row],[bank_name]],list_all_banks!$B$1:$C$691,2,FALSE)</f>
        <v>DE13109</v>
      </c>
      <c r="D385" s="6" t="s">
        <v>323</v>
      </c>
      <c r="E385" s="42" t="str">
        <f t="shared" si="5"/>
        <v>31.12.2015</v>
      </c>
      <c r="F385">
        <v>2015</v>
      </c>
      <c r="G385">
        <v>1</v>
      </c>
      <c r="H385">
        <v>3</v>
      </c>
      <c r="I385" s="4" t="s">
        <v>1382</v>
      </c>
      <c r="J385">
        <v>2</v>
      </c>
      <c r="K385" t="s">
        <v>1366</v>
      </c>
      <c r="L385">
        <v>1</v>
      </c>
      <c r="M385" t="s">
        <v>14</v>
      </c>
      <c r="N385" t="s">
        <v>19</v>
      </c>
      <c r="P385">
        <v>1</v>
      </c>
      <c r="Q385">
        <v>2</v>
      </c>
      <c r="R385">
        <v>1</v>
      </c>
      <c r="S385">
        <v>0</v>
      </c>
      <c r="U385">
        <v>1</v>
      </c>
      <c r="V385">
        <v>0</v>
      </c>
      <c r="W385" t="s">
        <v>20</v>
      </c>
      <c r="Y385" t="s">
        <v>820</v>
      </c>
      <c r="Z385" s="13">
        <v>64</v>
      </c>
      <c r="AA385" s="13">
        <v>71</v>
      </c>
      <c r="AB385" s="13">
        <v>-74</v>
      </c>
      <c r="AC385" t="s">
        <v>20</v>
      </c>
      <c r="AD385" t="s">
        <v>20</v>
      </c>
      <c r="AE385" t="s">
        <v>20</v>
      </c>
      <c r="AF385" t="s">
        <v>20</v>
      </c>
      <c r="AG385">
        <v>6</v>
      </c>
      <c r="AH385">
        <v>0</v>
      </c>
      <c r="AI385">
        <v>0</v>
      </c>
      <c r="AK385">
        <v>0</v>
      </c>
      <c r="AL385">
        <v>0</v>
      </c>
      <c r="AM385">
        <v>0</v>
      </c>
      <c r="AN385">
        <v>0</v>
      </c>
      <c r="AO385">
        <v>0</v>
      </c>
      <c r="AQ385">
        <v>1</v>
      </c>
      <c r="AR385">
        <v>1</v>
      </c>
      <c r="AS385">
        <v>1</v>
      </c>
      <c r="AT385">
        <v>5</v>
      </c>
      <c r="AU385">
        <v>2</v>
      </c>
      <c r="AV385">
        <v>0</v>
      </c>
      <c r="BA385" t="s">
        <v>2319</v>
      </c>
      <c r="BB385" s="6" t="s">
        <v>1393</v>
      </c>
      <c r="BG385" s="9"/>
      <c r="BI385" t="s">
        <v>3146</v>
      </c>
    </row>
    <row r="386" spans="1:61" x14ac:dyDescent="0.25">
      <c r="A386" s="102" t="s">
        <v>1</v>
      </c>
      <c r="B386" s="9" t="s">
        <v>321</v>
      </c>
      <c r="C386" s="9" t="str">
        <f>VLOOKUP(Tabelle1[[#This Row],[bank_name]],list_all_banks!$B$1:$C$691,2,FALSE)</f>
        <v>DE13109</v>
      </c>
      <c r="D386" s="6" t="s">
        <v>323</v>
      </c>
      <c r="E386" s="42" t="str">
        <f t="shared" si="5"/>
        <v>31.12.2015</v>
      </c>
      <c r="F386" s="9">
        <v>2015</v>
      </c>
      <c r="G386" s="9">
        <v>1</v>
      </c>
      <c r="H386" s="9">
        <v>3</v>
      </c>
      <c r="I386" s="106" t="s">
        <v>1382</v>
      </c>
      <c r="J386" s="9">
        <v>2</v>
      </c>
      <c r="K386" s="9" t="s">
        <v>1366</v>
      </c>
      <c r="L386" s="9">
        <v>1</v>
      </c>
      <c r="M386" s="9" t="s">
        <v>14</v>
      </c>
      <c r="N386" s="9" t="s">
        <v>19</v>
      </c>
      <c r="P386" s="9">
        <v>1</v>
      </c>
      <c r="Q386" s="9">
        <v>2</v>
      </c>
      <c r="R386" s="9">
        <v>1</v>
      </c>
      <c r="S386" s="9">
        <v>0</v>
      </c>
      <c r="U386" s="9">
        <v>1</v>
      </c>
      <c r="V386" s="9">
        <v>0</v>
      </c>
      <c r="W386" s="9" t="s">
        <v>20</v>
      </c>
      <c r="Y386" s="9" t="s">
        <v>1650</v>
      </c>
      <c r="Z386" s="68">
        <v>128</v>
      </c>
      <c r="AA386" s="68">
        <v>89</v>
      </c>
      <c r="AB386" s="68">
        <v>88</v>
      </c>
      <c r="AC386" s="9" t="s">
        <v>20</v>
      </c>
      <c r="AD386" s="9" t="s">
        <v>20</v>
      </c>
      <c r="AE386" s="9" t="s">
        <v>20</v>
      </c>
      <c r="AF386" s="9" t="s">
        <v>20</v>
      </c>
      <c r="AG386" s="9">
        <v>-2</v>
      </c>
      <c r="AH386" s="9">
        <v>0</v>
      </c>
      <c r="AI386" s="9">
        <v>0</v>
      </c>
      <c r="AK386" s="9">
        <v>0</v>
      </c>
      <c r="AL386" s="9">
        <v>0</v>
      </c>
      <c r="AM386" s="9">
        <v>0</v>
      </c>
      <c r="AN386" s="9">
        <v>0</v>
      </c>
      <c r="AO386" s="9">
        <v>0</v>
      </c>
      <c r="AQ386" s="9">
        <v>1</v>
      </c>
      <c r="AR386" s="9">
        <v>1</v>
      </c>
      <c r="AS386" s="9">
        <v>1</v>
      </c>
      <c r="AT386" s="9">
        <v>5</v>
      </c>
      <c r="AU386" s="9">
        <v>2</v>
      </c>
      <c r="AV386" s="9">
        <v>0</v>
      </c>
      <c r="AW386" s="9"/>
      <c r="AX386" s="9"/>
      <c r="BA386" s="9" t="s">
        <v>2319</v>
      </c>
      <c r="BB386" s="6" t="s">
        <v>1393</v>
      </c>
      <c r="BC386" s="9"/>
      <c r="BD386" s="9"/>
      <c r="BE386" s="9"/>
      <c r="BF386" s="9"/>
      <c r="BG386" s="9"/>
      <c r="BI386" t="s">
        <v>3146</v>
      </c>
    </row>
    <row r="387" spans="1:61" x14ac:dyDescent="0.25">
      <c r="A387" s="102" t="s">
        <v>1</v>
      </c>
      <c r="B387" s="9" t="s">
        <v>321</v>
      </c>
      <c r="C387" s="9" t="str">
        <f>VLOOKUP(Tabelle1[[#This Row],[bank_name]],list_all_banks!$B$1:$C$691,2,FALSE)</f>
        <v>DE13109</v>
      </c>
      <c r="D387" s="6" t="s">
        <v>323</v>
      </c>
      <c r="E387" s="42" t="str">
        <f t="shared" ref="E387:E450" si="6">CONCATENATE($E$2,F387)</f>
        <v>31.12.2016</v>
      </c>
      <c r="F387" s="9">
        <v>2016</v>
      </c>
      <c r="G387" s="9">
        <v>1</v>
      </c>
      <c r="H387" s="9">
        <v>3</v>
      </c>
      <c r="I387" s="106" t="s">
        <v>1382</v>
      </c>
      <c r="J387" s="9" t="s">
        <v>1382</v>
      </c>
      <c r="K387" s="9" t="s">
        <v>1</v>
      </c>
      <c r="L387" s="9">
        <v>1</v>
      </c>
      <c r="M387" s="9" t="s">
        <v>14</v>
      </c>
      <c r="N387" s="9" t="s">
        <v>19</v>
      </c>
      <c r="P387" s="9">
        <v>1</v>
      </c>
      <c r="Q387" s="9">
        <v>2</v>
      </c>
      <c r="R387" s="9">
        <v>1</v>
      </c>
      <c r="S387" s="9">
        <v>0</v>
      </c>
      <c r="U387" s="9">
        <v>1</v>
      </c>
      <c r="V387" s="9">
        <v>0</v>
      </c>
      <c r="W387" s="9" t="s">
        <v>20</v>
      </c>
      <c r="Y387" s="9" t="s">
        <v>1</v>
      </c>
      <c r="Z387" s="68">
        <v>2297</v>
      </c>
      <c r="AA387" s="68">
        <v>6301</v>
      </c>
      <c r="AB387" s="68">
        <v>1013</v>
      </c>
      <c r="AC387" s="9" t="s">
        <v>20</v>
      </c>
      <c r="AD387" s="9" t="s">
        <v>20</v>
      </c>
      <c r="AE387" s="9" t="s">
        <v>20</v>
      </c>
      <c r="AF387" s="9" t="s">
        <v>20</v>
      </c>
      <c r="AG387" s="9">
        <v>126</v>
      </c>
      <c r="AH387" s="9">
        <v>0</v>
      </c>
      <c r="AI387" s="9">
        <v>0</v>
      </c>
      <c r="AK387" s="9">
        <v>0</v>
      </c>
      <c r="AL387" s="9">
        <v>0</v>
      </c>
      <c r="AM387" s="9">
        <v>0</v>
      </c>
      <c r="AN387" s="9">
        <v>0</v>
      </c>
      <c r="AO387" s="9">
        <v>0</v>
      </c>
      <c r="AQ387" s="9">
        <v>1</v>
      </c>
      <c r="AR387" s="9">
        <v>1</v>
      </c>
      <c r="AS387" s="9">
        <v>1</v>
      </c>
      <c r="AT387" s="9">
        <v>5</v>
      </c>
      <c r="AU387" s="9">
        <v>2</v>
      </c>
      <c r="AV387" s="9">
        <v>0</v>
      </c>
      <c r="AW387" s="9"/>
      <c r="AX387" s="9"/>
      <c r="BA387" s="63" t="s">
        <v>2320</v>
      </c>
      <c r="BB387" s="8" t="s">
        <v>1958</v>
      </c>
      <c r="BC387" s="9"/>
      <c r="BD387" s="9"/>
      <c r="BE387" s="9"/>
      <c r="BF387" s="9"/>
      <c r="BG387" s="9"/>
      <c r="BI387" s="9"/>
    </row>
    <row r="388" spans="1:61" s="44" customFormat="1" ht="15.75" thickBot="1" x14ac:dyDescent="0.3">
      <c r="A388" s="133" t="s">
        <v>1</v>
      </c>
      <c r="B388" s="44" t="s">
        <v>321</v>
      </c>
      <c r="C388" s="44" t="str">
        <f>VLOOKUP(Tabelle1[[#This Row],[bank_name]],list_all_banks!$B$1:$C$691,2,FALSE)</f>
        <v>DE13109</v>
      </c>
      <c r="D388" s="56" t="s">
        <v>323</v>
      </c>
      <c r="E388" s="46" t="str">
        <f t="shared" si="6"/>
        <v>31.12.2016</v>
      </c>
      <c r="F388" s="44">
        <v>2016</v>
      </c>
      <c r="G388" s="44">
        <v>1</v>
      </c>
      <c r="H388" s="44">
        <v>3</v>
      </c>
      <c r="I388" s="134" t="s">
        <v>1382</v>
      </c>
      <c r="J388" s="44" t="s">
        <v>1382</v>
      </c>
      <c r="K388" s="44" t="s">
        <v>1</v>
      </c>
      <c r="L388" s="44">
        <v>1</v>
      </c>
      <c r="M388" s="44" t="s">
        <v>14</v>
      </c>
      <c r="N388" s="44" t="s">
        <v>19</v>
      </c>
      <c r="O388" s="45"/>
      <c r="P388" s="44">
        <v>1</v>
      </c>
      <c r="Q388" s="44">
        <v>2</v>
      </c>
      <c r="R388" s="44">
        <v>1</v>
      </c>
      <c r="S388" s="44">
        <v>0</v>
      </c>
      <c r="T388" s="45"/>
      <c r="U388" s="44">
        <v>1</v>
      </c>
      <c r="V388" s="44">
        <v>0</v>
      </c>
      <c r="W388" s="44" t="s">
        <v>20</v>
      </c>
      <c r="X388" s="45"/>
      <c r="Y388" s="44" t="s">
        <v>1020</v>
      </c>
      <c r="Z388" s="123">
        <v>6</v>
      </c>
      <c r="AA388" s="123">
        <v>10</v>
      </c>
      <c r="AB388" s="123">
        <v>10</v>
      </c>
      <c r="AC388" s="44" t="s">
        <v>20</v>
      </c>
      <c r="AD388" s="44" t="s">
        <v>20</v>
      </c>
      <c r="AE388" s="44" t="s">
        <v>20</v>
      </c>
      <c r="AF388" s="44" t="s">
        <v>20</v>
      </c>
      <c r="AG388" s="44">
        <v>5</v>
      </c>
      <c r="AH388" s="44">
        <v>0</v>
      </c>
      <c r="AI388" s="44">
        <v>0</v>
      </c>
      <c r="AJ388" s="45"/>
      <c r="AK388" s="44">
        <v>0</v>
      </c>
      <c r="AL388" s="44">
        <v>0</v>
      </c>
      <c r="AM388" s="44">
        <v>0</v>
      </c>
      <c r="AN388" s="44">
        <v>0</v>
      </c>
      <c r="AO388" s="44">
        <v>0</v>
      </c>
      <c r="AP388" s="45"/>
      <c r="AQ388" s="44">
        <v>1</v>
      </c>
      <c r="AR388" s="44">
        <v>1</v>
      </c>
      <c r="AS388" s="44">
        <v>1</v>
      </c>
      <c r="AT388" s="44">
        <v>5</v>
      </c>
      <c r="AU388" s="44">
        <v>2</v>
      </c>
      <c r="AV388" s="44">
        <v>0</v>
      </c>
      <c r="AY388" s="45"/>
      <c r="AZ388" s="46"/>
      <c r="BA388" s="47" t="s">
        <v>2320</v>
      </c>
      <c r="BB388" s="236" t="s">
        <v>1958</v>
      </c>
      <c r="BH388" s="45"/>
      <c r="BI388"/>
    </row>
    <row r="389" spans="1:61" x14ac:dyDescent="0.25">
      <c r="A389" s="102" t="s">
        <v>1</v>
      </c>
      <c r="B389" s="9" t="s">
        <v>321</v>
      </c>
      <c r="C389" s="9" t="str">
        <f>VLOOKUP(Tabelle1[[#This Row],[bank_name]],list_all_banks!$B$1:$C$691,2,FALSE)</f>
        <v>DE13109</v>
      </c>
      <c r="D389" s="10" t="s">
        <v>323</v>
      </c>
      <c r="E389" s="42" t="str">
        <f t="shared" si="6"/>
        <v>31.12.2016</v>
      </c>
      <c r="F389" s="9">
        <v>2016</v>
      </c>
      <c r="G389" s="9">
        <v>1</v>
      </c>
      <c r="H389" s="9">
        <v>3</v>
      </c>
      <c r="I389" s="106" t="s">
        <v>1382</v>
      </c>
      <c r="J389" s="9" t="s">
        <v>1382</v>
      </c>
      <c r="K389" s="9" t="s">
        <v>1</v>
      </c>
      <c r="L389" s="9">
        <v>1</v>
      </c>
      <c r="M389" s="9" t="s">
        <v>14</v>
      </c>
      <c r="N389" s="9" t="s">
        <v>19</v>
      </c>
      <c r="P389" s="9">
        <v>1</v>
      </c>
      <c r="Q389" s="9">
        <v>2</v>
      </c>
      <c r="R389" s="9">
        <v>1</v>
      </c>
      <c r="S389" s="9">
        <v>0</v>
      </c>
      <c r="U389" s="9">
        <v>1</v>
      </c>
      <c r="V389" s="9">
        <v>0</v>
      </c>
      <c r="W389" s="9" t="s">
        <v>20</v>
      </c>
      <c r="Y389" s="9" t="s">
        <v>658</v>
      </c>
      <c r="Z389" s="68">
        <v>3</v>
      </c>
      <c r="AA389" s="68">
        <v>17</v>
      </c>
      <c r="AB389" s="68">
        <v>4</v>
      </c>
      <c r="AC389" s="9" t="s">
        <v>20</v>
      </c>
      <c r="AD389" s="9" t="s">
        <v>20</v>
      </c>
      <c r="AE389" s="9" t="s">
        <v>20</v>
      </c>
      <c r="AF389" s="9" t="s">
        <v>20</v>
      </c>
      <c r="AG389" s="9">
        <v>3</v>
      </c>
      <c r="AH389" s="9">
        <v>0</v>
      </c>
      <c r="AI389" s="9">
        <v>0</v>
      </c>
      <c r="AK389" s="9">
        <v>0</v>
      </c>
      <c r="AL389" s="9">
        <v>0</v>
      </c>
      <c r="AM389" s="9">
        <v>0</v>
      </c>
      <c r="AN389" s="9">
        <v>0</v>
      </c>
      <c r="AO389" s="9">
        <v>0</v>
      </c>
      <c r="AQ389" s="9">
        <v>1</v>
      </c>
      <c r="AR389" s="9">
        <v>1</v>
      </c>
      <c r="AS389" s="9">
        <v>1</v>
      </c>
      <c r="AT389" s="9">
        <v>5</v>
      </c>
      <c r="AU389" s="9">
        <v>2</v>
      </c>
      <c r="AV389" s="9">
        <v>0</v>
      </c>
      <c r="AW389" s="9"/>
      <c r="AX389" s="9"/>
      <c r="BA389" s="63" t="s">
        <v>2320</v>
      </c>
      <c r="BB389" s="8" t="s">
        <v>1958</v>
      </c>
      <c r="BG389" s="9"/>
    </row>
    <row r="390" spans="1:61" x14ac:dyDescent="0.25">
      <c r="A390" s="102" t="s">
        <v>1</v>
      </c>
      <c r="B390" s="9" t="s">
        <v>321</v>
      </c>
      <c r="C390" s="9" t="str">
        <f>VLOOKUP(Tabelle1[[#This Row],[bank_name]],list_all_banks!$B$1:$C$691,2,FALSE)</f>
        <v>DE13109</v>
      </c>
      <c r="D390" s="10" t="s">
        <v>323</v>
      </c>
      <c r="E390" s="42" t="str">
        <f t="shared" si="6"/>
        <v>31.12.2016</v>
      </c>
      <c r="F390" s="9">
        <v>2016</v>
      </c>
      <c r="G390">
        <v>1</v>
      </c>
      <c r="H390">
        <v>3</v>
      </c>
      <c r="I390" s="4" t="s">
        <v>1382</v>
      </c>
      <c r="J390" t="s">
        <v>1382</v>
      </c>
      <c r="K390" t="s">
        <v>1</v>
      </c>
      <c r="L390">
        <v>1</v>
      </c>
      <c r="M390" t="s">
        <v>14</v>
      </c>
      <c r="N390" t="s">
        <v>19</v>
      </c>
      <c r="P390">
        <v>1</v>
      </c>
      <c r="Q390">
        <v>2</v>
      </c>
      <c r="R390">
        <v>1</v>
      </c>
      <c r="S390">
        <v>0</v>
      </c>
      <c r="U390">
        <v>1</v>
      </c>
      <c r="V390">
        <v>0</v>
      </c>
      <c r="W390" t="s">
        <v>20</v>
      </c>
      <c r="Y390" t="s">
        <v>1170</v>
      </c>
      <c r="Z390" s="13">
        <v>-30</v>
      </c>
      <c r="AA390" s="13">
        <v>0</v>
      </c>
      <c r="AB390" s="13">
        <v>-36</v>
      </c>
      <c r="AC390" t="s">
        <v>20</v>
      </c>
      <c r="AD390" t="s">
        <v>20</v>
      </c>
      <c r="AE390" t="s">
        <v>20</v>
      </c>
      <c r="AF390" t="s">
        <v>20</v>
      </c>
      <c r="AG390">
        <v>0</v>
      </c>
      <c r="AH390">
        <v>0</v>
      </c>
      <c r="AI390">
        <v>0</v>
      </c>
      <c r="AK390">
        <v>0</v>
      </c>
      <c r="AL390">
        <v>0</v>
      </c>
      <c r="AM390" s="9">
        <v>0</v>
      </c>
      <c r="AN390" s="9">
        <v>0</v>
      </c>
      <c r="AO390">
        <v>0</v>
      </c>
      <c r="AQ390">
        <v>1</v>
      </c>
      <c r="AR390">
        <v>1</v>
      </c>
      <c r="AS390">
        <v>1</v>
      </c>
      <c r="AT390">
        <v>5</v>
      </c>
      <c r="AU390" s="9">
        <v>2</v>
      </c>
      <c r="AV390">
        <v>0</v>
      </c>
      <c r="BA390" s="14" t="s">
        <v>2320</v>
      </c>
      <c r="BB390" s="8" t="s">
        <v>1958</v>
      </c>
      <c r="BG390" s="9"/>
    </row>
    <row r="391" spans="1:61" x14ac:dyDescent="0.25">
      <c r="A391" s="17" t="s">
        <v>1</v>
      </c>
      <c r="B391" t="s">
        <v>321</v>
      </c>
      <c r="C391" t="str">
        <f>VLOOKUP(Tabelle1[[#This Row],[bank_name]],list_all_banks!$B$1:$C$691,2,FALSE)</f>
        <v>DE13109</v>
      </c>
      <c r="D391" s="10" t="s">
        <v>323</v>
      </c>
      <c r="E391" s="42" t="str">
        <f t="shared" si="6"/>
        <v>31.12.2016</v>
      </c>
      <c r="F391" s="9">
        <v>2016</v>
      </c>
      <c r="G391">
        <v>1</v>
      </c>
      <c r="H391">
        <v>3</v>
      </c>
      <c r="I391" s="4" t="s">
        <v>1382</v>
      </c>
      <c r="J391" t="s">
        <v>1382</v>
      </c>
      <c r="K391" t="s">
        <v>1</v>
      </c>
      <c r="L391">
        <v>1</v>
      </c>
      <c r="M391" t="s">
        <v>14</v>
      </c>
      <c r="N391" t="s">
        <v>19</v>
      </c>
      <c r="P391">
        <v>1</v>
      </c>
      <c r="Q391">
        <v>2</v>
      </c>
      <c r="R391">
        <v>1</v>
      </c>
      <c r="S391">
        <v>0</v>
      </c>
      <c r="U391">
        <v>1</v>
      </c>
      <c r="V391">
        <v>0</v>
      </c>
      <c r="W391" t="s">
        <v>20</v>
      </c>
      <c r="Y391" t="s">
        <v>820</v>
      </c>
      <c r="Z391" s="13">
        <v>-4</v>
      </c>
      <c r="AA391" s="13">
        <v>70</v>
      </c>
      <c r="AB391" s="13">
        <v>-46</v>
      </c>
      <c r="AC391" t="s">
        <v>20</v>
      </c>
      <c r="AD391" t="s">
        <v>20</v>
      </c>
      <c r="AE391" t="s">
        <v>20</v>
      </c>
      <c r="AF391" t="s">
        <v>20</v>
      </c>
      <c r="AG391">
        <v>0</v>
      </c>
      <c r="AH391">
        <v>0</v>
      </c>
      <c r="AI391">
        <v>0</v>
      </c>
      <c r="AK391">
        <v>0</v>
      </c>
      <c r="AL391">
        <v>0</v>
      </c>
      <c r="AM391" s="9">
        <v>0</v>
      </c>
      <c r="AN391" s="9">
        <v>0</v>
      </c>
      <c r="AO391">
        <v>0</v>
      </c>
      <c r="AQ391">
        <v>1</v>
      </c>
      <c r="AR391">
        <v>1</v>
      </c>
      <c r="AS391">
        <v>1</v>
      </c>
      <c r="AT391">
        <v>5</v>
      </c>
      <c r="AU391" s="9">
        <v>2</v>
      </c>
      <c r="AV391">
        <v>0</v>
      </c>
      <c r="BA391" s="14" t="s">
        <v>2320</v>
      </c>
      <c r="BB391" s="8" t="s">
        <v>1958</v>
      </c>
      <c r="BG391" s="9"/>
    </row>
    <row r="392" spans="1:61" x14ac:dyDescent="0.25">
      <c r="A392" s="102" t="s">
        <v>1</v>
      </c>
      <c r="B392" s="9" t="s">
        <v>321</v>
      </c>
      <c r="C392" s="9" t="str">
        <f>VLOOKUP(Tabelle1[[#This Row],[bank_name]],list_all_banks!$B$1:$C$691,2,FALSE)</f>
        <v>DE13109</v>
      </c>
      <c r="D392" s="10" t="s">
        <v>323</v>
      </c>
      <c r="E392" s="42" t="str">
        <f t="shared" si="6"/>
        <v>31.12.2016</v>
      </c>
      <c r="F392" s="9">
        <v>2016</v>
      </c>
      <c r="G392" s="9">
        <v>1</v>
      </c>
      <c r="H392" s="9">
        <v>3</v>
      </c>
      <c r="I392" s="106" t="s">
        <v>1382</v>
      </c>
      <c r="J392" s="9" t="s">
        <v>1382</v>
      </c>
      <c r="K392" s="9" t="s">
        <v>1</v>
      </c>
      <c r="L392" s="9">
        <v>1</v>
      </c>
      <c r="M392" s="9" t="s">
        <v>14</v>
      </c>
      <c r="N392" s="9" t="s">
        <v>19</v>
      </c>
      <c r="P392" s="9">
        <v>1</v>
      </c>
      <c r="Q392" s="9">
        <v>2</v>
      </c>
      <c r="R392" s="9">
        <v>1</v>
      </c>
      <c r="S392" s="9">
        <v>0</v>
      </c>
      <c r="U392" s="9">
        <v>1</v>
      </c>
      <c r="V392" s="9">
        <v>0</v>
      </c>
      <c r="W392" s="9" t="s">
        <v>20</v>
      </c>
      <c r="Y392" s="9" t="s">
        <v>1650</v>
      </c>
      <c r="Z392" s="68">
        <v>87</v>
      </c>
      <c r="AA392" s="68">
        <v>85</v>
      </c>
      <c r="AB392" s="68">
        <v>42</v>
      </c>
      <c r="AC392" s="9" t="s">
        <v>20</v>
      </c>
      <c r="AD392" s="9" t="s">
        <v>20</v>
      </c>
      <c r="AE392" s="9" t="s">
        <v>20</v>
      </c>
      <c r="AF392" s="9" t="s">
        <v>20</v>
      </c>
      <c r="AG392" s="9">
        <v>1</v>
      </c>
      <c r="AH392" s="9">
        <v>0</v>
      </c>
      <c r="AI392" s="9">
        <v>0</v>
      </c>
      <c r="AK392" s="9">
        <v>0</v>
      </c>
      <c r="AL392" s="9">
        <v>0</v>
      </c>
      <c r="AM392" s="9">
        <v>0</v>
      </c>
      <c r="AN392" s="9">
        <v>0</v>
      </c>
      <c r="AO392" s="9">
        <v>0</v>
      </c>
      <c r="AQ392" s="9">
        <v>1</v>
      </c>
      <c r="AR392" s="9">
        <v>1</v>
      </c>
      <c r="AS392" s="9">
        <v>1</v>
      </c>
      <c r="AT392" s="9">
        <v>5</v>
      </c>
      <c r="AU392" s="9">
        <v>2</v>
      </c>
      <c r="AV392" s="9">
        <v>0</v>
      </c>
      <c r="AW392" s="9"/>
      <c r="AX392" s="9"/>
      <c r="BA392" s="63" t="s">
        <v>2320</v>
      </c>
      <c r="BB392" s="8" t="s">
        <v>1958</v>
      </c>
      <c r="BC392" s="9"/>
      <c r="BD392" s="9"/>
      <c r="BE392" s="9"/>
      <c r="BF392" s="9"/>
      <c r="BG392" s="9"/>
      <c r="BI392" s="9"/>
    </row>
    <row r="393" spans="1:61" x14ac:dyDescent="0.25">
      <c r="A393" s="17" t="s">
        <v>1</v>
      </c>
      <c r="B393" t="s">
        <v>321</v>
      </c>
      <c r="C393" t="str">
        <f>VLOOKUP(Tabelle1[[#This Row],[bank_name]],list_all_banks!$B$1:$C$691,2,FALSE)</f>
        <v>DE13109</v>
      </c>
      <c r="D393" s="10" t="s">
        <v>322</v>
      </c>
      <c r="E393" s="42" t="str">
        <f t="shared" si="6"/>
        <v>31.12.2014</v>
      </c>
      <c r="F393">
        <v>2014</v>
      </c>
      <c r="G393">
        <v>1</v>
      </c>
      <c r="H393">
        <v>3</v>
      </c>
      <c r="I393" s="4" t="s">
        <v>1382</v>
      </c>
      <c r="J393">
        <v>2</v>
      </c>
      <c r="K393" t="s">
        <v>1366</v>
      </c>
      <c r="L393">
        <v>1</v>
      </c>
      <c r="M393" t="s">
        <v>14</v>
      </c>
      <c r="N393" t="s">
        <v>19</v>
      </c>
      <c r="P393">
        <v>1</v>
      </c>
      <c r="Q393">
        <v>2</v>
      </c>
      <c r="R393">
        <v>1</v>
      </c>
      <c r="S393">
        <v>0</v>
      </c>
      <c r="U393">
        <v>1</v>
      </c>
      <c r="V393">
        <v>0</v>
      </c>
      <c r="W393" t="s">
        <v>20</v>
      </c>
      <c r="Y393" t="s">
        <v>1</v>
      </c>
      <c r="Z393" s="13">
        <v>1645</v>
      </c>
      <c r="AA393" s="13">
        <v>5919</v>
      </c>
      <c r="AB393" s="13">
        <v>-1163</v>
      </c>
      <c r="AC393" t="s">
        <v>20</v>
      </c>
      <c r="AD393" t="s">
        <v>20</v>
      </c>
      <c r="AE393" t="s">
        <v>20</v>
      </c>
      <c r="AF393" t="s">
        <v>20</v>
      </c>
      <c r="AG393">
        <v>7</v>
      </c>
      <c r="AH393">
        <v>0</v>
      </c>
      <c r="AI393">
        <v>2</v>
      </c>
      <c r="AK393">
        <v>0</v>
      </c>
      <c r="AL393">
        <v>0</v>
      </c>
      <c r="AM393">
        <v>0</v>
      </c>
      <c r="AN393">
        <v>0</v>
      </c>
      <c r="AO393">
        <v>0</v>
      </c>
      <c r="AQ393">
        <v>1</v>
      </c>
      <c r="AR393">
        <v>1</v>
      </c>
      <c r="AS393">
        <v>1</v>
      </c>
      <c r="AT393">
        <v>5</v>
      </c>
      <c r="AU393">
        <v>2</v>
      </c>
      <c r="AV393">
        <v>0</v>
      </c>
      <c r="AZ393" s="42" t="s">
        <v>1951</v>
      </c>
      <c r="BA393" t="s">
        <v>2318</v>
      </c>
      <c r="BB393" s="6" t="s">
        <v>1392</v>
      </c>
      <c r="BG393" s="9"/>
      <c r="BI393" t="s">
        <v>3146</v>
      </c>
    </row>
    <row r="394" spans="1:61" s="44" customFormat="1" ht="15.75" thickBot="1" x14ac:dyDescent="0.3">
      <c r="A394" s="133" t="s">
        <v>1</v>
      </c>
      <c r="B394" s="44" t="s">
        <v>321</v>
      </c>
      <c r="C394" s="44" t="str">
        <f>VLOOKUP(Tabelle1[[#This Row],[bank_name]],list_all_banks!$B$1:$C$691,2,FALSE)</f>
        <v>DE13109</v>
      </c>
      <c r="D394" s="56" t="s">
        <v>322</v>
      </c>
      <c r="E394" s="46" t="str">
        <f t="shared" si="6"/>
        <v>31.12.2014</v>
      </c>
      <c r="F394" s="44">
        <v>2014</v>
      </c>
      <c r="G394" s="44">
        <v>1</v>
      </c>
      <c r="H394" s="44">
        <v>3</v>
      </c>
      <c r="I394" s="134" t="s">
        <v>1382</v>
      </c>
      <c r="J394" s="44">
        <v>2</v>
      </c>
      <c r="K394" s="44" t="s">
        <v>1366</v>
      </c>
      <c r="L394" s="44">
        <v>1</v>
      </c>
      <c r="M394" s="44" t="s">
        <v>14</v>
      </c>
      <c r="N394" s="44" t="s">
        <v>19</v>
      </c>
      <c r="O394" s="45"/>
      <c r="P394" s="44">
        <v>1</v>
      </c>
      <c r="Q394" s="44">
        <v>2</v>
      </c>
      <c r="R394" s="44">
        <v>1</v>
      </c>
      <c r="S394" s="44">
        <v>0</v>
      </c>
      <c r="T394" s="45"/>
      <c r="U394" s="44">
        <v>1</v>
      </c>
      <c r="V394" s="44">
        <v>0</v>
      </c>
      <c r="W394" s="44" t="s">
        <v>20</v>
      </c>
      <c r="X394" s="45"/>
      <c r="Y394" s="44" t="s">
        <v>1020</v>
      </c>
      <c r="Z394" s="123">
        <v>10</v>
      </c>
      <c r="AA394" s="123">
        <v>11</v>
      </c>
      <c r="AB394" s="123">
        <v>0</v>
      </c>
      <c r="AC394" s="44" t="s">
        <v>20</v>
      </c>
      <c r="AD394" s="44" t="s">
        <v>20</v>
      </c>
      <c r="AE394" s="44" t="s">
        <v>20</v>
      </c>
      <c r="AF394" s="44" t="s">
        <v>20</v>
      </c>
      <c r="AG394" s="44">
        <v>-2</v>
      </c>
      <c r="AH394" s="44">
        <v>0</v>
      </c>
      <c r="AI394" s="44">
        <v>0</v>
      </c>
      <c r="AJ394" s="45"/>
      <c r="AK394" s="44">
        <v>0</v>
      </c>
      <c r="AL394" s="44">
        <v>0</v>
      </c>
      <c r="AM394" s="44">
        <v>0</v>
      </c>
      <c r="AN394" s="44">
        <v>0</v>
      </c>
      <c r="AO394" s="44">
        <v>0</v>
      </c>
      <c r="AP394" s="45"/>
      <c r="AQ394" s="44">
        <v>1</v>
      </c>
      <c r="AR394" s="44">
        <v>1</v>
      </c>
      <c r="AS394" s="44">
        <v>1</v>
      </c>
      <c r="AT394" s="44">
        <v>5</v>
      </c>
      <c r="AU394" s="44">
        <v>2</v>
      </c>
      <c r="AV394" s="44">
        <v>0</v>
      </c>
      <c r="AY394" s="45"/>
      <c r="AZ394" s="186" t="s">
        <v>2980</v>
      </c>
      <c r="BA394" s="44" t="s">
        <v>2318</v>
      </c>
      <c r="BB394" s="45" t="s">
        <v>1392</v>
      </c>
      <c r="BH394" s="45"/>
      <c r="BI394" t="s">
        <v>3146</v>
      </c>
    </row>
    <row r="395" spans="1:61" x14ac:dyDescent="0.25">
      <c r="A395" s="17" t="s">
        <v>1</v>
      </c>
      <c r="B395" t="s">
        <v>321</v>
      </c>
      <c r="C395" t="str">
        <f>VLOOKUP(Tabelle1[[#This Row],[bank_name]],list_all_banks!$B$1:$C$691,2,FALSE)</f>
        <v>DE13109</v>
      </c>
      <c r="D395" s="10" t="s">
        <v>322</v>
      </c>
      <c r="E395" s="42" t="str">
        <f t="shared" si="6"/>
        <v>31.12.2014</v>
      </c>
      <c r="F395">
        <v>2014</v>
      </c>
      <c r="G395">
        <v>1</v>
      </c>
      <c r="H395">
        <v>3</v>
      </c>
      <c r="I395" s="4" t="s">
        <v>1382</v>
      </c>
      <c r="J395">
        <v>2</v>
      </c>
      <c r="K395" t="s">
        <v>1366</v>
      </c>
      <c r="L395">
        <v>1</v>
      </c>
      <c r="M395" t="s">
        <v>14</v>
      </c>
      <c r="N395" t="s">
        <v>19</v>
      </c>
      <c r="P395">
        <v>1</v>
      </c>
      <c r="Q395">
        <v>2</v>
      </c>
      <c r="R395">
        <v>1</v>
      </c>
      <c r="S395">
        <v>0</v>
      </c>
      <c r="U395">
        <v>1</v>
      </c>
      <c r="V395">
        <v>0</v>
      </c>
      <c r="W395" t="s">
        <v>20</v>
      </c>
      <c r="Y395" t="s">
        <v>658</v>
      </c>
      <c r="Z395" s="13">
        <v>6</v>
      </c>
      <c r="AA395" s="13">
        <v>19</v>
      </c>
      <c r="AB395" s="13">
        <v>4</v>
      </c>
      <c r="AC395" t="s">
        <v>20</v>
      </c>
      <c r="AD395" t="s">
        <v>20</v>
      </c>
      <c r="AE395" t="s">
        <v>20</v>
      </c>
      <c r="AF395" t="s">
        <v>20</v>
      </c>
      <c r="AG395">
        <v>-6</v>
      </c>
      <c r="AH395">
        <v>0</v>
      </c>
      <c r="AI395">
        <v>0</v>
      </c>
      <c r="AK395">
        <v>0</v>
      </c>
      <c r="AL395">
        <v>0</v>
      </c>
      <c r="AM395">
        <v>0</v>
      </c>
      <c r="AN395">
        <v>0</v>
      </c>
      <c r="AO395">
        <v>0</v>
      </c>
      <c r="AQ395">
        <v>1</v>
      </c>
      <c r="AR395">
        <v>1</v>
      </c>
      <c r="AS395">
        <v>1</v>
      </c>
      <c r="AT395">
        <v>5</v>
      </c>
      <c r="AU395">
        <v>2</v>
      </c>
      <c r="AV395">
        <v>0</v>
      </c>
      <c r="AZ395" s="42" t="s">
        <v>1391</v>
      </c>
      <c r="BA395" t="s">
        <v>2318</v>
      </c>
      <c r="BB395" s="6" t="s">
        <v>1392</v>
      </c>
      <c r="BG395" s="9"/>
      <c r="BI395" t="s">
        <v>3146</v>
      </c>
    </row>
    <row r="396" spans="1:61" x14ac:dyDescent="0.25">
      <c r="A396" s="17" t="s">
        <v>1</v>
      </c>
      <c r="B396" t="s">
        <v>321</v>
      </c>
      <c r="C396" t="str">
        <f>VLOOKUP(Tabelle1[[#This Row],[bank_name]],list_all_banks!$B$1:$C$691,2,FALSE)</f>
        <v>DE13109</v>
      </c>
      <c r="D396" s="10" t="s">
        <v>322</v>
      </c>
      <c r="E396" s="42" t="str">
        <f t="shared" si="6"/>
        <v>31.12.2014</v>
      </c>
      <c r="F396">
        <v>2014</v>
      </c>
      <c r="G396">
        <v>1</v>
      </c>
      <c r="H396">
        <v>3</v>
      </c>
      <c r="I396" s="4" t="s">
        <v>1382</v>
      </c>
      <c r="J396">
        <v>2</v>
      </c>
      <c r="K396" t="s">
        <v>1366</v>
      </c>
      <c r="L396">
        <v>1</v>
      </c>
      <c r="M396" t="s">
        <v>14</v>
      </c>
      <c r="N396" t="s">
        <v>19</v>
      </c>
      <c r="P396">
        <v>1</v>
      </c>
      <c r="Q396">
        <v>2</v>
      </c>
      <c r="R396">
        <v>1</v>
      </c>
      <c r="S396">
        <v>0</v>
      </c>
      <c r="U396">
        <v>1</v>
      </c>
      <c r="V396">
        <v>0</v>
      </c>
      <c r="W396" t="s">
        <v>20</v>
      </c>
      <c r="Y396" t="s">
        <v>1170</v>
      </c>
      <c r="Z396" s="13">
        <v>38</v>
      </c>
      <c r="AA396" s="13">
        <v>110</v>
      </c>
      <c r="AB396" s="13">
        <v>72</v>
      </c>
      <c r="AC396" t="s">
        <v>20</v>
      </c>
      <c r="AD396" t="s">
        <v>20</v>
      </c>
      <c r="AE396" t="s">
        <v>20</v>
      </c>
      <c r="AF396" t="s">
        <v>20</v>
      </c>
      <c r="AG396">
        <v>-2</v>
      </c>
      <c r="AH396">
        <v>0</v>
      </c>
      <c r="AI396">
        <v>0</v>
      </c>
      <c r="AK396">
        <v>0</v>
      </c>
      <c r="AL396">
        <v>0</v>
      </c>
      <c r="AM396">
        <v>0</v>
      </c>
      <c r="AN396">
        <v>0</v>
      </c>
      <c r="AO396">
        <v>0</v>
      </c>
      <c r="AQ396">
        <v>1</v>
      </c>
      <c r="AR396">
        <v>1</v>
      </c>
      <c r="AS396">
        <v>1</v>
      </c>
      <c r="AT396">
        <v>5</v>
      </c>
      <c r="AU396">
        <v>2</v>
      </c>
      <c r="AV396">
        <v>0</v>
      </c>
      <c r="BA396" t="s">
        <v>2318</v>
      </c>
      <c r="BB396" s="6" t="s">
        <v>1392</v>
      </c>
      <c r="BG396" s="9"/>
      <c r="BI396" t="s">
        <v>3146</v>
      </c>
    </row>
    <row r="397" spans="1:61" x14ac:dyDescent="0.25">
      <c r="A397" s="17" t="s">
        <v>1</v>
      </c>
      <c r="B397" t="s">
        <v>321</v>
      </c>
      <c r="C397" t="str">
        <f>VLOOKUP(Tabelle1[[#This Row],[bank_name]],list_all_banks!$B$1:$C$691,2,FALSE)</f>
        <v>DE13109</v>
      </c>
      <c r="D397" s="10" t="s">
        <v>322</v>
      </c>
      <c r="E397" s="42" t="str">
        <f t="shared" si="6"/>
        <v>31.12.2014</v>
      </c>
      <c r="F397">
        <v>2014</v>
      </c>
      <c r="G397">
        <v>1</v>
      </c>
      <c r="H397">
        <v>3</v>
      </c>
      <c r="I397" s="4" t="s">
        <v>1382</v>
      </c>
      <c r="J397">
        <v>2</v>
      </c>
      <c r="K397" t="s">
        <v>1366</v>
      </c>
      <c r="L397">
        <v>1</v>
      </c>
      <c r="M397" t="s">
        <v>14</v>
      </c>
      <c r="N397" t="s">
        <v>19</v>
      </c>
      <c r="P397">
        <v>1</v>
      </c>
      <c r="Q397">
        <v>2</v>
      </c>
      <c r="R397">
        <v>1</v>
      </c>
      <c r="S397">
        <v>0</v>
      </c>
      <c r="U397">
        <v>1</v>
      </c>
      <c r="V397">
        <v>0</v>
      </c>
      <c r="W397" t="s">
        <v>20</v>
      </c>
      <c r="Y397" t="s">
        <v>983</v>
      </c>
      <c r="Z397" s="13">
        <v>-36</v>
      </c>
      <c r="AA397" s="61">
        <v>0</v>
      </c>
      <c r="AB397" s="13">
        <v>-216</v>
      </c>
      <c r="AC397" t="s">
        <v>20</v>
      </c>
      <c r="AD397" t="s">
        <v>20</v>
      </c>
      <c r="AE397" t="s">
        <v>20</v>
      </c>
      <c r="AF397" t="s">
        <v>20</v>
      </c>
      <c r="AG397">
        <v>-1</v>
      </c>
      <c r="AH397">
        <v>0</v>
      </c>
      <c r="AI397">
        <v>0</v>
      </c>
      <c r="AK397">
        <v>0</v>
      </c>
      <c r="AL397">
        <v>0</v>
      </c>
      <c r="AM397">
        <v>0</v>
      </c>
      <c r="AN397">
        <v>0</v>
      </c>
      <c r="AO397">
        <v>0</v>
      </c>
      <c r="AQ397">
        <v>1</v>
      </c>
      <c r="AR397">
        <v>1</v>
      </c>
      <c r="AS397">
        <v>1</v>
      </c>
      <c r="AT397">
        <v>5</v>
      </c>
      <c r="AU397">
        <v>2</v>
      </c>
      <c r="AV397">
        <v>0</v>
      </c>
      <c r="BA397" t="s">
        <v>2318</v>
      </c>
      <c r="BB397" s="6" t="s">
        <v>1392</v>
      </c>
      <c r="BG397" s="9"/>
      <c r="BI397" t="s">
        <v>3146</v>
      </c>
    </row>
    <row r="398" spans="1:61" x14ac:dyDescent="0.25">
      <c r="A398" s="17" t="s">
        <v>1</v>
      </c>
      <c r="B398" t="s">
        <v>321</v>
      </c>
      <c r="C398" t="str">
        <f>VLOOKUP(Tabelle1[[#This Row],[bank_name]],list_all_banks!$B$1:$C$691,2,FALSE)</f>
        <v>DE13109</v>
      </c>
      <c r="D398" s="10" t="s">
        <v>322</v>
      </c>
      <c r="E398" s="42" t="str">
        <f t="shared" si="6"/>
        <v>31.12.2014</v>
      </c>
      <c r="F398">
        <v>2014</v>
      </c>
      <c r="G398">
        <v>1</v>
      </c>
      <c r="H398">
        <v>3</v>
      </c>
      <c r="I398" s="4" t="s">
        <v>1382</v>
      </c>
      <c r="J398">
        <v>2</v>
      </c>
      <c r="K398" t="s">
        <v>1366</v>
      </c>
      <c r="L398">
        <v>1</v>
      </c>
      <c r="M398" t="s">
        <v>14</v>
      </c>
      <c r="N398" t="s">
        <v>19</v>
      </c>
      <c r="P398">
        <v>1</v>
      </c>
      <c r="Q398">
        <v>2</v>
      </c>
      <c r="R398">
        <v>1</v>
      </c>
      <c r="S398">
        <v>0</v>
      </c>
      <c r="U398">
        <v>1</v>
      </c>
      <c r="V398">
        <v>0</v>
      </c>
      <c r="W398" t="s">
        <v>20</v>
      </c>
      <c r="Y398" t="s">
        <v>1721</v>
      </c>
      <c r="Z398" s="13">
        <v>-1</v>
      </c>
      <c r="AA398" s="61">
        <v>0</v>
      </c>
      <c r="AB398" s="13">
        <v>-3</v>
      </c>
      <c r="AC398" t="s">
        <v>20</v>
      </c>
      <c r="AD398" t="s">
        <v>20</v>
      </c>
      <c r="AE398" t="s">
        <v>20</v>
      </c>
      <c r="AF398" t="s">
        <v>20</v>
      </c>
      <c r="AG398">
        <v>0</v>
      </c>
      <c r="AH398">
        <v>0</v>
      </c>
      <c r="AI398">
        <v>0</v>
      </c>
      <c r="AK398">
        <v>0</v>
      </c>
      <c r="AL398">
        <v>0</v>
      </c>
      <c r="AM398">
        <v>0</v>
      </c>
      <c r="AN398">
        <v>0</v>
      </c>
      <c r="AO398">
        <v>0</v>
      </c>
      <c r="AQ398">
        <v>1</v>
      </c>
      <c r="AR398">
        <v>1</v>
      </c>
      <c r="AS398">
        <v>1</v>
      </c>
      <c r="AT398">
        <v>5</v>
      </c>
      <c r="AU398">
        <v>2</v>
      </c>
      <c r="AV398">
        <v>0</v>
      </c>
      <c r="BA398" t="s">
        <v>2318</v>
      </c>
      <c r="BB398" s="6" t="s">
        <v>1392</v>
      </c>
      <c r="BG398" s="9"/>
      <c r="BI398" t="s">
        <v>3146</v>
      </c>
    </row>
    <row r="399" spans="1:61" x14ac:dyDescent="0.25">
      <c r="A399" s="17" t="s">
        <v>1</v>
      </c>
      <c r="B399" t="s">
        <v>321</v>
      </c>
      <c r="C399" t="str">
        <f>VLOOKUP(Tabelle1[[#This Row],[bank_name]],list_all_banks!$B$1:$C$691,2,FALSE)</f>
        <v>DE13109</v>
      </c>
      <c r="D399" s="10" t="s">
        <v>322</v>
      </c>
      <c r="E399" s="42" t="str">
        <f t="shared" si="6"/>
        <v>31.12.2014</v>
      </c>
      <c r="F399">
        <v>2014</v>
      </c>
      <c r="G399">
        <v>1</v>
      </c>
      <c r="H399">
        <v>3</v>
      </c>
      <c r="I399" s="4" t="s">
        <v>1382</v>
      </c>
      <c r="J399">
        <v>2</v>
      </c>
      <c r="K399" t="s">
        <v>1366</v>
      </c>
      <c r="L399">
        <v>1</v>
      </c>
      <c r="M399" t="s">
        <v>14</v>
      </c>
      <c r="N399" t="s">
        <v>19</v>
      </c>
      <c r="P399">
        <v>1</v>
      </c>
      <c r="Q399">
        <v>2</v>
      </c>
      <c r="R399">
        <v>1</v>
      </c>
      <c r="S399">
        <v>0</v>
      </c>
      <c r="U399">
        <v>1</v>
      </c>
      <c r="V399">
        <v>0</v>
      </c>
      <c r="W399" t="s">
        <v>20</v>
      </c>
      <c r="Y399" t="s">
        <v>820</v>
      </c>
      <c r="Z399" s="13">
        <v>17</v>
      </c>
      <c r="AA399" s="13">
        <v>96</v>
      </c>
      <c r="AB399" s="13">
        <v>-133</v>
      </c>
      <c r="AC399" t="s">
        <v>20</v>
      </c>
      <c r="AD399" t="s">
        <v>20</v>
      </c>
      <c r="AE399" t="s">
        <v>20</v>
      </c>
      <c r="AF399" t="s">
        <v>20</v>
      </c>
      <c r="AG399">
        <v>10</v>
      </c>
      <c r="AH399">
        <v>0</v>
      </c>
      <c r="AI399">
        <v>0</v>
      </c>
      <c r="AK399">
        <v>0</v>
      </c>
      <c r="AL399">
        <v>0</v>
      </c>
      <c r="AM399">
        <v>0</v>
      </c>
      <c r="AN399">
        <v>0</v>
      </c>
      <c r="AO399">
        <v>0</v>
      </c>
      <c r="AQ399">
        <v>1</v>
      </c>
      <c r="AR399">
        <v>1</v>
      </c>
      <c r="AS399">
        <v>1</v>
      </c>
      <c r="AT399">
        <v>5</v>
      </c>
      <c r="AU399">
        <v>2</v>
      </c>
      <c r="AV399">
        <v>0</v>
      </c>
      <c r="BA399" t="s">
        <v>2318</v>
      </c>
      <c r="BB399" s="6" t="s">
        <v>1392</v>
      </c>
      <c r="BG399" s="9"/>
      <c r="BI399" t="s">
        <v>3146</v>
      </c>
    </row>
    <row r="400" spans="1:61" s="44" customFormat="1" ht="15.75" thickBot="1" x14ac:dyDescent="0.3">
      <c r="A400" s="133" t="s">
        <v>1</v>
      </c>
      <c r="B400" s="44" t="s">
        <v>321</v>
      </c>
      <c r="C400" s="44" t="str">
        <f>VLOOKUP(Tabelle1[[#This Row],[bank_name]],list_all_banks!$B$1:$C$691,2,FALSE)</f>
        <v>DE13109</v>
      </c>
      <c r="D400" s="45" t="s">
        <v>322</v>
      </c>
      <c r="E400" s="46" t="str">
        <f t="shared" si="6"/>
        <v>31.12.2014</v>
      </c>
      <c r="F400" s="44">
        <v>2014</v>
      </c>
      <c r="G400" s="44">
        <v>1</v>
      </c>
      <c r="H400" s="44">
        <v>3</v>
      </c>
      <c r="I400" s="134" t="s">
        <v>1382</v>
      </c>
      <c r="J400" s="44">
        <v>2</v>
      </c>
      <c r="K400" s="44" t="s">
        <v>1366</v>
      </c>
      <c r="L400" s="44">
        <v>1</v>
      </c>
      <c r="M400" s="44" t="s">
        <v>14</v>
      </c>
      <c r="N400" s="44" t="s">
        <v>19</v>
      </c>
      <c r="O400" s="45"/>
      <c r="P400" s="44">
        <v>1</v>
      </c>
      <c r="Q400" s="44">
        <v>2</v>
      </c>
      <c r="R400" s="44">
        <v>1</v>
      </c>
      <c r="S400" s="44">
        <v>0</v>
      </c>
      <c r="T400" s="45"/>
      <c r="U400" s="44">
        <v>1</v>
      </c>
      <c r="V400" s="44">
        <v>0</v>
      </c>
      <c r="W400" s="44" t="s">
        <v>20</v>
      </c>
      <c r="X400" s="45"/>
      <c r="Y400" s="44" t="s">
        <v>1650</v>
      </c>
      <c r="Z400" s="123">
        <v>731</v>
      </c>
      <c r="AA400" s="123">
        <v>105</v>
      </c>
      <c r="AB400" s="123">
        <v>753</v>
      </c>
      <c r="AC400" s="44" t="s">
        <v>20</v>
      </c>
      <c r="AD400" s="44" t="s">
        <v>20</v>
      </c>
      <c r="AE400" s="44" t="s">
        <v>20</v>
      </c>
      <c r="AF400" s="44" t="s">
        <v>20</v>
      </c>
      <c r="AG400" s="44">
        <v>0</v>
      </c>
      <c r="AH400" s="44">
        <v>0</v>
      </c>
      <c r="AI400" s="44">
        <v>0</v>
      </c>
      <c r="AJ400" s="45"/>
      <c r="AK400" s="44">
        <v>0</v>
      </c>
      <c r="AL400" s="44">
        <v>0</v>
      </c>
      <c r="AM400" s="44">
        <v>0</v>
      </c>
      <c r="AN400" s="44">
        <v>0</v>
      </c>
      <c r="AO400" s="44">
        <v>0</v>
      </c>
      <c r="AP400" s="45"/>
      <c r="AQ400" s="44">
        <v>1</v>
      </c>
      <c r="AR400" s="44">
        <v>1</v>
      </c>
      <c r="AS400" s="44">
        <v>1</v>
      </c>
      <c r="AT400" s="44">
        <v>5</v>
      </c>
      <c r="AU400" s="44">
        <v>2</v>
      </c>
      <c r="AV400" s="44">
        <v>0</v>
      </c>
      <c r="AY400" s="45"/>
      <c r="AZ400" s="46"/>
      <c r="BA400" s="44" t="s">
        <v>2318</v>
      </c>
      <c r="BB400" s="45" t="s">
        <v>1392</v>
      </c>
      <c r="BH400" s="45"/>
      <c r="BI400" s="44" t="s">
        <v>3146</v>
      </c>
    </row>
    <row r="401" spans="1:61" x14ac:dyDescent="0.25">
      <c r="A401" s="17" t="s">
        <v>1</v>
      </c>
      <c r="B401" s="11" t="s">
        <v>324</v>
      </c>
      <c r="C401" s="11" t="str">
        <f>VLOOKUP(Tabelle1[[#This Row],[bank_name]],list_all_banks!$B$1:$C$691,2,FALSE)</f>
        <v>DE13116</v>
      </c>
      <c r="D401" s="93" t="s">
        <v>325</v>
      </c>
      <c r="E401" s="42" t="str">
        <f t="shared" si="6"/>
        <v>31.12.2014</v>
      </c>
      <c r="F401">
        <v>2014</v>
      </c>
      <c r="G401">
        <v>1</v>
      </c>
      <c r="H401">
        <v>3</v>
      </c>
      <c r="I401" s="4">
        <v>1</v>
      </c>
      <c r="J401">
        <v>2</v>
      </c>
      <c r="K401" t="s">
        <v>1366</v>
      </c>
      <c r="L401">
        <v>0</v>
      </c>
      <c r="M401" t="s">
        <v>14</v>
      </c>
      <c r="N401" t="s">
        <v>19</v>
      </c>
      <c r="P401">
        <v>3</v>
      </c>
      <c r="Q401">
        <v>2</v>
      </c>
      <c r="R401">
        <v>1</v>
      </c>
      <c r="S401">
        <v>0</v>
      </c>
      <c r="U401">
        <v>0</v>
      </c>
      <c r="V401">
        <v>0</v>
      </c>
      <c r="W401" t="s">
        <v>20</v>
      </c>
      <c r="Y401" t="s">
        <v>1</v>
      </c>
      <c r="Z401" s="13">
        <v>276.5</v>
      </c>
      <c r="AA401" s="13">
        <v>882</v>
      </c>
      <c r="AB401" s="13">
        <v>39.5</v>
      </c>
      <c r="AC401" s="13" t="s">
        <v>20</v>
      </c>
      <c r="AD401" s="13" t="s">
        <v>20</v>
      </c>
      <c r="AE401" s="13" t="s">
        <v>20</v>
      </c>
      <c r="AF401" s="13" t="s">
        <v>20</v>
      </c>
      <c r="AG401" s="13">
        <v>5.8</v>
      </c>
      <c r="AH401" s="13" t="s">
        <v>20</v>
      </c>
      <c r="AI401">
        <v>0</v>
      </c>
      <c r="AJ401" s="10"/>
      <c r="AK401">
        <v>0</v>
      </c>
      <c r="AL401">
        <v>1</v>
      </c>
      <c r="AM401">
        <v>1</v>
      </c>
      <c r="AN401">
        <v>0</v>
      </c>
      <c r="AO401">
        <v>0</v>
      </c>
      <c r="AQ401">
        <v>1</v>
      </c>
      <c r="AR401">
        <v>2</v>
      </c>
      <c r="AS401">
        <v>1</v>
      </c>
      <c r="AT401">
        <v>3</v>
      </c>
      <c r="AU401">
        <v>0</v>
      </c>
      <c r="AV401">
        <v>0</v>
      </c>
      <c r="BA401" t="s">
        <v>2321</v>
      </c>
      <c r="BB401" s="6" t="s">
        <v>1394</v>
      </c>
      <c r="BG401" s="9"/>
      <c r="BI401" t="s">
        <v>3146</v>
      </c>
    </row>
    <row r="402" spans="1:61" x14ac:dyDescent="0.25">
      <c r="A402" s="17" t="s">
        <v>1</v>
      </c>
      <c r="B402" s="11" t="s">
        <v>324</v>
      </c>
      <c r="C402" s="11" t="str">
        <f>VLOOKUP(Tabelle1[[#This Row],[bank_name]],list_all_banks!$B$1:$C$691,2,FALSE)</f>
        <v>DE13116</v>
      </c>
      <c r="D402" s="93" t="s">
        <v>325</v>
      </c>
      <c r="E402" s="42" t="str">
        <f t="shared" si="6"/>
        <v>31.12.2014</v>
      </c>
      <c r="F402">
        <v>2014</v>
      </c>
      <c r="G402">
        <v>1</v>
      </c>
      <c r="H402">
        <v>3</v>
      </c>
      <c r="I402" s="4">
        <v>1</v>
      </c>
      <c r="J402">
        <v>2</v>
      </c>
      <c r="K402" t="s">
        <v>1366</v>
      </c>
      <c r="L402">
        <v>0</v>
      </c>
      <c r="M402" t="s">
        <v>14</v>
      </c>
      <c r="N402" t="s">
        <v>19</v>
      </c>
      <c r="P402">
        <v>3</v>
      </c>
      <c r="Q402">
        <v>2</v>
      </c>
      <c r="R402">
        <v>1</v>
      </c>
      <c r="S402">
        <v>0</v>
      </c>
      <c r="U402">
        <v>0</v>
      </c>
      <c r="V402">
        <v>0</v>
      </c>
      <c r="W402" t="s">
        <v>20</v>
      </c>
      <c r="Y402" t="s">
        <v>154</v>
      </c>
      <c r="Z402" s="13">
        <v>11.6</v>
      </c>
      <c r="AA402" s="13">
        <v>14</v>
      </c>
      <c r="AB402" s="13">
        <v>5.9</v>
      </c>
      <c r="AC402" s="13" t="s">
        <v>20</v>
      </c>
      <c r="AD402" s="13" t="s">
        <v>20</v>
      </c>
      <c r="AE402" s="13" t="s">
        <v>20</v>
      </c>
      <c r="AF402" s="13" t="s">
        <v>20</v>
      </c>
      <c r="AG402" s="13">
        <v>0</v>
      </c>
      <c r="AH402" s="13" t="s">
        <v>20</v>
      </c>
      <c r="AI402">
        <v>0</v>
      </c>
      <c r="AJ402" s="10"/>
      <c r="AK402">
        <v>0</v>
      </c>
      <c r="AL402">
        <v>1</v>
      </c>
      <c r="AM402">
        <v>1</v>
      </c>
      <c r="AN402">
        <v>0</v>
      </c>
      <c r="AO402">
        <v>0</v>
      </c>
      <c r="AQ402">
        <v>1</v>
      </c>
      <c r="AR402">
        <v>2</v>
      </c>
      <c r="AS402">
        <v>1</v>
      </c>
      <c r="AT402">
        <v>3</v>
      </c>
      <c r="AU402">
        <v>0</v>
      </c>
      <c r="AV402">
        <v>0</v>
      </c>
      <c r="BA402" t="s">
        <v>2321</v>
      </c>
      <c r="BB402" s="6" t="s">
        <v>1394</v>
      </c>
      <c r="BG402" s="9"/>
      <c r="BI402" t="s">
        <v>3146</v>
      </c>
    </row>
    <row r="403" spans="1:61" x14ac:dyDescent="0.25">
      <c r="A403" s="102" t="s">
        <v>1</v>
      </c>
      <c r="B403" s="71" t="s">
        <v>324</v>
      </c>
      <c r="C403" s="71" t="str">
        <f>VLOOKUP(Tabelle1[[#This Row],[bank_name]],list_all_banks!$B$1:$C$691,2,FALSE)</f>
        <v>DE13116</v>
      </c>
      <c r="D403" s="93" t="s">
        <v>325</v>
      </c>
      <c r="E403" s="42" t="str">
        <f t="shared" si="6"/>
        <v>31.12.2014</v>
      </c>
      <c r="F403" s="9">
        <v>2014</v>
      </c>
      <c r="G403" s="9">
        <v>1</v>
      </c>
      <c r="H403" s="9">
        <v>3</v>
      </c>
      <c r="I403" s="106">
        <v>1</v>
      </c>
      <c r="J403" s="9">
        <v>2</v>
      </c>
      <c r="K403" s="9" t="s">
        <v>1366</v>
      </c>
      <c r="L403" s="9">
        <v>0</v>
      </c>
      <c r="M403" s="9" t="s">
        <v>14</v>
      </c>
      <c r="N403" s="9" t="s">
        <v>19</v>
      </c>
      <c r="P403" s="9">
        <v>3</v>
      </c>
      <c r="Q403" s="9">
        <v>2</v>
      </c>
      <c r="R403" s="9">
        <v>1</v>
      </c>
      <c r="S403" s="9">
        <v>0</v>
      </c>
      <c r="U403" s="9">
        <v>0</v>
      </c>
      <c r="V403" s="9">
        <v>0</v>
      </c>
      <c r="W403" s="9" t="s">
        <v>20</v>
      </c>
      <c r="Y403" s="9" t="s">
        <v>1170</v>
      </c>
      <c r="Z403" s="68">
        <v>0.1</v>
      </c>
      <c r="AA403" s="68">
        <v>4</v>
      </c>
      <c r="AB403" s="68">
        <v>-0.7</v>
      </c>
      <c r="AC403" s="68" t="s">
        <v>20</v>
      </c>
      <c r="AD403" s="68" t="s">
        <v>20</v>
      </c>
      <c r="AE403" s="68" t="s">
        <v>20</v>
      </c>
      <c r="AF403" s="68" t="s">
        <v>20</v>
      </c>
      <c r="AG403" s="68">
        <v>0</v>
      </c>
      <c r="AH403" s="68" t="s">
        <v>20</v>
      </c>
      <c r="AI403" s="9">
        <v>0</v>
      </c>
      <c r="AJ403" s="10"/>
      <c r="AK403" s="9">
        <v>0</v>
      </c>
      <c r="AL403" s="9">
        <v>1</v>
      </c>
      <c r="AM403" s="9">
        <v>1</v>
      </c>
      <c r="AN403" s="9">
        <v>0</v>
      </c>
      <c r="AO403" s="9">
        <v>0</v>
      </c>
      <c r="AQ403" s="9">
        <v>1</v>
      </c>
      <c r="AR403" s="9">
        <v>2</v>
      </c>
      <c r="AS403" s="9">
        <v>1</v>
      </c>
      <c r="AT403" s="9">
        <v>3</v>
      </c>
      <c r="AU403" s="9">
        <v>0</v>
      </c>
      <c r="AV403" s="9">
        <v>0</v>
      </c>
      <c r="AW403" s="9"/>
      <c r="AX403" s="9"/>
      <c r="BA403" s="9" t="s">
        <v>2321</v>
      </c>
      <c r="BB403" s="6" t="s">
        <v>1394</v>
      </c>
      <c r="BC403" s="9"/>
      <c r="BD403" s="9"/>
      <c r="BE403" s="9"/>
      <c r="BF403" s="9"/>
      <c r="BG403" s="9"/>
      <c r="BI403" t="s">
        <v>3146</v>
      </c>
    </row>
    <row r="404" spans="1:61" x14ac:dyDescent="0.25">
      <c r="A404" s="17" t="s">
        <v>1</v>
      </c>
      <c r="B404" s="11" t="s">
        <v>324</v>
      </c>
      <c r="C404" s="11" t="str">
        <f>VLOOKUP(Tabelle1[[#This Row],[bank_name]],list_all_banks!$B$1:$C$691,2,FALSE)</f>
        <v>DE13116</v>
      </c>
      <c r="D404" s="93" t="s">
        <v>325</v>
      </c>
      <c r="E404" s="42" t="str">
        <f t="shared" si="6"/>
        <v>31.12.2014</v>
      </c>
      <c r="F404">
        <v>2014</v>
      </c>
      <c r="G404">
        <v>1</v>
      </c>
      <c r="H404">
        <v>3</v>
      </c>
      <c r="I404" s="4">
        <v>1</v>
      </c>
      <c r="J404">
        <v>2</v>
      </c>
      <c r="K404" t="s">
        <v>1366</v>
      </c>
      <c r="L404">
        <v>0</v>
      </c>
      <c r="M404" t="s">
        <v>14</v>
      </c>
      <c r="N404" t="s">
        <v>19</v>
      </c>
      <c r="P404">
        <v>3</v>
      </c>
      <c r="Q404">
        <v>2</v>
      </c>
      <c r="R404">
        <v>1</v>
      </c>
      <c r="S404">
        <v>0</v>
      </c>
      <c r="U404">
        <v>0</v>
      </c>
      <c r="V404">
        <v>0</v>
      </c>
      <c r="W404" t="s">
        <v>20</v>
      </c>
      <c r="Y404" t="s">
        <v>658</v>
      </c>
      <c r="Z404" s="13">
        <v>3.6</v>
      </c>
      <c r="AA404" s="13">
        <v>8</v>
      </c>
      <c r="AB404" s="13">
        <v>0.4</v>
      </c>
      <c r="AC404" s="13" t="s">
        <v>20</v>
      </c>
      <c r="AD404" s="13" t="s">
        <v>20</v>
      </c>
      <c r="AE404" s="13" t="s">
        <v>20</v>
      </c>
      <c r="AF404" s="13" t="s">
        <v>20</v>
      </c>
      <c r="AG404" s="13">
        <v>0.1</v>
      </c>
      <c r="AH404" s="13" t="s">
        <v>20</v>
      </c>
      <c r="AI404">
        <v>0</v>
      </c>
      <c r="AJ404" s="10"/>
      <c r="AK404">
        <v>0</v>
      </c>
      <c r="AL404">
        <v>1</v>
      </c>
      <c r="AM404">
        <v>1</v>
      </c>
      <c r="AN404">
        <v>0</v>
      </c>
      <c r="AO404">
        <v>0</v>
      </c>
      <c r="AQ404">
        <v>1</v>
      </c>
      <c r="AR404">
        <v>2</v>
      </c>
      <c r="AS404">
        <v>1</v>
      </c>
      <c r="AT404">
        <v>3</v>
      </c>
      <c r="AU404">
        <v>0</v>
      </c>
      <c r="AV404">
        <v>0</v>
      </c>
      <c r="BA404" t="s">
        <v>2321</v>
      </c>
      <c r="BB404" s="6" t="s">
        <v>1394</v>
      </c>
      <c r="BG404" s="9"/>
      <c r="BI404" t="s">
        <v>3146</v>
      </c>
    </row>
    <row r="405" spans="1:61" x14ac:dyDescent="0.25">
      <c r="A405" s="17" t="s">
        <v>1</v>
      </c>
      <c r="B405" s="11" t="s">
        <v>324</v>
      </c>
      <c r="C405" s="11" t="str">
        <f>VLOOKUP(Tabelle1[[#This Row],[bank_name]],list_all_banks!$B$1:$C$691,2,FALSE)</f>
        <v>DE13116</v>
      </c>
      <c r="D405" s="93" t="s">
        <v>325</v>
      </c>
      <c r="E405" s="42" t="str">
        <f t="shared" si="6"/>
        <v>31.12.2014</v>
      </c>
      <c r="F405">
        <v>2014</v>
      </c>
      <c r="G405">
        <v>1</v>
      </c>
      <c r="H405">
        <v>3</v>
      </c>
      <c r="I405" s="4">
        <v>1</v>
      </c>
      <c r="J405">
        <v>2</v>
      </c>
      <c r="K405" t="s">
        <v>1366</v>
      </c>
      <c r="L405">
        <v>0</v>
      </c>
      <c r="M405" t="s">
        <v>14</v>
      </c>
      <c r="N405" t="s">
        <v>19</v>
      </c>
      <c r="P405">
        <v>3</v>
      </c>
      <c r="Q405">
        <v>2</v>
      </c>
      <c r="R405">
        <v>1</v>
      </c>
      <c r="S405">
        <v>0</v>
      </c>
      <c r="U405">
        <v>0</v>
      </c>
      <c r="V405">
        <v>0</v>
      </c>
      <c r="W405" t="s">
        <v>20</v>
      </c>
      <c r="Y405" t="s">
        <v>1724</v>
      </c>
      <c r="Z405" s="13">
        <v>32</v>
      </c>
      <c r="AA405" s="13">
        <v>91</v>
      </c>
      <c r="AB405" s="13">
        <v>8.4</v>
      </c>
      <c r="AC405" s="13" t="s">
        <v>20</v>
      </c>
      <c r="AD405" s="13" t="s">
        <v>20</v>
      </c>
      <c r="AE405" s="13" t="s">
        <v>20</v>
      </c>
      <c r="AF405" s="13" t="s">
        <v>20</v>
      </c>
      <c r="AG405" s="13">
        <v>1.8</v>
      </c>
      <c r="AH405" s="13" t="s">
        <v>20</v>
      </c>
      <c r="AI405">
        <v>0</v>
      </c>
      <c r="AJ405" s="10"/>
      <c r="AK405">
        <v>0</v>
      </c>
      <c r="AL405">
        <v>1</v>
      </c>
      <c r="AM405">
        <v>1</v>
      </c>
      <c r="AN405">
        <v>0</v>
      </c>
      <c r="AO405">
        <v>0</v>
      </c>
      <c r="AQ405">
        <v>1</v>
      </c>
      <c r="AR405">
        <v>2</v>
      </c>
      <c r="AS405">
        <v>1</v>
      </c>
      <c r="AT405">
        <v>3</v>
      </c>
      <c r="AU405">
        <v>0</v>
      </c>
      <c r="AV405">
        <v>0</v>
      </c>
      <c r="BA405" t="s">
        <v>2321</v>
      </c>
      <c r="BB405" s="6" t="s">
        <v>1394</v>
      </c>
      <c r="BG405" s="9"/>
      <c r="BI405" t="s">
        <v>3146</v>
      </c>
    </row>
    <row r="406" spans="1:61" x14ac:dyDescent="0.25">
      <c r="A406" s="17" t="s">
        <v>1</v>
      </c>
      <c r="B406" s="11" t="s">
        <v>324</v>
      </c>
      <c r="C406" s="11" t="str">
        <f>VLOOKUP(Tabelle1[[#This Row],[bank_name]],list_all_banks!$B$1:$C$691,2,FALSE)</f>
        <v>DE13116</v>
      </c>
      <c r="D406" s="93" t="s">
        <v>325</v>
      </c>
      <c r="E406" s="42" t="str">
        <f t="shared" si="6"/>
        <v>31.12.2014</v>
      </c>
      <c r="F406">
        <v>2014</v>
      </c>
      <c r="G406">
        <v>1</v>
      </c>
      <c r="H406">
        <v>3</v>
      </c>
      <c r="I406" s="4">
        <v>1</v>
      </c>
      <c r="J406">
        <v>2</v>
      </c>
      <c r="K406" t="s">
        <v>1366</v>
      </c>
      <c r="L406">
        <v>0</v>
      </c>
      <c r="M406" t="s">
        <v>14</v>
      </c>
      <c r="N406" t="s">
        <v>19</v>
      </c>
      <c r="P406">
        <v>3</v>
      </c>
      <c r="Q406">
        <v>2</v>
      </c>
      <c r="R406">
        <v>1</v>
      </c>
      <c r="S406">
        <v>0</v>
      </c>
      <c r="U406">
        <v>0</v>
      </c>
      <c r="V406">
        <v>0</v>
      </c>
      <c r="W406" t="s">
        <v>20</v>
      </c>
      <c r="Y406" t="s">
        <v>820</v>
      </c>
      <c r="Z406" s="13">
        <v>23.6</v>
      </c>
      <c r="AA406" s="13">
        <v>225</v>
      </c>
      <c r="AB406" s="13">
        <v>5.6</v>
      </c>
      <c r="AC406" s="13" t="s">
        <v>20</v>
      </c>
      <c r="AD406" s="13" t="s">
        <v>20</v>
      </c>
      <c r="AE406" s="13" t="s">
        <v>20</v>
      </c>
      <c r="AF406" s="13" t="s">
        <v>20</v>
      </c>
      <c r="AG406" s="13">
        <v>0</v>
      </c>
      <c r="AH406" s="13" t="s">
        <v>20</v>
      </c>
      <c r="AI406">
        <v>0</v>
      </c>
      <c r="AJ406" s="10"/>
      <c r="AK406">
        <v>0</v>
      </c>
      <c r="AL406">
        <v>1</v>
      </c>
      <c r="AM406">
        <v>1</v>
      </c>
      <c r="AN406">
        <v>0</v>
      </c>
      <c r="AO406">
        <v>0</v>
      </c>
      <c r="AQ406">
        <v>1</v>
      </c>
      <c r="AR406">
        <v>2</v>
      </c>
      <c r="AS406">
        <v>1</v>
      </c>
      <c r="AT406">
        <v>3</v>
      </c>
      <c r="AU406">
        <v>0</v>
      </c>
      <c r="AV406">
        <v>0</v>
      </c>
      <c r="BA406" t="s">
        <v>2321</v>
      </c>
      <c r="BB406" s="6" t="s">
        <v>1394</v>
      </c>
      <c r="BG406" s="9"/>
      <c r="BI406" t="s">
        <v>3146</v>
      </c>
    </row>
    <row r="407" spans="1:61" s="44" customFormat="1" ht="15.75" thickBot="1" x14ac:dyDescent="0.3">
      <c r="A407" s="133" t="s">
        <v>1</v>
      </c>
      <c r="B407" s="148" t="s">
        <v>324</v>
      </c>
      <c r="C407" s="148" t="str">
        <f>VLOOKUP(Tabelle1[[#This Row],[bank_name]],list_all_banks!$B$1:$C$691,2,FALSE)</f>
        <v>DE13116</v>
      </c>
      <c r="D407" s="181" t="s">
        <v>325</v>
      </c>
      <c r="E407" s="46" t="str">
        <f t="shared" si="6"/>
        <v>31.12.2014</v>
      </c>
      <c r="F407" s="44">
        <v>2014</v>
      </c>
      <c r="G407" s="44">
        <v>1</v>
      </c>
      <c r="H407" s="44">
        <v>3</v>
      </c>
      <c r="I407" s="134">
        <v>1</v>
      </c>
      <c r="J407" s="44">
        <v>2</v>
      </c>
      <c r="K407" s="44" t="s">
        <v>1366</v>
      </c>
      <c r="L407" s="44">
        <v>0</v>
      </c>
      <c r="M407" s="44" t="s">
        <v>14</v>
      </c>
      <c r="N407" s="44" t="s">
        <v>19</v>
      </c>
      <c r="O407" s="45"/>
      <c r="P407" s="44">
        <v>3</v>
      </c>
      <c r="Q407" s="44">
        <v>2</v>
      </c>
      <c r="R407" s="44">
        <v>1</v>
      </c>
      <c r="S407" s="44">
        <v>0</v>
      </c>
      <c r="T407" s="45"/>
      <c r="U407" s="44">
        <v>0</v>
      </c>
      <c r="V407" s="44">
        <v>0</v>
      </c>
      <c r="W407" s="44" t="s">
        <v>20</v>
      </c>
      <c r="X407" s="45"/>
      <c r="Y407" s="44" t="s">
        <v>1650</v>
      </c>
      <c r="Z407" s="123">
        <v>15</v>
      </c>
      <c r="AA407" s="123">
        <v>26</v>
      </c>
      <c r="AB407" s="123">
        <v>1.3</v>
      </c>
      <c r="AC407" s="123" t="s">
        <v>20</v>
      </c>
      <c r="AD407" s="123" t="s">
        <v>20</v>
      </c>
      <c r="AE407" s="123" t="s">
        <v>20</v>
      </c>
      <c r="AF407" s="123" t="s">
        <v>20</v>
      </c>
      <c r="AG407" s="123">
        <v>0.7</v>
      </c>
      <c r="AH407" s="123" t="s">
        <v>20</v>
      </c>
      <c r="AI407" s="44">
        <v>0</v>
      </c>
      <c r="AJ407" s="56"/>
      <c r="AK407" s="44">
        <v>0</v>
      </c>
      <c r="AL407" s="44">
        <v>1</v>
      </c>
      <c r="AM407" s="44">
        <v>1</v>
      </c>
      <c r="AN407" s="44">
        <v>0</v>
      </c>
      <c r="AO407" s="44">
        <v>0</v>
      </c>
      <c r="AP407" s="45"/>
      <c r="AQ407" s="44">
        <v>1</v>
      </c>
      <c r="AR407" s="44">
        <v>2</v>
      </c>
      <c r="AS407" s="44">
        <v>1</v>
      </c>
      <c r="AT407" s="44">
        <v>3</v>
      </c>
      <c r="AU407" s="44">
        <v>0</v>
      </c>
      <c r="AV407" s="44">
        <v>0</v>
      </c>
      <c r="AY407" s="45"/>
      <c r="AZ407" s="46"/>
      <c r="BA407" s="44" t="s">
        <v>2321</v>
      </c>
      <c r="BB407" s="45" t="s">
        <v>1394</v>
      </c>
      <c r="BH407" s="45"/>
      <c r="BI407" t="s">
        <v>3146</v>
      </c>
    </row>
    <row r="408" spans="1:61" x14ac:dyDescent="0.25">
      <c r="A408" s="17" t="s">
        <v>1</v>
      </c>
      <c r="B408" s="11" t="s">
        <v>324</v>
      </c>
      <c r="C408" s="11" t="str">
        <f>VLOOKUP(Tabelle1[[#This Row],[bank_name]],list_all_banks!$B$1:$C$691,2,FALSE)</f>
        <v>DE13116</v>
      </c>
      <c r="D408" s="93" t="s">
        <v>326</v>
      </c>
      <c r="E408" s="42" t="str">
        <f t="shared" si="6"/>
        <v>31.12.2015</v>
      </c>
      <c r="F408">
        <v>2015</v>
      </c>
      <c r="G408">
        <v>1</v>
      </c>
      <c r="H408">
        <v>3</v>
      </c>
      <c r="I408" s="4">
        <v>1</v>
      </c>
      <c r="J408">
        <v>2</v>
      </c>
      <c r="K408" t="s">
        <v>1366</v>
      </c>
      <c r="L408">
        <v>0</v>
      </c>
      <c r="M408" t="s">
        <v>14</v>
      </c>
      <c r="N408" t="s">
        <v>19</v>
      </c>
      <c r="P408">
        <v>3</v>
      </c>
      <c r="Q408">
        <v>2</v>
      </c>
      <c r="R408">
        <v>1</v>
      </c>
      <c r="S408">
        <v>0</v>
      </c>
      <c r="U408">
        <v>0</v>
      </c>
      <c r="V408">
        <v>0</v>
      </c>
      <c r="W408" t="s">
        <v>20</v>
      </c>
      <c r="Y408" t="s">
        <v>1</v>
      </c>
      <c r="Z408" s="13">
        <v>335</v>
      </c>
      <c r="AA408" s="13">
        <v>917</v>
      </c>
      <c r="AB408" s="13">
        <v>108.9</v>
      </c>
      <c r="AC408" s="13" t="s">
        <v>20</v>
      </c>
      <c r="AD408" s="13" t="s">
        <v>20</v>
      </c>
      <c r="AE408" s="13" t="s">
        <v>20</v>
      </c>
      <c r="AF408" s="13" t="s">
        <v>20</v>
      </c>
      <c r="AG408" s="13">
        <v>12.2</v>
      </c>
      <c r="AH408" s="13" t="s">
        <v>20</v>
      </c>
      <c r="AI408">
        <v>0</v>
      </c>
      <c r="AK408">
        <v>0</v>
      </c>
      <c r="AL408">
        <v>1</v>
      </c>
      <c r="AM408">
        <v>0</v>
      </c>
      <c r="AN408">
        <v>0</v>
      </c>
      <c r="AO408">
        <v>0</v>
      </c>
      <c r="AQ408">
        <v>1</v>
      </c>
      <c r="AR408">
        <v>2</v>
      </c>
      <c r="AS408">
        <v>1</v>
      </c>
      <c r="AT408">
        <v>3</v>
      </c>
      <c r="AU408" s="9">
        <v>4</v>
      </c>
      <c r="AV408">
        <v>0</v>
      </c>
      <c r="BA408" t="s">
        <v>2322</v>
      </c>
      <c r="BB408" s="6" t="s">
        <v>1395</v>
      </c>
      <c r="BG408" s="9"/>
      <c r="BI408" t="s">
        <v>3146</v>
      </c>
    </row>
    <row r="409" spans="1:61" x14ac:dyDescent="0.25">
      <c r="A409" s="102" t="s">
        <v>1</v>
      </c>
      <c r="B409" s="71" t="s">
        <v>324</v>
      </c>
      <c r="C409" s="71" t="str">
        <f>VLOOKUP(Tabelle1[[#This Row],[bank_name]],list_all_banks!$B$1:$C$691,2,FALSE)</f>
        <v>DE13116</v>
      </c>
      <c r="D409" s="93" t="s">
        <v>326</v>
      </c>
      <c r="E409" s="42" t="str">
        <f t="shared" si="6"/>
        <v>31.12.2015</v>
      </c>
      <c r="F409">
        <v>2015</v>
      </c>
      <c r="G409">
        <v>1</v>
      </c>
      <c r="H409">
        <v>3</v>
      </c>
      <c r="I409" s="4">
        <v>1</v>
      </c>
      <c r="J409">
        <v>2</v>
      </c>
      <c r="K409" t="s">
        <v>1366</v>
      </c>
      <c r="L409">
        <v>0</v>
      </c>
      <c r="M409" t="s">
        <v>14</v>
      </c>
      <c r="N409" t="s">
        <v>19</v>
      </c>
      <c r="P409">
        <v>3</v>
      </c>
      <c r="Q409">
        <v>2</v>
      </c>
      <c r="R409">
        <v>1</v>
      </c>
      <c r="S409">
        <v>0</v>
      </c>
      <c r="U409">
        <v>0</v>
      </c>
      <c r="V409">
        <v>0</v>
      </c>
      <c r="W409" t="s">
        <v>20</v>
      </c>
      <c r="Y409" t="s">
        <v>154</v>
      </c>
      <c r="Z409" s="13">
        <v>12.5</v>
      </c>
      <c r="AA409" s="13">
        <v>18</v>
      </c>
      <c r="AB409" s="13">
        <v>6.1</v>
      </c>
      <c r="AC409" s="13" t="s">
        <v>20</v>
      </c>
      <c r="AD409" s="13" t="s">
        <v>20</v>
      </c>
      <c r="AE409" s="13" t="s">
        <v>20</v>
      </c>
      <c r="AF409" s="13" t="s">
        <v>20</v>
      </c>
      <c r="AG409" s="13">
        <v>0</v>
      </c>
      <c r="AH409" s="13" t="s">
        <v>20</v>
      </c>
      <c r="AI409">
        <v>0</v>
      </c>
      <c r="AK409">
        <v>0</v>
      </c>
      <c r="AL409">
        <v>1</v>
      </c>
      <c r="AM409">
        <v>0</v>
      </c>
      <c r="AN409">
        <v>0</v>
      </c>
      <c r="AO409">
        <v>0</v>
      </c>
      <c r="AQ409">
        <v>1</v>
      </c>
      <c r="AR409">
        <v>2</v>
      </c>
      <c r="AS409">
        <v>1</v>
      </c>
      <c r="AT409">
        <v>3</v>
      </c>
      <c r="AU409" s="9">
        <v>4</v>
      </c>
      <c r="AV409">
        <v>0</v>
      </c>
      <c r="BA409" t="s">
        <v>2322</v>
      </c>
      <c r="BB409" s="6" t="s">
        <v>1395</v>
      </c>
      <c r="BG409" s="9"/>
      <c r="BI409" t="s">
        <v>3146</v>
      </c>
    </row>
    <row r="410" spans="1:61" x14ac:dyDescent="0.25">
      <c r="A410" s="102" t="s">
        <v>1</v>
      </c>
      <c r="B410" s="71" t="s">
        <v>324</v>
      </c>
      <c r="C410" s="71" t="str">
        <f>VLOOKUP(Tabelle1[[#This Row],[bank_name]],list_all_banks!$B$1:$C$691,2,FALSE)</f>
        <v>DE13116</v>
      </c>
      <c r="D410" s="93" t="s">
        <v>326</v>
      </c>
      <c r="E410" s="42" t="str">
        <f t="shared" si="6"/>
        <v>31.12.2015</v>
      </c>
      <c r="F410" s="9">
        <v>2015</v>
      </c>
      <c r="G410" s="9">
        <v>1</v>
      </c>
      <c r="H410" s="9">
        <v>3</v>
      </c>
      <c r="I410" s="106">
        <v>1</v>
      </c>
      <c r="J410" s="9">
        <v>2</v>
      </c>
      <c r="K410" s="9" t="s">
        <v>1366</v>
      </c>
      <c r="L410" s="9">
        <v>0</v>
      </c>
      <c r="M410" s="9" t="s">
        <v>14</v>
      </c>
      <c r="N410" s="9" t="s">
        <v>19</v>
      </c>
      <c r="P410" s="9">
        <v>3</v>
      </c>
      <c r="Q410" s="9">
        <v>2</v>
      </c>
      <c r="R410" s="9">
        <v>1</v>
      </c>
      <c r="S410" s="9">
        <v>0</v>
      </c>
      <c r="U410" s="9">
        <v>0</v>
      </c>
      <c r="V410" s="9">
        <v>0</v>
      </c>
      <c r="W410" s="9" t="s">
        <v>20</v>
      </c>
      <c r="Y410" s="9" t="s">
        <v>1170</v>
      </c>
      <c r="Z410" s="68">
        <v>1.1000000000000001</v>
      </c>
      <c r="AA410" s="68">
        <v>5</v>
      </c>
      <c r="AB410" s="68">
        <v>0.3</v>
      </c>
      <c r="AC410" s="68" t="s">
        <v>20</v>
      </c>
      <c r="AD410" s="68" t="s">
        <v>20</v>
      </c>
      <c r="AE410" s="68" t="s">
        <v>20</v>
      </c>
      <c r="AF410" s="68" t="s">
        <v>20</v>
      </c>
      <c r="AG410" s="68">
        <v>0</v>
      </c>
      <c r="AH410" s="68" t="s">
        <v>20</v>
      </c>
      <c r="AI410" s="9">
        <v>0</v>
      </c>
      <c r="AK410" s="9">
        <v>0</v>
      </c>
      <c r="AL410" s="9">
        <v>1</v>
      </c>
      <c r="AM410" s="9">
        <v>0</v>
      </c>
      <c r="AN410" s="9">
        <v>0</v>
      </c>
      <c r="AO410" s="9">
        <v>0</v>
      </c>
      <c r="AQ410" s="9">
        <v>1</v>
      </c>
      <c r="AR410" s="9">
        <v>2</v>
      </c>
      <c r="AS410" s="9">
        <v>1</v>
      </c>
      <c r="AT410" s="9">
        <v>3</v>
      </c>
      <c r="AU410" s="9">
        <v>4</v>
      </c>
      <c r="AV410" s="9">
        <v>0</v>
      </c>
      <c r="AW410" s="9"/>
      <c r="AX410" s="9"/>
      <c r="BA410" s="9" t="s">
        <v>2322</v>
      </c>
      <c r="BB410" s="6" t="s">
        <v>1395</v>
      </c>
      <c r="BC410" s="9"/>
      <c r="BD410" s="9"/>
      <c r="BE410" s="9"/>
      <c r="BF410" s="9"/>
      <c r="BG410" s="9"/>
      <c r="BI410" t="s">
        <v>3146</v>
      </c>
    </row>
    <row r="411" spans="1:61" x14ac:dyDescent="0.25">
      <c r="A411" s="17" t="s">
        <v>1</v>
      </c>
      <c r="B411" s="11" t="s">
        <v>324</v>
      </c>
      <c r="C411" s="11" t="str">
        <f>VLOOKUP(Tabelle1[[#This Row],[bank_name]],list_all_banks!$B$1:$C$691,2,FALSE)</f>
        <v>DE13116</v>
      </c>
      <c r="D411" s="93" t="s">
        <v>326</v>
      </c>
      <c r="E411" s="42" t="str">
        <f t="shared" si="6"/>
        <v>31.12.2015</v>
      </c>
      <c r="F411">
        <v>2015</v>
      </c>
      <c r="G411">
        <v>1</v>
      </c>
      <c r="H411">
        <v>3</v>
      </c>
      <c r="I411" s="4">
        <v>1</v>
      </c>
      <c r="J411">
        <v>2</v>
      </c>
      <c r="K411" t="s">
        <v>1366</v>
      </c>
      <c r="L411">
        <v>0</v>
      </c>
      <c r="M411" t="s">
        <v>14</v>
      </c>
      <c r="N411" t="s">
        <v>19</v>
      </c>
      <c r="P411">
        <v>3</v>
      </c>
      <c r="Q411">
        <v>2</v>
      </c>
      <c r="R411">
        <v>1</v>
      </c>
      <c r="S411">
        <v>0</v>
      </c>
      <c r="U411">
        <v>0</v>
      </c>
      <c r="V411">
        <v>0</v>
      </c>
      <c r="W411" t="s">
        <v>20</v>
      </c>
      <c r="Y411" t="s">
        <v>658</v>
      </c>
      <c r="Z411" s="13">
        <v>0.4</v>
      </c>
      <c r="AA411" s="13">
        <v>8</v>
      </c>
      <c r="AB411" s="13">
        <v>0.3</v>
      </c>
      <c r="AC411" s="13" t="s">
        <v>20</v>
      </c>
      <c r="AD411" s="13" t="s">
        <v>20</v>
      </c>
      <c r="AE411" s="13" t="s">
        <v>20</v>
      </c>
      <c r="AF411" s="13" t="s">
        <v>20</v>
      </c>
      <c r="AG411" s="13">
        <v>0.1</v>
      </c>
      <c r="AH411" s="13" t="s">
        <v>20</v>
      </c>
      <c r="AI411">
        <v>0</v>
      </c>
      <c r="AK411">
        <v>0</v>
      </c>
      <c r="AL411">
        <v>1</v>
      </c>
      <c r="AM411">
        <v>0</v>
      </c>
      <c r="AN411">
        <v>0</v>
      </c>
      <c r="AO411">
        <v>0</v>
      </c>
      <c r="AQ411">
        <v>1</v>
      </c>
      <c r="AR411">
        <v>2</v>
      </c>
      <c r="AS411">
        <v>1</v>
      </c>
      <c r="AT411">
        <v>3</v>
      </c>
      <c r="AU411" s="9">
        <v>4</v>
      </c>
      <c r="AV411">
        <v>0</v>
      </c>
      <c r="BA411" t="s">
        <v>2322</v>
      </c>
      <c r="BB411" s="6" t="s">
        <v>1395</v>
      </c>
      <c r="BG411" s="9"/>
      <c r="BI411" t="s">
        <v>3146</v>
      </c>
    </row>
    <row r="412" spans="1:61" x14ac:dyDescent="0.25">
      <c r="A412" s="17" t="s">
        <v>1</v>
      </c>
      <c r="B412" s="11" t="s">
        <v>324</v>
      </c>
      <c r="C412" s="11" t="str">
        <f>VLOOKUP(Tabelle1[[#This Row],[bank_name]],list_all_banks!$B$1:$C$691,2,FALSE)</f>
        <v>DE13116</v>
      </c>
      <c r="D412" s="93" t="s">
        <v>326</v>
      </c>
      <c r="E412" s="42" t="str">
        <f t="shared" si="6"/>
        <v>31.12.2015</v>
      </c>
      <c r="F412">
        <v>2015</v>
      </c>
      <c r="G412">
        <v>1</v>
      </c>
      <c r="H412">
        <v>3</v>
      </c>
      <c r="I412" s="4">
        <v>1</v>
      </c>
      <c r="J412">
        <v>2</v>
      </c>
      <c r="K412" t="s">
        <v>1366</v>
      </c>
      <c r="L412">
        <v>0</v>
      </c>
      <c r="M412" t="s">
        <v>14</v>
      </c>
      <c r="N412" t="s">
        <v>19</v>
      </c>
      <c r="P412">
        <v>3</v>
      </c>
      <c r="Q412">
        <v>2</v>
      </c>
      <c r="R412">
        <v>1</v>
      </c>
      <c r="S412">
        <v>0</v>
      </c>
      <c r="U412">
        <v>0</v>
      </c>
      <c r="V412">
        <v>0</v>
      </c>
      <c r="W412" t="s">
        <v>20</v>
      </c>
      <c r="Y412" t="s">
        <v>1724</v>
      </c>
      <c r="Z412" s="13">
        <v>34.9</v>
      </c>
      <c r="AA412" s="13">
        <v>95</v>
      </c>
      <c r="AB412" s="13">
        <v>7.8</v>
      </c>
      <c r="AC412" s="13" t="s">
        <v>20</v>
      </c>
      <c r="AD412" s="13" t="s">
        <v>20</v>
      </c>
      <c r="AE412" s="13" t="s">
        <v>20</v>
      </c>
      <c r="AF412" s="13" t="s">
        <v>20</v>
      </c>
      <c r="AG412" s="13">
        <v>1.7</v>
      </c>
      <c r="AH412" s="13" t="s">
        <v>20</v>
      </c>
      <c r="AI412">
        <v>0</v>
      </c>
      <c r="AK412">
        <v>0</v>
      </c>
      <c r="AL412">
        <v>1</v>
      </c>
      <c r="AM412">
        <v>0</v>
      </c>
      <c r="AN412">
        <v>0</v>
      </c>
      <c r="AO412">
        <v>0</v>
      </c>
      <c r="AQ412">
        <v>1</v>
      </c>
      <c r="AR412">
        <v>2</v>
      </c>
      <c r="AS412">
        <v>1</v>
      </c>
      <c r="AT412">
        <v>3</v>
      </c>
      <c r="AU412" s="9">
        <v>4</v>
      </c>
      <c r="AV412">
        <v>0</v>
      </c>
      <c r="BA412" t="s">
        <v>2322</v>
      </c>
      <c r="BB412" s="6" t="s">
        <v>1395</v>
      </c>
      <c r="BG412" s="9"/>
      <c r="BI412" t="s">
        <v>3146</v>
      </c>
    </row>
    <row r="413" spans="1:61" x14ac:dyDescent="0.25">
      <c r="A413" s="102" t="s">
        <v>1</v>
      </c>
      <c r="B413" s="71" t="s">
        <v>324</v>
      </c>
      <c r="C413" s="71" t="str">
        <f>VLOOKUP(Tabelle1[[#This Row],[bank_name]],list_all_banks!$B$1:$C$691,2,FALSE)</f>
        <v>DE13116</v>
      </c>
      <c r="D413" s="93" t="s">
        <v>326</v>
      </c>
      <c r="E413" s="42" t="str">
        <f t="shared" si="6"/>
        <v>31.12.2015</v>
      </c>
      <c r="F413" s="9">
        <v>2015</v>
      </c>
      <c r="G413" s="9">
        <v>1</v>
      </c>
      <c r="H413" s="9">
        <v>3</v>
      </c>
      <c r="I413" s="106">
        <v>1</v>
      </c>
      <c r="J413" s="9">
        <v>2</v>
      </c>
      <c r="K413" s="9" t="s">
        <v>1366</v>
      </c>
      <c r="L413" s="9">
        <v>0</v>
      </c>
      <c r="M413" s="9" t="s">
        <v>14</v>
      </c>
      <c r="N413" s="9" t="s">
        <v>19</v>
      </c>
      <c r="P413" s="9">
        <v>3</v>
      </c>
      <c r="Q413" s="9">
        <v>2</v>
      </c>
      <c r="R413" s="9">
        <v>1</v>
      </c>
      <c r="S413" s="9">
        <v>0</v>
      </c>
      <c r="U413" s="9">
        <v>0</v>
      </c>
      <c r="V413" s="9">
        <v>0</v>
      </c>
      <c r="W413" s="9" t="s">
        <v>20</v>
      </c>
      <c r="Y413" s="9" t="s">
        <v>820</v>
      </c>
      <c r="Z413" s="68">
        <v>105</v>
      </c>
      <c r="AA413" s="68">
        <v>253</v>
      </c>
      <c r="AB413" s="68">
        <v>4.4000000000000004</v>
      </c>
      <c r="AC413" s="68" t="s">
        <v>20</v>
      </c>
      <c r="AD413" s="68" t="s">
        <v>20</v>
      </c>
      <c r="AE413" s="68" t="s">
        <v>20</v>
      </c>
      <c r="AF413" s="68" t="s">
        <v>20</v>
      </c>
      <c r="AG413" s="68">
        <v>0</v>
      </c>
      <c r="AH413" s="68" t="s">
        <v>20</v>
      </c>
      <c r="AI413" s="9">
        <v>0</v>
      </c>
      <c r="AK413" s="9">
        <v>0</v>
      </c>
      <c r="AL413" s="9">
        <v>1</v>
      </c>
      <c r="AM413" s="9">
        <v>0</v>
      </c>
      <c r="AN413" s="9">
        <v>0</v>
      </c>
      <c r="AO413" s="9">
        <v>0</v>
      </c>
      <c r="AQ413" s="9">
        <v>1</v>
      </c>
      <c r="AR413" s="9">
        <v>2</v>
      </c>
      <c r="AS413" s="9">
        <v>1</v>
      </c>
      <c r="AT413" s="9">
        <v>3</v>
      </c>
      <c r="AU413" s="9">
        <v>4</v>
      </c>
      <c r="AV413" s="9">
        <v>0</v>
      </c>
      <c r="AW413" s="9"/>
      <c r="AX413" s="9"/>
      <c r="BA413" s="9" t="s">
        <v>2322</v>
      </c>
      <c r="BB413" s="6" t="s">
        <v>1395</v>
      </c>
      <c r="BC413" s="9"/>
      <c r="BD413" s="9"/>
      <c r="BE413" s="9"/>
      <c r="BF413" s="9"/>
      <c r="BG413" s="9"/>
      <c r="BI413" s="9" t="s">
        <v>3146</v>
      </c>
    </row>
    <row r="414" spans="1:61" s="44" customFormat="1" ht="15.75" thickBot="1" x14ac:dyDescent="0.3">
      <c r="A414" s="133" t="s">
        <v>1</v>
      </c>
      <c r="B414" s="148" t="s">
        <v>324</v>
      </c>
      <c r="C414" s="148" t="str">
        <f>VLOOKUP(Tabelle1[[#This Row],[bank_name]],list_all_banks!$B$1:$C$691,2,FALSE)</f>
        <v>DE13116</v>
      </c>
      <c r="D414" s="160" t="s">
        <v>326</v>
      </c>
      <c r="E414" s="46" t="str">
        <f t="shared" si="6"/>
        <v>31.12.2015</v>
      </c>
      <c r="F414" s="44">
        <v>2015</v>
      </c>
      <c r="G414" s="44">
        <v>1</v>
      </c>
      <c r="H414" s="44">
        <v>3</v>
      </c>
      <c r="I414" s="134">
        <v>1</v>
      </c>
      <c r="J414" s="44">
        <v>2</v>
      </c>
      <c r="K414" s="44" t="s">
        <v>1366</v>
      </c>
      <c r="L414" s="44">
        <v>0</v>
      </c>
      <c r="M414" s="44" t="s">
        <v>14</v>
      </c>
      <c r="N414" s="44" t="s">
        <v>19</v>
      </c>
      <c r="O414" s="45"/>
      <c r="P414" s="44">
        <v>3</v>
      </c>
      <c r="Q414" s="44">
        <v>2</v>
      </c>
      <c r="R414" s="44">
        <v>1</v>
      </c>
      <c r="S414" s="44">
        <v>0</v>
      </c>
      <c r="T414" s="45"/>
      <c r="U414" s="44">
        <v>0</v>
      </c>
      <c r="V414" s="44">
        <v>0</v>
      </c>
      <c r="W414" s="44" t="s">
        <v>20</v>
      </c>
      <c r="X414" s="45"/>
      <c r="Y414" s="44" t="s">
        <v>1650</v>
      </c>
      <c r="Z414" s="123">
        <v>15</v>
      </c>
      <c r="AA414" s="123">
        <v>35</v>
      </c>
      <c r="AB414" s="123">
        <v>-2.7</v>
      </c>
      <c r="AC414" s="123" t="s">
        <v>20</v>
      </c>
      <c r="AD414" s="123" t="s">
        <v>20</v>
      </c>
      <c r="AE414" s="123" t="s">
        <v>20</v>
      </c>
      <c r="AF414" s="123" t="s">
        <v>20</v>
      </c>
      <c r="AG414" s="123">
        <v>-0.5</v>
      </c>
      <c r="AH414" s="123" t="s">
        <v>20</v>
      </c>
      <c r="AI414" s="44">
        <v>0</v>
      </c>
      <c r="AJ414" s="45"/>
      <c r="AK414" s="44">
        <v>0</v>
      </c>
      <c r="AL414" s="44">
        <v>1</v>
      </c>
      <c r="AM414" s="44">
        <v>0</v>
      </c>
      <c r="AN414" s="44">
        <v>0</v>
      </c>
      <c r="AO414" s="44">
        <v>0</v>
      </c>
      <c r="AP414" s="45"/>
      <c r="AQ414" s="44">
        <v>1</v>
      </c>
      <c r="AR414" s="44">
        <v>2</v>
      </c>
      <c r="AS414" s="44">
        <v>1</v>
      </c>
      <c r="AT414" s="44">
        <v>3</v>
      </c>
      <c r="AU414" s="44">
        <v>4</v>
      </c>
      <c r="AV414" s="44">
        <v>0</v>
      </c>
      <c r="AY414" s="45"/>
      <c r="AZ414" s="46"/>
      <c r="BA414" s="44" t="s">
        <v>2322</v>
      </c>
      <c r="BB414" s="45" t="s">
        <v>1395</v>
      </c>
      <c r="BH414" s="45"/>
      <c r="BI414" t="s">
        <v>3146</v>
      </c>
    </row>
    <row r="415" spans="1:61" x14ac:dyDescent="0.25">
      <c r="A415" s="102" t="s">
        <v>1</v>
      </c>
      <c r="B415" s="9" t="s">
        <v>327</v>
      </c>
      <c r="C415" s="9" t="str">
        <f>VLOOKUP(Tabelle1[[#This Row],[bank_name]],list_all_banks!$B$1:$C$691,2,FALSE)</f>
        <v>DE13190</v>
      </c>
      <c r="D415" s="6" t="s">
        <v>328</v>
      </c>
      <c r="E415" s="42" t="str">
        <f t="shared" si="6"/>
        <v>31.12.2014</v>
      </c>
      <c r="F415" s="9">
        <v>2014</v>
      </c>
      <c r="G415" s="9">
        <v>1</v>
      </c>
      <c r="H415" s="9">
        <v>2</v>
      </c>
      <c r="I415" s="106">
        <v>3</v>
      </c>
      <c r="J415" s="9">
        <v>1</v>
      </c>
      <c r="K415" s="9" t="s">
        <v>1</v>
      </c>
      <c r="L415" s="9">
        <v>1</v>
      </c>
      <c r="M415" s="9" t="s">
        <v>14</v>
      </c>
      <c r="N415" s="9" t="s">
        <v>19</v>
      </c>
      <c r="P415" s="9">
        <v>1</v>
      </c>
      <c r="Q415" s="9">
        <v>2</v>
      </c>
      <c r="R415" s="9">
        <v>0</v>
      </c>
      <c r="S415" s="9">
        <v>0</v>
      </c>
      <c r="U415" s="9">
        <v>0</v>
      </c>
      <c r="V415" s="9">
        <v>0</v>
      </c>
      <c r="W415" s="9" t="s">
        <v>20</v>
      </c>
      <c r="Y415" s="9" t="s">
        <v>1</v>
      </c>
      <c r="Z415" s="68">
        <v>7392</v>
      </c>
      <c r="AA415" s="68">
        <v>38078</v>
      </c>
      <c r="AB415" s="68">
        <v>616</v>
      </c>
      <c r="AC415" s="68" t="s">
        <v>20</v>
      </c>
      <c r="AD415" s="68" t="s">
        <v>20</v>
      </c>
      <c r="AE415" s="68" t="s">
        <v>20</v>
      </c>
      <c r="AF415" s="68" t="s">
        <v>20</v>
      </c>
      <c r="AG415" s="68">
        <v>221</v>
      </c>
      <c r="AH415" s="68" t="s">
        <v>20</v>
      </c>
      <c r="AI415" s="9">
        <v>0</v>
      </c>
      <c r="AK415" s="9">
        <v>0</v>
      </c>
      <c r="AL415" s="9">
        <v>0</v>
      </c>
      <c r="AM415" s="53">
        <v>2</v>
      </c>
      <c r="AN415" s="9">
        <v>0</v>
      </c>
      <c r="AO415" s="9">
        <v>0</v>
      </c>
      <c r="AP415" s="6" t="s">
        <v>2265</v>
      </c>
      <c r="AQ415" s="9">
        <v>2</v>
      </c>
      <c r="AR415" s="9" t="s">
        <v>20</v>
      </c>
      <c r="AS415" s="9" t="s">
        <v>20</v>
      </c>
      <c r="AT415" s="9">
        <v>2</v>
      </c>
      <c r="AU415" s="9">
        <v>0</v>
      </c>
      <c r="AV415" s="9">
        <v>0</v>
      </c>
      <c r="AW415" s="9"/>
      <c r="AX415" s="9"/>
      <c r="BA415" s="9" t="s">
        <v>2323</v>
      </c>
      <c r="BB415" s="6" t="s">
        <v>1396</v>
      </c>
      <c r="BC415" s="53"/>
      <c r="BD415" s="53"/>
      <c r="BE415" s="9">
        <v>623</v>
      </c>
      <c r="BF415" s="9"/>
      <c r="BG415" s="9">
        <v>253</v>
      </c>
      <c r="BI415" t="s">
        <v>3146</v>
      </c>
    </row>
    <row r="416" spans="1:61" x14ac:dyDescent="0.25">
      <c r="A416" s="17" t="s">
        <v>1</v>
      </c>
      <c r="B416" t="s">
        <v>327</v>
      </c>
      <c r="C416" t="str">
        <f>VLOOKUP(Tabelle1[[#This Row],[bank_name]],list_all_banks!$B$1:$C$691,2,FALSE)</f>
        <v>DE13190</v>
      </c>
      <c r="D416" s="6" t="s">
        <v>328</v>
      </c>
      <c r="E416" s="42" t="str">
        <f t="shared" si="6"/>
        <v>31.12.2014</v>
      </c>
      <c r="F416">
        <v>2014</v>
      </c>
      <c r="G416">
        <v>1</v>
      </c>
      <c r="H416">
        <v>2</v>
      </c>
      <c r="I416" s="4">
        <v>3</v>
      </c>
      <c r="J416">
        <v>1</v>
      </c>
      <c r="K416" t="s">
        <v>1</v>
      </c>
      <c r="L416">
        <v>1</v>
      </c>
      <c r="M416" t="s">
        <v>14</v>
      </c>
      <c r="N416" t="s">
        <v>19</v>
      </c>
      <c r="P416">
        <v>1</v>
      </c>
      <c r="Q416">
        <v>2</v>
      </c>
      <c r="R416">
        <v>0</v>
      </c>
      <c r="S416">
        <v>0</v>
      </c>
      <c r="U416">
        <v>0</v>
      </c>
      <c r="V416">
        <v>0</v>
      </c>
      <c r="W416" t="s">
        <v>20</v>
      </c>
      <c r="Y416" t="s">
        <v>1660</v>
      </c>
      <c r="Z416" s="13">
        <v>109</v>
      </c>
      <c r="AA416" s="13">
        <v>231</v>
      </c>
      <c r="AB416" s="13">
        <v>61</v>
      </c>
      <c r="AC416" s="13" t="s">
        <v>20</v>
      </c>
      <c r="AD416" s="13" t="s">
        <v>20</v>
      </c>
      <c r="AE416" s="13" t="s">
        <v>20</v>
      </c>
      <c r="AF416" s="13" t="s">
        <v>20</v>
      </c>
      <c r="AG416" s="13">
        <v>7</v>
      </c>
      <c r="AH416" t="s">
        <v>20</v>
      </c>
      <c r="AI416">
        <v>0</v>
      </c>
      <c r="AK416">
        <v>0</v>
      </c>
      <c r="AL416">
        <v>0</v>
      </c>
      <c r="AM416" s="5">
        <v>2</v>
      </c>
      <c r="AN416">
        <v>0</v>
      </c>
      <c r="AO416">
        <v>0</v>
      </c>
      <c r="AQ416">
        <v>2</v>
      </c>
      <c r="AR416" t="s">
        <v>20</v>
      </c>
      <c r="AS416" t="s">
        <v>20</v>
      </c>
      <c r="AT416">
        <v>2</v>
      </c>
      <c r="AU416">
        <v>0</v>
      </c>
      <c r="AV416">
        <v>0</v>
      </c>
      <c r="BA416" t="s">
        <v>2323</v>
      </c>
      <c r="BB416" s="6" t="s">
        <v>1396</v>
      </c>
      <c r="BC416" s="53"/>
      <c r="BD416" s="5"/>
      <c r="BE416" s="9">
        <v>623</v>
      </c>
      <c r="BF416" s="9"/>
      <c r="BG416" s="9">
        <v>253</v>
      </c>
      <c r="BI416" t="s">
        <v>3146</v>
      </c>
    </row>
    <row r="417" spans="1:61" x14ac:dyDescent="0.25">
      <c r="A417" s="17" t="s">
        <v>1</v>
      </c>
      <c r="B417" t="s">
        <v>327</v>
      </c>
      <c r="C417" t="str">
        <f>VLOOKUP(Tabelle1[[#This Row],[bank_name]],list_all_banks!$B$1:$C$691,2,FALSE)</f>
        <v>DE13190</v>
      </c>
      <c r="D417" s="6" t="s">
        <v>328</v>
      </c>
      <c r="E417" s="42" t="str">
        <f t="shared" si="6"/>
        <v>31.12.2014</v>
      </c>
      <c r="F417">
        <v>2014</v>
      </c>
      <c r="G417">
        <v>1</v>
      </c>
      <c r="H417">
        <v>2</v>
      </c>
      <c r="I417" s="4">
        <v>3</v>
      </c>
      <c r="J417">
        <v>1</v>
      </c>
      <c r="K417" t="s">
        <v>1</v>
      </c>
      <c r="L417">
        <v>1</v>
      </c>
      <c r="M417" t="s">
        <v>14</v>
      </c>
      <c r="N417" t="s">
        <v>19</v>
      </c>
      <c r="P417">
        <v>1</v>
      </c>
      <c r="Q417">
        <v>2</v>
      </c>
      <c r="R417">
        <v>0</v>
      </c>
      <c r="S417">
        <v>0</v>
      </c>
      <c r="U417">
        <v>0</v>
      </c>
      <c r="V417">
        <v>0</v>
      </c>
      <c r="W417" t="s">
        <v>20</v>
      </c>
      <c r="Y417" t="s">
        <v>658</v>
      </c>
      <c r="Z417" s="13">
        <v>40</v>
      </c>
      <c r="AA417" s="13">
        <v>86</v>
      </c>
      <c r="AB417" s="13">
        <v>17</v>
      </c>
      <c r="AC417" s="13" t="s">
        <v>20</v>
      </c>
      <c r="AD417" s="13" t="s">
        <v>20</v>
      </c>
      <c r="AE417" s="13" t="s">
        <v>20</v>
      </c>
      <c r="AF417" s="13" t="s">
        <v>20</v>
      </c>
      <c r="AG417" s="13">
        <v>11</v>
      </c>
      <c r="AH417" t="s">
        <v>20</v>
      </c>
      <c r="AI417">
        <v>0</v>
      </c>
      <c r="AK417">
        <v>0</v>
      </c>
      <c r="AL417">
        <v>0</v>
      </c>
      <c r="AM417" s="5">
        <v>2</v>
      </c>
      <c r="AN417">
        <v>0</v>
      </c>
      <c r="AO417">
        <v>0</v>
      </c>
      <c r="AQ417">
        <v>2</v>
      </c>
      <c r="AR417" t="s">
        <v>20</v>
      </c>
      <c r="AS417" t="s">
        <v>20</v>
      </c>
      <c r="AT417">
        <v>2</v>
      </c>
      <c r="AU417">
        <v>0</v>
      </c>
      <c r="AV417">
        <v>0</v>
      </c>
      <c r="BA417" t="s">
        <v>2323</v>
      </c>
      <c r="BB417" s="6" t="s">
        <v>1396</v>
      </c>
      <c r="BC417" s="53"/>
      <c r="BD417" s="5"/>
      <c r="BE417" s="9">
        <v>623</v>
      </c>
      <c r="BF417" s="9"/>
      <c r="BG417" s="9">
        <v>253</v>
      </c>
      <c r="BI417" t="s">
        <v>3146</v>
      </c>
    </row>
    <row r="418" spans="1:61" x14ac:dyDescent="0.25">
      <c r="A418" s="17" t="s">
        <v>1</v>
      </c>
      <c r="B418" t="s">
        <v>327</v>
      </c>
      <c r="C418" t="str">
        <f>VLOOKUP(Tabelle1[[#This Row],[bank_name]],list_all_banks!$B$1:$C$691,2,FALSE)</f>
        <v>DE13190</v>
      </c>
      <c r="D418" s="6" t="s">
        <v>328</v>
      </c>
      <c r="E418" s="42" t="str">
        <f t="shared" si="6"/>
        <v>31.12.2014</v>
      </c>
      <c r="F418">
        <v>2014</v>
      </c>
      <c r="G418">
        <v>1</v>
      </c>
      <c r="H418">
        <v>2</v>
      </c>
      <c r="I418" s="4">
        <v>3</v>
      </c>
      <c r="J418">
        <v>1</v>
      </c>
      <c r="K418" t="s">
        <v>1</v>
      </c>
      <c r="L418">
        <v>1</v>
      </c>
      <c r="M418" t="s">
        <v>14</v>
      </c>
      <c r="N418" t="s">
        <v>19</v>
      </c>
      <c r="P418">
        <v>1</v>
      </c>
      <c r="Q418">
        <v>2</v>
      </c>
      <c r="R418">
        <v>0</v>
      </c>
      <c r="S418">
        <v>0</v>
      </c>
      <c r="U418">
        <v>0</v>
      </c>
      <c r="V418">
        <v>0</v>
      </c>
      <c r="W418" t="s">
        <v>20</v>
      </c>
      <c r="Y418" t="s">
        <v>1170</v>
      </c>
      <c r="Z418" s="13">
        <v>392</v>
      </c>
      <c r="AA418" s="13">
        <v>556</v>
      </c>
      <c r="AB418" s="13">
        <v>307</v>
      </c>
      <c r="AC418" s="13" t="s">
        <v>20</v>
      </c>
      <c r="AD418" s="13" t="s">
        <v>20</v>
      </c>
      <c r="AE418" s="13" t="s">
        <v>20</v>
      </c>
      <c r="AF418" s="13" t="s">
        <v>20</v>
      </c>
      <c r="AG418" s="13">
        <v>12</v>
      </c>
      <c r="AH418" t="s">
        <v>20</v>
      </c>
      <c r="AI418">
        <v>0</v>
      </c>
      <c r="AK418">
        <v>0</v>
      </c>
      <c r="AL418">
        <v>0</v>
      </c>
      <c r="AM418" s="5">
        <v>2</v>
      </c>
      <c r="AN418">
        <v>0</v>
      </c>
      <c r="AO418">
        <v>0</v>
      </c>
      <c r="AQ418">
        <v>2</v>
      </c>
      <c r="AR418" t="s">
        <v>20</v>
      </c>
      <c r="AS418" t="s">
        <v>20</v>
      </c>
      <c r="AT418">
        <v>2</v>
      </c>
      <c r="AU418">
        <v>0</v>
      </c>
      <c r="AV418">
        <v>0</v>
      </c>
      <c r="BA418" t="s">
        <v>2323</v>
      </c>
      <c r="BB418" s="6" t="s">
        <v>1396</v>
      </c>
      <c r="BC418" s="53"/>
      <c r="BD418" s="5"/>
      <c r="BE418" s="9">
        <v>623</v>
      </c>
      <c r="BF418" s="9"/>
      <c r="BG418" s="9">
        <v>253</v>
      </c>
      <c r="BI418" t="s">
        <v>3146</v>
      </c>
    </row>
    <row r="419" spans="1:61" x14ac:dyDescent="0.25">
      <c r="A419" s="17" t="s">
        <v>1</v>
      </c>
      <c r="B419" t="s">
        <v>327</v>
      </c>
      <c r="C419" t="str">
        <f>VLOOKUP(Tabelle1[[#This Row],[bank_name]],list_all_banks!$B$1:$C$691,2,FALSE)</f>
        <v>DE13190</v>
      </c>
      <c r="D419" s="6" t="s">
        <v>328</v>
      </c>
      <c r="E419" s="42" t="str">
        <f t="shared" si="6"/>
        <v>31.12.2014</v>
      </c>
      <c r="F419">
        <v>2014</v>
      </c>
      <c r="G419">
        <v>1</v>
      </c>
      <c r="H419">
        <v>2</v>
      </c>
      <c r="I419" s="4">
        <v>3</v>
      </c>
      <c r="J419">
        <v>1</v>
      </c>
      <c r="K419" t="s">
        <v>1</v>
      </c>
      <c r="L419">
        <v>1</v>
      </c>
      <c r="M419" t="s">
        <v>14</v>
      </c>
      <c r="N419" t="s">
        <v>19</v>
      </c>
      <c r="P419">
        <v>1</v>
      </c>
      <c r="Q419">
        <v>2</v>
      </c>
      <c r="R419">
        <v>0</v>
      </c>
      <c r="S419">
        <v>0</v>
      </c>
      <c r="U419">
        <v>0</v>
      </c>
      <c r="V419">
        <v>0</v>
      </c>
      <c r="W419" t="s">
        <v>20</v>
      </c>
      <c r="Y419" t="s">
        <v>1225</v>
      </c>
      <c r="Z419" s="13">
        <v>38</v>
      </c>
      <c r="AA419" s="13">
        <v>40</v>
      </c>
      <c r="AB419" s="13">
        <v>29</v>
      </c>
      <c r="AC419" s="13" t="s">
        <v>20</v>
      </c>
      <c r="AD419" s="13" t="s">
        <v>20</v>
      </c>
      <c r="AE419" s="13" t="s">
        <v>20</v>
      </c>
      <c r="AF419" s="13" t="s">
        <v>20</v>
      </c>
      <c r="AG419" s="13">
        <v>5</v>
      </c>
      <c r="AH419" t="s">
        <v>20</v>
      </c>
      <c r="AI419">
        <v>0</v>
      </c>
      <c r="AK419">
        <v>0</v>
      </c>
      <c r="AL419">
        <v>0</v>
      </c>
      <c r="AM419" s="5">
        <v>2</v>
      </c>
      <c r="AN419">
        <v>0</v>
      </c>
      <c r="AO419">
        <v>0</v>
      </c>
      <c r="AQ419">
        <v>2</v>
      </c>
      <c r="AR419" t="s">
        <v>20</v>
      </c>
      <c r="AS419" t="s">
        <v>20</v>
      </c>
      <c r="AT419">
        <v>2</v>
      </c>
      <c r="AU419">
        <v>0</v>
      </c>
      <c r="AV419">
        <v>0</v>
      </c>
      <c r="BA419" t="s">
        <v>2323</v>
      </c>
      <c r="BB419" s="6" t="s">
        <v>1396</v>
      </c>
      <c r="BC419" s="53"/>
      <c r="BD419" s="5"/>
      <c r="BE419" s="9">
        <v>623</v>
      </c>
      <c r="BF419" s="9"/>
      <c r="BG419" s="9">
        <v>253</v>
      </c>
      <c r="BI419" t="s">
        <v>3146</v>
      </c>
    </row>
    <row r="420" spans="1:61" x14ac:dyDescent="0.25">
      <c r="A420" s="17" t="s">
        <v>1</v>
      </c>
      <c r="B420" t="s">
        <v>327</v>
      </c>
      <c r="C420" t="str">
        <f>VLOOKUP(Tabelle1[[#This Row],[bank_name]],list_all_banks!$B$1:$C$691,2,FALSE)</f>
        <v>DE13190</v>
      </c>
      <c r="D420" s="6" t="s">
        <v>328</v>
      </c>
      <c r="E420" s="42" t="str">
        <f t="shared" si="6"/>
        <v>31.12.2014</v>
      </c>
      <c r="F420">
        <v>2014</v>
      </c>
      <c r="G420">
        <v>1</v>
      </c>
      <c r="H420">
        <v>2</v>
      </c>
      <c r="I420" s="4">
        <v>3</v>
      </c>
      <c r="J420">
        <v>1</v>
      </c>
      <c r="K420" t="s">
        <v>1</v>
      </c>
      <c r="L420">
        <v>1</v>
      </c>
      <c r="M420" t="s">
        <v>14</v>
      </c>
      <c r="N420" t="s">
        <v>19</v>
      </c>
      <c r="P420">
        <v>1</v>
      </c>
      <c r="Q420">
        <v>2</v>
      </c>
      <c r="R420">
        <v>0</v>
      </c>
      <c r="S420">
        <v>0</v>
      </c>
      <c r="U420">
        <v>0</v>
      </c>
      <c r="V420">
        <v>0</v>
      </c>
      <c r="W420" t="s">
        <v>20</v>
      </c>
      <c r="Y420" t="s">
        <v>1278</v>
      </c>
      <c r="Z420" s="13">
        <v>984</v>
      </c>
      <c r="AA420" s="13">
        <v>7747</v>
      </c>
      <c r="AB420" s="13">
        <v>441</v>
      </c>
      <c r="AC420" s="13" t="s">
        <v>20</v>
      </c>
      <c r="AD420" s="13" t="s">
        <v>20</v>
      </c>
      <c r="AE420" s="13" t="s">
        <v>20</v>
      </c>
      <c r="AF420" s="13" t="s">
        <v>20</v>
      </c>
      <c r="AG420" s="13">
        <v>85</v>
      </c>
      <c r="AH420" t="s">
        <v>20</v>
      </c>
      <c r="AI420">
        <v>0</v>
      </c>
      <c r="AK420">
        <v>0</v>
      </c>
      <c r="AL420">
        <v>0</v>
      </c>
      <c r="AM420" s="5">
        <v>2</v>
      </c>
      <c r="AN420">
        <v>0</v>
      </c>
      <c r="AO420">
        <v>0</v>
      </c>
      <c r="AQ420">
        <v>2</v>
      </c>
      <c r="AR420" t="s">
        <v>20</v>
      </c>
      <c r="AS420" t="s">
        <v>20</v>
      </c>
      <c r="AT420">
        <v>2</v>
      </c>
      <c r="AU420">
        <v>0</v>
      </c>
      <c r="AV420">
        <v>0</v>
      </c>
      <c r="BA420" t="s">
        <v>2323</v>
      </c>
      <c r="BB420" s="6" t="s">
        <v>1396</v>
      </c>
      <c r="BC420" s="53"/>
      <c r="BD420" s="5"/>
      <c r="BE420" s="9">
        <v>623</v>
      </c>
      <c r="BF420" s="9"/>
      <c r="BG420" s="9">
        <v>253</v>
      </c>
      <c r="BI420" t="s">
        <v>3146</v>
      </c>
    </row>
    <row r="421" spans="1:61" x14ac:dyDescent="0.25">
      <c r="A421" s="17" t="s">
        <v>1</v>
      </c>
      <c r="B421" t="s">
        <v>327</v>
      </c>
      <c r="C421" t="str">
        <f>VLOOKUP(Tabelle1[[#This Row],[bank_name]],list_all_banks!$B$1:$C$691,2,FALSE)</f>
        <v>DE13190</v>
      </c>
      <c r="D421" s="6" t="s">
        <v>328</v>
      </c>
      <c r="E421" s="42" t="str">
        <f t="shared" si="6"/>
        <v>31.12.2014</v>
      </c>
      <c r="F421">
        <v>2014</v>
      </c>
      <c r="G421">
        <v>1</v>
      </c>
      <c r="H421">
        <v>2</v>
      </c>
      <c r="I421" s="4">
        <v>3</v>
      </c>
      <c r="J421">
        <v>1</v>
      </c>
      <c r="K421" t="s">
        <v>1</v>
      </c>
      <c r="L421">
        <v>1</v>
      </c>
      <c r="M421" t="s">
        <v>14</v>
      </c>
      <c r="N421" t="s">
        <v>19</v>
      </c>
      <c r="P421">
        <v>1</v>
      </c>
      <c r="Q421">
        <v>2</v>
      </c>
      <c r="R421">
        <v>0</v>
      </c>
      <c r="S421">
        <v>0</v>
      </c>
      <c r="U421">
        <v>0</v>
      </c>
      <c r="V421">
        <v>0</v>
      </c>
      <c r="W421" t="s">
        <v>20</v>
      </c>
      <c r="Y421" t="s">
        <v>1720</v>
      </c>
      <c r="Z421" s="13">
        <v>67</v>
      </c>
      <c r="AA421" s="13">
        <v>144</v>
      </c>
      <c r="AB421" s="13">
        <v>49</v>
      </c>
      <c r="AC421" s="13" t="s">
        <v>20</v>
      </c>
      <c r="AD421" s="13" t="s">
        <v>20</v>
      </c>
      <c r="AE421" s="13" t="s">
        <v>20</v>
      </c>
      <c r="AF421" s="13" t="s">
        <v>20</v>
      </c>
      <c r="AG421" s="13">
        <v>10</v>
      </c>
      <c r="AH421" t="s">
        <v>20</v>
      </c>
      <c r="AI421">
        <v>0</v>
      </c>
      <c r="AK421">
        <v>0</v>
      </c>
      <c r="AL421">
        <v>0</v>
      </c>
      <c r="AM421" s="5">
        <v>2</v>
      </c>
      <c r="AN421">
        <v>0</v>
      </c>
      <c r="AO421">
        <v>0</v>
      </c>
      <c r="AQ421">
        <v>2</v>
      </c>
      <c r="AR421" t="s">
        <v>20</v>
      </c>
      <c r="AS421" t="s">
        <v>20</v>
      </c>
      <c r="AT421">
        <v>2</v>
      </c>
      <c r="AU421">
        <v>0</v>
      </c>
      <c r="AV421">
        <v>0</v>
      </c>
      <c r="BA421" t="s">
        <v>2323</v>
      </c>
      <c r="BB421" s="6" t="s">
        <v>1396</v>
      </c>
      <c r="BC421" s="53"/>
      <c r="BD421" s="5"/>
      <c r="BE421" s="9">
        <v>623</v>
      </c>
      <c r="BF421" s="9"/>
      <c r="BG421" s="9">
        <v>253</v>
      </c>
      <c r="BI421" t="s">
        <v>3146</v>
      </c>
    </row>
    <row r="422" spans="1:61" x14ac:dyDescent="0.25">
      <c r="A422" s="17" t="s">
        <v>1</v>
      </c>
      <c r="B422" t="s">
        <v>327</v>
      </c>
      <c r="C422" t="str">
        <f>VLOOKUP(Tabelle1[[#This Row],[bank_name]],list_all_banks!$B$1:$C$691,2,FALSE)</f>
        <v>DE13190</v>
      </c>
      <c r="D422" s="6" t="s">
        <v>328</v>
      </c>
      <c r="E422" s="42" t="str">
        <f t="shared" si="6"/>
        <v>31.12.2014</v>
      </c>
      <c r="F422">
        <v>2014</v>
      </c>
      <c r="G422">
        <v>1</v>
      </c>
      <c r="H422">
        <v>2</v>
      </c>
      <c r="I422" s="4">
        <v>3</v>
      </c>
      <c r="J422">
        <v>1</v>
      </c>
      <c r="K422" t="s">
        <v>1</v>
      </c>
      <c r="L422">
        <v>1</v>
      </c>
      <c r="M422" t="s">
        <v>14</v>
      </c>
      <c r="N422" t="s">
        <v>19</v>
      </c>
      <c r="P422">
        <v>1</v>
      </c>
      <c r="Q422">
        <v>2</v>
      </c>
      <c r="R422">
        <v>0</v>
      </c>
      <c r="S422">
        <v>0</v>
      </c>
      <c r="U422">
        <v>0</v>
      </c>
      <c r="V422">
        <v>0</v>
      </c>
      <c r="W422" t="s">
        <v>20</v>
      </c>
      <c r="Y422" t="s">
        <v>1659</v>
      </c>
      <c r="Z422" s="13">
        <v>100</v>
      </c>
      <c r="AA422" s="13">
        <v>342</v>
      </c>
      <c r="AB422" s="13">
        <v>38</v>
      </c>
      <c r="AC422" s="13" t="s">
        <v>20</v>
      </c>
      <c r="AD422" s="13" t="s">
        <v>20</v>
      </c>
      <c r="AE422" s="13" t="s">
        <v>20</v>
      </c>
      <c r="AF422" s="13" t="s">
        <v>20</v>
      </c>
      <c r="AG422" s="13">
        <v>-4</v>
      </c>
      <c r="AH422" t="s">
        <v>20</v>
      </c>
      <c r="AI422">
        <v>0</v>
      </c>
      <c r="AK422">
        <v>0</v>
      </c>
      <c r="AL422">
        <v>0</v>
      </c>
      <c r="AM422" s="5">
        <v>2</v>
      </c>
      <c r="AN422">
        <v>0</v>
      </c>
      <c r="AO422">
        <v>0</v>
      </c>
      <c r="AQ422">
        <v>2</v>
      </c>
      <c r="AR422" t="s">
        <v>20</v>
      </c>
      <c r="AS422" t="s">
        <v>20</v>
      </c>
      <c r="AT422">
        <v>2</v>
      </c>
      <c r="AU422">
        <v>0</v>
      </c>
      <c r="AV422">
        <v>0</v>
      </c>
      <c r="BA422" t="s">
        <v>2323</v>
      </c>
      <c r="BB422" s="6" t="s">
        <v>1396</v>
      </c>
      <c r="BC422" s="53"/>
      <c r="BD422" s="5"/>
      <c r="BE422" s="9">
        <v>623</v>
      </c>
      <c r="BF422" s="9"/>
      <c r="BG422" s="9">
        <v>253</v>
      </c>
      <c r="BI422" t="s">
        <v>3146</v>
      </c>
    </row>
    <row r="423" spans="1:61" x14ac:dyDescent="0.25">
      <c r="A423" s="17" t="s">
        <v>1</v>
      </c>
      <c r="B423" t="s">
        <v>327</v>
      </c>
      <c r="C423" t="str">
        <f>VLOOKUP(Tabelle1[[#This Row],[bank_name]],list_all_banks!$B$1:$C$691,2,FALSE)</f>
        <v>DE13190</v>
      </c>
      <c r="D423" s="6" t="s">
        <v>328</v>
      </c>
      <c r="E423" s="42" t="str">
        <f t="shared" si="6"/>
        <v>31.12.2014</v>
      </c>
      <c r="F423">
        <v>2014</v>
      </c>
      <c r="G423">
        <v>1</v>
      </c>
      <c r="H423">
        <v>2</v>
      </c>
      <c r="I423" s="4">
        <v>3</v>
      </c>
      <c r="J423">
        <v>1</v>
      </c>
      <c r="K423" t="s">
        <v>1</v>
      </c>
      <c r="L423">
        <v>1</v>
      </c>
      <c r="M423" t="s">
        <v>14</v>
      </c>
      <c r="N423" t="s">
        <v>19</v>
      </c>
      <c r="P423">
        <v>1</v>
      </c>
      <c r="Q423">
        <v>2</v>
      </c>
      <c r="R423">
        <v>0</v>
      </c>
      <c r="S423">
        <v>0</v>
      </c>
      <c r="U423">
        <v>0</v>
      </c>
      <c r="V423">
        <v>0</v>
      </c>
      <c r="W423" t="s">
        <v>20</v>
      </c>
      <c r="Y423" t="s">
        <v>820</v>
      </c>
      <c r="Z423" s="13">
        <v>938</v>
      </c>
      <c r="AA423" s="13">
        <v>1369</v>
      </c>
      <c r="AB423" s="13">
        <v>385</v>
      </c>
      <c r="AC423" s="13" t="s">
        <v>20</v>
      </c>
      <c r="AD423" s="13" t="s">
        <v>20</v>
      </c>
      <c r="AE423" s="13" t="s">
        <v>20</v>
      </c>
      <c r="AF423" s="13" t="s">
        <v>20</v>
      </c>
      <c r="AG423" s="13">
        <v>19</v>
      </c>
      <c r="AH423" t="s">
        <v>20</v>
      </c>
      <c r="AI423">
        <v>0</v>
      </c>
      <c r="AK423">
        <v>0</v>
      </c>
      <c r="AL423">
        <v>0</v>
      </c>
      <c r="AM423" s="5">
        <v>2</v>
      </c>
      <c r="AN423">
        <v>0</v>
      </c>
      <c r="AO423">
        <v>0</v>
      </c>
      <c r="AQ423">
        <v>2</v>
      </c>
      <c r="AR423" t="s">
        <v>20</v>
      </c>
      <c r="AS423" t="s">
        <v>20</v>
      </c>
      <c r="AT423">
        <v>2</v>
      </c>
      <c r="AU423">
        <v>0</v>
      </c>
      <c r="AV423">
        <v>0</v>
      </c>
      <c r="BA423" t="s">
        <v>2323</v>
      </c>
      <c r="BB423" s="6" t="s">
        <v>1396</v>
      </c>
      <c r="BC423" s="53"/>
      <c r="BD423" s="5"/>
      <c r="BE423" s="9">
        <v>623</v>
      </c>
      <c r="BF423" s="9"/>
      <c r="BG423" s="9">
        <v>253</v>
      </c>
      <c r="BI423" t="s">
        <v>3146</v>
      </c>
    </row>
    <row r="424" spans="1:61" x14ac:dyDescent="0.25">
      <c r="A424" s="17" t="s">
        <v>1</v>
      </c>
      <c r="B424" t="s">
        <v>327</v>
      </c>
      <c r="C424" t="str">
        <f>VLOOKUP(Tabelle1[[#This Row],[bank_name]],list_all_banks!$B$1:$C$691,2,FALSE)</f>
        <v>DE13190</v>
      </c>
      <c r="D424" s="6" t="s">
        <v>328</v>
      </c>
      <c r="E424" s="42" t="str">
        <f t="shared" si="6"/>
        <v>31.12.2014</v>
      </c>
      <c r="F424">
        <v>2014</v>
      </c>
      <c r="G424">
        <v>1</v>
      </c>
      <c r="H424">
        <v>2</v>
      </c>
      <c r="I424" s="4">
        <v>3</v>
      </c>
      <c r="J424">
        <v>1</v>
      </c>
      <c r="K424" t="s">
        <v>1</v>
      </c>
      <c r="L424">
        <v>1</v>
      </c>
      <c r="M424" t="s">
        <v>14</v>
      </c>
      <c r="N424" t="s">
        <v>19</v>
      </c>
      <c r="P424">
        <v>1</v>
      </c>
      <c r="Q424">
        <v>2</v>
      </c>
      <c r="R424">
        <v>0</v>
      </c>
      <c r="S424">
        <v>0</v>
      </c>
      <c r="U424">
        <v>0</v>
      </c>
      <c r="V424">
        <v>0</v>
      </c>
      <c r="W424" t="s">
        <v>20</v>
      </c>
      <c r="Y424" s="115" t="s">
        <v>1725</v>
      </c>
      <c r="Z424" s="13">
        <v>249</v>
      </c>
      <c r="AA424" s="13">
        <v>807</v>
      </c>
      <c r="AB424" s="13">
        <v>85</v>
      </c>
      <c r="AC424" s="13" t="s">
        <v>20</v>
      </c>
      <c r="AD424" s="13" t="s">
        <v>20</v>
      </c>
      <c r="AE424" s="13" t="s">
        <v>20</v>
      </c>
      <c r="AF424" s="13" t="s">
        <v>20</v>
      </c>
      <c r="AG424" s="13">
        <v>18</v>
      </c>
      <c r="AH424" t="s">
        <v>20</v>
      </c>
      <c r="AI424">
        <v>0</v>
      </c>
      <c r="AK424">
        <v>0</v>
      </c>
      <c r="AL424">
        <v>0</v>
      </c>
      <c r="AM424" s="5">
        <v>2</v>
      </c>
      <c r="AN424">
        <v>0</v>
      </c>
      <c r="AO424">
        <v>0</v>
      </c>
      <c r="AQ424">
        <v>2</v>
      </c>
      <c r="AR424" t="s">
        <v>20</v>
      </c>
      <c r="AS424" t="s">
        <v>20</v>
      </c>
      <c r="AT424">
        <v>2</v>
      </c>
      <c r="AU424">
        <v>0</v>
      </c>
      <c r="AV424">
        <v>0</v>
      </c>
      <c r="BA424" t="s">
        <v>2323</v>
      </c>
      <c r="BB424" s="6" t="s">
        <v>1396</v>
      </c>
      <c r="BC424" s="53"/>
      <c r="BD424" s="5"/>
      <c r="BE424" s="9">
        <v>623</v>
      </c>
      <c r="BF424" s="9"/>
      <c r="BG424" s="9">
        <v>253</v>
      </c>
      <c r="BI424" t="s">
        <v>3146</v>
      </c>
    </row>
    <row r="425" spans="1:61" s="44" customFormat="1" ht="15.75" thickBot="1" x14ac:dyDescent="0.3">
      <c r="A425" s="133" t="s">
        <v>1</v>
      </c>
      <c r="B425" s="44" t="s">
        <v>327</v>
      </c>
      <c r="C425" s="44" t="str">
        <f>VLOOKUP(Tabelle1[[#This Row],[bank_name]],list_all_banks!$B$1:$C$691,2,FALSE)</f>
        <v>DE13190</v>
      </c>
      <c r="D425" s="45" t="s">
        <v>328</v>
      </c>
      <c r="E425" s="46" t="str">
        <f t="shared" si="6"/>
        <v>31.12.2014</v>
      </c>
      <c r="F425" s="44">
        <v>2014</v>
      </c>
      <c r="G425" s="44">
        <v>1</v>
      </c>
      <c r="H425" s="44">
        <v>2</v>
      </c>
      <c r="I425" s="134">
        <v>3</v>
      </c>
      <c r="J425" s="44">
        <v>1</v>
      </c>
      <c r="K425" s="44" t="s">
        <v>1</v>
      </c>
      <c r="L425" s="44">
        <v>1</v>
      </c>
      <c r="M425" s="44" t="s">
        <v>14</v>
      </c>
      <c r="N425" s="44" t="s">
        <v>19</v>
      </c>
      <c r="O425" s="45"/>
      <c r="P425" s="44">
        <v>1</v>
      </c>
      <c r="Q425" s="44">
        <v>2</v>
      </c>
      <c r="R425" s="44">
        <v>0</v>
      </c>
      <c r="S425" s="44">
        <v>0</v>
      </c>
      <c r="T425" s="45"/>
      <c r="U425" s="44">
        <v>0</v>
      </c>
      <c r="V425" s="44">
        <v>0</v>
      </c>
      <c r="W425" s="44" t="s">
        <v>20</v>
      </c>
      <c r="X425" s="45"/>
      <c r="Y425" s="44" t="s">
        <v>1650</v>
      </c>
      <c r="Z425" s="123">
        <v>222</v>
      </c>
      <c r="AA425" s="123">
        <v>460</v>
      </c>
      <c r="AB425" s="123">
        <v>127</v>
      </c>
      <c r="AC425" s="123" t="s">
        <v>20</v>
      </c>
      <c r="AD425" s="123" t="s">
        <v>20</v>
      </c>
      <c r="AE425" s="123" t="s">
        <v>20</v>
      </c>
      <c r="AF425" s="123" t="s">
        <v>20</v>
      </c>
      <c r="AG425" s="123">
        <v>51</v>
      </c>
      <c r="AH425" s="44" t="s">
        <v>20</v>
      </c>
      <c r="AI425" s="44">
        <v>0</v>
      </c>
      <c r="AJ425" s="45"/>
      <c r="AK425" s="44">
        <v>0</v>
      </c>
      <c r="AL425" s="44">
        <v>0</v>
      </c>
      <c r="AM425" s="57">
        <v>2</v>
      </c>
      <c r="AN425" s="44">
        <v>0</v>
      </c>
      <c r="AO425" s="44">
        <v>0</v>
      </c>
      <c r="AP425" s="45"/>
      <c r="AQ425" s="44">
        <v>2</v>
      </c>
      <c r="AR425" s="44" t="s">
        <v>20</v>
      </c>
      <c r="AS425" s="44" t="s">
        <v>20</v>
      </c>
      <c r="AT425" s="44">
        <v>2</v>
      </c>
      <c r="AU425" s="44">
        <v>0</v>
      </c>
      <c r="AV425" s="44">
        <v>0</v>
      </c>
      <c r="AY425" s="45"/>
      <c r="AZ425" s="46"/>
      <c r="BA425" s="44" t="s">
        <v>2323</v>
      </c>
      <c r="BB425" s="45" t="s">
        <v>1396</v>
      </c>
      <c r="BC425" s="53"/>
      <c r="BD425" s="57"/>
      <c r="BE425" s="9">
        <v>623</v>
      </c>
      <c r="BF425" s="9"/>
      <c r="BG425" s="9">
        <v>253</v>
      </c>
      <c r="BH425" s="45"/>
      <c r="BI425" s="14" t="s">
        <v>3148</v>
      </c>
    </row>
    <row r="426" spans="1:61" x14ac:dyDescent="0.25">
      <c r="A426" s="102" t="s">
        <v>1</v>
      </c>
      <c r="B426" s="9" t="s">
        <v>327</v>
      </c>
      <c r="C426" s="9" t="str">
        <f>VLOOKUP(Tabelle1[[#This Row],[bank_name]],list_all_banks!$B$1:$C$691,2,FALSE)</f>
        <v>DE13190</v>
      </c>
      <c r="D426" s="6" t="s">
        <v>328</v>
      </c>
      <c r="E426" s="42" t="str">
        <f t="shared" si="6"/>
        <v>31.12.2015</v>
      </c>
      <c r="F426" s="9">
        <v>2015</v>
      </c>
      <c r="G426" s="9">
        <v>1</v>
      </c>
      <c r="H426" s="9">
        <v>2</v>
      </c>
      <c r="I426" s="106">
        <v>3</v>
      </c>
      <c r="J426" s="9">
        <v>1</v>
      </c>
      <c r="K426" s="9" t="s">
        <v>1</v>
      </c>
      <c r="L426" s="9">
        <v>1</v>
      </c>
      <c r="M426" s="9" t="s">
        <v>14</v>
      </c>
      <c r="N426" s="9" t="s">
        <v>19</v>
      </c>
      <c r="P426" s="9">
        <v>1</v>
      </c>
      <c r="Q426" s="9">
        <v>2</v>
      </c>
      <c r="R426" s="9">
        <v>0</v>
      </c>
      <c r="S426" s="9">
        <v>0</v>
      </c>
      <c r="U426" s="9">
        <v>0</v>
      </c>
      <c r="V426" s="9">
        <v>0</v>
      </c>
      <c r="W426" s="9" t="s">
        <v>20</v>
      </c>
      <c r="Y426" s="9" t="s">
        <v>1</v>
      </c>
      <c r="Z426" s="68">
        <v>8082</v>
      </c>
      <c r="AA426" s="68">
        <v>33925</v>
      </c>
      <c r="AB426" s="68">
        <v>1775</v>
      </c>
      <c r="AC426" s="68" t="s">
        <v>20</v>
      </c>
      <c r="AD426" s="68" t="s">
        <v>20</v>
      </c>
      <c r="AE426" s="68" t="s">
        <v>20</v>
      </c>
      <c r="AF426" s="68" t="s">
        <v>20</v>
      </c>
      <c r="AG426" s="68">
        <v>205</v>
      </c>
      <c r="AH426" s="9" t="s">
        <v>20</v>
      </c>
      <c r="AI426" s="9">
        <v>0</v>
      </c>
      <c r="AK426" s="9">
        <v>0</v>
      </c>
      <c r="AL426" s="9">
        <v>1</v>
      </c>
      <c r="AM426" s="53">
        <v>2</v>
      </c>
      <c r="AN426" s="9">
        <v>0</v>
      </c>
      <c r="AO426" s="9">
        <v>0</v>
      </c>
      <c r="AP426" s="6" t="s">
        <v>2265</v>
      </c>
      <c r="AQ426" s="9">
        <v>2</v>
      </c>
      <c r="AR426" s="9" t="s">
        <v>20</v>
      </c>
      <c r="AS426" s="9" t="s">
        <v>20</v>
      </c>
      <c r="AT426" s="9">
        <v>2</v>
      </c>
      <c r="AU426" s="9">
        <v>0</v>
      </c>
      <c r="AV426" s="9">
        <v>0</v>
      </c>
      <c r="AW426" s="9"/>
      <c r="AX426" s="9"/>
      <c r="BA426" s="9" t="s">
        <v>2324</v>
      </c>
      <c r="BB426" s="6" t="s">
        <v>1397</v>
      </c>
      <c r="BC426" s="53"/>
      <c r="BD426" s="5"/>
      <c r="BE426" s="9">
        <v>1828</v>
      </c>
      <c r="BF426" s="9"/>
      <c r="BG426" s="9">
        <v>629</v>
      </c>
      <c r="BI426" s="14" t="s">
        <v>3147</v>
      </c>
    </row>
    <row r="427" spans="1:61" x14ac:dyDescent="0.25">
      <c r="A427" s="17" t="s">
        <v>1</v>
      </c>
      <c r="B427" t="s">
        <v>327</v>
      </c>
      <c r="C427" t="str">
        <f>VLOOKUP(Tabelle1[[#This Row],[bank_name]],list_all_banks!$B$1:$C$691,2,FALSE)</f>
        <v>DE13190</v>
      </c>
      <c r="D427" s="6" t="s">
        <v>328</v>
      </c>
      <c r="E427" s="42" t="str">
        <f t="shared" si="6"/>
        <v>31.12.2015</v>
      </c>
      <c r="F427">
        <v>2015</v>
      </c>
      <c r="G427">
        <v>1</v>
      </c>
      <c r="H427">
        <v>2</v>
      </c>
      <c r="I427" s="4">
        <v>3</v>
      </c>
      <c r="J427">
        <v>1</v>
      </c>
      <c r="K427" t="s">
        <v>1</v>
      </c>
      <c r="L427">
        <v>1</v>
      </c>
      <c r="M427" t="s">
        <v>14</v>
      </c>
      <c r="N427" t="s">
        <v>19</v>
      </c>
      <c r="P427">
        <v>1</v>
      </c>
      <c r="Q427">
        <v>2</v>
      </c>
      <c r="R427">
        <v>0</v>
      </c>
      <c r="S427">
        <v>0</v>
      </c>
      <c r="U427">
        <v>0</v>
      </c>
      <c r="V427">
        <v>0</v>
      </c>
      <c r="W427" t="s">
        <v>20</v>
      </c>
      <c r="Y427" t="s">
        <v>1660</v>
      </c>
      <c r="Z427" s="13">
        <v>125</v>
      </c>
      <c r="AA427" s="13">
        <v>263</v>
      </c>
      <c r="AB427" s="13">
        <v>69</v>
      </c>
      <c r="AC427" s="13" t="s">
        <v>20</v>
      </c>
      <c r="AD427" s="13" t="s">
        <v>20</v>
      </c>
      <c r="AE427" s="13" t="s">
        <v>20</v>
      </c>
      <c r="AF427" s="13" t="s">
        <v>20</v>
      </c>
      <c r="AG427" s="13">
        <v>8</v>
      </c>
      <c r="AH427" t="s">
        <v>20</v>
      </c>
      <c r="AI427">
        <v>0</v>
      </c>
      <c r="AK427">
        <v>0</v>
      </c>
      <c r="AL427">
        <v>1</v>
      </c>
      <c r="AM427" s="5">
        <v>2</v>
      </c>
      <c r="AN427">
        <v>0</v>
      </c>
      <c r="AO427">
        <v>0</v>
      </c>
      <c r="AQ427">
        <v>2</v>
      </c>
      <c r="AR427" t="s">
        <v>20</v>
      </c>
      <c r="AS427" t="s">
        <v>20</v>
      </c>
      <c r="AT427">
        <v>2</v>
      </c>
      <c r="AU427">
        <v>0</v>
      </c>
      <c r="AV427">
        <v>0</v>
      </c>
      <c r="BA427" t="s">
        <v>2324</v>
      </c>
      <c r="BB427" s="6" t="s">
        <v>1397</v>
      </c>
      <c r="BC427" s="53"/>
      <c r="BD427" s="5"/>
      <c r="BE427" s="9">
        <v>1828</v>
      </c>
      <c r="BF427" s="9"/>
      <c r="BG427" s="9">
        <v>629</v>
      </c>
      <c r="BI427" s="14" t="s">
        <v>3147</v>
      </c>
    </row>
    <row r="428" spans="1:61" x14ac:dyDescent="0.25">
      <c r="A428" s="102" t="s">
        <v>1</v>
      </c>
      <c r="B428" s="9" t="s">
        <v>327</v>
      </c>
      <c r="C428" s="9" t="str">
        <f>VLOOKUP(Tabelle1[[#This Row],[bank_name]],list_all_banks!$B$1:$C$691,2,FALSE)</f>
        <v>DE13190</v>
      </c>
      <c r="D428" s="6" t="s">
        <v>328</v>
      </c>
      <c r="E428" s="42" t="str">
        <f t="shared" si="6"/>
        <v>31.12.2015</v>
      </c>
      <c r="F428" s="9">
        <v>2015</v>
      </c>
      <c r="G428" s="9">
        <v>1</v>
      </c>
      <c r="H428" s="9">
        <v>2</v>
      </c>
      <c r="I428" s="106">
        <v>3</v>
      </c>
      <c r="J428" s="9">
        <v>1</v>
      </c>
      <c r="K428" s="9" t="s">
        <v>1</v>
      </c>
      <c r="L428" s="9">
        <v>1</v>
      </c>
      <c r="M428" s="9" t="s">
        <v>14</v>
      </c>
      <c r="N428" s="9" t="s">
        <v>19</v>
      </c>
      <c r="P428" s="9">
        <v>1</v>
      </c>
      <c r="Q428" s="9">
        <v>2</v>
      </c>
      <c r="R428" s="9">
        <v>0</v>
      </c>
      <c r="S428" s="9">
        <v>0</v>
      </c>
      <c r="U428" s="9">
        <v>0</v>
      </c>
      <c r="V428" s="9">
        <v>0</v>
      </c>
      <c r="W428" s="9" t="s">
        <v>20</v>
      </c>
      <c r="Y428" s="9" t="s">
        <v>658</v>
      </c>
      <c r="Z428" s="68">
        <v>39</v>
      </c>
      <c r="AA428" s="68">
        <v>84</v>
      </c>
      <c r="AB428" s="68">
        <v>18</v>
      </c>
      <c r="AC428" s="68" t="s">
        <v>20</v>
      </c>
      <c r="AD428" s="68" t="s">
        <v>20</v>
      </c>
      <c r="AE428" s="68" t="s">
        <v>20</v>
      </c>
      <c r="AF428" s="68" t="s">
        <v>20</v>
      </c>
      <c r="AG428" s="68">
        <v>9</v>
      </c>
      <c r="AH428" s="9" t="s">
        <v>20</v>
      </c>
      <c r="AI428" s="9">
        <v>0</v>
      </c>
      <c r="AK428" s="9">
        <v>0</v>
      </c>
      <c r="AL428" s="9">
        <v>1</v>
      </c>
      <c r="AM428" s="53">
        <v>2</v>
      </c>
      <c r="AN428" s="9">
        <v>0</v>
      </c>
      <c r="AO428" s="9">
        <v>0</v>
      </c>
      <c r="AQ428" s="9">
        <v>2</v>
      </c>
      <c r="AR428" s="9" t="s">
        <v>20</v>
      </c>
      <c r="AS428" s="9" t="s">
        <v>20</v>
      </c>
      <c r="AT428" s="9">
        <v>2</v>
      </c>
      <c r="AU428" s="9">
        <v>0</v>
      </c>
      <c r="AV428" s="9">
        <v>0</v>
      </c>
      <c r="AW428" s="9"/>
      <c r="AX428" s="9"/>
      <c r="BA428" s="9" t="s">
        <v>2324</v>
      </c>
      <c r="BB428" s="6" t="s">
        <v>1397</v>
      </c>
      <c r="BC428" s="53"/>
      <c r="BD428" s="53"/>
      <c r="BE428" s="9">
        <v>1828</v>
      </c>
      <c r="BF428" s="9"/>
      <c r="BG428" s="9">
        <v>629</v>
      </c>
      <c r="BI428" s="14" t="s">
        <v>3147</v>
      </c>
    </row>
    <row r="429" spans="1:61" x14ac:dyDescent="0.25">
      <c r="A429" s="102" t="s">
        <v>1</v>
      </c>
      <c r="B429" s="9" t="s">
        <v>327</v>
      </c>
      <c r="C429" s="9" t="str">
        <f>VLOOKUP(Tabelle1[[#This Row],[bank_name]],list_all_banks!$B$1:$C$691,2,FALSE)</f>
        <v>DE13190</v>
      </c>
      <c r="D429" s="6" t="s">
        <v>328</v>
      </c>
      <c r="E429" s="42" t="str">
        <f t="shared" si="6"/>
        <v>31.12.2015</v>
      </c>
      <c r="F429" s="9">
        <v>2015</v>
      </c>
      <c r="G429" s="9">
        <v>1</v>
      </c>
      <c r="H429" s="9">
        <v>2</v>
      </c>
      <c r="I429" s="106">
        <v>3</v>
      </c>
      <c r="J429" s="9">
        <v>1</v>
      </c>
      <c r="K429" s="9" t="s">
        <v>1</v>
      </c>
      <c r="L429" s="9">
        <v>1</v>
      </c>
      <c r="M429" s="9" t="s">
        <v>14</v>
      </c>
      <c r="N429" s="9" t="s">
        <v>19</v>
      </c>
      <c r="P429" s="9">
        <v>1</v>
      </c>
      <c r="Q429" s="9">
        <v>2</v>
      </c>
      <c r="R429" s="9">
        <v>0</v>
      </c>
      <c r="S429" s="9">
        <v>0</v>
      </c>
      <c r="U429" s="9">
        <v>0</v>
      </c>
      <c r="V429" s="9">
        <v>0</v>
      </c>
      <c r="W429" s="9" t="s">
        <v>20</v>
      </c>
      <c r="Y429" s="9" t="s">
        <v>1170</v>
      </c>
      <c r="Z429" s="68">
        <v>348</v>
      </c>
      <c r="AA429" s="68">
        <v>491</v>
      </c>
      <c r="AB429" s="68">
        <v>220</v>
      </c>
      <c r="AC429" s="68" t="s">
        <v>20</v>
      </c>
      <c r="AD429" s="68" t="s">
        <v>20</v>
      </c>
      <c r="AE429" s="68" t="s">
        <v>20</v>
      </c>
      <c r="AF429" s="68" t="s">
        <v>20</v>
      </c>
      <c r="AG429" s="68">
        <v>62</v>
      </c>
      <c r="AH429" s="9" t="s">
        <v>20</v>
      </c>
      <c r="AI429" s="9">
        <v>0</v>
      </c>
      <c r="AK429" s="9">
        <v>0</v>
      </c>
      <c r="AL429" s="9">
        <v>1</v>
      </c>
      <c r="AM429" s="53">
        <v>2</v>
      </c>
      <c r="AN429" s="9">
        <v>0</v>
      </c>
      <c r="AO429" s="9">
        <v>0</v>
      </c>
      <c r="AQ429" s="9">
        <v>2</v>
      </c>
      <c r="AR429" s="9" t="s">
        <v>20</v>
      </c>
      <c r="AS429" s="9" t="s">
        <v>20</v>
      </c>
      <c r="AT429" s="9">
        <v>2</v>
      </c>
      <c r="AU429" s="9">
        <v>0</v>
      </c>
      <c r="AV429" s="9">
        <v>0</v>
      </c>
      <c r="AW429" s="9"/>
      <c r="AX429" s="9"/>
      <c r="BA429" s="9" t="s">
        <v>2324</v>
      </c>
      <c r="BB429" s="6" t="s">
        <v>1397</v>
      </c>
      <c r="BC429" s="53"/>
      <c r="BD429" s="5"/>
      <c r="BE429" s="9">
        <v>1828</v>
      </c>
      <c r="BF429" s="9"/>
      <c r="BG429" s="9">
        <v>629</v>
      </c>
      <c r="BI429" s="14" t="s">
        <v>3147</v>
      </c>
    </row>
    <row r="430" spans="1:61" x14ac:dyDescent="0.25">
      <c r="A430" s="17" t="s">
        <v>1</v>
      </c>
      <c r="B430" t="s">
        <v>327</v>
      </c>
      <c r="C430" t="str">
        <f>VLOOKUP(Tabelle1[[#This Row],[bank_name]],list_all_banks!$B$1:$C$691,2,FALSE)</f>
        <v>DE13190</v>
      </c>
      <c r="D430" s="6" t="s">
        <v>328</v>
      </c>
      <c r="E430" s="42" t="str">
        <f t="shared" si="6"/>
        <v>31.12.2015</v>
      </c>
      <c r="F430">
        <v>2015</v>
      </c>
      <c r="G430">
        <v>1</v>
      </c>
      <c r="H430">
        <v>2</v>
      </c>
      <c r="I430" s="4">
        <v>3</v>
      </c>
      <c r="J430">
        <v>1</v>
      </c>
      <c r="K430" t="s">
        <v>1</v>
      </c>
      <c r="L430">
        <v>1</v>
      </c>
      <c r="M430" t="s">
        <v>14</v>
      </c>
      <c r="N430" t="s">
        <v>19</v>
      </c>
      <c r="P430">
        <v>1</v>
      </c>
      <c r="Q430">
        <v>2</v>
      </c>
      <c r="R430">
        <v>0</v>
      </c>
      <c r="S430">
        <v>0</v>
      </c>
      <c r="U430">
        <v>0</v>
      </c>
      <c r="V430">
        <v>0</v>
      </c>
      <c r="W430" t="s">
        <v>20</v>
      </c>
      <c r="Y430" t="s">
        <v>1225</v>
      </c>
      <c r="Z430" s="13">
        <v>7</v>
      </c>
      <c r="AA430" s="13">
        <v>42</v>
      </c>
      <c r="AB430" s="13">
        <v>-32</v>
      </c>
      <c r="AC430" s="13" t="s">
        <v>20</v>
      </c>
      <c r="AD430" s="13" t="s">
        <v>20</v>
      </c>
      <c r="AE430" s="13" t="s">
        <v>20</v>
      </c>
      <c r="AF430" s="13" t="s">
        <v>20</v>
      </c>
      <c r="AG430" s="13">
        <v>-4</v>
      </c>
      <c r="AH430" t="s">
        <v>20</v>
      </c>
      <c r="AI430">
        <v>0</v>
      </c>
      <c r="AK430">
        <v>0</v>
      </c>
      <c r="AL430">
        <v>1</v>
      </c>
      <c r="AM430" s="5">
        <v>2</v>
      </c>
      <c r="AN430">
        <v>0</v>
      </c>
      <c r="AO430">
        <v>0</v>
      </c>
      <c r="AQ430">
        <v>2</v>
      </c>
      <c r="AR430" t="s">
        <v>20</v>
      </c>
      <c r="AS430" t="s">
        <v>20</v>
      </c>
      <c r="AT430">
        <v>2</v>
      </c>
      <c r="AU430">
        <v>0</v>
      </c>
      <c r="AV430">
        <v>0</v>
      </c>
      <c r="BA430" t="s">
        <v>2324</v>
      </c>
      <c r="BB430" s="6" t="s">
        <v>1397</v>
      </c>
      <c r="BC430" s="53"/>
      <c r="BD430" s="5"/>
      <c r="BE430" s="9">
        <v>1828</v>
      </c>
      <c r="BF430" s="9"/>
      <c r="BG430" s="9">
        <v>629</v>
      </c>
      <c r="BI430" s="14" t="s">
        <v>3147</v>
      </c>
    </row>
    <row r="431" spans="1:61" x14ac:dyDescent="0.25">
      <c r="A431" s="17" t="s">
        <v>1</v>
      </c>
      <c r="B431" t="s">
        <v>327</v>
      </c>
      <c r="C431" t="str">
        <f>VLOOKUP(Tabelle1[[#This Row],[bank_name]],list_all_banks!$B$1:$C$691,2,FALSE)</f>
        <v>DE13190</v>
      </c>
      <c r="D431" s="6" t="s">
        <v>328</v>
      </c>
      <c r="E431" s="42" t="str">
        <f t="shared" si="6"/>
        <v>31.12.2015</v>
      </c>
      <c r="F431">
        <v>2015</v>
      </c>
      <c r="G431">
        <v>1</v>
      </c>
      <c r="H431">
        <v>2</v>
      </c>
      <c r="I431" s="4">
        <v>3</v>
      </c>
      <c r="J431">
        <v>1</v>
      </c>
      <c r="K431" t="s">
        <v>1</v>
      </c>
      <c r="L431">
        <v>1</v>
      </c>
      <c r="M431" t="s">
        <v>14</v>
      </c>
      <c r="N431" t="s">
        <v>19</v>
      </c>
      <c r="P431">
        <v>1</v>
      </c>
      <c r="Q431">
        <v>2</v>
      </c>
      <c r="R431">
        <v>0</v>
      </c>
      <c r="S431">
        <v>0</v>
      </c>
      <c r="U431">
        <v>0</v>
      </c>
      <c r="V431">
        <v>0</v>
      </c>
      <c r="W431" t="s">
        <v>20</v>
      </c>
      <c r="Y431" t="s">
        <v>1278</v>
      </c>
      <c r="Z431" s="13">
        <v>1040</v>
      </c>
      <c r="AA431" s="13">
        <v>6251</v>
      </c>
      <c r="AB431" s="13">
        <v>448</v>
      </c>
      <c r="AC431" s="13" t="s">
        <v>20</v>
      </c>
      <c r="AD431" s="13" t="s">
        <v>20</v>
      </c>
      <c r="AE431" s="13" t="s">
        <v>20</v>
      </c>
      <c r="AF431" s="13" t="s">
        <v>20</v>
      </c>
      <c r="AG431" s="13">
        <v>76</v>
      </c>
      <c r="AH431" t="s">
        <v>20</v>
      </c>
      <c r="AI431">
        <v>0</v>
      </c>
      <c r="AK431">
        <v>0</v>
      </c>
      <c r="AL431">
        <v>1</v>
      </c>
      <c r="AM431" s="5">
        <v>2</v>
      </c>
      <c r="AN431">
        <v>0</v>
      </c>
      <c r="AO431">
        <v>0</v>
      </c>
      <c r="AQ431">
        <v>2</v>
      </c>
      <c r="AR431" t="s">
        <v>20</v>
      </c>
      <c r="AS431" t="s">
        <v>20</v>
      </c>
      <c r="AT431">
        <v>2</v>
      </c>
      <c r="AU431">
        <v>0</v>
      </c>
      <c r="AV431">
        <v>0</v>
      </c>
      <c r="BA431" t="s">
        <v>2324</v>
      </c>
      <c r="BB431" s="6" t="s">
        <v>1397</v>
      </c>
      <c r="BC431" s="53"/>
      <c r="BD431" s="5"/>
      <c r="BE431" s="9">
        <v>1828</v>
      </c>
      <c r="BF431" s="9"/>
      <c r="BG431" s="9">
        <v>629</v>
      </c>
      <c r="BI431" s="14" t="s">
        <v>3147</v>
      </c>
    </row>
    <row r="432" spans="1:61" x14ac:dyDescent="0.25">
      <c r="A432" s="17" t="s">
        <v>1</v>
      </c>
      <c r="B432" t="s">
        <v>327</v>
      </c>
      <c r="C432" t="str">
        <f>VLOOKUP(Tabelle1[[#This Row],[bank_name]],list_all_banks!$B$1:$C$691,2,FALSE)</f>
        <v>DE13190</v>
      </c>
      <c r="D432" s="6" t="s">
        <v>328</v>
      </c>
      <c r="E432" s="42" t="str">
        <f t="shared" si="6"/>
        <v>31.12.2015</v>
      </c>
      <c r="F432">
        <v>2015</v>
      </c>
      <c r="G432">
        <v>1</v>
      </c>
      <c r="H432">
        <v>2</v>
      </c>
      <c r="I432" s="4">
        <v>3</v>
      </c>
      <c r="J432">
        <v>1</v>
      </c>
      <c r="K432" t="s">
        <v>1</v>
      </c>
      <c r="L432">
        <v>1</v>
      </c>
      <c r="M432" t="s">
        <v>14</v>
      </c>
      <c r="N432" t="s">
        <v>19</v>
      </c>
      <c r="P432">
        <v>1</v>
      </c>
      <c r="Q432">
        <v>2</v>
      </c>
      <c r="R432">
        <v>0</v>
      </c>
      <c r="S432">
        <v>0</v>
      </c>
      <c r="U432">
        <v>0</v>
      </c>
      <c r="V432">
        <v>0</v>
      </c>
      <c r="W432" t="s">
        <v>20</v>
      </c>
      <c r="Y432" t="s">
        <v>1720</v>
      </c>
      <c r="Z432" s="13">
        <v>62</v>
      </c>
      <c r="AA432" s="13">
        <v>138</v>
      </c>
      <c r="AB432" s="13">
        <v>44</v>
      </c>
      <c r="AC432" s="13" t="s">
        <v>20</v>
      </c>
      <c r="AD432" s="13" t="s">
        <v>20</v>
      </c>
      <c r="AE432" s="13" t="s">
        <v>20</v>
      </c>
      <c r="AF432" s="13" t="s">
        <v>20</v>
      </c>
      <c r="AG432" s="13">
        <v>9</v>
      </c>
      <c r="AH432" t="s">
        <v>20</v>
      </c>
      <c r="AI432">
        <v>0</v>
      </c>
      <c r="AK432">
        <v>0</v>
      </c>
      <c r="AL432">
        <v>1</v>
      </c>
      <c r="AM432" s="5">
        <v>2</v>
      </c>
      <c r="AN432">
        <v>0</v>
      </c>
      <c r="AO432">
        <v>0</v>
      </c>
      <c r="AQ432">
        <v>2</v>
      </c>
      <c r="AR432" t="s">
        <v>20</v>
      </c>
      <c r="AS432" t="s">
        <v>20</v>
      </c>
      <c r="AT432">
        <v>2</v>
      </c>
      <c r="AU432">
        <v>0</v>
      </c>
      <c r="AV432">
        <v>0</v>
      </c>
      <c r="BA432" t="s">
        <v>2324</v>
      </c>
      <c r="BB432" s="6" t="s">
        <v>1397</v>
      </c>
      <c r="BC432" s="53"/>
      <c r="BD432" s="5"/>
      <c r="BE432" s="9">
        <v>1828</v>
      </c>
      <c r="BF432" s="9"/>
      <c r="BG432" s="9">
        <v>629</v>
      </c>
      <c r="BI432" s="14" t="s">
        <v>3147</v>
      </c>
    </row>
    <row r="433" spans="1:61" x14ac:dyDescent="0.25">
      <c r="A433" s="102" t="s">
        <v>1</v>
      </c>
      <c r="B433" s="9" t="s">
        <v>327</v>
      </c>
      <c r="C433" s="9" t="str">
        <f>VLOOKUP(Tabelle1[[#This Row],[bank_name]],list_all_banks!$B$1:$C$691,2,FALSE)</f>
        <v>DE13190</v>
      </c>
      <c r="D433" s="6" t="s">
        <v>328</v>
      </c>
      <c r="E433" s="42" t="str">
        <f t="shared" si="6"/>
        <v>31.12.2015</v>
      </c>
      <c r="F433" s="9">
        <v>2015</v>
      </c>
      <c r="G433" s="9">
        <v>1</v>
      </c>
      <c r="H433" s="9">
        <v>2</v>
      </c>
      <c r="I433" s="106">
        <v>3</v>
      </c>
      <c r="J433" s="9">
        <v>1</v>
      </c>
      <c r="K433" s="9" t="s">
        <v>1</v>
      </c>
      <c r="L433" s="9">
        <v>1</v>
      </c>
      <c r="M433" s="9" t="s">
        <v>14</v>
      </c>
      <c r="N433" s="9" t="s">
        <v>19</v>
      </c>
      <c r="P433" s="9">
        <v>1</v>
      </c>
      <c r="Q433" s="9">
        <v>2</v>
      </c>
      <c r="R433" s="9">
        <v>0</v>
      </c>
      <c r="S433" s="9">
        <v>0</v>
      </c>
      <c r="U433" s="9">
        <v>0</v>
      </c>
      <c r="V433" s="9">
        <v>0</v>
      </c>
      <c r="W433" s="9" t="s">
        <v>20</v>
      </c>
      <c r="Y433" s="9" t="s">
        <v>1659</v>
      </c>
      <c r="Z433" s="68">
        <v>113</v>
      </c>
      <c r="AA433" s="68">
        <v>362</v>
      </c>
      <c r="AB433" s="68">
        <v>47</v>
      </c>
      <c r="AC433" s="68" t="s">
        <v>20</v>
      </c>
      <c r="AD433" s="68" t="s">
        <v>20</v>
      </c>
      <c r="AE433" s="68" t="s">
        <v>20</v>
      </c>
      <c r="AF433" s="68" t="s">
        <v>20</v>
      </c>
      <c r="AG433" s="68">
        <v>1</v>
      </c>
      <c r="AH433" s="9" t="s">
        <v>20</v>
      </c>
      <c r="AI433" s="9">
        <v>0</v>
      </c>
      <c r="AK433" s="9">
        <v>0</v>
      </c>
      <c r="AL433" s="9">
        <v>1</v>
      </c>
      <c r="AM433" s="53">
        <v>2</v>
      </c>
      <c r="AN433" s="9">
        <v>0</v>
      </c>
      <c r="AO433" s="9">
        <v>0</v>
      </c>
      <c r="AQ433" s="9">
        <v>2</v>
      </c>
      <c r="AR433" s="9" t="s">
        <v>20</v>
      </c>
      <c r="AS433" s="9" t="s">
        <v>20</v>
      </c>
      <c r="AT433" s="9">
        <v>2</v>
      </c>
      <c r="AU433" s="9">
        <v>0</v>
      </c>
      <c r="AV433" s="9">
        <v>0</v>
      </c>
      <c r="AW433" s="9"/>
      <c r="AX433" s="9"/>
      <c r="BA433" s="9" t="s">
        <v>2324</v>
      </c>
      <c r="BB433" s="6" t="s">
        <v>1397</v>
      </c>
      <c r="BC433" s="53"/>
      <c r="BD433" s="5"/>
      <c r="BE433" s="9">
        <v>1828</v>
      </c>
      <c r="BF433" s="9"/>
      <c r="BG433" s="9">
        <v>629</v>
      </c>
      <c r="BI433" s="14" t="s">
        <v>3147</v>
      </c>
    </row>
    <row r="434" spans="1:61" x14ac:dyDescent="0.25">
      <c r="A434" s="17" t="s">
        <v>1</v>
      </c>
      <c r="B434" t="s">
        <v>327</v>
      </c>
      <c r="C434" t="str">
        <f>VLOOKUP(Tabelle1[[#This Row],[bank_name]],list_all_banks!$B$1:$C$691,2,FALSE)</f>
        <v>DE13190</v>
      </c>
      <c r="D434" s="6" t="s">
        <v>328</v>
      </c>
      <c r="E434" s="42" t="str">
        <f t="shared" si="6"/>
        <v>31.12.2015</v>
      </c>
      <c r="F434">
        <v>2015</v>
      </c>
      <c r="G434">
        <v>1</v>
      </c>
      <c r="H434">
        <v>2</v>
      </c>
      <c r="I434" s="4">
        <v>3</v>
      </c>
      <c r="J434">
        <v>1</v>
      </c>
      <c r="K434" t="s">
        <v>1</v>
      </c>
      <c r="L434">
        <v>1</v>
      </c>
      <c r="M434" t="s">
        <v>14</v>
      </c>
      <c r="N434" t="s">
        <v>19</v>
      </c>
      <c r="P434">
        <v>1</v>
      </c>
      <c r="Q434">
        <v>2</v>
      </c>
      <c r="R434">
        <v>0</v>
      </c>
      <c r="S434">
        <v>0</v>
      </c>
      <c r="U434">
        <v>0</v>
      </c>
      <c r="V434">
        <v>0</v>
      </c>
      <c r="W434" t="s">
        <v>20</v>
      </c>
      <c r="Y434" t="s">
        <v>820</v>
      </c>
      <c r="Z434" s="13">
        <v>1086</v>
      </c>
      <c r="AA434" s="13">
        <v>1288</v>
      </c>
      <c r="AB434" s="13">
        <v>443</v>
      </c>
      <c r="AC434" s="13" t="s">
        <v>20</v>
      </c>
      <c r="AD434" s="13" t="s">
        <v>20</v>
      </c>
      <c r="AE434" s="13" t="s">
        <v>20</v>
      </c>
      <c r="AF434" s="13" t="s">
        <v>20</v>
      </c>
      <c r="AG434" s="13">
        <v>179</v>
      </c>
      <c r="AH434" t="s">
        <v>20</v>
      </c>
      <c r="AI434">
        <v>0</v>
      </c>
      <c r="AK434">
        <v>0</v>
      </c>
      <c r="AL434">
        <v>1</v>
      </c>
      <c r="AM434" s="5">
        <v>2</v>
      </c>
      <c r="AN434">
        <v>0</v>
      </c>
      <c r="AO434">
        <v>0</v>
      </c>
      <c r="AQ434">
        <v>2</v>
      </c>
      <c r="AR434" t="s">
        <v>20</v>
      </c>
      <c r="AS434" t="s">
        <v>20</v>
      </c>
      <c r="AT434">
        <v>2</v>
      </c>
      <c r="AU434">
        <v>0</v>
      </c>
      <c r="AV434">
        <v>0</v>
      </c>
      <c r="BA434" t="s">
        <v>2324</v>
      </c>
      <c r="BB434" s="6" t="s">
        <v>1397</v>
      </c>
      <c r="BC434" s="53"/>
      <c r="BD434" s="5"/>
      <c r="BE434" s="9">
        <v>1828</v>
      </c>
      <c r="BF434" s="9"/>
      <c r="BG434" s="9">
        <v>629</v>
      </c>
      <c r="BI434" s="14" t="s">
        <v>3147</v>
      </c>
    </row>
    <row r="435" spans="1:61" x14ac:dyDescent="0.25">
      <c r="A435" s="17" t="s">
        <v>1</v>
      </c>
      <c r="B435" t="s">
        <v>327</v>
      </c>
      <c r="C435" t="str">
        <f>VLOOKUP(Tabelle1[[#This Row],[bank_name]],list_all_banks!$B$1:$C$691,2,FALSE)</f>
        <v>DE13190</v>
      </c>
      <c r="D435" s="6" t="s">
        <v>328</v>
      </c>
      <c r="E435" s="42" t="str">
        <f t="shared" si="6"/>
        <v>31.12.2015</v>
      </c>
      <c r="F435">
        <v>2015</v>
      </c>
      <c r="G435">
        <v>1</v>
      </c>
      <c r="H435">
        <v>2</v>
      </c>
      <c r="I435" s="4">
        <v>3</v>
      </c>
      <c r="J435">
        <v>1</v>
      </c>
      <c r="K435" t="s">
        <v>1</v>
      </c>
      <c r="L435">
        <v>1</v>
      </c>
      <c r="M435" t="s">
        <v>14</v>
      </c>
      <c r="N435" t="s">
        <v>19</v>
      </c>
      <c r="P435" s="9">
        <v>1</v>
      </c>
      <c r="Q435">
        <v>2</v>
      </c>
      <c r="R435">
        <v>0</v>
      </c>
      <c r="S435">
        <v>0</v>
      </c>
      <c r="U435" s="9">
        <v>0</v>
      </c>
      <c r="V435">
        <v>0</v>
      </c>
      <c r="W435" t="s">
        <v>20</v>
      </c>
      <c r="Y435" s="116" t="s">
        <v>1725</v>
      </c>
      <c r="Z435" s="13">
        <v>191</v>
      </c>
      <c r="AA435" s="13">
        <v>753</v>
      </c>
      <c r="AB435" s="13">
        <v>70</v>
      </c>
      <c r="AC435" s="13" t="s">
        <v>20</v>
      </c>
      <c r="AD435" s="13" t="s">
        <v>20</v>
      </c>
      <c r="AE435" s="13" t="s">
        <v>20</v>
      </c>
      <c r="AF435" s="13" t="s">
        <v>20</v>
      </c>
      <c r="AG435" s="13">
        <v>39</v>
      </c>
      <c r="AH435" t="s">
        <v>20</v>
      </c>
      <c r="AI435">
        <v>0</v>
      </c>
      <c r="AK435">
        <v>0</v>
      </c>
      <c r="AL435">
        <v>1</v>
      </c>
      <c r="AM435" s="5">
        <v>2</v>
      </c>
      <c r="AN435">
        <v>0</v>
      </c>
      <c r="AO435">
        <v>0</v>
      </c>
      <c r="AQ435">
        <v>2</v>
      </c>
      <c r="AR435" t="s">
        <v>20</v>
      </c>
      <c r="AS435" t="s">
        <v>20</v>
      </c>
      <c r="AT435">
        <v>2</v>
      </c>
      <c r="AU435">
        <v>0</v>
      </c>
      <c r="AV435">
        <v>0</v>
      </c>
      <c r="BA435" t="s">
        <v>2324</v>
      </c>
      <c r="BB435" s="6" t="s">
        <v>1397</v>
      </c>
      <c r="BC435" s="53"/>
      <c r="BD435" s="5"/>
      <c r="BE435" s="9">
        <v>1828</v>
      </c>
      <c r="BF435" s="9"/>
      <c r="BG435" s="9">
        <v>629</v>
      </c>
      <c r="BI435" s="14" t="s">
        <v>3147</v>
      </c>
    </row>
    <row r="436" spans="1:61" s="44" customFormat="1" ht="15.75" thickBot="1" x14ac:dyDescent="0.3">
      <c r="A436" s="133" t="s">
        <v>1</v>
      </c>
      <c r="B436" s="44" t="s">
        <v>327</v>
      </c>
      <c r="C436" s="44" t="str">
        <f>VLOOKUP(Tabelle1[[#This Row],[bank_name]],list_all_banks!$B$1:$C$691,2,FALSE)</f>
        <v>DE13190</v>
      </c>
      <c r="D436" s="45" t="s">
        <v>328</v>
      </c>
      <c r="E436" s="46" t="str">
        <f t="shared" si="6"/>
        <v>31.12.2015</v>
      </c>
      <c r="F436" s="44">
        <v>2015</v>
      </c>
      <c r="G436" s="44">
        <v>1</v>
      </c>
      <c r="H436" s="44">
        <v>2</v>
      </c>
      <c r="I436" s="134">
        <v>3</v>
      </c>
      <c r="J436" s="44">
        <v>1</v>
      </c>
      <c r="K436" s="44" t="s">
        <v>1</v>
      </c>
      <c r="L436" s="44">
        <v>1</v>
      </c>
      <c r="M436" s="44" t="s">
        <v>14</v>
      </c>
      <c r="N436" s="44" t="s">
        <v>19</v>
      </c>
      <c r="O436" s="45"/>
      <c r="P436" s="44">
        <v>1</v>
      </c>
      <c r="Q436" s="44">
        <v>2</v>
      </c>
      <c r="R436" s="44">
        <v>0</v>
      </c>
      <c r="S436" s="44">
        <v>0</v>
      </c>
      <c r="T436" s="45"/>
      <c r="U436" s="44">
        <v>0</v>
      </c>
      <c r="V436" s="44">
        <v>0</v>
      </c>
      <c r="W436" s="44" t="s">
        <v>20</v>
      </c>
      <c r="X436" s="45"/>
      <c r="Y436" s="44" t="s">
        <v>1650</v>
      </c>
      <c r="Z436" s="123">
        <v>163</v>
      </c>
      <c r="AA436" s="123">
        <v>463</v>
      </c>
      <c r="AB436" s="123">
        <v>36</v>
      </c>
      <c r="AC436" s="123" t="s">
        <v>20</v>
      </c>
      <c r="AD436" s="123" t="s">
        <v>20</v>
      </c>
      <c r="AE436" s="123" t="s">
        <v>20</v>
      </c>
      <c r="AF436" s="123" t="s">
        <v>20</v>
      </c>
      <c r="AG436" s="123">
        <v>28</v>
      </c>
      <c r="AH436" s="44" t="s">
        <v>20</v>
      </c>
      <c r="AI436" s="44">
        <v>0</v>
      </c>
      <c r="AJ436" s="45"/>
      <c r="AK436" s="44">
        <v>0</v>
      </c>
      <c r="AL436" s="44">
        <v>1</v>
      </c>
      <c r="AM436" s="57">
        <v>2</v>
      </c>
      <c r="AN436" s="44">
        <v>0</v>
      </c>
      <c r="AO436" s="44">
        <v>0</v>
      </c>
      <c r="AP436" s="45"/>
      <c r="AQ436" s="44">
        <v>2</v>
      </c>
      <c r="AR436" s="44" t="s">
        <v>20</v>
      </c>
      <c r="AS436" s="44" t="s">
        <v>20</v>
      </c>
      <c r="AT436" s="44">
        <v>2</v>
      </c>
      <c r="AU436" s="44">
        <v>0</v>
      </c>
      <c r="AV436" s="44">
        <v>0</v>
      </c>
      <c r="AY436" s="45"/>
      <c r="AZ436" s="46"/>
      <c r="BA436" s="44" t="s">
        <v>2324</v>
      </c>
      <c r="BB436" s="45" t="s">
        <v>1397</v>
      </c>
      <c r="BC436" s="53"/>
      <c r="BD436" s="57"/>
      <c r="BE436" s="9">
        <v>1828</v>
      </c>
      <c r="BF436" s="9"/>
      <c r="BG436" s="9">
        <v>629</v>
      </c>
      <c r="BH436" s="45"/>
      <c r="BI436" s="14" t="s">
        <v>3147</v>
      </c>
    </row>
    <row r="437" spans="1:61" x14ac:dyDescent="0.25">
      <c r="A437" s="17" t="s">
        <v>1</v>
      </c>
      <c r="B437" t="s">
        <v>327</v>
      </c>
      <c r="C437" t="str">
        <f>VLOOKUP(Tabelle1[[#This Row],[bank_name]],list_all_banks!$B$1:$C$691,2,FALSE)</f>
        <v>DE13190</v>
      </c>
      <c r="D437" s="6" t="s">
        <v>328</v>
      </c>
      <c r="E437" s="42" t="str">
        <f t="shared" si="6"/>
        <v>31.12.2016</v>
      </c>
      <c r="F437" s="9">
        <v>2016</v>
      </c>
      <c r="G437">
        <v>1</v>
      </c>
      <c r="H437">
        <v>2</v>
      </c>
      <c r="I437" s="4">
        <v>3</v>
      </c>
      <c r="J437">
        <v>1</v>
      </c>
      <c r="K437" t="s">
        <v>1</v>
      </c>
      <c r="L437">
        <v>1</v>
      </c>
      <c r="M437" t="s">
        <v>14</v>
      </c>
      <c r="N437" t="s">
        <v>19</v>
      </c>
      <c r="P437" s="9">
        <v>1</v>
      </c>
      <c r="Q437">
        <v>2</v>
      </c>
      <c r="R437">
        <v>0</v>
      </c>
      <c r="S437">
        <v>0</v>
      </c>
      <c r="U437" s="9">
        <v>0</v>
      </c>
      <c r="V437">
        <v>0</v>
      </c>
      <c r="W437" t="s">
        <v>20</v>
      </c>
      <c r="Y437" s="9" t="s">
        <v>1</v>
      </c>
      <c r="Z437" s="13">
        <v>6280</v>
      </c>
      <c r="AA437" s="13">
        <v>33182</v>
      </c>
      <c r="AB437" s="13">
        <v>-132</v>
      </c>
      <c r="AC437" s="13" t="s">
        <v>20</v>
      </c>
      <c r="AD437" s="13" t="s">
        <v>20</v>
      </c>
      <c r="AE437" s="13" t="s">
        <v>20</v>
      </c>
      <c r="AF437" s="13" t="s">
        <v>20</v>
      </c>
      <c r="AG437" s="13">
        <v>261</v>
      </c>
      <c r="AH437" t="s">
        <v>20</v>
      </c>
      <c r="AI437">
        <v>0</v>
      </c>
      <c r="AK437">
        <v>0</v>
      </c>
      <c r="AL437">
        <v>1</v>
      </c>
      <c r="AM437" s="5">
        <v>2</v>
      </c>
      <c r="AN437">
        <v>0</v>
      </c>
      <c r="AO437">
        <v>0</v>
      </c>
      <c r="AP437" s="6" t="s">
        <v>2265</v>
      </c>
      <c r="AQ437">
        <v>2</v>
      </c>
      <c r="AR437" t="s">
        <v>20</v>
      </c>
      <c r="AS437" t="s">
        <v>20</v>
      </c>
      <c r="AT437">
        <v>2</v>
      </c>
      <c r="AU437">
        <v>0</v>
      </c>
      <c r="AV437">
        <v>0</v>
      </c>
      <c r="BA437" t="s">
        <v>2325</v>
      </c>
      <c r="BB437" s="6" t="s">
        <v>1398</v>
      </c>
      <c r="BC437" s="5"/>
      <c r="BD437" s="5"/>
      <c r="BE437">
        <v>643</v>
      </c>
      <c r="BG437" s="9">
        <v>261</v>
      </c>
      <c r="BI437" s="14" t="s">
        <v>3147</v>
      </c>
    </row>
    <row r="438" spans="1:61" x14ac:dyDescent="0.25">
      <c r="A438" s="17" t="s">
        <v>1</v>
      </c>
      <c r="B438" t="s">
        <v>327</v>
      </c>
      <c r="C438" t="str">
        <f>VLOOKUP(Tabelle1[[#This Row],[bank_name]],list_all_banks!$B$1:$C$691,2,FALSE)</f>
        <v>DE13190</v>
      </c>
      <c r="D438" s="6" t="s">
        <v>328</v>
      </c>
      <c r="E438" s="42" t="str">
        <f t="shared" si="6"/>
        <v>31.12.2016</v>
      </c>
      <c r="F438" s="9">
        <v>2016</v>
      </c>
      <c r="G438">
        <v>1</v>
      </c>
      <c r="H438">
        <v>2</v>
      </c>
      <c r="I438" s="4">
        <v>3</v>
      </c>
      <c r="J438">
        <v>1</v>
      </c>
      <c r="K438" t="s">
        <v>1</v>
      </c>
      <c r="L438">
        <v>1</v>
      </c>
      <c r="M438" t="s">
        <v>14</v>
      </c>
      <c r="N438" t="s">
        <v>19</v>
      </c>
      <c r="P438" s="9">
        <v>1</v>
      </c>
      <c r="Q438">
        <v>2</v>
      </c>
      <c r="R438">
        <v>0</v>
      </c>
      <c r="S438">
        <v>0</v>
      </c>
      <c r="U438" s="9">
        <v>0</v>
      </c>
      <c r="V438">
        <v>0</v>
      </c>
      <c r="W438" t="s">
        <v>20</v>
      </c>
      <c r="Y438" s="9" t="s">
        <v>1660</v>
      </c>
      <c r="Z438" s="13">
        <v>86</v>
      </c>
      <c r="AA438" s="13">
        <v>286</v>
      </c>
      <c r="AB438" s="13">
        <v>14</v>
      </c>
      <c r="AC438" s="13" t="s">
        <v>20</v>
      </c>
      <c r="AD438" s="13" t="s">
        <v>20</v>
      </c>
      <c r="AE438" s="13" t="s">
        <v>20</v>
      </c>
      <c r="AF438" s="13" t="s">
        <v>20</v>
      </c>
      <c r="AG438" s="13">
        <v>3</v>
      </c>
      <c r="AH438" t="s">
        <v>20</v>
      </c>
      <c r="AI438">
        <v>0</v>
      </c>
      <c r="AK438">
        <v>0</v>
      </c>
      <c r="AL438">
        <v>1</v>
      </c>
      <c r="AM438">
        <v>2</v>
      </c>
      <c r="AN438">
        <v>0</v>
      </c>
      <c r="AO438">
        <v>0</v>
      </c>
      <c r="AQ438">
        <v>2</v>
      </c>
      <c r="AR438" t="s">
        <v>20</v>
      </c>
      <c r="AS438" t="s">
        <v>20</v>
      </c>
      <c r="AT438">
        <v>2</v>
      </c>
      <c r="AU438">
        <v>0</v>
      </c>
      <c r="AV438">
        <v>0</v>
      </c>
      <c r="BA438" t="s">
        <v>2325</v>
      </c>
      <c r="BB438" s="6" t="s">
        <v>1398</v>
      </c>
      <c r="BC438" s="5"/>
      <c r="BD438" s="5"/>
      <c r="BE438">
        <v>643</v>
      </c>
      <c r="BG438" s="9">
        <v>261</v>
      </c>
      <c r="BI438" s="14" t="s">
        <v>3147</v>
      </c>
    </row>
    <row r="439" spans="1:61" x14ac:dyDescent="0.25">
      <c r="A439" s="102" t="s">
        <v>1</v>
      </c>
      <c r="B439" s="9" t="s">
        <v>327</v>
      </c>
      <c r="C439" s="9" t="str">
        <f>VLOOKUP(Tabelle1[[#This Row],[bank_name]],list_all_banks!$B$1:$C$691,2,FALSE)</f>
        <v>DE13190</v>
      </c>
      <c r="D439" s="6" t="s">
        <v>328</v>
      </c>
      <c r="E439" s="42" t="str">
        <f t="shared" si="6"/>
        <v>31.12.2016</v>
      </c>
      <c r="F439" s="9">
        <v>2016</v>
      </c>
      <c r="G439" s="9">
        <v>1</v>
      </c>
      <c r="H439" s="9">
        <v>2</v>
      </c>
      <c r="I439" s="106">
        <v>3</v>
      </c>
      <c r="J439" s="9">
        <v>1</v>
      </c>
      <c r="K439" s="9" t="s">
        <v>1</v>
      </c>
      <c r="L439" s="9">
        <v>1</v>
      </c>
      <c r="M439" s="9" t="s">
        <v>14</v>
      </c>
      <c r="N439" s="9" t="s">
        <v>19</v>
      </c>
      <c r="P439" s="9">
        <v>1</v>
      </c>
      <c r="Q439" s="9">
        <v>2</v>
      </c>
      <c r="R439" s="9">
        <v>0</v>
      </c>
      <c r="S439" s="9">
        <v>0</v>
      </c>
      <c r="U439" s="9">
        <v>0</v>
      </c>
      <c r="V439" s="9">
        <v>0</v>
      </c>
      <c r="W439" s="9" t="s">
        <v>20</v>
      </c>
      <c r="Y439" s="9" t="s">
        <v>658</v>
      </c>
      <c r="Z439" s="68">
        <v>34</v>
      </c>
      <c r="AA439" s="68">
        <v>83</v>
      </c>
      <c r="AB439" s="68">
        <v>12</v>
      </c>
      <c r="AC439" s="68" t="s">
        <v>20</v>
      </c>
      <c r="AD439" s="68" t="s">
        <v>20</v>
      </c>
      <c r="AE439" s="68" t="s">
        <v>20</v>
      </c>
      <c r="AF439" s="68" t="s">
        <v>20</v>
      </c>
      <c r="AG439" s="68">
        <v>7</v>
      </c>
      <c r="AH439" s="9" t="s">
        <v>20</v>
      </c>
      <c r="AI439" s="9">
        <v>0</v>
      </c>
      <c r="AK439" s="9">
        <v>0</v>
      </c>
      <c r="AL439" s="9">
        <v>1</v>
      </c>
      <c r="AM439" s="9">
        <v>2</v>
      </c>
      <c r="AN439" s="9">
        <v>0</v>
      </c>
      <c r="AO439" s="9">
        <v>0</v>
      </c>
      <c r="AQ439" s="9">
        <v>2</v>
      </c>
      <c r="AR439" s="9" t="s">
        <v>20</v>
      </c>
      <c r="AS439" s="9" t="s">
        <v>20</v>
      </c>
      <c r="AT439" s="9">
        <v>2</v>
      </c>
      <c r="AU439" s="9">
        <v>0</v>
      </c>
      <c r="AV439" s="9">
        <v>0</v>
      </c>
      <c r="AW439" s="9"/>
      <c r="AX439" s="9"/>
      <c r="BA439" s="9" t="s">
        <v>2325</v>
      </c>
      <c r="BB439" s="6" t="s">
        <v>1398</v>
      </c>
      <c r="BC439" s="5"/>
      <c r="BD439" s="53"/>
      <c r="BE439">
        <v>643</v>
      </c>
      <c r="BG439" s="9">
        <v>261</v>
      </c>
      <c r="BI439" s="14" t="s">
        <v>3147</v>
      </c>
    </row>
    <row r="440" spans="1:61" x14ac:dyDescent="0.25">
      <c r="A440" s="17" t="s">
        <v>1</v>
      </c>
      <c r="B440" t="s">
        <v>327</v>
      </c>
      <c r="C440" t="str">
        <f>VLOOKUP(Tabelle1[[#This Row],[bank_name]],list_all_banks!$B$1:$C$691,2,FALSE)</f>
        <v>DE13190</v>
      </c>
      <c r="D440" s="6" t="s">
        <v>328</v>
      </c>
      <c r="E440" s="42" t="str">
        <f t="shared" si="6"/>
        <v>31.12.2016</v>
      </c>
      <c r="F440" s="9">
        <v>2016</v>
      </c>
      <c r="G440">
        <v>1</v>
      </c>
      <c r="H440">
        <v>2</v>
      </c>
      <c r="I440" s="4">
        <v>3</v>
      </c>
      <c r="J440">
        <v>1</v>
      </c>
      <c r="K440" t="s">
        <v>1</v>
      </c>
      <c r="L440">
        <v>1</v>
      </c>
      <c r="M440" t="s">
        <v>14</v>
      </c>
      <c r="N440" t="s">
        <v>19</v>
      </c>
      <c r="P440" s="9">
        <v>1</v>
      </c>
      <c r="Q440">
        <v>2</v>
      </c>
      <c r="R440">
        <v>0</v>
      </c>
      <c r="S440">
        <v>0</v>
      </c>
      <c r="U440" s="9">
        <v>0</v>
      </c>
      <c r="V440">
        <v>0</v>
      </c>
      <c r="W440" t="s">
        <v>20</v>
      </c>
      <c r="Y440" s="9" t="s">
        <v>1170</v>
      </c>
      <c r="Z440" s="13">
        <v>435</v>
      </c>
      <c r="AA440" s="13">
        <v>324</v>
      </c>
      <c r="AB440" s="13">
        <v>261</v>
      </c>
      <c r="AC440" s="13" t="s">
        <v>20</v>
      </c>
      <c r="AD440" s="13" t="s">
        <v>20</v>
      </c>
      <c r="AE440" s="13" t="s">
        <v>20</v>
      </c>
      <c r="AF440" s="13" t="s">
        <v>20</v>
      </c>
      <c r="AG440" s="13">
        <v>28</v>
      </c>
      <c r="AH440" t="s">
        <v>20</v>
      </c>
      <c r="AI440">
        <v>0</v>
      </c>
      <c r="AK440">
        <v>0</v>
      </c>
      <c r="AL440">
        <v>1</v>
      </c>
      <c r="AM440">
        <v>2</v>
      </c>
      <c r="AN440">
        <v>0</v>
      </c>
      <c r="AO440">
        <v>0</v>
      </c>
      <c r="AQ440">
        <v>2</v>
      </c>
      <c r="AR440" t="s">
        <v>20</v>
      </c>
      <c r="AS440" t="s">
        <v>20</v>
      </c>
      <c r="AT440">
        <v>2</v>
      </c>
      <c r="AU440">
        <v>0</v>
      </c>
      <c r="AV440">
        <v>0</v>
      </c>
      <c r="BA440" t="s">
        <v>2325</v>
      </c>
      <c r="BB440" s="6" t="s">
        <v>1398</v>
      </c>
      <c r="BC440" s="5"/>
      <c r="BD440" s="5"/>
      <c r="BE440">
        <v>643</v>
      </c>
      <c r="BG440" s="9">
        <v>261</v>
      </c>
      <c r="BI440" s="14" t="s">
        <v>3147</v>
      </c>
    </row>
    <row r="441" spans="1:61" x14ac:dyDescent="0.25">
      <c r="A441" s="17" t="s">
        <v>1</v>
      </c>
      <c r="B441" t="s">
        <v>327</v>
      </c>
      <c r="C441" t="str">
        <f>VLOOKUP(Tabelle1[[#This Row],[bank_name]],list_all_banks!$B$1:$C$691,2,FALSE)</f>
        <v>DE13190</v>
      </c>
      <c r="D441" s="6" t="s">
        <v>328</v>
      </c>
      <c r="E441" s="42" t="str">
        <f t="shared" si="6"/>
        <v>31.12.2016</v>
      </c>
      <c r="F441">
        <v>2016</v>
      </c>
      <c r="G441">
        <v>1</v>
      </c>
      <c r="H441">
        <v>2</v>
      </c>
      <c r="I441" s="4">
        <v>3</v>
      </c>
      <c r="J441">
        <v>1</v>
      </c>
      <c r="K441" t="s">
        <v>1</v>
      </c>
      <c r="L441">
        <v>1</v>
      </c>
      <c r="M441" t="s">
        <v>14</v>
      </c>
      <c r="N441" t="s">
        <v>19</v>
      </c>
      <c r="P441" s="9">
        <v>1</v>
      </c>
      <c r="Q441">
        <v>2</v>
      </c>
      <c r="R441">
        <v>0</v>
      </c>
      <c r="S441">
        <v>0</v>
      </c>
      <c r="U441" s="9">
        <v>0</v>
      </c>
      <c r="V441">
        <v>0</v>
      </c>
      <c r="W441" t="s">
        <v>20</v>
      </c>
      <c r="Y441" s="9" t="s">
        <v>1225</v>
      </c>
      <c r="Z441" s="13">
        <v>12</v>
      </c>
      <c r="AA441" s="13">
        <v>38</v>
      </c>
      <c r="AB441" s="13">
        <v>-1</v>
      </c>
      <c r="AC441" s="13" t="s">
        <v>20</v>
      </c>
      <c r="AD441" s="13" t="s">
        <v>20</v>
      </c>
      <c r="AE441" s="13" t="s">
        <v>20</v>
      </c>
      <c r="AF441" s="13" t="s">
        <v>20</v>
      </c>
      <c r="AG441" s="13">
        <v>-2</v>
      </c>
      <c r="AH441" t="s">
        <v>20</v>
      </c>
      <c r="AI441">
        <v>0</v>
      </c>
      <c r="AK441">
        <v>0</v>
      </c>
      <c r="AL441">
        <v>1</v>
      </c>
      <c r="AM441">
        <v>2</v>
      </c>
      <c r="AN441">
        <v>0</v>
      </c>
      <c r="AO441">
        <v>0</v>
      </c>
      <c r="AQ441">
        <v>2</v>
      </c>
      <c r="AR441" t="s">
        <v>20</v>
      </c>
      <c r="AS441" t="s">
        <v>20</v>
      </c>
      <c r="AT441">
        <v>2</v>
      </c>
      <c r="AU441">
        <v>0</v>
      </c>
      <c r="AV441">
        <v>0</v>
      </c>
      <c r="BA441" t="s">
        <v>2325</v>
      </c>
      <c r="BB441" s="6" t="s">
        <v>1398</v>
      </c>
      <c r="BC441" s="5"/>
      <c r="BD441" s="5"/>
      <c r="BE441">
        <v>643</v>
      </c>
      <c r="BG441" s="9">
        <v>261</v>
      </c>
      <c r="BI441" s="14" t="s">
        <v>3147</v>
      </c>
    </row>
    <row r="442" spans="1:61" x14ac:dyDescent="0.25">
      <c r="A442" s="17" t="s">
        <v>1</v>
      </c>
      <c r="B442" t="s">
        <v>327</v>
      </c>
      <c r="C442" t="str">
        <f>VLOOKUP(Tabelle1[[#This Row],[bank_name]],list_all_banks!$B$1:$C$691,2,FALSE)</f>
        <v>DE13190</v>
      </c>
      <c r="D442" s="6" t="s">
        <v>328</v>
      </c>
      <c r="E442" s="42" t="str">
        <f t="shared" si="6"/>
        <v>31.12.2016</v>
      </c>
      <c r="F442">
        <v>2016</v>
      </c>
      <c r="G442">
        <v>1</v>
      </c>
      <c r="H442">
        <v>2</v>
      </c>
      <c r="I442" s="4">
        <v>3</v>
      </c>
      <c r="J442">
        <v>1</v>
      </c>
      <c r="K442" t="s">
        <v>1</v>
      </c>
      <c r="L442">
        <v>1</v>
      </c>
      <c r="M442" t="s">
        <v>14</v>
      </c>
      <c r="N442" t="s">
        <v>19</v>
      </c>
      <c r="P442" s="9">
        <v>1</v>
      </c>
      <c r="Q442">
        <v>2</v>
      </c>
      <c r="R442">
        <v>0</v>
      </c>
      <c r="S442">
        <v>0</v>
      </c>
      <c r="U442" s="9">
        <v>0</v>
      </c>
      <c r="V442">
        <v>0</v>
      </c>
      <c r="W442" t="s">
        <v>20</v>
      </c>
      <c r="Y442" s="9" t="s">
        <v>1278</v>
      </c>
      <c r="Z442" s="13">
        <v>1021</v>
      </c>
      <c r="AA442" s="13">
        <v>6925</v>
      </c>
      <c r="AB442" s="13">
        <v>416</v>
      </c>
      <c r="AC442" s="13" t="s">
        <v>20</v>
      </c>
      <c r="AD442" s="13" t="s">
        <v>20</v>
      </c>
      <c r="AE442" s="13" t="s">
        <v>20</v>
      </c>
      <c r="AF442" s="13" t="s">
        <v>20</v>
      </c>
      <c r="AG442" s="13">
        <v>96</v>
      </c>
      <c r="AH442" t="s">
        <v>20</v>
      </c>
      <c r="AI442">
        <v>0</v>
      </c>
      <c r="AK442">
        <v>0</v>
      </c>
      <c r="AL442">
        <v>1</v>
      </c>
      <c r="AM442">
        <v>2</v>
      </c>
      <c r="AN442">
        <v>0</v>
      </c>
      <c r="AO442">
        <v>0</v>
      </c>
      <c r="AQ442">
        <v>2</v>
      </c>
      <c r="AR442" t="s">
        <v>20</v>
      </c>
      <c r="AS442" t="s">
        <v>20</v>
      </c>
      <c r="AT442">
        <v>2</v>
      </c>
      <c r="AU442">
        <v>0</v>
      </c>
      <c r="AV442">
        <v>0</v>
      </c>
      <c r="BA442" t="s">
        <v>2325</v>
      </c>
      <c r="BB442" s="6" t="s">
        <v>1398</v>
      </c>
      <c r="BC442" s="5"/>
      <c r="BD442" s="5"/>
      <c r="BE442">
        <v>643</v>
      </c>
      <c r="BG442" s="9">
        <v>261</v>
      </c>
      <c r="BI442" s="14" t="s">
        <v>3147</v>
      </c>
    </row>
    <row r="443" spans="1:61" x14ac:dyDescent="0.25">
      <c r="A443" s="17" t="s">
        <v>1</v>
      </c>
      <c r="B443" t="s">
        <v>327</v>
      </c>
      <c r="C443" t="str">
        <f>VLOOKUP(Tabelle1[[#This Row],[bank_name]],list_all_banks!$B$1:$C$691,2,FALSE)</f>
        <v>DE13190</v>
      </c>
      <c r="D443" s="6" t="s">
        <v>328</v>
      </c>
      <c r="E443" s="42" t="str">
        <f t="shared" si="6"/>
        <v>31.12.2016</v>
      </c>
      <c r="F443">
        <v>2016</v>
      </c>
      <c r="G443">
        <v>1</v>
      </c>
      <c r="H443">
        <v>2</v>
      </c>
      <c r="I443" s="4">
        <v>3</v>
      </c>
      <c r="J443">
        <v>1</v>
      </c>
      <c r="K443" t="s">
        <v>1</v>
      </c>
      <c r="L443">
        <v>1</v>
      </c>
      <c r="M443" t="s">
        <v>14</v>
      </c>
      <c r="N443" t="s">
        <v>19</v>
      </c>
      <c r="P443" s="9">
        <v>1</v>
      </c>
      <c r="Q443">
        <v>2</v>
      </c>
      <c r="R443">
        <v>0</v>
      </c>
      <c r="S443">
        <v>0</v>
      </c>
      <c r="U443" s="9">
        <v>0</v>
      </c>
      <c r="V443">
        <v>0</v>
      </c>
      <c r="W443" t="s">
        <v>20</v>
      </c>
      <c r="Y443" s="9" t="s">
        <v>1720</v>
      </c>
      <c r="Z443" s="13">
        <v>43</v>
      </c>
      <c r="AA443" s="13">
        <v>140</v>
      </c>
      <c r="AB443" s="13">
        <v>28</v>
      </c>
      <c r="AC443" s="13" t="s">
        <v>20</v>
      </c>
      <c r="AD443" s="13" t="s">
        <v>20</v>
      </c>
      <c r="AE443" s="13" t="s">
        <v>20</v>
      </c>
      <c r="AF443" s="13" t="s">
        <v>20</v>
      </c>
      <c r="AG443" s="13">
        <v>8</v>
      </c>
      <c r="AH443" t="s">
        <v>20</v>
      </c>
      <c r="AI443">
        <v>0</v>
      </c>
      <c r="AK443">
        <v>0</v>
      </c>
      <c r="AL443">
        <v>1</v>
      </c>
      <c r="AM443">
        <v>2</v>
      </c>
      <c r="AN443">
        <v>0</v>
      </c>
      <c r="AO443">
        <v>0</v>
      </c>
      <c r="AQ443">
        <v>2</v>
      </c>
      <c r="AR443" t="s">
        <v>20</v>
      </c>
      <c r="AS443" t="s">
        <v>20</v>
      </c>
      <c r="AT443">
        <v>2</v>
      </c>
      <c r="AU443">
        <v>0</v>
      </c>
      <c r="AV443">
        <v>0</v>
      </c>
      <c r="BA443" t="s">
        <v>2325</v>
      </c>
      <c r="BB443" s="6" t="s">
        <v>1398</v>
      </c>
      <c r="BC443" s="5"/>
      <c r="BD443" s="5"/>
      <c r="BE443">
        <v>643</v>
      </c>
      <c r="BG443" s="9">
        <v>261</v>
      </c>
      <c r="BI443" s="14" t="s">
        <v>3147</v>
      </c>
    </row>
    <row r="444" spans="1:61" x14ac:dyDescent="0.25">
      <c r="A444" s="102" t="s">
        <v>1</v>
      </c>
      <c r="B444" s="9" t="s">
        <v>327</v>
      </c>
      <c r="C444" s="9" t="str">
        <f>VLOOKUP(Tabelle1[[#This Row],[bank_name]],list_all_banks!$B$1:$C$691,2,FALSE)</f>
        <v>DE13190</v>
      </c>
      <c r="D444" s="6" t="s">
        <v>328</v>
      </c>
      <c r="E444" s="42" t="str">
        <f t="shared" si="6"/>
        <v>31.12.2016</v>
      </c>
      <c r="F444" s="9">
        <v>2016</v>
      </c>
      <c r="G444" s="9">
        <v>1</v>
      </c>
      <c r="H444" s="9">
        <v>2</v>
      </c>
      <c r="I444" s="106">
        <v>3</v>
      </c>
      <c r="J444" s="9">
        <v>1</v>
      </c>
      <c r="K444" s="9" t="s">
        <v>1</v>
      </c>
      <c r="L444" s="9">
        <v>1</v>
      </c>
      <c r="M444" s="9" t="s">
        <v>14</v>
      </c>
      <c r="N444" s="9" t="s">
        <v>19</v>
      </c>
      <c r="P444" s="9">
        <v>1</v>
      </c>
      <c r="Q444" s="9">
        <v>2</v>
      </c>
      <c r="R444" s="9">
        <v>0</v>
      </c>
      <c r="S444" s="9">
        <v>0</v>
      </c>
      <c r="U444" s="9">
        <v>0</v>
      </c>
      <c r="V444" s="9">
        <v>0</v>
      </c>
      <c r="W444" s="9" t="s">
        <v>20</v>
      </c>
      <c r="Y444" s="9" t="s">
        <v>1659</v>
      </c>
      <c r="Z444" s="68">
        <v>99</v>
      </c>
      <c r="AA444" s="68">
        <v>386</v>
      </c>
      <c r="AB444" s="68">
        <v>25</v>
      </c>
      <c r="AC444" s="68" t="s">
        <v>20</v>
      </c>
      <c r="AD444" s="68" t="s">
        <v>20</v>
      </c>
      <c r="AE444" s="68" t="s">
        <v>20</v>
      </c>
      <c r="AF444" s="68" t="s">
        <v>20</v>
      </c>
      <c r="AG444" s="68">
        <v>1</v>
      </c>
      <c r="AH444" s="9" t="s">
        <v>20</v>
      </c>
      <c r="AI444" s="9">
        <v>0</v>
      </c>
      <c r="AK444" s="9">
        <v>0</v>
      </c>
      <c r="AL444" s="9">
        <v>1</v>
      </c>
      <c r="AM444" s="9">
        <v>2</v>
      </c>
      <c r="AN444" s="9">
        <v>0</v>
      </c>
      <c r="AO444" s="9">
        <v>0</v>
      </c>
      <c r="AQ444" s="9">
        <v>2</v>
      </c>
      <c r="AR444" s="9" t="s">
        <v>20</v>
      </c>
      <c r="AS444" s="9" t="s">
        <v>20</v>
      </c>
      <c r="AT444" s="9">
        <v>2</v>
      </c>
      <c r="AU444" s="9">
        <v>0</v>
      </c>
      <c r="AV444" s="9">
        <v>0</v>
      </c>
      <c r="AW444" s="9"/>
      <c r="AX444" s="9"/>
      <c r="BA444" s="9" t="s">
        <v>2325</v>
      </c>
      <c r="BB444" s="6" t="s">
        <v>1398</v>
      </c>
      <c r="BC444" s="5"/>
      <c r="BD444" s="5"/>
      <c r="BE444">
        <v>643</v>
      </c>
      <c r="BG444" s="9">
        <v>261</v>
      </c>
      <c r="BI444" s="14" t="s">
        <v>3147</v>
      </c>
    </row>
    <row r="445" spans="1:61" x14ac:dyDescent="0.25">
      <c r="A445" s="17" t="s">
        <v>1</v>
      </c>
      <c r="B445" t="s">
        <v>327</v>
      </c>
      <c r="C445" t="str">
        <f>VLOOKUP(Tabelle1[[#This Row],[bank_name]],list_all_banks!$B$1:$C$691,2,FALSE)</f>
        <v>DE13190</v>
      </c>
      <c r="D445" s="6" t="s">
        <v>328</v>
      </c>
      <c r="E445" s="42" t="str">
        <f t="shared" si="6"/>
        <v>31.12.2016</v>
      </c>
      <c r="F445">
        <v>2016</v>
      </c>
      <c r="G445">
        <v>1</v>
      </c>
      <c r="H445">
        <v>2</v>
      </c>
      <c r="I445" s="4">
        <v>3</v>
      </c>
      <c r="J445">
        <v>1</v>
      </c>
      <c r="K445" t="s">
        <v>1</v>
      </c>
      <c r="L445">
        <v>1</v>
      </c>
      <c r="M445" t="s">
        <v>14</v>
      </c>
      <c r="N445" t="s">
        <v>19</v>
      </c>
      <c r="P445" s="9">
        <v>1</v>
      </c>
      <c r="Q445">
        <v>2</v>
      </c>
      <c r="R445">
        <v>0</v>
      </c>
      <c r="S445">
        <v>0</v>
      </c>
      <c r="U445" s="9">
        <v>0</v>
      </c>
      <c r="V445">
        <v>0</v>
      </c>
      <c r="W445" t="s">
        <v>20</v>
      </c>
      <c r="Y445" s="9" t="s">
        <v>820</v>
      </c>
      <c r="Z445" s="13">
        <v>852</v>
      </c>
      <c r="AA445" s="13">
        <v>1139</v>
      </c>
      <c r="AB445" s="13">
        <v>367</v>
      </c>
      <c r="AC445" s="13" t="s">
        <v>20</v>
      </c>
      <c r="AD445" s="13" t="s">
        <v>20</v>
      </c>
      <c r="AE445" s="13" t="s">
        <v>20</v>
      </c>
      <c r="AF445" s="13" t="s">
        <v>20</v>
      </c>
      <c r="AG445" s="13">
        <v>137</v>
      </c>
      <c r="AH445" t="s">
        <v>20</v>
      </c>
      <c r="AI445">
        <v>0</v>
      </c>
      <c r="AK445">
        <v>0</v>
      </c>
      <c r="AL445">
        <v>1</v>
      </c>
      <c r="AM445">
        <v>2</v>
      </c>
      <c r="AN445">
        <v>0</v>
      </c>
      <c r="AO445">
        <v>0</v>
      </c>
      <c r="AQ445">
        <v>2</v>
      </c>
      <c r="AR445" t="s">
        <v>20</v>
      </c>
      <c r="AS445" t="s">
        <v>20</v>
      </c>
      <c r="AT445">
        <v>2</v>
      </c>
      <c r="AU445">
        <v>0</v>
      </c>
      <c r="AV445">
        <v>0</v>
      </c>
      <c r="BA445" t="s">
        <v>2325</v>
      </c>
      <c r="BB445" s="6" t="s">
        <v>1398</v>
      </c>
      <c r="BC445" s="5"/>
      <c r="BD445" s="5"/>
      <c r="BE445">
        <v>643</v>
      </c>
      <c r="BG445" s="9">
        <v>261</v>
      </c>
      <c r="BI445" s="14" t="s">
        <v>3147</v>
      </c>
    </row>
    <row r="446" spans="1:61" x14ac:dyDescent="0.25">
      <c r="A446" s="17" t="s">
        <v>1</v>
      </c>
      <c r="B446" t="s">
        <v>327</v>
      </c>
      <c r="C446" t="str">
        <f>VLOOKUP(Tabelle1[[#This Row],[bank_name]],list_all_banks!$B$1:$C$691,2,FALSE)</f>
        <v>DE13190</v>
      </c>
      <c r="D446" s="6" t="s">
        <v>328</v>
      </c>
      <c r="E446" s="42" t="str">
        <f t="shared" si="6"/>
        <v>31.12.2016</v>
      </c>
      <c r="F446">
        <v>2016</v>
      </c>
      <c r="G446">
        <v>1</v>
      </c>
      <c r="H446">
        <v>2</v>
      </c>
      <c r="I446" s="4">
        <v>3</v>
      </c>
      <c r="J446">
        <v>1</v>
      </c>
      <c r="K446" t="s">
        <v>1</v>
      </c>
      <c r="L446">
        <v>1</v>
      </c>
      <c r="M446" t="s">
        <v>14</v>
      </c>
      <c r="N446" t="s">
        <v>19</v>
      </c>
      <c r="P446">
        <v>1</v>
      </c>
      <c r="Q446">
        <v>2</v>
      </c>
      <c r="R446">
        <v>0</v>
      </c>
      <c r="S446">
        <v>0</v>
      </c>
      <c r="U446">
        <v>0</v>
      </c>
      <c r="V446">
        <v>0</v>
      </c>
      <c r="W446" t="s">
        <v>20</v>
      </c>
      <c r="Y446" s="115" t="s">
        <v>1725</v>
      </c>
      <c r="Z446" s="13">
        <v>246</v>
      </c>
      <c r="AA446" s="13">
        <v>703</v>
      </c>
      <c r="AB446" s="13">
        <v>82</v>
      </c>
      <c r="AC446" s="13" t="s">
        <v>20</v>
      </c>
      <c r="AD446" s="13" t="s">
        <v>20</v>
      </c>
      <c r="AE446" s="13" t="s">
        <v>20</v>
      </c>
      <c r="AF446" s="13" t="s">
        <v>20</v>
      </c>
      <c r="AG446" s="13">
        <v>4</v>
      </c>
      <c r="AH446" t="s">
        <v>20</v>
      </c>
      <c r="AI446">
        <v>0</v>
      </c>
      <c r="AK446">
        <v>0</v>
      </c>
      <c r="AL446">
        <v>1</v>
      </c>
      <c r="AM446">
        <v>2</v>
      </c>
      <c r="AN446">
        <v>0</v>
      </c>
      <c r="AO446">
        <v>0</v>
      </c>
      <c r="AQ446">
        <v>2</v>
      </c>
      <c r="AR446" t="s">
        <v>20</v>
      </c>
      <c r="AS446" t="s">
        <v>20</v>
      </c>
      <c r="AT446">
        <v>2</v>
      </c>
      <c r="AU446">
        <v>0</v>
      </c>
      <c r="AV446">
        <v>0</v>
      </c>
      <c r="BA446" t="s">
        <v>2325</v>
      </c>
      <c r="BB446" s="6" t="s">
        <v>1398</v>
      </c>
      <c r="BC446" s="5"/>
      <c r="BD446" s="5"/>
      <c r="BE446">
        <v>643</v>
      </c>
      <c r="BG446" s="9">
        <v>261</v>
      </c>
      <c r="BI446" s="14" t="s">
        <v>3147</v>
      </c>
    </row>
    <row r="447" spans="1:61" s="44" customFormat="1" ht="15.75" thickBot="1" x14ac:dyDescent="0.3">
      <c r="A447" s="133" t="s">
        <v>1</v>
      </c>
      <c r="B447" s="44" t="s">
        <v>327</v>
      </c>
      <c r="C447" s="44" t="str">
        <f>VLOOKUP(Tabelle1[[#This Row],[bank_name]],list_all_banks!$B$1:$C$691,2,FALSE)</f>
        <v>DE13190</v>
      </c>
      <c r="D447" s="45" t="s">
        <v>328</v>
      </c>
      <c r="E447" s="46" t="str">
        <f t="shared" si="6"/>
        <v>31.12.2016</v>
      </c>
      <c r="F447" s="44">
        <v>2016</v>
      </c>
      <c r="G447" s="44">
        <v>1</v>
      </c>
      <c r="H447" s="44">
        <v>2</v>
      </c>
      <c r="I447" s="134">
        <v>3</v>
      </c>
      <c r="J447" s="44">
        <v>1</v>
      </c>
      <c r="K447" s="44" t="s">
        <v>1</v>
      </c>
      <c r="L447" s="44">
        <v>1</v>
      </c>
      <c r="M447" s="44" t="s">
        <v>14</v>
      </c>
      <c r="N447" s="44" t="s">
        <v>19</v>
      </c>
      <c r="O447" s="45"/>
      <c r="P447" s="44">
        <v>1</v>
      </c>
      <c r="Q447" s="44">
        <v>2</v>
      </c>
      <c r="R447" s="44">
        <v>0</v>
      </c>
      <c r="S447" s="44">
        <v>0</v>
      </c>
      <c r="T447" s="45"/>
      <c r="U447" s="44">
        <v>0</v>
      </c>
      <c r="V447" s="44">
        <v>0</v>
      </c>
      <c r="W447" s="44" t="s">
        <v>20</v>
      </c>
      <c r="X447" s="45"/>
      <c r="Y447" s="44" t="s">
        <v>1650</v>
      </c>
      <c r="Z447" s="123">
        <v>138</v>
      </c>
      <c r="AA447" s="123">
        <v>441</v>
      </c>
      <c r="AB447" s="123">
        <v>3</v>
      </c>
      <c r="AC447" s="123" t="s">
        <v>20</v>
      </c>
      <c r="AD447" s="123" t="s">
        <v>20</v>
      </c>
      <c r="AE447" s="123" t="s">
        <v>20</v>
      </c>
      <c r="AF447" s="123" t="s">
        <v>20</v>
      </c>
      <c r="AG447" s="123">
        <v>-1</v>
      </c>
      <c r="AH447" s="44" t="s">
        <v>20</v>
      </c>
      <c r="AI447" s="44">
        <v>0</v>
      </c>
      <c r="AJ447" s="45"/>
      <c r="AK447" s="44">
        <v>0</v>
      </c>
      <c r="AL447" s="44">
        <v>1</v>
      </c>
      <c r="AM447" s="44">
        <v>2</v>
      </c>
      <c r="AN447" s="44">
        <v>0</v>
      </c>
      <c r="AO447" s="44">
        <v>0</v>
      </c>
      <c r="AP447" s="45"/>
      <c r="AQ447" s="44">
        <v>2</v>
      </c>
      <c r="AR447" s="44" t="s">
        <v>20</v>
      </c>
      <c r="AS447" s="44" t="s">
        <v>20</v>
      </c>
      <c r="AT447" s="44">
        <v>2</v>
      </c>
      <c r="AU447" s="44">
        <v>0</v>
      </c>
      <c r="AV447" s="44">
        <v>0</v>
      </c>
      <c r="AY447" s="45"/>
      <c r="AZ447" s="46"/>
      <c r="BA447" s="44" t="s">
        <v>2325</v>
      </c>
      <c r="BB447" s="45" t="s">
        <v>1398</v>
      </c>
      <c r="BC447" s="5"/>
      <c r="BD447" s="57"/>
      <c r="BE447">
        <v>643</v>
      </c>
      <c r="BF447"/>
      <c r="BG447" s="9">
        <v>261</v>
      </c>
      <c r="BH447" s="45"/>
      <c r="BI447" s="14" t="s">
        <v>3147</v>
      </c>
    </row>
    <row r="448" spans="1:61" s="60" customFormat="1" ht="15.75" thickBot="1" x14ac:dyDescent="0.3">
      <c r="A448" s="60" t="s">
        <v>1</v>
      </c>
      <c r="B448" s="60" t="s">
        <v>329</v>
      </c>
      <c r="C448" s="60" t="str">
        <f>VLOOKUP(Tabelle1[[#This Row],[bank_name]],list_all_banks!$B$1:$C$691,2,FALSE)</f>
        <v>DE13198</v>
      </c>
      <c r="D448" s="128" t="s">
        <v>330</v>
      </c>
      <c r="E448" s="176" t="str">
        <f t="shared" si="6"/>
        <v>31.12.</v>
      </c>
      <c r="O448" s="128"/>
      <c r="T448" s="128"/>
      <c r="X448" s="128"/>
      <c r="AJ448" s="128"/>
      <c r="AP448" s="128"/>
      <c r="AY448" s="128"/>
      <c r="AZ448" s="176"/>
      <c r="BB448" s="128"/>
      <c r="BH448" s="128"/>
    </row>
    <row r="449" spans="1:61" x14ac:dyDescent="0.25">
      <c r="A449" s="17" t="s">
        <v>1</v>
      </c>
      <c r="B449" t="s">
        <v>331</v>
      </c>
      <c r="C449" t="str">
        <f>VLOOKUP(Tabelle1[[#This Row],[bank_name]],list_all_banks!$B$1:$C$691,2,FALSE)</f>
        <v>DE13216</v>
      </c>
      <c r="D449" s="6" t="s">
        <v>332</v>
      </c>
      <c r="E449" s="42" t="str">
        <f t="shared" si="6"/>
        <v>31.12.2014</v>
      </c>
      <c r="F449">
        <v>2014</v>
      </c>
      <c r="G449">
        <v>1</v>
      </c>
      <c r="H449">
        <v>2</v>
      </c>
      <c r="I449" s="4">
        <v>3</v>
      </c>
      <c r="J449">
        <v>2</v>
      </c>
      <c r="K449" t="s">
        <v>1366</v>
      </c>
      <c r="L449">
        <v>1</v>
      </c>
      <c r="M449" t="s">
        <v>14</v>
      </c>
      <c r="N449" t="s">
        <v>19</v>
      </c>
      <c r="P449">
        <v>1</v>
      </c>
      <c r="Q449">
        <v>2</v>
      </c>
      <c r="R449">
        <v>2</v>
      </c>
      <c r="S449">
        <v>1</v>
      </c>
      <c r="U449">
        <v>0</v>
      </c>
      <c r="V449">
        <v>0</v>
      </c>
      <c r="W449" t="s">
        <v>20</v>
      </c>
      <c r="Y449" t="s">
        <v>1632</v>
      </c>
      <c r="Z449" s="13">
        <v>102</v>
      </c>
      <c r="AA449" s="13">
        <v>84</v>
      </c>
      <c r="AB449" s="13">
        <v>80</v>
      </c>
      <c r="AC449" s="13" t="s">
        <v>20</v>
      </c>
      <c r="AD449" s="13" t="s">
        <v>20</v>
      </c>
      <c r="AE449" s="13" t="s">
        <v>20</v>
      </c>
      <c r="AF449" s="13" t="s">
        <v>20</v>
      </c>
      <c r="AG449" s="13">
        <v>28</v>
      </c>
      <c r="AH449" t="s">
        <v>20</v>
      </c>
      <c r="AI449">
        <v>0</v>
      </c>
      <c r="AK449">
        <v>0</v>
      </c>
      <c r="AL449">
        <v>0</v>
      </c>
      <c r="AM449">
        <v>2</v>
      </c>
      <c r="AN449">
        <v>0</v>
      </c>
      <c r="AO449">
        <v>0</v>
      </c>
      <c r="AQ449">
        <v>2</v>
      </c>
      <c r="AR449" t="s">
        <v>20</v>
      </c>
      <c r="AS449" t="s">
        <v>20</v>
      </c>
      <c r="AT449">
        <v>5</v>
      </c>
      <c r="AU449">
        <v>2</v>
      </c>
      <c r="AV449">
        <v>0</v>
      </c>
      <c r="BA449" t="s">
        <v>2326</v>
      </c>
      <c r="BB449" s="6" t="s">
        <v>1399</v>
      </c>
      <c r="BE449">
        <v>3116</v>
      </c>
      <c r="BG449" s="9">
        <v>1425</v>
      </c>
      <c r="BI449" s="14" t="s">
        <v>3149</v>
      </c>
    </row>
    <row r="450" spans="1:61" x14ac:dyDescent="0.25">
      <c r="A450" s="102" t="s">
        <v>1</v>
      </c>
      <c r="B450" s="9" t="s">
        <v>331</v>
      </c>
      <c r="C450" s="9" t="str">
        <f>VLOOKUP(Tabelle1[[#This Row],[bank_name]],list_all_banks!$B$1:$C$691,2,FALSE)</f>
        <v>DE13216</v>
      </c>
      <c r="D450" s="6" t="s">
        <v>332</v>
      </c>
      <c r="E450" s="42" t="str">
        <f t="shared" si="6"/>
        <v>31.12.2014</v>
      </c>
      <c r="F450" s="9">
        <v>2014</v>
      </c>
      <c r="G450" s="9">
        <v>1</v>
      </c>
      <c r="H450" s="9">
        <v>2</v>
      </c>
      <c r="I450" s="106">
        <v>3</v>
      </c>
      <c r="J450" s="9">
        <v>2</v>
      </c>
      <c r="K450" s="9" t="s">
        <v>1366</v>
      </c>
      <c r="L450" s="9">
        <v>1</v>
      </c>
      <c r="M450" s="9" t="s">
        <v>14</v>
      </c>
      <c r="N450" s="9" t="s">
        <v>19</v>
      </c>
      <c r="P450" s="9">
        <v>1</v>
      </c>
      <c r="Q450" s="9">
        <v>2</v>
      </c>
      <c r="R450" s="9">
        <v>2</v>
      </c>
      <c r="S450" s="9">
        <v>1</v>
      </c>
      <c r="U450" s="9">
        <v>0</v>
      </c>
      <c r="V450" s="9">
        <v>0</v>
      </c>
      <c r="W450" s="9" t="s">
        <v>20</v>
      </c>
      <c r="Y450" s="9" t="s">
        <v>1633</v>
      </c>
      <c r="Z450" s="68">
        <v>357</v>
      </c>
      <c r="AA450" s="68">
        <v>547</v>
      </c>
      <c r="AB450" s="68">
        <v>49</v>
      </c>
      <c r="AC450" s="68" t="s">
        <v>20</v>
      </c>
      <c r="AD450" s="68" t="s">
        <v>20</v>
      </c>
      <c r="AE450" s="68" t="s">
        <v>20</v>
      </c>
      <c r="AF450" s="68" t="s">
        <v>20</v>
      </c>
      <c r="AG450" s="68">
        <v>12</v>
      </c>
      <c r="AH450" s="9" t="s">
        <v>20</v>
      </c>
      <c r="AI450" s="9">
        <v>0</v>
      </c>
      <c r="AK450" s="9">
        <v>0</v>
      </c>
      <c r="AL450" s="9">
        <v>0</v>
      </c>
      <c r="AM450" s="9">
        <v>2</v>
      </c>
      <c r="AN450" s="9">
        <v>0</v>
      </c>
      <c r="AO450" s="9">
        <v>0</v>
      </c>
      <c r="AQ450" s="9">
        <v>2</v>
      </c>
      <c r="AR450" s="9" t="s">
        <v>20</v>
      </c>
      <c r="AS450" s="9" t="s">
        <v>20</v>
      </c>
      <c r="AT450" s="9">
        <v>5</v>
      </c>
      <c r="AU450" s="9">
        <v>2</v>
      </c>
      <c r="AV450" s="9">
        <v>0</v>
      </c>
      <c r="AW450" s="9"/>
      <c r="AX450" s="9"/>
      <c r="BA450" s="9" t="s">
        <v>2326</v>
      </c>
      <c r="BB450" s="6" t="s">
        <v>1399</v>
      </c>
      <c r="BC450" s="9"/>
      <c r="BD450" s="9"/>
      <c r="BE450">
        <v>3116</v>
      </c>
      <c r="BG450" s="9">
        <v>1425</v>
      </c>
      <c r="BI450" s="14" t="s">
        <v>3149</v>
      </c>
    </row>
    <row r="451" spans="1:61" x14ac:dyDescent="0.25">
      <c r="A451" s="17" t="s">
        <v>1</v>
      </c>
      <c r="B451" t="s">
        <v>331</v>
      </c>
      <c r="C451" t="str">
        <f>VLOOKUP(Tabelle1[[#This Row],[bank_name]],list_all_banks!$B$1:$C$691,2,FALSE)</f>
        <v>DE13216</v>
      </c>
      <c r="D451" s="6" t="s">
        <v>332</v>
      </c>
      <c r="E451" s="42" t="str">
        <f t="shared" ref="E451:E514" si="7">CONCATENATE($E$2,F451)</f>
        <v>31.12.2014</v>
      </c>
      <c r="F451">
        <v>2014</v>
      </c>
      <c r="G451">
        <v>1</v>
      </c>
      <c r="H451">
        <v>2</v>
      </c>
      <c r="I451" s="4">
        <v>3</v>
      </c>
      <c r="J451">
        <v>2</v>
      </c>
      <c r="K451" t="s">
        <v>1366</v>
      </c>
      <c r="L451">
        <v>1</v>
      </c>
      <c r="M451" t="s">
        <v>14</v>
      </c>
      <c r="N451" t="s">
        <v>19</v>
      </c>
      <c r="P451">
        <v>1</v>
      </c>
      <c r="Q451">
        <v>2</v>
      </c>
      <c r="R451">
        <v>2</v>
      </c>
      <c r="S451">
        <v>1</v>
      </c>
      <c r="U451">
        <v>0</v>
      </c>
      <c r="V451">
        <v>0</v>
      </c>
      <c r="W451" t="s">
        <v>20</v>
      </c>
      <c r="Y451" t="s">
        <v>154</v>
      </c>
      <c r="Z451" s="13">
        <v>35</v>
      </c>
      <c r="AA451" s="13">
        <v>119</v>
      </c>
      <c r="AB451" s="13">
        <v>6</v>
      </c>
      <c r="AC451" s="13" t="s">
        <v>20</v>
      </c>
      <c r="AD451" s="13" t="s">
        <v>20</v>
      </c>
      <c r="AE451" s="13" t="s">
        <v>20</v>
      </c>
      <c r="AF451" s="13" t="s">
        <v>20</v>
      </c>
      <c r="AG451" s="13">
        <v>3</v>
      </c>
      <c r="AH451" t="s">
        <v>20</v>
      </c>
      <c r="AI451">
        <v>0</v>
      </c>
      <c r="AK451">
        <v>0</v>
      </c>
      <c r="AL451">
        <v>0</v>
      </c>
      <c r="AM451">
        <v>2</v>
      </c>
      <c r="AN451">
        <v>0</v>
      </c>
      <c r="AO451">
        <v>0</v>
      </c>
      <c r="AQ451">
        <v>2</v>
      </c>
      <c r="AR451" t="s">
        <v>20</v>
      </c>
      <c r="AS451" t="s">
        <v>20</v>
      </c>
      <c r="AT451">
        <v>5</v>
      </c>
      <c r="AU451">
        <v>2</v>
      </c>
      <c r="AV451">
        <v>0</v>
      </c>
      <c r="BA451" t="s">
        <v>2326</v>
      </c>
      <c r="BB451" s="6" t="s">
        <v>1399</v>
      </c>
      <c r="BE451">
        <v>3116</v>
      </c>
      <c r="BG451" s="9">
        <v>1425</v>
      </c>
      <c r="BI451" s="14" t="s">
        <v>3149</v>
      </c>
    </row>
    <row r="452" spans="1:61" x14ac:dyDescent="0.25">
      <c r="A452" s="17" t="s">
        <v>1</v>
      </c>
      <c r="B452" t="s">
        <v>331</v>
      </c>
      <c r="C452" t="str">
        <f>VLOOKUP(Tabelle1[[#This Row],[bank_name]],list_all_banks!$B$1:$C$691,2,FALSE)</f>
        <v>DE13216</v>
      </c>
      <c r="D452" s="6" t="s">
        <v>332</v>
      </c>
      <c r="E452" s="42" t="str">
        <f t="shared" si="7"/>
        <v>31.12.2014</v>
      </c>
      <c r="F452">
        <v>2014</v>
      </c>
      <c r="G452">
        <v>1</v>
      </c>
      <c r="H452">
        <v>2</v>
      </c>
      <c r="I452" s="4">
        <v>3</v>
      </c>
      <c r="J452">
        <v>2</v>
      </c>
      <c r="K452" t="s">
        <v>1366</v>
      </c>
      <c r="L452">
        <v>1</v>
      </c>
      <c r="M452" t="s">
        <v>14</v>
      </c>
      <c r="N452" t="s">
        <v>19</v>
      </c>
      <c r="P452">
        <v>1</v>
      </c>
      <c r="Q452">
        <v>2</v>
      </c>
      <c r="R452">
        <v>2</v>
      </c>
      <c r="S452">
        <v>1</v>
      </c>
      <c r="U452">
        <v>0</v>
      </c>
      <c r="V452">
        <v>0</v>
      </c>
      <c r="W452" t="s">
        <v>20</v>
      </c>
      <c r="Y452" t="s">
        <v>239</v>
      </c>
      <c r="Z452" s="13">
        <v>183</v>
      </c>
      <c r="AA452" s="13">
        <v>644</v>
      </c>
      <c r="AB452" s="13">
        <v>17</v>
      </c>
      <c r="AC452" s="13" t="s">
        <v>20</v>
      </c>
      <c r="AD452" s="13" t="s">
        <v>20</v>
      </c>
      <c r="AE452" s="13" t="s">
        <v>20</v>
      </c>
      <c r="AF452" s="13" t="s">
        <v>20</v>
      </c>
      <c r="AG452" s="13">
        <v>0</v>
      </c>
      <c r="AH452" t="s">
        <v>20</v>
      </c>
      <c r="AI452">
        <v>0</v>
      </c>
      <c r="AK452">
        <v>0</v>
      </c>
      <c r="AL452">
        <v>0</v>
      </c>
      <c r="AM452">
        <v>2</v>
      </c>
      <c r="AN452">
        <v>0</v>
      </c>
      <c r="AO452">
        <v>0</v>
      </c>
      <c r="AQ452">
        <v>2</v>
      </c>
      <c r="AR452" t="s">
        <v>20</v>
      </c>
      <c r="AS452" t="s">
        <v>20</v>
      </c>
      <c r="AT452">
        <v>5</v>
      </c>
      <c r="AU452">
        <v>2</v>
      </c>
      <c r="AV452">
        <v>0</v>
      </c>
      <c r="BA452" t="s">
        <v>2326</v>
      </c>
      <c r="BB452" s="6" t="s">
        <v>1399</v>
      </c>
      <c r="BE452">
        <v>3116</v>
      </c>
      <c r="BG452" s="9">
        <v>1425</v>
      </c>
      <c r="BI452" s="14" t="s">
        <v>3149</v>
      </c>
    </row>
    <row r="453" spans="1:61" x14ac:dyDescent="0.25">
      <c r="A453" s="17" t="s">
        <v>1</v>
      </c>
      <c r="B453" t="s">
        <v>331</v>
      </c>
      <c r="C453" t="str">
        <f>VLOOKUP(Tabelle1[[#This Row],[bank_name]],list_all_banks!$B$1:$C$691,2,FALSE)</f>
        <v>DE13216</v>
      </c>
      <c r="D453" s="6" t="s">
        <v>332</v>
      </c>
      <c r="E453" s="42" t="str">
        <f t="shared" si="7"/>
        <v>31.12.2014</v>
      </c>
      <c r="F453">
        <v>2014</v>
      </c>
      <c r="G453">
        <v>1</v>
      </c>
      <c r="H453">
        <v>2</v>
      </c>
      <c r="I453" s="4">
        <v>3</v>
      </c>
      <c r="J453">
        <v>2</v>
      </c>
      <c r="K453" t="s">
        <v>1366</v>
      </c>
      <c r="L453">
        <v>1</v>
      </c>
      <c r="M453" t="s">
        <v>14</v>
      </c>
      <c r="N453" t="s">
        <v>19</v>
      </c>
      <c r="P453">
        <v>1</v>
      </c>
      <c r="Q453">
        <v>2</v>
      </c>
      <c r="R453">
        <v>2</v>
      </c>
      <c r="S453">
        <v>1</v>
      </c>
      <c r="U453">
        <v>0</v>
      </c>
      <c r="V453">
        <v>0</v>
      </c>
      <c r="W453" t="s">
        <v>20</v>
      </c>
      <c r="Y453" t="s">
        <v>1677</v>
      </c>
      <c r="Z453" s="13">
        <v>145</v>
      </c>
      <c r="AA453" s="13">
        <v>334</v>
      </c>
      <c r="AB453" s="13">
        <v>40</v>
      </c>
      <c r="AC453" s="13" t="s">
        <v>20</v>
      </c>
      <c r="AD453" s="13" t="s">
        <v>20</v>
      </c>
      <c r="AE453" s="13" t="s">
        <v>20</v>
      </c>
      <c r="AF453" s="13" t="s">
        <v>20</v>
      </c>
      <c r="AG453" s="13">
        <v>18</v>
      </c>
      <c r="AH453" t="s">
        <v>20</v>
      </c>
      <c r="AI453">
        <v>0</v>
      </c>
      <c r="AK453">
        <v>0</v>
      </c>
      <c r="AL453">
        <v>0</v>
      </c>
      <c r="AM453">
        <v>2</v>
      </c>
      <c r="AN453">
        <v>0</v>
      </c>
      <c r="AO453">
        <v>0</v>
      </c>
      <c r="AQ453">
        <v>2</v>
      </c>
      <c r="AR453" t="s">
        <v>20</v>
      </c>
      <c r="AS453" t="s">
        <v>20</v>
      </c>
      <c r="AT453">
        <v>5</v>
      </c>
      <c r="AU453">
        <v>2</v>
      </c>
      <c r="AV453">
        <v>0</v>
      </c>
      <c r="BA453" t="s">
        <v>2326</v>
      </c>
      <c r="BB453" s="6" t="s">
        <v>1399</v>
      </c>
      <c r="BE453">
        <v>3116</v>
      </c>
      <c r="BG453" s="9">
        <v>1425</v>
      </c>
      <c r="BI453" s="14" t="s">
        <v>3149</v>
      </c>
    </row>
    <row r="454" spans="1:61" x14ac:dyDescent="0.25">
      <c r="A454" s="17" t="s">
        <v>1</v>
      </c>
      <c r="B454" t="s">
        <v>331</v>
      </c>
      <c r="C454" t="str">
        <f>VLOOKUP(Tabelle1[[#This Row],[bank_name]],list_all_banks!$B$1:$C$691,2,FALSE)</f>
        <v>DE13216</v>
      </c>
      <c r="D454" s="6" t="s">
        <v>332</v>
      </c>
      <c r="E454" s="42" t="str">
        <f t="shared" si="7"/>
        <v>31.12.2014</v>
      </c>
      <c r="F454">
        <v>2014</v>
      </c>
      <c r="G454">
        <v>1</v>
      </c>
      <c r="H454">
        <v>2</v>
      </c>
      <c r="I454" s="4">
        <v>3</v>
      </c>
      <c r="J454">
        <v>2</v>
      </c>
      <c r="K454" t="s">
        <v>1366</v>
      </c>
      <c r="L454">
        <v>1</v>
      </c>
      <c r="M454" t="s">
        <v>14</v>
      </c>
      <c r="N454" t="s">
        <v>19</v>
      </c>
      <c r="P454">
        <v>1</v>
      </c>
      <c r="Q454">
        <v>2</v>
      </c>
      <c r="R454">
        <v>2</v>
      </c>
      <c r="S454">
        <v>1</v>
      </c>
      <c r="U454">
        <v>0</v>
      </c>
      <c r="V454">
        <v>0</v>
      </c>
      <c r="W454" t="s">
        <v>20</v>
      </c>
      <c r="Y454" t="s">
        <v>1678</v>
      </c>
      <c r="Z454" s="13">
        <v>69</v>
      </c>
      <c r="AA454" s="13">
        <v>50</v>
      </c>
      <c r="AB454" s="13">
        <v>7</v>
      </c>
      <c r="AC454" s="13" t="s">
        <v>20</v>
      </c>
      <c r="AD454" s="13" t="s">
        <v>20</v>
      </c>
      <c r="AE454" s="13" t="s">
        <v>20</v>
      </c>
      <c r="AF454" s="13" t="s">
        <v>20</v>
      </c>
      <c r="AG454" s="13">
        <v>3</v>
      </c>
      <c r="AH454" t="s">
        <v>20</v>
      </c>
      <c r="AI454">
        <v>0</v>
      </c>
      <c r="AK454">
        <v>0</v>
      </c>
      <c r="AL454">
        <v>0</v>
      </c>
      <c r="AM454">
        <v>2</v>
      </c>
      <c r="AN454">
        <v>0</v>
      </c>
      <c r="AO454">
        <v>0</v>
      </c>
      <c r="AQ454">
        <v>2</v>
      </c>
      <c r="AR454" t="s">
        <v>20</v>
      </c>
      <c r="AS454" t="s">
        <v>20</v>
      </c>
      <c r="AT454">
        <v>5</v>
      </c>
      <c r="AU454">
        <v>2</v>
      </c>
      <c r="AV454">
        <v>0</v>
      </c>
      <c r="BA454" t="s">
        <v>2326</v>
      </c>
      <c r="BB454" s="6" t="s">
        <v>1399</v>
      </c>
      <c r="BE454">
        <v>3116</v>
      </c>
      <c r="BG454" s="9">
        <v>1425</v>
      </c>
      <c r="BI454" s="14" t="s">
        <v>3149</v>
      </c>
    </row>
    <row r="455" spans="1:61" x14ac:dyDescent="0.25">
      <c r="A455" s="102" t="s">
        <v>1</v>
      </c>
      <c r="B455" s="9" t="s">
        <v>331</v>
      </c>
      <c r="C455" s="9" t="str">
        <f>VLOOKUP(Tabelle1[[#This Row],[bank_name]],list_all_banks!$B$1:$C$691,2,FALSE)</f>
        <v>DE13216</v>
      </c>
      <c r="D455" s="6" t="s">
        <v>332</v>
      </c>
      <c r="E455" s="42" t="str">
        <f t="shared" si="7"/>
        <v>31.12.2014</v>
      </c>
      <c r="F455" s="9">
        <v>2014</v>
      </c>
      <c r="G455" s="9">
        <v>1</v>
      </c>
      <c r="H455" s="9">
        <v>2</v>
      </c>
      <c r="I455" s="106">
        <v>3</v>
      </c>
      <c r="J455" s="9">
        <v>2</v>
      </c>
      <c r="K455" s="9" t="s">
        <v>1366</v>
      </c>
      <c r="L455" s="9">
        <v>1</v>
      </c>
      <c r="M455" s="9" t="s">
        <v>14</v>
      </c>
      <c r="N455" s="9" t="s">
        <v>19</v>
      </c>
      <c r="P455" s="9">
        <v>1</v>
      </c>
      <c r="Q455" s="9">
        <v>2</v>
      </c>
      <c r="R455" s="9">
        <v>2</v>
      </c>
      <c r="S455" s="9">
        <v>1</v>
      </c>
      <c r="U455" s="9">
        <v>0</v>
      </c>
      <c r="V455" s="9">
        <v>0</v>
      </c>
      <c r="W455" s="9" t="s">
        <v>20</v>
      </c>
      <c r="Y455" s="9" t="s">
        <v>1679</v>
      </c>
      <c r="Z455" s="68">
        <v>36</v>
      </c>
      <c r="AA455" s="68">
        <v>43</v>
      </c>
      <c r="AB455" s="68">
        <v>28</v>
      </c>
      <c r="AC455" s="68" t="s">
        <v>20</v>
      </c>
      <c r="AD455" s="68" t="s">
        <v>20</v>
      </c>
      <c r="AE455" s="68" t="s">
        <v>20</v>
      </c>
      <c r="AF455" s="68" t="s">
        <v>20</v>
      </c>
      <c r="AG455" s="68">
        <v>6</v>
      </c>
      <c r="AH455" s="9" t="s">
        <v>20</v>
      </c>
      <c r="AI455" s="9">
        <v>0</v>
      </c>
      <c r="AK455" s="9">
        <v>0</v>
      </c>
      <c r="AL455" s="9">
        <v>0</v>
      </c>
      <c r="AM455" s="9">
        <v>2</v>
      </c>
      <c r="AN455" s="9">
        <v>0</v>
      </c>
      <c r="AO455" s="9">
        <v>0</v>
      </c>
      <c r="AQ455" s="9">
        <v>2</v>
      </c>
      <c r="AR455" s="9" t="s">
        <v>20</v>
      </c>
      <c r="AS455" s="9" t="s">
        <v>20</v>
      </c>
      <c r="AT455" s="9">
        <v>5</v>
      </c>
      <c r="AU455" s="9">
        <v>2</v>
      </c>
      <c r="AV455" s="9">
        <v>0</v>
      </c>
      <c r="AW455" s="9"/>
      <c r="AX455" s="9"/>
      <c r="BA455" s="9" t="s">
        <v>2326</v>
      </c>
      <c r="BB455" s="6" t="s">
        <v>1399</v>
      </c>
      <c r="BE455">
        <v>3116</v>
      </c>
      <c r="BG455" s="9">
        <v>1425</v>
      </c>
      <c r="BI455" s="14" t="s">
        <v>3149</v>
      </c>
    </row>
    <row r="456" spans="1:61" x14ac:dyDescent="0.25">
      <c r="A456" s="102" t="s">
        <v>1</v>
      </c>
      <c r="B456" s="9" t="s">
        <v>331</v>
      </c>
      <c r="C456" s="9" t="str">
        <f>VLOOKUP(Tabelle1[[#This Row],[bank_name]],list_all_banks!$B$1:$C$691,2,FALSE)</f>
        <v>DE13216</v>
      </c>
      <c r="D456" s="6" t="s">
        <v>332</v>
      </c>
      <c r="E456" s="42" t="str">
        <f t="shared" si="7"/>
        <v>31.12.2014</v>
      </c>
      <c r="F456" s="9">
        <v>2014</v>
      </c>
      <c r="G456" s="9">
        <v>1</v>
      </c>
      <c r="H456" s="9">
        <v>2</v>
      </c>
      <c r="I456" s="106">
        <v>3</v>
      </c>
      <c r="J456" s="9">
        <v>2</v>
      </c>
      <c r="K456" s="9" t="s">
        <v>1366</v>
      </c>
      <c r="L456" s="9">
        <v>1</v>
      </c>
      <c r="M456" s="9" t="s">
        <v>14</v>
      </c>
      <c r="N456" s="9" t="s">
        <v>19</v>
      </c>
      <c r="P456" s="9">
        <v>1</v>
      </c>
      <c r="Q456" s="9">
        <v>2</v>
      </c>
      <c r="R456" s="9">
        <v>2</v>
      </c>
      <c r="S456" s="9">
        <v>1</v>
      </c>
      <c r="U456" s="9">
        <v>0</v>
      </c>
      <c r="V456" s="9">
        <v>0</v>
      </c>
      <c r="W456" s="9" t="s">
        <v>20</v>
      </c>
      <c r="Y456" s="9" t="s">
        <v>1660</v>
      </c>
      <c r="Z456" s="68">
        <v>313</v>
      </c>
      <c r="AA456" s="68">
        <v>524</v>
      </c>
      <c r="AB456" s="68">
        <v>193</v>
      </c>
      <c r="AC456" s="68" t="s">
        <v>20</v>
      </c>
      <c r="AD456" s="68" t="s">
        <v>20</v>
      </c>
      <c r="AE456" s="68" t="s">
        <v>20</v>
      </c>
      <c r="AF456" s="68" t="s">
        <v>20</v>
      </c>
      <c r="AG456" s="68">
        <v>45</v>
      </c>
      <c r="AH456" s="9" t="s">
        <v>20</v>
      </c>
      <c r="AI456" s="9">
        <v>0</v>
      </c>
      <c r="AK456" s="9">
        <v>0</v>
      </c>
      <c r="AL456" s="9">
        <v>0</v>
      </c>
      <c r="AM456" s="9">
        <v>2</v>
      </c>
      <c r="AN456" s="9">
        <v>0</v>
      </c>
      <c r="AO456" s="9">
        <v>0</v>
      </c>
      <c r="AQ456" s="9">
        <v>2</v>
      </c>
      <c r="AR456" s="9" t="s">
        <v>20</v>
      </c>
      <c r="AS456" s="9" t="s">
        <v>20</v>
      </c>
      <c r="AT456" s="9">
        <v>5</v>
      </c>
      <c r="AU456" s="9">
        <v>2</v>
      </c>
      <c r="AV456" s="9">
        <v>0</v>
      </c>
      <c r="AW456" s="9"/>
      <c r="AX456" s="9"/>
      <c r="BA456" s="9" t="s">
        <v>2326</v>
      </c>
      <c r="BB456" s="6" t="s">
        <v>1399</v>
      </c>
      <c r="BC456" s="9"/>
      <c r="BD456" s="9"/>
      <c r="BE456">
        <v>3116</v>
      </c>
      <c r="BG456" s="9">
        <v>1425</v>
      </c>
      <c r="BI456" s="14" t="s">
        <v>3149</v>
      </c>
    </row>
    <row r="457" spans="1:61" x14ac:dyDescent="0.25">
      <c r="A457" s="17" t="s">
        <v>1</v>
      </c>
      <c r="B457" t="s">
        <v>331</v>
      </c>
      <c r="C457" t="str">
        <f>VLOOKUP(Tabelle1[[#This Row],[bank_name]],list_all_banks!$B$1:$C$691,2,FALSE)</f>
        <v>DE13216</v>
      </c>
      <c r="D457" s="6" t="s">
        <v>332</v>
      </c>
      <c r="E457" s="42" t="str">
        <f t="shared" si="7"/>
        <v>31.12.2014</v>
      </c>
      <c r="F457">
        <v>2014</v>
      </c>
      <c r="G457">
        <v>1</v>
      </c>
      <c r="H457">
        <v>2</v>
      </c>
      <c r="I457" s="4">
        <v>3</v>
      </c>
      <c r="J457">
        <v>2</v>
      </c>
      <c r="K457" t="s">
        <v>1366</v>
      </c>
      <c r="L457">
        <v>1</v>
      </c>
      <c r="M457" t="s">
        <v>14</v>
      </c>
      <c r="N457" t="s">
        <v>19</v>
      </c>
      <c r="P457">
        <v>1</v>
      </c>
      <c r="Q457">
        <v>2</v>
      </c>
      <c r="R457">
        <v>2</v>
      </c>
      <c r="S457">
        <v>1</v>
      </c>
      <c r="U457">
        <v>0</v>
      </c>
      <c r="V457">
        <v>0</v>
      </c>
      <c r="W457" t="s">
        <v>20</v>
      </c>
      <c r="Y457" t="s">
        <v>1680</v>
      </c>
      <c r="Z457" s="13">
        <v>0</v>
      </c>
      <c r="AA457" s="13">
        <v>0</v>
      </c>
      <c r="AB457" s="13">
        <v>-1</v>
      </c>
      <c r="AC457" s="13" t="s">
        <v>20</v>
      </c>
      <c r="AD457" s="13" t="s">
        <v>20</v>
      </c>
      <c r="AE457" s="13" t="s">
        <v>20</v>
      </c>
      <c r="AF457" s="13" t="s">
        <v>20</v>
      </c>
      <c r="AG457" s="13">
        <v>0</v>
      </c>
      <c r="AH457" t="s">
        <v>20</v>
      </c>
      <c r="AI457">
        <v>0</v>
      </c>
      <c r="AK457">
        <v>0</v>
      </c>
      <c r="AL457">
        <v>0</v>
      </c>
      <c r="AM457">
        <v>2</v>
      </c>
      <c r="AN457">
        <v>0</v>
      </c>
      <c r="AO457">
        <v>0</v>
      </c>
      <c r="AQ457">
        <v>2</v>
      </c>
      <c r="AR457" t="s">
        <v>20</v>
      </c>
      <c r="AS457" t="s">
        <v>20</v>
      </c>
      <c r="AT457">
        <v>5</v>
      </c>
      <c r="AU457">
        <v>2</v>
      </c>
      <c r="AV457">
        <v>0</v>
      </c>
      <c r="BA457" s="9" t="s">
        <v>2326</v>
      </c>
      <c r="BB457" s="6" t="s">
        <v>1399</v>
      </c>
      <c r="BE457">
        <v>3116</v>
      </c>
      <c r="BG457" s="9">
        <v>1425</v>
      </c>
      <c r="BI457" s="14" t="s">
        <v>3149</v>
      </c>
    </row>
    <row r="458" spans="1:61" x14ac:dyDescent="0.25">
      <c r="A458" s="17" t="s">
        <v>1</v>
      </c>
      <c r="B458" t="s">
        <v>331</v>
      </c>
      <c r="C458" t="str">
        <f>VLOOKUP(Tabelle1[[#This Row],[bank_name]],list_all_banks!$B$1:$C$691,2,FALSE)</f>
        <v>DE13216</v>
      </c>
      <c r="D458" s="6" t="s">
        <v>332</v>
      </c>
      <c r="E458" s="42" t="str">
        <f t="shared" si="7"/>
        <v>31.12.2014</v>
      </c>
      <c r="F458">
        <v>2014</v>
      </c>
      <c r="G458">
        <v>1</v>
      </c>
      <c r="H458">
        <v>2</v>
      </c>
      <c r="I458" s="4">
        <v>3</v>
      </c>
      <c r="J458">
        <v>2</v>
      </c>
      <c r="K458" t="s">
        <v>1366</v>
      </c>
      <c r="L458">
        <v>1</v>
      </c>
      <c r="M458" t="s">
        <v>14</v>
      </c>
      <c r="N458" t="s">
        <v>19</v>
      </c>
      <c r="P458">
        <v>1</v>
      </c>
      <c r="Q458">
        <v>2</v>
      </c>
      <c r="R458">
        <v>2</v>
      </c>
      <c r="S458">
        <v>1</v>
      </c>
      <c r="U458">
        <v>0</v>
      </c>
      <c r="V458">
        <v>0</v>
      </c>
      <c r="W458" t="s">
        <v>20</v>
      </c>
      <c r="Y458" t="s">
        <v>293</v>
      </c>
      <c r="Z458" s="13">
        <v>8</v>
      </c>
      <c r="AA458" s="13">
        <v>43</v>
      </c>
      <c r="AB458" s="13">
        <v>2</v>
      </c>
      <c r="AC458" s="13" t="s">
        <v>20</v>
      </c>
      <c r="AD458" s="13" t="s">
        <v>20</v>
      </c>
      <c r="AE458" s="13" t="s">
        <v>20</v>
      </c>
      <c r="AF458" s="13" t="s">
        <v>20</v>
      </c>
      <c r="AG458" s="13">
        <v>0</v>
      </c>
      <c r="AH458" t="s">
        <v>20</v>
      </c>
      <c r="AI458">
        <v>0</v>
      </c>
      <c r="AK458">
        <v>0</v>
      </c>
      <c r="AL458">
        <v>0</v>
      </c>
      <c r="AM458">
        <v>2</v>
      </c>
      <c r="AN458">
        <v>0</v>
      </c>
      <c r="AO458">
        <v>0</v>
      </c>
      <c r="AQ458">
        <v>2</v>
      </c>
      <c r="AR458" t="s">
        <v>20</v>
      </c>
      <c r="AS458" t="s">
        <v>20</v>
      </c>
      <c r="AT458">
        <v>5</v>
      </c>
      <c r="AU458">
        <v>2</v>
      </c>
      <c r="AV458">
        <v>0</v>
      </c>
      <c r="BA458" s="9" t="s">
        <v>2326</v>
      </c>
      <c r="BB458" s="6" t="s">
        <v>1399</v>
      </c>
      <c r="BE458">
        <v>3116</v>
      </c>
      <c r="BG458" s="9">
        <v>1425</v>
      </c>
      <c r="BI458" s="14" t="s">
        <v>3149</v>
      </c>
    </row>
    <row r="459" spans="1:61" x14ac:dyDescent="0.25">
      <c r="A459" s="17" t="s">
        <v>1</v>
      </c>
      <c r="B459" t="s">
        <v>331</v>
      </c>
      <c r="C459" t="str">
        <f>VLOOKUP(Tabelle1[[#This Row],[bank_name]],list_all_banks!$B$1:$C$691,2,FALSE)</f>
        <v>DE13216</v>
      </c>
      <c r="D459" s="6" t="s">
        <v>332</v>
      </c>
      <c r="E459" s="42" t="str">
        <f t="shared" si="7"/>
        <v>31.12.2014</v>
      </c>
      <c r="F459">
        <v>2014</v>
      </c>
      <c r="G459">
        <v>1</v>
      </c>
      <c r="H459">
        <v>2</v>
      </c>
      <c r="I459" s="4">
        <v>3</v>
      </c>
      <c r="J459">
        <v>2</v>
      </c>
      <c r="K459" t="s">
        <v>1366</v>
      </c>
      <c r="L459">
        <v>1</v>
      </c>
      <c r="M459" t="s">
        <v>14</v>
      </c>
      <c r="N459" t="s">
        <v>19</v>
      </c>
      <c r="P459">
        <v>1</v>
      </c>
      <c r="Q459">
        <v>2</v>
      </c>
      <c r="R459">
        <v>2</v>
      </c>
      <c r="S459">
        <v>1</v>
      </c>
      <c r="U459">
        <v>0</v>
      </c>
      <c r="V459">
        <v>0</v>
      </c>
      <c r="W459" t="s">
        <v>20</v>
      </c>
      <c r="Y459" t="s">
        <v>440</v>
      </c>
      <c r="Z459" s="13">
        <v>0</v>
      </c>
      <c r="AA459" s="13">
        <v>1</v>
      </c>
      <c r="AB459" s="13">
        <v>1</v>
      </c>
      <c r="AC459" s="13" t="s">
        <v>20</v>
      </c>
      <c r="AD459" s="13" t="s">
        <v>20</v>
      </c>
      <c r="AE459" s="13" t="s">
        <v>20</v>
      </c>
      <c r="AF459" s="13" t="s">
        <v>20</v>
      </c>
      <c r="AG459" s="13">
        <v>0</v>
      </c>
      <c r="AH459" t="s">
        <v>20</v>
      </c>
      <c r="AI459">
        <v>0</v>
      </c>
      <c r="AK459">
        <v>0</v>
      </c>
      <c r="AL459">
        <v>0</v>
      </c>
      <c r="AM459">
        <v>2</v>
      </c>
      <c r="AN459">
        <v>0</v>
      </c>
      <c r="AO459">
        <v>0</v>
      </c>
      <c r="AQ459">
        <v>2</v>
      </c>
      <c r="AR459" t="s">
        <v>20</v>
      </c>
      <c r="AS459" t="s">
        <v>20</v>
      </c>
      <c r="AT459">
        <v>5</v>
      </c>
      <c r="AU459">
        <v>2</v>
      </c>
      <c r="AV459">
        <v>0</v>
      </c>
      <c r="BA459" s="9" t="s">
        <v>2326</v>
      </c>
      <c r="BB459" s="6" t="s">
        <v>1399</v>
      </c>
      <c r="BE459">
        <v>3116</v>
      </c>
      <c r="BG459" s="9">
        <v>1425</v>
      </c>
      <c r="BI459" s="14" t="s">
        <v>3149</v>
      </c>
    </row>
    <row r="460" spans="1:61" x14ac:dyDescent="0.25">
      <c r="A460" s="17" t="s">
        <v>1</v>
      </c>
      <c r="B460" t="s">
        <v>331</v>
      </c>
      <c r="C460" t="str">
        <f>VLOOKUP(Tabelle1[[#This Row],[bank_name]],list_all_banks!$B$1:$C$691,2,FALSE)</f>
        <v>DE13216</v>
      </c>
      <c r="D460" s="6" t="s">
        <v>332</v>
      </c>
      <c r="E460" s="42" t="str">
        <f t="shared" si="7"/>
        <v>31.12.2014</v>
      </c>
      <c r="F460">
        <v>2014</v>
      </c>
      <c r="G460">
        <v>1</v>
      </c>
      <c r="H460">
        <v>2</v>
      </c>
      <c r="I460" s="4">
        <v>3</v>
      </c>
      <c r="J460">
        <v>2</v>
      </c>
      <c r="K460" t="s">
        <v>1366</v>
      </c>
      <c r="L460">
        <v>1</v>
      </c>
      <c r="M460" t="s">
        <v>14</v>
      </c>
      <c r="N460" t="s">
        <v>19</v>
      </c>
      <c r="P460">
        <v>1</v>
      </c>
      <c r="Q460">
        <v>2</v>
      </c>
      <c r="R460">
        <v>2</v>
      </c>
      <c r="S460">
        <v>1</v>
      </c>
      <c r="U460">
        <v>0</v>
      </c>
      <c r="V460">
        <v>0</v>
      </c>
      <c r="W460" t="s">
        <v>20</v>
      </c>
      <c r="Y460" t="s">
        <v>641</v>
      </c>
      <c r="Z460" s="13">
        <v>0</v>
      </c>
      <c r="AA460" s="13">
        <v>4</v>
      </c>
      <c r="AB460" s="13">
        <v>0</v>
      </c>
      <c r="AC460" s="13" t="s">
        <v>20</v>
      </c>
      <c r="AD460" s="13" t="s">
        <v>20</v>
      </c>
      <c r="AE460" s="13" t="s">
        <v>20</v>
      </c>
      <c r="AF460" s="13" t="s">
        <v>20</v>
      </c>
      <c r="AG460" s="13">
        <v>0</v>
      </c>
      <c r="AH460" t="s">
        <v>20</v>
      </c>
      <c r="AI460">
        <v>0</v>
      </c>
      <c r="AK460">
        <v>0</v>
      </c>
      <c r="AL460">
        <v>0</v>
      </c>
      <c r="AM460">
        <v>2</v>
      </c>
      <c r="AN460">
        <v>0</v>
      </c>
      <c r="AO460">
        <v>0</v>
      </c>
      <c r="AQ460">
        <v>2</v>
      </c>
      <c r="AR460" t="s">
        <v>20</v>
      </c>
      <c r="AS460" t="s">
        <v>20</v>
      </c>
      <c r="AT460">
        <v>5</v>
      </c>
      <c r="AU460">
        <v>2</v>
      </c>
      <c r="AV460">
        <v>0</v>
      </c>
      <c r="BA460" s="9" t="s">
        <v>2326</v>
      </c>
      <c r="BB460" s="6" t="s">
        <v>1399</v>
      </c>
      <c r="BE460">
        <v>3116</v>
      </c>
      <c r="BG460" s="9">
        <v>1425</v>
      </c>
      <c r="BI460" s="14" t="s">
        <v>3149</v>
      </c>
    </row>
    <row r="461" spans="1:61" x14ac:dyDescent="0.25">
      <c r="A461" s="17" t="s">
        <v>1</v>
      </c>
      <c r="B461" t="s">
        <v>331</v>
      </c>
      <c r="C461" t="str">
        <f>VLOOKUP(Tabelle1[[#This Row],[bank_name]],list_all_banks!$B$1:$C$691,2,FALSE)</f>
        <v>DE13216</v>
      </c>
      <c r="D461" s="6" t="s">
        <v>332</v>
      </c>
      <c r="E461" s="42" t="str">
        <f t="shared" si="7"/>
        <v>31.12.2014</v>
      </c>
      <c r="F461">
        <v>2014</v>
      </c>
      <c r="G461">
        <v>1</v>
      </c>
      <c r="H461">
        <v>2</v>
      </c>
      <c r="I461" s="4">
        <v>3</v>
      </c>
      <c r="J461">
        <v>2</v>
      </c>
      <c r="K461" t="s">
        <v>1366</v>
      </c>
      <c r="L461">
        <v>1</v>
      </c>
      <c r="M461" t="s">
        <v>14</v>
      </c>
      <c r="N461" t="s">
        <v>19</v>
      </c>
      <c r="P461">
        <v>1</v>
      </c>
      <c r="Q461">
        <v>2</v>
      </c>
      <c r="R461">
        <v>2</v>
      </c>
      <c r="S461">
        <v>1</v>
      </c>
      <c r="U461">
        <v>0</v>
      </c>
      <c r="V461">
        <v>0</v>
      </c>
      <c r="W461" t="s">
        <v>20</v>
      </c>
      <c r="Y461" t="s">
        <v>658</v>
      </c>
      <c r="Z461" s="13">
        <v>89</v>
      </c>
      <c r="AA461" s="13">
        <v>210</v>
      </c>
      <c r="AB461" s="13">
        <v>29</v>
      </c>
      <c r="AC461" s="13" t="s">
        <v>20</v>
      </c>
      <c r="AD461" s="13" t="s">
        <v>20</v>
      </c>
      <c r="AE461" s="13" t="s">
        <v>20</v>
      </c>
      <c r="AF461" s="13" t="s">
        <v>20</v>
      </c>
      <c r="AG461" s="13">
        <v>9</v>
      </c>
      <c r="AH461" t="s">
        <v>20</v>
      </c>
      <c r="AI461">
        <v>0</v>
      </c>
      <c r="AK461">
        <v>0</v>
      </c>
      <c r="AL461">
        <v>0</v>
      </c>
      <c r="AM461">
        <v>2</v>
      </c>
      <c r="AN461">
        <v>0</v>
      </c>
      <c r="AO461">
        <v>0</v>
      </c>
      <c r="AQ461">
        <v>2</v>
      </c>
      <c r="AR461" t="s">
        <v>20</v>
      </c>
      <c r="AS461" t="s">
        <v>20</v>
      </c>
      <c r="AT461">
        <v>5</v>
      </c>
      <c r="AU461">
        <v>2</v>
      </c>
      <c r="AV461">
        <v>0</v>
      </c>
      <c r="BA461" s="9" t="s">
        <v>2326</v>
      </c>
      <c r="BB461" s="6" t="s">
        <v>1399</v>
      </c>
      <c r="BE461">
        <v>3116</v>
      </c>
      <c r="BG461" s="9">
        <v>1425</v>
      </c>
      <c r="BI461" s="14" t="s">
        <v>3149</v>
      </c>
    </row>
    <row r="462" spans="1:61" x14ac:dyDescent="0.25">
      <c r="A462" s="17" t="s">
        <v>1</v>
      </c>
      <c r="B462" t="s">
        <v>331</v>
      </c>
      <c r="C462" t="str">
        <f>VLOOKUP(Tabelle1[[#This Row],[bank_name]],list_all_banks!$B$1:$C$691,2,FALSE)</f>
        <v>DE13216</v>
      </c>
      <c r="D462" s="6" t="s">
        <v>332</v>
      </c>
      <c r="E462" s="42" t="str">
        <f t="shared" si="7"/>
        <v>31.12.2014</v>
      </c>
      <c r="F462">
        <v>2014</v>
      </c>
      <c r="G462">
        <v>1</v>
      </c>
      <c r="H462">
        <v>2</v>
      </c>
      <c r="I462" s="4">
        <v>3</v>
      </c>
      <c r="J462">
        <v>2</v>
      </c>
      <c r="K462" t="s">
        <v>1366</v>
      </c>
      <c r="L462">
        <v>1</v>
      </c>
      <c r="M462" t="s">
        <v>14</v>
      </c>
      <c r="N462" t="s">
        <v>19</v>
      </c>
      <c r="P462">
        <v>1</v>
      </c>
      <c r="Q462">
        <v>2</v>
      </c>
      <c r="R462">
        <v>2</v>
      </c>
      <c r="S462">
        <v>1</v>
      </c>
      <c r="U462">
        <v>0</v>
      </c>
      <c r="V462">
        <v>0</v>
      </c>
      <c r="W462" t="s">
        <v>20</v>
      </c>
      <c r="Y462" t="s">
        <v>1</v>
      </c>
      <c r="Z462" s="13">
        <v>12037</v>
      </c>
      <c r="AA462" s="13">
        <v>45392</v>
      </c>
      <c r="AB462" s="13">
        <v>1980</v>
      </c>
      <c r="AC462" s="13" t="s">
        <v>20</v>
      </c>
      <c r="AD462" s="13" t="s">
        <v>20</v>
      </c>
      <c r="AE462" s="13" t="s">
        <v>20</v>
      </c>
      <c r="AF462" s="13" t="s">
        <v>20</v>
      </c>
      <c r="AG462" s="13">
        <v>440</v>
      </c>
      <c r="AH462" t="s">
        <v>20</v>
      </c>
      <c r="AI462">
        <v>0</v>
      </c>
      <c r="AK462">
        <v>0</v>
      </c>
      <c r="AL462">
        <v>0</v>
      </c>
      <c r="AM462">
        <v>2</v>
      </c>
      <c r="AN462">
        <v>0</v>
      </c>
      <c r="AO462">
        <v>0</v>
      </c>
      <c r="AQ462">
        <v>2</v>
      </c>
      <c r="AR462" t="s">
        <v>20</v>
      </c>
      <c r="AS462" t="s">
        <v>20</v>
      </c>
      <c r="AT462">
        <v>5</v>
      </c>
      <c r="AU462">
        <v>2</v>
      </c>
      <c r="AV462">
        <v>0</v>
      </c>
      <c r="BA462" s="9" t="s">
        <v>2326</v>
      </c>
      <c r="BB462" s="6" t="s">
        <v>1399</v>
      </c>
      <c r="BE462">
        <v>3116</v>
      </c>
      <c r="BG462" s="9">
        <v>1425</v>
      </c>
      <c r="BI462" s="14" t="s">
        <v>3149</v>
      </c>
    </row>
    <row r="463" spans="1:61" x14ac:dyDescent="0.25">
      <c r="A463" s="102" t="s">
        <v>1</v>
      </c>
      <c r="B463" s="9" t="s">
        <v>331</v>
      </c>
      <c r="C463" s="9" t="str">
        <f>VLOOKUP(Tabelle1[[#This Row],[bank_name]],list_all_banks!$B$1:$C$691,2,FALSE)</f>
        <v>DE13216</v>
      </c>
      <c r="D463" s="6" t="s">
        <v>332</v>
      </c>
      <c r="E463" s="42" t="str">
        <f t="shared" si="7"/>
        <v>31.12.2014</v>
      </c>
      <c r="F463" s="9">
        <v>2014</v>
      </c>
      <c r="G463" s="9">
        <v>1</v>
      </c>
      <c r="H463" s="9">
        <v>2</v>
      </c>
      <c r="I463" s="106">
        <v>3</v>
      </c>
      <c r="J463" s="9">
        <v>2</v>
      </c>
      <c r="K463" s="9" t="s">
        <v>1366</v>
      </c>
      <c r="L463" s="9">
        <v>1</v>
      </c>
      <c r="M463" s="9" t="s">
        <v>14</v>
      </c>
      <c r="N463" s="9" t="s">
        <v>19</v>
      </c>
      <c r="P463" s="9">
        <v>1</v>
      </c>
      <c r="Q463" s="9">
        <v>2</v>
      </c>
      <c r="R463" s="9">
        <v>2</v>
      </c>
      <c r="S463" s="9">
        <v>1</v>
      </c>
      <c r="U463" s="9">
        <v>0</v>
      </c>
      <c r="V463" s="9">
        <v>0</v>
      </c>
      <c r="W463" s="9" t="s">
        <v>20</v>
      </c>
      <c r="Y463" s="9" t="s">
        <v>965</v>
      </c>
      <c r="Z463" s="68">
        <v>0</v>
      </c>
      <c r="AA463" s="68">
        <v>11</v>
      </c>
      <c r="AB463" s="68">
        <v>0</v>
      </c>
      <c r="AC463" s="68" t="s">
        <v>20</v>
      </c>
      <c r="AD463" s="68" t="s">
        <v>20</v>
      </c>
      <c r="AE463" s="68" t="s">
        <v>20</v>
      </c>
      <c r="AF463" s="68" t="s">
        <v>20</v>
      </c>
      <c r="AG463" s="68">
        <v>0</v>
      </c>
      <c r="AH463" s="9" t="s">
        <v>20</v>
      </c>
      <c r="AI463" s="9">
        <v>0</v>
      </c>
      <c r="AK463" s="9">
        <v>0</v>
      </c>
      <c r="AL463" s="9">
        <v>0</v>
      </c>
      <c r="AM463" s="9">
        <v>2</v>
      </c>
      <c r="AN463" s="9">
        <v>0</v>
      </c>
      <c r="AO463" s="9">
        <v>0</v>
      </c>
      <c r="AQ463" s="9">
        <v>2</v>
      </c>
      <c r="AR463" s="9" t="s">
        <v>20</v>
      </c>
      <c r="AS463" s="9" t="s">
        <v>20</v>
      </c>
      <c r="AT463" s="9">
        <v>5</v>
      </c>
      <c r="AU463" s="9">
        <v>2</v>
      </c>
      <c r="AV463" s="9">
        <v>0</v>
      </c>
      <c r="AW463" s="9"/>
      <c r="AX463" s="9"/>
      <c r="BA463" s="9" t="s">
        <v>2326</v>
      </c>
      <c r="BB463" s="6" t="s">
        <v>1399</v>
      </c>
      <c r="BC463" s="9"/>
      <c r="BD463" s="9"/>
      <c r="BE463">
        <v>3116</v>
      </c>
      <c r="BG463" s="9">
        <v>1425</v>
      </c>
      <c r="BI463" s="14" t="s">
        <v>3149</v>
      </c>
    </row>
    <row r="464" spans="1:61" x14ac:dyDescent="0.25">
      <c r="A464" s="17" t="s">
        <v>1</v>
      </c>
      <c r="B464" t="s">
        <v>331</v>
      </c>
      <c r="C464" t="str">
        <f>VLOOKUP(Tabelle1[[#This Row],[bank_name]],list_all_banks!$B$1:$C$691,2,FALSE)</f>
        <v>DE13216</v>
      </c>
      <c r="D464" s="6" t="s">
        <v>332</v>
      </c>
      <c r="E464" s="42" t="str">
        <f t="shared" si="7"/>
        <v>31.12.2014</v>
      </c>
      <c r="F464">
        <v>2014</v>
      </c>
      <c r="G464">
        <v>1</v>
      </c>
      <c r="H464">
        <v>2</v>
      </c>
      <c r="I464" s="4">
        <v>3</v>
      </c>
      <c r="J464">
        <v>2</v>
      </c>
      <c r="K464" t="s">
        <v>1366</v>
      </c>
      <c r="L464">
        <v>1</v>
      </c>
      <c r="M464" t="s">
        <v>14</v>
      </c>
      <c r="N464" t="s">
        <v>19</v>
      </c>
      <c r="P464">
        <v>1</v>
      </c>
      <c r="Q464">
        <v>2</v>
      </c>
      <c r="R464">
        <v>2</v>
      </c>
      <c r="S464">
        <v>1</v>
      </c>
      <c r="U464">
        <v>0</v>
      </c>
      <c r="V464">
        <v>0</v>
      </c>
      <c r="W464" t="s">
        <v>20</v>
      </c>
      <c r="Y464" t="s">
        <v>1706</v>
      </c>
      <c r="Z464" s="13">
        <v>6</v>
      </c>
      <c r="AA464" s="13">
        <v>0</v>
      </c>
      <c r="AB464" s="13">
        <v>1</v>
      </c>
      <c r="AC464" s="13" t="s">
        <v>20</v>
      </c>
      <c r="AD464" s="13" t="s">
        <v>20</v>
      </c>
      <c r="AE464" s="13" t="s">
        <v>20</v>
      </c>
      <c r="AF464" s="13" t="s">
        <v>20</v>
      </c>
      <c r="AG464" s="13">
        <v>0</v>
      </c>
      <c r="AH464" t="s">
        <v>20</v>
      </c>
      <c r="AI464">
        <v>0</v>
      </c>
      <c r="AK464">
        <v>0</v>
      </c>
      <c r="AL464">
        <v>0</v>
      </c>
      <c r="AM464">
        <v>2</v>
      </c>
      <c r="AN464">
        <v>0</v>
      </c>
      <c r="AO464">
        <v>0</v>
      </c>
      <c r="AQ464">
        <v>2</v>
      </c>
      <c r="AR464" t="s">
        <v>20</v>
      </c>
      <c r="AS464" t="s">
        <v>20</v>
      </c>
      <c r="AT464">
        <v>5</v>
      </c>
      <c r="AU464">
        <v>2</v>
      </c>
      <c r="AV464">
        <v>0</v>
      </c>
      <c r="BA464" s="9" t="s">
        <v>2326</v>
      </c>
      <c r="BB464" s="6" t="s">
        <v>1399</v>
      </c>
      <c r="BE464">
        <v>3116</v>
      </c>
      <c r="BG464" s="9">
        <v>1425</v>
      </c>
      <c r="BI464" s="14" t="s">
        <v>3149</v>
      </c>
    </row>
    <row r="465" spans="1:61" x14ac:dyDescent="0.25">
      <c r="A465" s="102" t="s">
        <v>1</v>
      </c>
      <c r="B465" s="9" t="s">
        <v>331</v>
      </c>
      <c r="C465" s="9" t="str">
        <f>VLOOKUP(Tabelle1[[#This Row],[bank_name]],list_all_banks!$B$1:$C$691,2,FALSE)</f>
        <v>DE13216</v>
      </c>
      <c r="D465" s="6" t="s">
        <v>332</v>
      </c>
      <c r="E465" s="42" t="str">
        <f t="shared" si="7"/>
        <v>31.12.2014</v>
      </c>
      <c r="F465" s="9">
        <v>2014</v>
      </c>
      <c r="G465" s="9">
        <v>1</v>
      </c>
      <c r="H465" s="9">
        <v>2</v>
      </c>
      <c r="I465" s="106">
        <v>3</v>
      </c>
      <c r="J465" s="9">
        <v>2</v>
      </c>
      <c r="K465" s="9" t="s">
        <v>1366</v>
      </c>
      <c r="L465" s="9">
        <v>1</v>
      </c>
      <c r="M465" s="9" t="s">
        <v>14</v>
      </c>
      <c r="N465" s="9" t="s">
        <v>19</v>
      </c>
      <c r="P465" s="9">
        <v>1</v>
      </c>
      <c r="Q465" s="9">
        <v>2</v>
      </c>
      <c r="R465" s="9">
        <v>2</v>
      </c>
      <c r="S465" s="9">
        <v>1</v>
      </c>
      <c r="U465" s="9">
        <v>0</v>
      </c>
      <c r="V465" s="9">
        <v>0</v>
      </c>
      <c r="W465" s="9" t="s">
        <v>20</v>
      </c>
      <c r="Y465" s="9" t="s">
        <v>1657</v>
      </c>
      <c r="Z465" s="68">
        <v>941</v>
      </c>
      <c r="AA465" s="68">
        <v>1266</v>
      </c>
      <c r="AB465" s="68">
        <v>272</v>
      </c>
      <c r="AC465" s="68" t="s">
        <v>20</v>
      </c>
      <c r="AD465" s="68" t="s">
        <v>20</v>
      </c>
      <c r="AE465" s="68" t="s">
        <v>20</v>
      </c>
      <c r="AF465" s="68" t="s">
        <v>20</v>
      </c>
      <c r="AG465" s="68">
        <v>39</v>
      </c>
      <c r="AH465" s="9" t="s">
        <v>20</v>
      </c>
      <c r="AI465" s="9">
        <v>0</v>
      </c>
      <c r="AK465" s="9">
        <v>0</v>
      </c>
      <c r="AL465" s="9">
        <v>0</v>
      </c>
      <c r="AM465" s="9">
        <v>2</v>
      </c>
      <c r="AN465" s="9">
        <v>0</v>
      </c>
      <c r="AO465" s="9">
        <v>0</v>
      </c>
      <c r="AQ465" s="9">
        <v>2</v>
      </c>
      <c r="AR465" s="9" t="s">
        <v>20</v>
      </c>
      <c r="AS465" s="9" t="s">
        <v>20</v>
      </c>
      <c r="AT465" s="9">
        <v>5</v>
      </c>
      <c r="AU465" s="9">
        <v>2</v>
      </c>
      <c r="AV465" s="9">
        <v>0</v>
      </c>
      <c r="AW465" s="9"/>
      <c r="AX465" s="9"/>
      <c r="BA465" s="9" t="s">
        <v>2326</v>
      </c>
      <c r="BB465" s="6" t="s">
        <v>1399</v>
      </c>
      <c r="BE465">
        <v>3116</v>
      </c>
      <c r="BG465" s="9">
        <v>1425</v>
      </c>
      <c r="BI465" s="14" t="s">
        <v>3149</v>
      </c>
    </row>
    <row r="466" spans="1:61" x14ac:dyDescent="0.25">
      <c r="A466" s="17" t="s">
        <v>1</v>
      </c>
      <c r="B466" t="s">
        <v>331</v>
      </c>
      <c r="C466" t="str">
        <f>VLOOKUP(Tabelle1[[#This Row],[bank_name]],list_all_banks!$B$1:$C$691,2,FALSE)</f>
        <v>DE13216</v>
      </c>
      <c r="D466" s="6" t="s">
        <v>332</v>
      </c>
      <c r="E466" s="42" t="str">
        <f t="shared" si="7"/>
        <v>31.12.2014</v>
      </c>
      <c r="F466">
        <v>2014</v>
      </c>
      <c r="G466">
        <v>1</v>
      </c>
      <c r="H466">
        <v>2</v>
      </c>
      <c r="I466" s="4">
        <v>3</v>
      </c>
      <c r="J466">
        <v>2</v>
      </c>
      <c r="K466" t="s">
        <v>1366</v>
      </c>
      <c r="L466">
        <v>1</v>
      </c>
      <c r="M466" t="s">
        <v>14</v>
      </c>
      <c r="N466" t="s">
        <v>19</v>
      </c>
      <c r="P466">
        <v>1</v>
      </c>
      <c r="Q466">
        <v>2</v>
      </c>
      <c r="R466">
        <v>2</v>
      </c>
      <c r="S466">
        <v>1</v>
      </c>
      <c r="U466">
        <v>0</v>
      </c>
      <c r="V466">
        <v>0</v>
      </c>
      <c r="W466" t="s">
        <v>20</v>
      </c>
      <c r="Y466" t="s">
        <v>983</v>
      </c>
      <c r="Z466" s="13">
        <v>21</v>
      </c>
      <c r="AA466" s="13">
        <v>59</v>
      </c>
      <c r="AB466" s="13">
        <v>8</v>
      </c>
      <c r="AC466" s="13" t="s">
        <v>20</v>
      </c>
      <c r="AD466" s="13" t="s">
        <v>20</v>
      </c>
      <c r="AE466" s="13" t="s">
        <v>20</v>
      </c>
      <c r="AF466" s="13" t="s">
        <v>20</v>
      </c>
      <c r="AG466" s="13">
        <v>3</v>
      </c>
      <c r="AH466" t="s">
        <v>20</v>
      </c>
      <c r="AI466">
        <v>0</v>
      </c>
      <c r="AK466">
        <v>0</v>
      </c>
      <c r="AL466">
        <v>0</v>
      </c>
      <c r="AM466">
        <v>2</v>
      </c>
      <c r="AN466">
        <v>0</v>
      </c>
      <c r="AO466">
        <v>0</v>
      </c>
      <c r="AQ466">
        <v>2</v>
      </c>
      <c r="AR466" t="s">
        <v>20</v>
      </c>
      <c r="AS466" t="s">
        <v>20</v>
      </c>
      <c r="AT466">
        <v>5</v>
      </c>
      <c r="AU466">
        <v>2</v>
      </c>
      <c r="AV466">
        <v>0</v>
      </c>
      <c r="BA466" t="s">
        <v>2326</v>
      </c>
      <c r="BB466" s="6" t="s">
        <v>1399</v>
      </c>
      <c r="BE466">
        <v>3116</v>
      </c>
      <c r="BG466" s="9">
        <v>1425</v>
      </c>
      <c r="BI466" s="14" t="s">
        <v>3149</v>
      </c>
    </row>
    <row r="467" spans="1:61" x14ac:dyDescent="0.25">
      <c r="A467" s="17" t="s">
        <v>1</v>
      </c>
      <c r="B467" t="s">
        <v>331</v>
      </c>
      <c r="C467" t="str">
        <f>VLOOKUP(Tabelle1[[#This Row],[bank_name]],list_all_banks!$B$1:$C$691,2,FALSE)</f>
        <v>DE13216</v>
      </c>
      <c r="D467" s="6" t="s">
        <v>332</v>
      </c>
      <c r="E467" s="42" t="str">
        <f t="shared" si="7"/>
        <v>31.12.2014</v>
      </c>
      <c r="F467">
        <v>2014</v>
      </c>
      <c r="G467">
        <v>1</v>
      </c>
      <c r="H467">
        <v>2</v>
      </c>
      <c r="I467" s="4">
        <v>3</v>
      </c>
      <c r="J467">
        <v>2</v>
      </c>
      <c r="K467" t="s">
        <v>1366</v>
      </c>
      <c r="L467">
        <v>1</v>
      </c>
      <c r="M467" t="s">
        <v>14</v>
      </c>
      <c r="N467" t="s">
        <v>19</v>
      </c>
      <c r="P467">
        <v>1</v>
      </c>
      <c r="Q467">
        <v>2</v>
      </c>
      <c r="R467">
        <v>2</v>
      </c>
      <c r="S467">
        <v>1</v>
      </c>
      <c r="U467">
        <v>0</v>
      </c>
      <c r="V467">
        <v>0</v>
      </c>
      <c r="W467" t="s">
        <v>20</v>
      </c>
      <c r="Y467" t="s">
        <v>1662</v>
      </c>
      <c r="Z467" s="13">
        <v>529</v>
      </c>
      <c r="AA467" s="13">
        <v>10456</v>
      </c>
      <c r="AB467" s="13">
        <v>344</v>
      </c>
      <c r="AC467" s="13" t="s">
        <v>20</v>
      </c>
      <c r="AD467" s="13" t="s">
        <v>20</v>
      </c>
      <c r="AE467" s="13" t="s">
        <v>20</v>
      </c>
      <c r="AF467" s="13" t="s">
        <v>20</v>
      </c>
      <c r="AG467" s="13">
        <v>160</v>
      </c>
      <c r="AH467" t="s">
        <v>20</v>
      </c>
      <c r="AI467">
        <v>0</v>
      </c>
      <c r="AK467">
        <v>0</v>
      </c>
      <c r="AL467">
        <v>0</v>
      </c>
      <c r="AM467">
        <v>2</v>
      </c>
      <c r="AN467">
        <v>0</v>
      </c>
      <c r="AO467">
        <v>0</v>
      </c>
      <c r="AQ467">
        <v>2</v>
      </c>
      <c r="AR467" t="s">
        <v>20</v>
      </c>
      <c r="AS467" t="s">
        <v>20</v>
      </c>
      <c r="AT467">
        <v>5</v>
      </c>
      <c r="AU467">
        <v>2</v>
      </c>
      <c r="AV467">
        <v>0</v>
      </c>
      <c r="BA467" t="s">
        <v>2326</v>
      </c>
      <c r="BB467" s="6" t="s">
        <v>1399</v>
      </c>
      <c r="BE467">
        <v>3116</v>
      </c>
      <c r="BG467" s="9">
        <v>1425</v>
      </c>
      <c r="BI467" s="14" t="s">
        <v>3149</v>
      </c>
    </row>
    <row r="468" spans="1:61" x14ac:dyDescent="0.25">
      <c r="A468" s="17" t="s">
        <v>1</v>
      </c>
      <c r="B468" t="s">
        <v>331</v>
      </c>
      <c r="C468" t="str">
        <f>VLOOKUP(Tabelle1[[#This Row],[bank_name]],list_all_banks!$B$1:$C$691,2,FALSE)</f>
        <v>DE13216</v>
      </c>
      <c r="D468" s="6" t="s">
        <v>332</v>
      </c>
      <c r="E468" s="42" t="str">
        <f t="shared" si="7"/>
        <v>31.12.2014</v>
      </c>
      <c r="F468">
        <v>2014</v>
      </c>
      <c r="G468">
        <v>1</v>
      </c>
      <c r="H468">
        <v>2</v>
      </c>
      <c r="I468" s="4">
        <v>3</v>
      </c>
      <c r="J468">
        <v>2</v>
      </c>
      <c r="K468" t="s">
        <v>1366</v>
      </c>
      <c r="L468">
        <v>1</v>
      </c>
      <c r="M468" t="s">
        <v>14</v>
      </c>
      <c r="N468" t="s">
        <v>19</v>
      </c>
      <c r="P468">
        <v>1</v>
      </c>
      <c r="Q468">
        <v>2</v>
      </c>
      <c r="R468">
        <v>2</v>
      </c>
      <c r="S468">
        <v>1</v>
      </c>
      <c r="U468">
        <v>0</v>
      </c>
      <c r="V468">
        <v>0</v>
      </c>
      <c r="W468" t="s">
        <v>20</v>
      </c>
      <c r="Y468" t="s">
        <v>1702</v>
      </c>
      <c r="Z468" s="13">
        <v>127</v>
      </c>
      <c r="AA468" s="13">
        <v>296</v>
      </c>
      <c r="AB468" s="13">
        <v>74</v>
      </c>
      <c r="AC468" s="13" t="s">
        <v>20</v>
      </c>
      <c r="AD468" s="13" t="s">
        <v>20</v>
      </c>
      <c r="AE468" s="13" t="s">
        <v>20</v>
      </c>
      <c r="AF468" s="13" t="s">
        <v>20</v>
      </c>
      <c r="AG468" s="13">
        <v>19</v>
      </c>
      <c r="AH468" t="s">
        <v>20</v>
      </c>
      <c r="AI468">
        <v>0</v>
      </c>
      <c r="AK468">
        <v>0</v>
      </c>
      <c r="AL468">
        <v>0</v>
      </c>
      <c r="AM468">
        <v>2</v>
      </c>
      <c r="AN468">
        <v>0</v>
      </c>
      <c r="AO468">
        <v>0</v>
      </c>
      <c r="AQ468">
        <v>2</v>
      </c>
      <c r="AR468" t="s">
        <v>20</v>
      </c>
      <c r="AS468" t="s">
        <v>20</v>
      </c>
      <c r="AT468">
        <v>5</v>
      </c>
      <c r="AU468">
        <v>2</v>
      </c>
      <c r="AV468">
        <v>0</v>
      </c>
      <c r="BA468" t="s">
        <v>2326</v>
      </c>
      <c r="BB468" s="6" t="s">
        <v>1399</v>
      </c>
      <c r="BE468">
        <v>3116</v>
      </c>
      <c r="BG468" s="9">
        <v>1425</v>
      </c>
      <c r="BI468" s="14" t="s">
        <v>3149</v>
      </c>
    </row>
    <row r="469" spans="1:61" x14ac:dyDescent="0.25">
      <c r="A469" s="17" t="s">
        <v>1</v>
      </c>
      <c r="B469" t="s">
        <v>331</v>
      </c>
      <c r="C469" t="str">
        <f>VLOOKUP(Tabelle1[[#This Row],[bank_name]],list_all_banks!$B$1:$C$691,2,FALSE)</f>
        <v>DE13216</v>
      </c>
      <c r="D469" s="6" t="s">
        <v>332</v>
      </c>
      <c r="E469" s="42" t="str">
        <f t="shared" si="7"/>
        <v>31.12.2014</v>
      </c>
      <c r="F469">
        <v>2014</v>
      </c>
      <c r="G469">
        <v>1</v>
      </c>
      <c r="H469">
        <v>2</v>
      </c>
      <c r="I469" s="4">
        <v>3</v>
      </c>
      <c r="J469">
        <v>2</v>
      </c>
      <c r="K469" t="s">
        <v>1366</v>
      </c>
      <c r="L469">
        <v>1</v>
      </c>
      <c r="M469" t="s">
        <v>14</v>
      </c>
      <c r="N469" t="s">
        <v>19</v>
      </c>
      <c r="P469">
        <v>1</v>
      </c>
      <c r="Q469">
        <v>2</v>
      </c>
      <c r="R469">
        <v>2</v>
      </c>
      <c r="S469">
        <v>1</v>
      </c>
      <c r="U469">
        <v>0</v>
      </c>
      <c r="V469">
        <v>0</v>
      </c>
      <c r="W469" t="s">
        <v>20</v>
      </c>
      <c r="Y469" t="s">
        <v>1001</v>
      </c>
      <c r="Z469" s="13">
        <v>19</v>
      </c>
      <c r="AA469" s="13">
        <v>398</v>
      </c>
      <c r="AB469" s="13">
        <v>5</v>
      </c>
      <c r="AC469" s="13" t="s">
        <v>20</v>
      </c>
      <c r="AD469" s="13" t="s">
        <v>20</v>
      </c>
      <c r="AE469" s="13" t="s">
        <v>20</v>
      </c>
      <c r="AF469" s="13" t="s">
        <v>20</v>
      </c>
      <c r="AG469" s="13">
        <v>1</v>
      </c>
      <c r="AH469" t="s">
        <v>20</v>
      </c>
      <c r="AI469">
        <v>0</v>
      </c>
      <c r="AK469">
        <v>0</v>
      </c>
      <c r="AL469">
        <v>0</v>
      </c>
      <c r="AM469">
        <v>2</v>
      </c>
      <c r="AN469">
        <v>0</v>
      </c>
      <c r="AO469">
        <v>0</v>
      </c>
      <c r="AQ469">
        <v>2</v>
      </c>
      <c r="AR469" t="s">
        <v>20</v>
      </c>
      <c r="AS469" t="s">
        <v>20</v>
      </c>
      <c r="AT469">
        <v>5</v>
      </c>
      <c r="AU469">
        <v>2</v>
      </c>
      <c r="AV469">
        <v>0</v>
      </c>
      <c r="BA469" t="s">
        <v>2326</v>
      </c>
      <c r="BB469" s="6" t="s">
        <v>1399</v>
      </c>
      <c r="BE469">
        <v>3116</v>
      </c>
      <c r="BG469" s="9">
        <v>1425</v>
      </c>
      <c r="BI469" s="14" t="s">
        <v>3149</v>
      </c>
    </row>
    <row r="470" spans="1:61" x14ac:dyDescent="0.25">
      <c r="A470" s="102" t="s">
        <v>1</v>
      </c>
      <c r="B470" s="9" t="s">
        <v>331</v>
      </c>
      <c r="C470" s="9" t="str">
        <f>VLOOKUP(Tabelle1[[#This Row],[bank_name]],list_all_banks!$B$1:$C$691,2,FALSE)</f>
        <v>DE13216</v>
      </c>
      <c r="D470" s="6" t="s">
        <v>332</v>
      </c>
      <c r="E470" s="42" t="str">
        <f t="shared" si="7"/>
        <v>31.12.2014</v>
      </c>
      <c r="F470" s="9">
        <v>2014</v>
      </c>
      <c r="G470" s="9">
        <v>1</v>
      </c>
      <c r="H470" s="9">
        <v>2</v>
      </c>
      <c r="I470" s="106">
        <v>3</v>
      </c>
      <c r="J470" s="9">
        <v>2</v>
      </c>
      <c r="K470" s="9" t="s">
        <v>1366</v>
      </c>
      <c r="L470" s="9">
        <v>1</v>
      </c>
      <c r="M470" s="9" t="s">
        <v>14</v>
      </c>
      <c r="N470" s="9" t="s">
        <v>19</v>
      </c>
      <c r="P470" s="9">
        <v>1</v>
      </c>
      <c r="Q470" s="9">
        <v>2</v>
      </c>
      <c r="R470" s="9">
        <v>2</v>
      </c>
      <c r="S470" s="9">
        <v>1</v>
      </c>
      <c r="U470" s="9">
        <v>0</v>
      </c>
      <c r="V470" s="9">
        <v>0</v>
      </c>
      <c r="W470" s="9" t="s">
        <v>20</v>
      </c>
      <c r="Y470" s="9" t="s">
        <v>1726</v>
      </c>
      <c r="Z470" s="68">
        <v>24</v>
      </c>
      <c r="AA470" s="68">
        <v>13</v>
      </c>
      <c r="AB470" s="68">
        <v>15</v>
      </c>
      <c r="AC470" s="68" t="s">
        <v>20</v>
      </c>
      <c r="AD470" s="68" t="s">
        <v>20</v>
      </c>
      <c r="AE470" s="68" t="s">
        <v>20</v>
      </c>
      <c r="AF470" s="68" t="s">
        <v>20</v>
      </c>
      <c r="AG470" s="68">
        <v>4</v>
      </c>
      <c r="AH470" s="9" t="s">
        <v>20</v>
      </c>
      <c r="AI470" s="9">
        <v>0</v>
      </c>
      <c r="AK470" s="9">
        <v>0</v>
      </c>
      <c r="AL470" s="9">
        <v>0</v>
      </c>
      <c r="AM470" s="9">
        <v>2</v>
      </c>
      <c r="AN470" s="9">
        <v>0</v>
      </c>
      <c r="AO470" s="9">
        <v>0</v>
      </c>
      <c r="AQ470" s="9">
        <v>2</v>
      </c>
      <c r="AR470" s="9" t="s">
        <v>20</v>
      </c>
      <c r="AS470" s="9" t="s">
        <v>20</v>
      </c>
      <c r="AT470" s="9">
        <v>5</v>
      </c>
      <c r="AU470" s="9">
        <v>2</v>
      </c>
      <c r="AV470" s="9">
        <v>0</v>
      </c>
      <c r="AW470" s="9"/>
      <c r="AX470" s="9"/>
      <c r="BA470" s="9" t="s">
        <v>2326</v>
      </c>
      <c r="BB470" s="6" t="s">
        <v>1399</v>
      </c>
      <c r="BC470" s="9"/>
      <c r="BD470" s="9"/>
      <c r="BE470">
        <v>3116</v>
      </c>
      <c r="BG470" s="9">
        <v>1425</v>
      </c>
      <c r="BI470" s="14" t="s">
        <v>3149</v>
      </c>
    </row>
    <row r="471" spans="1:61" x14ac:dyDescent="0.25">
      <c r="A471" s="17" t="s">
        <v>1</v>
      </c>
      <c r="B471" t="s">
        <v>331</v>
      </c>
      <c r="C471" t="str">
        <f>VLOOKUP(Tabelle1[[#This Row],[bank_name]],list_all_banks!$B$1:$C$691,2,FALSE)</f>
        <v>DE13216</v>
      </c>
      <c r="D471" s="6" t="s">
        <v>332</v>
      </c>
      <c r="E471" s="42" t="str">
        <f t="shared" si="7"/>
        <v>31.12.2014</v>
      </c>
      <c r="F471">
        <v>2014</v>
      </c>
      <c r="G471">
        <v>1</v>
      </c>
      <c r="H471">
        <v>2</v>
      </c>
      <c r="I471" s="4">
        <v>3</v>
      </c>
      <c r="J471">
        <v>2</v>
      </c>
      <c r="K471" t="s">
        <v>1366</v>
      </c>
      <c r="L471">
        <v>1</v>
      </c>
      <c r="M471" t="s">
        <v>14</v>
      </c>
      <c r="N471" t="s">
        <v>19</v>
      </c>
      <c r="P471">
        <v>1</v>
      </c>
      <c r="Q471">
        <v>2</v>
      </c>
      <c r="R471">
        <v>2</v>
      </c>
      <c r="S471">
        <v>1</v>
      </c>
      <c r="U471">
        <v>0</v>
      </c>
      <c r="V471">
        <v>0</v>
      </c>
      <c r="W471" t="s">
        <v>20</v>
      </c>
      <c r="Y471" t="s">
        <v>1020</v>
      </c>
      <c r="Z471" s="13">
        <v>1082</v>
      </c>
      <c r="AA471" s="13">
        <v>3979</v>
      </c>
      <c r="AB471" s="13">
        <v>95</v>
      </c>
      <c r="AC471" s="13" t="s">
        <v>20</v>
      </c>
      <c r="AD471" s="13" t="s">
        <v>20</v>
      </c>
      <c r="AE471" s="13" t="s">
        <v>20</v>
      </c>
      <c r="AF471" s="13" t="s">
        <v>20</v>
      </c>
      <c r="AG471" s="13">
        <v>55</v>
      </c>
      <c r="AH471" t="s">
        <v>20</v>
      </c>
      <c r="AI471">
        <v>0</v>
      </c>
      <c r="AK471">
        <v>0</v>
      </c>
      <c r="AL471">
        <v>0</v>
      </c>
      <c r="AM471">
        <v>2</v>
      </c>
      <c r="AN471">
        <v>0</v>
      </c>
      <c r="AO471">
        <v>0</v>
      </c>
      <c r="AQ471">
        <v>2</v>
      </c>
      <c r="AR471" t="s">
        <v>20</v>
      </c>
      <c r="AS471" t="s">
        <v>20</v>
      </c>
      <c r="AT471">
        <v>5</v>
      </c>
      <c r="AU471">
        <v>2</v>
      </c>
      <c r="AV471">
        <v>0</v>
      </c>
      <c r="BA471" t="s">
        <v>2326</v>
      </c>
      <c r="BB471" s="6" t="s">
        <v>1399</v>
      </c>
      <c r="BE471">
        <v>3116</v>
      </c>
      <c r="BG471" s="9">
        <v>1425</v>
      </c>
      <c r="BI471" s="14" t="s">
        <v>3149</v>
      </c>
    </row>
    <row r="472" spans="1:61" x14ac:dyDescent="0.25">
      <c r="A472" s="17" t="s">
        <v>1</v>
      </c>
      <c r="B472" t="s">
        <v>331</v>
      </c>
      <c r="C472" t="str">
        <f>VLOOKUP(Tabelle1[[#This Row],[bank_name]],list_all_banks!$B$1:$C$691,2,FALSE)</f>
        <v>DE13216</v>
      </c>
      <c r="D472" s="6" t="s">
        <v>332</v>
      </c>
      <c r="E472" s="42" t="str">
        <f t="shared" si="7"/>
        <v>31.12.2014</v>
      </c>
      <c r="F472">
        <v>2014</v>
      </c>
      <c r="G472">
        <v>1</v>
      </c>
      <c r="H472">
        <v>2</v>
      </c>
      <c r="I472" s="4">
        <v>3</v>
      </c>
      <c r="J472">
        <v>2</v>
      </c>
      <c r="K472" t="s">
        <v>1366</v>
      </c>
      <c r="L472">
        <v>1</v>
      </c>
      <c r="M472" t="s">
        <v>14</v>
      </c>
      <c r="N472" t="s">
        <v>19</v>
      </c>
      <c r="P472">
        <v>1</v>
      </c>
      <c r="Q472">
        <v>2</v>
      </c>
      <c r="R472">
        <v>2</v>
      </c>
      <c r="S472">
        <v>1</v>
      </c>
      <c r="U472">
        <v>0</v>
      </c>
      <c r="V472">
        <v>0</v>
      </c>
      <c r="W472" t="s">
        <v>20</v>
      </c>
      <c r="Y472" t="s">
        <v>1696</v>
      </c>
      <c r="Z472" s="13">
        <v>602</v>
      </c>
      <c r="AA472" s="13">
        <v>686</v>
      </c>
      <c r="AB472" s="13">
        <v>257</v>
      </c>
      <c r="AC472" s="13" t="s">
        <v>20</v>
      </c>
      <c r="AD472" s="13" t="s">
        <v>20</v>
      </c>
      <c r="AE472" s="13" t="s">
        <v>20</v>
      </c>
      <c r="AF472" s="13" t="s">
        <v>20</v>
      </c>
      <c r="AG472" s="13">
        <v>108</v>
      </c>
      <c r="AH472" t="s">
        <v>20</v>
      </c>
      <c r="AI472">
        <v>0</v>
      </c>
      <c r="AK472">
        <v>0</v>
      </c>
      <c r="AL472">
        <v>0</v>
      </c>
      <c r="AM472">
        <v>2</v>
      </c>
      <c r="AN472">
        <v>0</v>
      </c>
      <c r="AO472">
        <v>0</v>
      </c>
      <c r="AQ472">
        <v>2</v>
      </c>
      <c r="AR472" t="s">
        <v>20</v>
      </c>
      <c r="AS472" t="s">
        <v>20</v>
      </c>
      <c r="AT472">
        <v>5</v>
      </c>
      <c r="AU472">
        <v>2</v>
      </c>
      <c r="AV472">
        <v>0</v>
      </c>
      <c r="BA472" t="s">
        <v>2326</v>
      </c>
      <c r="BB472" s="6" t="s">
        <v>1399</v>
      </c>
      <c r="BE472">
        <v>3116</v>
      </c>
      <c r="BG472" s="9">
        <v>1425</v>
      </c>
      <c r="BI472" s="14" t="s">
        <v>3149</v>
      </c>
    </row>
    <row r="473" spans="1:61" x14ac:dyDescent="0.25">
      <c r="A473" s="17" t="s">
        <v>1</v>
      </c>
      <c r="B473" t="s">
        <v>331</v>
      </c>
      <c r="C473" t="str">
        <f>VLOOKUP(Tabelle1[[#This Row],[bank_name]],list_all_banks!$B$1:$C$691,2,FALSE)</f>
        <v>DE13216</v>
      </c>
      <c r="D473" s="6" t="s">
        <v>332</v>
      </c>
      <c r="E473" s="42" t="str">
        <f t="shared" si="7"/>
        <v>31.12.2014</v>
      </c>
      <c r="F473">
        <v>2014</v>
      </c>
      <c r="G473">
        <v>1</v>
      </c>
      <c r="H473">
        <v>2</v>
      </c>
      <c r="I473" s="4">
        <v>3</v>
      </c>
      <c r="J473">
        <v>2</v>
      </c>
      <c r="K473" t="s">
        <v>1366</v>
      </c>
      <c r="L473">
        <v>1</v>
      </c>
      <c r="M473" t="s">
        <v>14</v>
      </c>
      <c r="N473" t="s">
        <v>19</v>
      </c>
      <c r="P473">
        <v>1</v>
      </c>
      <c r="Q473">
        <v>2</v>
      </c>
      <c r="R473">
        <v>2</v>
      </c>
      <c r="S473">
        <v>1</v>
      </c>
      <c r="U473">
        <v>0</v>
      </c>
      <c r="V473">
        <v>0</v>
      </c>
      <c r="W473" t="s">
        <v>20</v>
      </c>
      <c r="Y473" t="s">
        <v>1681</v>
      </c>
      <c r="Z473" s="13">
        <v>24</v>
      </c>
      <c r="AA473" s="13">
        <v>122</v>
      </c>
      <c r="AB473" s="13">
        <v>-5</v>
      </c>
      <c r="AC473" s="13" t="s">
        <v>20</v>
      </c>
      <c r="AD473" s="13" t="s">
        <v>20</v>
      </c>
      <c r="AE473" s="13" t="s">
        <v>20</v>
      </c>
      <c r="AF473" s="13" t="s">
        <v>20</v>
      </c>
      <c r="AG473" s="13">
        <v>-1</v>
      </c>
      <c r="AH473" t="s">
        <v>20</v>
      </c>
      <c r="AI473">
        <v>0</v>
      </c>
      <c r="AK473">
        <v>0</v>
      </c>
      <c r="AL473">
        <v>0</v>
      </c>
      <c r="AM473">
        <v>2</v>
      </c>
      <c r="AN473">
        <v>0</v>
      </c>
      <c r="AO473">
        <v>0</v>
      </c>
      <c r="AQ473">
        <v>2</v>
      </c>
      <c r="AR473" t="s">
        <v>20</v>
      </c>
      <c r="AS473" t="s">
        <v>20</v>
      </c>
      <c r="AT473">
        <v>5</v>
      </c>
      <c r="AU473">
        <v>2</v>
      </c>
      <c r="AV473">
        <v>0</v>
      </c>
      <c r="BA473" t="s">
        <v>2326</v>
      </c>
      <c r="BB473" s="6" t="s">
        <v>1399</v>
      </c>
      <c r="BE473">
        <v>3116</v>
      </c>
      <c r="BG473" s="9">
        <v>1425</v>
      </c>
      <c r="BI473" s="14" t="s">
        <v>3149</v>
      </c>
    </row>
    <row r="474" spans="1:61" x14ac:dyDescent="0.25">
      <c r="A474" s="17" t="s">
        <v>1</v>
      </c>
      <c r="B474" t="s">
        <v>331</v>
      </c>
      <c r="C474" t="str">
        <f>VLOOKUP(Tabelle1[[#This Row],[bank_name]],list_all_banks!$B$1:$C$691,2,FALSE)</f>
        <v>DE13216</v>
      </c>
      <c r="D474" s="6" t="s">
        <v>332</v>
      </c>
      <c r="E474" s="42" t="str">
        <f t="shared" si="7"/>
        <v>31.12.2014</v>
      </c>
      <c r="F474">
        <v>2014</v>
      </c>
      <c r="G474">
        <v>1</v>
      </c>
      <c r="H474">
        <v>2</v>
      </c>
      <c r="I474" s="4">
        <v>3</v>
      </c>
      <c r="J474">
        <v>2</v>
      </c>
      <c r="K474" t="s">
        <v>1366</v>
      </c>
      <c r="L474">
        <v>1</v>
      </c>
      <c r="M474" t="s">
        <v>14</v>
      </c>
      <c r="N474" t="s">
        <v>19</v>
      </c>
      <c r="P474">
        <v>1</v>
      </c>
      <c r="Q474">
        <v>2</v>
      </c>
      <c r="R474">
        <v>2</v>
      </c>
      <c r="S474">
        <v>1</v>
      </c>
      <c r="U474">
        <v>0</v>
      </c>
      <c r="V474">
        <v>0</v>
      </c>
      <c r="W474" t="s">
        <v>20</v>
      </c>
      <c r="Y474" t="s">
        <v>1205</v>
      </c>
      <c r="Z474" s="13">
        <v>1</v>
      </c>
      <c r="AA474" s="13">
        <v>0</v>
      </c>
      <c r="AB474" s="13">
        <v>0</v>
      </c>
      <c r="AC474" s="13" t="s">
        <v>20</v>
      </c>
      <c r="AD474" s="13" t="s">
        <v>20</v>
      </c>
      <c r="AE474" s="13" t="s">
        <v>20</v>
      </c>
      <c r="AF474" s="13" t="s">
        <v>20</v>
      </c>
      <c r="AG474" s="13">
        <v>0</v>
      </c>
      <c r="AH474" t="s">
        <v>20</v>
      </c>
      <c r="AI474">
        <v>0</v>
      </c>
      <c r="AK474">
        <v>0</v>
      </c>
      <c r="AL474">
        <v>0</v>
      </c>
      <c r="AM474">
        <v>2</v>
      </c>
      <c r="AN474">
        <v>0</v>
      </c>
      <c r="AO474">
        <v>0</v>
      </c>
      <c r="AQ474">
        <v>2</v>
      </c>
      <c r="AR474" t="s">
        <v>20</v>
      </c>
      <c r="AS474" t="s">
        <v>20</v>
      </c>
      <c r="AT474">
        <v>5</v>
      </c>
      <c r="AU474">
        <v>2</v>
      </c>
      <c r="AV474">
        <v>0</v>
      </c>
      <c r="BA474" t="s">
        <v>2326</v>
      </c>
      <c r="BB474" s="6" t="s">
        <v>1399</v>
      </c>
      <c r="BE474">
        <v>3116</v>
      </c>
      <c r="BG474" s="9">
        <v>1425</v>
      </c>
      <c r="BI474" s="14" t="s">
        <v>3149</v>
      </c>
    </row>
    <row r="475" spans="1:61" x14ac:dyDescent="0.25">
      <c r="A475" s="17" t="s">
        <v>1</v>
      </c>
      <c r="B475" t="s">
        <v>331</v>
      </c>
      <c r="C475" t="str">
        <f>VLOOKUP(Tabelle1[[#This Row],[bank_name]],list_all_banks!$B$1:$C$691,2,FALSE)</f>
        <v>DE13216</v>
      </c>
      <c r="D475" s="6" t="s">
        <v>332</v>
      </c>
      <c r="E475" s="42" t="str">
        <f t="shared" si="7"/>
        <v>31.12.2014</v>
      </c>
      <c r="F475">
        <v>2014</v>
      </c>
      <c r="G475">
        <v>1</v>
      </c>
      <c r="H475">
        <v>2</v>
      </c>
      <c r="I475" s="4">
        <v>3</v>
      </c>
      <c r="J475">
        <v>2</v>
      </c>
      <c r="K475" t="s">
        <v>1366</v>
      </c>
      <c r="L475">
        <v>1</v>
      </c>
      <c r="M475" t="s">
        <v>14</v>
      </c>
      <c r="N475" t="s">
        <v>19</v>
      </c>
      <c r="P475">
        <v>1</v>
      </c>
      <c r="Q475">
        <v>2</v>
      </c>
      <c r="R475">
        <v>2</v>
      </c>
      <c r="S475">
        <v>1</v>
      </c>
      <c r="U475">
        <v>0</v>
      </c>
      <c r="V475">
        <v>0</v>
      </c>
      <c r="W475" t="s">
        <v>20</v>
      </c>
      <c r="Y475" t="s">
        <v>1170</v>
      </c>
      <c r="Z475" s="13">
        <v>812</v>
      </c>
      <c r="AA475" s="13">
        <v>610</v>
      </c>
      <c r="AB475" s="13">
        <v>549</v>
      </c>
      <c r="AC475" s="13" t="s">
        <v>20</v>
      </c>
      <c r="AD475" s="13" t="s">
        <v>20</v>
      </c>
      <c r="AE475" s="13" t="s">
        <v>20</v>
      </c>
      <c r="AF475" s="13" t="s">
        <v>20</v>
      </c>
      <c r="AG475" s="13">
        <v>157</v>
      </c>
      <c r="AH475" t="s">
        <v>20</v>
      </c>
      <c r="AI475">
        <v>0</v>
      </c>
      <c r="AK475">
        <v>0</v>
      </c>
      <c r="AL475">
        <v>0</v>
      </c>
      <c r="AM475">
        <v>2</v>
      </c>
      <c r="AN475">
        <v>0</v>
      </c>
      <c r="AO475">
        <v>0</v>
      </c>
      <c r="AQ475">
        <v>2</v>
      </c>
      <c r="AR475" t="s">
        <v>20</v>
      </c>
      <c r="AS475" t="s">
        <v>20</v>
      </c>
      <c r="AT475">
        <v>5</v>
      </c>
      <c r="AU475">
        <v>2</v>
      </c>
      <c r="AV475">
        <v>0</v>
      </c>
      <c r="BA475" t="s">
        <v>2326</v>
      </c>
      <c r="BB475" s="6" t="s">
        <v>1399</v>
      </c>
      <c r="BE475">
        <v>3116</v>
      </c>
      <c r="BG475" s="9">
        <v>1425</v>
      </c>
      <c r="BI475" s="14" t="s">
        <v>3149</v>
      </c>
    </row>
    <row r="476" spans="1:61" x14ac:dyDescent="0.25">
      <c r="A476" s="17" t="s">
        <v>1</v>
      </c>
      <c r="B476" t="s">
        <v>331</v>
      </c>
      <c r="C476" t="str">
        <f>VLOOKUP(Tabelle1[[#This Row],[bank_name]],list_all_banks!$B$1:$C$691,2,FALSE)</f>
        <v>DE13216</v>
      </c>
      <c r="D476" s="6" t="s">
        <v>332</v>
      </c>
      <c r="E476" s="42" t="str">
        <f t="shared" si="7"/>
        <v>31.12.2014</v>
      </c>
      <c r="F476">
        <v>2014</v>
      </c>
      <c r="G476">
        <v>1</v>
      </c>
      <c r="H476">
        <v>2</v>
      </c>
      <c r="I476" s="4">
        <v>3</v>
      </c>
      <c r="J476">
        <v>2</v>
      </c>
      <c r="K476" t="s">
        <v>1366</v>
      </c>
      <c r="L476">
        <v>1</v>
      </c>
      <c r="M476" t="s">
        <v>14</v>
      </c>
      <c r="N476" t="s">
        <v>19</v>
      </c>
      <c r="P476">
        <v>1</v>
      </c>
      <c r="Q476">
        <v>2</v>
      </c>
      <c r="R476">
        <v>2</v>
      </c>
      <c r="S476">
        <v>1</v>
      </c>
      <c r="U476">
        <v>0</v>
      </c>
      <c r="V476">
        <v>0</v>
      </c>
      <c r="W476" t="s">
        <v>20</v>
      </c>
      <c r="Y476" t="s">
        <v>1703</v>
      </c>
      <c r="Z476" s="13">
        <v>71</v>
      </c>
      <c r="AA476" s="13">
        <v>202</v>
      </c>
      <c r="AB476" s="13">
        <v>46</v>
      </c>
      <c r="AC476" s="13" t="s">
        <v>20</v>
      </c>
      <c r="AD476" s="13" t="s">
        <v>20</v>
      </c>
      <c r="AE476" s="13" t="s">
        <v>20</v>
      </c>
      <c r="AF476" s="13" t="s">
        <v>20</v>
      </c>
      <c r="AG476" s="13">
        <v>12</v>
      </c>
      <c r="AH476" t="s">
        <v>20</v>
      </c>
      <c r="AI476">
        <v>0</v>
      </c>
      <c r="AK476">
        <v>0</v>
      </c>
      <c r="AL476">
        <v>0</v>
      </c>
      <c r="AM476">
        <v>2</v>
      </c>
      <c r="AN476">
        <v>0</v>
      </c>
      <c r="AO476">
        <v>0</v>
      </c>
      <c r="AQ476">
        <v>2</v>
      </c>
      <c r="AR476" t="s">
        <v>20</v>
      </c>
      <c r="AS476" t="s">
        <v>20</v>
      </c>
      <c r="AT476">
        <v>5</v>
      </c>
      <c r="AU476">
        <v>2</v>
      </c>
      <c r="AV476">
        <v>0</v>
      </c>
      <c r="BA476" t="s">
        <v>2326</v>
      </c>
      <c r="BB476" s="6" t="s">
        <v>1399</v>
      </c>
      <c r="BE476">
        <v>3116</v>
      </c>
      <c r="BG476" s="9">
        <v>1425</v>
      </c>
      <c r="BI476" s="14" t="s">
        <v>3149</v>
      </c>
    </row>
    <row r="477" spans="1:61" x14ac:dyDescent="0.25">
      <c r="A477" s="17" t="s">
        <v>1</v>
      </c>
      <c r="B477" t="s">
        <v>331</v>
      </c>
      <c r="C477" t="str">
        <f>VLOOKUP(Tabelle1[[#This Row],[bank_name]],list_all_banks!$B$1:$C$691,2,FALSE)</f>
        <v>DE13216</v>
      </c>
      <c r="D477" s="6" t="s">
        <v>332</v>
      </c>
      <c r="E477" s="42" t="str">
        <f t="shared" si="7"/>
        <v>31.12.2014</v>
      </c>
      <c r="F477">
        <v>2014</v>
      </c>
      <c r="G477">
        <v>1</v>
      </c>
      <c r="H477">
        <v>2</v>
      </c>
      <c r="I477" s="4">
        <v>3</v>
      </c>
      <c r="J477">
        <v>2</v>
      </c>
      <c r="K477" t="s">
        <v>1366</v>
      </c>
      <c r="L477">
        <v>1</v>
      </c>
      <c r="M477" t="s">
        <v>14</v>
      </c>
      <c r="N477" t="s">
        <v>19</v>
      </c>
      <c r="P477">
        <v>1</v>
      </c>
      <c r="Q477">
        <v>2</v>
      </c>
      <c r="R477">
        <v>2</v>
      </c>
      <c r="S477">
        <v>1</v>
      </c>
      <c r="U477">
        <v>0</v>
      </c>
      <c r="V477">
        <v>0</v>
      </c>
      <c r="W477" t="s">
        <v>20</v>
      </c>
      <c r="Y477" t="s">
        <v>1218</v>
      </c>
      <c r="Z477" s="13">
        <v>84</v>
      </c>
      <c r="AA477" s="13">
        <v>4</v>
      </c>
      <c r="AB477" s="13">
        <v>83</v>
      </c>
      <c r="AC477" s="13" t="s">
        <v>20</v>
      </c>
      <c r="AD477" s="13" t="s">
        <v>20</v>
      </c>
      <c r="AE477" s="13" t="s">
        <v>20</v>
      </c>
      <c r="AF477" s="13" t="s">
        <v>20</v>
      </c>
      <c r="AG477" s="13">
        <v>23</v>
      </c>
      <c r="AH477" t="s">
        <v>20</v>
      </c>
      <c r="AI477">
        <v>0</v>
      </c>
      <c r="AK477">
        <v>0</v>
      </c>
      <c r="AL477">
        <v>0</v>
      </c>
      <c r="AM477">
        <v>2</v>
      </c>
      <c r="AN477">
        <v>0</v>
      </c>
      <c r="AO477">
        <v>0</v>
      </c>
      <c r="AQ477">
        <v>2</v>
      </c>
      <c r="AR477" t="s">
        <v>20</v>
      </c>
      <c r="AS477" t="s">
        <v>20</v>
      </c>
      <c r="AT477">
        <v>5</v>
      </c>
      <c r="AU477">
        <v>2</v>
      </c>
      <c r="AV477">
        <v>0</v>
      </c>
      <c r="BA477" t="s">
        <v>2326</v>
      </c>
      <c r="BB477" s="6" t="s">
        <v>1399</v>
      </c>
      <c r="BE477">
        <v>3116</v>
      </c>
      <c r="BG477" s="9">
        <v>1425</v>
      </c>
      <c r="BI477" s="14" t="s">
        <v>3149</v>
      </c>
    </row>
    <row r="478" spans="1:61" x14ac:dyDescent="0.25">
      <c r="A478" s="17" t="s">
        <v>1</v>
      </c>
      <c r="B478" t="s">
        <v>331</v>
      </c>
      <c r="C478" t="str">
        <f>VLOOKUP(Tabelle1[[#This Row],[bank_name]],list_all_banks!$B$1:$C$691,2,FALSE)</f>
        <v>DE13216</v>
      </c>
      <c r="D478" s="6" t="s">
        <v>332</v>
      </c>
      <c r="E478" s="42" t="str">
        <f t="shared" si="7"/>
        <v>31.12.2014</v>
      </c>
      <c r="F478">
        <v>2014</v>
      </c>
      <c r="G478">
        <v>1</v>
      </c>
      <c r="H478">
        <v>2</v>
      </c>
      <c r="I478" s="4">
        <v>3</v>
      </c>
      <c r="J478">
        <v>2</v>
      </c>
      <c r="K478" t="s">
        <v>1366</v>
      </c>
      <c r="L478">
        <v>1</v>
      </c>
      <c r="M478" t="s">
        <v>14</v>
      </c>
      <c r="N478" t="s">
        <v>19</v>
      </c>
      <c r="P478">
        <v>1</v>
      </c>
      <c r="Q478">
        <v>2</v>
      </c>
      <c r="R478">
        <v>2</v>
      </c>
      <c r="S478">
        <v>1</v>
      </c>
      <c r="U478">
        <v>0</v>
      </c>
      <c r="V478">
        <v>0</v>
      </c>
      <c r="W478" t="s">
        <v>20</v>
      </c>
      <c r="Y478" t="s">
        <v>1704</v>
      </c>
      <c r="Z478" s="13">
        <v>33</v>
      </c>
      <c r="AA478" s="13">
        <v>198</v>
      </c>
      <c r="AB478" s="13">
        <v>14</v>
      </c>
      <c r="AC478" s="13" t="s">
        <v>20</v>
      </c>
      <c r="AD478" s="13" t="s">
        <v>20</v>
      </c>
      <c r="AE478" s="13" t="s">
        <v>20</v>
      </c>
      <c r="AF478" s="13" t="s">
        <v>20</v>
      </c>
      <c r="AG478" s="13">
        <v>2</v>
      </c>
      <c r="AH478" t="s">
        <v>20</v>
      </c>
      <c r="AI478">
        <v>0</v>
      </c>
      <c r="AK478">
        <v>0</v>
      </c>
      <c r="AL478">
        <v>0</v>
      </c>
      <c r="AM478">
        <v>2</v>
      </c>
      <c r="AN478">
        <v>0</v>
      </c>
      <c r="AO478">
        <v>0</v>
      </c>
      <c r="AQ478">
        <v>2</v>
      </c>
      <c r="AR478" t="s">
        <v>20</v>
      </c>
      <c r="AS478" t="s">
        <v>20</v>
      </c>
      <c r="AT478">
        <v>5</v>
      </c>
      <c r="AU478">
        <v>2</v>
      </c>
      <c r="AV478">
        <v>0</v>
      </c>
      <c r="BA478" t="s">
        <v>2326</v>
      </c>
      <c r="BB478" s="6" t="s">
        <v>1399</v>
      </c>
      <c r="BE478">
        <v>3116</v>
      </c>
      <c r="BG478" s="9">
        <v>1425</v>
      </c>
      <c r="BI478" s="14" t="s">
        <v>3149</v>
      </c>
    </row>
    <row r="479" spans="1:61" x14ac:dyDescent="0.25">
      <c r="A479" s="17" t="s">
        <v>1</v>
      </c>
      <c r="B479" t="s">
        <v>331</v>
      </c>
      <c r="C479" t="str">
        <f>VLOOKUP(Tabelle1[[#This Row],[bank_name]],list_all_banks!$B$1:$C$691,2,FALSE)</f>
        <v>DE13216</v>
      </c>
      <c r="D479" s="6" t="s">
        <v>332</v>
      </c>
      <c r="E479" s="42" t="str">
        <f t="shared" si="7"/>
        <v>31.12.2014</v>
      </c>
      <c r="F479">
        <v>2014</v>
      </c>
      <c r="G479">
        <v>1</v>
      </c>
      <c r="H479">
        <v>2</v>
      </c>
      <c r="I479" s="4">
        <v>3</v>
      </c>
      <c r="J479">
        <v>2</v>
      </c>
      <c r="K479" t="s">
        <v>1366</v>
      </c>
      <c r="L479">
        <v>1</v>
      </c>
      <c r="M479" t="s">
        <v>14</v>
      </c>
      <c r="N479" t="s">
        <v>19</v>
      </c>
      <c r="P479">
        <v>1</v>
      </c>
      <c r="Q479">
        <v>2</v>
      </c>
      <c r="R479">
        <v>2</v>
      </c>
      <c r="S479">
        <v>1</v>
      </c>
      <c r="U479">
        <v>0</v>
      </c>
      <c r="V479">
        <v>0</v>
      </c>
      <c r="W479" t="s">
        <v>20</v>
      </c>
      <c r="Y479" t="s">
        <v>1683</v>
      </c>
      <c r="Z479" s="13">
        <v>63</v>
      </c>
      <c r="AA479" s="13">
        <v>126</v>
      </c>
      <c r="AB479" s="13">
        <v>30</v>
      </c>
      <c r="AC479" s="13" t="s">
        <v>20</v>
      </c>
      <c r="AD479" s="13" t="s">
        <v>20</v>
      </c>
      <c r="AE479" s="13" t="s">
        <v>20</v>
      </c>
      <c r="AF479" s="13" t="s">
        <v>20</v>
      </c>
      <c r="AG479" s="13">
        <v>0</v>
      </c>
      <c r="AH479" t="s">
        <v>20</v>
      </c>
      <c r="AI479">
        <v>0</v>
      </c>
      <c r="AK479">
        <v>0</v>
      </c>
      <c r="AL479">
        <v>0</v>
      </c>
      <c r="AM479">
        <v>2</v>
      </c>
      <c r="AN479">
        <v>0</v>
      </c>
      <c r="AO479">
        <v>0</v>
      </c>
      <c r="AQ479">
        <v>2</v>
      </c>
      <c r="AR479" t="s">
        <v>20</v>
      </c>
      <c r="AS479" t="s">
        <v>20</v>
      </c>
      <c r="AT479">
        <v>5</v>
      </c>
      <c r="AU479">
        <v>2</v>
      </c>
      <c r="AV479">
        <v>0</v>
      </c>
      <c r="BA479" t="s">
        <v>2326</v>
      </c>
      <c r="BB479" s="6" t="s">
        <v>1399</v>
      </c>
      <c r="BE479">
        <v>3116</v>
      </c>
      <c r="BG479" s="9">
        <v>1425</v>
      </c>
      <c r="BI479" s="14" t="s">
        <v>3149</v>
      </c>
    </row>
    <row r="480" spans="1:61" x14ac:dyDescent="0.25">
      <c r="A480" s="17" t="s">
        <v>1</v>
      </c>
      <c r="B480" t="s">
        <v>331</v>
      </c>
      <c r="C480" t="str">
        <f>VLOOKUP(Tabelle1[[#This Row],[bank_name]],list_all_banks!$B$1:$C$691,2,FALSE)</f>
        <v>DE13216</v>
      </c>
      <c r="D480" s="6" t="s">
        <v>332</v>
      </c>
      <c r="E480" s="42" t="str">
        <f t="shared" si="7"/>
        <v>31.12.2014</v>
      </c>
      <c r="F480">
        <v>2014</v>
      </c>
      <c r="G480">
        <v>1</v>
      </c>
      <c r="H480">
        <v>2</v>
      </c>
      <c r="I480" s="4">
        <v>3</v>
      </c>
      <c r="J480">
        <v>2</v>
      </c>
      <c r="K480" t="s">
        <v>1366</v>
      </c>
      <c r="L480">
        <v>1</v>
      </c>
      <c r="M480" t="s">
        <v>14</v>
      </c>
      <c r="N480" t="s">
        <v>19</v>
      </c>
      <c r="P480">
        <v>1</v>
      </c>
      <c r="Q480">
        <v>2</v>
      </c>
      <c r="R480">
        <v>2</v>
      </c>
      <c r="S480">
        <v>1</v>
      </c>
      <c r="U480">
        <v>0</v>
      </c>
      <c r="V480">
        <v>0</v>
      </c>
      <c r="W480" t="s">
        <v>20</v>
      </c>
      <c r="Y480" t="s">
        <v>1225</v>
      </c>
      <c r="Z480" s="13">
        <v>419</v>
      </c>
      <c r="AA480" s="13">
        <v>862</v>
      </c>
      <c r="AB480" s="13">
        <v>1</v>
      </c>
      <c r="AC480" s="13" t="s">
        <v>20</v>
      </c>
      <c r="AD480" s="13" t="s">
        <v>20</v>
      </c>
      <c r="AE480" s="13" t="s">
        <v>20</v>
      </c>
      <c r="AF480" s="13" t="s">
        <v>20</v>
      </c>
      <c r="AG480" s="13">
        <v>0</v>
      </c>
      <c r="AH480" t="s">
        <v>20</v>
      </c>
      <c r="AI480">
        <v>0</v>
      </c>
      <c r="AK480">
        <v>0</v>
      </c>
      <c r="AL480">
        <v>0</v>
      </c>
      <c r="AM480">
        <v>2</v>
      </c>
      <c r="AN480">
        <v>0</v>
      </c>
      <c r="AO480">
        <v>0</v>
      </c>
      <c r="AQ480">
        <v>2</v>
      </c>
      <c r="AR480" t="s">
        <v>20</v>
      </c>
      <c r="AS480" t="s">
        <v>20</v>
      </c>
      <c r="AT480">
        <v>5</v>
      </c>
      <c r="AU480">
        <v>2</v>
      </c>
      <c r="AV480">
        <v>0</v>
      </c>
      <c r="BA480" t="s">
        <v>2326</v>
      </c>
      <c r="BB480" s="6" t="s">
        <v>1399</v>
      </c>
      <c r="BE480">
        <v>3116</v>
      </c>
      <c r="BG480" s="9">
        <v>1425</v>
      </c>
      <c r="BI480" s="14" t="s">
        <v>3149</v>
      </c>
    </row>
    <row r="481" spans="1:61" x14ac:dyDescent="0.25">
      <c r="A481" s="102" t="s">
        <v>1</v>
      </c>
      <c r="B481" s="9" t="s">
        <v>331</v>
      </c>
      <c r="C481" s="9" t="str">
        <f>VLOOKUP(Tabelle1[[#This Row],[bank_name]],list_all_banks!$B$1:$C$691,2,FALSE)</f>
        <v>DE13216</v>
      </c>
      <c r="D481" s="6" t="s">
        <v>332</v>
      </c>
      <c r="E481" s="42" t="str">
        <f t="shared" si="7"/>
        <v>31.12.2014</v>
      </c>
      <c r="F481" s="9">
        <v>2014</v>
      </c>
      <c r="G481" s="9">
        <v>1</v>
      </c>
      <c r="H481" s="9">
        <v>2</v>
      </c>
      <c r="I481" s="106">
        <v>3</v>
      </c>
      <c r="J481" s="9">
        <v>2</v>
      </c>
      <c r="K481" s="9" t="s">
        <v>1366</v>
      </c>
      <c r="L481" s="9">
        <v>1</v>
      </c>
      <c r="M481" s="9" t="s">
        <v>14</v>
      </c>
      <c r="N481" s="9" t="s">
        <v>19</v>
      </c>
      <c r="P481" s="9">
        <v>1</v>
      </c>
      <c r="Q481" s="9">
        <v>2</v>
      </c>
      <c r="R481" s="9">
        <v>2</v>
      </c>
      <c r="S481" s="9">
        <v>1</v>
      </c>
      <c r="U481" s="9">
        <v>0</v>
      </c>
      <c r="V481" s="9">
        <v>0</v>
      </c>
      <c r="W481" s="9" t="s">
        <v>20</v>
      </c>
      <c r="Y481" s="9" t="s">
        <v>1727</v>
      </c>
      <c r="Z481" s="68">
        <v>40</v>
      </c>
      <c r="AA481" s="68">
        <v>22</v>
      </c>
      <c r="AB481" s="68">
        <v>24</v>
      </c>
      <c r="AC481" s="68" t="s">
        <v>20</v>
      </c>
      <c r="AD481" s="68" t="s">
        <v>20</v>
      </c>
      <c r="AE481" s="68" t="s">
        <v>20</v>
      </c>
      <c r="AF481" s="68" t="s">
        <v>20</v>
      </c>
      <c r="AG481" s="68">
        <v>5</v>
      </c>
      <c r="AH481" s="9" t="s">
        <v>20</v>
      </c>
      <c r="AI481" s="9">
        <v>0</v>
      </c>
      <c r="AK481" s="9">
        <v>0</v>
      </c>
      <c r="AL481" s="9">
        <v>0</v>
      </c>
      <c r="AM481" s="9">
        <v>2</v>
      </c>
      <c r="AN481" s="9">
        <v>0</v>
      </c>
      <c r="AO481" s="9">
        <v>0</v>
      </c>
      <c r="AQ481" s="9">
        <v>2</v>
      </c>
      <c r="AR481" s="9" t="s">
        <v>20</v>
      </c>
      <c r="AS481" s="9" t="s">
        <v>20</v>
      </c>
      <c r="AT481" s="9">
        <v>5</v>
      </c>
      <c r="AU481" s="9">
        <v>2</v>
      </c>
      <c r="AV481" s="9">
        <v>0</v>
      </c>
      <c r="AW481" s="9"/>
      <c r="AX481" s="9"/>
      <c r="BA481" s="9" t="s">
        <v>2326</v>
      </c>
      <c r="BB481" s="6" t="s">
        <v>1399</v>
      </c>
      <c r="BC481" s="9"/>
      <c r="BD481" s="9"/>
      <c r="BE481">
        <v>3116</v>
      </c>
      <c r="BG481" s="9">
        <v>1425</v>
      </c>
      <c r="BI481" s="14" t="s">
        <v>3149</v>
      </c>
    </row>
    <row r="482" spans="1:61" x14ac:dyDescent="0.25">
      <c r="A482" s="17" t="s">
        <v>1</v>
      </c>
      <c r="B482" t="s">
        <v>331</v>
      </c>
      <c r="C482" t="str">
        <f>VLOOKUP(Tabelle1[[#This Row],[bank_name]],list_all_banks!$B$1:$C$691,2,FALSE)</f>
        <v>DE13216</v>
      </c>
      <c r="D482" s="6" t="s">
        <v>332</v>
      </c>
      <c r="E482" s="42" t="str">
        <f t="shared" si="7"/>
        <v>31.12.2014</v>
      </c>
      <c r="F482">
        <v>2014</v>
      </c>
      <c r="G482">
        <v>1</v>
      </c>
      <c r="H482">
        <v>2</v>
      </c>
      <c r="I482" s="4">
        <v>3</v>
      </c>
      <c r="J482">
        <v>2</v>
      </c>
      <c r="K482" t="s">
        <v>1366</v>
      </c>
      <c r="L482">
        <v>1</v>
      </c>
      <c r="M482" t="s">
        <v>14</v>
      </c>
      <c r="N482" t="s">
        <v>19</v>
      </c>
      <c r="P482">
        <v>1</v>
      </c>
      <c r="Q482">
        <v>2</v>
      </c>
      <c r="R482">
        <v>2</v>
      </c>
      <c r="S482">
        <v>1</v>
      </c>
      <c r="U482">
        <v>0</v>
      </c>
      <c r="V482">
        <v>0</v>
      </c>
      <c r="W482" t="s">
        <v>20</v>
      </c>
      <c r="Y482" t="s">
        <v>1672</v>
      </c>
      <c r="Z482" s="13">
        <v>0</v>
      </c>
      <c r="AA482" s="13">
        <v>2</v>
      </c>
      <c r="AB482" s="13">
        <v>0</v>
      </c>
      <c r="AC482" s="13" t="s">
        <v>20</v>
      </c>
      <c r="AD482" s="13" t="s">
        <v>20</v>
      </c>
      <c r="AE482" s="13" t="s">
        <v>20</v>
      </c>
      <c r="AF482" s="13" t="s">
        <v>20</v>
      </c>
      <c r="AG482" s="13">
        <v>0</v>
      </c>
      <c r="AH482" t="s">
        <v>20</v>
      </c>
      <c r="AI482">
        <v>0</v>
      </c>
      <c r="AK482">
        <v>0</v>
      </c>
      <c r="AL482">
        <v>0</v>
      </c>
      <c r="AM482">
        <v>2</v>
      </c>
      <c r="AN482">
        <v>0</v>
      </c>
      <c r="AO482">
        <v>0</v>
      </c>
      <c r="AQ482">
        <v>2</v>
      </c>
      <c r="AR482" t="s">
        <v>20</v>
      </c>
      <c r="AS482" t="s">
        <v>20</v>
      </c>
      <c r="AT482">
        <v>5</v>
      </c>
      <c r="AU482">
        <v>2</v>
      </c>
      <c r="AV482">
        <v>0</v>
      </c>
      <c r="BA482" t="s">
        <v>2326</v>
      </c>
      <c r="BB482" s="6" t="s">
        <v>1399</v>
      </c>
      <c r="BE482">
        <v>3116</v>
      </c>
      <c r="BG482" s="9">
        <v>1425</v>
      </c>
      <c r="BI482" s="14" t="s">
        <v>3149</v>
      </c>
    </row>
    <row r="483" spans="1:61" x14ac:dyDescent="0.25">
      <c r="A483" s="17" t="s">
        <v>1</v>
      </c>
      <c r="B483" t="s">
        <v>331</v>
      </c>
      <c r="C483" t="str">
        <f>VLOOKUP(Tabelle1[[#This Row],[bank_name]],list_all_banks!$B$1:$C$691,2,FALSE)</f>
        <v>DE13216</v>
      </c>
      <c r="D483" s="6" t="s">
        <v>332</v>
      </c>
      <c r="E483" s="42" t="str">
        <f t="shared" si="7"/>
        <v>31.12.2014</v>
      </c>
      <c r="F483">
        <v>2014</v>
      </c>
      <c r="G483">
        <v>1</v>
      </c>
      <c r="H483">
        <v>2</v>
      </c>
      <c r="I483" s="4">
        <v>3</v>
      </c>
      <c r="J483">
        <v>2</v>
      </c>
      <c r="K483" t="s">
        <v>1366</v>
      </c>
      <c r="L483">
        <v>1</v>
      </c>
      <c r="M483" t="s">
        <v>14</v>
      </c>
      <c r="N483" t="s">
        <v>19</v>
      </c>
      <c r="P483">
        <v>1</v>
      </c>
      <c r="Q483">
        <v>2</v>
      </c>
      <c r="R483">
        <v>2</v>
      </c>
      <c r="S483">
        <v>1</v>
      </c>
      <c r="U483">
        <v>0</v>
      </c>
      <c r="V483">
        <v>0</v>
      </c>
      <c r="W483" t="s">
        <v>20</v>
      </c>
      <c r="Y483" t="s">
        <v>1728</v>
      </c>
      <c r="Z483" s="13">
        <v>15</v>
      </c>
      <c r="AA483" s="13">
        <v>78</v>
      </c>
      <c r="AB483" s="13">
        <v>7</v>
      </c>
      <c r="AC483" s="13" t="s">
        <v>20</v>
      </c>
      <c r="AD483" s="13" t="s">
        <v>20</v>
      </c>
      <c r="AE483" s="13" t="s">
        <v>20</v>
      </c>
      <c r="AF483" s="13" t="s">
        <v>20</v>
      </c>
      <c r="AG483" s="13">
        <v>2</v>
      </c>
      <c r="AH483" t="s">
        <v>20</v>
      </c>
      <c r="AI483">
        <v>0</v>
      </c>
      <c r="AK483">
        <v>0</v>
      </c>
      <c r="AL483">
        <v>0</v>
      </c>
      <c r="AM483">
        <v>2</v>
      </c>
      <c r="AN483">
        <v>0</v>
      </c>
      <c r="AO483">
        <v>0</v>
      </c>
      <c r="AQ483">
        <v>2</v>
      </c>
      <c r="AR483" t="s">
        <v>20</v>
      </c>
      <c r="AS483" t="s">
        <v>20</v>
      </c>
      <c r="AT483">
        <v>5</v>
      </c>
      <c r="AU483">
        <v>2</v>
      </c>
      <c r="AV483">
        <v>0</v>
      </c>
      <c r="BA483" t="s">
        <v>2326</v>
      </c>
      <c r="BB483" s="6" t="s">
        <v>1399</v>
      </c>
      <c r="BE483">
        <v>3116</v>
      </c>
      <c r="BG483" s="9">
        <v>1425</v>
      </c>
      <c r="BI483" s="14" t="s">
        <v>3149</v>
      </c>
    </row>
    <row r="484" spans="1:61" x14ac:dyDescent="0.25">
      <c r="A484" s="17" t="s">
        <v>1</v>
      </c>
      <c r="B484" t="s">
        <v>331</v>
      </c>
      <c r="C484" t="str">
        <f>VLOOKUP(Tabelle1[[#This Row],[bank_name]],list_all_banks!$B$1:$C$691,2,FALSE)</f>
        <v>DE13216</v>
      </c>
      <c r="D484" s="6" t="s">
        <v>332</v>
      </c>
      <c r="E484" s="42" t="str">
        <f t="shared" si="7"/>
        <v>31.12.2014</v>
      </c>
      <c r="F484">
        <v>2014</v>
      </c>
      <c r="G484">
        <v>1</v>
      </c>
      <c r="H484">
        <v>2</v>
      </c>
      <c r="I484" s="4">
        <v>3</v>
      </c>
      <c r="J484">
        <v>2</v>
      </c>
      <c r="K484" t="s">
        <v>1366</v>
      </c>
      <c r="L484">
        <v>1</v>
      </c>
      <c r="M484" t="s">
        <v>14</v>
      </c>
      <c r="N484" t="s">
        <v>19</v>
      </c>
      <c r="P484">
        <v>1</v>
      </c>
      <c r="Q484">
        <v>2</v>
      </c>
      <c r="R484">
        <v>2</v>
      </c>
      <c r="S484">
        <v>1</v>
      </c>
      <c r="U484">
        <v>0</v>
      </c>
      <c r="V484">
        <v>0</v>
      </c>
      <c r="W484" t="s">
        <v>20</v>
      </c>
      <c r="Y484" t="s">
        <v>1685</v>
      </c>
      <c r="Z484" s="13">
        <v>14</v>
      </c>
      <c r="AA484" s="13">
        <v>19</v>
      </c>
      <c r="AB484" s="13">
        <v>10</v>
      </c>
      <c r="AC484" s="13" t="s">
        <v>20</v>
      </c>
      <c r="AD484" s="13" t="s">
        <v>20</v>
      </c>
      <c r="AE484" s="13" t="s">
        <v>20</v>
      </c>
      <c r="AF484" s="13" t="s">
        <v>20</v>
      </c>
      <c r="AG484" s="13">
        <v>3</v>
      </c>
      <c r="AH484" t="s">
        <v>20</v>
      </c>
      <c r="AI484">
        <v>0</v>
      </c>
      <c r="AK484">
        <v>0</v>
      </c>
      <c r="AL484">
        <v>0</v>
      </c>
      <c r="AM484">
        <v>2</v>
      </c>
      <c r="AN484">
        <v>0</v>
      </c>
      <c r="AO484">
        <v>0</v>
      </c>
      <c r="AQ484">
        <v>2</v>
      </c>
      <c r="AR484" t="s">
        <v>20</v>
      </c>
      <c r="AS484" t="s">
        <v>20</v>
      </c>
      <c r="AT484">
        <v>5</v>
      </c>
      <c r="AU484">
        <v>2</v>
      </c>
      <c r="AV484">
        <v>0</v>
      </c>
      <c r="BA484" t="s">
        <v>2326</v>
      </c>
      <c r="BB484" s="6" t="s">
        <v>1399</v>
      </c>
      <c r="BE484">
        <v>3116</v>
      </c>
      <c r="BG484" s="9">
        <v>1425</v>
      </c>
      <c r="BI484" s="14" t="s">
        <v>3149</v>
      </c>
    </row>
    <row r="485" spans="1:61" x14ac:dyDescent="0.25">
      <c r="A485" s="17" t="s">
        <v>1</v>
      </c>
      <c r="B485" t="s">
        <v>331</v>
      </c>
      <c r="C485" t="str">
        <f>VLOOKUP(Tabelle1[[#This Row],[bank_name]],list_all_banks!$B$1:$C$691,2,FALSE)</f>
        <v>DE13216</v>
      </c>
      <c r="D485" s="6" t="s">
        <v>332</v>
      </c>
      <c r="E485" s="42" t="str">
        <f t="shared" si="7"/>
        <v>31.12.2014</v>
      </c>
      <c r="F485">
        <v>2014</v>
      </c>
      <c r="G485">
        <v>1</v>
      </c>
      <c r="H485">
        <v>2</v>
      </c>
      <c r="I485" s="4">
        <v>3</v>
      </c>
      <c r="J485">
        <v>2</v>
      </c>
      <c r="K485" t="s">
        <v>1366</v>
      </c>
      <c r="L485">
        <v>1</v>
      </c>
      <c r="M485" t="s">
        <v>14</v>
      </c>
      <c r="N485" t="s">
        <v>19</v>
      </c>
      <c r="P485">
        <v>1</v>
      </c>
      <c r="Q485">
        <v>2</v>
      </c>
      <c r="R485">
        <v>2</v>
      </c>
      <c r="S485">
        <v>1</v>
      </c>
      <c r="U485">
        <v>0</v>
      </c>
      <c r="V485">
        <v>0</v>
      </c>
      <c r="W485" t="s">
        <v>20</v>
      </c>
      <c r="Y485" t="s">
        <v>1701</v>
      </c>
      <c r="Z485" s="13">
        <v>43</v>
      </c>
      <c r="AA485" s="13">
        <v>2142</v>
      </c>
      <c r="AB485" s="13">
        <v>21</v>
      </c>
      <c r="AC485" s="13" t="s">
        <v>20</v>
      </c>
      <c r="AD485" s="13" t="s">
        <v>20</v>
      </c>
      <c r="AE485" s="13" t="s">
        <v>20</v>
      </c>
      <c r="AF485" s="13" t="s">
        <v>20</v>
      </c>
      <c r="AG485" s="13">
        <v>6</v>
      </c>
      <c r="AH485" t="s">
        <v>20</v>
      </c>
      <c r="AI485">
        <v>0</v>
      </c>
      <c r="AK485">
        <v>0</v>
      </c>
      <c r="AL485">
        <v>0</v>
      </c>
      <c r="AM485">
        <v>2</v>
      </c>
      <c r="AN485">
        <v>0</v>
      </c>
      <c r="AO485">
        <v>0</v>
      </c>
      <c r="AQ485">
        <v>2</v>
      </c>
      <c r="AR485" t="s">
        <v>20</v>
      </c>
      <c r="AS485" t="s">
        <v>20</v>
      </c>
      <c r="AT485">
        <v>5</v>
      </c>
      <c r="AU485">
        <v>2</v>
      </c>
      <c r="AV485">
        <v>0</v>
      </c>
      <c r="BA485" t="s">
        <v>2326</v>
      </c>
      <c r="BB485" s="6" t="s">
        <v>1399</v>
      </c>
      <c r="BE485">
        <v>3116</v>
      </c>
      <c r="BG485" s="9">
        <v>1425</v>
      </c>
      <c r="BI485" s="14" t="s">
        <v>3149</v>
      </c>
    </row>
    <row r="486" spans="1:61" x14ac:dyDescent="0.25">
      <c r="A486" s="17" t="s">
        <v>1</v>
      </c>
      <c r="B486" t="s">
        <v>331</v>
      </c>
      <c r="C486" t="str">
        <f>VLOOKUP(Tabelle1[[#This Row],[bank_name]],list_all_banks!$B$1:$C$691,2,FALSE)</f>
        <v>DE13216</v>
      </c>
      <c r="D486" s="6" t="s">
        <v>332</v>
      </c>
      <c r="E486" s="42" t="str">
        <f t="shared" si="7"/>
        <v>31.12.2014</v>
      </c>
      <c r="F486">
        <v>2014</v>
      </c>
      <c r="G486">
        <v>1</v>
      </c>
      <c r="H486">
        <v>2</v>
      </c>
      <c r="I486" s="4">
        <v>3</v>
      </c>
      <c r="J486">
        <v>2</v>
      </c>
      <c r="K486" t="s">
        <v>1366</v>
      </c>
      <c r="L486">
        <v>1</v>
      </c>
      <c r="M486" t="s">
        <v>14</v>
      </c>
      <c r="N486" t="s">
        <v>19</v>
      </c>
      <c r="P486">
        <v>1</v>
      </c>
      <c r="Q486">
        <v>2</v>
      </c>
      <c r="R486">
        <v>2</v>
      </c>
      <c r="S486">
        <v>1</v>
      </c>
      <c r="U486">
        <v>0</v>
      </c>
      <c r="V486">
        <v>0</v>
      </c>
      <c r="W486" t="s">
        <v>20</v>
      </c>
      <c r="Y486" t="s">
        <v>1278</v>
      </c>
      <c r="Z486" s="13">
        <v>277</v>
      </c>
      <c r="AA486" s="13">
        <v>2191</v>
      </c>
      <c r="AB486" s="13">
        <v>88</v>
      </c>
      <c r="AC486" s="13" t="s">
        <v>20</v>
      </c>
      <c r="AD486" s="13" t="s">
        <v>20</v>
      </c>
      <c r="AE486" s="13" t="s">
        <v>20</v>
      </c>
      <c r="AF486" s="13" t="s">
        <v>20</v>
      </c>
      <c r="AG486" s="13">
        <v>20</v>
      </c>
      <c r="AH486" t="s">
        <v>20</v>
      </c>
      <c r="AI486">
        <v>0</v>
      </c>
      <c r="AK486">
        <v>0</v>
      </c>
      <c r="AL486">
        <v>0</v>
      </c>
      <c r="AM486">
        <v>2</v>
      </c>
      <c r="AN486">
        <v>0</v>
      </c>
      <c r="AO486">
        <v>0</v>
      </c>
      <c r="AQ486">
        <v>2</v>
      </c>
      <c r="AR486" t="s">
        <v>20</v>
      </c>
      <c r="AS486" t="s">
        <v>20</v>
      </c>
      <c r="AT486">
        <v>5</v>
      </c>
      <c r="AU486">
        <v>2</v>
      </c>
      <c r="AV486">
        <v>0</v>
      </c>
      <c r="BA486" t="s">
        <v>2326</v>
      </c>
      <c r="BB486" s="6" t="s">
        <v>1399</v>
      </c>
      <c r="BE486">
        <v>3116</v>
      </c>
      <c r="BG486" s="9">
        <v>1425</v>
      </c>
      <c r="BI486" s="14" t="s">
        <v>3149</v>
      </c>
    </row>
    <row r="487" spans="1:61" x14ac:dyDescent="0.25">
      <c r="A487" s="17" t="s">
        <v>1</v>
      </c>
      <c r="B487" t="s">
        <v>331</v>
      </c>
      <c r="C487" t="str">
        <f>VLOOKUP(Tabelle1[[#This Row],[bank_name]],list_all_banks!$B$1:$C$691,2,FALSE)</f>
        <v>DE13216</v>
      </c>
      <c r="D487" s="6" t="s">
        <v>332</v>
      </c>
      <c r="E487" s="42" t="str">
        <f t="shared" si="7"/>
        <v>31.12.2014</v>
      </c>
      <c r="F487">
        <v>2014</v>
      </c>
      <c r="G487">
        <v>1</v>
      </c>
      <c r="H487">
        <v>2</v>
      </c>
      <c r="I487" s="4">
        <v>3</v>
      </c>
      <c r="J487">
        <v>2</v>
      </c>
      <c r="K487" t="s">
        <v>1366</v>
      </c>
      <c r="L487">
        <v>1</v>
      </c>
      <c r="M487" t="s">
        <v>14</v>
      </c>
      <c r="N487" t="s">
        <v>19</v>
      </c>
      <c r="P487">
        <v>1</v>
      </c>
      <c r="Q487">
        <v>2</v>
      </c>
      <c r="R487">
        <v>2</v>
      </c>
      <c r="S487">
        <v>1</v>
      </c>
      <c r="U487">
        <v>0</v>
      </c>
      <c r="V487">
        <v>0</v>
      </c>
      <c r="W487" t="s">
        <v>20</v>
      </c>
      <c r="Y487" t="s">
        <v>1289</v>
      </c>
      <c r="Z487" s="13">
        <v>70</v>
      </c>
      <c r="AA487" s="13">
        <v>415</v>
      </c>
      <c r="AB487" s="13">
        <v>3</v>
      </c>
      <c r="AC487" s="13" t="s">
        <v>20</v>
      </c>
      <c r="AD487" s="13" t="s">
        <v>20</v>
      </c>
      <c r="AE487" s="13" t="s">
        <v>20</v>
      </c>
      <c r="AF487" s="13" t="s">
        <v>20</v>
      </c>
      <c r="AG487" s="13">
        <v>3</v>
      </c>
      <c r="AH487" t="s">
        <v>20</v>
      </c>
      <c r="AI487">
        <v>0</v>
      </c>
      <c r="AK487">
        <v>0</v>
      </c>
      <c r="AL487">
        <v>0</v>
      </c>
      <c r="AM487">
        <v>2</v>
      </c>
      <c r="AN487">
        <v>0</v>
      </c>
      <c r="AO487">
        <v>0</v>
      </c>
      <c r="AQ487">
        <v>2</v>
      </c>
      <c r="AR487" t="s">
        <v>20</v>
      </c>
      <c r="AS487" t="s">
        <v>20</v>
      </c>
      <c r="AT487">
        <v>5</v>
      </c>
      <c r="AU487">
        <v>2</v>
      </c>
      <c r="AV487">
        <v>0</v>
      </c>
      <c r="BA487" t="s">
        <v>2326</v>
      </c>
      <c r="BB487" s="6" t="s">
        <v>1399</v>
      </c>
      <c r="BE487">
        <v>3116</v>
      </c>
      <c r="BG487" s="9">
        <v>1425</v>
      </c>
      <c r="BI487" s="14" t="s">
        <v>3149</v>
      </c>
    </row>
    <row r="488" spans="1:61" x14ac:dyDescent="0.25">
      <c r="A488" s="17" t="s">
        <v>1</v>
      </c>
      <c r="B488" t="s">
        <v>331</v>
      </c>
      <c r="C488" t="str">
        <f>VLOOKUP(Tabelle1[[#This Row],[bank_name]],list_all_banks!$B$1:$C$691,2,FALSE)</f>
        <v>DE13216</v>
      </c>
      <c r="D488" s="6" t="s">
        <v>332</v>
      </c>
      <c r="E488" s="42" t="str">
        <f t="shared" si="7"/>
        <v>31.12.2014</v>
      </c>
      <c r="F488">
        <v>2014</v>
      </c>
      <c r="G488">
        <v>1</v>
      </c>
      <c r="H488">
        <v>2</v>
      </c>
      <c r="I488" s="4">
        <v>3</v>
      </c>
      <c r="J488">
        <v>2</v>
      </c>
      <c r="K488" t="s">
        <v>1366</v>
      </c>
      <c r="L488">
        <v>1</v>
      </c>
      <c r="M488" t="s">
        <v>14</v>
      </c>
      <c r="N488" t="s">
        <v>19</v>
      </c>
      <c r="P488">
        <v>1</v>
      </c>
      <c r="Q488">
        <v>2</v>
      </c>
      <c r="R488">
        <v>2</v>
      </c>
      <c r="S488">
        <v>1</v>
      </c>
      <c r="U488">
        <v>0</v>
      </c>
      <c r="V488">
        <v>0</v>
      </c>
      <c r="W488" t="s">
        <v>20</v>
      </c>
      <c r="Y488" t="s">
        <v>1729</v>
      </c>
      <c r="Z488" s="13">
        <v>0</v>
      </c>
      <c r="AA488" s="13">
        <v>3</v>
      </c>
      <c r="AB488" s="13">
        <v>-1</v>
      </c>
      <c r="AC488" s="13" t="s">
        <v>20</v>
      </c>
      <c r="AD488" s="13" t="s">
        <v>20</v>
      </c>
      <c r="AE488" s="13" t="s">
        <v>20</v>
      </c>
      <c r="AF488" s="13" t="s">
        <v>20</v>
      </c>
      <c r="AG488" s="13">
        <v>0</v>
      </c>
      <c r="AH488" t="s">
        <v>20</v>
      </c>
      <c r="AI488">
        <v>0</v>
      </c>
      <c r="AK488">
        <v>0</v>
      </c>
      <c r="AL488">
        <v>0</v>
      </c>
      <c r="AM488">
        <v>2</v>
      </c>
      <c r="AN488">
        <v>0</v>
      </c>
      <c r="AO488">
        <v>0</v>
      </c>
      <c r="AQ488">
        <v>2</v>
      </c>
      <c r="AR488" t="s">
        <v>20</v>
      </c>
      <c r="AS488" t="s">
        <v>20</v>
      </c>
      <c r="AT488">
        <v>5</v>
      </c>
      <c r="AU488">
        <v>2</v>
      </c>
      <c r="AV488">
        <v>0</v>
      </c>
      <c r="BA488" t="s">
        <v>2326</v>
      </c>
      <c r="BB488" s="6" t="s">
        <v>1399</v>
      </c>
      <c r="BE488">
        <v>3116</v>
      </c>
      <c r="BG488" s="9">
        <v>1425</v>
      </c>
      <c r="BI488" s="14" t="s">
        <v>3149</v>
      </c>
    </row>
    <row r="489" spans="1:61" x14ac:dyDescent="0.25">
      <c r="A489" s="17" t="s">
        <v>1</v>
      </c>
      <c r="B489" t="s">
        <v>331</v>
      </c>
      <c r="C489" t="str">
        <f>VLOOKUP(Tabelle1[[#This Row],[bank_name]],list_all_banks!$B$1:$C$691,2,FALSE)</f>
        <v>DE13216</v>
      </c>
      <c r="D489" s="6" t="s">
        <v>332</v>
      </c>
      <c r="E489" s="42" t="str">
        <f t="shared" si="7"/>
        <v>31.12.2014</v>
      </c>
      <c r="F489">
        <v>2014</v>
      </c>
      <c r="G489">
        <v>1</v>
      </c>
      <c r="H489">
        <v>2</v>
      </c>
      <c r="I489" s="4">
        <v>3</v>
      </c>
      <c r="J489">
        <v>2</v>
      </c>
      <c r="K489" t="s">
        <v>1366</v>
      </c>
      <c r="L489">
        <v>1</v>
      </c>
      <c r="M489" t="s">
        <v>14</v>
      </c>
      <c r="N489" t="s">
        <v>19</v>
      </c>
      <c r="P489">
        <v>1</v>
      </c>
      <c r="Q489">
        <v>2</v>
      </c>
      <c r="R489">
        <v>2</v>
      </c>
      <c r="S489">
        <v>1</v>
      </c>
      <c r="U489">
        <v>0</v>
      </c>
      <c r="V489">
        <v>0</v>
      </c>
      <c r="W489" t="s">
        <v>20</v>
      </c>
      <c r="Y489" t="s">
        <v>1721</v>
      </c>
      <c r="Z489" s="13">
        <v>3</v>
      </c>
      <c r="AA489" s="13">
        <v>198</v>
      </c>
      <c r="AB489" s="13">
        <v>2</v>
      </c>
      <c r="AC489" s="13" t="s">
        <v>20</v>
      </c>
      <c r="AD489" s="13" t="s">
        <v>20</v>
      </c>
      <c r="AE489" s="13" t="s">
        <v>20</v>
      </c>
      <c r="AF489" s="13" t="s">
        <v>20</v>
      </c>
      <c r="AG489" s="13">
        <v>0</v>
      </c>
      <c r="AH489" t="s">
        <v>20</v>
      </c>
      <c r="AI489">
        <v>0</v>
      </c>
      <c r="AK489">
        <v>0</v>
      </c>
      <c r="AL489">
        <v>0</v>
      </c>
      <c r="AM489">
        <v>2</v>
      </c>
      <c r="AN489">
        <v>0</v>
      </c>
      <c r="AO489">
        <v>0</v>
      </c>
      <c r="AQ489">
        <v>2</v>
      </c>
      <c r="AR489" t="s">
        <v>20</v>
      </c>
      <c r="AS489" t="s">
        <v>20</v>
      </c>
      <c r="AT489">
        <v>5</v>
      </c>
      <c r="AU489">
        <v>2</v>
      </c>
      <c r="AV489">
        <v>0</v>
      </c>
      <c r="BA489" t="s">
        <v>2326</v>
      </c>
      <c r="BB489" s="6" t="s">
        <v>1399</v>
      </c>
      <c r="BE489">
        <v>3116</v>
      </c>
      <c r="BG489" s="9">
        <v>1425</v>
      </c>
      <c r="BI489" s="14" t="s">
        <v>3149</v>
      </c>
    </row>
    <row r="490" spans="1:61" x14ac:dyDescent="0.25">
      <c r="A490" s="17" t="s">
        <v>1</v>
      </c>
      <c r="B490" t="s">
        <v>331</v>
      </c>
      <c r="C490" t="str">
        <f>VLOOKUP(Tabelle1[[#This Row],[bank_name]],list_all_banks!$B$1:$C$691,2,FALSE)</f>
        <v>DE13216</v>
      </c>
      <c r="D490" s="6" t="s">
        <v>332</v>
      </c>
      <c r="E490" s="42" t="str">
        <f t="shared" si="7"/>
        <v>31.12.2014</v>
      </c>
      <c r="F490">
        <v>2014</v>
      </c>
      <c r="G490">
        <v>1</v>
      </c>
      <c r="H490">
        <v>2</v>
      </c>
      <c r="I490" s="4">
        <v>3</v>
      </c>
      <c r="J490">
        <v>2</v>
      </c>
      <c r="K490" t="s">
        <v>1366</v>
      </c>
      <c r="L490">
        <v>1</v>
      </c>
      <c r="M490" t="s">
        <v>14</v>
      </c>
      <c r="N490" t="s">
        <v>19</v>
      </c>
      <c r="P490">
        <v>1</v>
      </c>
      <c r="Q490">
        <v>2</v>
      </c>
      <c r="R490">
        <v>2</v>
      </c>
      <c r="S490">
        <v>1</v>
      </c>
      <c r="U490">
        <v>0</v>
      </c>
      <c r="V490">
        <v>0</v>
      </c>
      <c r="W490" t="s">
        <v>20</v>
      </c>
      <c r="Y490" t="s">
        <v>1720</v>
      </c>
      <c r="Z490" s="13">
        <v>161</v>
      </c>
      <c r="AA490" s="13">
        <v>1276</v>
      </c>
      <c r="AB490" s="13">
        <v>77</v>
      </c>
      <c r="AC490" s="13" t="s">
        <v>20</v>
      </c>
      <c r="AD490" s="13" t="s">
        <v>20</v>
      </c>
      <c r="AE490" s="13" t="s">
        <v>20</v>
      </c>
      <c r="AF490" s="13" t="s">
        <v>20</v>
      </c>
      <c r="AG490" s="13">
        <v>20</v>
      </c>
      <c r="AH490" t="s">
        <v>20</v>
      </c>
      <c r="AI490">
        <v>0</v>
      </c>
      <c r="AK490">
        <v>0</v>
      </c>
      <c r="AL490">
        <v>0</v>
      </c>
      <c r="AM490">
        <v>2</v>
      </c>
      <c r="AN490">
        <v>0</v>
      </c>
      <c r="AO490">
        <v>0</v>
      </c>
      <c r="AQ490">
        <v>2</v>
      </c>
      <c r="AR490" t="s">
        <v>20</v>
      </c>
      <c r="AS490" t="s">
        <v>20</v>
      </c>
      <c r="AT490">
        <v>5</v>
      </c>
      <c r="AU490">
        <v>2</v>
      </c>
      <c r="AV490">
        <v>0</v>
      </c>
      <c r="BA490" t="s">
        <v>2326</v>
      </c>
      <c r="BB490" s="6" t="s">
        <v>1399</v>
      </c>
      <c r="BE490">
        <v>3116</v>
      </c>
      <c r="BG490" s="9">
        <v>1425</v>
      </c>
      <c r="BI490" s="14" t="s">
        <v>3149</v>
      </c>
    </row>
    <row r="491" spans="1:61" x14ac:dyDescent="0.25">
      <c r="A491" s="17" t="s">
        <v>1</v>
      </c>
      <c r="B491" t="s">
        <v>331</v>
      </c>
      <c r="C491" t="str">
        <f>VLOOKUP(Tabelle1[[#This Row],[bank_name]],list_all_banks!$B$1:$C$691,2,FALSE)</f>
        <v>DE13216</v>
      </c>
      <c r="D491" s="6" t="s">
        <v>332</v>
      </c>
      <c r="E491" s="42" t="str">
        <f t="shared" si="7"/>
        <v>31.12.2014</v>
      </c>
      <c r="F491">
        <v>2014</v>
      </c>
      <c r="G491">
        <v>1</v>
      </c>
      <c r="H491">
        <v>2</v>
      </c>
      <c r="I491" s="4">
        <v>3</v>
      </c>
      <c r="J491">
        <v>2</v>
      </c>
      <c r="K491" t="s">
        <v>1366</v>
      </c>
      <c r="L491">
        <v>1</v>
      </c>
      <c r="M491" t="s">
        <v>14</v>
      </c>
      <c r="N491" t="s">
        <v>19</v>
      </c>
      <c r="P491">
        <v>1</v>
      </c>
      <c r="Q491">
        <v>2</v>
      </c>
      <c r="R491">
        <v>2</v>
      </c>
      <c r="S491">
        <v>1</v>
      </c>
      <c r="U491">
        <v>0</v>
      </c>
      <c r="V491">
        <v>0</v>
      </c>
      <c r="W491" t="s">
        <v>20</v>
      </c>
      <c r="Y491" t="s">
        <v>1730</v>
      </c>
      <c r="Z491" s="13">
        <v>34</v>
      </c>
      <c r="AA491" s="13">
        <v>60</v>
      </c>
      <c r="AB491" s="13">
        <v>21</v>
      </c>
      <c r="AC491" s="13" t="s">
        <v>20</v>
      </c>
      <c r="AD491" s="13" t="s">
        <v>20</v>
      </c>
      <c r="AE491" s="13" t="s">
        <v>20</v>
      </c>
      <c r="AF491" s="13" t="s">
        <v>20</v>
      </c>
      <c r="AG491" s="13">
        <v>5</v>
      </c>
      <c r="AH491" t="s">
        <v>20</v>
      </c>
      <c r="AI491">
        <v>0</v>
      </c>
      <c r="AK491">
        <v>0</v>
      </c>
      <c r="AL491">
        <v>0</v>
      </c>
      <c r="AM491">
        <v>2</v>
      </c>
      <c r="AN491">
        <v>0</v>
      </c>
      <c r="AO491">
        <v>0</v>
      </c>
      <c r="AQ491">
        <v>2</v>
      </c>
      <c r="AR491" t="s">
        <v>20</v>
      </c>
      <c r="AS491" t="s">
        <v>20</v>
      </c>
      <c r="AT491">
        <v>5</v>
      </c>
      <c r="AU491">
        <v>2</v>
      </c>
      <c r="AV491">
        <v>0</v>
      </c>
      <c r="BA491" t="s">
        <v>2326</v>
      </c>
      <c r="BB491" s="6" t="s">
        <v>1399</v>
      </c>
      <c r="BE491">
        <v>3116</v>
      </c>
      <c r="BG491" s="9">
        <v>1425</v>
      </c>
      <c r="BI491" s="14" t="s">
        <v>3149</v>
      </c>
    </row>
    <row r="492" spans="1:61" x14ac:dyDescent="0.25">
      <c r="A492" s="102" t="s">
        <v>1</v>
      </c>
      <c r="B492" s="9" t="s">
        <v>331</v>
      </c>
      <c r="C492" s="9" t="str">
        <f>VLOOKUP(Tabelle1[[#This Row],[bank_name]],list_all_banks!$B$1:$C$691,2,FALSE)</f>
        <v>DE13216</v>
      </c>
      <c r="D492" s="6" t="s">
        <v>332</v>
      </c>
      <c r="E492" s="42" t="str">
        <f t="shared" si="7"/>
        <v>31.12.2014</v>
      </c>
      <c r="F492" s="9">
        <v>2014</v>
      </c>
      <c r="G492" s="9">
        <v>1</v>
      </c>
      <c r="H492" s="9">
        <v>2</v>
      </c>
      <c r="I492" s="106">
        <v>3</v>
      </c>
      <c r="J492" s="9">
        <v>2</v>
      </c>
      <c r="K492" s="9" t="s">
        <v>1366</v>
      </c>
      <c r="L492" s="9">
        <v>1</v>
      </c>
      <c r="M492" s="9" t="s">
        <v>14</v>
      </c>
      <c r="N492" s="9" t="s">
        <v>19</v>
      </c>
      <c r="P492" s="9">
        <v>1</v>
      </c>
      <c r="Q492" s="9">
        <v>2</v>
      </c>
      <c r="R492" s="9">
        <v>2</v>
      </c>
      <c r="S492" s="9">
        <v>1</v>
      </c>
      <c r="U492" s="9">
        <v>0</v>
      </c>
      <c r="V492" s="9">
        <v>0</v>
      </c>
      <c r="W492" s="9" t="s">
        <v>20</v>
      </c>
      <c r="Y492" s="9" t="s">
        <v>1659</v>
      </c>
      <c r="Z492" s="68">
        <v>1089</v>
      </c>
      <c r="AA492" s="68">
        <v>1905</v>
      </c>
      <c r="AB492" s="68">
        <v>443</v>
      </c>
      <c r="AC492" s="68" t="s">
        <v>20</v>
      </c>
      <c r="AD492" s="68" t="s">
        <v>20</v>
      </c>
      <c r="AE492" s="68" t="s">
        <v>20</v>
      </c>
      <c r="AF492" s="68" t="s">
        <v>20</v>
      </c>
      <c r="AG492" s="68">
        <v>24</v>
      </c>
      <c r="AH492" s="9" t="s">
        <v>20</v>
      </c>
      <c r="AI492" s="9">
        <v>0</v>
      </c>
      <c r="AK492" s="9">
        <v>0</v>
      </c>
      <c r="AL492" s="9">
        <v>0</v>
      </c>
      <c r="AM492" s="9">
        <v>2</v>
      </c>
      <c r="AN492" s="9">
        <v>0</v>
      </c>
      <c r="AO492" s="9">
        <v>0</v>
      </c>
      <c r="AQ492" s="9">
        <v>2</v>
      </c>
      <c r="AR492" s="9" t="s">
        <v>20</v>
      </c>
      <c r="AS492" s="9" t="s">
        <v>20</v>
      </c>
      <c r="AT492" s="9">
        <v>5</v>
      </c>
      <c r="AU492" s="9">
        <v>2</v>
      </c>
      <c r="AV492" s="9">
        <v>0</v>
      </c>
      <c r="AW492" s="9"/>
      <c r="AX492" s="9"/>
      <c r="BA492" s="9" t="s">
        <v>2326</v>
      </c>
      <c r="BB492" s="6" t="s">
        <v>1399</v>
      </c>
      <c r="BC492" s="9"/>
      <c r="BD492" s="9"/>
      <c r="BE492">
        <v>3116</v>
      </c>
      <c r="BG492" s="9">
        <v>1425</v>
      </c>
      <c r="BI492" s="14" t="s">
        <v>3149</v>
      </c>
    </row>
    <row r="493" spans="1:61" x14ac:dyDescent="0.25">
      <c r="A493" s="17" t="s">
        <v>1</v>
      </c>
      <c r="B493" t="s">
        <v>331</v>
      </c>
      <c r="C493" t="str">
        <f>VLOOKUP(Tabelle1[[#This Row],[bank_name]],list_all_banks!$B$1:$C$691,2,FALSE)</f>
        <v>DE13216</v>
      </c>
      <c r="D493" s="6" t="s">
        <v>332</v>
      </c>
      <c r="E493" s="42" t="str">
        <f t="shared" si="7"/>
        <v>31.12.2014</v>
      </c>
      <c r="F493">
        <v>2014</v>
      </c>
      <c r="G493">
        <v>1</v>
      </c>
      <c r="H493">
        <v>2</v>
      </c>
      <c r="I493" s="4">
        <v>3</v>
      </c>
      <c r="J493">
        <v>2</v>
      </c>
      <c r="K493" t="s">
        <v>1366</v>
      </c>
      <c r="L493">
        <v>1</v>
      </c>
      <c r="M493" t="s">
        <v>14</v>
      </c>
      <c r="N493" t="s">
        <v>19</v>
      </c>
      <c r="P493">
        <v>1</v>
      </c>
      <c r="Q493">
        <v>2</v>
      </c>
      <c r="R493">
        <v>2</v>
      </c>
      <c r="S493">
        <v>1</v>
      </c>
      <c r="U493">
        <v>0</v>
      </c>
      <c r="V493">
        <v>0</v>
      </c>
      <c r="W493" t="s">
        <v>20</v>
      </c>
      <c r="Y493" t="s">
        <v>1710</v>
      </c>
      <c r="Z493" s="13">
        <v>38</v>
      </c>
      <c r="AA493" s="13">
        <v>105</v>
      </c>
      <c r="AB493" s="13">
        <v>9</v>
      </c>
      <c r="AC493" s="13" t="s">
        <v>20</v>
      </c>
      <c r="AD493" s="13" t="s">
        <v>20</v>
      </c>
      <c r="AE493" s="13" t="s">
        <v>20</v>
      </c>
      <c r="AF493" s="13" t="s">
        <v>20</v>
      </c>
      <c r="AG493" s="13">
        <v>-5</v>
      </c>
      <c r="AH493" t="s">
        <v>20</v>
      </c>
      <c r="AI493">
        <v>0</v>
      </c>
      <c r="AK493">
        <v>0</v>
      </c>
      <c r="AL493">
        <v>0</v>
      </c>
      <c r="AM493">
        <v>2</v>
      </c>
      <c r="AN493">
        <v>0</v>
      </c>
      <c r="AO493">
        <v>0</v>
      </c>
      <c r="AQ493">
        <v>2</v>
      </c>
      <c r="AR493" t="s">
        <v>20</v>
      </c>
      <c r="AS493" t="s">
        <v>20</v>
      </c>
      <c r="AT493">
        <v>5</v>
      </c>
      <c r="AU493">
        <v>2</v>
      </c>
      <c r="AV493">
        <v>0</v>
      </c>
      <c r="BA493" t="s">
        <v>2326</v>
      </c>
      <c r="BB493" s="6" t="s">
        <v>1399</v>
      </c>
      <c r="BE493">
        <v>3116</v>
      </c>
      <c r="BG493" s="9">
        <v>1425</v>
      </c>
      <c r="BI493" s="14" t="s">
        <v>3149</v>
      </c>
    </row>
    <row r="494" spans="1:61" x14ac:dyDescent="0.25">
      <c r="A494" s="17" t="s">
        <v>1</v>
      </c>
      <c r="B494" t="s">
        <v>331</v>
      </c>
      <c r="C494" t="str">
        <f>VLOOKUP(Tabelle1[[#This Row],[bank_name]],list_all_banks!$B$1:$C$691,2,FALSE)</f>
        <v>DE13216</v>
      </c>
      <c r="D494" s="6" t="s">
        <v>332</v>
      </c>
      <c r="E494" s="42" t="str">
        <f t="shared" si="7"/>
        <v>31.12.2014</v>
      </c>
      <c r="F494">
        <v>2014</v>
      </c>
      <c r="G494">
        <v>1</v>
      </c>
      <c r="H494">
        <v>2</v>
      </c>
      <c r="I494" s="4">
        <v>3</v>
      </c>
      <c r="J494">
        <v>2</v>
      </c>
      <c r="K494" t="s">
        <v>1366</v>
      </c>
      <c r="L494">
        <v>1</v>
      </c>
      <c r="M494" t="s">
        <v>14</v>
      </c>
      <c r="N494" t="s">
        <v>19</v>
      </c>
      <c r="P494">
        <v>1</v>
      </c>
      <c r="Q494">
        <v>2</v>
      </c>
      <c r="R494">
        <v>2</v>
      </c>
      <c r="S494">
        <v>1</v>
      </c>
      <c r="U494">
        <v>0</v>
      </c>
      <c r="V494">
        <v>0</v>
      </c>
      <c r="W494" t="s">
        <v>20</v>
      </c>
      <c r="Y494" t="s">
        <v>493</v>
      </c>
      <c r="Z494" s="13">
        <v>541</v>
      </c>
      <c r="AA494" s="13">
        <v>2522</v>
      </c>
      <c r="AB494" s="13">
        <v>-64</v>
      </c>
      <c r="AC494" s="13" t="s">
        <v>20</v>
      </c>
      <c r="AD494" s="13" t="s">
        <v>20</v>
      </c>
      <c r="AE494" s="13" t="s">
        <v>20</v>
      </c>
      <c r="AF494" s="13" t="s">
        <v>20</v>
      </c>
      <c r="AG494" s="13">
        <v>-20</v>
      </c>
      <c r="AH494" t="s">
        <v>20</v>
      </c>
      <c r="AI494">
        <v>0</v>
      </c>
      <c r="AK494">
        <v>0</v>
      </c>
      <c r="AL494">
        <v>0</v>
      </c>
      <c r="AM494">
        <v>2</v>
      </c>
      <c r="AN494">
        <v>0</v>
      </c>
      <c r="AO494">
        <v>0</v>
      </c>
      <c r="AQ494">
        <v>2</v>
      </c>
      <c r="AR494" t="s">
        <v>20</v>
      </c>
      <c r="AS494" t="s">
        <v>20</v>
      </c>
      <c r="AT494">
        <v>5</v>
      </c>
      <c r="AU494">
        <v>2</v>
      </c>
      <c r="AV494">
        <v>0</v>
      </c>
      <c r="BA494" t="s">
        <v>2326</v>
      </c>
      <c r="BB494" s="6" t="s">
        <v>1399</v>
      </c>
      <c r="BE494">
        <v>3116</v>
      </c>
      <c r="BG494" s="9">
        <v>1425</v>
      </c>
      <c r="BI494" s="14" t="s">
        <v>3149</v>
      </c>
    </row>
    <row r="495" spans="1:61" x14ac:dyDescent="0.25">
      <c r="A495" s="17" t="s">
        <v>1</v>
      </c>
      <c r="B495" t="s">
        <v>331</v>
      </c>
      <c r="C495" t="str">
        <f>VLOOKUP(Tabelle1[[#This Row],[bank_name]],list_all_banks!$B$1:$C$691,2,FALSE)</f>
        <v>DE13216</v>
      </c>
      <c r="D495" s="6" t="s">
        <v>332</v>
      </c>
      <c r="E495" s="42" t="str">
        <f t="shared" si="7"/>
        <v>31.12.2014</v>
      </c>
      <c r="F495">
        <v>2014</v>
      </c>
      <c r="G495">
        <v>1</v>
      </c>
      <c r="H495">
        <v>2</v>
      </c>
      <c r="I495" s="4">
        <v>3</v>
      </c>
      <c r="J495">
        <v>2</v>
      </c>
      <c r="K495" t="s">
        <v>1366</v>
      </c>
      <c r="L495">
        <v>1</v>
      </c>
      <c r="M495" t="s">
        <v>14</v>
      </c>
      <c r="N495" t="s">
        <v>19</v>
      </c>
      <c r="P495">
        <v>1</v>
      </c>
      <c r="Q495">
        <v>2</v>
      </c>
      <c r="R495">
        <v>2</v>
      </c>
      <c r="S495">
        <v>1</v>
      </c>
      <c r="U495">
        <v>0</v>
      </c>
      <c r="V495">
        <v>0</v>
      </c>
      <c r="W495" t="s">
        <v>20</v>
      </c>
      <c r="Y495" t="s">
        <v>1732</v>
      </c>
      <c r="Z495" s="13">
        <v>24</v>
      </c>
      <c r="AA495" s="13">
        <v>62</v>
      </c>
      <c r="AB495" s="13">
        <v>14</v>
      </c>
      <c r="AC495" s="13" t="s">
        <v>20</v>
      </c>
      <c r="AD495" s="13" t="s">
        <v>20</v>
      </c>
      <c r="AE495" s="13" t="s">
        <v>20</v>
      </c>
      <c r="AF495" s="13" t="s">
        <v>20</v>
      </c>
      <c r="AG495" s="13">
        <v>5</v>
      </c>
      <c r="AH495" t="s">
        <v>20</v>
      </c>
      <c r="AI495">
        <v>0</v>
      </c>
      <c r="AK495">
        <v>0</v>
      </c>
      <c r="AL495">
        <v>0</v>
      </c>
      <c r="AM495">
        <v>2</v>
      </c>
      <c r="AN495">
        <v>0</v>
      </c>
      <c r="AO495">
        <v>0</v>
      </c>
      <c r="AQ495">
        <v>2</v>
      </c>
      <c r="AR495" t="s">
        <v>20</v>
      </c>
      <c r="AS495" t="s">
        <v>20</v>
      </c>
      <c r="AT495">
        <v>5</v>
      </c>
      <c r="AU495">
        <v>2</v>
      </c>
      <c r="AV495">
        <v>0</v>
      </c>
      <c r="BA495" t="s">
        <v>2326</v>
      </c>
      <c r="BB495" s="6" t="s">
        <v>1399</v>
      </c>
      <c r="BE495">
        <v>3116</v>
      </c>
      <c r="BG495" s="9">
        <v>1425</v>
      </c>
      <c r="BI495" s="14" t="s">
        <v>3149</v>
      </c>
    </row>
    <row r="496" spans="1:61" x14ac:dyDescent="0.25">
      <c r="A496" s="17" t="s">
        <v>1</v>
      </c>
      <c r="B496" t="s">
        <v>331</v>
      </c>
      <c r="C496" t="str">
        <f>VLOOKUP(Tabelle1[[#This Row],[bank_name]],list_all_banks!$B$1:$C$691,2,FALSE)</f>
        <v>DE13216</v>
      </c>
      <c r="D496" s="6" t="s">
        <v>332</v>
      </c>
      <c r="E496" s="42" t="str">
        <f t="shared" si="7"/>
        <v>31.12.2014</v>
      </c>
      <c r="F496">
        <v>2014</v>
      </c>
      <c r="G496">
        <v>1</v>
      </c>
      <c r="H496">
        <v>2</v>
      </c>
      <c r="I496" s="4">
        <v>3</v>
      </c>
      <c r="J496">
        <v>2</v>
      </c>
      <c r="K496" t="s">
        <v>1366</v>
      </c>
      <c r="L496">
        <v>1</v>
      </c>
      <c r="M496" t="s">
        <v>14</v>
      </c>
      <c r="N496" t="s">
        <v>19</v>
      </c>
      <c r="P496">
        <v>1</v>
      </c>
      <c r="Q496">
        <v>2</v>
      </c>
      <c r="R496">
        <v>2</v>
      </c>
      <c r="S496">
        <v>1</v>
      </c>
      <c r="U496">
        <v>0</v>
      </c>
      <c r="V496">
        <v>0</v>
      </c>
      <c r="W496" t="s">
        <v>20</v>
      </c>
      <c r="Y496" t="s">
        <v>1327</v>
      </c>
      <c r="Z496" s="13">
        <v>3</v>
      </c>
      <c r="AA496" s="13">
        <v>40</v>
      </c>
      <c r="AB496" s="13">
        <v>7</v>
      </c>
      <c r="AC496" s="13" t="s">
        <v>20</v>
      </c>
      <c r="AD496" s="13" t="s">
        <v>20</v>
      </c>
      <c r="AE496" s="13" t="s">
        <v>20</v>
      </c>
      <c r="AF496" s="13" t="s">
        <v>20</v>
      </c>
      <c r="AG496" s="13">
        <v>2</v>
      </c>
      <c r="AH496" t="s">
        <v>20</v>
      </c>
      <c r="AI496">
        <v>0</v>
      </c>
      <c r="AK496">
        <v>0</v>
      </c>
      <c r="AL496">
        <v>0</v>
      </c>
      <c r="AM496">
        <v>2</v>
      </c>
      <c r="AN496">
        <v>0</v>
      </c>
      <c r="AO496">
        <v>0</v>
      </c>
      <c r="AQ496">
        <v>2</v>
      </c>
      <c r="AR496" t="s">
        <v>20</v>
      </c>
      <c r="AS496" t="s">
        <v>20</v>
      </c>
      <c r="AT496">
        <v>5</v>
      </c>
      <c r="AU496">
        <v>2</v>
      </c>
      <c r="AV496">
        <v>0</v>
      </c>
      <c r="BA496" t="s">
        <v>2326</v>
      </c>
      <c r="BB496" s="6" t="s">
        <v>1399</v>
      </c>
      <c r="BE496">
        <v>3116</v>
      </c>
      <c r="BG496" s="9">
        <v>1425</v>
      </c>
      <c r="BI496" s="14" t="s">
        <v>3149</v>
      </c>
    </row>
    <row r="497" spans="1:61" x14ac:dyDescent="0.25">
      <c r="A497" s="17" t="s">
        <v>1</v>
      </c>
      <c r="B497" t="s">
        <v>331</v>
      </c>
      <c r="C497" t="str">
        <f>VLOOKUP(Tabelle1[[#This Row],[bank_name]],list_all_banks!$B$1:$C$691,2,FALSE)</f>
        <v>DE13216</v>
      </c>
      <c r="D497" s="6" t="s">
        <v>332</v>
      </c>
      <c r="E497" s="42" t="str">
        <f t="shared" si="7"/>
        <v>31.12.2014</v>
      </c>
      <c r="F497">
        <v>2014</v>
      </c>
      <c r="G497">
        <v>1</v>
      </c>
      <c r="H497">
        <v>2</v>
      </c>
      <c r="I497" s="4">
        <v>3</v>
      </c>
      <c r="J497">
        <v>2</v>
      </c>
      <c r="K497" t="s">
        <v>1366</v>
      </c>
      <c r="L497">
        <v>1</v>
      </c>
      <c r="M497" t="s">
        <v>14</v>
      </c>
      <c r="N497" t="s">
        <v>19</v>
      </c>
      <c r="P497">
        <v>1</v>
      </c>
      <c r="Q497">
        <v>2</v>
      </c>
      <c r="R497">
        <v>2</v>
      </c>
      <c r="S497">
        <v>1</v>
      </c>
      <c r="U497">
        <v>0</v>
      </c>
      <c r="V497">
        <v>0</v>
      </c>
      <c r="W497" t="s">
        <v>20</v>
      </c>
      <c r="Y497" t="s">
        <v>1651</v>
      </c>
      <c r="Z497" s="13">
        <v>357</v>
      </c>
      <c r="AA497" s="13">
        <v>726</v>
      </c>
      <c r="AB497" s="13">
        <v>3</v>
      </c>
      <c r="AC497" s="13" t="s">
        <v>20</v>
      </c>
      <c r="AD497" s="13" t="s">
        <v>20</v>
      </c>
      <c r="AE497" s="13" t="s">
        <v>20</v>
      </c>
      <c r="AF497" s="13" t="s">
        <v>20</v>
      </c>
      <c r="AG497" s="13">
        <v>2</v>
      </c>
      <c r="AH497" t="s">
        <v>20</v>
      </c>
      <c r="AI497">
        <v>0</v>
      </c>
      <c r="AK497">
        <v>0</v>
      </c>
      <c r="AL497">
        <v>0</v>
      </c>
      <c r="AM497">
        <v>2</v>
      </c>
      <c r="AN497">
        <v>0</v>
      </c>
      <c r="AO497">
        <v>0</v>
      </c>
      <c r="AQ497">
        <v>2</v>
      </c>
      <c r="AR497" t="s">
        <v>20</v>
      </c>
      <c r="AS497" t="s">
        <v>20</v>
      </c>
      <c r="AT497">
        <v>5</v>
      </c>
      <c r="AU497">
        <v>2</v>
      </c>
      <c r="AV497">
        <v>0</v>
      </c>
      <c r="BA497" t="s">
        <v>2326</v>
      </c>
      <c r="BB497" s="6" t="s">
        <v>1399</v>
      </c>
      <c r="BE497">
        <v>3116</v>
      </c>
      <c r="BG497" s="9">
        <v>1425</v>
      </c>
      <c r="BI497" s="14" t="s">
        <v>3149</v>
      </c>
    </row>
    <row r="498" spans="1:61" x14ac:dyDescent="0.25">
      <c r="A498" s="17" t="s">
        <v>1</v>
      </c>
      <c r="B498" t="s">
        <v>331</v>
      </c>
      <c r="C498" t="str">
        <f>VLOOKUP(Tabelle1[[#This Row],[bank_name]],list_all_banks!$B$1:$C$691,2,FALSE)</f>
        <v>DE13216</v>
      </c>
      <c r="D498" s="6" t="s">
        <v>332</v>
      </c>
      <c r="E498" s="42" t="str">
        <f t="shared" si="7"/>
        <v>31.12.2014</v>
      </c>
      <c r="F498">
        <v>2014</v>
      </c>
      <c r="G498">
        <v>1</v>
      </c>
      <c r="H498">
        <v>2</v>
      </c>
      <c r="I498" s="4">
        <v>3</v>
      </c>
      <c r="J498">
        <v>2</v>
      </c>
      <c r="K498" t="s">
        <v>1366</v>
      </c>
      <c r="L498">
        <v>1</v>
      </c>
      <c r="M498" t="s">
        <v>14</v>
      </c>
      <c r="N498" t="s">
        <v>19</v>
      </c>
      <c r="P498">
        <v>1</v>
      </c>
      <c r="Q498">
        <v>2</v>
      </c>
      <c r="R498">
        <v>2</v>
      </c>
      <c r="S498">
        <v>1</v>
      </c>
      <c r="U498">
        <v>0</v>
      </c>
      <c r="V498">
        <v>0</v>
      </c>
      <c r="W498" t="s">
        <v>20</v>
      </c>
      <c r="Y498" t="s">
        <v>1698</v>
      </c>
      <c r="Z498" s="13">
        <v>56</v>
      </c>
      <c r="AA498" s="13">
        <v>197</v>
      </c>
      <c r="AB498" s="13">
        <v>14</v>
      </c>
      <c r="AC498" s="13" t="s">
        <v>20</v>
      </c>
      <c r="AD498" s="13" t="s">
        <v>20</v>
      </c>
      <c r="AE498" s="13" t="s">
        <v>20</v>
      </c>
      <c r="AF498" s="13" t="s">
        <v>20</v>
      </c>
      <c r="AG498" s="13">
        <v>2</v>
      </c>
      <c r="AH498" t="s">
        <v>20</v>
      </c>
      <c r="AI498">
        <v>0</v>
      </c>
      <c r="AK498">
        <v>0</v>
      </c>
      <c r="AL498">
        <v>0</v>
      </c>
      <c r="AM498">
        <v>2</v>
      </c>
      <c r="AN498">
        <v>0</v>
      </c>
      <c r="AO498">
        <v>0</v>
      </c>
      <c r="AQ498">
        <v>2</v>
      </c>
      <c r="AR498" t="s">
        <v>20</v>
      </c>
      <c r="AS498" t="s">
        <v>20</v>
      </c>
      <c r="AT498">
        <v>5</v>
      </c>
      <c r="AU498">
        <v>2</v>
      </c>
      <c r="AV498">
        <v>0</v>
      </c>
      <c r="BA498" t="s">
        <v>2326</v>
      </c>
      <c r="BB498" s="6" t="s">
        <v>1399</v>
      </c>
      <c r="BE498">
        <v>3116</v>
      </c>
      <c r="BG498" s="9">
        <v>1425</v>
      </c>
      <c r="BI498" s="14" t="s">
        <v>3149</v>
      </c>
    </row>
    <row r="499" spans="1:61" x14ac:dyDescent="0.25">
      <c r="A499" s="17" t="s">
        <v>1</v>
      </c>
      <c r="B499" t="s">
        <v>331</v>
      </c>
      <c r="C499" t="str">
        <f>VLOOKUP(Tabelle1[[#This Row],[bank_name]],list_all_banks!$B$1:$C$691,2,FALSE)</f>
        <v>DE13216</v>
      </c>
      <c r="D499" s="6" t="s">
        <v>332</v>
      </c>
      <c r="E499" s="42" t="str">
        <f t="shared" si="7"/>
        <v>31.12.2014</v>
      </c>
      <c r="F499">
        <v>2014</v>
      </c>
      <c r="G499">
        <v>1</v>
      </c>
      <c r="H499">
        <v>2</v>
      </c>
      <c r="I499" s="4">
        <v>3</v>
      </c>
      <c r="J499">
        <v>2</v>
      </c>
      <c r="K499" t="s">
        <v>1366</v>
      </c>
      <c r="L499">
        <v>1</v>
      </c>
      <c r="M499" t="s">
        <v>14</v>
      </c>
      <c r="N499" t="s">
        <v>19</v>
      </c>
      <c r="P499">
        <v>1</v>
      </c>
      <c r="Q499">
        <v>2</v>
      </c>
      <c r="R499">
        <v>2</v>
      </c>
      <c r="S499">
        <v>1</v>
      </c>
      <c r="U499">
        <v>0</v>
      </c>
      <c r="V499">
        <v>0</v>
      </c>
      <c r="W499" t="s">
        <v>20</v>
      </c>
      <c r="Y499" t="s">
        <v>1733</v>
      </c>
      <c r="Z499" s="13">
        <v>30</v>
      </c>
      <c r="AA499" s="13">
        <v>138</v>
      </c>
      <c r="AB499" s="13">
        <v>1</v>
      </c>
      <c r="AC499" s="13" t="s">
        <v>20</v>
      </c>
      <c r="AD499" s="13" t="s">
        <v>20</v>
      </c>
      <c r="AE499" s="13" t="s">
        <v>20</v>
      </c>
      <c r="AF499" s="13" t="s">
        <v>20</v>
      </c>
      <c r="AG499" s="13">
        <v>-1</v>
      </c>
      <c r="AH499" t="s">
        <v>20</v>
      </c>
      <c r="AI499">
        <v>0</v>
      </c>
      <c r="AK499">
        <v>0</v>
      </c>
      <c r="AL499">
        <v>0</v>
      </c>
      <c r="AM499">
        <v>2</v>
      </c>
      <c r="AN499">
        <v>0</v>
      </c>
      <c r="AO499">
        <v>0</v>
      </c>
      <c r="AQ499">
        <v>2</v>
      </c>
      <c r="AR499" t="s">
        <v>20</v>
      </c>
      <c r="AS499" t="s">
        <v>20</v>
      </c>
      <c r="AT499">
        <v>5</v>
      </c>
      <c r="AU499">
        <v>2</v>
      </c>
      <c r="AV499">
        <v>0</v>
      </c>
      <c r="BA499" t="s">
        <v>2326</v>
      </c>
      <c r="BB499" s="6" t="s">
        <v>1399</v>
      </c>
      <c r="BE499">
        <v>3116</v>
      </c>
      <c r="BG499" s="9">
        <v>1425</v>
      </c>
      <c r="BI499" s="14" t="s">
        <v>3149</v>
      </c>
    </row>
    <row r="500" spans="1:61" x14ac:dyDescent="0.25">
      <c r="A500" s="17" t="s">
        <v>1</v>
      </c>
      <c r="B500" t="s">
        <v>331</v>
      </c>
      <c r="C500" t="str">
        <f>VLOOKUP(Tabelle1[[#This Row],[bank_name]],list_all_banks!$B$1:$C$691,2,FALSE)</f>
        <v>DE13216</v>
      </c>
      <c r="D500" s="6" t="s">
        <v>332</v>
      </c>
      <c r="E500" s="42" t="str">
        <f t="shared" si="7"/>
        <v>31.12.2014</v>
      </c>
      <c r="F500">
        <v>2014</v>
      </c>
      <c r="G500">
        <v>1</v>
      </c>
      <c r="H500">
        <v>2</v>
      </c>
      <c r="I500" s="4">
        <v>3</v>
      </c>
      <c r="J500">
        <v>2</v>
      </c>
      <c r="K500" t="s">
        <v>1366</v>
      </c>
      <c r="L500">
        <v>1</v>
      </c>
      <c r="M500" t="s">
        <v>14</v>
      </c>
      <c r="N500" t="s">
        <v>19</v>
      </c>
      <c r="P500">
        <v>1</v>
      </c>
      <c r="Q500">
        <v>2</v>
      </c>
      <c r="R500">
        <v>2</v>
      </c>
      <c r="S500">
        <v>1</v>
      </c>
      <c r="U500">
        <v>0</v>
      </c>
      <c r="V500">
        <v>0</v>
      </c>
      <c r="W500" t="s">
        <v>20</v>
      </c>
      <c r="Y500" t="s">
        <v>1694</v>
      </c>
      <c r="Z500" s="13">
        <v>77</v>
      </c>
      <c r="AA500" s="13">
        <v>129</v>
      </c>
      <c r="AB500" s="13">
        <v>50</v>
      </c>
      <c r="AC500" s="13" t="s">
        <v>20</v>
      </c>
      <c r="AD500" s="13" t="s">
        <v>20</v>
      </c>
      <c r="AE500" s="13" t="s">
        <v>20</v>
      </c>
      <c r="AF500" s="13" t="s">
        <v>20</v>
      </c>
      <c r="AG500" s="13">
        <v>10</v>
      </c>
      <c r="AH500" t="s">
        <v>20</v>
      </c>
      <c r="AI500">
        <v>0</v>
      </c>
      <c r="AK500">
        <v>0</v>
      </c>
      <c r="AL500">
        <v>0</v>
      </c>
      <c r="AM500">
        <v>2</v>
      </c>
      <c r="AN500">
        <v>0</v>
      </c>
      <c r="AO500">
        <v>0</v>
      </c>
      <c r="AQ500">
        <v>2</v>
      </c>
      <c r="AR500" t="s">
        <v>20</v>
      </c>
      <c r="AS500" t="s">
        <v>20</v>
      </c>
      <c r="AT500">
        <v>5</v>
      </c>
      <c r="AU500">
        <v>2</v>
      </c>
      <c r="AV500">
        <v>0</v>
      </c>
      <c r="BA500" t="s">
        <v>2326</v>
      </c>
      <c r="BB500" s="6" t="s">
        <v>1399</v>
      </c>
      <c r="BE500">
        <v>3116</v>
      </c>
      <c r="BG500" s="9">
        <v>1425</v>
      </c>
      <c r="BI500" s="14" t="s">
        <v>3149</v>
      </c>
    </row>
    <row r="501" spans="1:61" x14ac:dyDescent="0.25">
      <c r="A501" s="17" t="s">
        <v>1</v>
      </c>
      <c r="B501" t="s">
        <v>331</v>
      </c>
      <c r="C501" t="str">
        <f>VLOOKUP(Tabelle1[[#This Row],[bank_name]],list_all_banks!$B$1:$C$691,2,FALSE)</f>
        <v>DE13216</v>
      </c>
      <c r="D501" s="6" t="s">
        <v>332</v>
      </c>
      <c r="E501" s="42" t="str">
        <f t="shared" si="7"/>
        <v>31.12.2014</v>
      </c>
      <c r="F501">
        <v>2014</v>
      </c>
      <c r="G501">
        <v>1</v>
      </c>
      <c r="H501">
        <v>2</v>
      </c>
      <c r="I501" s="4">
        <v>3</v>
      </c>
      <c r="J501">
        <v>2</v>
      </c>
      <c r="K501" t="s">
        <v>1366</v>
      </c>
      <c r="L501">
        <v>1</v>
      </c>
      <c r="M501" t="s">
        <v>14</v>
      </c>
      <c r="N501" t="s">
        <v>19</v>
      </c>
      <c r="P501">
        <v>1</v>
      </c>
      <c r="Q501">
        <v>2</v>
      </c>
      <c r="R501">
        <v>2</v>
      </c>
      <c r="S501">
        <v>1</v>
      </c>
      <c r="U501">
        <v>0</v>
      </c>
      <c r="V501">
        <v>0</v>
      </c>
      <c r="W501" t="s">
        <v>20</v>
      </c>
      <c r="Y501" t="s">
        <v>1628</v>
      </c>
      <c r="Z501" s="13">
        <v>63</v>
      </c>
      <c r="AA501" s="13">
        <v>161</v>
      </c>
      <c r="AB501" s="13">
        <v>5</v>
      </c>
      <c r="AC501" s="13" t="s">
        <v>20</v>
      </c>
      <c r="AD501" s="13" t="s">
        <v>20</v>
      </c>
      <c r="AE501" s="13" t="s">
        <v>20</v>
      </c>
      <c r="AF501" s="13" t="s">
        <v>20</v>
      </c>
      <c r="AG501" s="13">
        <v>1</v>
      </c>
      <c r="AH501" t="s">
        <v>20</v>
      </c>
      <c r="AI501">
        <v>0</v>
      </c>
      <c r="AK501">
        <v>0</v>
      </c>
      <c r="AL501">
        <v>0</v>
      </c>
      <c r="AM501">
        <v>2</v>
      </c>
      <c r="AN501">
        <v>0</v>
      </c>
      <c r="AO501">
        <v>0</v>
      </c>
      <c r="AQ501">
        <v>2</v>
      </c>
      <c r="AR501" t="s">
        <v>20</v>
      </c>
      <c r="AS501" t="s">
        <v>20</v>
      </c>
      <c r="AT501">
        <v>5</v>
      </c>
      <c r="AU501">
        <v>2</v>
      </c>
      <c r="AV501">
        <v>0</v>
      </c>
      <c r="BA501" t="s">
        <v>2326</v>
      </c>
      <c r="BB501" s="6" t="s">
        <v>1399</v>
      </c>
      <c r="BE501">
        <v>3116</v>
      </c>
      <c r="BG501" s="9">
        <v>1425</v>
      </c>
      <c r="BI501" s="14" t="s">
        <v>3149</v>
      </c>
    </row>
    <row r="502" spans="1:61" x14ac:dyDescent="0.25">
      <c r="A502" s="17" t="s">
        <v>1</v>
      </c>
      <c r="B502" t="s">
        <v>331</v>
      </c>
      <c r="C502" t="str">
        <f>VLOOKUP(Tabelle1[[#This Row],[bank_name]],list_all_banks!$B$1:$C$691,2,FALSE)</f>
        <v>DE13216</v>
      </c>
      <c r="D502" s="6" t="s">
        <v>332</v>
      </c>
      <c r="E502" s="42" t="str">
        <f t="shared" si="7"/>
        <v>31.12.2014</v>
      </c>
      <c r="F502">
        <v>2014</v>
      </c>
      <c r="G502">
        <v>1</v>
      </c>
      <c r="H502">
        <v>2</v>
      </c>
      <c r="I502" s="4">
        <v>3</v>
      </c>
      <c r="J502">
        <v>2</v>
      </c>
      <c r="K502" t="s">
        <v>1366</v>
      </c>
      <c r="L502">
        <v>1</v>
      </c>
      <c r="M502" t="s">
        <v>14</v>
      </c>
      <c r="N502" t="s">
        <v>19</v>
      </c>
      <c r="P502">
        <v>1</v>
      </c>
      <c r="Q502">
        <v>2</v>
      </c>
      <c r="R502">
        <v>2</v>
      </c>
      <c r="S502">
        <v>1</v>
      </c>
      <c r="U502">
        <v>0</v>
      </c>
      <c r="V502">
        <v>0</v>
      </c>
      <c r="W502" t="s">
        <v>20</v>
      </c>
      <c r="Y502" t="s">
        <v>1700</v>
      </c>
      <c r="Z502" s="13">
        <v>5</v>
      </c>
      <c r="AA502" s="13">
        <v>20</v>
      </c>
      <c r="AB502" s="13">
        <v>2</v>
      </c>
      <c r="AC502" s="13" t="s">
        <v>20</v>
      </c>
      <c r="AD502" s="13" t="s">
        <v>20</v>
      </c>
      <c r="AE502" s="13" t="s">
        <v>20</v>
      </c>
      <c r="AF502" s="13" t="s">
        <v>20</v>
      </c>
      <c r="AG502" s="13">
        <v>0</v>
      </c>
      <c r="AH502" t="s">
        <v>20</v>
      </c>
      <c r="AI502">
        <v>0</v>
      </c>
      <c r="AK502">
        <v>0</v>
      </c>
      <c r="AL502">
        <v>0</v>
      </c>
      <c r="AM502">
        <v>2</v>
      </c>
      <c r="AN502">
        <v>0</v>
      </c>
      <c r="AO502">
        <v>0</v>
      </c>
      <c r="AQ502">
        <v>2</v>
      </c>
      <c r="AR502" t="s">
        <v>20</v>
      </c>
      <c r="AS502" t="s">
        <v>20</v>
      </c>
      <c r="AT502">
        <v>5</v>
      </c>
      <c r="AU502">
        <v>2</v>
      </c>
      <c r="AV502">
        <v>0</v>
      </c>
      <c r="BA502" t="s">
        <v>2326</v>
      </c>
      <c r="BB502" s="6" t="s">
        <v>1399</v>
      </c>
      <c r="BE502">
        <v>3116</v>
      </c>
      <c r="BG502" s="9">
        <v>1425</v>
      </c>
      <c r="BI502" s="14" t="s">
        <v>3149</v>
      </c>
    </row>
    <row r="503" spans="1:61" x14ac:dyDescent="0.25">
      <c r="A503" s="102" t="s">
        <v>1</v>
      </c>
      <c r="B503" s="9" t="s">
        <v>331</v>
      </c>
      <c r="C503" s="9" t="str">
        <f>VLOOKUP(Tabelle1[[#This Row],[bank_name]],list_all_banks!$B$1:$C$691,2,FALSE)</f>
        <v>DE13216</v>
      </c>
      <c r="D503" s="6" t="s">
        <v>332</v>
      </c>
      <c r="E503" s="42" t="str">
        <f t="shared" si="7"/>
        <v>31.12.2014</v>
      </c>
      <c r="F503" s="9">
        <v>2014</v>
      </c>
      <c r="G503" s="9">
        <v>1</v>
      </c>
      <c r="H503" s="9">
        <v>2</v>
      </c>
      <c r="I503" s="106">
        <v>3</v>
      </c>
      <c r="J503" s="9">
        <v>2</v>
      </c>
      <c r="K503" s="9" t="s">
        <v>1366</v>
      </c>
      <c r="L503" s="9">
        <v>1</v>
      </c>
      <c r="M503" s="9" t="s">
        <v>14</v>
      </c>
      <c r="N503" s="9" t="s">
        <v>19</v>
      </c>
      <c r="P503" s="9">
        <v>1</v>
      </c>
      <c r="Q503" s="9">
        <v>2</v>
      </c>
      <c r="R503" s="9">
        <v>2</v>
      </c>
      <c r="S503" s="9">
        <v>1</v>
      </c>
      <c r="U503" s="9">
        <v>0</v>
      </c>
      <c r="V503" s="9">
        <v>0</v>
      </c>
      <c r="W503" s="9" t="s">
        <v>20</v>
      </c>
      <c r="Y503" s="9" t="s">
        <v>1687</v>
      </c>
      <c r="Z503" s="68">
        <v>0</v>
      </c>
      <c r="AA503" s="68">
        <v>0</v>
      </c>
      <c r="AB503" s="68">
        <v>0</v>
      </c>
      <c r="AC503" s="68" t="s">
        <v>20</v>
      </c>
      <c r="AD503" s="68" t="s">
        <v>20</v>
      </c>
      <c r="AE503" s="68" t="s">
        <v>20</v>
      </c>
      <c r="AF503" s="68" t="s">
        <v>20</v>
      </c>
      <c r="AG503" s="68">
        <v>0</v>
      </c>
      <c r="AH503" s="9" t="s">
        <v>20</v>
      </c>
      <c r="AI503" s="9">
        <v>0</v>
      </c>
      <c r="AK503" s="9">
        <v>0</v>
      </c>
      <c r="AL503" s="9">
        <v>0</v>
      </c>
      <c r="AM503" s="9">
        <v>2</v>
      </c>
      <c r="AN503" s="9">
        <v>0</v>
      </c>
      <c r="AO503" s="9">
        <v>0</v>
      </c>
      <c r="AQ503" s="9">
        <v>2</v>
      </c>
      <c r="AR503" s="9" t="s">
        <v>20</v>
      </c>
      <c r="AS503" s="9" t="s">
        <v>20</v>
      </c>
      <c r="AT503" s="9">
        <v>5</v>
      </c>
      <c r="AU503" s="9">
        <v>2</v>
      </c>
      <c r="AV503" s="9">
        <v>0</v>
      </c>
      <c r="AW503" s="9"/>
      <c r="AX503" s="9"/>
      <c r="BA503" s="9" t="s">
        <v>2326</v>
      </c>
      <c r="BB503" s="6" t="s">
        <v>1399</v>
      </c>
      <c r="BC503" s="9"/>
      <c r="BD503" s="9"/>
      <c r="BE503">
        <v>3116</v>
      </c>
      <c r="BG503" s="9">
        <v>1425</v>
      </c>
      <c r="BI503" s="14" t="s">
        <v>3149</v>
      </c>
    </row>
    <row r="504" spans="1:61" x14ac:dyDescent="0.25">
      <c r="A504" s="102" t="s">
        <v>1</v>
      </c>
      <c r="B504" s="9" t="s">
        <v>331</v>
      </c>
      <c r="C504" s="9" t="str">
        <f>VLOOKUP(Tabelle1[[#This Row],[bank_name]],list_all_banks!$B$1:$C$691,2,FALSE)</f>
        <v>DE13216</v>
      </c>
      <c r="D504" s="6" t="s">
        <v>332</v>
      </c>
      <c r="E504" s="42" t="str">
        <f t="shared" si="7"/>
        <v>31.12.2014</v>
      </c>
      <c r="F504" s="9">
        <v>2014</v>
      </c>
      <c r="G504" s="9">
        <v>1</v>
      </c>
      <c r="H504" s="9">
        <v>2</v>
      </c>
      <c r="I504" s="106">
        <v>3</v>
      </c>
      <c r="J504" s="9">
        <v>2</v>
      </c>
      <c r="K504" s="9" t="s">
        <v>1366</v>
      </c>
      <c r="L504" s="9">
        <v>1</v>
      </c>
      <c r="M504" s="9" t="s">
        <v>14</v>
      </c>
      <c r="N504" s="9" t="s">
        <v>19</v>
      </c>
      <c r="P504" s="9">
        <v>1</v>
      </c>
      <c r="Q504" s="9">
        <v>2</v>
      </c>
      <c r="R504" s="9">
        <v>2</v>
      </c>
      <c r="S504" s="9">
        <v>1</v>
      </c>
      <c r="U504" s="9">
        <v>0</v>
      </c>
      <c r="V504" s="9">
        <v>0</v>
      </c>
      <c r="W504" s="9" t="s">
        <v>20</v>
      </c>
      <c r="Y504" s="9" t="s">
        <v>1734</v>
      </c>
      <c r="Z504" s="68">
        <v>18</v>
      </c>
      <c r="AA504" s="68">
        <v>71</v>
      </c>
      <c r="AB504" s="68">
        <v>8</v>
      </c>
      <c r="AC504" s="68" t="s">
        <v>20</v>
      </c>
      <c r="AD504" s="68" t="s">
        <v>20</v>
      </c>
      <c r="AE504" s="68" t="s">
        <v>20</v>
      </c>
      <c r="AF504" s="68" t="s">
        <v>20</v>
      </c>
      <c r="AG504" s="68">
        <v>2</v>
      </c>
      <c r="AH504" s="9" t="s">
        <v>20</v>
      </c>
      <c r="AI504" s="9">
        <v>0</v>
      </c>
      <c r="AK504" s="9">
        <v>0</v>
      </c>
      <c r="AL504" s="9">
        <v>0</v>
      </c>
      <c r="AM504" s="9">
        <v>2</v>
      </c>
      <c r="AN504" s="9">
        <v>0</v>
      </c>
      <c r="AO504" s="9">
        <v>0</v>
      </c>
      <c r="AQ504" s="9">
        <v>2</v>
      </c>
      <c r="AR504" s="9" t="s">
        <v>20</v>
      </c>
      <c r="AS504" s="9" t="s">
        <v>20</v>
      </c>
      <c r="AT504" s="9">
        <v>5</v>
      </c>
      <c r="AU504" s="9">
        <v>2</v>
      </c>
      <c r="AV504" s="9">
        <v>0</v>
      </c>
      <c r="AW504" s="9"/>
      <c r="AX504" s="9"/>
      <c r="BA504" s="9" t="s">
        <v>2326</v>
      </c>
      <c r="BB504" s="6" t="s">
        <v>1399</v>
      </c>
      <c r="BC504" s="9"/>
      <c r="BD504" s="9"/>
      <c r="BE504">
        <v>3116</v>
      </c>
      <c r="BG504" s="9">
        <v>1425</v>
      </c>
      <c r="BI504" s="14" t="s">
        <v>3149</v>
      </c>
    </row>
    <row r="505" spans="1:61" x14ac:dyDescent="0.25">
      <c r="A505" s="17" t="s">
        <v>1</v>
      </c>
      <c r="B505" t="s">
        <v>331</v>
      </c>
      <c r="C505" t="str">
        <f>VLOOKUP(Tabelle1[[#This Row],[bank_name]],list_all_banks!$B$1:$C$691,2,FALSE)</f>
        <v>DE13216</v>
      </c>
      <c r="D505" s="6" t="s">
        <v>332</v>
      </c>
      <c r="E505" s="42" t="str">
        <f t="shared" si="7"/>
        <v>31.12.2014</v>
      </c>
      <c r="F505">
        <v>2014</v>
      </c>
      <c r="G505">
        <v>1</v>
      </c>
      <c r="H505">
        <v>2</v>
      </c>
      <c r="I505" s="4">
        <v>3</v>
      </c>
      <c r="J505">
        <v>2</v>
      </c>
      <c r="K505" t="s">
        <v>1366</v>
      </c>
      <c r="L505">
        <v>1</v>
      </c>
      <c r="M505" t="s">
        <v>14</v>
      </c>
      <c r="N505" t="s">
        <v>19</v>
      </c>
      <c r="P505">
        <v>1</v>
      </c>
      <c r="Q505">
        <v>2</v>
      </c>
      <c r="R505">
        <v>2</v>
      </c>
      <c r="S505">
        <v>1</v>
      </c>
      <c r="U505">
        <v>0</v>
      </c>
      <c r="V505">
        <v>0</v>
      </c>
      <c r="W505" t="s">
        <v>20</v>
      </c>
      <c r="Y505" t="s">
        <v>820</v>
      </c>
      <c r="Z505" s="13">
        <v>3806</v>
      </c>
      <c r="AA505" s="13">
        <v>8057</v>
      </c>
      <c r="AB505" s="13">
        <v>-2241</v>
      </c>
      <c r="AC505" s="13" t="s">
        <v>20</v>
      </c>
      <c r="AD505" s="13" t="s">
        <v>20</v>
      </c>
      <c r="AE505" s="13" t="s">
        <v>20</v>
      </c>
      <c r="AF505" s="13" t="s">
        <v>20</v>
      </c>
      <c r="AG505" s="13">
        <v>-120</v>
      </c>
      <c r="AH505" t="s">
        <v>20</v>
      </c>
      <c r="AI505">
        <v>0</v>
      </c>
      <c r="AK505">
        <v>0</v>
      </c>
      <c r="AL505">
        <v>0</v>
      </c>
      <c r="AM505">
        <v>2</v>
      </c>
      <c r="AN505">
        <v>0</v>
      </c>
      <c r="AO505">
        <v>0</v>
      </c>
      <c r="AQ505">
        <v>2</v>
      </c>
      <c r="AR505" t="s">
        <v>20</v>
      </c>
      <c r="AS505" t="s">
        <v>20</v>
      </c>
      <c r="AT505">
        <v>5</v>
      </c>
      <c r="AU505">
        <v>2</v>
      </c>
      <c r="AV505">
        <v>0</v>
      </c>
      <c r="BA505" s="9" t="s">
        <v>2326</v>
      </c>
      <c r="BB505" s="6" t="s">
        <v>1399</v>
      </c>
      <c r="BE505">
        <v>3116</v>
      </c>
      <c r="BG505" s="9">
        <v>1425</v>
      </c>
      <c r="BI505" s="14" t="s">
        <v>3149</v>
      </c>
    </row>
    <row r="506" spans="1:61" x14ac:dyDescent="0.25">
      <c r="A506" s="17" t="s">
        <v>1</v>
      </c>
      <c r="B506" t="s">
        <v>331</v>
      </c>
      <c r="C506" t="str">
        <f>VLOOKUP(Tabelle1[[#This Row],[bank_name]],list_all_banks!$B$1:$C$691,2,FALSE)</f>
        <v>DE13216</v>
      </c>
      <c r="D506" s="6" t="s">
        <v>332</v>
      </c>
      <c r="E506" s="42" t="str">
        <f t="shared" si="7"/>
        <v>31.12.2014</v>
      </c>
      <c r="F506">
        <v>2014</v>
      </c>
      <c r="G506">
        <v>1</v>
      </c>
      <c r="H506">
        <v>2</v>
      </c>
      <c r="I506" s="4">
        <v>3</v>
      </c>
      <c r="J506">
        <v>2</v>
      </c>
      <c r="K506" t="s">
        <v>1366</v>
      </c>
      <c r="L506">
        <v>1</v>
      </c>
      <c r="M506" t="s">
        <v>14</v>
      </c>
      <c r="N506" t="s">
        <v>19</v>
      </c>
      <c r="P506">
        <v>1</v>
      </c>
      <c r="Q506">
        <v>2</v>
      </c>
      <c r="R506">
        <v>2</v>
      </c>
      <c r="S506">
        <v>1</v>
      </c>
      <c r="U506">
        <v>0</v>
      </c>
      <c r="V506">
        <v>0</v>
      </c>
      <c r="W506" t="s">
        <v>20</v>
      </c>
      <c r="Y506" t="s">
        <v>1731</v>
      </c>
      <c r="Z506" s="13">
        <v>152</v>
      </c>
      <c r="AA506" s="13">
        <v>310</v>
      </c>
      <c r="AB506" s="13">
        <v>52</v>
      </c>
      <c r="AC506" s="13" t="s">
        <v>20</v>
      </c>
      <c r="AD506" s="13" t="s">
        <v>20</v>
      </c>
      <c r="AE506" s="13" t="s">
        <v>20</v>
      </c>
      <c r="AF506" s="13" t="s">
        <v>20</v>
      </c>
      <c r="AG506" s="13">
        <v>13</v>
      </c>
      <c r="AH506" t="s">
        <v>20</v>
      </c>
      <c r="AI506">
        <v>0</v>
      </c>
      <c r="AK506">
        <v>0</v>
      </c>
      <c r="AL506">
        <v>0</v>
      </c>
      <c r="AM506">
        <v>2</v>
      </c>
      <c r="AN506">
        <v>0</v>
      </c>
      <c r="AO506">
        <v>0</v>
      </c>
      <c r="AQ506">
        <v>2</v>
      </c>
      <c r="AR506" t="s">
        <v>20</v>
      </c>
      <c r="AS506" t="s">
        <v>20</v>
      </c>
      <c r="AT506">
        <v>5</v>
      </c>
      <c r="AU506">
        <v>2</v>
      </c>
      <c r="AV506">
        <v>0</v>
      </c>
      <c r="BA506" t="s">
        <v>2326</v>
      </c>
      <c r="BB506" s="6" t="s">
        <v>1399</v>
      </c>
      <c r="BE506">
        <v>3116</v>
      </c>
      <c r="BG506" s="9">
        <v>1425</v>
      </c>
      <c r="BI506" s="14" t="s">
        <v>3149</v>
      </c>
    </row>
    <row r="507" spans="1:61" x14ac:dyDescent="0.25">
      <c r="A507" s="17" t="s">
        <v>1</v>
      </c>
      <c r="B507" t="s">
        <v>331</v>
      </c>
      <c r="C507" t="str">
        <f>VLOOKUP(Tabelle1[[#This Row],[bank_name]],list_all_banks!$B$1:$C$691,2,FALSE)</f>
        <v>DE13216</v>
      </c>
      <c r="D507" s="6" t="s">
        <v>332</v>
      </c>
      <c r="E507" s="42" t="str">
        <f t="shared" si="7"/>
        <v>31.12.2014</v>
      </c>
      <c r="F507">
        <v>2014</v>
      </c>
      <c r="G507">
        <v>1</v>
      </c>
      <c r="H507">
        <v>2</v>
      </c>
      <c r="I507" s="4">
        <v>3</v>
      </c>
      <c r="J507">
        <v>2</v>
      </c>
      <c r="K507" t="s">
        <v>1366</v>
      </c>
      <c r="L507">
        <v>1</v>
      </c>
      <c r="M507" t="s">
        <v>14</v>
      </c>
      <c r="N507" t="s">
        <v>19</v>
      </c>
      <c r="P507">
        <v>1</v>
      </c>
      <c r="Q507">
        <v>2</v>
      </c>
      <c r="R507">
        <v>2</v>
      </c>
      <c r="S507">
        <v>1</v>
      </c>
      <c r="U507">
        <v>0</v>
      </c>
      <c r="V507">
        <v>0</v>
      </c>
      <c r="W507" t="s">
        <v>20</v>
      </c>
      <c r="Y507" t="s">
        <v>1656</v>
      </c>
      <c r="Z507" s="13">
        <v>20</v>
      </c>
      <c r="AA507" s="13">
        <v>33</v>
      </c>
      <c r="AB507" s="13">
        <v>7</v>
      </c>
      <c r="AC507" s="13" t="s">
        <v>20</v>
      </c>
      <c r="AD507" s="13" t="s">
        <v>20</v>
      </c>
      <c r="AE507" s="13" t="s">
        <v>20</v>
      </c>
      <c r="AF507" s="13" t="s">
        <v>20</v>
      </c>
      <c r="AG507" s="13">
        <v>0</v>
      </c>
      <c r="AH507" t="s">
        <v>20</v>
      </c>
      <c r="AI507">
        <v>0</v>
      </c>
      <c r="AK507">
        <v>0</v>
      </c>
      <c r="AL507">
        <v>0</v>
      </c>
      <c r="AM507">
        <v>2</v>
      </c>
      <c r="AN507">
        <v>0</v>
      </c>
      <c r="AO507">
        <v>0</v>
      </c>
      <c r="AQ507">
        <v>2</v>
      </c>
      <c r="AR507" t="s">
        <v>20</v>
      </c>
      <c r="AS507" t="s">
        <v>20</v>
      </c>
      <c r="AT507">
        <v>5</v>
      </c>
      <c r="AU507">
        <v>2</v>
      </c>
      <c r="AV507">
        <v>0</v>
      </c>
      <c r="BA507" t="s">
        <v>2326</v>
      </c>
      <c r="BB507" s="6" t="s">
        <v>1399</v>
      </c>
      <c r="BE507">
        <v>3116</v>
      </c>
      <c r="BG507" s="9">
        <v>1425</v>
      </c>
      <c r="BI507" s="14" t="s">
        <v>3149</v>
      </c>
    </row>
    <row r="508" spans="1:61" s="44" customFormat="1" ht="15.75" thickBot="1" x14ac:dyDescent="0.3">
      <c r="A508" s="133" t="s">
        <v>1</v>
      </c>
      <c r="B508" s="44" t="s">
        <v>331</v>
      </c>
      <c r="C508" s="44" t="str">
        <f>VLOOKUP(Tabelle1[[#This Row],[bank_name]],list_all_banks!$B$1:$C$691,2,FALSE)</f>
        <v>DE13216</v>
      </c>
      <c r="D508" s="45" t="s">
        <v>332</v>
      </c>
      <c r="E508" s="46" t="str">
        <f t="shared" si="7"/>
        <v>31.12.2014</v>
      </c>
      <c r="F508" s="44">
        <v>2014</v>
      </c>
      <c r="G508" s="44">
        <v>1</v>
      </c>
      <c r="H508" s="44">
        <v>2</v>
      </c>
      <c r="I508" s="134">
        <v>3</v>
      </c>
      <c r="J508" s="44">
        <v>2</v>
      </c>
      <c r="K508" s="44" t="s">
        <v>1366</v>
      </c>
      <c r="L508" s="44">
        <v>1</v>
      </c>
      <c r="M508" s="44" t="s">
        <v>14</v>
      </c>
      <c r="N508" s="44" t="s">
        <v>19</v>
      </c>
      <c r="O508" s="45"/>
      <c r="P508" s="44">
        <v>1</v>
      </c>
      <c r="Q508" s="44">
        <v>2</v>
      </c>
      <c r="R508" s="44">
        <v>2</v>
      </c>
      <c r="S508" s="44">
        <v>1</v>
      </c>
      <c r="T508" s="45"/>
      <c r="U508" s="44">
        <v>0</v>
      </c>
      <c r="V508" s="44">
        <v>0</v>
      </c>
      <c r="W508" s="44" t="s">
        <v>20</v>
      </c>
      <c r="X508" s="45"/>
      <c r="Y508" s="44" t="s">
        <v>1650</v>
      </c>
      <c r="Z508" s="123">
        <v>7702</v>
      </c>
      <c r="AA508" s="123">
        <v>9972</v>
      </c>
      <c r="AB508" s="123">
        <v>1080</v>
      </c>
      <c r="AC508" s="123" t="s">
        <v>20</v>
      </c>
      <c r="AD508" s="123" t="s">
        <v>20</v>
      </c>
      <c r="AE508" s="123" t="s">
        <v>20</v>
      </c>
      <c r="AF508" s="123" t="s">
        <v>20</v>
      </c>
      <c r="AG508" s="123">
        <v>274</v>
      </c>
      <c r="AH508" s="44" t="s">
        <v>20</v>
      </c>
      <c r="AI508" s="44">
        <v>0</v>
      </c>
      <c r="AJ508" s="45"/>
      <c r="AK508" s="44">
        <v>0</v>
      </c>
      <c r="AL508" s="44">
        <v>0</v>
      </c>
      <c r="AM508" s="44">
        <v>2</v>
      </c>
      <c r="AN508" s="44">
        <v>0</v>
      </c>
      <c r="AO508" s="44">
        <v>0</v>
      </c>
      <c r="AP508" s="45"/>
      <c r="AQ508" s="44">
        <v>2</v>
      </c>
      <c r="AR508" s="44" t="s">
        <v>20</v>
      </c>
      <c r="AS508" s="44" t="s">
        <v>20</v>
      </c>
      <c r="AT508" s="44">
        <v>5</v>
      </c>
      <c r="AU508" s="44">
        <v>2</v>
      </c>
      <c r="AV508" s="44">
        <v>0</v>
      </c>
      <c r="AY508" s="45"/>
      <c r="AZ508" s="46"/>
      <c r="BA508" s="44" t="s">
        <v>2326</v>
      </c>
      <c r="BB508" s="45" t="s">
        <v>1399</v>
      </c>
      <c r="BE508">
        <v>3116</v>
      </c>
      <c r="BF508"/>
      <c r="BG508" s="9">
        <v>1425</v>
      </c>
      <c r="BH508" s="45"/>
      <c r="BI508" s="14" t="s">
        <v>3149</v>
      </c>
    </row>
    <row r="509" spans="1:61" x14ac:dyDescent="0.25">
      <c r="A509" s="17" t="s">
        <v>1</v>
      </c>
      <c r="B509" t="s">
        <v>331</v>
      </c>
      <c r="C509" t="str">
        <f>VLOOKUP(Tabelle1[[#This Row],[bank_name]],list_all_banks!$B$1:$C$691,2,FALSE)</f>
        <v>DE13216</v>
      </c>
      <c r="D509" s="6" t="s">
        <v>332</v>
      </c>
      <c r="E509" s="42" t="str">
        <f t="shared" si="7"/>
        <v>31.12.2015</v>
      </c>
      <c r="F509">
        <v>2015</v>
      </c>
      <c r="G509">
        <v>1</v>
      </c>
      <c r="H509">
        <v>2</v>
      </c>
      <c r="I509" s="4">
        <v>3</v>
      </c>
      <c r="J509">
        <v>2</v>
      </c>
      <c r="K509" t="s">
        <v>1366</v>
      </c>
      <c r="L509">
        <v>1</v>
      </c>
      <c r="M509" t="s">
        <v>14</v>
      </c>
      <c r="N509" t="s">
        <v>19</v>
      </c>
      <c r="P509">
        <v>1</v>
      </c>
      <c r="Q509">
        <v>2</v>
      </c>
      <c r="R509">
        <v>2</v>
      </c>
      <c r="S509">
        <v>1</v>
      </c>
      <c r="U509">
        <v>0</v>
      </c>
      <c r="V509">
        <v>0</v>
      </c>
      <c r="W509" t="s">
        <v>20</v>
      </c>
      <c r="Y509" t="s">
        <v>1632</v>
      </c>
      <c r="Z509" s="13">
        <v>72</v>
      </c>
      <c r="AA509" s="13">
        <v>86</v>
      </c>
      <c r="AB509" s="13">
        <v>48</v>
      </c>
      <c r="AC509" s="13" t="s">
        <v>20</v>
      </c>
      <c r="AD509" s="13" t="s">
        <v>20</v>
      </c>
      <c r="AE509" s="13" t="s">
        <v>20</v>
      </c>
      <c r="AF509" s="13" t="s">
        <v>20</v>
      </c>
      <c r="AG509" s="13">
        <v>17</v>
      </c>
      <c r="AH509" t="s">
        <v>20</v>
      </c>
      <c r="AI509">
        <v>0</v>
      </c>
      <c r="AK509">
        <v>0</v>
      </c>
      <c r="AL509">
        <v>0</v>
      </c>
      <c r="AM509">
        <v>2</v>
      </c>
      <c r="AN509">
        <v>0</v>
      </c>
      <c r="AO509">
        <v>0</v>
      </c>
      <c r="AQ509">
        <v>2</v>
      </c>
      <c r="AR509" t="s">
        <v>20</v>
      </c>
      <c r="AS509" t="s">
        <v>20</v>
      </c>
      <c r="AT509">
        <v>5</v>
      </c>
      <c r="AU509">
        <v>2</v>
      </c>
      <c r="AV509">
        <v>0</v>
      </c>
      <c r="BA509" t="s">
        <v>2327</v>
      </c>
      <c r="BB509" s="6" t="s">
        <v>1400</v>
      </c>
      <c r="BE509">
        <v>-6097</v>
      </c>
      <c r="BG509" s="9">
        <v>675</v>
      </c>
      <c r="BI509" s="14" t="s">
        <v>3149</v>
      </c>
    </row>
    <row r="510" spans="1:61" x14ac:dyDescent="0.25">
      <c r="A510" s="17" t="s">
        <v>1</v>
      </c>
      <c r="B510" t="s">
        <v>331</v>
      </c>
      <c r="C510" t="str">
        <f>VLOOKUP(Tabelle1[[#This Row],[bank_name]],list_all_banks!$B$1:$C$691,2,FALSE)</f>
        <v>DE13216</v>
      </c>
      <c r="D510" s="6" t="s">
        <v>332</v>
      </c>
      <c r="E510" s="42" t="str">
        <f t="shared" si="7"/>
        <v>31.12.2015</v>
      </c>
      <c r="F510">
        <v>2015</v>
      </c>
      <c r="G510">
        <v>1</v>
      </c>
      <c r="H510">
        <v>2</v>
      </c>
      <c r="I510" s="4">
        <v>3</v>
      </c>
      <c r="J510">
        <v>2</v>
      </c>
      <c r="K510" t="s">
        <v>1366</v>
      </c>
      <c r="L510">
        <v>1</v>
      </c>
      <c r="M510" t="s">
        <v>14</v>
      </c>
      <c r="N510" t="s">
        <v>19</v>
      </c>
      <c r="P510">
        <v>1</v>
      </c>
      <c r="Q510">
        <v>2</v>
      </c>
      <c r="R510">
        <v>2</v>
      </c>
      <c r="S510">
        <v>1</v>
      </c>
      <c r="U510">
        <v>0</v>
      </c>
      <c r="V510">
        <v>0</v>
      </c>
      <c r="W510" t="s">
        <v>20</v>
      </c>
      <c r="Y510" t="s">
        <v>1633</v>
      </c>
      <c r="Z510" s="13">
        <v>435</v>
      </c>
      <c r="AA510" s="13">
        <v>527</v>
      </c>
      <c r="AB510" s="13">
        <v>112</v>
      </c>
      <c r="AC510" s="13" t="s">
        <v>20</v>
      </c>
      <c r="AD510" s="13" t="s">
        <v>20</v>
      </c>
      <c r="AE510" s="13" t="s">
        <v>20</v>
      </c>
      <c r="AF510" s="13" t="s">
        <v>20</v>
      </c>
      <c r="AG510" s="13">
        <v>41</v>
      </c>
      <c r="AH510" t="s">
        <v>20</v>
      </c>
      <c r="AI510">
        <v>0</v>
      </c>
      <c r="AK510">
        <v>0</v>
      </c>
      <c r="AL510">
        <v>0</v>
      </c>
      <c r="AM510">
        <v>2</v>
      </c>
      <c r="AN510">
        <v>0</v>
      </c>
      <c r="AO510">
        <v>0</v>
      </c>
      <c r="AQ510">
        <v>2</v>
      </c>
      <c r="AR510" t="s">
        <v>20</v>
      </c>
      <c r="AS510" t="s">
        <v>20</v>
      </c>
      <c r="AT510">
        <v>5</v>
      </c>
      <c r="AU510">
        <v>2</v>
      </c>
      <c r="AV510">
        <v>0</v>
      </c>
      <c r="BA510" t="s">
        <v>2327</v>
      </c>
      <c r="BB510" s="6" t="s">
        <v>1400</v>
      </c>
      <c r="BE510">
        <v>-6097</v>
      </c>
      <c r="BG510" s="9">
        <v>675</v>
      </c>
      <c r="BI510" s="14" t="s">
        <v>3149</v>
      </c>
    </row>
    <row r="511" spans="1:61" x14ac:dyDescent="0.25">
      <c r="A511" s="17" t="s">
        <v>1</v>
      </c>
      <c r="B511" t="s">
        <v>331</v>
      </c>
      <c r="C511" t="str">
        <f>VLOOKUP(Tabelle1[[#This Row],[bank_name]],list_all_banks!$B$1:$C$691,2,FALSE)</f>
        <v>DE13216</v>
      </c>
      <c r="D511" s="6" t="s">
        <v>332</v>
      </c>
      <c r="E511" s="42" t="str">
        <f t="shared" si="7"/>
        <v>31.12.2015</v>
      </c>
      <c r="F511">
        <v>2015</v>
      </c>
      <c r="G511">
        <v>1</v>
      </c>
      <c r="H511">
        <v>2</v>
      </c>
      <c r="I511" s="4">
        <v>3</v>
      </c>
      <c r="J511">
        <v>2</v>
      </c>
      <c r="K511" t="s">
        <v>1366</v>
      </c>
      <c r="L511">
        <v>1</v>
      </c>
      <c r="M511" t="s">
        <v>14</v>
      </c>
      <c r="N511" t="s">
        <v>19</v>
      </c>
      <c r="P511">
        <v>1</v>
      </c>
      <c r="Q511">
        <v>2</v>
      </c>
      <c r="R511">
        <v>2</v>
      </c>
      <c r="S511">
        <v>1</v>
      </c>
      <c r="U511">
        <v>0</v>
      </c>
      <c r="V511">
        <v>0</v>
      </c>
      <c r="W511" t="s">
        <v>20</v>
      </c>
      <c r="Y511" t="s">
        <v>154</v>
      </c>
      <c r="Z511" s="13">
        <v>29</v>
      </c>
      <c r="AA511" s="13">
        <v>109</v>
      </c>
      <c r="AB511" s="13">
        <v>-5</v>
      </c>
      <c r="AC511" s="13" t="s">
        <v>20</v>
      </c>
      <c r="AD511" s="13" t="s">
        <v>20</v>
      </c>
      <c r="AE511" s="13" t="s">
        <v>20</v>
      </c>
      <c r="AF511" s="13" t="s">
        <v>20</v>
      </c>
      <c r="AG511" s="13">
        <v>-1</v>
      </c>
      <c r="AH511" t="s">
        <v>20</v>
      </c>
      <c r="AI511">
        <v>0</v>
      </c>
      <c r="AK511">
        <v>0</v>
      </c>
      <c r="AL511">
        <v>0</v>
      </c>
      <c r="AM511">
        <v>2</v>
      </c>
      <c r="AN511">
        <v>0</v>
      </c>
      <c r="AO511">
        <v>0</v>
      </c>
      <c r="AQ511">
        <v>2</v>
      </c>
      <c r="AR511" t="s">
        <v>20</v>
      </c>
      <c r="AS511" t="s">
        <v>20</v>
      </c>
      <c r="AT511">
        <v>5</v>
      </c>
      <c r="AU511">
        <v>2</v>
      </c>
      <c r="AV511">
        <v>0</v>
      </c>
      <c r="BA511" t="s">
        <v>2327</v>
      </c>
      <c r="BB511" s="6" t="s">
        <v>1400</v>
      </c>
      <c r="BE511">
        <v>-6097</v>
      </c>
      <c r="BG511" s="9">
        <v>675</v>
      </c>
      <c r="BI511" s="14" t="s">
        <v>3149</v>
      </c>
    </row>
    <row r="512" spans="1:61" x14ac:dyDescent="0.25">
      <c r="A512" s="17" t="s">
        <v>1</v>
      </c>
      <c r="B512" t="s">
        <v>331</v>
      </c>
      <c r="C512" t="str">
        <f>VLOOKUP(Tabelle1[[#This Row],[bank_name]],list_all_banks!$B$1:$C$691,2,FALSE)</f>
        <v>DE13216</v>
      </c>
      <c r="D512" s="6" t="s">
        <v>332</v>
      </c>
      <c r="E512" s="42" t="str">
        <f t="shared" si="7"/>
        <v>31.12.2015</v>
      </c>
      <c r="F512">
        <v>2015</v>
      </c>
      <c r="G512">
        <v>1</v>
      </c>
      <c r="H512">
        <v>2</v>
      </c>
      <c r="I512" s="4">
        <v>3</v>
      </c>
      <c r="J512">
        <v>2</v>
      </c>
      <c r="K512" t="s">
        <v>1366</v>
      </c>
      <c r="L512">
        <v>1</v>
      </c>
      <c r="M512" t="s">
        <v>14</v>
      </c>
      <c r="N512" t="s">
        <v>19</v>
      </c>
      <c r="P512">
        <v>1</v>
      </c>
      <c r="Q512">
        <v>2</v>
      </c>
      <c r="R512">
        <v>2</v>
      </c>
      <c r="S512">
        <v>1</v>
      </c>
      <c r="U512">
        <v>0</v>
      </c>
      <c r="V512">
        <v>0</v>
      </c>
      <c r="W512" t="s">
        <v>20</v>
      </c>
      <c r="Y512" t="s">
        <v>239</v>
      </c>
      <c r="Z512" s="13">
        <v>194</v>
      </c>
      <c r="AA512" s="13">
        <v>641</v>
      </c>
      <c r="AB512" s="13">
        <v>10</v>
      </c>
      <c r="AC512" s="13" t="s">
        <v>20</v>
      </c>
      <c r="AD512" s="13" t="s">
        <v>20</v>
      </c>
      <c r="AE512" s="13" t="s">
        <v>20</v>
      </c>
      <c r="AF512" s="13" t="s">
        <v>20</v>
      </c>
      <c r="AG512" s="13">
        <v>2</v>
      </c>
      <c r="AH512" t="s">
        <v>20</v>
      </c>
      <c r="AI512">
        <v>0</v>
      </c>
      <c r="AK512">
        <v>0</v>
      </c>
      <c r="AL512">
        <v>0</v>
      </c>
      <c r="AM512">
        <v>2</v>
      </c>
      <c r="AN512">
        <v>0</v>
      </c>
      <c r="AO512">
        <v>0</v>
      </c>
      <c r="AQ512">
        <v>2</v>
      </c>
      <c r="AR512" t="s">
        <v>20</v>
      </c>
      <c r="AS512" t="s">
        <v>20</v>
      </c>
      <c r="AT512">
        <v>5</v>
      </c>
      <c r="AU512">
        <v>2</v>
      </c>
      <c r="AV512">
        <v>0</v>
      </c>
      <c r="BA512" t="s">
        <v>2327</v>
      </c>
      <c r="BB512" s="6" t="s">
        <v>1400</v>
      </c>
      <c r="BE512">
        <v>-6097</v>
      </c>
      <c r="BG512" s="9">
        <v>675</v>
      </c>
      <c r="BI512" s="14" t="s">
        <v>3149</v>
      </c>
    </row>
    <row r="513" spans="1:61" x14ac:dyDescent="0.25">
      <c r="A513" s="17" t="s">
        <v>1</v>
      </c>
      <c r="B513" t="s">
        <v>331</v>
      </c>
      <c r="C513" t="str">
        <f>VLOOKUP(Tabelle1[[#This Row],[bank_name]],list_all_banks!$B$1:$C$691,2,FALSE)</f>
        <v>DE13216</v>
      </c>
      <c r="D513" s="6" t="s">
        <v>332</v>
      </c>
      <c r="E513" s="42" t="str">
        <f t="shared" si="7"/>
        <v>31.12.2015</v>
      </c>
      <c r="F513">
        <v>2015</v>
      </c>
      <c r="G513">
        <v>1</v>
      </c>
      <c r="H513">
        <v>2</v>
      </c>
      <c r="I513" s="4">
        <v>3</v>
      </c>
      <c r="J513">
        <v>2</v>
      </c>
      <c r="K513" t="s">
        <v>1366</v>
      </c>
      <c r="L513">
        <v>1</v>
      </c>
      <c r="M513" t="s">
        <v>14</v>
      </c>
      <c r="N513" t="s">
        <v>19</v>
      </c>
      <c r="P513">
        <v>1</v>
      </c>
      <c r="Q513">
        <v>2</v>
      </c>
      <c r="R513">
        <v>2</v>
      </c>
      <c r="S513">
        <v>1</v>
      </c>
      <c r="U513">
        <v>0</v>
      </c>
      <c r="V513">
        <v>0</v>
      </c>
      <c r="W513" t="s">
        <v>20</v>
      </c>
      <c r="Y513" t="s">
        <v>1677</v>
      </c>
      <c r="Z513" s="13">
        <v>106</v>
      </c>
      <c r="AA513" s="13">
        <v>318</v>
      </c>
      <c r="AB513" s="13">
        <v>-49</v>
      </c>
      <c r="AC513" s="13" t="s">
        <v>20</v>
      </c>
      <c r="AD513" s="13" t="s">
        <v>20</v>
      </c>
      <c r="AE513" s="13" t="s">
        <v>20</v>
      </c>
      <c r="AF513" s="13" t="s">
        <v>20</v>
      </c>
      <c r="AG513" s="13">
        <v>-39</v>
      </c>
      <c r="AH513" t="s">
        <v>20</v>
      </c>
      <c r="AI513">
        <v>0</v>
      </c>
      <c r="AK513">
        <v>0</v>
      </c>
      <c r="AL513">
        <v>0</v>
      </c>
      <c r="AM513">
        <v>2</v>
      </c>
      <c r="AN513">
        <v>0</v>
      </c>
      <c r="AO513">
        <v>0</v>
      </c>
      <c r="AQ513">
        <v>2</v>
      </c>
      <c r="AR513" t="s">
        <v>20</v>
      </c>
      <c r="AS513" t="s">
        <v>20</v>
      </c>
      <c r="AT513">
        <v>5</v>
      </c>
      <c r="AU513">
        <v>2</v>
      </c>
      <c r="AV513">
        <v>0</v>
      </c>
      <c r="BA513" t="s">
        <v>2327</v>
      </c>
      <c r="BB513" s="6" t="s">
        <v>1400</v>
      </c>
      <c r="BE513">
        <v>-6097</v>
      </c>
      <c r="BG513" s="9">
        <v>675</v>
      </c>
      <c r="BI513" s="14" t="s">
        <v>3149</v>
      </c>
    </row>
    <row r="514" spans="1:61" x14ac:dyDescent="0.25">
      <c r="A514" s="17" t="s">
        <v>1</v>
      </c>
      <c r="B514" t="s">
        <v>331</v>
      </c>
      <c r="C514" t="str">
        <f>VLOOKUP(Tabelle1[[#This Row],[bank_name]],list_all_banks!$B$1:$C$691,2,FALSE)</f>
        <v>DE13216</v>
      </c>
      <c r="D514" s="6" t="s">
        <v>332</v>
      </c>
      <c r="E514" s="42" t="str">
        <f t="shared" si="7"/>
        <v>31.12.2015</v>
      </c>
      <c r="F514">
        <v>2015</v>
      </c>
      <c r="G514">
        <v>1</v>
      </c>
      <c r="H514">
        <v>2</v>
      </c>
      <c r="I514" s="4">
        <v>3</v>
      </c>
      <c r="J514">
        <v>2</v>
      </c>
      <c r="K514" t="s">
        <v>1366</v>
      </c>
      <c r="L514">
        <v>1</v>
      </c>
      <c r="M514" t="s">
        <v>14</v>
      </c>
      <c r="N514" t="s">
        <v>19</v>
      </c>
      <c r="P514">
        <v>1</v>
      </c>
      <c r="Q514">
        <v>2</v>
      </c>
      <c r="R514">
        <v>2</v>
      </c>
      <c r="S514">
        <v>1</v>
      </c>
      <c r="U514">
        <v>0</v>
      </c>
      <c r="V514">
        <v>0</v>
      </c>
      <c r="W514" t="s">
        <v>20</v>
      </c>
      <c r="Y514" t="s">
        <v>1678</v>
      </c>
      <c r="Z514" s="13">
        <v>274</v>
      </c>
      <c r="AA514" s="13">
        <v>28</v>
      </c>
      <c r="AB514" s="13">
        <v>221</v>
      </c>
      <c r="AC514" s="13" t="s">
        <v>20</v>
      </c>
      <c r="AD514" s="13" t="s">
        <v>20</v>
      </c>
      <c r="AE514" s="13" t="s">
        <v>20</v>
      </c>
      <c r="AF514" s="13" t="s">
        <v>20</v>
      </c>
      <c r="AG514" s="13">
        <v>33</v>
      </c>
      <c r="AH514" t="s">
        <v>20</v>
      </c>
      <c r="AI514">
        <v>0</v>
      </c>
      <c r="AK514">
        <v>0</v>
      </c>
      <c r="AL514">
        <v>0</v>
      </c>
      <c r="AM514">
        <v>2</v>
      </c>
      <c r="AN514">
        <v>0</v>
      </c>
      <c r="AO514">
        <v>0</v>
      </c>
      <c r="AQ514">
        <v>2</v>
      </c>
      <c r="AR514" t="s">
        <v>20</v>
      </c>
      <c r="AS514" t="s">
        <v>20</v>
      </c>
      <c r="AT514">
        <v>5</v>
      </c>
      <c r="AU514">
        <v>2</v>
      </c>
      <c r="AV514">
        <v>0</v>
      </c>
      <c r="BA514" t="s">
        <v>2327</v>
      </c>
      <c r="BB514" s="6" t="s">
        <v>1400</v>
      </c>
      <c r="BE514">
        <v>-6097</v>
      </c>
      <c r="BG514" s="9">
        <v>675</v>
      </c>
      <c r="BI514" s="14" t="s">
        <v>3149</v>
      </c>
    </row>
    <row r="515" spans="1:61" x14ac:dyDescent="0.25">
      <c r="A515" s="17" t="s">
        <v>1</v>
      </c>
      <c r="B515" t="s">
        <v>331</v>
      </c>
      <c r="C515" t="str">
        <f>VLOOKUP(Tabelle1[[#This Row],[bank_name]],list_all_banks!$B$1:$C$691,2,FALSE)</f>
        <v>DE13216</v>
      </c>
      <c r="D515" s="6" t="s">
        <v>332</v>
      </c>
      <c r="E515" s="42" t="str">
        <f t="shared" ref="E515:E578" si="8">CONCATENATE($E$2,F515)</f>
        <v>31.12.2015</v>
      </c>
      <c r="F515">
        <v>2015</v>
      </c>
      <c r="G515">
        <v>1</v>
      </c>
      <c r="H515">
        <v>2</v>
      </c>
      <c r="I515" s="4">
        <v>3</v>
      </c>
      <c r="J515">
        <v>2</v>
      </c>
      <c r="K515" t="s">
        <v>1366</v>
      </c>
      <c r="L515">
        <v>1</v>
      </c>
      <c r="M515" t="s">
        <v>14</v>
      </c>
      <c r="N515" t="s">
        <v>19</v>
      </c>
      <c r="P515">
        <v>1</v>
      </c>
      <c r="Q515">
        <v>2</v>
      </c>
      <c r="R515">
        <v>2</v>
      </c>
      <c r="S515">
        <v>1</v>
      </c>
      <c r="U515">
        <v>0</v>
      </c>
      <c r="V515">
        <v>0</v>
      </c>
      <c r="W515" t="s">
        <v>20</v>
      </c>
      <c r="Y515" t="s">
        <v>1679</v>
      </c>
      <c r="Z515" s="13">
        <v>20</v>
      </c>
      <c r="AA515" s="13">
        <v>39</v>
      </c>
      <c r="AB515" s="13">
        <v>12</v>
      </c>
      <c r="AC515" s="13" t="s">
        <v>20</v>
      </c>
      <c r="AD515" s="13" t="s">
        <v>20</v>
      </c>
      <c r="AE515" s="13" t="s">
        <v>20</v>
      </c>
      <c r="AF515" s="13" t="s">
        <v>20</v>
      </c>
      <c r="AG515" s="13">
        <v>1</v>
      </c>
      <c r="AH515" t="s">
        <v>20</v>
      </c>
      <c r="AI515">
        <v>0</v>
      </c>
      <c r="AK515">
        <v>0</v>
      </c>
      <c r="AL515">
        <v>0</v>
      </c>
      <c r="AM515">
        <v>2</v>
      </c>
      <c r="AN515">
        <v>0</v>
      </c>
      <c r="AO515">
        <v>0</v>
      </c>
      <c r="AQ515">
        <v>2</v>
      </c>
      <c r="AR515" t="s">
        <v>20</v>
      </c>
      <c r="AS515" t="s">
        <v>20</v>
      </c>
      <c r="AT515">
        <v>5</v>
      </c>
      <c r="AU515">
        <v>2</v>
      </c>
      <c r="AV515">
        <v>0</v>
      </c>
      <c r="BA515" t="s">
        <v>2327</v>
      </c>
      <c r="BB515" s="6" t="s">
        <v>1400</v>
      </c>
      <c r="BE515">
        <v>-6097</v>
      </c>
      <c r="BG515" s="9">
        <v>675</v>
      </c>
      <c r="BI515" s="14" t="s">
        <v>3149</v>
      </c>
    </row>
    <row r="516" spans="1:61" x14ac:dyDescent="0.25">
      <c r="A516" s="17" t="s">
        <v>1</v>
      </c>
      <c r="B516" t="s">
        <v>331</v>
      </c>
      <c r="C516" t="str">
        <f>VLOOKUP(Tabelle1[[#This Row],[bank_name]],list_all_banks!$B$1:$C$691,2,FALSE)</f>
        <v>DE13216</v>
      </c>
      <c r="D516" s="6" t="s">
        <v>332</v>
      </c>
      <c r="E516" s="42" t="str">
        <f t="shared" si="8"/>
        <v>31.12.2015</v>
      </c>
      <c r="F516">
        <v>2015</v>
      </c>
      <c r="G516">
        <v>1</v>
      </c>
      <c r="H516">
        <v>2</v>
      </c>
      <c r="I516" s="4">
        <v>3</v>
      </c>
      <c r="J516">
        <v>2</v>
      </c>
      <c r="K516" t="s">
        <v>1366</v>
      </c>
      <c r="L516">
        <v>1</v>
      </c>
      <c r="M516" t="s">
        <v>14</v>
      </c>
      <c r="N516" t="s">
        <v>19</v>
      </c>
      <c r="P516">
        <v>1</v>
      </c>
      <c r="Q516">
        <v>2</v>
      </c>
      <c r="R516">
        <v>2</v>
      </c>
      <c r="S516">
        <v>1</v>
      </c>
      <c r="U516">
        <v>0</v>
      </c>
      <c r="V516">
        <v>0</v>
      </c>
      <c r="W516" t="s">
        <v>20</v>
      </c>
      <c r="Y516" t="s">
        <v>1660</v>
      </c>
      <c r="Z516" s="13">
        <v>277</v>
      </c>
      <c r="AA516" s="13">
        <v>536</v>
      </c>
      <c r="AB516" s="13">
        <v>142</v>
      </c>
      <c r="AC516" s="13" t="s">
        <v>20</v>
      </c>
      <c r="AD516" s="13" t="s">
        <v>20</v>
      </c>
      <c r="AE516" s="13" t="s">
        <v>20</v>
      </c>
      <c r="AF516" s="13" t="s">
        <v>20</v>
      </c>
      <c r="AG516" s="13">
        <v>39</v>
      </c>
      <c r="AH516" t="s">
        <v>20</v>
      </c>
      <c r="AI516">
        <v>0</v>
      </c>
      <c r="AK516">
        <v>0</v>
      </c>
      <c r="AL516">
        <v>0</v>
      </c>
      <c r="AM516">
        <v>2</v>
      </c>
      <c r="AN516">
        <v>0</v>
      </c>
      <c r="AO516">
        <v>0</v>
      </c>
      <c r="AQ516">
        <v>2</v>
      </c>
      <c r="AR516" t="s">
        <v>20</v>
      </c>
      <c r="AS516" t="s">
        <v>20</v>
      </c>
      <c r="AT516">
        <v>5</v>
      </c>
      <c r="AU516">
        <v>2</v>
      </c>
      <c r="AV516">
        <v>0</v>
      </c>
      <c r="BA516" t="s">
        <v>2327</v>
      </c>
      <c r="BB516" s="6" t="s">
        <v>1400</v>
      </c>
      <c r="BE516">
        <v>-6097</v>
      </c>
      <c r="BG516" s="9">
        <v>675</v>
      </c>
      <c r="BI516" s="14" t="s">
        <v>3149</v>
      </c>
    </row>
    <row r="517" spans="1:61" x14ac:dyDescent="0.25">
      <c r="A517" s="17" t="s">
        <v>1</v>
      </c>
      <c r="B517" t="s">
        <v>331</v>
      </c>
      <c r="C517" t="str">
        <f>VLOOKUP(Tabelle1[[#This Row],[bank_name]],list_all_banks!$B$1:$C$691,2,FALSE)</f>
        <v>DE13216</v>
      </c>
      <c r="D517" s="6" t="s">
        <v>332</v>
      </c>
      <c r="E517" s="42" t="str">
        <f t="shared" si="8"/>
        <v>31.12.2015</v>
      </c>
      <c r="F517">
        <v>2015</v>
      </c>
      <c r="G517">
        <v>1</v>
      </c>
      <c r="H517">
        <v>2</v>
      </c>
      <c r="I517" s="4">
        <v>3</v>
      </c>
      <c r="J517">
        <v>2</v>
      </c>
      <c r="K517" t="s">
        <v>1366</v>
      </c>
      <c r="L517">
        <v>1</v>
      </c>
      <c r="M517" t="s">
        <v>14</v>
      </c>
      <c r="N517" t="s">
        <v>19</v>
      </c>
      <c r="P517">
        <v>1</v>
      </c>
      <c r="Q517">
        <v>2</v>
      </c>
      <c r="R517">
        <v>2</v>
      </c>
      <c r="S517">
        <v>1</v>
      </c>
      <c r="U517">
        <v>0</v>
      </c>
      <c r="V517">
        <v>0</v>
      </c>
      <c r="W517" t="s">
        <v>20</v>
      </c>
      <c r="Y517" t="s">
        <v>1680</v>
      </c>
      <c r="Z517" s="13">
        <v>0</v>
      </c>
      <c r="AA517" s="13">
        <v>0</v>
      </c>
      <c r="AB517" s="13">
        <v>0</v>
      </c>
      <c r="AC517" s="13" t="s">
        <v>20</v>
      </c>
      <c r="AD517" s="13" t="s">
        <v>20</v>
      </c>
      <c r="AE517" s="13" t="s">
        <v>20</v>
      </c>
      <c r="AF517" s="13" t="s">
        <v>20</v>
      </c>
      <c r="AG517" s="13">
        <v>0</v>
      </c>
      <c r="AH517" t="s">
        <v>20</v>
      </c>
      <c r="AI517">
        <v>0</v>
      </c>
      <c r="AK517">
        <v>0</v>
      </c>
      <c r="AL517">
        <v>0</v>
      </c>
      <c r="AM517">
        <v>2</v>
      </c>
      <c r="AN517">
        <v>0</v>
      </c>
      <c r="AO517">
        <v>0</v>
      </c>
      <c r="AQ517">
        <v>2</v>
      </c>
      <c r="AR517" t="s">
        <v>20</v>
      </c>
      <c r="AS517" t="s">
        <v>20</v>
      </c>
      <c r="AT517">
        <v>5</v>
      </c>
      <c r="AU517">
        <v>2</v>
      </c>
      <c r="AV517">
        <v>0</v>
      </c>
      <c r="BA517" t="s">
        <v>2327</v>
      </c>
      <c r="BB517" s="6" t="s">
        <v>1400</v>
      </c>
      <c r="BE517">
        <v>-6097</v>
      </c>
      <c r="BG517" s="9">
        <v>675</v>
      </c>
      <c r="BI517" s="14" t="s">
        <v>3149</v>
      </c>
    </row>
    <row r="518" spans="1:61" x14ac:dyDescent="0.25">
      <c r="A518" s="17" t="s">
        <v>1</v>
      </c>
      <c r="B518" t="s">
        <v>331</v>
      </c>
      <c r="C518" t="str">
        <f>VLOOKUP(Tabelle1[[#This Row],[bank_name]],list_all_banks!$B$1:$C$691,2,FALSE)</f>
        <v>DE13216</v>
      </c>
      <c r="D518" s="6" t="s">
        <v>332</v>
      </c>
      <c r="E518" s="42" t="str">
        <f t="shared" si="8"/>
        <v>31.12.2015</v>
      </c>
      <c r="F518">
        <v>2015</v>
      </c>
      <c r="G518">
        <v>1</v>
      </c>
      <c r="H518">
        <v>2</v>
      </c>
      <c r="I518" s="4">
        <v>3</v>
      </c>
      <c r="J518">
        <v>2</v>
      </c>
      <c r="K518" t="s">
        <v>1366</v>
      </c>
      <c r="L518">
        <v>1</v>
      </c>
      <c r="M518" t="s">
        <v>14</v>
      </c>
      <c r="N518" t="s">
        <v>19</v>
      </c>
      <c r="P518">
        <v>1</v>
      </c>
      <c r="Q518">
        <v>2</v>
      </c>
      <c r="R518">
        <v>2</v>
      </c>
      <c r="S518">
        <v>1</v>
      </c>
      <c r="U518">
        <v>0</v>
      </c>
      <c r="V518">
        <v>0</v>
      </c>
      <c r="W518" t="s">
        <v>20</v>
      </c>
      <c r="Y518" t="s">
        <v>293</v>
      </c>
      <c r="Z518" s="13">
        <v>8</v>
      </c>
      <c r="AA518" s="13">
        <v>42</v>
      </c>
      <c r="AB518" s="13">
        <v>2</v>
      </c>
      <c r="AC518" s="13" t="s">
        <v>20</v>
      </c>
      <c r="AD518" s="13" t="s">
        <v>20</v>
      </c>
      <c r="AE518" s="13" t="s">
        <v>20</v>
      </c>
      <c r="AF518" s="13" t="s">
        <v>20</v>
      </c>
      <c r="AG518" s="13">
        <v>0</v>
      </c>
      <c r="AH518" t="s">
        <v>20</v>
      </c>
      <c r="AI518">
        <v>0</v>
      </c>
      <c r="AK518">
        <v>0</v>
      </c>
      <c r="AL518">
        <v>0</v>
      </c>
      <c r="AM518">
        <v>2</v>
      </c>
      <c r="AN518">
        <v>0</v>
      </c>
      <c r="AO518">
        <v>0</v>
      </c>
      <c r="AQ518">
        <v>2</v>
      </c>
      <c r="AR518" t="s">
        <v>20</v>
      </c>
      <c r="AS518" t="s">
        <v>20</v>
      </c>
      <c r="AT518">
        <v>5</v>
      </c>
      <c r="AU518">
        <v>2</v>
      </c>
      <c r="AV518">
        <v>0</v>
      </c>
      <c r="BA518" t="s">
        <v>2327</v>
      </c>
      <c r="BB518" s="6" t="s">
        <v>1400</v>
      </c>
      <c r="BE518">
        <v>-6097</v>
      </c>
      <c r="BG518" s="9">
        <v>675</v>
      </c>
      <c r="BI518" s="14" t="s">
        <v>3149</v>
      </c>
    </row>
    <row r="519" spans="1:61" x14ac:dyDescent="0.25">
      <c r="A519" s="17" t="s">
        <v>1</v>
      </c>
      <c r="B519" t="s">
        <v>331</v>
      </c>
      <c r="C519" t="str">
        <f>VLOOKUP(Tabelle1[[#This Row],[bank_name]],list_all_banks!$B$1:$C$691,2,FALSE)</f>
        <v>DE13216</v>
      </c>
      <c r="D519" s="6" t="s">
        <v>332</v>
      </c>
      <c r="E519" s="42" t="str">
        <f t="shared" si="8"/>
        <v>31.12.2015</v>
      </c>
      <c r="F519">
        <v>2015</v>
      </c>
      <c r="G519">
        <v>1</v>
      </c>
      <c r="H519">
        <v>2</v>
      </c>
      <c r="I519" s="4">
        <v>3</v>
      </c>
      <c r="J519">
        <v>2</v>
      </c>
      <c r="K519" t="s">
        <v>1366</v>
      </c>
      <c r="L519">
        <v>1</v>
      </c>
      <c r="M519" t="s">
        <v>14</v>
      </c>
      <c r="N519" t="s">
        <v>19</v>
      </c>
      <c r="P519">
        <v>1</v>
      </c>
      <c r="Q519">
        <v>2</v>
      </c>
      <c r="R519">
        <v>2</v>
      </c>
      <c r="S519">
        <v>1</v>
      </c>
      <c r="U519">
        <v>0</v>
      </c>
      <c r="V519">
        <v>0</v>
      </c>
      <c r="W519" t="s">
        <v>20</v>
      </c>
      <c r="Y519" t="s">
        <v>641</v>
      </c>
      <c r="Z519" s="13">
        <v>0</v>
      </c>
      <c r="AA519" s="13">
        <v>4</v>
      </c>
      <c r="AB519" s="13">
        <v>0</v>
      </c>
      <c r="AC519" s="13" t="s">
        <v>20</v>
      </c>
      <c r="AD519" s="13" t="s">
        <v>20</v>
      </c>
      <c r="AE519" s="13" t="s">
        <v>20</v>
      </c>
      <c r="AF519" s="13" t="s">
        <v>20</v>
      </c>
      <c r="AG519" s="13">
        <v>0</v>
      </c>
      <c r="AH519" t="s">
        <v>20</v>
      </c>
      <c r="AI519">
        <v>0</v>
      </c>
      <c r="AK519">
        <v>0</v>
      </c>
      <c r="AL519">
        <v>0</v>
      </c>
      <c r="AM519">
        <v>2</v>
      </c>
      <c r="AN519">
        <v>0</v>
      </c>
      <c r="AO519">
        <v>0</v>
      </c>
      <c r="AQ519">
        <v>2</v>
      </c>
      <c r="AR519" t="s">
        <v>20</v>
      </c>
      <c r="AS519" t="s">
        <v>20</v>
      </c>
      <c r="AT519">
        <v>5</v>
      </c>
      <c r="AU519">
        <v>2</v>
      </c>
      <c r="AV519">
        <v>0</v>
      </c>
      <c r="BA519" t="s">
        <v>2327</v>
      </c>
      <c r="BB519" s="6" t="s">
        <v>1400</v>
      </c>
      <c r="BE519">
        <v>-6097</v>
      </c>
      <c r="BG519" s="9">
        <v>675</v>
      </c>
      <c r="BI519" s="14" t="s">
        <v>3149</v>
      </c>
    </row>
    <row r="520" spans="1:61" x14ac:dyDescent="0.25">
      <c r="A520" s="17" t="s">
        <v>1</v>
      </c>
      <c r="B520" t="s">
        <v>331</v>
      </c>
      <c r="C520" t="str">
        <f>VLOOKUP(Tabelle1[[#This Row],[bank_name]],list_all_banks!$B$1:$C$691,2,FALSE)</f>
        <v>DE13216</v>
      </c>
      <c r="D520" s="6" t="s">
        <v>332</v>
      </c>
      <c r="E520" s="42" t="str">
        <f t="shared" si="8"/>
        <v>31.12.2015</v>
      </c>
      <c r="F520">
        <v>2015</v>
      </c>
      <c r="G520">
        <v>1</v>
      </c>
      <c r="H520">
        <v>2</v>
      </c>
      <c r="I520" s="4">
        <v>3</v>
      </c>
      <c r="J520">
        <v>2</v>
      </c>
      <c r="K520" t="s">
        <v>1366</v>
      </c>
      <c r="L520">
        <v>1</v>
      </c>
      <c r="M520" t="s">
        <v>14</v>
      </c>
      <c r="N520" t="s">
        <v>19</v>
      </c>
      <c r="P520">
        <v>1</v>
      </c>
      <c r="Q520">
        <v>2</v>
      </c>
      <c r="R520">
        <v>2</v>
      </c>
      <c r="S520">
        <v>1</v>
      </c>
      <c r="U520">
        <v>0</v>
      </c>
      <c r="V520">
        <v>0</v>
      </c>
      <c r="W520" t="s">
        <v>20</v>
      </c>
      <c r="Y520" t="s">
        <v>658</v>
      </c>
      <c r="Z520" s="13">
        <v>80</v>
      </c>
      <c r="AA520" s="13">
        <v>223</v>
      </c>
      <c r="AB520" s="13">
        <v>10</v>
      </c>
      <c r="AC520" s="13" t="s">
        <v>20</v>
      </c>
      <c r="AD520" s="13" t="s">
        <v>20</v>
      </c>
      <c r="AE520" s="13" t="s">
        <v>20</v>
      </c>
      <c r="AF520" s="13" t="s">
        <v>20</v>
      </c>
      <c r="AG520" s="13">
        <v>7</v>
      </c>
      <c r="AH520" t="s">
        <v>20</v>
      </c>
      <c r="AI520">
        <v>0</v>
      </c>
      <c r="AK520">
        <v>0</v>
      </c>
      <c r="AL520">
        <v>0</v>
      </c>
      <c r="AM520">
        <v>2</v>
      </c>
      <c r="AN520">
        <v>0</v>
      </c>
      <c r="AO520">
        <v>0</v>
      </c>
      <c r="AQ520">
        <v>2</v>
      </c>
      <c r="AR520" t="s">
        <v>20</v>
      </c>
      <c r="AS520" t="s">
        <v>20</v>
      </c>
      <c r="AT520">
        <v>5</v>
      </c>
      <c r="AU520">
        <v>2</v>
      </c>
      <c r="AV520">
        <v>0</v>
      </c>
      <c r="BA520" t="s">
        <v>2327</v>
      </c>
      <c r="BB520" s="6" t="s">
        <v>1400</v>
      </c>
      <c r="BE520">
        <v>-6097</v>
      </c>
      <c r="BG520" s="9">
        <v>675</v>
      </c>
      <c r="BI520" s="14" t="s">
        <v>3149</v>
      </c>
    </row>
    <row r="521" spans="1:61" x14ac:dyDescent="0.25">
      <c r="A521" s="17" t="s">
        <v>1</v>
      </c>
      <c r="B521" t="s">
        <v>331</v>
      </c>
      <c r="C521" t="str">
        <f>VLOOKUP(Tabelle1[[#This Row],[bank_name]],list_all_banks!$B$1:$C$691,2,FALSE)</f>
        <v>DE13216</v>
      </c>
      <c r="D521" s="6" t="s">
        <v>332</v>
      </c>
      <c r="E521" s="42" t="str">
        <f t="shared" si="8"/>
        <v>31.12.2015</v>
      </c>
      <c r="F521">
        <v>2015</v>
      </c>
      <c r="G521">
        <v>1</v>
      </c>
      <c r="H521">
        <v>2</v>
      </c>
      <c r="I521" s="4">
        <v>3</v>
      </c>
      <c r="J521">
        <v>2</v>
      </c>
      <c r="K521" t="s">
        <v>1366</v>
      </c>
      <c r="L521">
        <v>1</v>
      </c>
      <c r="M521" t="s">
        <v>14</v>
      </c>
      <c r="N521" t="s">
        <v>19</v>
      </c>
      <c r="P521">
        <v>1</v>
      </c>
      <c r="Q521">
        <v>2</v>
      </c>
      <c r="R521">
        <v>2</v>
      </c>
      <c r="S521">
        <v>1</v>
      </c>
      <c r="U521">
        <v>0</v>
      </c>
      <c r="V521">
        <v>0</v>
      </c>
      <c r="W521" t="s">
        <v>20</v>
      </c>
      <c r="Y521" t="s">
        <v>1</v>
      </c>
      <c r="Z521" s="13">
        <v>10510</v>
      </c>
      <c r="AA521" s="13">
        <v>45757</v>
      </c>
      <c r="AB521" s="13">
        <v>-4247</v>
      </c>
      <c r="AC521" s="13" t="s">
        <v>20</v>
      </c>
      <c r="AD521" s="13" t="s">
        <v>20</v>
      </c>
      <c r="AE521" s="13" t="s">
        <v>20</v>
      </c>
      <c r="AF521" s="13" t="s">
        <v>20</v>
      </c>
      <c r="AG521" s="13">
        <v>-408</v>
      </c>
      <c r="AH521" t="s">
        <v>20</v>
      </c>
      <c r="AI521">
        <v>0</v>
      </c>
      <c r="AK521">
        <v>0</v>
      </c>
      <c r="AL521">
        <v>0</v>
      </c>
      <c r="AM521">
        <v>2</v>
      </c>
      <c r="AN521">
        <v>0</v>
      </c>
      <c r="AO521">
        <v>0</v>
      </c>
      <c r="AQ521">
        <v>2</v>
      </c>
      <c r="AR521" t="s">
        <v>20</v>
      </c>
      <c r="AS521" t="s">
        <v>20</v>
      </c>
      <c r="AT521">
        <v>5</v>
      </c>
      <c r="AU521">
        <v>2</v>
      </c>
      <c r="AV521">
        <v>0</v>
      </c>
      <c r="BA521" t="s">
        <v>2327</v>
      </c>
      <c r="BB521" s="6" t="s">
        <v>1400</v>
      </c>
      <c r="BE521">
        <v>-6097</v>
      </c>
      <c r="BG521" s="9">
        <v>675</v>
      </c>
      <c r="BI521" s="14" t="s">
        <v>3149</v>
      </c>
    </row>
    <row r="522" spans="1:61" x14ac:dyDescent="0.25">
      <c r="A522" s="17" t="s">
        <v>1</v>
      </c>
      <c r="B522" t="s">
        <v>331</v>
      </c>
      <c r="C522" t="str">
        <f>VLOOKUP(Tabelle1[[#This Row],[bank_name]],list_all_banks!$B$1:$C$691,2,FALSE)</f>
        <v>DE13216</v>
      </c>
      <c r="D522" s="6" t="s">
        <v>332</v>
      </c>
      <c r="E522" s="42" t="str">
        <f t="shared" si="8"/>
        <v>31.12.2015</v>
      </c>
      <c r="F522">
        <v>2015</v>
      </c>
      <c r="G522">
        <v>1</v>
      </c>
      <c r="H522">
        <v>2</v>
      </c>
      <c r="I522" s="4">
        <v>3</v>
      </c>
      <c r="J522">
        <v>2</v>
      </c>
      <c r="K522" t="s">
        <v>1366</v>
      </c>
      <c r="L522">
        <v>1</v>
      </c>
      <c r="M522" t="s">
        <v>14</v>
      </c>
      <c r="N522" t="s">
        <v>19</v>
      </c>
      <c r="P522">
        <v>1</v>
      </c>
      <c r="Q522">
        <v>2</v>
      </c>
      <c r="R522">
        <v>2</v>
      </c>
      <c r="S522">
        <v>1</v>
      </c>
      <c r="U522">
        <v>0</v>
      </c>
      <c r="V522">
        <v>0</v>
      </c>
      <c r="W522" t="s">
        <v>20</v>
      </c>
      <c r="Y522" t="s">
        <v>965</v>
      </c>
      <c r="Z522" s="13">
        <v>0</v>
      </c>
      <c r="AA522" s="13">
        <v>9</v>
      </c>
      <c r="AB522" s="13">
        <v>0</v>
      </c>
      <c r="AC522" s="13" t="s">
        <v>20</v>
      </c>
      <c r="AD522" s="13" t="s">
        <v>20</v>
      </c>
      <c r="AE522" s="13" t="s">
        <v>20</v>
      </c>
      <c r="AF522" s="13" t="s">
        <v>20</v>
      </c>
      <c r="AG522" s="13">
        <v>0</v>
      </c>
      <c r="AH522" t="s">
        <v>20</v>
      </c>
      <c r="AI522">
        <v>0</v>
      </c>
      <c r="AK522">
        <v>0</v>
      </c>
      <c r="AL522">
        <v>0</v>
      </c>
      <c r="AM522">
        <v>2</v>
      </c>
      <c r="AN522">
        <v>0</v>
      </c>
      <c r="AO522">
        <v>0</v>
      </c>
      <c r="AQ522">
        <v>2</v>
      </c>
      <c r="AR522" t="s">
        <v>20</v>
      </c>
      <c r="AS522" t="s">
        <v>20</v>
      </c>
      <c r="AT522">
        <v>5</v>
      </c>
      <c r="AU522">
        <v>2</v>
      </c>
      <c r="AV522">
        <v>0</v>
      </c>
      <c r="BA522" t="s">
        <v>2327</v>
      </c>
      <c r="BB522" s="6" t="s">
        <v>1400</v>
      </c>
      <c r="BE522">
        <v>-6097</v>
      </c>
      <c r="BG522" s="9">
        <v>675</v>
      </c>
      <c r="BI522" s="14" t="s">
        <v>3149</v>
      </c>
    </row>
    <row r="523" spans="1:61" x14ac:dyDescent="0.25">
      <c r="A523" s="17" t="s">
        <v>1</v>
      </c>
      <c r="B523" t="s">
        <v>331</v>
      </c>
      <c r="C523" t="str">
        <f>VLOOKUP(Tabelle1[[#This Row],[bank_name]],list_all_banks!$B$1:$C$691,2,FALSE)</f>
        <v>DE13216</v>
      </c>
      <c r="D523" s="6" t="s">
        <v>332</v>
      </c>
      <c r="E523" s="42" t="str">
        <f t="shared" si="8"/>
        <v>31.12.2015</v>
      </c>
      <c r="F523">
        <v>2015</v>
      </c>
      <c r="G523">
        <v>1</v>
      </c>
      <c r="H523">
        <v>2</v>
      </c>
      <c r="I523" s="4">
        <v>3</v>
      </c>
      <c r="J523">
        <v>2</v>
      </c>
      <c r="K523" t="s">
        <v>1366</v>
      </c>
      <c r="L523">
        <v>1</v>
      </c>
      <c r="M523" t="s">
        <v>14</v>
      </c>
      <c r="N523" t="s">
        <v>19</v>
      </c>
      <c r="P523">
        <v>1</v>
      </c>
      <c r="Q523">
        <v>2</v>
      </c>
      <c r="R523">
        <v>2</v>
      </c>
      <c r="S523">
        <v>1</v>
      </c>
      <c r="U523">
        <v>0</v>
      </c>
      <c r="V523">
        <v>0</v>
      </c>
      <c r="W523" t="s">
        <v>20</v>
      </c>
      <c r="Y523" t="s">
        <v>1706</v>
      </c>
      <c r="Z523" s="13">
        <v>6</v>
      </c>
      <c r="AA523" s="13">
        <v>32</v>
      </c>
      <c r="AB523" s="13">
        <v>2</v>
      </c>
      <c r="AC523" s="13" t="s">
        <v>20</v>
      </c>
      <c r="AD523" s="13" t="s">
        <v>20</v>
      </c>
      <c r="AE523" s="13" t="s">
        <v>20</v>
      </c>
      <c r="AF523" s="13" t="s">
        <v>20</v>
      </c>
      <c r="AG523" s="13">
        <v>0</v>
      </c>
      <c r="AH523" t="s">
        <v>20</v>
      </c>
      <c r="AI523">
        <v>0</v>
      </c>
      <c r="AK523">
        <v>0</v>
      </c>
      <c r="AL523">
        <v>0</v>
      </c>
      <c r="AM523">
        <v>2</v>
      </c>
      <c r="AN523">
        <v>0</v>
      </c>
      <c r="AO523">
        <v>0</v>
      </c>
      <c r="AQ523">
        <v>2</v>
      </c>
      <c r="AR523" t="s">
        <v>20</v>
      </c>
      <c r="AS523" t="s">
        <v>20</v>
      </c>
      <c r="AT523">
        <v>5</v>
      </c>
      <c r="AU523">
        <v>2</v>
      </c>
      <c r="AV523">
        <v>0</v>
      </c>
      <c r="BA523" t="s">
        <v>2327</v>
      </c>
      <c r="BB523" s="6" t="s">
        <v>1400</v>
      </c>
      <c r="BE523">
        <v>-6097</v>
      </c>
      <c r="BG523" s="9">
        <v>675</v>
      </c>
      <c r="BI523" s="14" t="s">
        <v>3149</v>
      </c>
    </row>
    <row r="524" spans="1:61" x14ac:dyDescent="0.25">
      <c r="A524" s="17" t="s">
        <v>1</v>
      </c>
      <c r="B524" t="s">
        <v>331</v>
      </c>
      <c r="C524" t="str">
        <f>VLOOKUP(Tabelle1[[#This Row],[bank_name]],list_all_banks!$B$1:$C$691,2,FALSE)</f>
        <v>DE13216</v>
      </c>
      <c r="D524" s="6" t="s">
        <v>332</v>
      </c>
      <c r="E524" s="42" t="str">
        <f t="shared" si="8"/>
        <v>31.12.2015</v>
      </c>
      <c r="F524">
        <v>2015</v>
      </c>
      <c r="G524">
        <v>1</v>
      </c>
      <c r="H524">
        <v>2</v>
      </c>
      <c r="I524" s="4">
        <v>3</v>
      </c>
      <c r="J524">
        <v>2</v>
      </c>
      <c r="K524" t="s">
        <v>1366</v>
      </c>
      <c r="L524">
        <v>1</v>
      </c>
      <c r="M524" t="s">
        <v>14</v>
      </c>
      <c r="N524" t="s">
        <v>19</v>
      </c>
      <c r="P524">
        <v>1</v>
      </c>
      <c r="Q524">
        <v>2</v>
      </c>
      <c r="R524">
        <v>2</v>
      </c>
      <c r="S524">
        <v>1</v>
      </c>
      <c r="U524">
        <v>0</v>
      </c>
      <c r="V524">
        <v>0</v>
      </c>
      <c r="W524" t="s">
        <v>20</v>
      </c>
      <c r="Y524" t="s">
        <v>1657</v>
      </c>
      <c r="Z524" s="13">
        <v>1129</v>
      </c>
      <c r="AA524" s="13">
        <v>1307</v>
      </c>
      <c r="AB524" s="13">
        <v>204</v>
      </c>
      <c r="AC524" s="13" t="s">
        <v>20</v>
      </c>
      <c r="AD524" s="13" t="s">
        <v>20</v>
      </c>
      <c r="AE524" s="13" t="s">
        <v>20</v>
      </c>
      <c r="AF524" s="13" t="s">
        <v>20</v>
      </c>
      <c r="AG524" s="13">
        <v>61</v>
      </c>
      <c r="AH524" t="s">
        <v>20</v>
      </c>
      <c r="AI524">
        <v>0</v>
      </c>
      <c r="AK524">
        <v>0</v>
      </c>
      <c r="AL524">
        <v>0</v>
      </c>
      <c r="AM524">
        <v>2</v>
      </c>
      <c r="AN524">
        <v>0</v>
      </c>
      <c r="AO524">
        <v>0</v>
      </c>
      <c r="AQ524">
        <v>2</v>
      </c>
      <c r="AR524" t="s">
        <v>20</v>
      </c>
      <c r="AS524" t="s">
        <v>20</v>
      </c>
      <c r="AT524">
        <v>5</v>
      </c>
      <c r="AU524">
        <v>2</v>
      </c>
      <c r="AV524">
        <v>0</v>
      </c>
      <c r="BA524" t="s">
        <v>2327</v>
      </c>
      <c r="BB524" s="6" t="s">
        <v>1400</v>
      </c>
      <c r="BE524">
        <v>-6097</v>
      </c>
      <c r="BG524" s="9">
        <v>675</v>
      </c>
      <c r="BI524" s="14" t="s">
        <v>3149</v>
      </c>
    </row>
    <row r="525" spans="1:61" x14ac:dyDescent="0.25">
      <c r="A525" s="17" t="s">
        <v>1</v>
      </c>
      <c r="B525" t="s">
        <v>331</v>
      </c>
      <c r="C525" t="str">
        <f>VLOOKUP(Tabelle1[[#This Row],[bank_name]],list_all_banks!$B$1:$C$691,2,FALSE)</f>
        <v>DE13216</v>
      </c>
      <c r="D525" s="6" t="s">
        <v>332</v>
      </c>
      <c r="E525" s="42" t="str">
        <f t="shared" si="8"/>
        <v>31.12.2015</v>
      </c>
      <c r="F525">
        <v>2015</v>
      </c>
      <c r="G525">
        <v>1</v>
      </c>
      <c r="H525">
        <v>2</v>
      </c>
      <c r="I525" s="4">
        <v>3</v>
      </c>
      <c r="J525">
        <v>2</v>
      </c>
      <c r="K525" t="s">
        <v>1366</v>
      </c>
      <c r="L525">
        <v>1</v>
      </c>
      <c r="M525" t="s">
        <v>14</v>
      </c>
      <c r="N525" t="s">
        <v>19</v>
      </c>
      <c r="P525">
        <v>1</v>
      </c>
      <c r="Q525">
        <v>2</v>
      </c>
      <c r="R525">
        <v>2</v>
      </c>
      <c r="S525">
        <v>1</v>
      </c>
      <c r="U525">
        <v>0</v>
      </c>
      <c r="V525">
        <v>0</v>
      </c>
      <c r="W525" t="s">
        <v>20</v>
      </c>
      <c r="Y525" t="s">
        <v>983</v>
      </c>
      <c r="Z525" s="13">
        <v>17</v>
      </c>
      <c r="AA525" s="13">
        <v>59</v>
      </c>
      <c r="AB525" s="13">
        <v>5</v>
      </c>
      <c r="AC525" s="13" t="s">
        <v>20</v>
      </c>
      <c r="AD525" s="13" t="s">
        <v>20</v>
      </c>
      <c r="AE525" s="13" t="s">
        <v>20</v>
      </c>
      <c r="AF525" s="13" t="s">
        <v>20</v>
      </c>
      <c r="AG525" s="13">
        <v>1</v>
      </c>
      <c r="AH525" t="s">
        <v>20</v>
      </c>
      <c r="AI525">
        <v>0</v>
      </c>
      <c r="AK525">
        <v>0</v>
      </c>
      <c r="AL525">
        <v>0</v>
      </c>
      <c r="AM525">
        <v>2</v>
      </c>
      <c r="AN525">
        <v>0</v>
      </c>
      <c r="AO525">
        <v>0</v>
      </c>
      <c r="AQ525">
        <v>2</v>
      </c>
      <c r="AR525" t="s">
        <v>20</v>
      </c>
      <c r="AS525" t="s">
        <v>20</v>
      </c>
      <c r="AT525">
        <v>5</v>
      </c>
      <c r="AU525">
        <v>2</v>
      </c>
      <c r="AV525">
        <v>0</v>
      </c>
      <c r="BA525" t="s">
        <v>2327</v>
      </c>
      <c r="BB525" s="6" t="s">
        <v>1400</v>
      </c>
      <c r="BE525">
        <v>-6097</v>
      </c>
      <c r="BG525" s="9">
        <v>675</v>
      </c>
      <c r="BI525" s="14" t="s">
        <v>3149</v>
      </c>
    </row>
    <row r="526" spans="1:61" x14ac:dyDescent="0.25">
      <c r="A526" s="17" t="s">
        <v>1</v>
      </c>
      <c r="B526" t="s">
        <v>331</v>
      </c>
      <c r="C526" t="str">
        <f>VLOOKUP(Tabelle1[[#This Row],[bank_name]],list_all_banks!$B$1:$C$691,2,FALSE)</f>
        <v>DE13216</v>
      </c>
      <c r="D526" s="6" t="s">
        <v>332</v>
      </c>
      <c r="E526" s="42" t="str">
        <f t="shared" si="8"/>
        <v>31.12.2015</v>
      </c>
      <c r="F526">
        <v>2015</v>
      </c>
      <c r="G526">
        <v>1</v>
      </c>
      <c r="H526">
        <v>2</v>
      </c>
      <c r="I526" s="4">
        <v>3</v>
      </c>
      <c r="J526">
        <v>2</v>
      </c>
      <c r="K526" t="s">
        <v>1366</v>
      </c>
      <c r="L526">
        <v>1</v>
      </c>
      <c r="M526" t="s">
        <v>14</v>
      </c>
      <c r="N526" t="s">
        <v>19</v>
      </c>
      <c r="P526">
        <v>1</v>
      </c>
      <c r="Q526">
        <v>2</v>
      </c>
      <c r="R526">
        <v>2</v>
      </c>
      <c r="S526">
        <v>1</v>
      </c>
      <c r="U526">
        <v>0</v>
      </c>
      <c r="V526">
        <v>0</v>
      </c>
      <c r="W526" t="s">
        <v>20</v>
      </c>
      <c r="Y526" t="s">
        <v>1662</v>
      </c>
      <c r="Z526" s="13">
        <v>603</v>
      </c>
      <c r="AA526" s="13">
        <v>11368</v>
      </c>
      <c r="AB526" s="13">
        <v>450</v>
      </c>
      <c r="AC526" s="13" t="s">
        <v>20</v>
      </c>
      <c r="AD526" s="13" t="s">
        <v>20</v>
      </c>
      <c r="AE526" s="13" t="s">
        <v>20</v>
      </c>
      <c r="AF526" s="13" t="s">
        <v>20</v>
      </c>
      <c r="AG526" s="13">
        <v>201</v>
      </c>
      <c r="AH526" t="s">
        <v>20</v>
      </c>
      <c r="AI526">
        <v>0</v>
      </c>
      <c r="AK526">
        <v>0</v>
      </c>
      <c r="AL526">
        <v>0</v>
      </c>
      <c r="AM526">
        <v>2</v>
      </c>
      <c r="AN526">
        <v>0</v>
      </c>
      <c r="AO526">
        <v>0</v>
      </c>
      <c r="AQ526">
        <v>2</v>
      </c>
      <c r="AR526" t="s">
        <v>20</v>
      </c>
      <c r="AS526" t="s">
        <v>20</v>
      </c>
      <c r="AT526">
        <v>5</v>
      </c>
      <c r="AU526">
        <v>2</v>
      </c>
      <c r="AV526">
        <v>0</v>
      </c>
      <c r="BA526" t="s">
        <v>2327</v>
      </c>
      <c r="BB526" s="6" t="s">
        <v>1400</v>
      </c>
      <c r="BE526">
        <v>-6097</v>
      </c>
      <c r="BG526" s="9">
        <v>675</v>
      </c>
      <c r="BI526" s="14" t="s">
        <v>3149</v>
      </c>
    </row>
    <row r="527" spans="1:61" x14ac:dyDescent="0.25">
      <c r="A527" s="17" t="s">
        <v>1</v>
      </c>
      <c r="B527" t="s">
        <v>331</v>
      </c>
      <c r="C527" t="str">
        <f>VLOOKUP(Tabelle1[[#This Row],[bank_name]],list_all_banks!$B$1:$C$691,2,FALSE)</f>
        <v>DE13216</v>
      </c>
      <c r="D527" s="6" t="s">
        <v>332</v>
      </c>
      <c r="E527" s="42" t="str">
        <f t="shared" si="8"/>
        <v>31.12.2015</v>
      </c>
      <c r="F527">
        <v>2015</v>
      </c>
      <c r="G527">
        <v>1</v>
      </c>
      <c r="H527">
        <v>2</v>
      </c>
      <c r="I527" s="4">
        <v>3</v>
      </c>
      <c r="J527">
        <v>2</v>
      </c>
      <c r="K527" t="s">
        <v>1366</v>
      </c>
      <c r="L527">
        <v>1</v>
      </c>
      <c r="M527" t="s">
        <v>14</v>
      </c>
      <c r="N527" t="s">
        <v>19</v>
      </c>
      <c r="P527">
        <v>1</v>
      </c>
      <c r="Q527">
        <v>2</v>
      </c>
      <c r="R527">
        <v>2</v>
      </c>
      <c r="S527">
        <v>1</v>
      </c>
      <c r="U527">
        <v>0</v>
      </c>
      <c r="V527">
        <v>0</v>
      </c>
      <c r="W527" t="s">
        <v>20</v>
      </c>
      <c r="Y527" t="s">
        <v>1702</v>
      </c>
      <c r="Z527" s="13">
        <v>131</v>
      </c>
      <c r="AA527" s="13">
        <v>312</v>
      </c>
      <c r="AB527" s="13">
        <v>73</v>
      </c>
      <c r="AC527" s="13" t="s">
        <v>20</v>
      </c>
      <c r="AD527" s="13" t="s">
        <v>20</v>
      </c>
      <c r="AE527" s="13" t="s">
        <v>20</v>
      </c>
      <c r="AF527" s="13" t="s">
        <v>20</v>
      </c>
      <c r="AG527" s="13">
        <v>23</v>
      </c>
      <c r="AH527" t="s">
        <v>20</v>
      </c>
      <c r="AI527">
        <v>0</v>
      </c>
      <c r="AK527">
        <v>0</v>
      </c>
      <c r="AL527">
        <v>0</v>
      </c>
      <c r="AM527">
        <v>2</v>
      </c>
      <c r="AN527">
        <v>0</v>
      </c>
      <c r="AO527">
        <v>0</v>
      </c>
      <c r="AQ527">
        <v>2</v>
      </c>
      <c r="AR527" t="s">
        <v>20</v>
      </c>
      <c r="AS527" t="s">
        <v>20</v>
      </c>
      <c r="AT527">
        <v>5</v>
      </c>
      <c r="AU527">
        <v>2</v>
      </c>
      <c r="AV527">
        <v>0</v>
      </c>
      <c r="BA527" t="s">
        <v>2327</v>
      </c>
      <c r="BB527" s="6" t="s">
        <v>1400</v>
      </c>
      <c r="BE527">
        <v>-6097</v>
      </c>
      <c r="BG527" s="9">
        <v>675</v>
      </c>
      <c r="BI527" s="14" t="s">
        <v>3149</v>
      </c>
    </row>
    <row r="528" spans="1:61" x14ac:dyDescent="0.25">
      <c r="A528" s="17" t="s">
        <v>1</v>
      </c>
      <c r="B528" t="s">
        <v>331</v>
      </c>
      <c r="C528" t="str">
        <f>VLOOKUP(Tabelle1[[#This Row],[bank_name]],list_all_banks!$B$1:$C$691,2,FALSE)</f>
        <v>DE13216</v>
      </c>
      <c r="D528" s="6" t="s">
        <v>332</v>
      </c>
      <c r="E528" s="42" t="str">
        <f t="shared" si="8"/>
        <v>31.12.2015</v>
      </c>
      <c r="F528">
        <v>2015</v>
      </c>
      <c r="G528">
        <v>1</v>
      </c>
      <c r="H528">
        <v>2</v>
      </c>
      <c r="I528" s="4">
        <v>3</v>
      </c>
      <c r="J528">
        <v>2</v>
      </c>
      <c r="K528" t="s">
        <v>1366</v>
      </c>
      <c r="L528">
        <v>1</v>
      </c>
      <c r="M528" t="s">
        <v>14</v>
      </c>
      <c r="N528" t="s">
        <v>19</v>
      </c>
      <c r="P528">
        <v>1</v>
      </c>
      <c r="Q528">
        <v>2</v>
      </c>
      <c r="R528">
        <v>2</v>
      </c>
      <c r="S528">
        <v>1</v>
      </c>
      <c r="U528">
        <v>0</v>
      </c>
      <c r="V528">
        <v>0</v>
      </c>
      <c r="W528" t="s">
        <v>20</v>
      </c>
      <c r="Y528" t="s">
        <v>1001</v>
      </c>
      <c r="Z528" s="13">
        <v>36</v>
      </c>
      <c r="AA528" s="13">
        <v>538</v>
      </c>
      <c r="AB528" s="13">
        <v>9</v>
      </c>
      <c r="AC528" s="13" t="s">
        <v>20</v>
      </c>
      <c r="AD528" s="13" t="s">
        <v>20</v>
      </c>
      <c r="AE528" s="13" t="s">
        <v>20</v>
      </c>
      <c r="AF528" s="13" t="s">
        <v>20</v>
      </c>
      <c r="AG528" s="13">
        <v>1</v>
      </c>
      <c r="AH528" t="s">
        <v>20</v>
      </c>
      <c r="AI528">
        <v>0</v>
      </c>
      <c r="AK528">
        <v>0</v>
      </c>
      <c r="AL528">
        <v>0</v>
      </c>
      <c r="AM528">
        <v>2</v>
      </c>
      <c r="AN528">
        <v>0</v>
      </c>
      <c r="AO528">
        <v>0</v>
      </c>
      <c r="AQ528">
        <v>2</v>
      </c>
      <c r="AR528" t="s">
        <v>20</v>
      </c>
      <c r="AS528" t="s">
        <v>20</v>
      </c>
      <c r="AT528">
        <v>5</v>
      </c>
      <c r="AU528">
        <v>2</v>
      </c>
      <c r="AV528">
        <v>0</v>
      </c>
      <c r="BA528" t="s">
        <v>2327</v>
      </c>
      <c r="BB528" s="6" t="s">
        <v>1400</v>
      </c>
      <c r="BE528">
        <v>-6097</v>
      </c>
      <c r="BG528" s="9">
        <v>675</v>
      </c>
      <c r="BI528" s="14" t="s">
        <v>3149</v>
      </c>
    </row>
    <row r="529" spans="1:61" x14ac:dyDescent="0.25">
      <c r="A529" s="17" t="s">
        <v>1</v>
      </c>
      <c r="B529" t="s">
        <v>331</v>
      </c>
      <c r="C529" t="str">
        <f>VLOOKUP(Tabelle1[[#This Row],[bank_name]],list_all_banks!$B$1:$C$691,2,FALSE)</f>
        <v>DE13216</v>
      </c>
      <c r="D529" s="6" t="s">
        <v>332</v>
      </c>
      <c r="E529" s="42" t="str">
        <f t="shared" si="8"/>
        <v>31.12.2015</v>
      </c>
      <c r="F529">
        <v>2015</v>
      </c>
      <c r="G529">
        <v>1</v>
      </c>
      <c r="H529">
        <v>2</v>
      </c>
      <c r="I529" s="4">
        <v>3</v>
      </c>
      <c r="J529">
        <v>2</v>
      </c>
      <c r="K529" t="s">
        <v>1366</v>
      </c>
      <c r="L529">
        <v>1</v>
      </c>
      <c r="M529" t="s">
        <v>14</v>
      </c>
      <c r="N529" t="s">
        <v>19</v>
      </c>
      <c r="P529">
        <v>1</v>
      </c>
      <c r="Q529">
        <v>2</v>
      </c>
      <c r="R529">
        <v>2</v>
      </c>
      <c r="S529">
        <v>1</v>
      </c>
      <c r="U529">
        <v>0</v>
      </c>
      <c r="V529">
        <v>0</v>
      </c>
      <c r="W529" t="s">
        <v>20</v>
      </c>
      <c r="Y529" t="s">
        <v>1726</v>
      </c>
      <c r="Z529" s="13">
        <v>9</v>
      </c>
      <c r="AA529" s="13">
        <v>11</v>
      </c>
      <c r="AB529" s="13">
        <v>5</v>
      </c>
      <c r="AC529" s="13" t="s">
        <v>20</v>
      </c>
      <c r="AD529" s="13" t="s">
        <v>20</v>
      </c>
      <c r="AE529" s="13" t="s">
        <v>20</v>
      </c>
      <c r="AF529" s="13" t="s">
        <v>20</v>
      </c>
      <c r="AG529" s="13">
        <v>1</v>
      </c>
      <c r="AH529" t="s">
        <v>20</v>
      </c>
      <c r="AI529">
        <v>0</v>
      </c>
      <c r="AK529">
        <v>0</v>
      </c>
      <c r="AL529">
        <v>0</v>
      </c>
      <c r="AM529">
        <v>2</v>
      </c>
      <c r="AN529">
        <v>0</v>
      </c>
      <c r="AO529">
        <v>0</v>
      </c>
      <c r="AQ529">
        <v>2</v>
      </c>
      <c r="AR529" t="s">
        <v>20</v>
      </c>
      <c r="AS529" t="s">
        <v>20</v>
      </c>
      <c r="AT529">
        <v>5</v>
      </c>
      <c r="AU529">
        <v>2</v>
      </c>
      <c r="AV529">
        <v>0</v>
      </c>
      <c r="BA529" t="s">
        <v>2327</v>
      </c>
      <c r="BB529" s="6" t="s">
        <v>1400</v>
      </c>
      <c r="BE529">
        <v>-6097</v>
      </c>
      <c r="BG529" s="9">
        <v>675</v>
      </c>
      <c r="BI529" s="14" t="s">
        <v>3149</v>
      </c>
    </row>
    <row r="530" spans="1:61" x14ac:dyDescent="0.25">
      <c r="A530" s="17" t="s">
        <v>1</v>
      </c>
      <c r="B530" t="s">
        <v>331</v>
      </c>
      <c r="C530" t="str">
        <f>VLOOKUP(Tabelle1[[#This Row],[bank_name]],list_all_banks!$B$1:$C$691,2,FALSE)</f>
        <v>DE13216</v>
      </c>
      <c r="D530" s="6" t="s">
        <v>332</v>
      </c>
      <c r="E530" s="42" t="str">
        <f t="shared" si="8"/>
        <v>31.12.2015</v>
      </c>
      <c r="F530">
        <v>2015</v>
      </c>
      <c r="G530">
        <v>1</v>
      </c>
      <c r="H530">
        <v>2</v>
      </c>
      <c r="I530" s="4">
        <v>3</v>
      </c>
      <c r="J530">
        <v>2</v>
      </c>
      <c r="K530" t="s">
        <v>1366</v>
      </c>
      <c r="L530">
        <v>1</v>
      </c>
      <c r="M530" t="s">
        <v>14</v>
      </c>
      <c r="N530" t="s">
        <v>19</v>
      </c>
      <c r="P530">
        <v>1</v>
      </c>
      <c r="Q530">
        <v>2</v>
      </c>
      <c r="R530">
        <v>2</v>
      </c>
      <c r="S530">
        <v>1</v>
      </c>
      <c r="U530">
        <v>0</v>
      </c>
      <c r="V530">
        <v>0</v>
      </c>
      <c r="W530" t="s">
        <v>20</v>
      </c>
      <c r="Y530" t="s">
        <v>1020</v>
      </c>
      <c r="Z530" s="13">
        <v>1048</v>
      </c>
      <c r="AA530" s="13">
        <v>3897</v>
      </c>
      <c r="AB530" s="13">
        <v>42</v>
      </c>
      <c r="AC530" s="13" t="s">
        <v>20</v>
      </c>
      <c r="AD530" s="13" t="s">
        <v>20</v>
      </c>
      <c r="AE530" s="13" t="s">
        <v>20</v>
      </c>
      <c r="AF530" s="13" t="s">
        <v>20</v>
      </c>
      <c r="AG530" s="13">
        <v>46</v>
      </c>
      <c r="AH530" t="s">
        <v>20</v>
      </c>
      <c r="AI530">
        <v>0</v>
      </c>
      <c r="AK530">
        <v>0</v>
      </c>
      <c r="AL530">
        <v>0</v>
      </c>
      <c r="AM530">
        <v>2</v>
      </c>
      <c r="AN530">
        <v>0</v>
      </c>
      <c r="AO530">
        <v>0</v>
      </c>
      <c r="AQ530">
        <v>2</v>
      </c>
      <c r="AR530" t="s">
        <v>20</v>
      </c>
      <c r="AS530" t="s">
        <v>20</v>
      </c>
      <c r="AT530">
        <v>5</v>
      </c>
      <c r="AU530">
        <v>2</v>
      </c>
      <c r="AV530">
        <v>0</v>
      </c>
      <c r="BA530" t="s">
        <v>2327</v>
      </c>
      <c r="BB530" s="6" t="s">
        <v>1400</v>
      </c>
      <c r="BE530">
        <v>-6097</v>
      </c>
      <c r="BG530" s="9">
        <v>675</v>
      </c>
      <c r="BI530" s="14" t="s">
        <v>3149</v>
      </c>
    </row>
    <row r="531" spans="1:61" x14ac:dyDescent="0.25">
      <c r="A531" s="17" t="s">
        <v>1</v>
      </c>
      <c r="B531" t="s">
        <v>331</v>
      </c>
      <c r="C531" t="str">
        <f>VLOOKUP(Tabelle1[[#This Row],[bank_name]],list_all_banks!$B$1:$C$691,2,FALSE)</f>
        <v>DE13216</v>
      </c>
      <c r="D531" s="6" t="s">
        <v>332</v>
      </c>
      <c r="E531" s="42" t="str">
        <f t="shared" si="8"/>
        <v>31.12.2015</v>
      </c>
      <c r="F531">
        <v>2015</v>
      </c>
      <c r="G531">
        <v>1</v>
      </c>
      <c r="H531">
        <v>2</v>
      </c>
      <c r="I531" s="4">
        <v>3</v>
      </c>
      <c r="J531">
        <v>2</v>
      </c>
      <c r="K531" t="s">
        <v>1366</v>
      </c>
      <c r="L531">
        <v>1</v>
      </c>
      <c r="M531" t="s">
        <v>14</v>
      </c>
      <c r="N531" t="s">
        <v>19</v>
      </c>
      <c r="P531">
        <v>1</v>
      </c>
      <c r="Q531">
        <v>2</v>
      </c>
      <c r="R531">
        <v>2</v>
      </c>
      <c r="S531">
        <v>1</v>
      </c>
      <c r="U531">
        <v>0</v>
      </c>
      <c r="V531">
        <v>0</v>
      </c>
      <c r="W531" t="s">
        <v>20</v>
      </c>
      <c r="Y531" t="s">
        <v>1696</v>
      </c>
      <c r="Z531" s="13">
        <v>626</v>
      </c>
      <c r="AA531" s="13">
        <v>687</v>
      </c>
      <c r="AB531" s="13">
        <v>246</v>
      </c>
      <c r="AC531" s="13" t="s">
        <v>20</v>
      </c>
      <c r="AD531" s="13" t="s">
        <v>20</v>
      </c>
      <c r="AE531" s="13" t="s">
        <v>20</v>
      </c>
      <c r="AF531" s="13" t="s">
        <v>20</v>
      </c>
      <c r="AG531" s="13">
        <v>83</v>
      </c>
      <c r="AH531" t="s">
        <v>20</v>
      </c>
      <c r="AI531">
        <v>0</v>
      </c>
      <c r="AK531">
        <v>0</v>
      </c>
      <c r="AL531">
        <v>0</v>
      </c>
      <c r="AM531">
        <v>2</v>
      </c>
      <c r="AN531">
        <v>0</v>
      </c>
      <c r="AO531">
        <v>0</v>
      </c>
      <c r="AQ531">
        <v>2</v>
      </c>
      <c r="AR531" t="s">
        <v>20</v>
      </c>
      <c r="AS531" t="s">
        <v>20</v>
      </c>
      <c r="AT531">
        <v>5</v>
      </c>
      <c r="AU531">
        <v>2</v>
      </c>
      <c r="AV531">
        <v>0</v>
      </c>
      <c r="BA531" t="s">
        <v>2327</v>
      </c>
      <c r="BB531" s="6" t="s">
        <v>1400</v>
      </c>
      <c r="BE531">
        <v>-6097</v>
      </c>
      <c r="BG531" s="9">
        <v>675</v>
      </c>
      <c r="BI531" s="14" t="s">
        <v>3149</v>
      </c>
    </row>
    <row r="532" spans="1:61" x14ac:dyDescent="0.25">
      <c r="A532" s="17" t="s">
        <v>1</v>
      </c>
      <c r="B532" t="s">
        <v>331</v>
      </c>
      <c r="C532" t="str">
        <f>VLOOKUP(Tabelle1[[#This Row],[bank_name]],list_all_banks!$B$1:$C$691,2,FALSE)</f>
        <v>DE13216</v>
      </c>
      <c r="D532" s="6" t="s">
        <v>332</v>
      </c>
      <c r="E532" s="42" t="str">
        <f t="shared" si="8"/>
        <v>31.12.2015</v>
      </c>
      <c r="F532">
        <v>2015</v>
      </c>
      <c r="G532">
        <v>1</v>
      </c>
      <c r="H532">
        <v>2</v>
      </c>
      <c r="I532" s="4">
        <v>3</v>
      </c>
      <c r="J532">
        <v>2</v>
      </c>
      <c r="K532" t="s">
        <v>1366</v>
      </c>
      <c r="L532">
        <v>1</v>
      </c>
      <c r="M532" t="s">
        <v>14</v>
      </c>
      <c r="N532" t="s">
        <v>19</v>
      </c>
      <c r="P532">
        <v>1</v>
      </c>
      <c r="Q532">
        <v>2</v>
      </c>
      <c r="R532">
        <v>2</v>
      </c>
      <c r="S532">
        <v>1</v>
      </c>
      <c r="U532">
        <v>0</v>
      </c>
      <c r="V532">
        <v>0</v>
      </c>
      <c r="W532" t="s">
        <v>20</v>
      </c>
      <c r="Y532" t="s">
        <v>1681</v>
      </c>
      <c r="Z532" s="13">
        <v>28</v>
      </c>
      <c r="AA532" s="13">
        <v>91</v>
      </c>
      <c r="AB532" s="13">
        <v>5</v>
      </c>
      <c r="AC532" s="13" t="s">
        <v>20</v>
      </c>
      <c r="AD532" s="13" t="s">
        <v>20</v>
      </c>
      <c r="AE532" s="13" t="s">
        <v>20</v>
      </c>
      <c r="AF532" s="13" t="s">
        <v>20</v>
      </c>
      <c r="AG532" s="13">
        <v>0</v>
      </c>
      <c r="AH532" t="s">
        <v>20</v>
      </c>
      <c r="AI532">
        <v>0</v>
      </c>
      <c r="AK532">
        <v>0</v>
      </c>
      <c r="AL532">
        <v>0</v>
      </c>
      <c r="AM532">
        <v>2</v>
      </c>
      <c r="AN532">
        <v>0</v>
      </c>
      <c r="AO532">
        <v>0</v>
      </c>
      <c r="AQ532">
        <v>2</v>
      </c>
      <c r="AR532" t="s">
        <v>20</v>
      </c>
      <c r="AS532" t="s">
        <v>20</v>
      </c>
      <c r="AT532">
        <v>5</v>
      </c>
      <c r="AU532">
        <v>2</v>
      </c>
      <c r="AV532">
        <v>0</v>
      </c>
      <c r="BA532" t="s">
        <v>2327</v>
      </c>
      <c r="BB532" s="6" t="s">
        <v>1400</v>
      </c>
      <c r="BE532">
        <v>-6097</v>
      </c>
      <c r="BG532" s="9">
        <v>675</v>
      </c>
      <c r="BI532" s="14" t="s">
        <v>3149</v>
      </c>
    </row>
    <row r="533" spans="1:61" x14ac:dyDescent="0.25">
      <c r="A533" s="17" t="s">
        <v>1</v>
      </c>
      <c r="B533" t="s">
        <v>331</v>
      </c>
      <c r="C533" t="str">
        <f>VLOOKUP(Tabelle1[[#This Row],[bank_name]],list_all_banks!$B$1:$C$691,2,FALSE)</f>
        <v>DE13216</v>
      </c>
      <c r="D533" s="6" t="s">
        <v>332</v>
      </c>
      <c r="E533" s="42" t="str">
        <f t="shared" si="8"/>
        <v>31.12.2015</v>
      </c>
      <c r="F533">
        <v>2015</v>
      </c>
      <c r="G533">
        <v>1</v>
      </c>
      <c r="H533">
        <v>2</v>
      </c>
      <c r="I533" s="4">
        <v>3</v>
      </c>
      <c r="J533">
        <v>2</v>
      </c>
      <c r="K533" t="s">
        <v>1366</v>
      </c>
      <c r="L533">
        <v>1</v>
      </c>
      <c r="M533" t="s">
        <v>14</v>
      </c>
      <c r="N533" t="s">
        <v>19</v>
      </c>
      <c r="P533">
        <v>1</v>
      </c>
      <c r="Q533">
        <v>2</v>
      </c>
      <c r="R533">
        <v>2</v>
      </c>
      <c r="S533">
        <v>1</v>
      </c>
      <c r="U533">
        <v>0</v>
      </c>
      <c r="V533">
        <v>0</v>
      </c>
      <c r="W533" t="s">
        <v>20</v>
      </c>
      <c r="Y533" t="s">
        <v>1205</v>
      </c>
      <c r="Z533" s="13">
        <v>2</v>
      </c>
      <c r="AA533" s="13">
        <v>0</v>
      </c>
      <c r="AB533" s="13">
        <v>0</v>
      </c>
      <c r="AC533" s="13" t="s">
        <v>20</v>
      </c>
      <c r="AD533" s="13" t="s">
        <v>20</v>
      </c>
      <c r="AE533" s="13" t="s">
        <v>20</v>
      </c>
      <c r="AF533" s="13" t="s">
        <v>20</v>
      </c>
      <c r="AG533" s="13">
        <v>0</v>
      </c>
      <c r="AH533" t="s">
        <v>20</v>
      </c>
      <c r="AI533">
        <v>0</v>
      </c>
      <c r="AK533">
        <v>0</v>
      </c>
      <c r="AL533">
        <v>0</v>
      </c>
      <c r="AM533">
        <v>2</v>
      </c>
      <c r="AN533">
        <v>0</v>
      </c>
      <c r="AO533">
        <v>0</v>
      </c>
      <c r="AQ533">
        <v>2</v>
      </c>
      <c r="AR533" t="s">
        <v>20</v>
      </c>
      <c r="AS533" t="s">
        <v>20</v>
      </c>
      <c r="AT533">
        <v>5</v>
      </c>
      <c r="AU533">
        <v>2</v>
      </c>
      <c r="AV533">
        <v>0</v>
      </c>
      <c r="BA533" t="s">
        <v>2327</v>
      </c>
      <c r="BB533" s="6" t="s">
        <v>1400</v>
      </c>
      <c r="BE533">
        <v>-6097</v>
      </c>
      <c r="BG533" s="9">
        <v>675</v>
      </c>
      <c r="BI533" s="14" t="s">
        <v>3149</v>
      </c>
    </row>
    <row r="534" spans="1:61" x14ac:dyDescent="0.25">
      <c r="A534" s="17" t="s">
        <v>1</v>
      </c>
      <c r="B534" t="s">
        <v>331</v>
      </c>
      <c r="C534" t="str">
        <f>VLOOKUP(Tabelle1[[#This Row],[bank_name]],list_all_banks!$B$1:$C$691,2,FALSE)</f>
        <v>DE13216</v>
      </c>
      <c r="D534" s="6" t="s">
        <v>332</v>
      </c>
      <c r="E534" s="42" t="str">
        <f t="shared" si="8"/>
        <v>31.12.2015</v>
      </c>
      <c r="F534">
        <v>2015</v>
      </c>
      <c r="G534">
        <v>1</v>
      </c>
      <c r="H534">
        <v>2</v>
      </c>
      <c r="I534" s="4">
        <v>3</v>
      </c>
      <c r="J534">
        <v>2</v>
      </c>
      <c r="K534" t="s">
        <v>1366</v>
      </c>
      <c r="L534">
        <v>1</v>
      </c>
      <c r="M534" t="s">
        <v>14</v>
      </c>
      <c r="N534" t="s">
        <v>19</v>
      </c>
      <c r="P534">
        <v>1</v>
      </c>
      <c r="Q534">
        <v>2</v>
      </c>
      <c r="R534">
        <v>2</v>
      </c>
      <c r="S534">
        <v>1</v>
      </c>
      <c r="U534">
        <v>0</v>
      </c>
      <c r="V534">
        <v>0</v>
      </c>
      <c r="W534" t="s">
        <v>20</v>
      </c>
      <c r="Y534" t="s">
        <v>1170</v>
      </c>
      <c r="Z534" s="13">
        <v>1567</v>
      </c>
      <c r="AA534" s="13">
        <v>607</v>
      </c>
      <c r="AB534" s="13">
        <v>1167</v>
      </c>
      <c r="AC534" s="13" t="s">
        <v>20</v>
      </c>
      <c r="AD534" s="13" t="s">
        <v>20</v>
      </c>
      <c r="AE534" s="13" t="s">
        <v>20</v>
      </c>
      <c r="AF534" s="13" t="s">
        <v>20</v>
      </c>
      <c r="AG534" s="13">
        <v>192</v>
      </c>
      <c r="AH534" t="s">
        <v>20</v>
      </c>
      <c r="AI534">
        <v>0</v>
      </c>
      <c r="AK534">
        <v>0</v>
      </c>
      <c r="AL534">
        <v>0</v>
      </c>
      <c r="AM534">
        <v>2</v>
      </c>
      <c r="AN534">
        <v>0</v>
      </c>
      <c r="AO534">
        <v>0</v>
      </c>
      <c r="AQ534">
        <v>2</v>
      </c>
      <c r="AR534" t="s">
        <v>20</v>
      </c>
      <c r="AS534" t="s">
        <v>20</v>
      </c>
      <c r="AT534">
        <v>5</v>
      </c>
      <c r="AU534">
        <v>2</v>
      </c>
      <c r="AV534">
        <v>0</v>
      </c>
      <c r="BA534" t="s">
        <v>2327</v>
      </c>
      <c r="BB534" s="6" t="s">
        <v>1400</v>
      </c>
      <c r="BE534">
        <v>-6097</v>
      </c>
      <c r="BG534" s="9">
        <v>675</v>
      </c>
      <c r="BI534" s="14" t="s">
        <v>3149</v>
      </c>
    </row>
    <row r="535" spans="1:61" x14ac:dyDescent="0.25">
      <c r="A535" s="17" t="s">
        <v>1</v>
      </c>
      <c r="B535" t="s">
        <v>331</v>
      </c>
      <c r="C535" t="str">
        <f>VLOOKUP(Tabelle1[[#This Row],[bank_name]],list_all_banks!$B$1:$C$691,2,FALSE)</f>
        <v>DE13216</v>
      </c>
      <c r="D535" s="6" t="s">
        <v>332</v>
      </c>
      <c r="E535" s="42" t="str">
        <f t="shared" si="8"/>
        <v>31.12.2015</v>
      </c>
      <c r="F535">
        <v>2015</v>
      </c>
      <c r="G535">
        <v>1</v>
      </c>
      <c r="H535">
        <v>2</v>
      </c>
      <c r="I535" s="4">
        <v>3</v>
      </c>
      <c r="J535">
        <v>2</v>
      </c>
      <c r="K535" t="s">
        <v>1366</v>
      </c>
      <c r="L535">
        <v>1</v>
      </c>
      <c r="M535" t="s">
        <v>14</v>
      </c>
      <c r="N535" t="s">
        <v>19</v>
      </c>
      <c r="P535">
        <v>1</v>
      </c>
      <c r="Q535">
        <v>2</v>
      </c>
      <c r="R535">
        <v>2</v>
      </c>
      <c r="S535">
        <v>1</v>
      </c>
      <c r="U535">
        <v>0</v>
      </c>
      <c r="V535">
        <v>0</v>
      </c>
      <c r="W535" t="s">
        <v>20</v>
      </c>
      <c r="Y535" t="s">
        <v>1703</v>
      </c>
      <c r="Z535" s="13">
        <v>67</v>
      </c>
      <c r="AA535" s="13">
        <v>218</v>
      </c>
      <c r="AB535" s="13">
        <v>38</v>
      </c>
      <c r="AC535" s="13" t="s">
        <v>20</v>
      </c>
      <c r="AD535" s="13" t="s">
        <v>20</v>
      </c>
      <c r="AE535" s="13" t="s">
        <v>20</v>
      </c>
      <c r="AF535" s="13" t="s">
        <v>20</v>
      </c>
      <c r="AG535" s="13">
        <v>10</v>
      </c>
      <c r="AH535" t="s">
        <v>20</v>
      </c>
      <c r="AI535">
        <v>0</v>
      </c>
      <c r="AK535">
        <v>0</v>
      </c>
      <c r="AL535">
        <v>0</v>
      </c>
      <c r="AM535">
        <v>2</v>
      </c>
      <c r="AN535">
        <v>0</v>
      </c>
      <c r="AO535">
        <v>0</v>
      </c>
      <c r="AQ535">
        <v>2</v>
      </c>
      <c r="AR535" t="s">
        <v>20</v>
      </c>
      <c r="AS535" t="s">
        <v>20</v>
      </c>
      <c r="AT535">
        <v>5</v>
      </c>
      <c r="AU535">
        <v>2</v>
      </c>
      <c r="AV535">
        <v>0</v>
      </c>
      <c r="BA535" t="s">
        <v>2327</v>
      </c>
      <c r="BB535" s="6" t="s">
        <v>1400</v>
      </c>
      <c r="BE535">
        <v>-6097</v>
      </c>
      <c r="BG535" s="9">
        <v>675</v>
      </c>
      <c r="BI535" s="14" t="s">
        <v>3149</v>
      </c>
    </row>
    <row r="536" spans="1:61" x14ac:dyDescent="0.25">
      <c r="A536" s="17" t="s">
        <v>1</v>
      </c>
      <c r="B536" t="s">
        <v>331</v>
      </c>
      <c r="C536" t="str">
        <f>VLOOKUP(Tabelle1[[#This Row],[bank_name]],list_all_banks!$B$1:$C$691,2,FALSE)</f>
        <v>DE13216</v>
      </c>
      <c r="D536" s="6" t="s">
        <v>332</v>
      </c>
      <c r="E536" s="42" t="str">
        <f t="shared" si="8"/>
        <v>31.12.2015</v>
      </c>
      <c r="F536">
        <v>2015</v>
      </c>
      <c r="G536">
        <v>1</v>
      </c>
      <c r="H536">
        <v>2</v>
      </c>
      <c r="I536" s="4">
        <v>3</v>
      </c>
      <c r="J536">
        <v>2</v>
      </c>
      <c r="K536" t="s">
        <v>1366</v>
      </c>
      <c r="L536">
        <v>1</v>
      </c>
      <c r="M536" t="s">
        <v>14</v>
      </c>
      <c r="N536" t="s">
        <v>19</v>
      </c>
      <c r="P536">
        <v>1</v>
      </c>
      <c r="Q536">
        <v>2</v>
      </c>
      <c r="R536">
        <v>2</v>
      </c>
      <c r="S536">
        <v>1</v>
      </c>
      <c r="U536">
        <v>0</v>
      </c>
      <c r="V536">
        <v>0</v>
      </c>
      <c r="W536" t="s">
        <v>20</v>
      </c>
      <c r="Y536" t="s">
        <v>1218</v>
      </c>
      <c r="Z536" s="13">
        <v>89</v>
      </c>
      <c r="AA536" s="13">
        <v>4</v>
      </c>
      <c r="AB536" s="13">
        <v>88</v>
      </c>
      <c r="AC536" s="13" t="s">
        <v>20</v>
      </c>
      <c r="AD536" s="13" t="s">
        <v>20</v>
      </c>
      <c r="AE536" s="13" t="s">
        <v>20</v>
      </c>
      <c r="AF536" s="13" t="s">
        <v>20</v>
      </c>
      <c r="AG536" s="13">
        <v>18</v>
      </c>
      <c r="AH536" t="s">
        <v>20</v>
      </c>
      <c r="AI536">
        <v>0</v>
      </c>
      <c r="AK536">
        <v>0</v>
      </c>
      <c r="AL536">
        <v>0</v>
      </c>
      <c r="AM536">
        <v>2</v>
      </c>
      <c r="AN536">
        <v>0</v>
      </c>
      <c r="AO536">
        <v>0</v>
      </c>
      <c r="AQ536">
        <v>2</v>
      </c>
      <c r="AR536" t="s">
        <v>20</v>
      </c>
      <c r="AS536" t="s">
        <v>20</v>
      </c>
      <c r="AT536">
        <v>5</v>
      </c>
      <c r="AU536">
        <v>2</v>
      </c>
      <c r="AV536">
        <v>0</v>
      </c>
      <c r="BA536" t="s">
        <v>2327</v>
      </c>
      <c r="BB536" s="6" t="s">
        <v>1400</v>
      </c>
      <c r="BE536">
        <v>-6097</v>
      </c>
      <c r="BG536" s="9">
        <v>675</v>
      </c>
      <c r="BI536" s="14" t="s">
        <v>3149</v>
      </c>
    </row>
    <row r="537" spans="1:61" x14ac:dyDescent="0.25">
      <c r="A537" s="17" t="s">
        <v>1</v>
      </c>
      <c r="B537" t="s">
        <v>331</v>
      </c>
      <c r="C537" t="str">
        <f>VLOOKUP(Tabelle1[[#This Row],[bank_name]],list_all_banks!$B$1:$C$691,2,FALSE)</f>
        <v>DE13216</v>
      </c>
      <c r="D537" s="6" t="s">
        <v>332</v>
      </c>
      <c r="E537" s="42" t="str">
        <f t="shared" si="8"/>
        <v>31.12.2015</v>
      </c>
      <c r="F537">
        <v>2015</v>
      </c>
      <c r="G537">
        <v>1</v>
      </c>
      <c r="H537">
        <v>2</v>
      </c>
      <c r="I537" s="4">
        <v>3</v>
      </c>
      <c r="J537">
        <v>2</v>
      </c>
      <c r="K537" t="s">
        <v>1366</v>
      </c>
      <c r="L537">
        <v>1</v>
      </c>
      <c r="M537" t="s">
        <v>14</v>
      </c>
      <c r="N537" t="s">
        <v>19</v>
      </c>
      <c r="P537">
        <v>1</v>
      </c>
      <c r="Q537">
        <v>2</v>
      </c>
      <c r="R537">
        <v>2</v>
      </c>
      <c r="S537">
        <v>1</v>
      </c>
      <c r="U537">
        <v>0</v>
      </c>
      <c r="V537">
        <v>0</v>
      </c>
      <c r="W537" t="s">
        <v>20</v>
      </c>
      <c r="Y537" t="s">
        <v>1704</v>
      </c>
      <c r="Z537" s="13">
        <v>51</v>
      </c>
      <c r="AA537" s="13">
        <v>213</v>
      </c>
      <c r="AB537" s="13">
        <v>57</v>
      </c>
      <c r="AC537" s="13" t="s">
        <v>20</v>
      </c>
      <c r="AD537" s="13" t="s">
        <v>20</v>
      </c>
      <c r="AE537" s="13" t="s">
        <v>20</v>
      </c>
      <c r="AF537" s="13" t="s">
        <v>20</v>
      </c>
      <c r="AG537" s="13">
        <v>13</v>
      </c>
      <c r="AH537" t="s">
        <v>20</v>
      </c>
      <c r="AI537">
        <v>0</v>
      </c>
      <c r="AK537">
        <v>0</v>
      </c>
      <c r="AL537">
        <v>0</v>
      </c>
      <c r="AM537">
        <v>2</v>
      </c>
      <c r="AN537">
        <v>0</v>
      </c>
      <c r="AO537">
        <v>0</v>
      </c>
      <c r="AQ537">
        <v>2</v>
      </c>
      <c r="AR537" t="s">
        <v>20</v>
      </c>
      <c r="AS537" t="s">
        <v>20</v>
      </c>
      <c r="AT537">
        <v>5</v>
      </c>
      <c r="AU537">
        <v>2</v>
      </c>
      <c r="AV537">
        <v>0</v>
      </c>
      <c r="BA537" t="s">
        <v>2327</v>
      </c>
      <c r="BB537" s="6" t="s">
        <v>1400</v>
      </c>
      <c r="BE537">
        <v>-6097</v>
      </c>
      <c r="BG537" s="9">
        <v>675</v>
      </c>
      <c r="BI537" s="14" t="s">
        <v>3149</v>
      </c>
    </row>
    <row r="538" spans="1:61" x14ac:dyDescent="0.25">
      <c r="A538" s="17" t="s">
        <v>1</v>
      </c>
      <c r="B538" t="s">
        <v>331</v>
      </c>
      <c r="C538" t="str">
        <f>VLOOKUP(Tabelle1[[#This Row],[bank_name]],list_all_banks!$B$1:$C$691,2,FALSE)</f>
        <v>DE13216</v>
      </c>
      <c r="D538" s="6" t="s">
        <v>332</v>
      </c>
      <c r="E538" s="42" t="str">
        <f t="shared" si="8"/>
        <v>31.12.2015</v>
      </c>
      <c r="F538">
        <v>2015</v>
      </c>
      <c r="G538">
        <v>1</v>
      </c>
      <c r="H538">
        <v>2</v>
      </c>
      <c r="I538" s="4">
        <v>3</v>
      </c>
      <c r="J538">
        <v>2</v>
      </c>
      <c r="K538" t="s">
        <v>1366</v>
      </c>
      <c r="L538">
        <v>1</v>
      </c>
      <c r="M538" t="s">
        <v>14</v>
      </c>
      <c r="N538" t="s">
        <v>19</v>
      </c>
      <c r="P538">
        <v>1</v>
      </c>
      <c r="Q538">
        <v>2</v>
      </c>
      <c r="R538">
        <v>2</v>
      </c>
      <c r="S538">
        <v>1</v>
      </c>
      <c r="U538">
        <v>0</v>
      </c>
      <c r="V538">
        <v>0</v>
      </c>
      <c r="W538" t="s">
        <v>20</v>
      </c>
      <c r="Y538" t="s">
        <v>1683</v>
      </c>
      <c r="Z538" s="13">
        <v>95</v>
      </c>
      <c r="AA538" s="13">
        <v>131</v>
      </c>
      <c r="AB538" s="13">
        <v>59</v>
      </c>
      <c r="AC538" s="13" t="s">
        <v>20</v>
      </c>
      <c r="AD538" s="13" t="s">
        <v>20</v>
      </c>
      <c r="AE538" s="13" t="s">
        <v>20</v>
      </c>
      <c r="AF538" s="13" t="s">
        <v>20</v>
      </c>
      <c r="AG538" s="13">
        <v>17</v>
      </c>
      <c r="AH538" t="s">
        <v>20</v>
      </c>
      <c r="AI538">
        <v>0</v>
      </c>
      <c r="AK538">
        <v>0</v>
      </c>
      <c r="AL538">
        <v>0</v>
      </c>
      <c r="AM538">
        <v>2</v>
      </c>
      <c r="AN538">
        <v>0</v>
      </c>
      <c r="AO538">
        <v>0</v>
      </c>
      <c r="AQ538">
        <v>2</v>
      </c>
      <c r="AR538" t="s">
        <v>20</v>
      </c>
      <c r="AS538" t="s">
        <v>20</v>
      </c>
      <c r="AT538">
        <v>5</v>
      </c>
      <c r="AU538">
        <v>2</v>
      </c>
      <c r="AV538">
        <v>0</v>
      </c>
      <c r="BA538" t="s">
        <v>2327</v>
      </c>
      <c r="BB538" s="6" t="s">
        <v>1400</v>
      </c>
      <c r="BE538">
        <v>-6097</v>
      </c>
      <c r="BG538" s="9">
        <v>675</v>
      </c>
      <c r="BI538" s="14" t="s">
        <v>3149</v>
      </c>
    </row>
    <row r="539" spans="1:61" x14ac:dyDescent="0.25">
      <c r="A539" s="17" t="s">
        <v>1</v>
      </c>
      <c r="B539" t="s">
        <v>331</v>
      </c>
      <c r="C539" t="str">
        <f>VLOOKUP(Tabelle1[[#This Row],[bank_name]],list_all_banks!$B$1:$C$691,2,FALSE)</f>
        <v>DE13216</v>
      </c>
      <c r="D539" s="6" t="s">
        <v>332</v>
      </c>
      <c r="E539" s="42" t="str">
        <f t="shared" si="8"/>
        <v>31.12.2015</v>
      </c>
      <c r="F539">
        <v>2015</v>
      </c>
      <c r="G539">
        <v>1</v>
      </c>
      <c r="H539">
        <v>2</v>
      </c>
      <c r="I539" s="4">
        <v>3</v>
      </c>
      <c r="J539">
        <v>2</v>
      </c>
      <c r="K539" t="s">
        <v>1366</v>
      </c>
      <c r="L539">
        <v>1</v>
      </c>
      <c r="M539" t="s">
        <v>14</v>
      </c>
      <c r="N539" t="s">
        <v>19</v>
      </c>
      <c r="P539">
        <v>1</v>
      </c>
      <c r="Q539">
        <v>2</v>
      </c>
      <c r="R539">
        <v>2</v>
      </c>
      <c r="S539">
        <v>1</v>
      </c>
      <c r="U539">
        <v>0</v>
      </c>
      <c r="V539">
        <v>0</v>
      </c>
      <c r="W539" t="s">
        <v>20</v>
      </c>
      <c r="Y539" t="s">
        <v>1225</v>
      </c>
      <c r="Z539" s="13">
        <v>466</v>
      </c>
      <c r="AA539" s="13">
        <v>781</v>
      </c>
      <c r="AB539" s="13">
        <v>146</v>
      </c>
      <c r="AC539" s="13" t="s">
        <v>20</v>
      </c>
      <c r="AD539" s="13" t="s">
        <v>20</v>
      </c>
      <c r="AE539" s="13" t="s">
        <v>20</v>
      </c>
      <c r="AF539" s="13" t="s">
        <v>20</v>
      </c>
      <c r="AG539" s="13">
        <v>1</v>
      </c>
      <c r="AH539" t="s">
        <v>20</v>
      </c>
      <c r="AI539">
        <v>0</v>
      </c>
      <c r="AK539">
        <v>0</v>
      </c>
      <c r="AL539">
        <v>0</v>
      </c>
      <c r="AM539">
        <v>2</v>
      </c>
      <c r="AN539">
        <v>0</v>
      </c>
      <c r="AO539">
        <v>0</v>
      </c>
      <c r="AQ539">
        <v>2</v>
      </c>
      <c r="AR539" t="s">
        <v>20</v>
      </c>
      <c r="AS539" t="s">
        <v>20</v>
      </c>
      <c r="AT539">
        <v>5</v>
      </c>
      <c r="AU539">
        <v>2</v>
      </c>
      <c r="AV539">
        <v>0</v>
      </c>
      <c r="BA539" t="s">
        <v>2327</v>
      </c>
      <c r="BB539" s="6" t="s">
        <v>1400</v>
      </c>
      <c r="BE539">
        <v>-6097</v>
      </c>
      <c r="BG539" s="9">
        <v>675</v>
      </c>
      <c r="BI539" s="14" t="s">
        <v>3149</v>
      </c>
    </row>
    <row r="540" spans="1:61" x14ac:dyDescent="0.25">
      <c r="A540" s="17" t="s">
        <v>1</v>
      </c>
      <c r="B540" t="s">
        <v>331</v>
      </c>
      <c r="C540" t="str">
        <f>VLOOKUP(Tabelle1[[#This Row],[bank_name]],list_all_banks!$B$1:$C$691,2,FALSE)</f>
        <v>DE13216</v>
      </c>
      <c r="D540" s="6" t="s">
        <v>332</v>
      </c>
      <c r="E540" s="42" t="str">
        <f t="shared" si="8"/>
        <v>31.12.2015</v>
      </c>
      <c r="F540">
        <v>2015</v>
      </c>
      <c r="G540">
        <v>1</v>
      </c>
      <c r="H540">
        <v>2</v>
      </c>
      <c r="I540" s="4">
        <v>3</v>
      </c>
      <c r="J540">
        <v>2</v>
      </c>
      <c r="K540" t="s">
        <v>1366</v>
      </c>
      <c r="L540">
        <v>1</v>
      </c>
      <c r="M540" t="s">
        <v>14</v>
      </c>
      <c r="N540" t="s">
        <v>19</v>
      </c>
      <c r="P540">
        <v>1</v>
      </c>
      <c r="Q540">
        <v>2</v>
      </c>
      <c r="R540">
        <v>2</v>
      </c>
      <c r="S540">
        <v>1</v>
      </c>
      <c r="U540">
        <v>0</v>
      </c>
      <c r="V540">
        <v>0</v>
      </c>
      <c r="W540" t="s">
        <v>20</v>
      </c>
      <c r="Y540" t="s">
        <v>1727</v>
      </c>
      <c r="Z540" s="13">
        <v>27</v>
      </c>
      <c r="AA540" s="13">
        <v>28</v>
      </c>
      <c r="AB540" s="13">
        <v>4</v>
      </c>
      <c r="AC540" s="13" t="s">
        <v>20</v>
      </c>
      <c r="AD540" s="13" t="s">
        <v>20</v>
      </c>
      <c r="AE540" s="13" t="s">
        <v>20</v>
      </c>
      <c r="AF540" s="13" t="s">
        <v>20</v>
      </c>
      <c r="AG540" s="13">
        <v>2</v>
      </c>
      <c r="AH540" t="s">
        <v>20</v>
      </c>
      <c r="AI540">
        <v>0</v>
      </c>
      <c r="AK540">
        <v>0</v>
      </c>
      <c r="AL540">
        <v>0</v>
      </c>
      <c r="AM540">
        <v>2</v>
      </c>
      <c r="AN540">
        <v>0</v>
      </c>
      <c r="AO540">
        <v>0</v>
      </c>
      <c r="AQ540">
        <v>2</v>
      </c>
      <c r="AR540" t="s">
        <v>20</v>
      </c>
      <c r="AS540" t="s">
        <v>20</v>
      </c>
      <c r="AT540">
        <v>5</v>
      </c>
      <c r="AU540">
        <v>2</v>
      </c>
      <c r="AV540">
        <v>0</v>
      </c>
      <c r="BA540" t="s">
        <v>2327</v>
      </c>
      <c r="BB540" s="6" t="s">
        <v>1400</v>
      </c>
      <c r="BE540">
        <v>-6097</v>
      </c>
      <c r="BG540" s="9">
        <v>675</v>
      </c>
      <c r="BI540" s="14" t="s">
        <v>3149</v>
      </c>
    </row>
    <row r="541" spans="1:61" x14ac:dyDescent="0.25">
      <c r="A541" s="17" t="s">
        <v>1</v>
      </c>
      <c r="B541" t="s">
        <v>331</v>
      </c>
      <c r="C541" t="str">
        <f>VLOOKUP(Tabelle1[[#This Row],[bank_name]],list_all_banks!$B$1:$C$691,2,FALSE)</f>
        <v>DE13216</v>
      </c>
      <c r="D541" s="6" t="s">
        <v>332</v>
      </c>
      <c r="E541" s="42" t="str">
        <f t="shared" si="8"/>
        <v>31.12.2015</v>
      </c>
      <c r="F541">
        <v>2015</v>
      </c>
      <c r="G541">
        <v>1</v>
      </c>
      <c r="H541">
        <v>2</v>
      </c>
      <c r="I541" s="4">
        <v>3</v>
      </c>
      <c r="J541">
        <v>2</v>
      </c>
      <c r="K541" t="s">
        <v>1366</v>
      </c>
      <c r="L541">
        <v>1</v>
      </c>
      <c r="M541" t="s">
        <v>14</v>
      </c>
      <c r="N541" t="s">
        <v>19</v>
      </c>
      <c r="P541">
        <v>1</v>
      </c>
      <c r="Q541">
        <v>2</v>
      </c>
      <c r="R541">
        <v>2</v>
      </c>
      <c r="S541">
        <v>1</v>
      </c>
      <c r="U541">
        <v>0</v>
      </c>
      <c r="V541">
        <v>0</v>
      </c>
      <c r="W541" t="s">
        <v>20</v>
      </c>
      <c r="Y541" t="s">
        <v>1672</v>
      </c>
      <c r="Z541" s="13">
        <v>0</v>
      </c>
      <c r="AA541" s="13">
        <v>2</v>
      </c>
      <c r="AB541" s="13">
        <v>0</v>
      </c>
      <c r="AC541" s="13" t="s">
        <v>20</v>
      </c>
      <c r="AD541" s="13" t="s">
        <v>20</v>
      </c>
      <c r="AE541" s="13" t="s">
        <v>20</v>
      </c>
      <c r="AF541" s="13" t="s">
        <v>20</v>
      </c>
      <c r="AG541" s="13">
        <v>0</v>
      </c>
      <c r="AH541" t="s">
        <v>20</v>
      </c>
      <c r="AI541">
        <v>0</v>
      </c>
      <c r="AK541">
        <v>0</v>
      </c>
      <c r="AL541">
        <v>0</v>
      </c>
      <c r="AM541">
        <v>2</v>
      </c>
      <c r="AN541">
        <v>0</v>
      </c>
      <c r="AO541">
        <v>0</v>
      </c>
      <c r="AQ541">
        <v>2</v>
      </c>
      <c r="AR541" t="s">
        <v>20</v>
      </c>
      <c r="AS541" t="s">
        <v>20</v>
      </c>
      <c r="AT541">
        <v>5</v>
      </c>
      <c r="AU541">
        <v>2</v>
      </c>
      <c r="AV541">
        <v>0</v>
      </c>
      <c r="BA541" t="s">
        <v>2327</v>
      </c>
      <c r="BB541" s="6" t="s">
        <v>1400</v>
      </c>
      <c r="BE541">
        <v>-6097</v>
      </c>
      <c r="BG541" s="9">
        <v>675</v>
      </c>
      <c r="BI541" s="14" t="s">
        <v>3149</v>
      </c>
    </row>
    <row r="542" spans="1:61" x14ac:dyDescent="0.25">
      <c r="A542" s="17" t="s">
        <v>1</v>
      </c>
      <c r="B542" t="s">
        <v>331</v>
      </c>
      <c r="C542" t="str">
        <f>VLOOKUP(Tabelle1[[#This Row],[bank_name]],list_all_banks!$B$1:$C$691,2,FALSE)</f>
        <v>DE13216</v>
      </c>
      <c r="D542" s="6" t="s">
        <v>332</v>
      </c>
      <c r="E542" s="42" t="str">
        <f t="shared" si="8"/>
        <v>31.12.2015</v>
      </c>
      <c r="F542">
        <v>2015</v>
      </c>
      <c r="G542">
        <v>1</v>
      </c>
      <c r="H542">
        <v>2</v>
      </c>
      <c r="I542" s="4">
        <v>3</v>
      </c>
      <c r="J542">
        <v>2</v>
      </c>
      <c r="K542" t="s">
        <v>1366</v>
      </c>
      <c r="L542">
        <v>1</v>
      </c>
      <c r="M542" t="s">
        <v>14</v>
      </c>
      <c r="N542" t="s">
        <v>19</v>
      </c>
      <c r="P542">
        <v>1</v>
      </c>
      <c r="Q542">
        <v>2</v>
      </c>
      <c r="R542">
        <v>2</v>
      </c>
      <c r="S542">
        <v>1</v>
      </c>
      <c r="U542">
        <v>0</v>
      </c>
      <c r="V542">
        <v>0</v>
      </c>
      <c r="W542" t="s">
        <v>20</v>
      </c>
      <c r="Y542" t="s">
        <v>1728</v>
      </c>
      <c r="Z542" s="13">
        <v>20</v>
      </c>
      <c r="AA542" s="13">
        <v>75</v>
      </c>
      <c r="AB542" s="13">
        <v>14</v>
      </c>
      <c r="AC542" s="13" t="s">
        <v>20</v>
      </c>
      <c r="AD542" s="13" t="s">
        <v>20</v>
      </c>
      <c r="AE542" s="13" t="s">
        <v>20</v>
      </c>
      <c r="AF542" s="13" t="s">
        <v>20</v>
      </c>
      <c r="AG542" s="13">
        <v>5</v>
      </c>
      <c r="AH542" t="s">
        <v>20</v>
      </c>
      <c r="AI542">
        <v>0</v>
      </c>
      <c r="AK542">
        <v>0</v>
      </c>
      <c r="AL542">
        <v>0</v>
      </c>
      <c r="AM542">
        <v>2</v>
      </c>
      <c r="AN542">
        <v>0</v>
      </c>
      <c r="AO542">
        <v>0</v>
      </c>
      <c r="AQ542">
        <v>2</v>
      </c>
      <c r="AR542" t="s">
        <v>20</v>
      </c>
      <c r="AS542" t="s">
        <v>20</v>
      </c>
      <c r="AT542">
        <v>5</v>
      </c>
      <c r="AU542">
        <v>2</v>
      </c>
      <c r="AV542">
        <v>0</v>
      </c>
      <c r="BA542" t="s">
        <v>2327</v>
      </c>
      <c r="BB542" s="6" t="s">
        <v>1400</v>
      </c>
      <c r="BE542">
        <v>-6097</v>
      </c>
      <c r="BG542" s="9">
        <v>675</v>
      </c>
      <c r="BI542" s="14" t="s">
        <v>3149</v>
      </c>
    </row>
    <row r="543" spans="1:61" x14ac:dyDescent="0.25">
      <c r="A543" s="17" t="s">
        <v>1</v>
      </c>
      <c r="B543" t="s">
        <v>331</v>
      </c>
      <c r="C543" t="str">
        <f>VLOOKUP(Tabelle1[[#This Row],[bank_name]],list_all_banks!$B$1:$C$691,2,FALSE)</f>
        <v>DE13216</v>
      </c>
      <c r="D543" s="6" t="s">
        <v>332</v>
      </c>
      <c r="E543" s="42" t="str">
        <f t="shared" si="8"/>
        <v>31.12.2015</v>
      </c>
      <c r="F543">
        <v>2015</v>
      </c>
      <c r="G543">
        <v>1</v>
      </c>
      <c r="H543">
        <v>2</v>
      </c>
      <c r="I543" s="4">
        <v>3</v>
      </c>
      <c r="J543">
        <v>2</v>
      </c>
      <c r="K543" t="s">
        <v>1366</v>
      </c>
      <c r="L543">
        <v>1</v>
      </c>
      <c r="M543" t="s">
        <v>14</v>
      </c>
      <c r="N543" t="s">
        <v>19</v>
      </c>
      <c r="P543">
        <v>1</v>
      </c>
      <c r="Q543">
        <v>2</v>
      </c>
      <c r="R543">
        <v>2</v>
      </c>
      <c r="S543">
        <v>1</v>
      </c>
      <c r="U543">
        <v>0</v>
      </c>
      <c r="V543">
        <v>0</v>
      </c>
      <c r="W543" t="s">
        <v>20</v>
      </c>
      <c r="Y543" t="s">
        <v>1685</v>
      </c>
      <c r="Z543" s="13">
        <v>25</v>
      </c>
      <c r="AA543" s="13">
        <v>21</v>
      </c>
      <c r="AB543" s="13">
        <v>22</v>
      </c>
      <c r="AC543" s="13" t="s">
        <v>20</v>
      </c>
      <c r="AD543" s="13" t="s">
        <v>20</v>
      </c>
      <c r="AE543" s="13" t="s">
        <v>20</v>
      </c>
      <c r="AF543" s="13" t="s">
        <v>20</v>
      </c>
      <c r="AG543" s="13">
        <v>6</v>
      </c>
      <c r="AH543" t="s">
        <v>20</v>
      </c>
      <c r="AI543">
        <v>0</v>
      </c>
      <c r="AK543">
        <v>0</v>
      </c>
      <c r="AL543">
        <v>0</v>
      </c>
      <c r="AM543">
        <v>2</v>
      </c>
      <c r="AN543">
        <v>0</v>
      </c>
      <c r="AO543">
        <v>0</v>
      </c>
      <c r="AQ543">
        <v>2</v>
      </c>
      <c r="AR543" t="s">
        <v>20</v>
      </c>
      <c r="AS543" t="s">
        <v>20</v>
      </c>
      <c r="AT543">
        <v>5</v>
      </c>
      <c r="AU543">
        <v>2</v>
      </c>
      <c r="AV543">
        <v>0</v>
      </c>
      <c r="BA543" t="s">
        <v>2327</v>
      </c>
      <c r="BB543" s="6" t="s">
        <v>1400</v>
      </c>
      <c r="BE543">
        <v>-6097</v>
      </c>
      <c r="BG543" s="9">
        <v>675</v>
      </c>
      <c r="BI543" s="14" t="s">
        <v>3149</v>
      </c>
    </row>
    <row r="544" spans="1:61" x14ac:dyDescent="0.25">
      <c r="A544" s="17" t="s">
        <v>1</v>
      </c>
      <c r="B544" t="s">
        <v>331</v>
      </c>
      <c r="C544" t="str">
        <f>VLOOKUP(Tabelle1[[#This Row],[bank_name]],list_all_banks!$B$1:$C$691,2,FALSE)</f>
        <v>DE13216</v>
      </c>
      <c r="D544" s="6" t="s">
        <v>332</v>
      </c>
      <c r="E544" s="42" t="str">
        <f t="shared" si="8"/>
        <v>31.12.2015</v>
      </c>
      <c r="F544">
        <v>2015</v>
      </c>
      <c r="G544">
        <v>1</v>
      </c>
      <c r="H544">
        <v>2</v>
      </c>
      <c r="I544" s="4">
        <v>3</v>
      </c>
      <c r="J544">
        <v>2</v>
      </c>
      <c r="K544" t="s">
        <v>1366</v>
      </c>
      <c r="L544">
        <v>1</v>
      </c>
      <c r="M544" t="s">
        <v>14</v>
      </c>
      <c r="N544" t="s">
        <v>19</v>
      </c>
      <c r="P544">
        <v>1</v>
      </c>
      <c r="Q544">
        <v>2</v>
      </c>
      <c r="R544">
        <v>2</v>
      </c>
      <c r="S544">
        <v>1</v>
      </c>
      <c r="U544">
        <v>0</v>
      </c>
      <c r="V544">
        <v>0</v>
      </c>
      <c r="W544" t="s">
        <v>20</v>
      </c>
      <c r="Y544" t="s">
        <v>1701</v>
      </c>
      <c r="Z544" s="13">
        <v>38</v>
      </c>
      <c r="AA544" s="13">
        <v>2117</v>
      </c>
      <c r="AB544" s="13">
        <v>16</v>
      </c>
      <c r="AC544" s="13" t="s">
        <v>20</v>
      </c>
      <c r="AD544" s="13" t="s">
        <v>20</v>
      </c>
      <c r="AE544" s="13" t="s">
        <v>20</v>
      </c>
      <c r="AF544" s="13" t="s">
        <v>20</v>
      </c>
      <c r="AG544" s="13">
        <v>1</v>
      </c>
      <c r="AH544" t="s">
        <v>20</v>
      </c>
      <c r="AI544">
        <v>0</v>
      </c>
      <c r="AK544">
        <v>0</v>
      </c>
      <c r="AL544">
        <v>0</v>
      </c>
      <c r="AM544">
        <v>2</v>
      </c>
      <c r="AN544">
        <v>0</v>
      </c>
      <c r="AO544">
        <v>0</v>
      </c>
      <c r="AQ544">
        <v>2</v>
      </c>
      <c r="AR544" t="s">
        <v>20</v>
      </c>
      <c r="AS544" t="s">
        <v>20</v>
      </c>
      <c r="AT544">
        <v>5</v>
      </c>
      <c r="AU544">
        <v>2</v>
      </c>
      <c r="AV544">
        <v>0</v>
      </c>
      <c r="BA544" t="s">
        <v>2327</v>
      </c>
      <c r="BB544" s="6" t="s">
        <v>1400</v>
      </c>
      <c r="BE544">
        <v>-6097</v>
      </c>
      <c r="BG544" s="9">
        <v>675</v>
      </c>
      <c r="BI544" s="14" t="s">
        <v>3149</v>
      </c>
    </row>
    <row r="545" spans="1:61" x14ac:dyDescent="0.25">
      <c r="A545" s="17" t="s">
        <v>1</v>
      </c>
      <c r="B545" t="s">
        <v>331</v>
      </c>
      <c r="C545" t="str">
        <f>VLOOKUP(Tabelle1[[#This Row],[bank_name]],list_all_banks!$B$1:$C$691,2,FALSE)</f>
        <v>DE13216</v>
      </c>
      <c r="D545" s="6" t="s">
        <v>332</v>
      </c>
      <c r="E545" s="42" t="str">
        <f t="shared" si="8"/>
        <v>31.12.2015</v>
      </c>
      <c r="F545">
        <v>2015</v>
      </c>
      <c r="G545">
        <v>1</v>
      </c>
      <c r="H545">
        <v>2</v>
      </c>
      <c r="I545" s="4">
        <v>3</v>
      </c>
      <c r="J545">
        <v>2</v>
      </c>
      <c r="K545" t="s">
        <v>1366</v>
      </c>
      <c r="L545">
        <v>1</v>
      </c>
      <c r="M545" t="s">
        <v>14</v>
      </c>
      <c r="N545" t="s">
        <v>19</v>
      </c>
      <c r="P545">
        <v>1</v>
      </c>
      <c r="Q545">
        <v>2</v>
      </c>
      <c r="R545">
        <v>2</v>
      </c>
      <c r="S545">
        <v>1</v>
      </c>
      <c r="U545">
        <v>0</v>
      </c>
      <c r="V545">
        <v>0</v>
      </c>
      <c r="W545" t="s">
        <v>20</v>
      </c>
      <c r="Y545" t="s">
        <v>1278</v>
      </c>
      <c r="Z545" s="13">
        <v>273</v>
      </c>
      <c r="AA545" s="13">
        <v>2224</v>
      </c>
      <c r="AB545" s="13">
        <v>14</v>
      </c>
      <c r="AC545" s="13" t="s">
        <v>20</v>
      </c>
      <c r="AD545" s="13" t="s">
        <v>20</v>
      </c>
      <c r="AE545" s="13" t="s">
        <v>20</v>
      </c>
      <c r="AF545" s="13" t="s">
        <v>20</v>
      </c>
      <c r="AG545" s="13">
        <v>12</v>
      </c>
      <c r="AH545" t="s">
        <v>20</v>
      </c>
      <c r="AI545">
        <v>0</v>
      </c>
      <c r="AK545">
        <v>0</v>
      </c>
      <c r="AL545">
        <v>0</v>
      </c>
      <c r="AM545">
        <v>2</v>
      </c>
      <c r="AN545">
        <v>0</v>
      </c>
      <c r="AO545">
        <v>0</v>
      </c>
      <c r="AQ545">
        <v>2</v>
      </c>
      <c r="AR545" t="s">
        <v>20</v>
      </c>
      <c r="AS545" t="s">
        <v>20</v>
      </c>
      <c r="AT545">
        <v>5</v>
      </c>
      <c r="AU545">
        <v>2</v>
      </c>
      <c r="AV545">
        <v>0</v>
      </c>
      <c r="BA545" t="s">
        <v>2327</v>
      </c>
      <c r="BB545" s="6" t="s">
        <v>1400</v>
      </c>
      <c r="BE545">
        <v>-6097</v>
      </c>
      <c r="BG545" s="9">
        <v>675</v>
      </c>
      <c r="BI545" s="14" t="s">
        <v>3149</v>
      </c>
    </row>
    <row r="546" spans="1:61" x14ac:dyDescent="0.25">
      <c r="A546" s="17" t="s">
        <v>1</v>
      </c>
      <c r="B546" t="s">
        <v>331</v>
      </c>
      <c r="C546" t="str">
        <f>VLOOKUP(Tabelle1[[#This Row],[bank_name]],list_all_banks!$B$1:$C$691,2,FALSE)</f>
        <v>DE13216</v>
      </c>
      <c r="D546" s="6" t="s">
        <v>332</v>
      </c>
      <c r="E546" s="42" t="str">
        <f t="shared" si="8"/>
        <v>31.12.2015</v>
      </c>
      <c r="F546">
        <v>2015</v>
      </c>
      <c r="G546">
        <v>1</v>
      </c>
      <c r="H546">
        <v>2</v>
      </c>
      <c r="I546" s="4">
        <v>3</v>
      </c>
      <c r="J546">
        <v>2</v>
      </c>
      <c r="K546" t="s">
        <v>1366</v>
      </c>
      <c r="L546">
        <v>1</v>
      </c>
      <c r="M546" t="s">
        <v>14</v>
      </c>
      <c r="N546" t="s">
        <v>19</v>
      </c>
      <c r="P546">
        <v>1</v>
      </c>
      <c r="Q546">
        <v>2</v>
      </c>
      <c r="R546">
        <v>2</v>
      </c>
      <c r="S546">
        <v>1</v>
      </c>
      <c r="U546">
        <v>0</v>
      </c>
      <c r="V546">
        <v>0</v>
      </c>
      <c r="W546" t="s">
        <v>20</v>
      </c>
      <c r="Y546" t="s">
        <v>1289</v>
      </c>
      <c r="Z546" s="13">
        <v>79</v>
      </c>
      <c r="AA546" s="13">
        <v>427</v>
      </c>
      <c r="AB546" s="13">
        <v>16</v>
      </c>
      <c r="AC546" s="13" t="s">
        <v>20</v>
      </c>
      <c r="AD546" s="13" t="s">
        <v>20</v>
      </c>
      <c r="AE546" s="13" t="s">
        <v>20</v>
      </c>
      <c r="AF546" s="13" t="s">
        <v>20</v>
      </c>
      <c r="AG546" s="13">
        <v>6</v>
      </c>
      <c r="AH546" t="s">
        <v>20</v>
      </c>
      <c r="AI546">
        <v>0</v>
      </c>
      <c r="AK546">
        <v>0</v>
      </c>
      <c r="AL546">
        <v>0</v>
      </c>
      <c r="AM546">
        <v>2</v>
      </c>
      <c r="AN546">
        <v>0</v>
      </c>
      <c r="AO546">
        <v>0</v>
      </c>
      <c r="AQ546">
        <v>2</v>
      </c>
      <c r="AR546" t="s">
        <v>20</v>
      </c>
      <c r="AS546" t="s">
        <v>20</v>
      </c>
      <c r="AT546">
        <v>5</v>
      </c>
      <c r="AU546">
        <v>2</v>
      </c>
      <c r="AV546">
        <v>0</v>
      </c>
      <c r="BA546" t="s">
        <v>2327</v>
      </c>
      <c r="BB546" s="6" t="s">
        <v>1400</v>
      </c>
      <c r="BE546">
        <v>-6097</v>
      </c>
      <c r="BG546" s="9">
        <v>675</v>
      </c>
      <c r="BI546" s="14" t="s">
        <v>3149</v>
      </c>
    </row>
    <row r="547" spans="1:61" x14ac:dyDescent="0.25">
      <c r="A547" s="17" t="s">
        <v>1</v>
      </c>
      <c r="B547" t="s">
        <v>331</v>
      </c>
      <c r="C547" t="str">
        <f>VLOOKUP(Tabelle1[[#This Row],[bank_name]],list_all_banks!$B$1:$C$691,2,FALSE)</f>
        <v>DE13216</v>
      </c>
      <c r="D547" s="6" t="s">
        <v>332</v>
      </c>
      <c r="E547" s="42" t="str">
        <f t="shared" si="8"/>
        <v>31.12.2015</v>
      </c>
      <c r="F547">
        <v>2015</v>
      </c>
      <c r="G547">
        <v>1</v>
      </c>
      <c r="H547">
        <v>2</v>
      </c>
      <c r="I547" s="4">
        <v>3</v>
      </c>
      <c r="J547">
        <v>2</v>
      </c>
      <c r="K547" t="s">
        <v>1366</v>
      </c>
      <c r="L547">
        <v>1</v>
      </c>
      <c r="M547" t="s">
        <v>14</v>
      </c>
      <c r="N547" t="s">
        <v>19</v>
      </c>
      <c r="P547">
        <v>1</v>
      </c>
      <c r="Q547">
        <v>2</v>
      </c>
      <c r="R547">
        <v>2</v>
      </c>
      <c r="S547">
        <v>1</v>
      </c>
      <c r="U547">
        <v>0</v>
      </c>
      <c r="V547">
        <v>0</v>
      </c>
      <c r="W547" t="s">
        <v>20</v>
      </c>
      <c r="Y547" t="s">
        <v>1729</v>
      </c>
      <c r="Z547" s="13">
        <v>0</v>
      </c>
      <c r="AA547" s="13">
        <v>3</v>
      </c>
      <c r="AB547" s="13">
        <v>-1</v>
      </c>
      <c r="AC547" s="13" t="s">
        <v>20</v>
      </c>
      <c r="AD547" s="13" t="s">
        <v>20</v>
      </c>
      <c r="AE547" s="13" t="s">
        <v>20</v>
      </c>
      <c r="AF547" s="13" t="s">
        <v>20</v>
      </c>
      <c r="AG547" s="13">
        <v>0</v>
      </c>
      <c r="AH547" t="s">
        <v>20</v>
      </c>
      <c r="AI547">
        <v>0</v>
      </c>
      <c r="AK547">
        <v>0</v>
      </c>
      <c r="AL547">
        <v>0</v>
      </c>
      <c r="AM547">
        <v>2</v>
      </c>
      <c r="AN547">
        <v>0</v>
      </c>
      <c r="AO547">
        <v>0</v>
      </c>
      <c r="AQ547">
        <v>2</v>
      </c>
      <c r="AR547" t="s">
        <v>20</v>
      </c>
      <c r="AS547" t="s">
        <v>20</v>
      </c>
      <c r="AT547">
        <v>5</v>
      </c>
      <c r="AU547">
        <v>2</v>
      </c>
      <c r="AV547">
        <v>0</v>
      </c>
      <c r="BA547" t="s">
        <v>2327</v>
      </c>
      <c r="BB547" s="6" t="s">
        <v>1400</v>
      </c>
      <c r="BE547">
        <v>-6097</v>
      </c>
      <c r="BG547" s="9">
        <v>675</v>
      </c>
      <c r="BI547" s="14" t="s">
        <v>3149</v>
      </c>
    </row>
    <row r="548" spans="1:61" x14ac:dyDescent="0.25">
      <c r="A548" s="17" t="s">
        <v>1</v>
      </c>
      <c r="B548" t="s">
        <v>331</v>
      </c>
      <c r="C548" t="str">
        <f>VLOOKUP(Tabelle1[[#This Row],[bank_name]],list_all_banks!$B$1:$C$691,2,FALSE)</f>
        <v>DE13216</v>
      </c>
      <c r="D548" s="6" t="s">
        <v>332</v>
      </c>
      <c r="E548" s="42" t="str">
        <f t="shared" si="8"/>
        <v>31.12.2015</v>
      </c>
      <c r="F548">
        <v>2015</v>
      </c>
      <c r="G548">
        <v>1</v>
      </c>
      <c r="H548">
        <v>2</v>
      </c>
      <c r="I548" s="4">
        <v>3</v>
      </c>
      <c r="J548">
        <v>2</v>
      </c>
      <c r="K548" t="s">
        <v>1366</v>
      </c>
      <c r="L548">
        <v>1</v>
      </c>
      <c r="M548" t="s">
        <v>14</v>
      </c>
      <c r="N548" t="s">
        <v>19</v>
      </c>
      <c r="P548">
        <v>1</v>
      </c>
      <c r="Q548">
        <v>2</v>
      </c>
      <c r="R548">
        <v>2</v>
      </c>
      <c r="S548">
        <v>1</v>
      </c>
      <c r="U548">
        <v>0</v>
      </c>
      <c r="V548">
        <v>0</v>
      </c>
      <c r="W548" t="s">
        <v>20</v>
      </c>
      <c r="Y548" t="s">
        <v>1721</v>
      </c>
      <c r="Z548" s="13">
        <v>5</v>
      </c>
      <c r="AA548" s="13">
        <v>438</v>
      </c>
      <c r="AB548" s="13">
        <v>8</v>
      </c>
      <c r="AC548" s="13" t="s">
        <v>20</v>
      </c>
      <c r="AD548" s="13" t="s">
        <v>20</v>
      </c>
      <c r="AE548" s="13" t="s">
        <v>20</v>
      </c>
      <c r="AF548" s="13" t="s">
        <v>20</v>
      </c>
      <c r="AG548" s="13">
        <v>1</v>
      </c>
      <c r="AH548" t="s">
        <v>20</v>
      </c>
      <c r="AI548">
        <v>0</v>
      </c>
      <c r="AK548">
        <v>0</v>
      </c>
      <c r="AL548">
        <v>0</v>
      </c>
      <c r="AM548">
        <v>2</v>
      </c>
      <c r="AN548">
        <v>0</v>
      </c>
      <c r="AO548">
        <v>0</v>
      </c>
      <c r="AQ548">
        <v>2</v>
      </c>
      <c r="AR548" t="s">
        <v>20</v>
      </c>
      <c r="AS548" t="s">
        <v>20</v>
      </c>
      <c r="AT548">
        <v>5</v>
      </c>
      <c r="AU548">
        <v>2</v>
      </c>
      <c r="AV548">
        <v>0</v>
      </c>
      <c r="BA548" t="s">
        <v>2327</v>
      </c>
      <c r="BB548" s="6" t="s">
        <v>1400</v>
      </c>
      <c r="BE548">
        <v>-6097</v>
      </c>
      <c r="BG548" s="9">
        <v>675</v>
      </c>
      <c r="BI548" s="14" t="s">
        <v>3149</v>
      </c>
    </row>
    <row r="549" spans="1:61" x14ac:dyDescent="0.25">
      <c r="A549" s="17" t="s">
        <v>1</v>
      </c>
      <c r="B549" t="s">
        <v>331</v>
      </c>
      <c r="C549" t="str">
        <f>VLOOKUP(Tabelle1[[#This Row],[bank_name]],list_all_banks!$B$1:$C$691,2,FALSE)</f>
        <v>DE13216</v>
      </c>
      <c r="D549" s="6" t="s">
        <v>332</v>
      </c>
      <c r="E549" s="42" t="str">
        <f t="shared" si="8"/>
        <v>31.12.2015</v>
      </c>
      <c r="F549">
        <v>2015</v>
      </c>
      <c r="G549">
        <v>1</v>
      </c>
      <c r="H549">
        <v>2</v>
      </c>
      <c r="I549" s="4">
        <v>3</v>
      </c>
      <c r="J549">
        <v>2</v>
      </c>
      <c r="K549" t="s">
        <v>1366</v>
      </c>
      <c r="L549">
        <v>1</v>
      </c>
      <c r="M549" t="s">
        <v>14</v>
      </c>
      <c r="N549" t="s">
        <v>19</v>
      </c>
      <c r="P549">
        <v>1</v>
      </c>
      <c r="Q549">
        <v>2</v>
      </c>
      <c r="R549">
        <v>2</v>
      </c>
      <c r="S549">
        <v>1</v>
      </c>
      <c r="U549">
        <v>0</v>
      </c>
      <c r="V549">
        <v>0</v>
      </c>
      <c r="W549" t="s">
        <v>20</v>
      </c>
      <c r="Y549" t="s">
        <v>1720</v>
      </c>
      <c r="Z549" s="13">
        <v>159</v>
      </c>
      <c r="AA549" s="13">
        <v>1374</v>
      </c>
      <c r="AB549" s="13">
        <v>-6</v>
      </c>
      <c r="AC549" s="13" t="s">
        <v>20</v>
      </c>
      <c r="AD549" s="13" t="s">
        <v>20</v>
      </c>
      <c r="AE549" s="13" t="s">
        <v>20</v>
      </c>
      <c r="AF549" s="13" t="s">
        <v>20</v>
      </c>
      <c r="AG549" s="13">
        <v>18</v>
      </c>
      <c r="AH549" t="s">
        <v>20</v>
      </c>
      <c r="AI549">
        <v>0</v>
      </c>
      <c r="AK549">
        <v>0</v>
      </c>
      <c r="AL549">
        <v>0</v>
      </c>
      <c r="AM549">
        <v>2</v>
      </c>
      <c r="AN549">
        <v>0</v>
      </c>
      <c r="AO549">
        <v>0</v>
      </c>
      <c r="AQ549">
        <v>2</v>
      </c>
      <c r="AR549" t="s">
        <v>20</v>
      </c>
      <c r="AS549" t="s">
        <v>20</v>
      </c>
      <c r="AT549">
        <v>5</v>
      </c>
      <c r="AU549">
        <v>2</v>
      </c>
      <c r="AV549">
        <v>0</v>
      </c>
      <c r="BA549" t="s">
        <v>2327</v>
      </c>
      <c r="BB549" s="6" t="s">
        <v>1400</v>
      </c>
      <c r="BE549">
        <v>-6097</v>
      </c>
      <c r="BG549" s="9">
        <v>675</v>
      </c>
      <c r="BI549" s="14" t="s">
        <v>3149</v>
      </c>
    </row>
    <row r="550" spans="1:61" x14ac:dyDescent="0.25">
      <c r="A550" s="17" t="s">
        <v>1</v>
      </c>
      <c r="B550" t="s">
        <v>331</v>
      </c>
      <c r="C550" t="str">
        <f>VLOOKUP(Tabelle1[[#This Row],[bank_name]],list_all_banks!$B$1:$C$691,2,FALSE)</f>
        <v>DE13216</v>
      </c>
      <c r="D550" s="6" t="s">
        <v>332</v>
      </c>
      <c r="E550" s="42" t="str">
        <f t="shared" si="8"/>
        <v>31.12.2015</v>
      </c>
      <c r="F550">
        <v>2015</v>
      </c>
      <c r="G550">
        <v>1</v>
      </c>
      <c r="H550">
        <v>2</v>
      </c>
      <c r="I550" s="4">
        <v>3</v>
      </c>
      <c r="J550">
        <v>2</v>
      </c>
      <c r="K550" t="s">
        <v>1366</v>
      </c>
      <c r="L550">
        <v>1</v>
      </c>
      <c r="M550" t="s">
        <v>14</v>
      </c>
      <c r="N550" t="s">
        <v>19</v>
      </c>
      <c r="P550">
        <v>1</v>
      </c>
      <c r="Q550">
        <v>2</v>
      </c>
      <c r="R550">
        <v>2</v>
      </c>
      <c r="S550">
        <v>1</v>
      </c>
      <c r="U550">
        <v>0</v>
      </c>
      <c r="V550">
        <v>0</v>
      </c>
      <c r="W550" t="s">
        <v>20</v>
      </c>
      <c r="Y550" t="s">
        <v>1730</v>
      </c>
      <c r="Z550" s="13">
        <v>47</v>
      </c>
      <c r="AA550" s="13">
        <v>69</v>
      </c>
      <c r="AB550" s="13">
        <v>25</v>
      </c>
      <c r="AC550" s="13" t="s">
        <v>20</v>
      </c>
      <c r="AD550" s="13" t="s">
        <v>20</v>
      </c>
      <c r="AE550" s="13" t="s">
        <v>20</v>
      </c>
      <c r="AF550" s="13" t="s">
        <v>20</v>
      </c>
      <c r="AG550" s="13">
        <v>5</v>
      </c>
      <c r="AH550" t="s">
        <v>20</v>
      </c>
      <c r="AI550">
        <v>0</v>
      </c>
      <c r="AK550">
        <v>0</v>
      </c>
      <c r="AL550">
        <v>0</v>
      </c>
      <c r="AM550">
        <v>2</v>
      </c>
      <c r="AN550">
        <v>0</v>
      </c>
      <c r="AO550">
        <v>0</v>
      </c>
      <c r="AQ550">
        <v>2</v>
      </c>
      <c r="AR550" t="s">
        <v>20</v>
      </c>
      <c r="AS550" t="s">
        <v>20</v>
      </c>
      <c r="AT550">
        <v>5</v>
      </c>
      <c r="AU550">
        <v>2</v>
      </c>
      <c r="AV550">
        <v>0</v>
      </c>
      <c r="BA550" t="s">
        <v>2327</v>
      </c>
      <c r="BB550" s="6" t="s">
        <v>1400</v>
      </c>
      <c r="BE550">
        <v>-6097</v>
      </c>
      <c r="BG550" s="9">
        <v>675</v>
      </c>
      <c r="BI550" s="14" t="s">
        <v>3149</v>
      </c>
    </row>
    <row r="551" spans="1:61" x14ac:dyDescent="0.25">
      <c r="A551" s="17" t="s">
        <v>1</v>
      </c>
      <c r="B551" t="s">
        <v>331</v>
      </c>
      <c r="C551" t="str">
        <f>VLOOKUP(Tabelle1[[#This Row],[bank_name]],list_all_banks!$B$1:$C$691,2,FALSE)</f>
        <v>DE13216</v>
      </c>
      <c r="D551" s="6" t="s">
        <v>332</v>
      </c>
      <c r="E551" s="42" t="str">
        <f t="shared" si="8"/>
        <v>31.12.2015</v>
      </c>
      <c r="F551">
        <v>2015</v>
      </c>
      <c r="G551">
        <v>1</v>
      </c>
      <c r="H551">
        <v>2</v>
      </c>
      <c r="I551" s="4">
        <v>3</v>
      </c>
      <c r="J551">
        <v>2</v>
      </c>
      <c r="K551" t="s">
        <v>1366</v>
      </c>
      <c r="L551">
        <v>1</v>
      </c>
      <c r="M551" t="s">
        <v>14</v>
      </c>
      <c r="N551" t="s">
        <v>19</v>
      </c>
      <c r="P551">
        <v>1</v>
      </c>
      <c r="Q551">
        <v>2</v>
      </c>
      <c r="R551">
        <v>2</v>
      </c>
      <c r="S551">
        <v>1</v>
      </c>
      <c r="U551">
        <v>0</v>
      </c>
      <c r="V551">
        <v>0</v>
      </c>
      <c r="W551" t="s">
        <v>20</v>
      </c>
      <c r="Y551" t="s">
        <v>1659</v>
      </c>
      <c r="Z551" s="13">
        <v>759</v>
      </c>
      <c r="AA551" s="13">
        <v>2065</v>
      </c>
      <c r="AB551" s="13">
        <v>79</v>
      </c>
      <c r="AC551" s="13" t="s">
        <v>20</v>
      </c>
      <c r="AD551" s="13" t="s">
        <v>20</v>
      </c>
      <c r="AE551" s="13" t="s">
        <v>20</v>
      </c>
      <c r="AF551" s="13" t="s">
        <v>20</v>
      </c>
      <c r="AG551" s="13">
        <v>-15</v>
      </c>
      <c r="AH551" t="s">
        <v>20</v>
      </c>
      <c r="AI551">
        <v>0</v>
      </c>
      <c r="AK551">
        <v>0</v>
      </c>
      <c r="AL551">
        <v>0</v>
      </c>
      <c r="AM551">
        <v>2</v>
      </c>
      <c r="AN551">
        <v>0</v>
      </c>
      <c r="AO551">
        <v>0</v>
      </c>
      <c r="AQ551">
        <v>2</v>
      </c>
      <c r="AR551" t="s">
        <v>20</v>
      </c>
      <c r="AS551" t="s">
        <v>20</v>
      </c>
      <c r="AT551">
        <v>5</v>
      </c>
      <c r="AU551">
        <v>2</v>
      </c>
      <c r="AV551">
        <v>0</v>
      </c>
      <c r="BA551" t="s">
        <v>2327</v>
      </c>
      <c r="BB551" s="6" t="s">
        <v>1400</v>
      </c>
      <c r="BE551">
        <v>-6097</v>
      </c>
      <c r="BG551" s="9">
        <v>675</v>
      </c>
      <c r="BI551" s="14" t="s">
        <v>3149</v>
      </c>
    </row>
    <row r="552" spans="1:61" x14ac:dyDescent="0.25">
      <c r="A552" s="17" t="s">
        <v>1</v>
      </c>
      <c r="B552" t="s">
        <v>331</v>
      </c>
      <c r="C552" t="str">
        <f>VLOOKUP(Tabelle1[[#This Row],[bank_name]],list_all_banks!$B$1:$C$691,2,FALSE)</f>
        <v>DE13216</v>
      </c>
      <c r="D552" s="6" t="s">
        <v>332</v>
      </c>
      <c r="E552" s="42" t="str">
        <f t="shared" si="8"/>
        <v>31.12.2015</v>
      </c>
      <c r="F552">
        <v>2015</v>
      </c>
      <c r="G552">
        <v>1</v>
      </c>
      <c r="H552">
        <v>2</v>
      </c>
      <c r="I552" s="4">
        <v>3</v>
      </c>
      <c r="J552">
        <v>2</v>
      </c>
      <c r="K552" t="s">
        <v>1366</v>
      </c>
      <c r="L552">
        <v>1</v>
      </c>
      <c r="M552" t="s">
        <v>14</v>
      </c>
      <c r="N552" t="s">
        <v>19</v>
      </c>
      <c r="P552">
        <v>1</v>
      </c>
      <c r="Q552">
        <v>2</v>
      </c>
      <c r="R552">
        <v>2</v>
      </c>
      <c r="S552">
        <v>1</v>
      </c>
      <c r="U552">
        <v>0</v>
      </c>
      <c r="V552">
        <v>0</v>
      </c>
      <c r="W552" t="s">
        <v>20</v>
      </c>
      <c r="Y552" t="s">
        <v>1710</v>
      </c>
      <c r="Z552" s="13">
        <v>45</v>
      </c>
      <c r="AA552" s="13">
        <v>107</v>
      </c>
      <c r="AB552" s="13">
        <v>16</v>
      </c>
      <c r="AC552" s="13" t="s">
        <v>20</v>
      </c>
      <c r="AD552" s="13" t="s">
        <v>20</v>
      </c>
      <c r="AE552" s="13" t="s">
        <v>20</v>
      </c>
      <c r="AF552" s="13" t="s">
        <v>20</v>
      </c>
      <c r="AG552" s="13">
        <v>1</v>
      </c>
      <c r="AH552" t="s">
        <v>20</v>
      </c>
      <c r="AI552">
        <v>0</v>
      </c>
      <c r="AK552">
        <v>0</v>
      </c>
      <c r="AL552">
        <v>0</v>
      </c>
      <c r="AM552">
        <v>2</v>
      </c>
      <c r="AN552">
        <v>0</v>
      </c>
      <c r="AO552">
        <v>0</v>
      </c>
      <c r="AQ552">
        <v>2</v>
      </c>
      <c r="AR552" t="s">
        <v>20</v>
      </c>
      <c r="AS552" t="s">
        <v>20</v>
      </c>
      <c r="AT552">
        <v>5</v>
      </c>
      <c r="AU552">
        <v>2</v>
      </c>
      <c r="AV552">
        <v>0</v>
      </c>
      <c r="BA552" t="s">
        <v>2327</v>
      </c>
      <c r="BB552" s="6" t="s">
        <v>1400</v>
      </c>
      <c r="BE552">
        <v>-6097</v>
      </c>
      <c r="BG552" s="9">
        <v>675</v>
      </c>
      <c r="BI552" s="14" t="s">
        <v>3149</v>
      </c>
    </row>
    <row r="553" spans="1:61" x14ac:dyDescent="0.25">
      <c r="A553" s="17" t="s">
        <v>1</v>
      </c>
      <c r="B553" t="s">
        <v>331</v>
      </c>
      <c r="C553" t="str">
        <f>VLOOKUP(Tabelle1[[#This Row],[bank_name]],list_all_banks!$B$1:$C$691,2,FALSE)</f>
        <v>DE13216</v>
      </c>
      <c r="D553" s="6" t="s">
        <v>332</v>
      </c>
      <c r="E553" s="42" t="str">
        <f t="shared" si="8"/>
        <v>31.12.2015</v>
      </c>
      <c r="F553">
        <v>2015</v>
      </c>
      <c r="G553">
        <v>1</v>
      </c>
      <c r="H553">
        <v>2</v>
      </c>
      <c r="I553" s="4">
        <v>3</v>
      </c>
      <c r="J553">
        <v>2</v>
      </c>
      <c r="K553" t="s">
        <v>1366</v>
      </c>
      <c r="L553">
        <v>1</v>
      </c>
      <c r="M553" t="s">
        <v>14</v>
      </c>
      <c r="N553" t="s">
        <v>19</v>
      </c>
      <c r="P553">
        <v>1</v>
      </c>
      <c r="Q553">
        <v>2</v>
      </c>
      <c r="R553">
        <v>2</v>
      </c>
      <c r="S553">
        <v>1</v>
      </c>
      <c r="U553">
        <v>0</v>
      </c>
      <c r="V553">
        <v>0</v>
      </c>
      <c r="W553" t="s">
        <v>20</v>
      </c>
      <c r="Y553" t="s">
        <v>493</v>
      </c>
      <c r="Z553" s="13">
        <v>542</v>
      </c>
      <c r="AA553" s="13">
        <v>2558</v>
      </c>
      <c r="AB553" s="13">
        <v>0</v>
      </c>
      <c r="AC553" s="13" t="s">
        <v>20</v>
      </c>
      <c r="AD553" s="13" t="s">
        <v>20</v>
      </c>
      <c r="AE553" s="13" t="s">
        <v>20</v>
      </c>
      <c r="AF553" s="13" t="s">
        <v>20</v>
      </c>
      <c r="AG553" s="13">
        <v>3</v>
      </c>
      <c r="AH553" t="s">
        <v>20</v>
      </c>
      <c r="AI553">
        <v>0</v>
      </c>
      <c r="AK553">
        <v>0</v>
      </c>
      <c r="AL553">
        <v>0</v>
      </c>
      <c r="AM553">
        <v>2</v>
      </c>
      <c r="AN553">
        <v>0</v>
      </c>
      <c r="AO553">
        <v>0</v>
      </c>
      <c r="AQ553">
        <v>2</v>
      </c>
      <c r="AR553" t="s">
        <v>20</v>
      </c>
      <c r="AS553" t="s">
        <v>20</v>
      </c>
      <c r="AT553">
        <v>5</v>
      </c>
      <c r="AU553">
        <v>2</v>
      </c>
      <c r="AV553">
        <v>0</v>
      </c>
      <c r="BA553" t="s">
        <v>2327</v>
      </c>
      <c r="BB553" s="6" t="s">
        <v>1400</v>
      </c>
      <c r="BE553">
        <v>-6097</v>
      </c>
      <c r="BG553" s="9">
        <v>675</v>
      </c>
      <c r="BI553" s="14" t="s">
        <v>3149</v>
      </c>
    </row>
    <row r="554" spans="1:61" x14ac:dyDescent="0.25">
      <c r="A554" s="17" t="s">
        <v>1</v>
      </c>
      <c r="B554" t="s">
        <v>331</v>
      </c>
      <c r="C554" t="str">
        <f>VLOOKUP(Tabelle1[[#This Row],[bank_name]],list_all_banks!$B$1:$C$691,2,FALSE)</f>
        <v>DE13216</v>
      </c>
      <c r="D554" s="6" t="s">
        <v>332</v>
      </c>
      <c r="E554" s="42" t="str">
        <f t="shared" si="8"/>
        <v>31.12.2015</v>
      </c>
      <c r="F554">
        <v>2015</v>
      </c>
      <c r="G554">
        <v>1</v>
      </c>
      <c r="H554">
        <v>2</v>
      </c>
      <c r="I554" s="4">
        <v>3</v>
      </c>
      <c r="J554">
        <v>2</v>
      </c>
      <c r="K554" t="s">
        <v>1366</v>
      </c>
      <c r="L554">
        <v>1</v>
      </c>
      <c r="M554" t="s">
        <v>14</v>
      </c>
      <c r="N554" t="s">
        <v>19</v>
      </c>
      <c r="P554">
        <v>1</v>
      </c>
      <c r="Q554">
        <v>2</v>
      </c>
      <c r="R554">
        <v>2</v>
      </c>
      <c r="S554">
        <v>1</v>
      </c>
      <c r="U554">
        <v>0</v>
      </c>
      <c r="V554">
        <v>0</v>
      </c>
      <c r="W554" t="s">
        <v>20</v>
      </c>
      <c r="Y554" t="s">
        <v>1732</v>
      </c>
      <c r="Z554" s="13">
        <v>21</v>
      </c>
      <c r="AA554" s="13">
        <v>69</v>
      </c>
      <c r="AB554" s="13">
        <v>11</v>
      </c>
      <c r="AC554" s="13" t="s">
        <v>20</v>
      </c>
      <c r="AD554" s="13" t="s">
        <v>20</v>
      </c>
      <c r="AE554" s="13" t="s">
        <v>20</v>
      </c>
      <c r="AF554" s="13" t="s">
        <v>20</v>
      </c>
      <c r="AG554" s="13">
        <v>7</v>
      </c>
      <c r="AH554" t="s">
        <v>20</v>
      </c>
      <c r="AI554">
        <v>0</v>
      </c>
      <c r="AK554">
        <v>0</v>
      </c>
      <c r="AL554">
        <v>0</v>
      </c>
      <c r="AM554">
        <v>2</v>
      </c>
      <c r="AN554">
        <v>0</v>
      </c>
      <c r="AO554">
        <v>0</v>
      </c>
      <c r="AQ554">
        <v>2</v>
      </c>
      <c r="AR554" t="s">
        <v>20</v>
      </c>
      <c r="AS554" t="s">
        <v>20</v>
      </c>
      <c r="AT554">
        <v>5</v>
      </c>
      <c r="AU554">
        <v>2</v>
      </c>
      <c r="AV554">
        <v>0</v>
      </c>
      <c r="BA554" t="s">
        <v>2327</v>
      </c>
      <c r="BB554" s="6" t="s">
        <v>1400</v>
      </c>
      <c r="BE554">
        <v>-6097</v>
      </c>
      <c r="BG554" s="9">
        <v>675</v>
      </c>
      <c r="BI554" s="14" t="s">
        <v>3149</v>
      </c>
    </row>
    <row r="555" spans="1:61" x14ac:dyDescent="0.25">
      <c r="A555" s="17" t="s">
        <v>1</v>
      </c>
      <c r="B555" t="s">
        <v>331</v>
      </c>
      <c r="C555" t="str">
        <f>VLOOKUP(Tabelle1[[#This Row],[bank_name]],list_all_banks!$B$1:$C$691,2,FALSE)</f>
        <v>DE13216</v>
      </c>
      <c r="D555" s="6" t="s">
        <v>332</v>
      </c>
      <c r="E555" s="42" t="str">
        <f t="shared" si="8"/>
        <v>31.12.2015</v>
      </c>
      <c r="F555">
        <v>2015</v>
      </c>
      <c r="G555">
        <v>1</v>
      </c>
      <c r="H555">
        <v>2</v>
      </c>
      <c r="I555" s="4">
        <v>3</v>
      </c>
      <c r="J555">
        <v>2</v>
      </c>
      <c r="K555" t="s">
        <v>1366</v>
      </c>
      <c r="L555">
        <v>1</v>
      </c>
      <c r="M555" t="s">
        <v>14</v>
      </c>
      <c r="N555" t="s">
        <v>19</v>
      </c>
      <c r="P555">
        <v>1</v>
      </c>
      <c r="Q555">
        <v>2</v>
      </c>
      <c r="R555">
        <v>2</v>
      </c>
      <c r="S555">
        <v>1</v>
      </c>
      <c r="U555">
        <v>0</v>
      </c>
      <c r="V555">
        <v>0</v>
      </c>
      <c r="W555" t="s">
        <v>20</v>
      </c>
      <c r="Y555" t="s">
        <v>1327</v>
      </c>
      <c r="Z555" s="13">
        <v>3</v>
      </c>
      <c r="AA555" s="13">
        <v>39</v>
      </c>
      <c r="AB555" s="13">
        <v>-1</v>
      </c>
      <c r="AC555" s="13" t="s">
        <v>20</v>
      </c>
      <c r="AD555" s="13" t="s">
        <v>20</v>
      </c>
      <c r="AE555" s="13" t="s">
        <v>20</v>
      </c>
      <c r="AF555" s="13" t="s">
        <v>20</v>
      </c>
      <c r="AG555" s="13">
        <v>0</v>
      </c>
      <c r="AH555" t="s">
        <v>20</v>
      </c>
      <c r="AI555">
        <v>0</v>
      </c>
      <c r="AK555">
        <v>0</v>
      </c>
      <c r="AL555">
        <v>0</v>
      </c>
      <c r="AM555">
        <v>2</v>
      </c>
      <c r="AN555">
        <v>0</v>
      </c>
      <c r="AO555">
        <v>0</v>
      </c>
      <c r="AQ555">
        <v>2</v>
      </c>
      <c r="AR555" t="s">
        <v>20</v>
      </c>
      <c r="AS555" t="s">
        <v>20</v>
      </c>
      <c r="AT555">
        <v>5</v>
      </c>
      <c r="AU555">
        <v>2</v>
      </c>
      <c r="AV555">
        <v>0</v>
      </c>
      <c r="BA555" t="s">
        <v>2327</v>
      </c>
      <c r="BB555" s="6" t="s">
        <v>1400</v>
      </c>
      <c r="BE555">
        <v>-6097</v>
      </c>
      <c r="BG555" s="9">
        <v>675</v>
      </c>
      <c r="BI555" s="14" t="s">
        <v>3149</v>
      </c>
    </row>
    <row r="556" spans="1:61" x14ac:dyDescent="0.25">
      <c r="A556" s="17" t="s">
        <v>1</v>
      </c>
      <c r="B556" t="s">
        <v>331</v>
      </c>
      <c r="C556" t="str">
        <f>VLOOKUP(Tabelle1[[#This Row],[bank_name]],list_all_banks!$B$1:$C$691,2,FALSE)</f>
        <v>DE13216</v>
      </c>
      <c r="D556" s="6" t="s">
        <v>332</v>
      </c>
      <c r="E556" s="42" t="str">
        <f t="shared" si="8"/>
        <v>31.12.2015</v>
      </c>
      <c r="F556">
        <v>2015</v>
      </c>
      <c r="G556">
        <v>1</v>
      </c>
      <c r="H556">
        <v>2</v>
      </c>
      <c r="I556" s="4">
        <v>3</v>
      </c>
      <c r="J556">
        <v>2</v>
      </c>
      <c r="K556" t="s">
        <v>1366</v>
      </c>
      <c r="L556">
        <v>1</v>
      </c>
      <c r="M556" t="s">
        <v>14</v>
      </c>
      <c r="N556" t="s">
        <v>19</v>
      </c>
      <c r="P556">
        <v>1</v>
      </c>
      <c r="Q556">
        <v>2</v>
      </c>
      <c r="R556">
        <v>2</v>
      </c>
      <c r="S556">
        <v>1</v>
      </c>
      <c r="U556">
        <v>0</v>
      </c>
      <c r="V556">
        <v>0</v>
      </c>
      <c r="W556" t="s">
        <v>20</v>
      </c>
      <c r="Y556" t="s">
        <v>1651</v>
      </c>
      <c r="Z556" s="13">
        <v>448</v>
      </c>
      <c r="AA556" s="13">
        <v>715</v>
      </c>
      <c r="AB556" s="13">
        <v>117</v>
      </c>
      <c r="AC556" s="13" t="s">
        <v>20</v>
      </c>
      <c r="AD556" s="13" t="s">
        <v>20</v>
      </c>
      <c r="AE556" s="13" t="s">
        <v>20</v>
      </c>
      <c r="AF556" s="13" t="s">
        <v>20</v>
      </c>
      <c r="AG556" s="13">
        <v>37</v>
      </c>
      <c r="AH556" t="s">
        <v>20</v>
      </c>
      <c r="AI556">
        <v>0</v>
      </c>
      <c r="AK556">
        <v>0</v>
      </c>
      <c r="AL556">
        <v>0</v>
      </c>
      <c r="AM556">
        <v>2</v>
      </c>
      <c r="AN556">
        <v>0</v>
      </c>
      <c r="AO556">
        <v>0</v>
      </c>
      <c r="AQ556">
        <v>2</v>
      </c>
      <c r="AR556" t="s">
        <v>20</v>
      </c>
      <c r="AS556" t="s">
        <v>20</v>
      </c>
      <c r="AT556">
        <v>5</v>
      </c>
      <c r="AU556">
        <v>2</v>
      </c>
      <c r="AV556">
        <v>0</v>
      </c>
      <c r="BA556" t="s">
        <v>2327</v>
      </c>
      <c r="BB556" s="6" t="s">
        <v>1400</v>
      </c>
      <c r="BE556">
        <v>-6097</v>
      </c>
      <c r="BG556" s="9">
        <v>675</v>
      </c>
      <c r="BI556" s="14" t="s">
        <v>3149</v>
      </c>
    </row>
    <row r="557" spans="1:61" x14ac:dyDescent="0.25">
      <c r="A557" s="17" t="s">
        <v>1</v>
      </c>
      <c r="B557" t="s">
        <v>331</v>
      </c>
      <c r="C557" t="str">
        <f>VLOOKUP(Tabelle1[[#This Row],[bank_name]],list_all_banks!$B$1:$C$691,2,FALSE)</f>
        <v>DE13216</v>
      </c>
      <c r="D557" s="6" t="s">
        <v>332</v>
      </c>
      <c r="E557" s="42" t="str">
        <f t="shared" si="8"/>
        <v>31.12.2015</v>
      </c>
      <c r="F557">
        <v>2015</v>
      </c>
      <c r="G557">
        <v>1</v>
      </c>
      <c r="H557">
        <v>2</v>
      </c>
      <c r="I557" s="4">
        <v>3</v>
      </c>
      <c r="J557">
        <v>2</v>
      </c>
      <c r="K557" t="s">
        <v>1366</v>
      </c>
      <c r="L557">
        <v>1</v>
      </c>
      <c r="M557" t="s">
        <v>14</v>
      </c>
      <c r="N557" t="s">
        <v>19</v>
      </c>
      <c r="P557">
        <v>1</v>
      </c>
      <c r="Q557">
        <v>2</v>
      </c>
      <c r="R557">
        <v>2</v>
      </c>
      <c r="S557">
        <v>1</v>
      </c>
      <c r="U557">
        <v>0</v>
      </c>
      <c r="V557">
        <v>0</v>
      </c>
      <c r="W557" t="s">
        <v>20</v>
      </c>
      <c r="Y557" t="s">
        <v>1698</v>
      </c>
      <c r="Z557" s="13">
        <v>101</v>
      </c>
      <c r="AA557" s="13">
        <v>195</v>
      </c>
      <c r="AB557" s="13">
        <v>57</v>
      </c>
      <c r="AC557" s="13" t="s">
        <v>20</v>
      </c>
      <c r="AD557" s="13" t="s">
        <v>20</v>
      </c>
      <c r="AE557" s="13" t="s">
        <v>20</v>
      </c>
      <c r="AF557" s="13" t="s">
        <v>20</v>
      </c>
      <c r="AG557" s="13">
        <v>4</v>
      </c>
      <c r="AH557" t="s">
        <v>20</v>
      </c>
      <c r="AI557">
        <v>0</v>
      </c>
      <c r="AK557">
        <v>0</v>
      </c>
      <c r="AL557">
        <v>0</v>
      </c>
      <c r="AM557">
        <v>2</v>
      </c>
      <c r="AN557">
        <v>0</v>
      </c>
      <c r="AO557">
        <v>0</v>
      </c>
      <c r="AQ557">
        <v>2</v>
      </c>
      <c r="AR557" t="s">
        <v>20</v>
      </c>
      <c r="AS557" t="s">
        <v>20</v>
      </c>
      <c r="AT557">
        <v>5</v>
      </c>
      <c r="AU557">
        <v>2</v>
      </c>
      <c r="AV557">
        <v>0</v>
      </c>
      <c r="BA557" t="s">
        <v>2327</v>
      </c>
      <c r="BB557" s="6" t="s">
        <v>1400</v>
      </c>
      <c r="BE557">
        <v>-6097</v>
      </c>
      <c r="BG557" s="9">
        <v>675</v>
      </c>
      <c r="BI557" s="14" t="s">
        <v>3149</v>
      </c>
    </row>
    <row r="558" spans="1:61" x14ac:dyDescent="0.25">
      <c r="A558" s="17" t="s">
        <v>1</v>
      </c>
      <c r="B558" t="s">
        <v>331</v>
      </c>
      <c r="C558" t="str">
        <f>VLOOKUP(Tabelle1[[#This Row],[bank_name]],list_all_banks!$B$1:$C$691,2,FALSE)</f>
        <v>DE13216</v>
      </c>
      <c r="D558" s="6" t="s">
        <v>332</v>
      </c>
      <c r="E558" s="42" t="str">
        <f t="shared" si="8"/>
        <v>31.12.2015</v>
      </c>
      <c r="F558">
        <v>2015</v>
      </c>
      <c r="G558">
        <v>1</v>
      </c>
      <c r="H558">
        <v>2</v>
      </c>
      <c r="I558" s="4">
        <v>3</v>
      </c>
      <c r="J558">
        <v>2</v>
      </c>
      <c r="K558" t="s">
        <v>1366</v>
      </c>
      <c r="L558">
        <v>1</v>
      </c>
      <c r="M558" t="s">
        <v>14</v>
      </c>
      <c r="N558" t="s">
        <v>19</v>
      </c>
      <c r="P558">
        <v>1</v>
      </c>
      <c r="Q558">
        <v>2</v>
      </c>
      <c r="R558">
        <v>2</v>
      </c>
      <c r="S558">
        <v>1</v>
      </c>
      <c r="U558">
        <v>0</v>
      </c>
      <c r="V558">
        <v>0</v>
      </c>
      <c r="W558" t="s">
        <v>20</v>
      </c>
      <c r="Y558" t="s">
        <v>1733</v>
      </c>
      <c r="Z558" s="13">
        <v>36</v>
      </c>
      <c r="AA558" s="13">
        <v>134</v>
      </c>
      <c r="AB558" s="13">
        <v>3</v>
      </c>
      <c r="AC558" s="13" t="s">
        <v>20</v>
      </c>
      <c r="AD558" s="13" t="s">
        <v>20</v>
      </c>
      <c r="AE558" s="13" t="s">
        <v>20</v>
      </c>
      <c r="AF558" s="13" t="s">
        <v>20</v>
      </c>
      <c r="AG558" s="13">
        <v>1</v>
      </c>
      <c r="AH558" t="s">
        <v>20</v>
      </c>
      <c r="AI558">
        <v>0</v>
      </c>
      <c r="AK558">
        <v>0</v>
      </c>
      <c r="AL558">
        <v>0</v>
      </c>
      <c r="AM558">
        <v>2</v>
      </c>
      <c r="AN558">
        <v>0</v>
      </c>
      <c r="AO558">
        <v>0</v>
      </c>
      <c r="AQ558">
        <v>2</v>
      </c>
      <c r="AR558" t="s">
        <v>20</v>
      </c>
      <c r="AS558" t="s">
        <v>20</v>
      </c>
      <c r="AT558">
        <v>5</v>
      </c>
      <c r="AU558">
        <v>2</v>
      </c>
      <c r="AV558">
        <v>0</v>
      </c>
      <c r="BA558" t="s">
        <v>2327</v>
      </c>
      <c r="BB558" s="6" t="s">
        <v>1400</v>
      </c>
      <c r="BE558">
        <v>-6097</v>
      </c>
      <c r="BG558" s="9">
        <v>675</v>
      </c>
      <c r="BI558" s="14" t="s">
        <v>3149</v>
      </c>
    </row>
    <row r="559" spans="1:61" x14ac:dyDescent="0.25">
      <c r="A559" s="17" t="s">
        <v>1</v>
      </c>
      <c r="B559" t="s">
        <v>331</v>
      </c>
      <c r="C559" t="str">
        <f>VLOOKUP(Tabelle1[[#This Row],[bank_name]],list_all_banks!$B$1:$C$691,2,FALSE)</f>
        <v>DE13216</v>
      </c>
      <c r="D559" s="6" t="s">
        <v>332</v>
      </c>
      <c r="E559" s="42" t="str">
        <f t="shared" si="8"/>
        <v>31.12.2015</v>
      </c>
      <c r="F559">
        <v>2015</v>
      </c>
      <c r="G559">
        <v>1</v>
      </c>
      <c r="H559">
        <v>2</v>
      </c>
      <c r="I559" s="4">
        <v>3</v>
      </c>
      <c r="J559">
        <v>2</v>
      </c>
      <c r="K559" t="s">
        <v>1366</v>
      </c>
      <c r="L559">
        <v>1</v>
      </c>
      <c r="M559" t="s">
        <v>14</v>
      </c>
      <c r="N559" t="s">
        <v>19</v>
      </c>
      <c r="P559">
        <v>1</v>
      </c>
      <c r="Q559">
        <v>2</v>
      </c>
      <c r="R559">
        <v>2</v>
      </c>
      <c r="S559">
        <v>1</v>
      </c>
      <c r="U559">
        <v>0</v>
      </c>
      <c r="V559">
        <v>0</v>
      </c>
      <c r="W559" t="s">
        <v>20</v>
      </c>
      <c r="Y559" t="s">
        <v>1694</v>
      </c>
      <c r="Z559" s="13">
        <v>65</v>
      </c>
      <c r="AA559" s="13">
        <v>143</v>
      </c>
      <c r="AB559" s="13">
        <v>27</v>
      </c>
      <c r="AC559" s="13" t="s">
        <v>20</v>
      </c>
      <c r="AD559" s="13" t="s">
        <v>20</v>
      </c>
      <c r="AE559" s="13" t="s">
        <v>20</v>
      </c>
      <c r="AF559" s="13" t="s">
        <v>20</v>
      </c>
      <c r="AG559" s="13">
        <v>7</v>
      </c>
      <c r="AH559" t="s">
        <v>20</v>
      </c>
      <c r="AI559">
        <v>0</v>
      </c>
      <c r="AK559">
        <v>0</v>
      </c>
      <c r="AL559">
        <v>0</v>
      </c>
      <c r="AM559">
        <v>2</v>
      </c>
      <c r="AN559">
        <v>0</v>
      </c>
      <c r="AO559">
        <v>0</v>
      </c>
      <c r="AQ559">
        <v>2</v>
      </c>
      <c r="AR559" t="s">
        <v>20</v>
      </c>
      <c r="AS559" t="s">
        <v>20</v>
      </c>
      <c r="AT559">
        <v>5</v>
      </c>
      <c r="AU559">
        <v>2</v>
      </c>
      <c r="AV559">
        <v>0</v>
      </c>
      <c r="BA559" t="s">
        <v>2327</v>
      </c>
      <c r="BB559" s="6" t="s">
        <v>1400</v>
      </c>
      <c r="BE559">
        <v>-6097</v>
      </c>
      <c r="BG559" s="9">
        <v>675</v>
      </c>
      <c r="BI559" s="14" t="s">
        <v>3149</v>
      </c>
    </row>
    <row r="560" spans="1:61" x14ac:dyDescent="0.25">
      <c r="A560" s="17" t="s">
        <v>1</v>
      </c>
      <c r="B560" t="s">
        <v>331</v>
      </c>
      <c r="C560" t="str">
        <f>VLOOKUP(Tabelle1[[#This Row],[bank_name]],list_all_banks!$B$1:$C$691,2,FALSE)</f>
        <v>DE13216</v>
      </c>
      <c r="D560" s="6" t="s">
        <v>332</v>
      </c>
      <c r="E560" s="42" t="str">
        <f t="shared" si="8"/>
        <v>31.12.2015</v>
      </c>
      <c r="F560">
        <v>2015</v>
      </c>
      <c r="G560">
        <v>1</v>
      </c>
      <c r="H560">
        <v>2</v>
      </c>
      <c r="I560" s="4">
        <v>3</v>
      </c>
      <c r="J560">
        <v>2</v>
      </c>
      <c r="K560" t="s">
        <v>1366</v>
      </c>
      <c r="L560">
        <v>1</v>
      </c>
      <c r="M560" t="s">
        <v>14</v>
      </c>
      <c r="N560" t="s">
        <v>19</v>
      </c>
      <c r="P560">
        <v>1</v>
      </c>
      <c r="Q560">
        <v>2</v>
      </c>
      <c r="R560">
        <v>2</v>
      </c>
      <c r="S560">
        <v>1</v>
      </c>
      <c r="U560">
        <v>0</v>
      </c>
      <c r="V560">
        <v>0</v>
      </c>
      <c r="W560" t="s">
        <v>20</v>
      </c>
      <c r="Y560" t="s">
        <v>1628</v>
      </c>
      <c r="Z560" s="13">
        <v>37</v>
      </c>
      <c r="AA560" s="13">
        <v>173</v>
      </c>
      <c r="AB560" s="13">
        <v>-13</v>
      </c>
      <c r="AC560" s="13" t="s">
        <v>20</v>
      </c>
      <c r="AD560" s="13" t="s">
        <v>20</v>
      </c>
      <c r="AE560" s="13" t="s">
        <v>20</v>
      </c>
      <c r="AF560" s="13" t="s">
        <v>20</v>
      </c>
      <c r="AG560" s="13">
        <v>1</v>
      </c>
      <c r="AH560" t="s">
        <v>20</v>
      </c>
      <c r="AI560">
        <v>0</v>
      </c>
      <c r="AK560">
        <v>0</v>
      </c>
      <c r="AL560">
        <v>0</v>
      </c>
      <c r="AM560">
        <v>2</v>
      </c>
      <c r="AN560">
        <v>0</v>
      </c>
      <c r="AO560">
        <v>0</v>
      </c>
      <c r="AQ560">
        <v>2</v>
      </c>
      <c r="AR560" t="s">
        <v>20</v>
      </c>
      <c r="AS560" t="s">
        <v>20</v>
      </c>
      <c r="AT560">
        <v>5</v>
      </c>
      <c r="AU560">
        <v>2</v>
      </c>
      <c r="AV560">
        <v>0</v>
      </c>
      <c r="BA560" t="s">
        <v>2327</v>
      </c>
      <c r="BB560" s="6" t="s">
        <v>1400</v>
      </c>
      <c r="BE560">
        <v>-6097</v>
      </c>
      <c r="BG560" s="9">
        <v>675</v>
      </c>
      <c r="BI560" s="14" t="s">
        <v>3149</v>
      </c>
    </row>
    <row r="561" spans="1:61" x14ac:dyDescent="0.25">
      <c r="A561" s="17" t="s">
        <v>1</v>
      </c>
      <c r="B561" t="s">
        <v>331</v>
      </c>
      <c r="C561" t="str">
        <f>VLOOKUP(Tabelle1[[#This Row],[bank_name]],list_all_banks!$B$1:$C$691,2,FALSE)</f>
        <v>DE13216</v>
      </c>
      <c r="D561" s="6" t="s">
        <v>332</v>
      </c>
      <c r="E561" s="42" t="str">
        <f t="shared" si="8"/>
        <v>31.12.2015</v>
      </c>
      <c r="F561">
        <v>2015</v>
      </c>
      <c r="G561">
        <v>1</v>
      </c>
      <c r="H561">
        <v>2</v>
      </c>
      <c r="I561" s="4">
        <v>3</v>
      </c>
      <c r="J561">
        <v>2</v>
      </c>
      <c r="K561" t="s">
        <v>1366</v>
      </c>
      <c r="L561">
        <v>1</v>
      </c>
      <c r="M561" t="s">
        <v>14</v>
      </c>
      <c r="N561" t="s">
        <v>19</v>
      </c>
      <c r="P561">
        <v>1</v>
      </c>
      <c r="Q561">
        <v>2</v>
      </c>
      <c r="R561">
        <v>2</v>
      </c>
      <c r="S561">
        <v>1</v>
      </c>
      <c r="U561">
        <v>0</v>
      </c>
      <c r="V561">
        <v>0</v>
      </c>
      <c r="W561" t="s">
        <v>20</v>
      </c>
      <c r="Y561" t="s">
        <v>1700</v>
      </c>
      <c r="Z561" s="13">
        <v>10</v>
      </c>
      <c r="AA561" s="13">
        <v>25</v>
      </c>
      <c r="AB561" s="13">
        <v>7</v>
      </c>
      <c r="AC561" s="13" t="s">
        <v>20</v>
      </c>
      <c r="AD561" s="13" t="s">
        <v>20</v>
      </c>
      <c r="AE561" s="13" t="s">
        <v>20</v>
      </c>
      <c r="AF561" s="13" t="s">
        <v>20</v>
      </c>
      <c r="AG561" s="13">
        <v>1</v>
      </c>
      <c r="AH561" t="s">
        <v>20</v>
      </c>
      <c r="AI561">
        <v>0</v>
      </c>
      <c r="AK561">
        <v>0</v>
      </c>
      <c r="AL561">
        <v>0</v>
      </c>
      <c r="AM561">
        <v>2</v>
      </c>
      <c r="AN561">
        <v>0</v>
      </c>
      <c r="AO561">
        <v>0</v>
      </c>
      <c r="AQ561">
        <v>2</v>
      </c>
      <c r="AR561" t="s">
        <v>20</v>
      </c>
      <c r="AS561" t="s">
        <v>20</v>
      </c>
      <c r="AT561">
        <v>5</v>
      </c>
      <c r="AU561">
        <v>2</v>
      </c>
      <c r="AV561">
        <v>0</v>
      </c>
      <c r="BA561" t="s">
        <v>2327</v>
      </c>
      <c r="BB561" s="6" t="s">
        <v>1400</v>
      </c>
      <c r="BE561">
        <v>-6097</v>
      </c>
      <c r="BG561" s="9">
        <v>675</v>
      </c>
      <c r="BI561" s="14" t="s">
        <v>3149</v>
      </c>
    </row>
    <row r="562" spans="1:61" x14ac:dyDescent="0.25">
      <c r="A562" s="17" t="s">
        <v>1</v>
      </c>
      <c r="B562" t="s">
        <v>331</v>
      </c>
      <c r="C562" t="str">
        <f>VLOOKUP(Tabelle1[[#This Row],[bank_name]],list_all_banks!$B$1:$C$691,2,FALSE)</f>
        <v>DE13216</v>
      </c>
      <c r="D562" s="6" t="s">
        <v>332</v>
      </c>
      <c r="E562" s="42" t="str">
        <f t="shared" si="8"/>
        <v>31.12.2015</v>
      </c>
      <c r="F562">
        <v>2015</v>
      </c>
      <c r="G562">
        <v>1</v>
      </c>
      <c r="H562">
        <v>2</v>
      </c>
      <c r="I562" s="4">
        <v>3</v>
      </c>
      <c r="J562">
        <v>2</v>
      </c>
      <c r="K562" t="s">
        <v>1366</v>
      </c>
      <c r="L562">
        <v>1</v>
      </c>
      <c r="M562" t="s">
        <v>14</v>
      </c>
      <c r="N562" t="s">
        <v>19</v>
      </c>
      <c r="P562">
        <v>1</v>
      </c>
      <c r="Q562">
        <v>2</v>
      </c>
      <c r="R562">
        <v>2</v>
      </c>
      <c r="S562">
        <v>1</v>
      </c>
      <c r="U562">
        <v>0</v>
      </c>
      <c r="V562">
        <v>0</v>
      </c>
      <c r="W562" t="s">
        <v>20</v>
      </c>
      <c r="Y562" t="s">
        <v>1734</v>
      </c>
      <c r="Z562" s="13">
        <v>15</v>
      </c>
      <c r="AA562" s="13">
        <v>68</v>
      </c>
      <c r="AB562" s="13">
        <v>6</v>
      </c>
      <c r="AC562" s="13" t="s">
        <v>20</v>
      </c>
      <c r="AD562" s="13" t="s">
        <v>20</v>
      </c>
      <c r="AE562" s="13" t="s">
        <v>20</v>
      </c>
      <c r="AF562" s="13" t="s">
        <v>20</v>
      </c>
      <c r="AG562" s="13">
        <v>1</v>
      </c>
      <c r="AH562" t="s">
        <v>20</v>
      </c>
      <c r="AI562">
        <v>0</v>
      </c>
      <c r="AK562">
        <v>0</v>
      </c>
      <c r="AL562">
        <v>0</v>
      </c>
      <c r="AM562">
        <v>2</v>
      </c>
      <c r="AN562">
        <v>0</v>
      </c>
      <c r="AO562">
        <v>0</v>
      </c>
      <c r="AQ562">
        <v>2</v>
      </c>
      <c r="AR562" t="s">
        <v>20</v>
      </c>
      <c r="AS562" t="s">
        <v>20</v>
      </c>
      <c r="AT562">
        <v>5</v>
      </c>
      <c r="AU562">
        <v>2</v>
      </c>
      <c r="AV562">
        <v>0</v>
      </c>
      <c r="BA562" t="s">
        <v>2327</v>
      </c>
      <c r="BB562" s="6" t="s">
        <v>1400</v>
      </c>
      <c r="BE562">
        <v>-6097</v>
      </c>
      <c r="BG562" s="9">
        <v>675</v>
      </c>
      <c r="BI562" s="14" t="s">
        <v>3149</v>
      </c>
    </row>
    <row r="563" spans="1:61" x14ac:dyDescent="0.25">
      <c r="A563" s="17" t="s">
        <v>1</v>
      </c>
      <c r="B563" t="s">
        <v>331</v>
      </c>
      <c r="C563" t="str">
        <f>VLOOKUP(Tabelle1[[#This Row],[bank_name]],list_all_banks!$B$1:$C$691,2,FALSE)</f>
        <v>DE13216</v>
      </c>
      <c r="D563" s="6" t="s">
        <v>332</v>
      </c>
      <c r="E563" s="42" t="str">
        <f t="shared" si="8"/>
        <v>31.12.2015</v>
      </c>
      <c r="F563">
        <v>2015</v>
      </c>
      <c r="G563">
        <v>1</v>
      </c>
      <c r="H563">
        <v>2</v>
      </c>
      <c r="I563" s="4">
        <v>3</v>
      </c>
      <c r="J563">
        <v>2</v>
      </c>
      <c r="K563" t="s">
        <v>1366</v>
      </c>
      <c r="L563">
        <v>1</v>
      </c>
      <c r="M563" t="s">
        <v>14</v>
      </c>
      <c r="N563" t="s">
        <v>19</v>
      </c>
      <c r="P563">
        <v>1</v>
      </c>
      <c r="Q563">
        <v>2</v>
      </c>
      <c r="R563">
        <v>2</v>
      </c>
      <c r="S563">
        <v>1</v>
      </c>
      <c r="U563">
        <v>0</v>
      </c>
      <c r="V563">
        <v>0</v>
      </c>
      <c r="W563" t="s">
        <v>20</v>
      </c>
      <c r="Y563" t="s">
        <v>820</v>
      </c>
      <c r="Z563" s="13">
        <v>6307</v>
      </c>
      <c r="AA563" s="13">
        <v>8346</v>
      </c>
      <c r="AB563" s="13">
        <v>-1437</v>
      </c>
      <c r="AC563" s="13" t="s">
        <v>20</v>
      </c>
      <c r="AD563" s="13" t="s">
        <v>20</v>
      </c>
      <c r="AE563" s="13" t="s">
        <v>20</v>
      </c>
      <c r="AF563" s="13" t="s">
        <v>20</v>
      </c>
      <c r="AG563" s="13">
        <v>169</v>
      </c>
      <c r="AH563" t="s">
        <v>20</v>
      </c>
      <c r="AI563">
        <v>0</v>
      </c>
      <c r="AK563">
        <v>0</v>
      </c>
      <c r="AL563">
        <v>0</v>
      </c>
      <c r="AM563">
        <v>2</v>
      </c>
      <c r="AN563">
        <v>0</v>
      </c>
      <c r="AO563">
        <v>0</v>
      </c>
      <c r="AQ563">
        <v>2</v>
      </c>
      <c r="AR563" t="s">
        <v>20</v>
      </c>
      <c r="AS563" t="s">
        <v>20</v>
      </c>
      <c r="AT563">
        <v>5</v>
      </c>
      <c r="AU563">
        <v>2</v>
      </c>
      <c r="AV563">
        <v>0</v>
      </c>
      <c r="BA563" t="s">
        <v>2327</v>
      </c>
      <c r="BB563" s="6" t="s">
        <v>1400</v>
      </c>
      <c r="BE563">
        <v>-6097</v>
      </c>
      <c r="BG563" s="9">
        <v>675</v>
      </c>
      <c r="BI563" s="14" t="s">
        <v>3149</v>
      </c>
    </row>
    <row r="564" spans="1:61" x14ac:dyDescent="0.25">
      <c r="A564" s="102" t="s">
        <v>1</v>
      </c>
      <c r="B564" s="9" t="s">
        <v>331</v>
      </c>
      <c r="C564" s="9" t="str">
        <f>VLOOKUP(Tabelle1[[#This Row],[bank_name]],list_all_banks!$B$1:$C$691,2,FALSE)</f>
        <v>DE13216</v>
      </c>
      <c r="D564" s="6" t="s">
        <v>332</v>
      </c>
      <c r="E564" s="42" t="str">
        <f t="shared" si="8"/>
        <v>31.12.2015</v>
      </c>
      <c r="F564" s="9">
        <v>2015</v>
      </c>
      <c r="G564" s="9">
        <v>1</v>
      </c>
      <c r="H564" s="9">
        <v>2</v>
      </c>
      <c r="I564" s="106">
        <v>3</v>
      </c>
      <c r="J564" s="9">
        <v>2</v>
      </c>
      <c r="K564" s="9" t="s">
        <v>1366</v>
      </c>
      <c r="L564" s="9">
        <v>1</v>
      </c>
      <c r="M564" s="9" t="s">
        <v>14</v>
      </c>
      <c r="N564" s="9" t="s">
        <v>19</v>
      </c>
      <c r="P564" s="9">
        <v>1</v>
      </c>
      <c r="Q564" s="9">
        <v>2</v>
      </c>
      <c r="R564" s="9">
        <v>2</v>
      </c>
      <c r="S564" s="9">
        <v>1</v>
      </c>
      <c r="U564" s="9">
        <v>0</v>
      </c>
      <c r="V564" s="9">
        <v>0</v>
      </c>
      <c r="W564" s="9" t="s">
        <v>20</v>
      </c>
      <c r="Y564" s="9" t="s">
        <v>1731</v>
      </c>
      <c r="Z564" s="68">
        <v>152</v>
      </c>
      <c r="AA564" s="68">
        <v>300</v>
      </c>
      <c r="AB564" s="68">
        <v>47</v>
      </c>
      <c r="AC564" s="68" t="s">
        <v>20</v>
      </c>
      <c r="AD564" s="68" t="s">
        <v>20</v>
      </c>
      <c r="AE564" s="68" t="s">
        <v>20</v>
      </c>
      <c r="AF564" s="68" t="s">
        <v>20</v>
      </c>
      <c r="AG564" s="68">
        <v>8</v>
      </c>
      <c r="AH564" s="9" t="s">
        <v>20</v>
      </c>
      <c r="AI564" s="9">
        <v>0</v>
      </c>
      <c r="AK564" s="9">
        <v>0</v>
      </c>
      <c r="AL564" s="9">
        <v>0</v>
      </c>
      <c r="AM564" s="9">
        <v>2</v>
      </c>
      <c r="AN564" s="9">
        <v>0</v>
      </c>
      <c r="AO564" s="9">
        <v>0</v>
      </c>
      <c r="AQ564" s="9">
        <v>2</v>
      </c>
      <c r="AR564" s="9" t="s">
        <v>20</v>
      </c>
      <c r="AS564" s="9" t="s">
        <v>20</v>
      </c>
      <c r="AT564" s="9">
        <v>5</v>
      </c>
      <c r="AU564" s="9">
        <v>2</v>
      </c>
      <c r="AV564" s="9">
        <v>0</v>
      </c>
      <c r="AW564" s="9"/>
      <c r="AX564" s="9"/>
      <c r="BA564" s="9" t="s">
        <v>2327</v>
      </c>
      <c r="BB564" s="6" t="s">
        <v>1400</v>
      </c>
      <c r="BC564" s="9"/>
      <c r="BD564" s="9"/>
      <c r="BE564">
        <v>-6097</v>
      </c>
      <c r="BG564" s="9">
        <v>675</v>
      </c>
      <c r="BI564" s="14" t="s">
        <v>3149</v>
      </c>
    </row>
    <row r="565" spans="1:61" x14ac:dyDescent="0.25">
      <c r="A565" s="17" t="s">
        <v>1</v>
      </c>
      <c r="B565" t="s">
        <v>331</v>
      </c>
      <c r="C565" t="str">
        <f>VLOOKUP(Tabelle1[[#This Row],[bank_name]],list_all_banks!$B$1:$C$691,2,FALSE)</f>
        <v>DE13216</v>
      </c>
      <c r="D565" s="6" t="s">
        <v>332</v>
      </c>
      <c r="E565" s="42" t="str">
        <f t="shared" si="8"/>
        <v>31.12.2015</v>
      </c>
      <c r="F565">
        <v>2015</v>
      </c>
      <c r="G565">
        <v>1</v>
      </c>
      <c r="H565">
        <v>2</v>
      </c>
      <c r="I565" s="4">
        <v>3</v>
      </c>
      <c r="J565">
        <v>2</v>
      </c>
      <c r="K565" t="s">
        <v>1366</v>
      </c>
      <c r="L565">
        <v>1</v>
      </c>
      <c r="M565" t="s">
        <v>14</v>
      </c>
      <c r="N565" t="s">
        <v>19</v>
      </c>
      <c r="P565">
        <v>1</v>
      </c>
      <c r="Q565">
        <v>2</v>
      </c>
      <c r="R565">
        <v>2</v>
      </c>
      <c r="S565">
        <v>1</v>
      </c>
      <c r="U565">
        <v>0</v>
      </c>
      <c r="V565">
        <v>0</v>
      </c>
      <c r="W565" t="s">
        <v>20</v>
      </c>
      <c r="Y565" t="s">
        <v>1656</v>
      </c>
      <c r="Z565" s="13">
        <v>35</v>
      </c>
      <c r="AA565" s="13">
        <v>30</v>
      </c>
      <c r="AB565" s="13">
        <v>18</v>
      </c>
      <c r="AC565" s="13" t="s">
        <v>20</v>
      </c>
      <c r="AD565" s="13" t="s">
        <v>20</v>
      </c>
      <c r="AE565" s="13" t="s">
        <v>20</v>
      </c>
      <c r="AF565" s="13" t="s">
        <v>20</v>
      </c>
      <c r="AG565" s="13">
        <v>0</v>
      </c>
      <c r="AH565" t="s">
        <v>20</v>
      </c>
      <c r="AI565">
        <v>0</v>
      </c>
      <c r="AK565">
        <v>0</v>
      </c>
      <c r="AL565">
        <v>0</v>
      </c>
      <c r="AM565">
        <v>2</v>
      </c>
      <c r="AN565">
        <v>0</v>
      </c>
      <c r="AO565">
        <v>0</v>
      </c>
      <c r="AQ565">
        <v>2</v>
      </c>
      <c r="AR565" t="s">
        <v>20</v>
      </c>
      <c r="AS565" t="s">
        <v>20</v>
      </c>
      <c r="AT565">
        <v>5</v>
      </c>
      <c r="AU565">
        <v>2</v>
      </c>
      <c r="AV565">
        <v>0</v>
      </c>
      <c r="BA565" t="s">
        <v>2327</v>
      </c>
      <c r="BB565" s="6" t="s">
        <v>1400</v>
      </c>
      <c r="BE565">
        <v>-6097</v>
      </c>
      <c r="BG565" s="9">
        <v>675</v>
      </c>
      <c r="BI565" s="14" t="s">
        <v>3149</v>
      </c>
    </row>
    <row r="566" spans="1:61" s="44" customFormat="1" ht="15.75" thickBot="1" x14ac:dyDescent="0.3">
      <c r="A566" s="133" t="s">
        <v>1</v>
      </c>
      <c r="B566" s="44" t="s">
        <v>331</v>
      </c>
      <c r="C566" s="44" t="str">
        <f>VLOOKUP(Tabelle1[[#This Row],[bank_name]],list_all_banks!$B$1:$C$691,2,FALSE)</f>
        <v>DE13216</v>
      </c>
      <c r="D566" s="45" t="s">
        <v>332</v>
      </c>
      <c r="E566" s="46" t="str">
        <f t="shared" si="8"/>
        <v>31.12.2015</v>
      </c>
      <c r="F566" s="44">
        <v>2015</v>
      </c>
      <c r="G566" s="44">
        <v>1</v>
      </c>
      <c r="H566" s="44">
        <v>2</v>
      </c>
      <c r="I566" s="134">
        <v>3</v>
      </c>
      <c r="J566" s="44">
        <v>2</v>
      </c>
      <c r="K566" s="44" t="s">
        <v>1366</v>
      </c>
      <c r="L566" s="44">
        <v>1</v>
      </c>
      <c r="M566" s="44" t="s">
        <v>14</v>
      </c>
      <c r="N566" s="44" t="s">
        <v>19</v>
      </c>
      <c r="O566" s="45"/>
      <c r="P566" s="44">
        <v>1</v>
      </c>
      <c r="Q566" s="44">
        <v>2</v>
      </c>
      <c r="R566" s="44">
        <v>2</v>
      </c>
      <c r="S566" s="44">
        <v>1</v>
      </c>
      <c r="T566" s="45"/>
      <c r="U566" s="44">
        <v>0</v>
      </c>
      <c r="V566" s="44">
        <v>0</v>
      </c>
      <c r="W566" s="44" t="s">
        <v>20</v>
      </c>
      <c r="X566" s="45"/>
      <c r="Y566" s="44" t="s">
        <v>1650</v>
      </c>
      <c r="Z566" s="123">
        <v>7453</v>
      </c>
      <c r="AA566" s="123">
        <v>10784</v>
      </c>
      <c r="AB566" s="123">
        <v>-2899</v>
      </c>
      <c r="AC566" s="123" t="s">
        <v>20</v>
      </c>
      <c r="AD566" s="123" t="s">
        <v>20</v>
      </c>
      <c r="AE566" s="123" t="s">
        <v>20</v>
      </c>
      <c r="AF566" s="123" t="s">
        <v>20</v>
      </c>
      <c r="AG566" s="123">
        <v>202</v>
      </c>
      <c r="AH566" s="44" t="s">
        <v>20</v>
      </c>
      <c r="AI566" s="44">
        <v>0</v>
      </c>
      <c r="AJ566" s="45"/>
      <c r="AK566" s="44">
        <v>0</v>
      </c>
      <c r="AL566" s="44">
        <v>0</v>
      </c>
      <c r="AM566" s="44">
        <v>2</v>
      </c>
      <c r="AN566" s="44">
        <v>0</v>
      </c>
      <c r="AO566" s="44">
        <v>0</v>
      </c>
      <c r="AP566" s="45"/>
      <c r="AQ566" s="44">
        <v>2</v>
      </c>
      <c r="AR566" s="44" t="s">
        <v>20</v>
      </c>
      <c r="AS566" s="44" t="s">
        <v>20</v>
      </c>
      <c r="AT566" s="44">
        <v>5</v>
      </c>
      <c r="AU566" s="44">
        <v>2</v>
      </c>
      <c r="AV566" s="44">
        <v>0</v>
      </c>
      <c r="AY566" s="45"/>
      <c r="AZ566" s="46"/>
      <c r="BA566" s="44" t="s">
        <v>2327</v>
      </c>
      <c r="BB566" s="45" t="s">
        <v>1400</v>
      </c>
      <c r="BE566">
        <v>-6097</v>
      </c>
      <c r="BF566"/>
      <c r="BG566" s="9">
        <v>675</v>
      </c>
      <c r="BH566" s="45"/>
      <c r="BI566" s="14" t="s">
        <v>3149</v>
      </c>
    </row>
    <row r="567" spans="1:61" x14ac:dyDescent="0.25">
      <c r="A567" s="17" t="s">
        <v>1</v>
      </c>
      <c r="B567" t="s">
        <v>331</v>
      </c>
      <c r="C567" t="str">
        <f>VLOOKUP(Tabelle1[[#This Row],[bank_name]],list_all_banks!$B$1:$C$691,2,FALSE)</f>
        <v>DE13216</v>
      </c>
      <c r="D567" s="6" t="s">
        <v>332</v>
      </c>
      <c r="E567" s="42" t="str">
        <f t="shared" si="8"/>
        <v>31.12.2016</v>
      </c>
      <c r="F567">
        <v>2016</v>
      </c>
      <c r="G567">
        <v>1</v>
      </c>
      <c r="H567">
        <v>2</v>
      </c>
      <c r="I567" s="4">
        <v>3</v>
      </c>
      <c r="J567">
        <v>2</v>
      </c>
      <c r="K567" t="s">
        <v>1366</v>
      </c>
      <c r="L567">
        <v>1</v>
      </c>
      <c r="M567" t="s">
        <v>14</v>
      </c>
      <c r="N567" t="s">
        <v>19</v>
      </c>
      <c r="P567">
        <v>1</v>
      </c>
      <c r="Q567">
        <v>2</v>
      </c>
      <c r="R567">
        <v>2</v>
      </c>
      <c r="S567">
        <v>1</v>
      </c>
      <c r="U567">
        <v>0</v>
      </c>
      <c r="V567">
        <v>0</v>
      </c>
      <c r="W567" t="s">
        <v>20</v>
      </c>
      <c r="Y567" t="s">
        <v>2241</v>
      </c>
      <c r="Z567" s="13">
        <v>0</v>
      </c>
      <c r="AA567" s="13">
        <v>0</v>
      </c>
      <c r="AB567" s="13">
        <v>0</v>
      </c>
      <c r="AC567" s="13" t="s">
        <v>20</v>
      </c>
      <c r="AD567" s="13" t="s">
        <v>20</v>
      </c>
      <c r="AE567" s="13" t="s">
        <v>20</v>
      </c>
      <c r="AF567" s="13" t="s">
        <v>20</v>
      </c>
      <c r="AG567" s="13">
        <v>0</v>
      </c>
      <c r="AH567" t="s">
        <v>20</v>
      </c>
      <c r="AI567">
        <v>0</v>
      </c>
      <c r="AK567">
        <v>0</v>
      </c>
      <c r="AL567">
        <v>0</v>
      </c>
      <c r="AM567">
        <v>2</v>
      </c>
      <c r="AN567">
        <v>0</v>
      </c>
      <c r="AO567">
        <v>0</v>
      </c>
      <c r="AQ567">
        <v>2</v>
      </c>
      <c r="AR567" t="s">
        <v>20</v>
      </c>
      <c r="AS567" t="s">
        <v>20</v>
      </c>
      <c r="AT567">
        <v>5</v>
      </c>
      <c r="AU567">
        <v>2</v>
      </c>
      <c r="AV567">
        <v>0</v>
      </c>
      <c r="BA567" t="s">
        <v>2328</v>
      </c>
      <c r="BB567" s="6" t="s">
        <v>1401</v>
      </c>
      <c r="BE567">
        <v>-810</v>
      </c>
      <c r="BG567" s="9">
        <v>546</v>
      </c>
      <c r="BI567" s="14" t="s">
        <v>3149</v>
      </c>
    </row>
    <row r="568" spans="1:61" x14ac:dyDescent="0.25">
      <c r="A568" s="17" t="s">
        <v>1</v>
      </c>
      <c r="B568" t="s">
        <v>331</v>
      </c>
      <c r="C568" t="str">
        <f>VLOOKUP(Tabelle1[[#This Row],[bank_name]],list_all_banks!$B$1:$C$691,2,FALSE)</f>
        <v>DE13216</v>
      </c>
      <c r="D568" s="6" t="s">
        <v>332</v>
      </c>
      <c r="E568" s="42" t="str">
        <f t="shared" si="8"/>
        <v>31.12.2016</v>
      </c>
      <c r="F568">
        <v>2016</v>
      </c>
      <c r="G568">
        <v>1</v>
      </c>
      <c r="H568">
        <v>2</v>
      </c>
      <c r="I568" s="4">
        <v>3</v>
      </c>
      <c r="J568">
        <v>2</v>
      </c>
      <c r="K568" t="s">
        <v>1366</v>
      </c>
      <c r="L568">
        <v>1</v>
      </c>
      <c r="M568" t="s">
        <v>14</v>
      </c>
      <c r="N568" t="s">
        <v>19</v>
      </c>
      <c r="P568">
        <v>1</v>
      </c>
      <c r="Q568">
        <v>2</v>
      </c>
      <c r="R568">
        <v>2</v>
      </c>
      <c r="S568">
        <v>1</v>
      </c>
      <c r="U568">
        <v>0</v>
      </c>
      <c r="V568">
        <v>0</v>
      </c>
      <c r="W568" t="s">
        <v>20</v>
      </c>
      <c r="Y568" t="s">
        <v>1632</v>
      </c>
      <c r="Z568" s="13">
        <v>57</v>
      </c>
      <c r="AA568" s="13">
        <v>71</v>
      </c>
      <c r="AB568" s="13">
        <v>39</v>
      </c>
      <c r="AC568" s="13" t="s">
        <v>20</v>
      </c>
      <c r="AD568" s="13" t="s">
        <v>20</v>
      </c>
      <c r="AE568" s="13" t="s">
        <v>20</v>
      </c>
      <c r="AF568" s="13" t="s">
        <v>20</v>
      </c>
      <c r="AG568" s="13">
        <v>14</v>
      </c>
      <c r="AH568" t="s">
        <v>20</v>
      </c>
      <c r="AI568">
        <v>0</v>
      </c>
      <c r="AK568">
        <v>0</v>
      </c>
      <c r="AL568">
        <v>0</v>
      </c>
      <c r="AM568">
        <v>2</v>
      </c>
      <c r="AN568">
        <v>0</v>
      </c>
      <c r="AO568">
        <v>0</v>
      </c>
      <c r="AQ568">
        <v>2</v>
      </c>
      <c r="AR568" t="s">
        <v>20</v>
      </c>
      <c r="AS568" t="s">
        <v>20</v>
      </c>
      <c r="AT568">
        <v>5</v>
      </c>
      <c r="AU568">
        <v>2</v>
      </c>
      <c r="AV568">
        <v>0</v>
      </c>
      <c r="BA568" t="s">
        <v>2328</v>
      </c>
      <c r="BB568" s="6" t="s">
        <v>1401</v>
      </c>
      <c r="BE568">
        <v>-810</v>
      </c>
      <c r="BG568" s="9">
        <v>546</v>
      </c>
      <c r="BI568" s="14" t="s">
        <v>3149</v>
      </c>
    </row>
    <row r="569" spans="1:61" x14ac:dyDescent="0.25">
      <c r="A569" s="17" t="s">
        <v>1</v>
      </c>
      <c r="B569" t="s">
        <v>331</v>
      </c>
      <c r="C569" t="str">
        <f>VLOOKUP(Tabelle1[[#This Row],[bank_name]],list_all_banks!$B$1:$C$691,2,FALSE)</f>
        <v>DE13216</v>
      </c>
      <c r="D569" s="6" t="s">
        <v>332</v>
      </c>
      <c r="E569" s="42" t="str">
        <f t="shared" si="8"/>
        <v>31.12.2016</v>
      </c>
      <c r="F569">
        <v>2016</v>
      </c>
      <c r="G569">
        <v>1</v>
      </c>
      <c r="H569">
        <v>2</v>
      </c>
      <c r="I569" s="4">
        <v>3</v>
      </c>
      <c r="J569">
        <v>2</v>
      </c>
      <c r="K569" t="s">
        <v>1366</v>
      </c>
      <c r="L569">
        <v>1</v>
      </c>
      <c r="M569" t="s">
        <v>14</v>
      </c>
      <c r="N569" t="s">
        <v>19</v>
      </c>
      <c r="P569">
        <v>1</v>
      </c>
      <c r="Q569">
        <v>2</v>
      </c>
      <c r="R569">
        <v>2</v>
      </c>
      <c r="S569">
        <v>1</v>
      </c>
      <c r="U569">
        <v>0</v>
      </c>
      <c r="V569">
        <v>0</v>
      </c>
      <c r="W569" t="s">
        <v>20</v>
      </c>
      <c r="Y569" t="s">
        <v>1633</v>
      </c>
      <c r="Z569" s="13">
        <v>382</v>
      </c>
      <c r="AA569" s="13">
        <v>528</v>
      </c>
      <c r="AB569" s="13">
        <v>56</v>
      </c>
      <c r="AC569" s="13" t="s">
        <v>20</v>
      </c>
      <c r="AD569" s="13" t="s">
        <v>20</v>
      </c>
      <c r="AE569" s="13" t="s">
        <v>20</v>
      </c>
      <c r="AF569" s="13" t="s">
        <v>20</v>
      </c>
      <c r="AG569" s="13">
        <v>35</v>
      </c>
      <c r="AH569" t="s">
        <v>20</v>
      </c>
      <c r="AI569">
        <v>0</v>
      </c>
      <c r="AK569">
        <v>0</v>
      </c>
      <c r="AL569">
        <v>0</v>
      </c>
      <c r="AM569">
        <v>2</v>
      </c>
      <c r="AN569">
        <v>0</v>
      </c>
      <c r="AO569">
        <v>0</v>
      </c>
      <c r="AQ569">
        <v>2</v>
      </c>
      <c r="AR569" t="s">
        <v>20</v>
      </c>
      <c r="AS569" t="s">
        <v>20</v>
      </c>
      <c r="AT569">
        <v>5</v>
      </c>
      <c r="AU569">
        <v>2</v>
      </c>
      <c r="AV569">
        <v>0</v>
      </c>
      <c r="BA569" t="s">
        <v>2328</v>
      </c>
      <c r="BB569" s="6" t="s">
        <v>1401</v>
      </c>
      <c r="BE569">
        <v>-810</v>
      </c>
      <c r="BG569" s="9">
        <v>546</v>
      </c>
      <c r="BI569" s="14" t="s">
        <v>3149</v>
      </c>
    </row>
    <row r="570" spans="1:61" x14ac:dyDescent="0.25">
      <c r="A570" s="17" t="s">
        <v>1</v>
      </c>
      <c r="B570" t="s">
        <v>331</v>
      </c>
      <c r="C570" t="str">
        <f>VLOOKUP(Tabelle1[[#This Row],[bank_name]],list_all_banks!$B$1:$C$691,2,FALSE)</f>
        <v>DE13216</v>
      </c>
      <c r="D570" s="6" t="s">
        <v>332</v>
      </c>
      <c r="E570" s="42" t="str">
        <f t="shared" si="8"/>
        <v>31.12.2016</v>
      </c>
      <c r="F570">
        <v>2016</v>
      </c>
      <c r="G570">
        <v>1</v>
      </c>
      <c r="H570">
        <v>2</v>
      </c>
      <c r="I570" s="4">
        <v>3</v>
      </c>
      <c r="J570">
        <v>2</v>
      </c>
      <c r="K570" t="s">
        <v>1366</v>
      </c>
      <c r="L570">
        <v>1</v>
      </c>
      <c r="M570" t="s">
        <v>14</v>
      </c>
      <c r="N570" t="s">
        <v>19</v>
      </c>
      <c r="P570">
        <v>1</v>
      </c>
      <c r="Q570">
        <v>2</v>
      </c>
      <c r="R570">
        <v>2</v>
      </c>
      <c r="S570">
        <v>1</v>
      </c>
      <c r="U570">
        <v>0</v>
      </c>
      <c r="V570">
        <v>0</v>
      </c>
      <c r="W570" t="s">
        <v>20</v>
      </c>
      <c r="Y570" t="s">
        <v>154</v>
      </c>
      <c r="Z570" s="13">
        <v>20</v>
      </c>
      <c r="AA570" s="13">
        <v>111</v>
      </c>
      <c r="AB570" s="13">
        <v>-3</v>
      </c>
      <c r="AC570" s="13" t="s">
        <v>20</v>
      </c>
      <c r="AD570" s="13" t="s">
        <v>20</v>
      </c>
      <c r="AE570" s="13" t="s">
        <v>20</v>
      </c>
      <c r="AF570" s="13" t="s">
        <v>20</v>
      </c>
      <c r="AG570" s="13">
        <v>0</v>
      </c>
      <c r="AH570" t="s">
        <v>20</v>
      </c>
      <c r="AI570">
        <v>0</v>
      </c>
      <c r="AK570">
        <v>0</v>
      </c>
      <c r="AL570">
        <v>0</v>
      </c>
      <c r="AM570">
        <v>2</v>
      </c>
      <c r="AN570">
        <v>0</v>
      </c>
      <c r="AO570">
        <v>0</v>
      </c>
      <c r="AQ570">
        <v>2</v>
      </c>
      <c r="AR570" t="s">
        <v>20</v>
      </c>
      <c r="AS570" t="s">
        <v>20</v>
      </c>
      <c r="AT570">
        <v>5</v>
      </c>
      <c r="AU570">
        <v>2</v>
      </c>
      <c r="AV570">
        <v>0</v>
      </c>
      <c r="BA570" t="s">
        <v>2328</v>
      </c>
      <c r="BB570" s="6" t="s">
        <v>1401</v>
      </c>
      <c r="BE570">
        <v>-810</v>
      </c>
      <c r="BG570" s="9">
        <v>546</v>
      </c>
      <c r="BI570" s="14" t="s">
        <v>3149</v>
      </c>
    </row>
    <row r="571" spans="1:61" x14ac:dyDescent="0.25">
      <c r="A571" s="17" t="s">
        <v>1</v>
      </c>
      <c r="B571" t="s">
        <v>331</v>
      </c>
      <c r="C571" t="str">
        <f>VLOOKUP(Tabelle1[[#This Row],[bank_name]],list_all_banks!$B$1:$C$691,2,FALSE)</f>
        <v>DE13216</v>
      </c>
      <c r="D571" s="6" t="s">
        <v>332</v>
      </c>
      <c r="E571" s="42" t="str">
        <f t="shared" si="8"/>
        <v>31.12.2016</v>
      </c>
      <c r="F571">
        <v>2016</v>
      </c>
      <c r="G571">
        <v>1</v>
      </c>
      <c r="H571">
        <v>2</v>
      </c>
      <c r="I571" s="4">
        <v>3</v>
      </c>
      <c r="J571">
        <v>2</v>
      </c>
      <c r="K571" t="s">
        <v>1366</v>
      </c>
      <c r="L571">
        <v>1</v>
      </c>
      <c r="M571" t="s">
        <v>14</v>
      </c>
      <c r="N571" t="s">
        <v>19</v>
      </c>
      <c r="P571">
        <v>1</v>
      </c>
      <c r="Q571">
        <v>2</v>
      </c>
      <c r="R571">
        <v>2</v>
      </c>
      <c r="S571">
        <v>1</v>
      </c>
      <c r="U571">
        <v>0</v>
      </c>
      <c r="V571">
        <v>0</v>
      </c>
      <c r="W571" t="s">
        <v>20</v>
      </c>
      <c r="Y571" t="s">
        <v>239</v>
      </c>
      <c r="Z571" s="13">
        <v>192</v>
      </c>
      <c r="AA571" s="13">
        <v>666</v>
      </c>
      <c r="AB571" s="13">
        <v>16</v>
      </c>
      <c r="AC571" s="13" t="s">
        <v>20</v>
      </c>
      <c r="AD571" s="13" t="s">
        <v>20</v>
      </c>
      <c r="AE571" s="13" t="s">
        <v>20</v>
      </c>
      <c r="AF571" s="13" t="s">
        <v>20</v>
      </c>
      <c r="AG571" s="13">
        <v>6</v>
      </c>
      <c r="AH571" t="s">
        <v>20</v>
      </c>
      <c r="AI571">
        <v>0</v>
      </c>
      <c r="AK571">
        <v>0</v>
      </c>
      <c r="AL571">
        <v>0</v>
      </c>
      <c r="AM571">
        <v>2</v>
      </c>
      <c r="AN571">
        <v>0</v>
      </c>
      <c r="AO571">
        <v>0</v>
      </c>
      <c r="AQ571">
        <v>2</v>
      </c>
      <c r="AR571" t="s">
        <v>20</v>
      </c>
      <c r="AS571" t="s">
        <v>20</v>
      </c>
      <c r="AT571">
        <v>5</v>
      </c>
      <c r="AU571">
        <v>2</v>
      </c>
      <c r="AV571">
        <v>0</v>
      </c>
      <c r="BA571" t="s">
        <v>2328</v>
      </c>
      <c r="BB571" s="6" t="s">
        <v>1401</v>
      </c>
      <c r="BE571">
        <v>-810</v>
      </c>
      <c r="BG571" s="9">
        <v>546</v>
      </c>
      <c r="BI571" s="14" t="s">
        <v>3149</v>
      </c>
    </row>
    <row r="572" spans="1:61" x14ac:dyDescent="0.25">
      <c r="A572" s="17" t="s">
        <v>1</v>
      </c>
      <c r="B572" t="s">
        <v>331</v>
      </c>
      <c r="C572" t="str">
        <f>VLOOKUP(Tabelle1[[#This Row],[bank_name]],list_all_banks!$B$1:$C$691,2,FALSE)</f>
        <v>DE13216</v>
      </c>
      <c r="D572" s="6" t="s">
        <v>332</v>
      </c>
      <c r="E572" s="42" t="str">
        <f t="shared" si="8"/>
        <v>31.12.2016</v>
      </c>
      <c r="F572">
        <v>2016</v>
      </c>
      <c r="G572">
        <v>1</v>
      </c>
      <c r="H572">
        <v>2</v>
      </c>
      <c r="I572" s="4">
        <v>3</v>
      </c>
      <c r="J572">
        <v>2</v>
      </c>
      <c r="K572" t="s">
        <v>1366</v>
      </c>
      <c r="L572">
        <v>1</v>
      </c>
      <c r="M572" t="s">
        <v>14</v>
      </c>
      <c r="N572" t="s">
        <v>19</v>
      </c>
      <c r="P572">
        <v>1</v>
      </c>
      <c r="Q572">
        <v>2</v>
      </c>
      <c r="R572">
        <v>2</v>
      </c>
      <c r="S572">
        <v>1</v>
      </c>
      <c r="U572">
        <v>0</v>
      </c>
      <c r="V572">
        <v>0</v>
      </c>
      <c r="W572" t="s">
        <v>20</v>
      </c>
      <c r="Y572" t="s">
        <v>1677</v>
      </c>
      <c r="Z572" s="13">
        <v>181</v>
      </c>
      <c r="AA572" s="13">
        <v>226</v>
      </c>
      <c r="AB572" s="13">
        <v>92</v>
      </c>
      <c r="AC572" s="13" t="s">
        <v>20</v>
      </c>
      <c r="AD572" s="13" t="s">
        <v>20</v>
      </c>
      <c r="AE572" s="13" t="s">
        <v>20</v>
      </c>
      <c r="AF572" s="13" t="s">
        <v>20</v>
      </c>
      <c r="AG572" s="13">
        <v>2</v>
      </c>
      <c r="AH572" t="s">
        <v>20</v>
      </c>
      <c r="AI572">
        <v>0</v>
      </c>
      <c r="AK572">
        <v>0</v>
      </c>
      <c r="AL572">
        <v>0</v>
      </c>
      <c r="AM572">
        <v>2</v>
      </c>
      <c r="AN572">
        <v>0</v>
      </c>
      <c r="AO572">
        <v>0</v>
      </c>
      <c r="AQ572">
        <v>2</v>
      </c>
      <c r="AR572" t="s">
        <v>20</v>
      </c>
      <c r="AS572" t="s">
        <v>20</v>
      </c>
      <c r="AT572">
        <v>5</v>
      </c>
      <c r="AU572">
        <v>2</v>
      </c>
      <c r="AV572">
        <v>0</v>
      </c>
      <c r="BA572" t="s">
        <v>2328</v>
      </c>
      <c r="BB572" s="6" t="s">
        <v>1401</v>
      </c>
      <c r="BE572">
        <v>-810</v>
      </c>
      <c r="BG572" s="9">
        <v>546</v>
      </c>
      <c r="BI572" s="14" t="s">
        <v>3149</v>
      </c>
    </row>
    <row r="573" spans="1:61" x14ac:dyDescent="0.25">
      <c r="A573" s="17" t="s">
        <v>1</v>
      </c>
      <c r="B573" t="s">
        <v>331</v>
      </c>
      <c r="C573" t="str">
        <f>VLOOKUP(Tabelle1[[#This Row],[bank_name]],list_all_banks!$B$1:$C$691,2,FALSE)</f>
        <v>DE13216</v>
      </c>
      <c r="D573" s="6" t="s">
        <v>332</v>
      </c>
      <c r="E573" s="42" t="str">
        <f t="shared" si="8"/>
        <v>31.12.2016</v>
      </c>
      <c r="F573">
        <v>2016</v>
      </c>
      <c r="G573">
        <v>1</v>
      </c>
      <c r="H573">
        <v>2</v>
      </c>
      <c r="I573" s="4">
        <v>3</v>
      </c>
      <c r="J573">
        <v>2</v>
      </c>
      <c r="K573" t="s">
        <v>1366</v>
      </c>
      <c r="L573">
        <v>1</v>
      </c>
      <c r="M573" t="s">
        <v>14</v>
      </c>
      <c r="N573" t="s">
        <v>19</v>
      </c>
      <c r="P573">
        <v>1</v>
      </c>
      <c r="Q573">
        <v>2</v>
      </c>
      <c r="R573">
        <v>2</v>
      </c>
      <c r="S573">
        <v>1</v>
      </c>
      <c r="U573">
        <v>0</v>
      </c>
      <c r="V573">
        <v>0</v>
      </c>
      <c r="W573" t="s">
        <v>20</v>
      </c>
      <c r="Y573" t="s">
        <v>1678</v>
      </c>
      <c r="Z573" s="13">
        <v>22</v>
      </c>
      <c r="AA573" s="13">
        <v>22</v>
      </c>
      <c r="AB573" s="13">
        <v>13</v>
      </c>
      <c r="AC573" s="13" t="s">
        <v>20</v>
      </c>
      <c r="AD573" s="13" t="s">
        <v>20</v>
      </c>
      <c r="AE573" s="13" t="s">
        <v>20</v>
      </c>
      <c r="AF573" s="13" t="s">
        <v>20</v>
      </c>
      <c r="AG573" s="13">
        <v>3</v>
      </c>
      <c r="AH573" t="s">
        <v>20</v>
      </c>
      <c r="AI573">
        <v>0</v>
      </c>
      <c r="AK573">
        <v>0</v>
      </c>
      <c r="AL573">
        <v>0</v>
      </c>
      <c r="AM573">
        <v>2</v>
      </c>
      <c r="AN573">
        <v>0</v>
      </c>
      <c r="AO573">
        <v>0</v>
      </c>
      <c r="AQ573">
        <v>2</v>
      </c>
      <c r="AR573" t="s">
        <v>20</v>
      </c>
      <c r="AS573" t="s">
        <v>20</v>
      </c>
      <c r="AT573">
        <v>5</v>
      </c>
      <c r="AU573">
        <v>2</v>
      </c>
      <c r="AV573">
        <v>0</v>
      </c>
      <c r="BA573" t="s">
        <v>2328</v>
      </c>
      <c r="BB573" s="6" t="s">
        <v>1401</v>
      </c>
      <c r="BE573">
        <v>-810</v>
      </c>
      <c r="BG573" s="9">
        <v>546</v>
      </c>
      <c r="BI573" s="14" t="s">
        <v>3149</v>
      </c>
    </row>
    <row r="574" spans="1:61" x14ac:dyDescent="0.25">
      <c r="A574" s="102" t="s">
        <v>1</v>
      </c>
      <c r="B574" s="9" t="s">
        <v>331</v>
      </c>
      <c r="C574" s="9" t="str">
        <f>VLOOKUP(Tabelle1[[#This Row],[bank_name]],list_all_banks!$B$1:$C$691,2,FALSE)</f>
        <v>DE13216</v>
      </c>
      <c r="D574" s="6" t="s">
        <v>332</v>
      </c>
      <c r="E574" s="42" t="str">
        <f t="shared" si="8"/>
        <v>31.12.2016</v>
      </c>
      <c r="F574" s="9">
        <v>2016</v>
      </c>
      <c r="G574" s="9">
        <v>1</v>
      </c>
      <c r="H574" s="9">
        <v>2</v>
      </c>
      <c r="I574" s="106">
        <v>3</v>
      </c>
      <c r="J574" s="9">
        <v>2</v>
      </c>
      <c r="K574" s="9" t="s">
        <v>1366</v>
      </c>
      <c r="L574" s="9">
        <v>1</v>
      </c>
      <c r="M574" s="9" t="s">
        <v>14</v>
      </c>
      <c r="N574" s="9" t="s">
        <v>19</v>
      </c>
      <c r="P574" s="9">
        <v>1</v>
      </c>
      <c r="Q574" s="9">
        <v>2</v>
      </c>
      <c r="R574" s="9">
        <v>2</v>
      </c>
      <c r="S574" s="9">
        <v>1</v>
      </c>
      <c r="U574" s="9">
        <v>0</v>
      </c>
      <c r="V574" s="9">
        <v>0</v>
      </c>
      <c r="W574" s="9" t="s">
        <v>20</v>
      </c>
      <c r="Y574" s="9" t="s">
        <v>1679</v>
      </c>
      <c r="Z574" s="68">
        <v>74</v>
      </c>
      <c r="AA574" s="68">
        <v>11</v>
      </c>
      <c r="AB574" s="68">
        <v>61</v>
      </c>
      <c r="AC574" s="68" t="s">
        <v>20</v>
      </c>
      <c r="AD574" s="68" t="s">
        <v>20</v>
      </c>
      <c r="AE574" s="68" t="s">
        <v>20</v>
      </c>
      <c r="AF574" s="68" t="s">
        <v>20</v>
      </c>
      <c r="AG574" s="68">
        <v>23</v>
      </c>
      <c r="AH574" s="9" t="s">
        <v>20</v>
      </c>
      <c r="AI574" s="9">
        <v>0</v>
      </c>
      <c r="AK574" s="9">
        <v>0</v>
      </c>
      <c r="AL574" s="9">
        <v>0</v>
      </c>
      <c r="AM574" s="9">
        <v>2</v>
      </c>
      <c r="AN574" s="9">
        <v>0</v>
      </c>
      <c r="AO574" s="9">
        <v>0</v>
      </c>
      <c r="AQ574" s="9">
        <v>2</v>
      </c>
      <c r="AR574" s="9" t="s">
        <v>20</v>
      </c>
      <c r="AS574" s="9" t="s">
        <v>20</v>
      </c>
      <c r="AT574" s="9">
        <v>5</v>
      </c>
      <c r="AU574" s="9">
        <v>2</v>
      </c>
      <c r="AV574" s="9">
        <v>0</v>
      </c>
      <c r="AW574" s="9"/>
      <c r="AX574" s="9"/>
      <c r="BA574" s="9" t="s">
        <v>2328</v>
      </c>
      <c r="BB574" s="6" t="s">
        <v>1401</v>
      </c>
      <c r="BE574">
        <v>-810</v>
      </c>
      <c r="BG574" s="9">
        <v>546</v>
      </c>
      <c r="BI574" s="14" t="s">
        <v>3149</v>
      </c>
    </row>
    <row r="575" spans="1:61" x14ac:dyDescent="0.25">
      <c r="A575" s="17" t="s">
        <v>1</v>
      </c>
      <c r="B575" t="s">
        <v>331</v>
      </c>
      <c r="C575" t="str">
        <f>VLOOKUP(Tabelle1[[#This Row],[bank_name]],list_all_banks!$B$1:$C$691,2,FALSE)</f>
        <v>DE13216</v>
      </c>
      <c r="D575" s="6" t="s">
        <v>332</v>
      </c>
      <c r="E575" s="42" t="str">
        <f t="shared" si="8"/>
        <v>31.12.2016</v>
      </c>
      <c r="F575">
        <v>2016</v>
      </c>
      <c r="G575">
        <v>1</v>
      </c>
      <c r="H575">
        <v>2</v>
      </c>
      <c r="I575" s="4">
        <v>3</v>
      </c>
      <c r="J575">
        <v>2</v>
      </c>
      <c r="K575" t="s">
        <v>1366</v>
      </c>
      <c r="L575">
        <v>1</v>
      </c>
      <c r="M575" t="s">
        <v>14</v>
      </c>
      <c r="N575" t="s">
        <v>19</v>
      </c>
      <c r="P575">
        <v>1</v>
      </c>
      <c r="Q575">
        <v>2</v>
      </c>
      <c r="R575">
        <v>2</v>
      </c>
      <c r="S575">
        <v>1</v>
      </c>
      <c r="U575">
        <v>0</v>
      </c>
      <c r="V575">
        <v>0</v>
      </c>
      <c r="W575" t="s">
        <v>20</v>
      </c>
      <c r="Y575" t="s">
        <v>1660</v>
      </c>
      <c r="Z575" s="13">
        <v>218</v>
      </c>
      <c r="AA575" s="13">
        <v>511</v>
      </c>
      <c r="AB575" s="13">
        <v>109</v>
      </c>
      <c r="AC575" s="13" t="s">
        <v>20</v>
      </c>
      <c r="AD575" s="13" t="s">
        <v>20</v>
      </c>
      <c r="AE575" s="13" t="s">
        <v>20</v>
      </c>
      <c r="AF575" s="13" t="s">
        <v>20</v>
      </c>
      <c r="AG575" s="13">
        <v>27</v>
      </c>
      <c r="AH575" t="s">
        <v>20</v>
      </c>
      <c r="AI575">
        <v>0</v>
      </c>
      <c r="AK575">
        <v>0</v>
      </c>
      <c r="AL575">
        <v>0</v>
      </c>
      <c r="AM575">
        <v>2</v>
      </c>
      <c r="AN575">
        <v>0</v>
      </c>
      <c r="AO575">
        <v>0</v>
      </c>
      <c r="AQ575">
        <v>2</v>
      </c>
      <c r="AR575" t="s">
        <v>20</v>
      </c>
      <c r="AS575" t="s">
        <v>20</v>
      </c>
      <c r="AT575">
        <v>5</v>
      </c>
      <c r="AU575">
        <v>2</v>
      </c>
      <c r="AV575">
        <v>0</v>
      </c>
      <c r="BA575" t="s">
        <v>2328</v>
      </c>
      <c r="BB575" s="6" t="s">
        <v>1401</v>
      </c>
      <c r="BE575">
        <v>-810</v>
      </c>
      <c r="BG575" s="9">
        <v>546</v>
      </c>
      <c r="BI575" s="14" t="s">
        <v>3149</v>
      </c>
    </row>
    <row r="576" spans="1:61" x14ac:dyDescent="0.25">
      <c r="A576" s="17" t="s">
        <v>1</v>
      </c>
      <c r="B576" t="s">
        <v>331</v>
      </c>
      <c r="C576" t="str">
        <f>VLOOKUP(Tabelle1[[#This Row],[bank_name]],list_all_banks!$B$1:$C$691,2,FALSE)</f>
        <v>DE13216</v>
      </c>
      <c r="D576" s="6" t="s">
        <v>332</v>
      </c>
      <c r="E576" s="42" t="str">
        <f t="shared" si="8"/>
        <v>31.12.2016</v>
      </c>
      <c r="F576">
        <v>2016</v>
      </c>
      <c r="G576">
        <v>1</v>
      </c>
      <c r="H576">
        <v>2</v>
      </c>
      <c r="I576" s="4">
        <v>3</v>
      </c>
      <c r="J576">
        <v>2</v>
      </c>
      <c r="K576" t="s">
        <v>1366</v>
      </c>
      <c r="L576">
        <v>1</v>
      </c>
      <c r="M576" t="s">
        <v>14</v>
      </c>
      <c r="N576" t="s">
        <v>19</v>
      </c>
      <c r="P576">
        <v>1</v>
      </c>
      <c r="Q576">
        <v>2</v>
      </c>
      <c r="R576">
        <v>2</v>
      </c>
      <c r="S576">
        <v>1</v>
      </c>
      <c r="U576">
        <v>0</v>
      </c>
      <c r="V576">
        <v>0</v>
      </c>
      <c r="W576" t="s">
        <v>20</v>
      </c>
      <c r="Y576" t="s">
        <v>1680</v>
      </c>
      <c r="Z576" s="13">
        <v>-1</v>
      </c>
      <c r="AA576" s="13">
        <v>0</v>
      </c>
      <c r="AB576" s="13">
        <v>-1</v>
      </c>
      <c r="AC576" s="13" t="s">
        <v>20</v>
      </c>
      <c r="AD576" s="13" t="s">
        <v>20</v>
      </c>
      <c r="AE576" s="13" t="s">
        <v>20</v>
      </c>
      <c r="AF576" s="13" t="s">
        <v>20</v>
      </c>
      <c r="AG576" s="13">
        <v>0</v>
      </c>
      <c r="AH576" t="s">
        <v>20</v>
      </c>
      <c r="AI576">
        <v>0</v>
      </c>
      <c r="AK576">
        <v>0</v>
      </c>
      <c r="AL576">
        <v>0</v>
      </c>
      <c r="AM576">
        <v>2</v>
      </c>
      <c r="AN576">
        <v>0</v>
      </c>
      <c r="AO576">
        <v>0</v>
      </c>
      <c r="AQ576">
        <v>2</v>
      </c>
      <c r="AR576" t="s">
        <v>20</v>
      </c>
      <c r="AS576" t="s">
        <v>20</v>
      </c>
      <c r="AT576">
        <v>5</v>
      </c>
      <c r="AU576">
        <v>2</v>
      </c>
      <c r="AV576">
        <v>0</v>
      </c>
      <c r="BA576" t="s">
        <v>2328</v>
      </c>
      <c r="BB576" s="6" t="s">
        <v>1401</v>
      </c>
      <c r="BE576">
        <v>-810</v>
      </c>
      <c r="BG576" s="9">
        <v>546</v>
      </c>
      <c r="BI576" s="14" t="s">
        <v>3149</v>
      </c>
    </row>
    <row r="577" spans="1:61" x14ac:dyDescent="0.25">
      <c r="A577" s="17" t="s">
        <v>1</v>
      </c>
      <c r="B577" t="s">
        <v>331</v>
      </c>
      <c r="C577" t="str">
        <f>VLOOKUP(Tabelle1[[#This Row],[bank_name]],list_all_banks!$B$1:$C$691,2,FALSE)</f>
        <v>DE13216</v>
      </c>
      <c r="D577" s="6" t="s">
        <v>332</v>
      </c>
      <c r="E577" s="42" t="str">
        <f t="shared" si="8"/>
        <v>31.12.2016</v>
      </c>
      <c r="F577">
        <v>2016</v>
      </c>
      <c r="G577">
        <v>1</v>
      </c>
      <c r="H577">
        <v>2</v>
      </c>
      <c r="I577" s="4">
        <v>3</v>
      </c>
      <c r="J577">
        <v>2</v>
      </c>
      <c r="K577" t="s">
        <v>1366</v>
      </c>
      <c r="L577">
        <v>1</v>
      </c>
      <c r="M577" t="s">
        <v>14</v>
      </c>
      <c r="N577" t="s">
        <v>19</v>
      </c>
      <c r="P577">
        <v>1</v>
      </c>
      <c r="Q577">
        <v>2</v>
      </c>
      <c r="R577">
        <v>2</v>
      </c>
      <c r="S577">
        <v>1</v>
      </c>
      <c r="U577">
        <v>0</v>
      </c>
      <c r="V577">
        <v>0</v>
      </c>
      <c r="W577" t="s">
        <v>20</v>
      </c>
      <c r="Y577" t="s">
        <v>293</v>
      </c>
      <c r="Z577" s="13">
        <v>9</v>
      </c>
      <c r="AA577" s="13">
        <v>44</v>
      </c>
      <c r="AB577" s="13">
        <v>3</v>
      </c>
      <c r="AC577" s="13" t="s">
        <v>20</v>
      </c>
      <c r="AD577" s="13" t="s">
        <v>20</v>
      </c>
      <c r="AE577" s="13" t="s">
        <v>20</v>
      </c>
      <c r="AF577" s="13" t="s">
        <v>20</v>
      </c>
      <c r="AG577" s="13">
        <v>1</v>
      </c>
      <c r="AH577" t="s">
        <v>20</v>
      </c>
      <c r="AI577">
        <v>0</v>
      </c>
      <c r="AK577">
        <v>0</v>
      </c>
      <c r="AL577">
        <v>0</v>
      </c>
      <c r="AM577">
        <v>2</v>
      </c>
      <c r="AN577">
        <v>0</v>
      </c>
      <c r="AO577">
        <v>0</v>
      </c>
      <c r="AQ577">
        <v>2</v>
      </c>
      <c r="AR577" t="s">
        <v>20</v>
      </c>
      <c r="AS577" t="s">
        <v>20</v>
      </c>
      <c r="AT577">
        <v>5</v>
      </c>
      <c r="AU577">
        <v>2</v>
      </c>
      <c r="AV577">
        <v>0</v>
      </c>
      <c r="BA577" t="s">
        <v>2328</v>
      </c>
      <c r="BB577" s="6" t="s">
        <v>1401</v>
      </c>
      <c r="BE577">
        <v>-810</v>
      </c>
      <c r="BG577" s="9">
        <v>546</v>
      </c>
      <c r="BI577" s="14" t="s">
        <v>3149</v>
      </c>
    </row>
    <row r="578" spans="1:61" x14ac:dyDescent="0.25">
      <c r="A578" s="102" t="s">
        <v>1</v>
      </c>
      <c r="B578" s="9" t="s">
        <v>331</v>
      </c>
      <c r="C578" s="9" t="str">
        <f>VLOOKUP(Tabelle1[[#This Row],[bank_name]],list_all_banks!$B$1:$C$691,2,FALSE)</f>
        <v>DE13216</v>
      </c>
      <c r="D578" s="6" t="s">
        <v>332</v>
      </c>
      <c r="E578" s="42" t="str">
        <f t="shared" si="8"/>
        <v>31.12.2016</v>
      </c>
      <c r="F578" s="9">
        <v>2016</v>
      </c>
      <c r="G578" s="9">
        <v>1</v>
      </c>
      <c r="H578" s="9">
        <v>2</v>
      </c>
      <c r="I578" s="106">
        <v>3</v>
      </c>
      <c r="J578" s="9">
        <v>2</v>
      </c>
      <c r="K578" s="9" t="s">
        <v>1366</v>
      </c>
      <c r="L578" s="9">
        <v>1</v>
      </c>
      <c r="M578" s="9" t="s">
        <v>14</v>
      </c>
      <c r="N578" s="9" t="s">
        <v>19</v>
      </c>
      <c r="P578" s="9">
        <v>1</v>
      </c>
      <c r="Q578" s="9">
        <v>2</v>
      </c>
      <c r="R578" s="9">
        <v>2</v>
      </c>
      <c r="S578" s="9">
        <v>1</v>
      </c>
      <c r="U578" s="9">
        <v>0</v>
      </c>
      <c r="V578" s="9">
        <v>0</v>
      </c>
      <c r="W578" s="9" t="s">
        <v>20</v>
      </c>
      <c r="Y578" s="9" t="s">
        <v>641</v>
      </c>
      <c r="Z578" s="68">
        <v>0</v>
      </c>
      <c r="AA578" s="68">
        <v>0</v>
      </c>
      <c r="AB578" s="68">
        <v>1</v>
      </c>
      <c r="AC578" s="68" t="s">
        <v>20</v>
      </c>
      <c r="AD578" s="68" t="s">
        <v>20</v>
      </c>
      <c r="AE578" s="68" t="s">
        <v>20</v>
      </c>
      <c r="AF578" s="68" t="s">
        <v>20</v>
      </c>
      <c r="AG578" s="68">
        <v>0</v>
      </c>
      <c r="AH578" s="9" t="s">
        <v>20</v>
      </c>
      <c r="AI578" s="9">
        <v>0</v>
      </c>
      <c r="AK578" s="9">
        <v>0</v>
      </c>
      <c r="AL578" s="9">
        <v>0</v>
      </c>
      <c r="AM578" s="9">
        <v>2</v>
      </c>
      <c r="AN578" s="9">
        <v>0</v>
      </c>
      <c r="AO578" s="9">
        <v>0</v>
      </c>
      <c r="AQ578" s="9">
        <v>2</v>
      </c>
      <c r="AR578" s="9" t="s">
        <v>20</v>
      </c>
      <c r="AS578" s="9" t="s">
        <v>20</v>
      </c>
      <c r="AT578" s="9">
        <v>5</v>
      </c>
      <c r="AU578" s="9">
        <v>2</v>
      </c>
      <c r="AV578" s="9">
        <v>0</v>
      </c>
      <c r="AW578" s="9"/>
      <c r="AX578" s="9"/>
      <c r="BA578" s="9" t="s">
        <v>2328</v>
      </c>
      <c r="BB578" s="6" t="s">
        <v>1401</v>
      </c>
      <c r="BE578">
        <v>-810</v>
      </c>
      <c r="BG578" s="9">
        <v>546</v>
      </c>
      <c r="BI578" s="14" t="s">
        <v>3149</v>
      </c>
    </row>
    <row r="579" spans="1:61" x14ac:dyDescent="0.25">
      <c r="A579" s="17" t="s">
        <v>1</v>
      </c>
      <c r="B579" t="s">
        <v>331</v>
      </c>
      <c r="C579" t="str">
        <f>VLOOKUP(Tabelle1[[#This Row],[bank_name]],list_all_banks!$B$1:$C$691,2,FALSE)</f>
        <v>DE13216</v>
      </c>
      <c r="D579" s="6" t="s">
        <v>332</v>
      </c>
      <c r="E579" s="42" t="str">
        <f t="shared" ref="E579:E642" si="9">CONCATENATE($E$2,F579)</f>
        <v>31.12.2016</v>
      </c>
      <c r="F579">
        <v>2016</v>
      </c>
      <c r="G579">
        <v>1</v>
      </c>
      <c r="H579">
        <v>2</v>
      </c>
      <c r="I579" s="4">
        <v>3</v>
      </c>
      <c r="J579">
        <v>2</v>
      </c>
      <c r="K579" t="s">
        <v>1366</v>
      </c>
      <c r="L579">
        <v>1</v>
      </c>
      <c r="M579" t="s">
        <v>14</v>
      </c>
      <c r="N579" t="s">
        <v>19</v>
      </c>
      <c r="P579">
        <v>1</v>
      </c>
      <c r="Q579">
        <v>2</v>
      </c>
      <c r="R579">
        <v>2</v>
      </c>
      <c r="S579">
        <v>1</v>
      </c>
      <c r="U579">
        <v>0</v>
      </c>
      <c r="V579">
        <v>0</v>
      </c>
      <c r="W579" t="s">
        <v>20</v>
      </c>
      <c r="Y579" t="s">
        <v>658</v>
      </c>
      <c r="Z579" s="13">
        <v>65</v>
      </c>
      <c r="AA579" s="13">
        <v>224</v>
      </c>
      <c r="AB579" s="13">
        <v>13</v>
      </c>
      <c r="AC579" s="13" t="s">
        <v>20</v>
      </c>
      <c r="AD579" s="13" t="s">
        <v>20</v>
      </c>
      <c r="AE579" s="13" t="s">
        <v>20</v>
      </c>
      <c r="AF579" s="13" t="s">
        <v>20</v>
      </c>
      <c r="AG579" s="13">
        <v>1</v>
      </c>
      <c r="AH579" t="s">
        <v>20</v>
      </c>
      <c r="AI579">
        <v>0</v>
      </c>
      <c r="AK579">
        <v>0</v>
      </c>
      <c r="AL579">
        <v>0</v>
      </c>
      <c r="AM579">
        <v>2</v>
      </c>
      <c r="AN579">
        <v>0</v>
      </c>
      <c r="AO579">
        <v>0</v>
      </c>
      <c r="AQ579">
        <v>2</v>
      </c>
      <c r="AR579" t="s">
        <v>20</v>
      </c>
      <c r="AS579" t="s">
        <v>20</v>
      </c>
      <c r="AT579">
        <v>5</v>
      </c>
      <c r="AU579">
        <v>2</v>
      </c>
      <c r="AV579">
        <v>0</v>
      </c>
      <c r="BA579" t="s">
        <v>2328</v>
      </c>
      <c r="BB579" s="6" t="s">
        <v>1401</v>
      </c>
      <c r="BE579">
        <v>-810</v>
      </c>
      <c r="BG579" s="9">
        <v>546</v>
      </c>
      <c r="BI579" s="14" t="s">
        <v>3149</v>
      </c>
    </row>
    <row r="580" spans="1:61" x14ac:dyDescent="0.25">
      <c r="A580" s="17" t="s">
        <v>1</v>
      </c>
      <c r="B580" t="s">
        <v>331</v>
      </c>
      <c r="C580" t="str">
        <f>VLOOKUP(Tabelle1[[#This Row],[bank_name]],list_all_banks!$B$1:$C$691,2,FALSE)</f>
        <v>DE13216</v>
      </c>
      <c r="D580" s="6" t="s">
        <v>332</v>
      </c>
      <c r="E580" s="42" t="str">
        <f t="shared" si="9"/>
        <v>31.12.2016</v>
      </c>
      <c r="F580">
        <v>2016</v>
      </c>
      <c r="G580">
        <v>1</v>
      </c>
      <c r="H580">
        <v>2</v>
      </c>
      <c r="I580" s="4">
        <v>3</v>
      </c>
      <c r="J580">
        <v>2</v>
      </c>
      <c r="K580" t="s">
        <v>1366</v>
      </c>
      <c r="L580">
        <v>1</v>
      </c>
      <c r="M580" t="s">
        <v>14</v>
      </c>
      <c r="N580" t="s">
        <v>19</v>
      </c>
      <c r="P580">
        <v>1</v>
      </c>
      <c r="Q580">
        <v>2</v>
      </c>
      <c r="R580">
        <v>2</v>
      </c>
      <c r="S580">
        <v>1</v>
      </c>
      <c r="U580">
        <v>0</v>
      </c>
      <c r="V580">
        <v>0</v>
      </c>
      <c r="W580" t="s">
        <v>20</v>
      </c>
      <c r="Y580" t="s">
        <v>1</v>
      </c>
      <c r="Z580" s="13">
        <v>11790</v>
      </c>
      <c r="AA580" s="13">
        <v>44708</v>
      </c>
      <c r="AB580" s="13">
        <v>1941</v>
      </c>
      <c r="AC580" s="13" t="s">
        <v>20</v>
      </c>
      <c r="AD580" s="13" t="s">
        <v>20</v>
      </c>
      <c r="AE580" s="13" t="s">
        <v>20</v>
      </c>
      <c r="AF580" s="13" t="s">
        <v>20</v>
      </c>
      <c r="AG580" s="13">
        <v>171</v>
      </c>
      <c r="AH580" t="s">
        <v>20</v>
      </c>
      <c r="AI580">
        <v>0</v>
      </c>
      <c r="AK580">
        <v>0</v>
      </c>
      <c r="AL580">
        <v>0</v>
      </c>
      <c r="AM580">
        <v>2</v>
      </c>
      <c r="AN580">
        <v>0</v>
      </c>
      <c r="AO580">
        <v>0</v>
      </c>
      <c r="AQ580">
        <v>2</v>
      </c>
      <c r="AR580" t="s">
        <v>20</v>
      </c>
      <c r="AS580" t="s">
        <v>20</v>
      </c>
      <c r="AT580">
        <v>5</v>
      </c>
      <c r="AU580">
        <v>2</v>
      </c>
      <c r="AV580">
        <v>0</v>
      </c>
      <c r="BA580" t="s">
        <v>2328</v>
      </c>
      <c r="BB580" s="6" t="s">
        <v>1401</v>
      </c>
      <c r="BE580">
        <v>-810</v>
      </c>
      <c r="BG580" s="9">
        <v>546</v>
      </c>
      <c r="BI580" s="14" t="s">
        <v>3149</v>
      </c>
    </row>
    <row r="581" spans="1:61" x14ac:dyDescent="0.25">
      <c r="A581" s="17" t="s">
        <v>1</v>
      </c>
      <c r="B581" t="s">
        <v>331</v>
      </c>
      <c r="C581" t="str">
        <f>VLOOKUP(Tabelle1[[#This Row],[bank_name]],list_all_banks!$B$1:$C$691,2,FALSE)</f>
        <v>DE13216</v>
      </c>
      <c r="D581" s="6" t="s">
        <v>332</v>
      </c>
      <c r="E581" s="42" t="str">
        <f t="shared" si="9"/>
        <v>31.12.2016</v>
      </c>
      <c r="F581">
        <v>2016</v>
      </c>
      <c r="G581">
        <v>1</v>
      </c>
      <c r="H581">
        <v>2</v>
      </c>
      <c r="I581" s="4">
        <v>3</v>
      </c>
      <c r="J581">
        <v>2</v>
      </c>
      <c r="K581" t="s">
        <v>1366</v>
      </c>
      <c r="L581">
        <v>1</v>
      </c>
      <c r="M581" t="s">
        <v>14</v>
      </c>
      <c r="N581" t="s">
        <v>19</v>
      </c>
      <c r="P581">
        <v>1</v>
      </c>
      <c r="Q581">
        <v>2</v>
      </c>
      <c r="R581">
        <v>2</v>
      </c>
      <c r="S581">
        <v>1</v>
      </c>
      <c r="U581">
        <v>0</v>
      </c>
      <c r="V581">
        <v>0</v>
      </c>
      <c r="W581" t="s">
        <v>20</v>
      </c>
      <c r="Y581" t="s">
        <v>965</v>
      </c>
      <c r="Z581" s="13">
        <v>0</v>
      </c>
      <c r="AA581" s="13">
        <v>9</v>
      </c>
      <c r="AB581" s="13">
        <v>0</v>
      </c>
      <c r="AC581" s="13" t="s">
        <v>20</v>
      </c>
      <c r="AD581" s="13" t="s">
        <v>20</v>
      </c>
      <c r="AE581" s="13" t="s">
        <v>20</v>
      </c>
      <c r="AF581" s="13" t="s">
        <v>20</v>
      </c>
      <c r="AG581" s="13">
        <v>0</v>
      </c>
      <c r="AH581" t="s">
        <v>20</v>
      </c>
      <c r="AI581">
        <v>0</v>
      </c>
      <c r="AK581">
        <v>0</v>
      </c>
      <c r="AL581">
        <v>0</v>
      </c>
      <c r="AM581">
        <v>2</v>
      </c>
      <c r="AN581">
        <v>0</v>
      </c>
      <c r="AO581">
        <v>0</v>
      </c>
      <c r="AQ581">
        <v>2</v>
      </c>
      <c r="AR581" t="s">
        <v>20</v>
      </c>
      <c r="AS581" t="s">
        <v>20</v>
      </c>
      <c r="AT581">
        <v>5</v>
      </c>
      <c r="AU581">
        <v>2</v>
      </c>
      <c r="AV581">
        <v>0</v>
      </c>
      <c r="BA581" t="s">
        <v>2328</v>
      </c>
      <c r="BB581" s="6" t="s">
        <v>1401</v>
      </c>
      <c r="BE581">
        <v>-810</v>
      </c>
      <c r="BG581" s="9">
        <v>546</v>
      </c>
      <c r="BI581" s="14" t="s">
        <v>3149</v>
      </c>
    </row>
    <row r="582" spans="1:61" x14ac:dyDescent="0.25">
      <c r="A582" s="102" t="s">
        <v>1</v>
      </c>
      <c r="B582" s="9" t="s">
        <v>331</v>
      </c>
      <c r="C582" s="9" t="str">
        <f>VLOOKUP(Tabelle1[[#This Row],[bank_name]],list_all_banks!$B$1:$C$691,2,FALSE)</f>
        <v>DE13216</v>
      </c>
      <c r="D582" s="6" t="s">
        <v>332</v>
      </c>
      <c r="E582" s="42" t="str">
        <f t="shared" si="9"/>
        <v>31.12.2016</v>
      </c>
      <c r="F582" s="9">
        <v>2016</v>
      </c>
      <c r="G582" s="9">
        <v>1</v>
      </c>
      <c r="H582" s="9">
        <v>2</v>
      </c>
      <c r="I582" s="106">
        <v>3</v>
      </c>
      <c r="J582" s="9">
        <v>2</v>
      </c>
      <c r="K582" s="9" t="s">
        <v>1366</v>
      </c>
      <c r="L582" s="9">
        <v>1</v>
      </c>
      <c r="M582" s="9" t="s">
        <v>14</v>
      </c>
      <c r="N582" s="9" t="s">
        <v>19</v>
      </c>
      <c r="P582" s="9">
        <v>1</v>
      </c>
      <c r="Q582" s="9">
        <v>2</v>
      </c>
      <c r="R582" s="9">
        <v>2</v>
      </c>
      <c r="S582" s="9">
        <v>1</v>
      </c>
      <c r="U582" s="9">
        <v>0</v>
      </c>
      <c r="V582" s="9">
        <v>0</v>
      </c>
      <c r="W582" s="9" t="s">
        <v>20</v>
      </c>
      <c r="Y582" s="9" t="s">
        <v>1706</v>
      </c>
      <c r="Z582" s="68">
        <v>14</v>
      </c>
      <c r="AA582" s="68">
        <v>32</v>
      </c>
      <c r="AB582" s="68">
        <v>7</v>
      </c>
      <c r="AC582" s="68" t="s">
        <v>20</v>
      </c>
      <c r="AD582" s="68" t="s">
        <v>20</v>
      </c>
      <c r="AE582" s="68" t="s">
        <v>20</v>
      </c>
      <c r="AF582" s="68" t="s">
        <v>20</v>
      </c>
      <c r="AG582" s="68">
        <v>0</v>
      </c>
      <c r="AH582" s="9" t="s">
        <v>20</v>
      </c>
      <c r="AI582" s="9">
        <v>0</v>
      </c>
      <c r="AK582" s="9">
        <v>0</v>
      </c>
      <c r="AL582" s="9">
        <v>0</v>
      </c>
      <c r="AM582" s="9">
        <v>2</v>
      </c>
      <c r="AN582" s="9">
        <v>0</v>
      </c>
      <c r="AO582" s="9">
        <v>0</v>
      </c>
      <c r="AQ582" s="9">
        <v>2</v>
      </c>
      <c r="AR582" s="9" t="s">
        <v>20</v>
      </c>
      <c r="AS582" s="9" t="s">
        <v>20</v>
      </c>
      <c r="AT582" s="9">
        <v>5</v>
      </c>
      <c r="AU582" s="9">
        <v>2</v>
      </c>
      <c r="AV582" s="9">
        <v>0</v>
      </c>
      <c r="AW582" s="9"/>
      <c r="AX582" s="9"/>
      <c r="BA582" s="9" t="s">
        <v>2328</v>
      </c>
      <c r="BB582" s="6" t="s">
        <v>1401</v>
      </c>
      <c r="BE582">
        <v>-810</v>
      </c>
      <c r="BG582" s="9">
        <v>546</v>
      </c>
      <c r="BI582" s="14" t="s">
        <v>3149</v>
      </c>
    </row>
    <row r="583" spans="1:61" x14ac:dyDescent="0.25">
      <c r="A583" s="17" t="s">
        <v>1</v>
      </c>
      <c r="B583" t="s">
        <v>331</v>
      </c>
      <c r="C583" t="str">
        <f>VLOOKUP(Tabelle1[[#This Row],[bank_name]],list_all_banks!$B$1:$C$691,2,FALSE)</f>
        <v>DE13216</v>
      </c>
      <c r="D583" s="6" t="s">
        <v>332</v>
      </c>
      <c r="E583" s="42" t="str">
        <f t="shared" si="9"/>
        <v>31.12.2016</v>
      </c>
      <c r="F583">
        <v>2016</v>
      </c>
      <c r="G583">
        <v>1</v>
      </c>
      <c r="H583">
        <v>2</v>
      </c>
      <c r="I583" s="4">
        <v>3</v>
      </c>
      <c r="J583">
        <v>2</v>
      </c>
      <c r="K583" t="s">
        <v>1366</v>
      </c>
      <c r="L583">
        <v>1</v>
      </c>
      <c r="M583" t="s">
        <v>14</v>
      </c>
      <c r="N583" t="s">
        <v>19</v>
      </c>
      <c r="P583">
        <v>1</v>
      </c>
      <c r="Q583">
        <v>2</v>
      </c>
      <c r="R583">
        <v>2</v>
      </c>
      <c r="S583">
        <v>1</v>
      </c>
      <c r="U583">
        <v>0</v>
      </c>
      <c r="V583">
        <v>0</v>
      </c>
      <c r="W583" t="s">
        <v>20</v>
      </c>
      <c r="Y583" t="s">
        <v>1657</v>
      </c>
      <c r="Z583" s="13">
        <v>635</v>
      </c>
      <c r="AA583" s="13">
        <v>1303</v>
      </c>
      <c r="AB583" s="13">
        <v>-3</v>
      </c>
      <c r="AC583" s="13" t="s">
        <v>20</v>
      </c>
      <c r="AD583" s="13" t="s">
        <v>20</v>
      </c>
      <c r="AE583" s="13" t="s">
        <v>20</v>
      </c>
      <c r="AF583" s="13" t="s">
        <v>20</v>
      </c>
      <c r="AG583" s="13">
        <v>-15</v>
      </c>
      <c r="AH583" t="s">
        <v>20</v>
      </c>
      <c r="AI583">
        <v>0</v>
      </c>
      <c r="AK583">
        <v>0</v>
      </c>
      <c r="AL583">
        <v>0</v>
      </c>
      <c r="AM583">
        <v>2</v>
      </c>
      <c r="AN583">
        <v>0</v>
      </c>
      <c r="AO583">
        <v>0</v>
      </c>
      <c r="AQ583">
        <v>2</v>
      </c>
      <c r="AR583" t="s">
        <v>20</v>
      </c>
      <c r="AS583" t="s">
        <v>20</v>
      </c>
      <c r="AT583">
        <v>5</v>
      </c>
      <c r="AU583">
        <v>2</v>
      </c>
      <c r="AV583">
        <v>0</v>
      </c>
      <c r="BA583" t="s">
        <v>2328</v>
      </c>
      <c r="BB583" s="6" t="s">
        <v>1401</v>
      </c>
      <c r="BE583">
        <v>-810</v>
      </c>
      <c r="BG583" s="9">
        <v>546</v>
      </c>
      <c r="BI583" s="14" t="s">
        <v>3149</v>
      </c>
    </row>
    <row r="584" spans="1:61" x14ac:dyDescent="0.25">
      <c r="A584" s="17" t="s">
        <v>1</v>
      </c>
      <c r="B584" t="s">
        <v>331</v>
      </c>
      <c r="C584" t="str">
        <f>VLOOKUP(Tabelle1[[#This Row],[bank_name]],list_all_banks!$B$1:$C$691,2,FALSE)</f>
        <v>DE13216</v>
      </c>
      <c r="D584" s="6" t="s">
        <v>332</v>
      </c>
      <c r="E584" s="42" t="str">
        <f t="shared" si="9"/>
        <v>31.12.2016</v>
      </c>
      <c r="F584">
        <v>2016</v>
      </c>
      <c r="G584">
        <v>1</v>
      </c>
      <c r="H584">
        <v>2</v>
      </c>
      <c r="I584" s="4">
        <v>3</v>
      </c>
      <c r="J584">
        <v>2</v>
      </c>
      <c r="K584" t="s">
        <v>1366</v>
      </c>
      <c r="L584">
        <v>1</v>
      </c>
      <c r="M584" t="s">
        <v>14</v>
      </c>
      <c r="N584" t="s">
        <v>19</v>
      </c>
      <c r="P584">
        <v>1</v>
      </c>
      <c r="Q584">
        <v>2</v>
      </c>
      <c r="R584">
        <v>2</v>
      </c>
      <c r="S584">
        <v>1</v>
      </c>
      <c r="U584">
        <v>0</v>
      </c>
      <c r="V584">
        <v>0</v>
      </c>
      <c r="W584" t="s">
        <v>20</v>
      </c>
      <c r="Y584" t="s">
        <v>983</v>
      </c>
      <c r="Z584" s="13">
        <v>18</v>
      </c>
      <c r="AA584" s="13">
        <v>54</v>
      </c>
      <c r="AB584" s="13">
        <v>5</v>
      </c>
      <c r="AC584" s="13" t="s">
        <v>20</v>
      </c>
      <c r="AD584" s="13" t="s">
        <v>20</v>
      </c>
      <c r="AE584" s="13" t="s">
        <v>20</v>
      </c>
      <c r="AF584" s="13" t="s">
        <v>20</v>
      </c>
      <c r="AG584" s="13">
        <v>1</v>
      </c>
      <c r="AH584" t="s">
        <v>20</v>
      </c>
      <c r="AI584">
        <v>0</v>
      </c>
      <c r="AK584">
        <v>0</v>
      </c>
      <c r="AL584">
        <v>0</v>
      </c>
      <c r="AM584">
        <v>2</v>
      </c>
      <c r="AN584">
        <v>0</v>
      </c>
      <c r="AO584">
        <v>0</v>
      </c>
      <c r="AQ584">
        <v>2</v>
      </c>
      <c r="AR584" t="s">
        <v>20</v>
      </c>
      <c r="AS584" t="s">
        <v>20</v>
      </c>
      <c r="AT584">
        <v>5</v>
      </c>
      <c r="AU584">
        <v>2</v>
      </c>
      <c r="AV584">
        <v>0</v>
      </c>
      <c r="BA584" t="s">
        <v>2328</v>
      </c>
      <c r="BB584" s="6" t="s">
        <v>1401</v>
      </c>
      <c r="BE584">
        <v>-810</v>
      </c>
      <c r="BG584" s="9">
        <v>546</v>
      </c>
      <c r="BI584" s="14" t="s">
        <v>3149</v>
      </c>
    </row>
    <row r="585" spans="1:61" x14ac:dyDescent="0.25">
      <c r="A585" s="17" t="s">
        <v>1</v>
      </c>
      <c r="B585" t="s">
        <v>331</v>
      </c>
      <c r="C585" t="str">
        <f>VLOOKUP(Tabelle1[[#This Row],[bank_name]],list_all_banks!$B$1:$C$691,2,FALSE)</f>
        <v>DE13216</v>
      </c>
      <c r="D585" s="6" t="s">
        <v>332</v>
      </c>
      <c r="E585" s="42" t="str">
        <f t="shared" si="9"/>
        <v>31.12.2016</v>
      </c>
      <c r="F585">
        <v>2016</v>
      </c>
      <c r="G585">
        <v>1</v>
      </c>
      <c r="H585">
        <v>2</v>
      </c>
      <c r="I585" s="4">
        <v>3</v>
      </c>
      <c r="J585">
        <v>2</v>
      </c>
      <c r="K585" t="s">
        <v>1366</v>
      </c>
      <c r="L585">
        <v>1</v>
      </c>
      <c r="M585" t="s">
        <v>14</v>
      </c>
      <c r="N585" t="s">
        <v>19</v>
      </c>
      <c r="P585">
        <v>1</v>
      </c>
      <c r="Q585">
        <v>2</v>
      </c>
      <c r="R585">
        <v>2</v>
      </c>
      <c r="S585">
        <v>1</v>
      </c>
      <c r="U585">
        <v>0</v>
      </c>
      <c r="V585">
        <v>0</v>
      </c>
      <c r="W585" t="s">
        <v>20</v>
      </c>
      <c r="Y585" t="s">
        <v>1662</v>
      </c>
      <c r="Z585" s="13">
        <v>660</v>
      </c>
      <c r="AA585" s="13">
        <v>11569</v>
      </c>
      <c r="AB585" s="13">
        <v>464</v>
      </c>
      <c r="AC585" s="13" t="s">
        <v>20</v>
      </c>
      <c r="AD585" s="13" t="s">
        <v>20</v>
      </c>
      <c r="AE585" s="13" t="s">
        <v>20</v>
      </c>
      <c r="AF585" s="13" t="s">
        <v>20</v>
      </c>
      <c r="AG585" s="13">
        <v>221</v>
      </c>
      <c r="AH585" t="s">
        <v>20</v>
      </c>
      <c r="AI585">
        <v>0</v>
      </c>
      <c r="AK585">
        <v>0</v>
      </c>
      <c r="AL585">
        <v>0</v>
      </c>
      <c r="AM585">
        <v>2</v>
      </c>
      <c r="AN585">
        <v>0</v>
      </c>
      <c r="AO585">
        <v>0</v>
      </c>
      <c r="AQ585">
        <v>2</v>
      </c>
      <c r="AR585" t="s">
        <v>20</v>
      </c>
      <c r="AS585" t="s">
        <v>20</v>
      </c>
      <c r="AT585">
        <v>5</v>
      </c>
      <c r="AU585">
        <v>2</v>
      </c>
      <c r="AV585">
        <v>0</v>
      </c>
      <c r="BA585" t="s">
        <v>2328</v>
      </c>
      <c r="BB585" s="6" t="s">
        <v>1401</v>
      </c>
      <c r="BE585">
        <v>-810</v>
      </c>
      <c r="BG585" s="9">
        <v>546</v>
      </c>
      <c r="BI585" s="14" t="s">
        <v>3149</v>
      </c>
    </row>
    <row r="586" spans="1:61" x14ac:dyDescent="0.25">
      <c r="A586" s="102" t="s">
        <v>1</v>
      </c>
      <c r="B586" s="9" t="s">
        <v>331</v>
      </c>
      <c r="C586" s="9" t="str">
        <f>VLOOKUP(Tabelle1[[#This Row],[bank_name]],list_all_banks!$B$1:$C$691,2,FALSE)</f>
        <v>DE13216</v>
      </c>
      <c r="D586" s="6" t="s">
        <v>332</v>
      </c>
      <c r="E586" s="42" t="str">
        <f t="shared" si="9"/>
        <v>31.12.2016</v>
      </c>
      <c r="F586" s="9">
        <v>2016</v>
      </c>
      <c r="G586" s="9">
        <v>1</v>
      </c>
      <c r="H586" s="9">
        <v>2</v>
      </c>
      <c r="I586" s="106">
        <v>3</v>
      </c>
      <c r="J586" s="9">
        <v>2</v>
      </c>
      <c r="K586" s="9" t="s">
        <v>1366</v>
      </c>
      <c r="L586" s="9">
        <v>1</v>
      </c>
      <c r="M586" s="9" t="s">
        <v>14</v>
      </c>
      <c r="N586" s="9" t="s">
        <v>19</v>
      </c>
      <c r="P586" s="9">
        <v>1</v>
      </c>
      <c r="Q586" s="9">
        <v>2</v>
      </c>
      <c r="R586" s="9">
        <v>2</v>
      </c>
      <c r="S586" s="9">
        <v>1</v>
      </c>
      <c r="U586" s="9">
        <v>0</v>
      </c>
      <c r="V586" s="9">
        <v>0</v>
      </c>
      <c r="W586" s="9" t="s">
        <v>20</v>
      </c>
      <c r="Y586" s="9" t="s">
        <v>1702</v>
      </c>
      <c r="Z586" s="68">
        <v>158</v>
      </c>
      <c r="AA586" s="68">
        <v>306</v>
      </c>
      <c r="AB586" s="68">
        <v>97</v>
      </c>
      <c r="AC586" s="68" t="s">
        <v>20</v>
      </c>
      <c r="AD586" s="68" t="s">
        <v>20</v>
      </c>
      <c r="AE586" s="68" t="s">
        <v>20</v>
      </c>
      <c r="AF586" s="68" t="s">
        <v>20</v>
      </c>
      <c r="AG586" s="68">
        <v>32</v>
      </c>
      <c r="AH586" s="9" t="s">
        <v>20</v>
      </c>
      <c r="AI586" s="9">
        <v>0</v>
      </c>
      <c r="AK586" s="9">
        <v>0</v>
      </c>
      <c r="AL586" s="9">
        <v>0</v>
      </c>
      <c r="AM586" s="9">
        <v>2</v>
      </c>
      <c r="AN586" s="9">
        <v>0</v>
      </c>
      <c r="AO586" s="9">
        <v>0</v>
      </c>
      <c r="AQ586" s="9">
        <v>2</v>
      </c>
      <c r="AR586" s="9" t="s">
        <v>20</v>
      </c>
      <c r="AS586" s="9" t="s">
        <v>20</v>
      </c>
      <c r="AT586" s="9">
        <v>5</v>
      </c>
      <c r="AU586" s="9">
        <v>2</v>
      </c>
      <c r="AV586" s="9">
        <v>0</v>
      </c>
      <c r="AW586" s="9"/>
      <c r="AX586" s="9"/>
      <c r="BA586" s="9" t="s">
        <v>2328</v>
      </c>
      <c r="BB586" s="6" t="s">
        <v>1401</v>
      </c>
      <c r="BE586">
        <v>-810</v>
      </c>
      <c r="BG586" s="9">
        <v>546</v>
      </c>
      <c r="BI586" s="14" t="s">
        <v>3149</v>
      </c>
    </row>
    <row r="587" spans="1:61" x14ac:dyDescent="0.25">
      <c r="A587" s="17" t="s">
        <v>1</v>
      </c>
      <c r="B587" t="s">
        <v>331</v>
      </c>
      <c r="C587" t="str">
        <f>VLOOKUP(Tabelle1[[#This Row],[bank_name]],list_all_banks!$B$1:$C$691,2,FALSE)</f>
        <v>DE13216</v>
      </c>
      <c r="D587" s="6" t="s">
        <v>332</v>
      </c>
      <c r="E587" s="42" t="str">
        <f t="shared" si="9"/>
        <v>31.12.2016</v>
      </c>
      <c r="F587">
        <v>2016</v>
      </c>
      <c r="G587">
        <v>1</v>
      </c>
      <c r="H587">
        <v>2</v>
      </c>
      <c r="I587" s="4">
        <v>3</v>
      </c>
      <c r="J587">
        <v>2</v>
      </c>
      <c r="K587" t="s">
        <v>1366</v>
      </c>
      <c r="L587">
        <v>1</v>
      </c>
      <c r="M587" t="s">
        <v>14</v>
      </c>
      <c r="N587" t="s">
        <v>19</v>
      </c>
      <c r="P587">
        <v>1</v>
      </c>
      <c r="Q587">
        <v>2</v>
      </c>
      <c r="R587">
        <v>2</v>
      </c>
      <c r="S587">
        <v>1</v>
      </c>
      <c r="U587">
        <v>0</v>
      </c>
      <c r="V587">
        <v>0</v>
      </c>
      <c r="W587" t="s">
        <v>20</v>
      </c>
      <c r="Y587" t="s">
        <v>1001</v>
      </c>
      <c r="Z587" s="13">
        <v>38</v>
      </c>
      <c r="AA587" s="13">
        <v>645</v>
      </c>
      <c r="AB587" s="13">
        <v>8</v>
      </c>
      <c r="AC587" s="13" t="s">
        <v>20</v>
      </c>
      <c r="AD587" s="13" t="s">
        <v>20</v>
      </c>
      <c r="AE587" s="13" t="s">
        <v>20</v>
      </c>
      <c r="AF587" s="13" t="s">
        <v>20</v>
      </c>
      <c r="AG587" s="13">
        <v>1</v>
      </c>
      <c r="AH587" t="s">
        <v>20</v>
      </c>
      <c r="AI587">
        <v>0</v>
      </c>
      <c r="AK587">
        <v>0</v>
      </c>
      <c r="AL587">
        <v>0</v>
      </c>
      <c r="AM587">
        <v>2</v>
      </c>
      <c r="AN587">
        <v>0</v>
      </c>
      <c r="AO587">
        <v>0</v>
      </c>
      <c r="AQ587">
        <v>2</v>
      </c>
      <c r="AR587" t="s">
        <v>20</v>
      </c>
      <c r="AS587" t="s">
        <v>20</v>
      </c>
      <c r="AT587">
        <v>5</v>
      </c>
      <c r="AU587">
        <v>2</v>
      </c>
      <c r="AV587">
        <v>0</v>
      </c>
      <c r="BA587" t="s">
        <v>2328</v>
      </c>
      <c r="BB587" s="6" t="s">
        <v>1401</v>
      </c>
      <c r="BE587">
        <v>-810</v>
      </c>
      <c r="BG587" s="9">
        <v>546</v>
      </c>
      <c r="BI587" s="14" t="s">
        <v>3149</v>
      </c>
    </row>
    <row r="588" spans="1:61" x14ac:dyDescent="0.25">
      <c r="A588" s="17" t="s">
        <v>1</v>
      </c>
      <c r="B588" t="s">
        <v>331</v>
      </c>
      <c r="C588" t="str">
        <f>VLOOKUP(Tabelle1[[#This Row],[bank_name]],list_all_banks!$B$1:$C$691,2,FALSE)</f>
        <v>DE13216</v>
      </c>
      <c r="D588" s="6" t="s">
        <v>332</v>
      </c>
      <c r="E588" s="42" t="str">
        <f t="shared" si="9"/>
        <v>31.12.2016</v>
      </c>
      <c r="F588">
        <v>2016</v>
      </c>
      <c r="G588">
        <v>1</v>
      </c>
      <c r="H588">
        <v>2</v>
      </c>
      <c r="I588" s="4">
        <v>3</v>
      </c>
      <c r="J588">
        <v>2</v>
      </c>
      <c r="K588" t="s">
        <v>1366</v>
      </c>
      <c r="L588">
        <v>1</v>
      </c>
      <c r="M588" t="s">
        <v>14</v>
      </c>
      <c r="N588" t="s">
        <v>19</v>
      </c>
      <c r="P588">
        <v>1</v>
      </c>
      <c r="Q588">
        <v>2</v>
      </c>
      <c r="R588">
        <v>2</v>
      </c>
      <c r="S588">
        <v>1</v>
      </c>
      <c r="U588">
        <v>0</v>
      </c>
      <c r="V588">
        <v>0</v>
      </c>
      <c r="W588" t="s">
        <v>20</v>
      </c>
      <c r="Y588" t="s">
        <v>1726</v>
      </c>
      <c r="Z588" s="13">
        <v>6</v>
      </c>
      <c r="AA588" s="13">
        <v>11</v>
      </c>
      <c r="AB588" s="13">
        <v>-1</v>
      </c>
      <c r="AC588" s="13" t="s">
        <v>20</v>
      </c>
      <c r="AD588" s="13" t="s">
        <v>20</v>
      </c>
      <c r="AE588" s="13" t="s">
        <v>20</v>
      </c>
      <c r="AF588" s="13" t="s">
        <v>20</v>
      </c>
      <c r="AG588" s="13">
        <v>0</v>
      </c>
      <c r="AH588" t="s">
        <v>20</v>
      </c>
      <c r="AI588">
        <v>0</v>
      </c>
      <c r="AK588">
        <v>0</v>
      </c>
      <c r="AL588">
        <v>0</v>
      </c>
      <c r="AM588">
        <v>2</v>
      </c>
      <c r="AN588">
        <v>0</v>
      </c>
      <c r="AO588">
        <v>0</v>
      </c>
      <c r="AQ588">
        <v>2</v>
      </c>
      <c r="AR588" t="s">
        <v>20</v>
      </c>
      <c r="AS588" t="s">
        <v>20</v>
      </c>
      <c r="AT588">
        <v>5</v>
      </c>
      <c r="AU588">
        <v>2</v>
      </c>
      <c r="AV588">
        <v>0</v>
      </c>
      <c r="BA588" t="s">
        <v>2328</v>
      </c>
      <c r="BB588" s="6" t="s">
        <v>1401</v>
      </c>
      <c r="BE588">
        <v>-810</v>
      </c>
      <c r="BG588" s="9">
        <v>546</v>
      </c>
      <c r="BI588" s="14" t="s">
        <v>3149</v>
      </c>
    </row>
    <row r="589" spans="1:61" s="5" customFormat="1" x14ac:dyDescent="0.25">
      <c r="A589" s="102" t="s">
        <v>1</v>
      </c>
      <c r="B589" s="9" t="s">
        <v>331</v>
      </c>
      <c r="C589" s="9" t="str">
        <f>VLOOKUP(Tabelle1[[#This Row],[bank_name]],list_all_banks!$B$1:$C$691,2,FALSE)</f>
        <v>DE13216</v>
      </c>
      <c r="D589" s="6" t="s">
        <v>332</v>
      </c>
      <c r="E589" s="42" t="str">
        <f t="shared" si="9"/>
        <v>31.12.2016</v>
      </c>
      <c r="F589" s="9">
        <v>2016</v>
      </c>
      <c r="G589" s="9">
        <v>1</v>
      </c>
      <c r="H589" s="9">
        <v>2</v>
      </c>
      <c r="I589" s="106">
        <v>3</v>
      </c>
      <c r="J589" s="9">
        <v>2</v>
      </c>
      <c r="K589" s="9" t="s">
        <v>1366</v>
      </c>
      <c r="L589" s="9">
        <v>1</v>
      </c>
      <c r="M589" s="9" t="s">
        <v>14</v>
      </c>
      <c r="N589" s="9" t="s">
        <v>19</v>
      </c>
      <c r="O589" s="6"/>
      <c r="P589" s="9">
        <v>1</v>
      </c>
      <c r="Q589" s="9">
        <v>2</v>
      </c>
      <c r="R589" s="9">
        <v>2</v>
      </c>
      <c r="S589" s="9">
        <v>1</v>
      </c>
      <c r="T589" s="6"/>
      <c r="U589" s="9">
        <v>0</v>
      </c>
      <c r="V589" s="9">
        <v>0</v>
      </c>
      <c r="W589" s="9" t="s">
        <v>20</v>
      </c>
      <c r="X589" s="6"/>
      <c r="Y589" s="9" t="s">
        <v>1020</v>
      </c>
      <c r="Z589" s="68">
        <v>1007</v>
      </c>
      <c r="AA589" s="68">
        <v>3880</v>
      </c>
      <c r="AB589" s="68">
        <v>-4</v>
      </c>
      <c r="AC589" s="68" t="s">
        <v>20</v>
      </c>
      <c r="AD589" s="68" t="s">
        <v>20</v>
      </c>
      <c r="AE589" s="68" t="s">
        <v>20</v>
      </c>
      <c r="AF589" s="68" t="s">
        <v>20</v>
      </c>
      <c r="AG589" s="68">
        <v>36</v>
      </c>
      <c r="AH589" s="9" t="s">
        <v>20</v>
      </c>
      <c r="AI589" s="9">
        <v>0</v>
      </c>
      <c r="AJ589" s="6"/>
      <c r="AK589" s="9">
        <v>0</v>
      </c>
      <c r="AL589" s="9">
        <v>0</v>
      </c>
      <c r="AM589" s="9">
        <v>2</v>
      </c>
      <c r="AN589" s="9">
        <v>0</v>
      </c>
      <c r="AO589" s="9">
        <v>0</v>
      </c>
      <c r="AP589" s="6"/>
      <c r="AQ589" s="9">
        <v>2</v>
      </c>
      <c r="AR589" s="9" t="s">
        <v>20</v>
      </c>
      <c r="AS589" s="9" t="s">
        <v>20</v>
      </c>
      <c r="AT589" s="9">
        <v>5</v>
      </c>
      <c r="AU589" s="9">
        <v>2</v>
      </c>
      <c r="AV589" s="9">
        <v>0</v>
      </c>
      <c r="AW589" s="9"/>
      <c r="AX589" s="9"/>
      <c r="AY589" s="6"/>
      <c r="AZ589" s="42"/>
      <c r="BA589" s="9" t="s">
        <v>2328</v>
      </c>
      <c r="BB589" s="6" t="s">
        <v>1401</v>
      </c>
      <c r="BE589">
        <v>-810</v>
      </c>
      <c r="BF589"/>
      <c r="BG589" s="9">
        <v>546</v>
      </c>
      <c r="BH589" s="10"/>
      <c r="BI589" s="14" t="s">
        <v>3149</v>
      </c>
    </row>
    <row r="590" spans="1:61" x14ac:dyDescent="0.25">
      <c r="A590" s="17" t="s">
        <v>1</v>
      </c>
      <c r="B590" t="s">
        <v>331</v>
      </c>
      <c r="C590" t="str">
        <f>VLOOKUP(Tabelle1[[#This Row],[bank_name]],list_all_banks!$B$1:$C$691,2,FALSE)</f>
        <v>DE13216</v>
      </c>
      <c r="D590" s="6" t="s">
        <v>332</v>
      </c>
      <c r="E590" s="42" t="str">
        <f t="shared" si="9"/>
        <v>31.12.2016</v>
      </c>
      <c r="F590">
        <v>2016</v>
      </c>
      <c r="G590">
        <v>1</v>
      </c>
      <c r="H590">
        <v>2</v>
      </c>
      <c r="I590" s="4">
        <v>3</v>
      </c>
      <c r="J590">
        <v>2</v>
      </c>
      <c r="K590" t="s">
        <v>1366</v>
      </c>
      <c r="L590">
        <v>1</v>
      </c>
      <c r="M590" t="s">
        <v>14</v>
      </c>
      <c r="N590" t="s">
        <v>19</v>
      </c>
      <c r="P590">
        <v>1</v>
      </c>
      <c r="Q590">
        <v>2</v>
      </c>
      <c r="R590">
        <v>2</v>
      </c>
      <c r="S590">
        <v>1</v>
      </c>
      <c r="U590">
        <v>0</v>
      </c>
      <c r="V590">
        <v>0</v>
      </c>
      <c r="W590" t="s">
        <v>20</v>
      </c>
      <c r="Y590" t="s">
        <v>1696</v>
      </c>
      <c r="Z590" s="13">
        <v>600</v>
      </c>
      <c r="AA590" s="13">
        <v>661</v>
      </c>
      <c r="AB590" s="13">
        <v>245</v>
      </c>
      <c r="AC590" s="13" t="s">
        <v>20</v>
      </c>
      <c r="AD590" s="13" t="s">
        <v>20</v>
      </c>
      <c r="AE590" s="13" t="s">
        <v>20</v>
      </c>
      <c r="AF590" s="13" t="s">
        <v>20</v>
      </c>
      <c r="AG590" s="13">
        <v>93</v>
      </c>
      <c r="AH590" t="s">
        <v>20</v>
      </c>
      <c r="AI590">
        <v>0</v>
      </c>
      <c r="AK590">
        <v>0</v>
      </c>
      <c r="AL590">
        <v>0</v>
      </c>
      <c r="AM590">
        <v>2</v>
      </c>
      <c r="AN590">
        <v>0</v>
      </c>
      <c r="AO590">
        <v>0</v>
      </c>
      <c r="AQ590">
        <v>2</v>
      </c>
      <c r="AR590" t="s">
        <v>20</v>
      </c>
      <c r="AS590" t="s">
        <v>20</v>
      </c>
      <c r="AT590">
        <v>5</v>
      </c>
      <c r="AU590">
        <v>2</v>
      </c>
      <c r="AV590">
        <v>0</v>
      </c>
      <c r="BA590" t="s">
        <v>2328</v>
      </c>
      <c r="BB590" s="6" t="s">
        <v>1401</v>
      </c>
      <c r="BE590">
        <v>-810</v>
      </c>
      <c r="BG590" s="9">
        <v>546</v>
      </c>
      <c r="BI590" s="14" t="s">
        <v>3149</v>
      </c>
    </row>
    <row r="591" spans="1:61" x14ac:dyDescent="0.25">
      <c r="A591" s="17" t="s">
        <v>1</v>
      </c>
      <c r="B591" t="s">
        <v>331</v>
      </c>
      <c r="C591" t="str">
        <f>VLOOKUP(Tabelle1[[#This Row],[bank_name]],list_all_banks!$B$1:$C$691,2,FALSE)</f>
        <v>DE13216</v>
      </c>
      <c r="D591" s="6" t="s">
        <v>332</v>
      </c>
      <c r="E591" s="42" t="str">
        <f t="shared" si="9"/>
        <v>31.12.2016</v>
      </c>
      <c r="F591">
        <v>2016</v>
      </c>
      <c r="G591">
        <v>1</v>
      </c>
      <c r="H591">
        <v>2</v>
      </c>
      <c r="I591" s="4">
        <v>3</v>
      </c>
      <c r="J591">
        <v>2</v>
      </c>
      <c r="K591" t="s">
        <v>1366</v>
      </c>
      <c r="L591">
        <v>1</v>
      </c>
      <c r="M591" t="s">
        <v>14</v>
      </c>
      <c r="N591" t="s">
        <v>19</v>
      </c>
      <c r="P591">
        <v>1</v>
      </c>
      <c r="Q591">
        <v>2</v>
      </c>
      <c r="R591">
        <v>2</v>
      </c>
      <c r="S591">
        <v>1</v>
      </c>
      <c r="U591">
        <v>0</v>
      </c>
      <c r="V591">
        <v>0</v>
      </c>
      <c r="W591" t="s">
        <v>20</v>
      </c>
      <c r="Y591" t="s">
        <v>1681</v>
      </c>
      <c r="Z591" s="13">
        <v>23</v>
      </c>
      <c r="AA591" s="13">
        <v>90</v>
      </c>
      <c r="AB591" s="13">
        <v>3</v>
      </c>
      <c r="AC591" s="13" t="s">
        <v>20</v>
      </c>
      <c r="AD591" s="13" t="s">
        <v>20</v>
      </c>
      <c r="AE591" s="13" t="s">
        <v>20</v>
      </c>
      <c r="AF591" s="13" t="s">
        <v>20</v>
      </c>
      <c r="AG591" s="13">
        <v>1</v>
      </c>
      <c r="AH591" t="s">
        <v>20</v>
      </c>
      <c r="AI591">
        <v>0</v>
      </c>
      <c r="AK591">
        <v>0</v>
      </c>
      <c r="AL591">
        <v>0</v>
      </c>
      <c r="AM591">
        <v>2</v>
      </c>
      <c r="AN591">
        <v>0</v>
      </c>
      <c r="AO591">
        <v>0</v>
      </c>
      <c r="AQ591">
        <v>2</v>
      </c>
      <c r="AR591" t="s">
        <v>20</v>
      </c>
      <c r="AS591" t="s">
        <v>20</v>
      </c>
      <c r="AT591">
        <v>5</v>
      </c>
      <c r="AU591">
        <v>2</v>
      </c>
      <c r="AV591">
        <v>0</v>
      </c>
      <c r="BA591" t="s">
        <v>2328</v>
      </c>
      <c r="BB591" s="6" t="s">
        <v>1401</v>
      </c>
      <c r="BE591">
        <v>-810</v>
      </c>
      <c r="BG591" s="9">
        <v>546</v>
      </c>
      <c r="BI591" s="14" t="s">
        <v>3149</v>
      </c>
    </row>
    <row r="592" spans="1:61" x14ac:dyDescent="0.25">
      <c r="A592" s="102" t="s">
        <v>1</v>
      </c>
      <c r="B592" s="9" t="s">
        <v>331</v>
      </c>
      <c r="C592" s="9" t="str">
        <f>VLOOKUP(Tabelle1[[#This Row],[bank_name]],list_all_banks!$B$1:$C$691,2,FALSE)</f>
        <v>DE13216</v>
      </c>
      <c r="D592" s="6" t="s">
        <v>332</v>
      </c>
      <c r="E592" s="42" t="str">
        <f t="shared" si="9"/>
        <v>31.12.2016</v>
      </c>
      <c r="F592" s="9">
        <v>2016</v>
      </c>
      <c r="G592" s="9">
        <v>1</v>
      </c>
      <c r="H592" s="9">
        <v>2</v>
      </c>
      <c r="I592" s="106">
        <v>3</v>
      </c>
      <c r="J592" s="9">
        <v>2</v>
      </c>
      <c r="K592" s="9" t="s">
        <v>1366</v>
      </c>
      <c r="L592" s="9">
        <v>1</v>
      </c>
      <c r="M592" s="9" t="s">
        <v>14</v>
      </c>
      <c r="N592" s="9" t="s">
        <v>19</v>
      </c>
      <c r="P592" s="9">
        <v>1</v>
      </c>
      <c r="Q592" s="9">
        <v>2</v>
      </c>
      <c r="R592" s="9">
        <v>2</v>
      </c>
      <c r="S592" s="9">
        <v>1</v>
      </c>
      <c r="U592" s="9">
        <v>0</v>
      </c>
      <c r="V592" s="9">
        <v>0</v>
      </c>
      <c r="W592" s="9" t="s">
        <v>20</v>
      </c>
      <c r="Y592" s="9" t="s">
        <v>1205</v>
      </c>
      <c r="Z592" s="68">
        <v>1</v>
      </c>
      <c r="AA592" s="68">
        <v>0</v>
      </c>
      <c r="AB592" s="68">
        <v>0</v>
      </c>
      <c r="AC592" s="68" t="s">
        <v>20</v>
      </c>
      <c r="AD592" s="68" t="s">
        <v>20</v>
      </c>
      <c r="AE592" s="68" t="s">
        <v>20</v>
      </c>
      <c r="AF592" s="68" t="s">
        <v>20</v>
      </c>
      <c r="AG592" s="68">
        <v>0</v>
      </c>
      <c r="AH592" s="9" t="s">
        <v>20</v>
      </c>
      <c r="AI592" s="9">
        <v>0</v>
      </c>
      <c r="AK592" s="9">
        <v>0</v>
      </c>
      <c r="AL592" s="9">
        <v>0</v>
      </c>
      <c r="AM592" s="9">
        <v>2</v>
      </c>
      <c r="AN592" s="9">
        <v>0</v>
      </c>
      <c r="AO592" s="9">
        <v>0</v>
      </c>
      <c r="AQ592" s="9">
        <v>2</v>
      </c>
      <c r="AR592" s="9" t="s">
        <v>20</v>
      </c>
      <c r="AS592" s="9" t="s">
        <v>20</v>
      </c>
      <c r="AT592" s="9">
        <v>5</v>
      </c>
      <c r="AU592" s="9">
        <v>2</v>
      </c>
      <c r="AV592" s="9">
        <v>0</v>
      </c>
      <c r="AW592" s="9"/>
      <c r="AX592" s="9"/>
      <c r="BA592" s="9" t="s">
        <v>2328</v>
      </c>
      <c r="BB592" s="6" t="s">
        <v>1401</v>
      </c>
      <c r="BE592">
        <v>-810</v>
      </c>
      <c r="BG592" s="9">
        <v>546</v>
      </c>
      <c r="BI592" s="14" t="s">
        <v>3149</v>
      </c>
    </row>
    <row r="593" spans="1:61" x14ac:dyDescent="0.25">
      <c r="A593" s="17" t="s">
        <v>1</v>
      </c>
      <c r="B593" t="s">
        <v>331</v>
      </c>
      <c r="C593" t="str">
        <f>VLOOKUP(Tabelle1[[#This Row],[bank_name]],list_all_banks!$B$1:$C$691,2,FALSE)</f>
        <v>DE13216</v>
      </c>
      <c r="D593" s="6" t="s">
        <v>332</v>
      </c>
      <c r="E593" s="42" t="str">
        <f t="shared" si="9"/>
        <v>31.12.2016</v>
      </c>
      <c r="F593">
        <v>2016</v>
      </c>
      <c r="G593">
        <v>1</v>
      </c>
      <c r="H593">
        <v>2</v>
      </c>
      <c r="I593" s="4">
        <v>3</v>
      </c>
      <c r="J593">
        <v>2</v>
      </c>
      <c r="K593" t="s">
        <v>1366</v>
      </c>
      <c r="L593">
        <v>1</v>
      </c>
      <c r="M593" t="s">
        <v>14</v>
      </c>
      <c r="N593" t="s">
        <v>19</v>
      </c>
      <c r="P593">
        <v>1</v>
      </c>
      <c r="Q593">
        <v>2</v>
      </c>
      <c r="R593">
        <v>2</v>
      </c>
      <c r="S593">
        <v>1</v>
      </c>
      <c r="U593">
        <v>0</v>
      </c>
      <c r="V593">
        <v>0</v>
      </c>
      <c r="W593" t="s">
        <v>20</v>
      </c>
      <c r="Y593" t="s">
        <v>1170</v>
      </c>
      <c r="Z593" s="13">
        <v>1953</v>
      </c>
      <c r="AA593" s="13">
        <v>512</v>
      </c>
      <c r="AB593" s="13">
        <v>1605</v>
      </c>
      <c r="AC593" s="13" t="s">
        <v>20</v>
      </c>
      <c r="AD593" s="13" t="s">
        <v>20</v>
      </c>
      <c r="AE593" s="13" t="s">
        <v>20</v>
      </c>
      <c r="AF593" s="13" t="s">
        <v>20</v>
      </c>
      <c r="AG593" s="13">
        <v>148</v>
      </c>
      <c r="AH593" t="s">
        <v>20</v>
      </c>
      <c r="AI593">
        <v>0</v>
      </c>
      <c r="AK593">
        <v>0</v>
      </c>
      <c r="AL593">
        <v>0</v>
      </c>
      <c r="AM593">
        <v>2</v>
      </c>
      <c r="AN593">
        <v>0</v>
      </c>
      <c r="AO593">
        <v>0</v>
      </c>
      <c r="AQ593">
        <v>2</v>
      </c>
      <c r="AR593" t="s">
        <v>20</v>
      </c>
      <c r="AS593" t="s">
        <v>20</v>
      </c>
      <c r="AT593">
        <v>5</v>
      </c>
      <c r="AU593">
        <v>2</v>
      </c>
      <c r="AV593">
        <v>0</v>
      </c>
      <c r="BA593" t="s">
        <v>2328</v>
      </c>
      <c r="BB593" s="6" t="s">
        <v>1401</v>
      </c>
      <c r="BE593">
        <v>-810</v>
      </c>
      <c r="BG593" s="9">
        <v>546</v>
      </c>
      <c r="BI593" s="14" t="s">
        <v>3149</v>
      </c>
    </row>
    <row r="594" spans="1:61" x14ac:dyDescent="0.25">
      <c r="A594" s="17" t="s">
        <v>1</v>
      </c>
      <c r="B594" t="s">
        <v>331</v>
      </c>
      <c r="C594" t="str">
        <f>VLOOKUP(Tabelle1[[#This Row],[bank_name]],list_all_banks!$B$1:$C$691,2,FALSE)</f>
        <v>DE13216</v>
      </c>
      <c r="D594" s="6" t="s">
        <v>332</v>
      </c>
      <c r="E594" s="42" t="str">
        <f t="shared" si="9"/>
        <v>31.12.2016</v>
      </c>
      <c r="F594">
        <v>2016</v>
      </c>
      <c r="G594">
        <v>1</v>
      </c>
      <c r="H594">
        <v>2</v>
      </c>
      <c r="I594" s="4">
        <v>3</v>
      </c>
      <c r="J594">
        <v>2</v>
      </c>
      <c r="K594" t="s">
        <v>1366</v>
      </c>
      <c r="L594">
        <v>1</v>
      </c>
      <c r="M594" t="s">
        <v>14</v>
      </c>
      <c r="N594" t="s">
        <v>19</v>
      </c>
      <c r="P594">
        <v>1</v>
      </c>
      <c r="Q594">
        <v>2</v>
      </c>
      <c r="R594">
        <v>2</v>
      </c>
      <c r="S594">
        <v>1</v>
      </c>
      <c r="U594">
        <v>0</v>
      </c>
      <c r="V594">
        <v>0</v>
      </c>
      <c r="W594" t="s">
        <v>20</v>
      </c>
      <c r="Y594" t="s">
        <v>1703</v>
      </c>
      <c r="Z594" s="13">
        <v>82</v>
      </c>
      <c r="AA594" s="13">
        <v>226</v>
      </c>
      <c r="AB594" s="13">
        <v>45</v>
      </c>
      <c r="AC594" s="13" t="s">
        <v>20</v>
      </c>
      <c r="AD594" s="13" t="s">
        <v>20</v>
      </c>
      <c r="AE594" s="13" t="s">
        <v>20</v>
      </c>
      <c r="AF594" s="13" t="s">
        <v>20</v>
      </c>
      <c r="AG594" s="13">
        <v>11</v>
      </c>
      <c r="AH594" t="s">
        <v>20</v>
      </c>
      <c r="AI594">
        <v>0</v>
      </c>
      <c r="AK594">
        <v>0</v>
      </c>
      <c r="AL594">
        <v>0</v>
      </c>
      <c r="AM594">
        <v>2</v>
      </c>
      <c r="AN594">
        <v>0</v>
      </c>
      <c r="AO594">
        <v>0</v>
      </c>
      <c r="AQ594">
        <v>2</v>
      </c>
      <c r="AR594" t="s">
        <v>20</v>
      </c>
      <c r="AS594" t="s">
        <v>20</v>
      </c>
      <c r="AT594">
        <v>5</v>
      </c>
      <c r="AU594">
        <v>2</v>
      </c>
      <c r="AV594">
        <v>0</v>
      </c>
      <c r="BA594" t="s">
        <v>2328</v>
      </c>
      <c r="BB594" s="6" t="s">
        <v>1401</v>
      </c>
      <c r="BE594">
        <v>-810</v>
      </c>
      <c r="BG594" s="9">
        <v>546</v>
      </c>
      <c r="BI594" s="14" t="s">
        <v>3149</v>
      </c>
    </row>
    <row r="595" spans="1:61" x14ac:dyDescent="0.25">
      <c r="A595" s="17" t="s">
        <v>1</v>
      </c>
      <c r="B595" t="s">
        <v>331</v>
      </c>
      <c r="C595" t="str">
        <f>VLOOKUP(Tabelle1[[#This Row],[bank_name]],list_all_banks!$B$1:$C$691,2,FALSE)</f>
        <v>DE13216</v>
      </c>
      <c r="D595" s="6" t="s">
        <v>332</v>
      </c>
      <c r="E595" s="42" t="str">
        <f t="shared" si="9"/>
        <v>31.12.2016</v>
      </c>
      <c r="F595">
        <v>2016</v>
      </c>
      <c r="G595">
        <v>1</v>
      </c>
      <c r="H595">
        <v>2</v>
      </c>
      <c r="I595" s="4">
        <v>3</v>
      </c>
      <c r="J595">
        <v>2</v>
      </c>
      <c r="K595" t="s">
        <v>1366</v>
      </c>
      <c r="L595">
        <v>1</v>
      </c>
      <c r="M595" t="s">
        <v>14</v>
      </c>
      <c r="N595" t="s">
        <v>19</v>
      </c>
      <c r="P595">
        <v>1</v>
      </c>
      <c r="Q595">
        <v>2</v>
      </c>
      <c r="R595">
        <v>2</v>
      </c>
      <c r="S595">
        <v>1</v>
      </c>
      <c r="U595">
        <v>0</v>
      </c>
      <c r="V595">
        <v>0</v>
      </c>
      <c r="W595" t="s">
        <v>20</v>
      </c>
      <c r="Y595" t="s">
        <v>1218</v>
      </c>
      <c r="Z595" s="13">
        <v>39</v>
      </c>
      <c r="AA595" s="13">
        <v>0</v>
      </c>
      <c r="AB595" s="13">
        <v>37</v>
      </c>
      <c r="AC595" s="13" t="s">
        <v>20</v>
      </c>
      <c r="AD595" s="13" t="s">
        <v>20</v>
      </c>
      <c r="AE595" s="13" t="s">
        <v>20</v>
      </c>
      <c r="AF595" s="13" t="s">
        <v>20</v>
      </c>
      <c r="AG595" s="13">
        <v>-9</v>
      </c>
      <c r="AH595" t="s">
        <v>20</v>
      </c>
      <c r="AI595">
        <v>0</v>
      </c>
      <c r="AK595">
        <v>0</v>
      </c>
      <c r="AL595">
        <v>0</v>
      </c>
      <c r="AM595">
        <v>2</v>
      </c>
      <c r="AN595">
        <v>0</v>
      </c>
      <c r="AO595">
        <v>0</v>
      </c>
      <c r="AQ595">
        <v>2</v>
      </c>
      <c r="AR595" t="s">
        <v>20</v>
      </c>
      <c r="AS595" t="s">
        <v>20</v>
      </c>
      <c r="AT595">
        <v>5</v>
      </c>
      <c r="AU595">
        <v>2</v>
      </c>
      <c r="AV595">
        <v>0</v>
      </c>
      <c r="BA595" t="s">
        <v>2328</v>
      </c>
      <c r="BB595" s="6" t="s">
        <v>1401</v>
      </c>
      <c r="BE595">
        <v>-810</v>
      </c>
      <c r="BG595" s="9">
        <v>546</v>
      </c>
      <c r="BI595" s="14" t="s">
        <v>3149</v>
      </c>
    </row>
    <row r="596" spans="1:61" x14ac:dyDescent="0.25">
      <c r="A596" s="102" t="s">
        <v>1</v>
      </c>
      <c r="B596" s="9" t="s">
        <v>331</v>
      </c>
      <c r="C596" s="9" t="str">
        <f>VLOOKUP(Tabelle1[[#This Row],[bank_name]],list_all_banks!$B$1:$C$691,2,FALSE)</f>
        <v>DE13216</v>
      </c>
      <c r="D596" s="6" t="s">
        <v>332</v>
      </c>
      <c r="E596" s="42" t="str">
        <f t="shared" si="9"/>
        <v>31.12.2016</v>
      </c>
      <c r="F596" s="9">
        <v>2016</v>
      </c>
      <c r="G596" s="9">
        <v>1</v>
      </c>
      <c r="H596" s="9">
        <v>2</v>
      </c>
      <c r="I596" s="106">
        <v>3</v>
      </c>
      <c r="J596" s="9">
        <v>2</v>
      </c>
      <c r="K596" s="9" t="s">
        <v>1366</v>
      </c>
      <c r="L596" s="9">
        <v>1</v>
      </c>
      <c r="M596" s="9" t="s">
        <v>14</v>
      </c>
      <c r="N596" s="9" t="s">
        <v>19</v>
      </c>
      <c r="P596" s="9">
        <v>1</v>
      </c>
      <c r="Q596" s="9">
        <v>2</v>
      </c>
      <c r="R596" s="9">
        <v>2</v>
      </c>
      <c r="S596" s="9">
        <v>1</v>
      </c>
      <c r="U596" s="9">
        <v>0</v>
      </c>
      <c r="V596" s="9">
        <v>0</v>
      </c>
      <c r="W596" s="9" t="s">
        <v>20</v>
      </c>
      <c r="Y596" s="9" t="s">
        <v>1704</v>
      </c>
      <c r="Z596" s="68">
        <v>147</v>
      </c>
      <c r="AA596" s="68">
        <v>217</v>
      </c>
      <c r="AB596" s="68">
        <v>132</v>
      </c>
      <c r="AC596" s="68" t="s">
        <v>20</v>
      </c>
      <c r="AD596" s="68" t="s">
        <v>20</v>
      </c>
      <c r="AE596" s="68" t="s">
        <v>20</v>
      </c>
      <c r="AF596" s="68" t="s">
        <v>20</v>
      </c>
      <c r="AG596" s="68">
        <v>3</v>
      </c>
      <c r="AH596" s="9" t="s">
        <v>20</v>
      </c>
      <c r="AI596" s="9">
        <v>0</v>
      </c>
      <c r="AK596" s="9">
        <v>0</v>
      </c>
      <c r="AL596" s="9">
        <v>0</v>
      </c>
      <c r="AM596" s="9">
        <v>2</v>
      </c>
      <c r="AN596" s="9">
        <v>0</v>
      </c>
      <c r="AO596" s="9">
        <v>0</v>
      </c>
      <c r="AQ596" s="9">
        <v>2</v>
      </c>
      <c r="AR596" s="9" t="s">
        <v>20</v>
      </c>
      <c r="AS596" s="9" t="s">
        <v>20</v>
      </c>
      <c r="AT596" s="9">
        <v>5</v>
      </c>
      <c r="AU596" s="9">
        <v>2</v>
      </c>
      <c r="AV596" s="9">
        <v>0</v>
      </c>
      <c r="AW596" s="9"/>
      <c r="AX596" s="9"/>
      <c r="BA596" s="9" t="s">
        <v>2328</v>
      </c>
      <c r="BB596" s="6" t="s">
        <v>1401</v>
      </c>
      <c r="BE596">
        <v>-810</v>
      </c>
      <c r="BG596" s="9">
        <v>546</v>
      </c>
      <c r="BI596" s="14" t="s">
        <v>3149</v>
      </c>
    </row>
    <row r="597" spans="1:61" x14ac:dyDescent="0.25">
      <c r="A597" s="17" t="s">
        <v>1</v>
      </c>
      <c r="B597" t="s">
        <v>331</v>
      </c>
      <c r="C597" t="str">
        <f>VLOOKUP(Tabelle1[[#This Row],[bank_name]],list_all_banks!$B$1:$C$691,2,FALSE)</f>
        <v>DE13216</v>
      </c>
      <c r="D597" s="6" t="s">
        <v>332</v>
      </c>
      <c r="E597" s="42" t="str">
        <f t="shared" si="9"/>
        <v>31.12.2016</v>
      </c>
      <c r="F597">
        <v>2016</v>
      </c>
      <c r="G597">
        <v>1</v>
      </c>
      <c r="H597">
        <v>2</v>
      </c>
      <c r="I597" s="4">
        <v>3</v>
      </c>
      <c r="J597">
        <v>2</v>
      </c>
      <c r="K597" t="s">
        <v>1366</v>
      </c>
      <c r="L597">
        <v>1</v>
      </c>
      <c r="M597" t="s">
        <v>14</v>
      </c>
      <c r="N597" t="s">
        <v>19</v>
      </c>
      <c r="P597">
        <v>1</v>
      </c>
      <c r="Q597">
        <v>2</v>
      </c>
      <c r="R597">
        <v>2</v>
      </c>
      <c r="S597">
        <v>1</v>
      </c>
      <c r="U597">
        <v>0</v>
      </c>
      <c r="V597">
        <v>0</v>
      </c>
      <c r="W597" t="s">
        <v>20</v>
      </c>
      <c r="Y597" t="s">
        <v>1683</v>
      </c>
      <c r="Z597" s="13">
        <v>30</v>
      </c>
      <c r="AA597" s="13">
        <v>65</v>
      </c>
      <c r="AB597" s="13">
        <v>-7</v>
      </c>
      <c r="AC597" s="13" t="s">
        <v>20</v>
      </c>
      <c r="AD597" s="13" t="s">
        <v>20</v>
      </c>
      <c r="AE597" s="13" t="s">
        <v>20</v>
      </c>
      <c r="AF597" s="13" t="s">
        <v>20</v>
      </c>
      <c r="AG597" s="13">
        <v>-2</v>
      </c>
      <c r="AH597" t="s">
        <v>20</v>
      </c>
      <c r="AI597">
        <v>0</v>
      </c>
      <c r="AK597">
        <v>0</v>
      </c>
      <c r="AL597">
        <v>0</v>
      </c>
      <c r="AM597">
        <v>2</v>
      </c>
      <c r="AN597">
        <v>0</v>
      </c>
      <c r="AO597">
        <v>0</v>
      </c>
      <c r="AQ597">
        <v>2</v>
      </c>
      <c r="AR597" t="s">
        <v>20</v>
      </c>
      <c r="AS597" t="s">
        <v>20</v>
      </c>
      <c r="AT597">
        <v>5</v>
      </c>
      <c r="AU597">
        <v>2</v>
      </c>
      <c r="AV597">
        <v>0</v>
      </c>
      <c r="BA597" t="s">
        <v>2328</v>
      </c>
      <c r="BB597" s="6" t="s">
        <v>1401</v>
      </c>
      <c r="BE597">
        <v>-810</v>
      </c>
      <c r="BG597" s="9">
        <v>546</v>
      </c>
      <c r="BI597" s="14" t="s">
        <v>3149</v>
      </c>
    </row>
    <row r="598" spans="1:61" x14ac:dyDescent="0.25">
      <c r="A598" s="17" t="s">
        <v>1</v>
      </c>
      <c r="B598" t="s">
        <v>331</v>
      </c>
      <c r="C598" t="str">
        <f>VLOOKUP(Tabelle1[[#This Row],[bank_name]],list_all_banks!$B$1:$C$691,2,FALSE)</f>
        <v>DE13216</v>
      </c>
      <c r="D598" s="6" t="s">
        <v>332</v>
      </c>
      <c r="E598" s="42" t="str">
        <f t="shared" si="9"/>
        <v>31.12.2016</v>
      </c>
      <c r="F598">
        <v>2016</v>
      </c>
      <c r="G598">
        <v>1</v>
      </c>
      <c r="H598">
        <v>2</v>
      </c>
      <c r="I598" s="4">
        <v>3</v>
      </c>
      <c r="J598">
        <v>2</v>
      </c>
      <c r="K598" t="s">
        <v>1366</v>
      </c>
      <c r="L598">
        <v>1</v>
      </c>
      <c r="M598" t="s">
        <v>14</v>
      </c>
      <c r="N598" t="s">
        <v>19</v>
      </c>
      <c r="P598">
        <v>1</v>
      </c>
      <c r="Q598">
        <v>2</v>
      </c>
      <c r="R598">
        <v>2</v>
      </c>
      <c r="S598">
        <v>1</v>
      </c>
      <c r="U598">
        <v>0</v>
      </c>
      <c r="V598">
        <v>0</v>
      </c>
      <c r="W598" t="s">
        <v>20</v>
      </c>
      <c r="Y598" t="s">
        <v>1225</v>
      </c>
      <c r="Z598" s="13">
        <v>446</v>
      </c>
      <c r="AA598" s="13">
        <v>752</v>
      </c>
      <c r="AB598" s="13">
        <v>126</v>
      </c>
      <c r="AC598" s="13" t="s">
        <v>20</v>
      </c>
      <c r="AD598" s="13" t="s">
        <v>20</v>
      </c>
      <c r="AE598" s="13" t="s">
        <v>20</v>
      </c>
      <c r="AF598" s="13" t="s">
        <v>20</v>
      </c>
      <c r="AG598" s="13">
        <v>0</v>
      </c>
      <c r="AH598" t="s">
        <v>20</v>
      </c>
      <c r="AI598">
        <v>0</v>
      </c>
      <c r="AK598">
        <v>0</v>
      </c>
      <c r="AL598">
        <v>0</v>
      </c>
      <c r="AM598">
        <v>2</v>
      </c>
      <c r="AN598">
        <v>0</v>
      </c>
      <c r="AO598">
        <v>0</v>
      </c>
      <c r="AQ598">
        <v>2</v>
      </c>
      <c r="AR598" t="s">
        <v>20</v>
      </c>
      <c r="AS598" t="s">
        <v>20</v>
      </c>
      <c r="AT598">
        <v>5</v>
      </c>
      <c r="AU598">
        <v>2</v>
      </c>
      <c r="AV598">
        <v>0</v>
      </c>
      <c r="BA598" t="s">
        <v>2328</v>
      </c>
      <c r="BB598" s="6" t="s">
        <v>1401</v>
      </c>
      <c r="BE598">
        <v>-810</v>
      </c>
      <c r="BG598" s="9">
        <v>546</v>
      </c>
      <c r="BI598" s="14" t="s">
        <v>3149</v>
      </c>
    </row>
    <row r="599" spans="1:61" x14ac:dyDescent="0.25">
      <c r="A599" s="17" t="s">
        <v>1</v>
      </c>
      <c r="B599" t="s">
        <v>331</v>
      </c>
      <c r="C599" t="str">
        <f>VLOOKUP(Tabelle1[[#This Row],[bank_name]],list_all_banks!$B$1:$C$691,2,FALSE)</f>
        <v>DE13216</v>
      </c>
      <c r="D599" s="6" t="s">
        <v>332</v>
      </c>
      <c r="E599" s="42" t="str">
        <f t="shared" si="9"/>
        <v>31.12.2016</v>
      </c>
      <c r="F599">
        <v>2016</v>
      </c>
      <c r="G599">
        <v>1</v>
      </c>
      <c r="H599">
        <v>2</v>
      </c>
      <c r="I599" s="4">
        <v>3</v>
      </c>
      <c r="J599">
        <v>2</v>
      </c>
      <c r="K599" t="s">
        <v>1366</v>
      </c>
      <c r="L599">
        <v>1</v>
      </c>
      <c r="M599" t="s">
        <v>14</v>
      </c>
      <c r="N599" t="s">
        <v>19</v>
      </c>
      <c r="P599">
        <v>1</v>
      </c>
      <c r="Q599">
        <v>2</v>
      </c>
      <c r="R599">
        <v>2</v>
      </c>
      <c r="S599">
        <v>1</v>
      </c>
      <c r="U599">
        <v>0</v>
      </c>
      <c r="V599">
        <v>0</v>
      </c>
      <c r="W599" t="s">
        <v>20</v>
      </c>
      <c r="Y599" t="s">
        <v>1727</v>
      </c>
      <c r="Z599" s="13">
        <v>34</v>
      </c>
      <c r="AA599" s="13">
        <v>0</v>
      </c>
      <c r="AB599" s="13">
        <v>26</v>
      </c>
      <c r="AC599" s="13" t="s">
        <v>20</v>
      </c>
      <c r="AD599" s="13" t="s">
        <v>20</v>
      </c>
      <c r="AE599" s="13" t="s">
        <v>20</v>
      </c>
      <c r="AF599" s="13" t="s">
        <v>20</v>
      </c>
      <c r="AG599" s="13">
        <v>2</v>
      </c>
      <c r="AH599" t="s">
        <v>20</v>
      </c>
      <c r="AI599">
        <v>0</v>
      </c>
      <c r="AK599">
        <v>0</v>
      </c>
      <c r="AL599">
        <v>0</v>
      </c>
      <c r="AM599">
        <v>2</v>
      </c>
      <c r="AN599">
        <v>0</v>
      </c>
      <c r="AO599">
        <v>0</v>
      </c>
      <c r="AQ599">
        <v>2</v>
      </c>
      <c r="AR599" t="s">
        <v>20</v>
      </c>
      <c r="AS599" t="s">
        <v>20</v>
      </c>
      <c r="AT599">
        <v>5</v>
      </c>
      <c r="AU599">
        <v>2</v>
      </c>
      <c r="AV599">
        <v>0</v>
      </c>
      <c r="BA599" t="s">
        <v>2328</v>
      </c>
      <c r="BB599" s="6" t="s">
        <v>1401</v>
      </c>
      <c r="BE599">
        <v>-810</v>
      </c>
      <c r="BG599" s="9">
        <v>546</v>
      </c>
      <c r="BI599" s="14" t="s">
        <v>3149</v>
      </c>
    </row>
    <row r="600" spans="1:61" x14ac:dyDescent="0.25">
      <c r="A600" s="17" t="s">
        <v>1</v>
      </c>
      <c r="B600" t="s">
        <v>331</v>
      </c>
      <c r="C600" t="str">
        <f>VLOOKUP(Tabelle1[[#This Row],[bank_name]],list_all_banks!$B$1:$C$691,2,FALSE)</f>
        <v>DE13216</v>
      </c>
      <c r="D600" s="6" t="s">
        <v>332</v>
      </c>
      <c r="E600" s="42" t="str">
        <f t="shared" si="9"/>
        <v>31.12.2016</v>
      </c>
      <c r="F600" s="9">
        <v>2016</v>
      </c>
      <c r="G600">
        <v>1</v>
      </c>
      <c r="H600">
        <v>2</v>
      </c>
      <c r="I600" s="4">
        <v>3</v>
      </c>
      <c r="J600">
        <v>2</v>
      </c>
      <c r="K600" t="s">
        <v>1366</v>
      </c>
      <c r="L600">
        <v>1</v>
      </c>
      <c r="M600" t="s">
        <v>14</v>
      </c>
      <c r="N600" t="s">
        <v>19</v>
      </c>
      <c r="P600">
        <v>1</v>
      </c>
      <c r="Q600">
        <v>2</v>
      </c>
      <c r="R600">
        <v>2</v>
      </c>
      <c r="S600">
        <v>1</v>
      </c>
      <c r="U600">
        <v>0</v>
      </c>
      <c r="V600">
        <v>0</v>
      </c>
      <c r="W600" t="s">
        <v>20</v>
      </c>
      <c r="Y600" s="9" t="s">
        <v>1672</v>
      </c>
      <c r="Z600" s="13">
        <v>0</v>
      </c>
      <c r="AA600" s="13">
        <v>0</v>
      </c>
      <c r="AB600" s="13">
        <v>0</v>
      </c>
      <c r="AC600" s="13" t="s">
        <v>20</v>
      </c>
      <c r="AD600" s="13" t="s">
        <v>20</v>
      </c>
      <c r="AE600" s="13" t="s">
        <v>20</v>
      </c>
      <c r="AF600" s="13" t="s">
        <v>20</v>
      </c>
      <c r="AG600" s="13">
        <v>0</v>
      </c>
      <c r="AH600" t="s">
        <v>20</v>
      </c>
      <c r="AI600">
        <v>0</v>
      </c>
      <c r="AK600">
        <v>0</v>
      </c>
      <c r="AL600">
        <v>0</v>
      </c>
      <c r="AM600">
        <v>2</v>
      </c>
      <c r="AN600">
        <v>0</v>
      </c>
      <c r="AO600">
        <v>0</v>
      </c>
      <c r="AQ600">
        <v>2</v>
      </c>
      <c r="AR600" t="s">
        <v>20</v>
      </c>
      <c r="AS600" t="s">
        <v>20</v>
      </c>
      <c r="AT600">
        <v>5</v>
      </c>
      <c r="AU600">
        <v>2</v>
      </c>
      <c r="AV600">
        <v>0</v>
      </c>
      <c r="BA600" t="s">
        <v>2328</v>
      </c>
      <c r="BB600" s="6" t="s">
        <v>1401</v>
      </c>
      <c r="BE600">
        <v>-810</v>
      </c>
      <c r="BG600" s="9">
        <v>546</v>
      </c>
      <c r="BI600" s="14" t="s">
        <v>3149</v>
      </c>
    </row>
    <row r="601" spans="1:61" x14ac:dyDescent="0.25">
      <c r="A601" s="102" t="s">
        <v>1</v>
      </c>
      <c r="B601" s="9" t="s">
        <v>331</v>
      </c>
      <c r="C601" s="9" t="str">
        <f>VLOOKUP(Tabelle1[[#This Row],[bank_name]],list_all_banks!$B$1:$C$691,2,FALSE)</f>
        <v>DE13216</v>
      </c>
      <c r="D601" s="6" t="s">
        <v>332</v>
      </c>
      <c r="E601" s="42" t="str">
        <f t="shared" si="9"/>
        <v>31.12.2016</v>
      </c>
      <c r="F601" s="9">
        <v>2016</v>
      </c>
      <c r="G601" s="9">
        <v>1</v>
      </c>
      <c r="H601" s="9">
        <v>2</v>
      </c>
      <c r="I601" s="106">
        <v>3</v>
      </c>
      <c r="J601" s="9">
        <v>2</v>
      </c>
      <c r="K601" s="9" t="s">
        <v>1366</v>
      </c>
      <c r="L601" s="9">
        <v>1</v>
      </c>
      <c r="M601" s="9" t="s">
        <v>14</v>
      </c>
      <c r="N601" s="9" t="s">
        <v>19</v>
      </c>
      <c r="P601" s="9">
        <v>1</v>
      </c>
      <c r="Q601" s="9">
        <v>2</v>
      </c>
      <c r="R601" s="9">
        <v>2</v>
      </c>
      <c r="S601" s="9">
        <v>1</v>
      </c>
      <c r="U601" s="9">
        <v>0</v>
      </c>
      <c r="V601" s="9">
        <v>0</v>
      </c>
      <c r="W601" s="9" t="s">
        <v>20</v>
      </c>
      <c r="Y601" s="9" t="s">
        <v>1728</v>
      </c>
      <c r="Z601" s="68">
        <v>15</v>
      </c>
      <c r="AA601" s="68">
        <v>74</v>
      </c>
      <c r="AB601" s="68">
        <v>6</v>
      </c>
      <c r="AC601" s="68" t="s">
        <v>20</v>
      </c>
      <c r="AD601" s="68" t="s">
        <v>20</v>
      </c>
      <c r="AE601" s="68" t="s">
        <v>20</v>
      </c>
      <c r="AF601" s="68" t="s">
        <v>20</v>
      </c>
      <c r="AG601" s="68">
        <v>3</v>
      </c>
      <c r="AH601" s="9" t="s">
        <v>20</v>
      </c>
      <c r="AI601" s="9">
        <v>0</v>
      </c>
      <c r="AK601" s="9">
        <v>0</v>
      </c>
      <c r="AL601" s="9">
        <v>0</v>
      </c>
      <c r="AM601" s="9">
        <v>2</v>
      </c>
      <c r="AN601" s="9">
        <v>0</v>
      </c>
      <c r="AO601" s="9">
        <v>0</v>
      </c>
      <c r="AQ601" s="9">
        <v>2</v>
      </c>
      <c r="AR601" s="9" t="s">
        <v>20</v>
      </c>
      <c r="AS601" s="9" t="s">
        <v>20</v>
      </c>
      <c r="AT601" s="9">
        <v>5</v>
      </c>
      <c r="AU601" s="9">
        <v>2</v>
      </c>
      <c r="AV601" s="9">
        <v>0</v>
      </c>
      <c r="AW601" s="9"/>
      <c r="AX601" s="9"/>
      <c r="BA601" s="9" t="s">
        <v>2328</v>
      </c>
      <c r="BB601" s="6" t="s">
        <v>1401</v>
      </c>
      <c r="BE601">
        <v>-810</v>
      </c>
      <c r="BG601" s="9">
        <v>546</v>
      </c>
      <c r="BI601" s="14" t="s">
        <v>3149</v>
      </c>
    </row>
    <row r="602" spans="1:61" x14ac:dyDescent="0.25">
      <c r="A602" s="17" t="s">
        <v>1</v>
      </c>
      <c r="B602" t="s">
        <v>331</v>
      </c>
      <c r="C602" t="str">
        <f>VLOOKUP(Tabelle1[[#This Row],[bank_name]],list_all_banks!$B$1:$C$691,2,FALSE)</f>
        <v>DE13216</v>
      </c>
      <c r="D602" s="6" t="s">
        <v>332</v>
      </c>
      <c r="E602" s="42" t="str">
        <f t="shared" si="9"/>
        <v>31.12.2016</v>
      </c>
      <c r="F602">
        <v>2016</v>
      </c>
      <c r="G602">
        <v>1</v>
      </c>
      <c r="H602">
        <v>2</v>
      </c>
      <c r="I602" s="4">
        <v>3</v>
      </c>
      <c r="J602">
        <v>2</v>
      </c>
      <c r="K602" t="s">
        <v>1366</v>
      </c>
      <c r="L602">
        <v>1</v>
      </c>
      <c r="M602" t="s">
        <v>14</v>
      </c>
      <c r="N602" t="s">
        <v>19</v>
      </c>
      <c r="P602">
        <v>1</v>
      </c>
      <c r="Q602">
        <v>2</v>
      </c>
      <c r="R602">
        <v>2</v>
      </c>
      <c r="S602">
        <v>1</v>
      </c>
      <c r="U602">
        <v>0</v>
      </c>
      <c r="V602">
        <v>0</v>
      </c>
      <c r="W602" t="s">
        <v>20</v>
      </c>
      <c r="Y602" t="s">
        <v>1685</v>
      </c>
      <c r="Z602" s="13">
        <v>1</v>
      </c>
      <c r="AA602" s="13">
        <v>0</v>
      </c>
      <c r="AB602" s="13">
        <v>-5</v>
      </c>
      <c r="AC602" s="13" t="s">
        <v>20</v>
      </c>
      <c r="AD602" s="13" t="s">
        <v>20</v>
      </c>
      <c r="AE602" s="13" t="s">
        <v>20</v>
      </c>
      <c r="AF602" s="13" t="s">
        <v>20</v>
      </c>
      <c r="AG602" s="13">
        <v>1</v>
      </c>
      <c r="AH602" t="s">
        <v>20</v>
      </c>
      <c r="AI602">
        <v>0</v>
      </c>
      <c r="AK602">
        <v>0</v>
      </c>
      <c r="AL602">
        <v>0</v>
      </c>
      <c r="AM602">
        <v>2</v>
      </c>
      <c r="AN602">
        <v>0</v>
      </c>
      <c r="AO602">
        <v>0</v>
      </c>
      <c r="AQ602">
        <v>2</v>
      </c>
      <c r="AR602" t="s">
        <v>20</v>
      </c>
      <c r="AS602" t="s">
        <v>20</v>
      </c>
      <c r="AT602">
        <v>5</v>
      </c>
      <c r="AU602">
        <v>2</v>
      </c>
      <c r="AV602">
        <v>0</v>
      </c>
      <c r="BA602" t="s">
        <v>2328</v>
      </c>
      <c r="BB602" s="6" t="s">
        <v>1401</v>
      </c>
      <c r="BE602">
        <v>-810</v>
      </c>
      <c r="BG602" s="9">
        <v>546</v>
      </c>
      <c r="BI602" s="14" t="s">
        <v>3149</v>
      </c>
    </row>
    <row r="603" spans="1:61" x14ac:dyDescent="0.25">
      <c r="A603" s="17" t="s">
        <v>1</v>
      </c>
      <c r="B603" t="s">
        <v>331</v>
      </c>
      <c r="C603" t="str">
        <f>VLOOKUP(Tabelle1[[#This Row],[bank_name]],list_all_banks!$B$1:$C$691,2,FALSE)</f>
        <v>DE13216</v>
      </c>
      <c r="D603" s="6" t="s">
        <v>332</v>
      </c>
      <c r="E603" s="42" t="str">
        <f t="shared" si="9"/>
        <v>31.12.2016</v>
      </c>
      <c r="F603">
        <v>2016</v>
      </c>
      <c r="G603">
        <v>1</v>
      </c>
      <c r="H603">
        <v>2</v>
      </c>
      <c r="I603" s="4">
        <v>3</v>
      </c>
      <c r="J603">
        <v>2</v>
      </c>
      <c r="K603" t="s">
        <v>1366</v>
      </c>
      <c r="L603">
        <v>1</v>
      </c>
      <c r="M603" t="s">
        <v>14</v>
      </c>
      <c r="N603" t="s">
        <v>19</v>
      </c>
      <c r="P603">
        <v>1</v>
      </c>
      <c r="Q603">
        <v>2</v>
      </c>
      <c r="R603">
        <v>2</v>
      </c>
      <c r="S603">
        <v>1</v>
      </c>
      <c r="U603">
        <v>0</v>
      </c>
      <c r="V603">
        <v>0</v>
      </c>
      <c r="W603" t="s">
        <v>20</v>
      </c>
      <c r="Y603" t="s">
        <v>1701</v>
      </c>
      <c r="Z603" s="13">
        <v>29</v>
      </c>
      <c r="AA603" s="13">
        <v>1965</v>
      </c>
      <c r="AB603" s="13">
        <v>12</v>
      </c>
      <c r="AC603" s="13" t="s">
        <v>20</v>
      </c>
      <c r="AD603" s="13" t="s">
        <v>20</v>
      </c>
      <c r="AE603" s="13" t="s">
        <v>20</v>
      </c>
      <c r="AF603" s="13" t="s">
        <v>20</v>
      </c>
      <c r="AG603" s="13">
        <v>3</v>
      </c>
      <c r="AH603" t="s">
        <v>20</v>
      </c>
      <c r="AI603">
        <v>0</v>
      </c>
      <c r="AK603">
        <v>0</v>
      </c>
      <c r="AL603">
        <v>0</v>
      </c>
      <c r="AM603">
        <v>2</v>
      </c>
      <c r="AN603">
        <v>0</v>
      </c>
      <c r="AO603">
        <v>0</v>
      </c>
      <c r="AQ603">
        <v>2</v>
      </c>
      <c r="AR603" t="s">
        <v>20</v>
      </c>
      <c r="AS603" t="s">
        <v>20</v>
      </c>
      <c r="AT603">
        <v>5</v>
      </c>
      <c r="AU603">
        <v>2</v>
      </c>
      <c r="AV603">
        <v>0</v>
      </c>
      <c r="BA603" t="s">
        <v>2328</v>
      </c>
      <c r="BB603" s="6" t="s">
        <v>1401</v>
      </c>
      <c r="BE603">
        <v>-810</v>
      </c>
      <c r="BG603" s="9">
        <v>546</v>
      </c>
      <c r="BI603" s="14" t="s">
        <v>3149</v>
      </c>
    </row>
    <row r="604" spans="1:61" x14ac:dyDescent="0.25">
      <c r="A604" s="17" t="s">
        <v>1</v>
      </c>
      <c r="B604" t="s">
        <v>331</v>
      </c>
      <c r="C604" t="str">
        <f>VLOOKUP(Tabelle1[[#This Row],[bank_name]],list_all_banks!$B$1:$C$691,2,FALSE)</f>
        <v>DE13216</v>
      </c>
      <c r="D604" s="6" t="s">
        <v>332</v>
      </c>
      <c r="E604" s="42" t="str">
        <f t="shared" si="9"/>
        <v>31.12.2016</v>
      </c>
      <c r="F604">
        <v>2016</v>
      </c>
      <c r="G604">
        <v>1</v>
      </c>
      <c r="H604">
        <v>2</v>
      </c>
      <c r="I604" s="4">
        <v>3</v>
      </c>
      <c r="J604">
        <v>2</v>
      </c>
      <c r="K604" t="s">
        <v>1366</v>
      </c>
      <c r="L604">
        <v>1</v>
      </c>
      <c r="M604" t="s">
        <v>14</v>
      </c>
      <c r="N604" t="s">
        <v>19</v>
      </c>
      <c r="P604">
        <v>1</v>
      </c>
      <c r="Q604">
        <v>2</v>
      </c>
      <c r="R604">
        <v>2</v>
      </c>
      <c r="S604">
        <v>1</v>
      </c>
      <c r="U604">
        <v>0</v>
      </c>
      <c r="V604">
        <v>0</v>
      </c>
      <c r="W604" t="s">
        <v>20</v>
      </c>
      <c r="Y604" t="s">
        <v>1278</v>
      </c>
      <c r="Z604" s="13">
        <v>259</v>
      </c>
      <c r="AA604" s="13">
        <v>2142</v>
      </c>
      <c r="AB604" s="13">
        <v>43</v>
      </c>
      <c r="AC604" s="13" t="s">
        <v>20</v>
      </c>
      <c r="AD604" s="13" t="s">
        <v>20</v>
      </c>
      <c r="AE604" s="13" t="s">
        <v>20</v>
      </c>
      <c r="AF604" s="13" t="s">
        <v>20</v>
      </c>
      <c r="AG604" s="13">
        <v>14</v>
      </c>
      <c r="AH604" t="s">
        <v>20</v>
      </c>
      <c r="AI604">
        <v>0</v>
      </c>
      <c r="AK604">
        <v>0</v>
      </c>
      <c r="AL604">
        <v>0</v>
      </c>
      <c r="AM604">
        <v>2</v>
      </c>
      <c r="AN604">
        <v>0</v>
      </c>
      <c r="AO604">
        <v>0</v>
      </c>
      <c r="AQ604">
        <v>2</v>
      </c>
      <c r="AR604" t="s">
        <v>20</v>
      </c>
      <c r="AS604" t="s">
        <v>20</v>
      </c>
      <c r="AT604">
        <v>5</v>
      </c>
      <c r="AU604">
        <v>2</v>
      </c>
      <c r="AV604">
        <v>0</v>
      </c>
      <c r="BA604" t="s">
        <v>2328</v>
      </c>
      <c r="BB604" s="6" t="s">
        <v>1401</v>
      </c>
      <c r="BE604">
        <v>-810</v>
      </c>
      <c r="BG604" s="9">
        <v>546</v>
      </c>
      <c r="BI604" s="14" t="s">
        <v>3149</v>
      </c>
    </row>
    <row r="605" spans="1:61" x14ac:dyDescent="0.25">
      <c r="A605" s="17" t="s">
        <v>1</v>
      </c>
      <c r="B605" t="s">
        <v>331</v>
      </c>
      <c r="C605" t="str">
        <f>VLOOKUP(Tabelle1[[#This Row],[bank_name]],list_all_banks!$B$1:$C$691,2,FALSE)</f>
        <v>DE13216</v>
      </c>
      <c r="D605" s="6" t="s">
        <v>332</v>
      </c>
      <c r="E605" s="42" t="str">
        <f t="shared" si="9"/>
        <v>31.12.2016</v>
      </c>
      <c r="F605">
        <v>2016</v>
      </c>
      <c r="G605">
        <v>1</v>
      </c>
      <c r="H605">
        <v>2</v>
      </c>
      <c r="I605" s="4">
        <v>3</v>
      </c>
      <c r="J605">
        <v>2</v>
      </c>
      <c r="K605" t="s">
        <v>1366</v>
      </c>
      <c r="L605">
        <v>1</v>
      </c>
      <c r="M605" t="s">
        <v>14</v>
      </c>
      <c r="N605" t="s">
        <v>19</v>
      </c>
      <c r="P605">
        <v>1</v>
      </c>
      <c r="Q605">
        <v>2</v>
      </c>
      <c r="R605">
        <v>2</v>
      </c>
      <c r="S605">
        <v>1</v>
      </c>
      <c r="U605">
        <v>0</v>
      </c>
      <c r="V605">
        <v>0</v>
      </c>
      <c r="W605" t="s">
        <v>20</v>
      </c>
      <c r="Y605" t="s">
        <v>1289</v>
      </c>
      <c r="Z605" s="13">
        <v>54</v>
      </c>
      <c r="AA605" s="13">
        <v>392</v>
      </c>
      <c r="AB605" s="13">
        <v>-6</v>
      </c>
      <c r="AC605" s="13" t="s">
        <v>20</v>
      </c>
      <c r="AD605" s="13" t="s">
        <v>20</v>
      </c>
      <c r="AE605" s="13" t="s">
        <v>20</v>
      </c>
      <c r="AF605" s="13" t="s">
        <v>20</v>
      </c>
      <c r="AG605" s="13">
        <v>-1</v>
      </c>
      <c r="AH605" t="s">
        <v>20</v>
      </c>
      <c r="AI605">
        <v>0</v>
      </c>
      <c r="AK605">
        <v>0</v>
      </c>
      <c r="AL605">
        <v>0</v>
      </c>
      <c r="AM605">
        <v>2</v>
      </c>
      <c r="AN605">
        <v>0</v>
      </c>
      <c r="AO605">
        <v>0</v>
      </c>
      <c r="AQ605">
        <v>2</v>
      </c>
      <c r="AR605" t="s">
        <v>20</v>
      </c>
      <c r="AS605" t="s">
        <v>20</v>
      </c>
      <c r="AT605">
        <v>5</v>
      </c>
      <c r="AU605">
        <v>2</v>
      </c>
      <c r="AV605">
        <v>0</v>
      </c>
      <c r="BA605" t="s">
        <v>2328</v>
      </c>
      <c r="BB605" s="6" t="s">
        <v>1401</v>
      </c>
      <c r="BE605">
        <v>-810</v>
      </c>
      <c r="BG605" s="9">
        <v>546</v>
      </c>
      <c r="BI605" s="14" t="s">
        <v>3149</v>
      </c>
    </row>
    <row r="606" spans="1:61" x14ac:dyDescent="0.25">
      <c r="A606" s="17" t="s">
        <v>1</v>
      </c>
      <c r="B606" t="s">
        <v>331</v>
      </c>
      <c r="C606" t="str">
        <f>VLOOKUP(Tabelle1[[#This Row],[bank_name]],list_all_banks!$B$1:$C$691,2,FALSE)</f>
        <v>DE13216</v>
      </c>
      <c r="D606" s="6" t="s">
        <v>332</v>
      </c>
      <c r="E606" s="42" t="str">
        <f t="shared" si="9"/>
        <v>31.12.2016</v>
      </c>
      <c r="F606">
        <v>2016</v>
      </c>
      <c r="G606">
        <v>1</v>
      </c>
      <c r="H606">
        <v>2</v>
      </c>
      <c r="I606" s="4">
        <v>3</v>
      </c>
      <c r="J606">
        <v>2</v>
      </c>
      <c r="K606" t="s">
        <v>1366</v>
      </c>
      <c r="L606">
        <v>1</v>
      </c>
      <c r="M606" t="s">
        <v>14</v>
      </c>
      <c r="N606" t="s">
        <v>19</v>
      </c>
      <c r="P606">
        <v>1</v>
      </c>
      <c r="Q606">
        <v>2</v>
      </c>
      <c r="R606">
        <v>2</v>
      </c>
      <c r="S606">
        <v>1</v>
      </c>
      <c r="U606">
        <v>0</v>
      </c>
      <c r="V606">
        <v>0</v>
      </c>
      <c r="W606" t="s">
        <v>20</v>
      </c>
      <c r="Y606" t="s">
        <v>1729</v>
      </c>
      <c r="Z606" s="13">
        <v>0</v>
      </c>
      <c r="AA606" s="13">
        <v>3</v>
      </c>
      <c r="AB606" s="13">
        <v>0</v>
      </c>
      <c r="AC606" s="13" t="s">
        <v>20</v>
      </c>
      <c r="AD606" s="13" t="s">
        <v>20</v>
      </c>
      <c r="AE606" s="13" t="s">
        <v>20</v>
      </c>
      <c r="AF606" s="13" t="s">
        <v>20</v>
      </c>
      <c r="AG606" s="13">
        <v>0</v>
      </c>
      <c r="AH606" t="s">
        <v>20</v>
      </c>
      <c r="AI606">
        <v>0</v>
      </c>
      <c r="AK606">
        <v>0</v>
      </c>
      <c r="AL606">
        <v>0</v>
      </c>
      <c r="AM606">
        <v>2</v>
      </c>
      <c r="AN606">
        <v>0</v>
      </c>
      <c r="AO606">
        <v>0</v>
      </c>
      <c r="AQ606">
        <v>2</v>
      </c>
      <c r="AR606" t="s">
        <v>20</v>
      </c>
      <c r="AS606" t="s">
        <v>20</v>
      </c>
      <c r="AT606">
        <v>5</v>
      </c>
      <c r="AU606">
        <v>2</v>
      </c>
      <c r="AV606">
        <v>0</v>
      </c>
      <c r="BA606" t="s">
        <v>2328</v>
      </c>
      <c r="BB606" s="6" t="s">
        <v>1401</v>
      </c>
      <c r="BE606">
        <v>-810</v>
      </c>
      <c r="BG606" s="9">
        <v>546</v>
      </c>
      <c r="BI606" s="14" t="s">
        <v>3149</v>
      </c>
    </row>
    <row r="607" spans="1:61" x14ac:dyDescent="0.25">
      <c r="A607" s="17" t="s">
        <v>1</v>
      </c>
      <c r="B607" t="s">
        <v>331</v>
      </c>
      <c r="C607" t="str">
        <f>VLOOKUP(Tabelle1[[#This Row],[bank_name]],list_all_banks!$B$1:$C$691,2,FALSE)</f>
        <v>DE13216</v>
      </c>
      <c r="D607" s="6" t="s">
        <v>332</v>
      </c>
      <c r="E607" s="42" t="str">
        <f t="shared" si="9"/>
        <v>31.12.2016</v>
      </c>
      <c r="F607">
        <v>2016</v>
      </c>
      <c r="G607">
        <v>1</v>
      </c>
      <c r="H607">
        <v>2</v>
      </c>
      <c r="I607" s="4">
        <v>3</v>
      </c>
      <c r="J607">
        <v>2</v>
      </c>
      <c r="K607" t="s">
        <v>1366</v>
      </c>
      <c r="L607">
        <v>1</v>
      </c>
      <c r="M607" t="s">
        <v>14</v>
      </c>
      <c r="N607" t="s">
        <v>19</v>
      </c>
      <c r="P607">
        <v>1</v>
      </c>
      <c r="Q607">
        <v>2</v>
      </c>
      <c r="R607">
        <v>2</v>
      </c>
      <c r="S607">
        <v>1</v>
      </c>
      <c r="U607">
        <v>0</v>
      </c>
      <c r="V607">
        <v>0</v>
      </c>
      <c r="W607" t="s">
        <v>20</v>
      </c>
      <c r="Y607" t="s">
        <v>1721</v>
      </c>
      <c r="Z607" s="13">
        <v>5</v>
      </c>
      <c r="AA607" s="13">
        <v>681</v>
      </c>
      <c r="AB607" s="13">
        <v>9</v>
      </c>
      <c r="AC607" s="13" t="s">
        <v>20</v>
      </c>
      <c r="AD607" s="13" t="s">
        <v>20</v>
      </c>
      <c r="AE607" s="13" t="s">
        <v>20</v>
      </c>
      <c r="AF607" s="13" t="s">
        <v>20</v>
      </c>
      <c r="AG607" s="13">
        <v>2</v>
      </c>
      <c r="AH607" t="s">
        <v>20</v>
      </c>
      <c r="AI607">
        <v>0</v>
      </c>
      <c r="AK607">
        <v>0</v>
      </c>
      <c r="AL607">
        <v>0</v>
      </c>
      <c r="AM607">
        <v>2</v>
      </c>
      <c r="AN607">
        <v>0</v>
      </c>
      <c r="AO607">
        <v>0</v>
      </c>
      <c r="AQ607">
        <v>2</v>
      </c>
      <c r="AR607" t="s">
        <v>20</v>
      </c>
      <c r="AS607" t="s">
        <v>20</v>
      </c>
      <c r="AT607">
        <v>5</v>
      </c>
      <c r="AU607">
        <v>2</v>
      </c>
      <c r="AV607">
        <v>0</v>
      </c>
      <c r="BA607" t="s">
        <v>2328</v>
      </c>
      <c r="BB607" s="6" t="s">
        <v>1401</v>
      </c>
      <c r="BE607">
        <v>-810</v>
      </c>
      <c r="BG607" s="9">
        <v>546</v>
      </c>
      <c r="BI607" s="14" t="s">
        <v>3149</v>
      </c>
    </row>
    <row r="608" spans="1:61" x14ac:dyDescent="0.25">
      <c r="A608" s="17" t="s">
        <v>1</v>
      </c>
      <c r="B608" t="s">
        <v>331</v>
      </c>
      <c r="C608" t="str">
        <f>VLOOKUP(Tabelle1[[#This Row],[bank_name]],list_all_banks!$B$1:$C$691,2,FALSE)</f>
        <v>DE13216</v>
      </c>
      <c r="D608" s="6" t="s">
        <v>332</v>
      </c>
      <c r="E608" s="42" t="str">
        <f t="shared" si="9"/>
        <v>31.12.2016</v>
      </c>
      <c r="F608">
        <v>2016</v>
      </c>
      <c r="G608">
        <v>1</v>
      </c>
      <c r="H608">
        <v>2</v>
      </c>
      <c r="I608" s="4">
        <v>3</v>
      </c>
      <c r="J608">
        <v>2</v>
      </c>
      <c r="K608" t="s">
        <v>1366</v>
      </c>
      <c r="L608">
        <v>1</v>
      </c>
      <c r="M608" t="s">
        <v>14</v>
      </c>
      <c r="N608" t="s">
        <v>19</v>
      </c>
      <c r="P608">
        <v>1</v>
      </c>
      <c r="Q608">
        <v>2</v>
      </c>
      <c r="R608">
        <v>2</v>
      </c>
      <c r="S608">
        <v>1</v>
      </c>
      <c r="U608">
        <v>0</v>
      </c>
      <c r="V608">
        <v>0</v>
      </c>
      <c r="W608" t="s">
        <v>20</v>
      </c>
      <c r="Y608" t="s">
        <v>1720</v>
      </c>
      <c r="Z608" s="13">
        <v>81</v>
      </c>
      <c r="AA608" s="13">
        <v>1246</v>
      </c>
      <c r="AB608" s="13">
        <v>30</v>
      </c>
      <c r="AC608" s="13" t="s">
        <v>20</v>
      </c>
      <c r="AD608" s="13" t="s">
        <v>20</v>
      </c>
      <c r="AE608" s="13" t="s">
        <v>20</v>
      </c>
      <c r="AF608" s="13" t="s">
        <v>20</v>
      </c>
      <c r="AG608" s="13">
        <v>7</v>
      </c>
      <c r="AH608" t="s">
        <v>20</v>
      </c>
      <c r="AI608">
        <v>0</v>
      </c>
      <c r="AK608">
        <v>0</v>
      </c>
      <c r="AL608">
        <v>0</v>
      </c>
      <c r="AM608">
        <v>2</v>
      </c>
      <c r="AN608">
        <v>0</v>
      </c>
      <c r="AO608">
        <v>0</v>
      </c>
      <c r="AQ608">
        <v>2</v>
      </c>
      <c r="AR608" t="s">
        <v>20</v>
      </c>
      <c r="AS608" t="s">
        <v>20</v>
      </c>
      <c r="AT608">
        <v>5</v>
      </c>
      <c r="AU608">
        <v>2</v>
      </c>
      <c r="AV608">
        <v>0</v>
      </c>
      <c r="BA608" t="s">
        <v>2328</v>
      </c>
      <c r="BB608" s="6" t="s">
        <v>1401</v>
      </c>
      <c r="BE608">
        <v>-810</v>
      </c>
      <c r="BG608" s="9">
        <v>546</v>
      </c>
      <c r="BI608" s="14" t="s">
        <v>3149</v>
      </c>
    </row>
    <row r="609" spans="1:61" x14ac:dyDescent="0.25">
      <c r="A609" s="17" t="s">
        <v>1</v>
      </c>
      <c r="B609" t="s">
        <v>331</v>
      </c>
      <c r="C609" t="str">
        <f>VLOOKUP(Tabelle1[[#This Row],[bank_name]],list_all_banks!$B$1:$C$691,2,FALSE)</f>
        <v>DE13216</v>
      </c>
      <c r="D609" s="6" t="s">
        <v>332</v>
      </c>
      <c r="E609" s="42" t="str">
        <f t="shared" si="9"/>
        <v>31.12.2016</v>
      </c>
      <c r="F609">
        <v>2016</v>
      </c>
      <c r="G609">
        <v>1</v>
      </c>
      <c r="H609">
        <v>2</v>
      </c>
      <c r="I609" s="4">
        <v>3</v>
      </c>
      <c r="J609">
        <v>2</v>
      </c>
      <c r="K609" t="s">
        <v>1366</v>
      </c>
      <c r="L609">
        <v>1</v>
      </c>
      <c r="M609" t="s">
        <v>14</v>
      </c>
      <c r="N609" t="s">
        <v>19</v>
      </c>
      <c r="P609">
        <v>1</v>
      </c>
      <c r="Q609">
        <v>2</v>
      </c>
      <c r="R609">
        <v>2</v>
      </c>
      <c r="S609">
        <v>1</v>
      </c>
      <c r="U609">
        <v>0</v>
      </c>
      <c r="V609">
        <v>0</v>
      </c>
      <c r="W609" t="s">
        <v>20</v>
      </c>
      <c r="Y609" t="s">
        <v>1730</v>
      </c>
      <c r="Z609" s="13">
        <v>30</v>
      </c>
      <c r="AA609" s="13">
        <v>74</v>
      </c>
      <c r="AB609" s="13">
        <v>0</v>
      </c>
      <c r="AC609" s="13" t="s">
        <v>20</v>
      </c>
      <c r="AD609" s="13" t="s">
        <v>20</v>
      </c>
      <c r="AE609" s="13" t="s">
        <v>20</v>
      </c>
      <c r="AF609" s="13" t="s">
        <v>20</v>
      </c>
      <c r="AG609" s="13">
        <v>8</v>
      </c>
      <c r="AH609" t="s">
        <v>20</v>
      </c>
      <c r="AI609">
        <v>0</v>
      </c>
      <c r="AK609">
        <v>0</v>
      </c>
      <c r="AL609">
        <v>0</v>
      </c>
      <c r="AM609">
        <v>2</v>
      </c>
      <c r="AN609">
        <v>0</v>
      </c>
      <c r="AO609">
        <v>0</v>
      </c>
      <c r="AQ609">
        <v>2</v>
      </c>
      <c r="AR609" t="s">
        <v>20</v>
      </c>
      <c r="AS609" t="s">
        <v>20</v>
      </c>
      <c r="AT609">
        <v>5</v>
      </c>
      <c r="AU609">
        <v>2</v>
      </c>
      <c r="AV609">
        <v>0</v>
      </c>
      <c r="BA609" t="s">
        <v>2328</v>
      </c>
      <c r="BB609" s="6" t="s">
        <v>1401</v>
      </c>
      <c r="BE609">
        <v>-810</v>
      </c>
      <c r="BG609" s="9">
        <v>546</v>
      </c>
      <c r="BI609" s="14" t="s">
        <v>3149</v>
      </c>
    </row>
    <row r="610" spans="1:61" x14ac:dyDescent="0.25">
      <c r="A610" s="17" t="s">
        <v>1</v>
      </c>
      <c r="B610" t="s">
        <v>331</v>
      </c>
      <c r="C610" t="str">
        <f>VLOOKUP(Tabelle1[[#This Row],[bank_name]],list_all_banks!$B$1:$C$691,2,FALSE)</f>
        <v>DE13216</v>
      </c>
      <c r="D610" s="6" t="s">
        <v>332</v>
      </c>
      <c r="E610" s="42" t="str">
        <f t="shared" si="9"/>
        <v>31.12.2016</v>
      </c>
      <c r="F610">
        <v>2016</v>
      </c>
      <c r="G610">
        <v>1</v>
      </c>
      <c r="H610">
        <v>2</v>
      </c>
      <c r="I610" s="4">
        <v>3</v>
      </c>
      <c r="J610">
        <v>2</v>
      </c>
      <c r="K610" t="s">
        <v>1366</v>
      </c>
      <c r="L610">
        <v>1</v>
      </c>
      <c r="M610" t="s">
        <v>14</v>
      </c>
      <c r="N610" t="s">
        <v>19</v>
      </c>
      <c r="P610">
        <v>1</v>
      </c>
      <c r="Q610">
        <v>2</v>
      </c>
      <c r="R610">
        <v>2</v>
      </c>
      <c r="S610">
        <v>1</v>
      </c>
      <c r="U610">
        <v>0</v>
      </c>
      <c r="V610">
        <v>0</v>
      </c>
      <c r="W610" t="s">
        <v>20</v>
      </c>
      <c r="Y610" t="s">
        <v>1659</v>
      </c>
      <c r="Z610" s="13">
        <v>1115</v>
      </c>
      <c r="AA610" s="13">
        <v>2089</v>
      </c>
      <c r="AB610" s="13">
        <v>276</v>
      </c>
      <c r="AC610" s="13" t="s">
        <v>20</v>
      </c>
      <c r="AD610" s="13" t="s">
        <v>20</v>
      </c>
      <c r="AE610" s="13" t="s">
        <v>20</v>
      </c>
      <c r="AF610" s="13" t="s">
        <v>20</v>
      </c>
      <c r="AG610" s="13">
        <v>-14</v>
      </c>
      <c r="AH610" t="s">
        <v>20</v>
      </c>
      <c r="AI610">
        <v>0</v>
      </c>
      <c r="AK610">
        <v>0</v>
      </c>
      <c r="AL610">
        <v>0</v>
      </c>
      <c r="AM610">
        <v>2</v>
      </c>
      <c r="AN610">
        <v>0</v>
      </c>
      <c r="AO610">
        <v>0</v>
      </c>
      <c r="AQ610">
        <v>2</v>
      </c>
      <c r="AR610" t="s">
        <v>20</v>
      </c>
      <c r="AS610" t="s">
        <v>20</v>
      </c>
      <c r="AT610">
        <v>5</v>
      </c>
      <c r="AU610">
        <v>2</v>
      </c>
      <c r="AV610">
        <v>0</v>
      </c>
      <c r="BA610" t="s">
        <v>2328</v>
      </c>
      <c r="BB610" s="6" t="s">
        <v>1401</v>
      </c>
      <c r="BE610">
        <v>-810</v>
      </c>
      <c r="BG610" s="9">
        <v>546</v>
      </c>
      <c r="BI610" s="14" t="s">
        <v>3149</v>
      </c>
    </row>
    <row r="611" spans="1:61" x14ac:dyDescent="0.25">
      <c r="A611" s="17" t="s">
        <v>1</v>
      </c>
      <c r="B611" t="s">
        <v>331</v>
      </c>
      <c r="C611" t="str">
        <f>VLOOKUP(Tabelle1[[#This Row],[bank_name]],list_all_banks!$B$1:$C$691,2,FALSE)</f>
        <v>DE13216</v>
      </c>
      <c r="D611" s="6" t="s">
        <v>332</v>
      </c>
      <c r="E611" s="42" t="str">
        <f t="shared" si="9"/>
        <v>31.12.2016</v>
      </c>
      <c r="F611">
        <v>2016</v>
      </c>
      <c r="G611">
        <v>1</v>
      </c>
      <c r="H611">
        <v>2</v>
      </c>
      <c r="I611" s="4">
        <v>3</v>
      </c>
      <c r="J611">
        <v>2</v>
      </c>
      <c r="K611" t="s">
        <v>1366</v>
      </c>
      <c r="L611">
        <v>1</v>
      </c>
      <c r="M611" t="s">
        <v>14</v>
      </c>
      <c r="N611" t="s">
        <v>19</v>
      </c>
      <c r="P611">
        <v>1</v>
      </c>
      <c r="Q611">
        <v>2</v>
      </c>
      <c r="R611">
        <v>2</v>
      </c>
      <c r="S611">
        <v>1</v>
      </c>
      <c r="U611">
        <v>0</v>
      </c>
      <c r="V611">
        <v>0</v>
      </c>
      <c r="W611" t="s">
        <v>20</v>
      </c>
      <c r="Y611" t="s">
        <v>1710</v>
      </c>
      <c r="Z611" s="13">
        <v>50</v>
      </c>
      <c r="AA611" s="13">
        <v>113</v>
      </c>
      <c r="AB611" s="13">
        <v>23</v>
      </c>
      <c r="AC611" s="13" t="s">
        <v>20</v>
      </c>
      <c r="AD611" s="13" t="s">
        <v>20</v>
      </c>
      <c r="AE611" s="13" t="s">
        <v>20</v>
      </c>
      <c r="AF611" s="13" t="s">
        <v>20</v>
      </c>
      <c r="AG611" s="13">
        <v>5</v>
      </c>
      <c r="AH611" t="s">
        <v>20</v>
      </c>
      <c r="AI611">
        <v>0</v>
      </c>
      <c r="AK611">
        <v>0</v>
      </c>
      <c r="AL611">
        <v>0</v>
      </c>
      <c r="AM611">
        <v>2</v>
      </c>
      <c r="AN611">
        <v>0</v>
      </c>
      <c r="AO611">
        <v>0</v>
      </c>
      <c r="AQ611">
        <v>2</v>
      </c>
      <c r="AR611" t="s">
        <v>20</v>
      </c>
      <c r="AS611" t="s">
        <v>20</v>
      </c>
      <c r="AT611">
        <v>5</v>
      </c>
      <c r="AU611">
        <v>2</v>
      </c>
      <c r="AV611">
        <v>0</v>
      </c>
      <c r="BA611" t="s">
        <v>2328</v>
      </c>
      <c r="BB611" s="6" t="s">
        <v>1401</v>
      </c>
      <c r="BE611">
        <v>-810</v>
      </c>
      <c r="BG611" s="9">
        <v>546</v>
      </c>
      <c r="BI611" s="14" t="s">
        <v>3149</v>
      </c>
    </row>
    <row r="612" spans="1:61" x14ac:dyDescent="0.25">
      <c r="A612" s="17" t="s">
        <v>1</v>
      </c>
      <c r="B612" t="s">
        <v>331</v>
      </c>
      <c r="C612" t="str">
        <f>VLOOKUP(Tabelle1[[#This Row],[bank_name]],list_all_banks!$B$1:$C$691,2,FALSE)</f>
        <v>DE13216</v>
      </c>
      <c r="D612" s="6" t="s">
        <v>332</v>
      </c>
      <c r="E612" s="42" t="str">
        <f t="shared" si="9"/>
        <v>31.12.2016</v>
      </c>
      <c r="F612">
        <v>2016</v>
      </c>
      <c r="G612">
        <v>1</v>
      </c>
      <c r="H612">
        <v>2</v>
      </c>
      <c r="I612" s="4">
        <v>3</v>
      </c>
      <c r="J612">
        <v>2</v>
      </c>
      <c r="K612" t="s">
        <v>1366</v>
      </c>
      <c r="L612">
        <v>1</v>
      </c>
      <c r="M612" t="s">
        <v>14</v>
      </c>
      <c r="N612" t="s">
        <v>19</v>
      </c>
      <c r="P612">
        <v>1</v>
      </c>
      <c r="Q612">
        <v>2</v>
      </c>
      <c r="R612">
        <v>2</v>
      </c>
      <c r="S612">
        <v>1</v>
      </c>
      <c r="U612">
        <v>0</v>
      </c>
      <c r="V612">
        <v>0</v>
      </c>
      <c r="W612" t="s">
        <v>20</v>
      </c>
      <c r="Y612" t="s">
        <v>493</v>
      </c>
      <c r="Z612" s="13">
        <v>513</v>
      </c>
      <c r="AA612" s="13">
        <v>2542</v>
      </c>
      <c r="AB612" s="13">
        <v>-92</v>
      </c>
      <c r="AC612" s="13" t="s">
        <v>20</v>
      </c>
      <c r="AD612" s="13" t="s">
        <v>20</v>
      </c>
      <c r="AE612" s="13" t="s">
        <v>20</v>
      </c>
      <c r="AF612" s="13" t="s">
        <v>20</v>
      </c>
      <c r="AG612" s="13">
        <v>26</v>
      </c>
      <c r="AH612" t="s">
        <v>20</v>
      </c>
      <c r="AI612">
        <v>0</v>
      </c>
      <c r="AK612">
        <v>0</v>
      </c>
      <c r="AL612">
        <v>0</v>
      </c>
      <c r="AM612">
        <v>2</v>
      </c>
      <c r="AN612">
        <v>0</v>
      </c>
      <c r="AO612">
        <v>0</v>
      </c>
      <c r="AQ612">
        <v>2</v>
      </c>
      <c r="AR612" t="s">
        <v>20</v>
      </c>
      <c r="AS612" t="s">
        <v>20</v>
      </c>
      <c r="AT612">
        <v>5</v>
      </c>
      <c r="AU612">
        <v>2</v>
      </c>
      <c r="AV612">
        <v>0</v>
      </c>
      <c r="BA612" t="s">
        <v>2328</v>
      </c>
      <c r="BB612" s="6" t="s">
        <v>1401</v>
      </c>
      <c r="BE612">
        <v>-810</v>
      </c>
      <c r="BG612" s="9">
        <v>546</v>
      </c>
      <c r="BI612" s="14" t="s">
        <v>3149</v>
      </c>
    </row>
    <row r="613" spans="1:61" x14ac:dyDescent="0.25">
      <c r="A613" s="17" t="s">
        <v>1</v>
      </c>
      <c r="B613" t="s">
        <v>331</v>
      </c>
      <c r="C613" t="str">
        <f>VLOOKUP(Tabelle1[[#This Row],[bank_name]],list_all_banks!$B$1:$C$691,2,FALSE)</f>
        <v>DE13216</v>
      </c>
      <c r="D613" s="6" t="s">
        <v>332</v>
      </c>
      <c r="E613" s="42" t="str">
        <f t="shared" si="9"/>
        <v>31.12.2016</v>
      </c>
      <c r="F613">
        <v>2016</v>
      </c>
      <c r="G613">
        <v>1</v>
      </c>
      <c r="H613">
        <v>2</v>
      </c>
      <c r="I613" s="4">
        <v>3</v>
      </c>
      <c r="J613">
        <v>2</v>
      </c>
      <c r="K613" t="s">
        <v>1366</v>
      </c>
      <c r="L613">
        <v>1</v>
      </c>
      <c r="M613" t="s">
        <v>14</v>
      </c>
      <c r="N613" t="s">
        <v>19</v>
      </c>
      <c r="P613">
        <v>1</v>
      </c>
      <c r="Q613">
        <v>2</v>
      </c>
      <c r="R613">
        <v>2</v>
      </c>
      <c r="S613">
        <v>1</v>
      </c>
      <c r="U613">
        <v>0</v>
      </c>
      <c r="V613">
        <v>0</v>
      </c>
      <c r="W613" t="s">
        <v>20</v>
      </c>
      <c r="Y613" t="s">
        <v>1732</v>
      </c>
      <c r="Z613" s="13">
        <v>20</v>
      </c>
      <c r="AA613" s="13">
        <v>68</v>
      </c>
      <c r="AB613" s="13">
        <v>9</v>
      </c>
      <c r="AC613" s="13" t="s">
        <v>20</v>
      </c>
      <c r="AD613" s="13" t="s">
        <v>20</v>
      </c>
      <c r="AE613" s="13" t="s">
        <v>20</v>
      </c>
      <c r="AF613" s="13" t="s">
        <v>20</v>
      </c>
      <c r="AG613" s="13">
        <v>3</v>
      </c>
      <c r="AH613" t="s">
        <v>20</v>
      </c>
      <c r="AI613">
        <v>0</v>
      </c>
      <c r="AK613">
        <v>0</v>
      </c>
      <c r="AL613">
        <v>0</v>
      </c>
      <c r="AM613">
        <v>2</v>
      </c>
      <c r="AN613">
        <v>0</v>
      </c>
      <c r="AO613">
        <v>0</v>
      </c>
      <c r="AQ613">
        <v>2</v>
      </c>
      <c r="AR613" t="s">
        <v>20</v>
      </c>
      <c r="AS613" t="s">
        <v>20</v>
      </c>
      <c r="AT613">
        <v>5</v>
      </c>
      <c r="AU613">
        <v>2</v>
      </c>
      <c r="AV613">
        <v>0</v>
      </c>
      <c r="BA613" t="s">
        <v>2328</v>
      </c>
      <c r="BB613" s="6" t="s">
        <v>1401</v>
      </c>
      <c r="BE613">
        <v>-810</v>
      </c>
      <c r="BG613" s="9">
        <v>546</v>
      </c>
      <c r="BI613" s="14" t="s">
        <v>3149</v>
      </c>
    </row>
    <row r="614" spans="1:61" x14ac:dyDescent="0.25">
      <c r="A614" s="17" t="s">
        <v>1</v>
      </c>
      <c r="B614" t="s">
        <v>331</v>
      </c>
      <c r="C614" t="str">
        <f>VLOOKUP(Tabelle1[[#This Row],[bank_name]],list_all_banks!$B$1:$C$691,2,FALSE)</f>
        <v>DE13216</v>
      </c>
      <c r="D614" s="6" t="s">
        <v>332</v>
      </c>
      <c r="E614" s="42" t="str">
        <f t="shared" si="9"/>
        <v>31.12.2016</v>
      </c>
      <c r="F614">
        <v>2016</v>
      </c>
      <c r="G614">
        <v>1</v>
      </c>
      <c r="H614">
        <v>2</v>
      </c>
      <c r="I614" s="4">
        <v>3</v>
      </c>
      <c r="J614">
        <v>2</v>
      </c>
      <c r="K614" t="s">
        <v>1366</v>
      </c>
      <c r="L614">
        <v>1</v>
      </c>
      <c r="M614" t="s">
        <v>14</v>
      </c>
      <c r="N614" t="s">
        <v>19</v>
      </c>
      <c r="P614">
        <v>1</v>
      </c>
      <c r="Q614">
        <v>2</v>
      </c>
      <c r="R614">
        <v>2</v>
      </c>
      <c r="S614">
        <v>1</v>
      </c>
      <c r="U614">
        <v>0</v>
      </c>
      <c r="V614">
        <v>0</v>
      </c>
      <c r="W614" t="s">
        <v>20</v>
      </c>
      <c r="Y614" t="s">
        <v>1327</v>
      </c>
      <c r="Z614" s="13">
        <v>2</v>
      </c>
      <c r="AA614" s="13">
        <v>35</v>
      </c>
      <c r="AB614" s="13">
        <v>3</v>
      </c>
      <c r="AC614" s="13" t="s">
        <v>20</v>
      </c>
      <c r="AD614" s="13" t="s">
        <v>20</v>
      </c>
      <c r="AE614" s="13" t="s">
        <v>20</v>
      </c>
      <c r="AF614" s="13" t="s">
        <v>20</v>
      </c>
      <c r="AG614" s="13">
        <v>1</v>
      </c>
      <c r="AH614" t="s">
        <v>20</v>
      </c>
      <c r="AI614">
        <v>0</v>
      </c>
      <c r="AK614">
        <v>0</v>
      </c>
      <c r="AL614">
        <v>0</v>
      </c>
      <c r="AM614">
        <v>2</v>
      </c>
      <c r="AN614">
        <v>0</v>
      </c>
      <c r="AO614">
        <v>0</v>
      </c>
      <c r="AQ614">
        <v>2</v>
      </c>
      <c r="AR614" t="s">
        <v>20</v>
      </c>
      <c r="AS614" t="s">
        <v>20</v>
      </c>
      <c r="AT614">
        <v>5</v>
      </c>
      <c r="AU614">
        <v>2</v>
      </c>
      <c r="AV614">
        <v>0</v>
      </c>
      <c r="BA614" t="s">
        <v>2328</v>
      </c>
      <c r="BB614" s="6" t="s">
        <v>1401</v>
      </c>
      <c r="BE614">
        <v>-810</v>
      </c>
      <c r="BG614" s="9">
        <v>546</v>
      </c>
      <c r="BI614" s="14" t="s">
        <v>3149</v>
      </c>
    </row>
    <row r="615" spans="1:61" x14ac:dyDescent="0.25">
      <c r="A615" s="17" t="s">
        <v>1</v>
      </c>
      <c r="B615" t="s">
        <v>331</v>
      </c>
      <c r="C615" t="str">
        <f>VLOOKUP(Tabelle1[[#This Row],[bank_name]],list_all_banks!$B$1:$C$691,2,FALSE)</f>
        <v>DE13216</v>
      </c>
      <c r="D615" s="6" t="s">
        <v>332</v>
      </c>
      <c r="E615" s="42" t="str">
        <f t="shared" si="9"/>
        <v>31.12.2016</v>
      </c>
      <c r="F615">
        <v>2016</v>
      </c>
      <c r="G615">
        <v>1</v>
      </c>
      <c r="H615">
        <v>2</v>
      </c>
      <c r="I615" s="4">
        <v>3</v>
      </c>
      <c r="J615">
        <v>2</v>
      </c>
      <c r="K615" t="s">
        <v>1366</v>
      </c>
      <c r="L615">
        <v>1</v>
      </c>
      <c r="M615" t="s">
        <v>14</v>
      </c>
      <c r="N615" t="s">
        <v>19</v>
      </c>
      <c r="P615">
        <v>1</v>
      </c>
      <c r="Q615">
        <v>2</v>
      </c>
      <c r="R615">
        <v>2</v>
      </c>
      <c r="S615">
        <v>1</v>
      </c>
      <c r="U615">
        <v>0</v>
      </c>
      <c r="V615">
        <v>0</v>
      </c>
      <c r="W615" t="s">
        <v>20</v>
      </c>
      <c r="Y615" t="s">
        <v>1651</v>
      </c>
      <c r="Z615" s="13">
        <v>324</v>
      </c>
      <c r="AA615" s="13">
        <v>697</v>
      </c>
      <c r="AB615" s="13">
        <v>45</v>
      </c>
      <c r="AC615" s="13" t="s">
        <v>20</v>
      </c>
      <c r="AD615" s="13" t="s">
        <v>20</v>
      </c>
      <c r="AE615" s="13" t="s">
        <v>20</v>
      </c>
      <c r="AF615" s="13" t="s">
        <v>20</v>
      </c>
      <c r="AG615" s="13">
        <v>9</v>
      </c>
      <c r="AH615" t="s">
        <v>20</v>
      </c>
      <c r="AI615">
        <v>0</v>
      </c>
      <c r="AK615">
        <v>0</v>
      </c>
      <c r="AL615">
        <v>0</v>
      </c>
      <c r="AM615">
        <v>2</v>
      </c>
      <c r="AN615">
        <v>0</v>
      </c>
      <c r="AO615">
        <v>0</v>
      </c>
      <c r="AQ615">
        <v>2</v>
      </c>
      <c r="AR615" t="s">
        <v>20</v>
      </c>
      <c r="AS615" t="s">
        <v>20</v>
      </c>
      <c r="AT615">
        <v>5</v>
      </c>
      <c r="AU615">
        <v>2</v>
      </c>
      <c r="AV615">
        <v>0</v>
      </c>
      <c r="BA615" t="s">
        <v>2328</v>
      </c>
      <c r="BB615" s="6" t="s">
        <v>1401</v>
      </c>
      <c r="BE615">
        <v>-810</v>
      </c>
      <c r="BG615" s="9">
        <v>546</v>
      </c>
      <c r="BI615" s="14" t="s">
        <v>3149</v>
      </c>
    </row>
    <row r="616" spans="1:61" x14ac:dyDescent="0.25">
      <c r="A616" s="17" t="s">
        <v>1</v>
      </c>
      <c r="B616" t="s">
        <v>331</v>
      </c>
      <c r="C616" t="str">
        <f>VLOOKUP(Tabelle1[[#This Row],[bank_name]],list_all_banks!$B$1:$C$691,2,FALSE)</f>
        <v>DE13216</v>
      </c>
      <c r="D616" s="6" t="s">
        <v>332</v>
      </c>
      <c r="E616" s="42" t="str">
        <f t="shared" si="9"/>
        <v>31.12.2016</v>
      </c>
      <c r="F616">
        <v>2016</v>
      </c>
      <c r="G616">
        <v>1</v>
      </c>
      <c r="H616">
        <v>2</v>
      </c>
      <c r="I616" s="4">
        <v>3</v>
      </c>
      <c r="J616">
        <v>2</v>
      </c>
      <c r="K616" t="s">
        <v>1366</v>
      </c>
      <c r="L616">
        <v>1</v>
      </c>
      <c r="M616" t="s">
        <v>14</v>
      </c>
      <c r="N616" t="s">
        <v>19</v>
      </c>
      <c r="P616">
        <v>1</v>
      </c>
      <c r="Q616">
        <v>2</v>
      </c>
      <c r="R616">
        <v>2</v>
      </c>
      <c r="S616">
        <v>1</v>
      </c>
      <c r="U616">
        <v>0</v>
      </c>
      <c r="V616">
        <v>0</v>
      </c>
      <c r="W616" t="s">
        <v>20</v>
      </c>
      <c r="Y616" t="s">
        <v>1698</v>
      </c>
      <c r="Z616" s="13">
        <v>68</v>
      </c>
      <c r="AA616" s="13">
        <v>178</v>
      </c>
      <c r="AB616" s="13">
        <v>31</v>
      </c>
      <c r="AC616" s="13" t="s">
        <v>20</v>
      </c>
      <c r="AD616" s="13" t="s">
        <v>20</v>
      </c>
      <c r="AE616" s="13" t="s">
        <v>20</v>
      </c>
      <c r="AF616" s="13" t="s">
        <v>20</v>
      </c>
      <c r="AG616" s="13">
        <v>6</v>
      </c>
      <c r="AH616" t="s">
        <v>20</v>
      </c>
      <c r="AI616">
        <v>0</v>
      </c>
      <c r="AK616">
        <v>0</v>
      </c>
      <c r="AL616">
        <v>0</v>
      </c>
      <c r="AM616">
        <v>2</v>
      </c>
      <c r="AN616">
        <v>0</v>
      </c>
      <c r="AO616">
        <v>0</v>
      </c>
      <c r="AQ616">
        <v>2</v>
      </c>
      <c r="AR616" t="s">
        <v>20</v>
      </c>
      <c r="AS616" t="s">
        <v>20</v>
      </c>
      <c r="AT616">
        <v>5</v>
      </c>
      <c r="AU616">
        <v>2</v>
      </c>
      <c r="AV616">
        <v>0</v>
      </c>
      <c r="BA616" t="s">
        <v>2328</v>
      </c>
      <c r="BB616" s="6" t="s">
        <v>1401</v>
      </c>
      <c r="BE616">
        <v>-810</v>
      </c>
      <c r="BG616" s="9">
        <v>546</v>
      </c>
      <c r="BI616" s="14" t="s">
        <v>3149</v>
      </c>
    </row>
    <row r="617" spans="1:61" x14ac:dyDescent="0.25">
      <c r="A617" s="17" t="s">
        <v>1</v>
      </c>
      <c r="B617" t="s">
        <v>331</v>
      </c>
      <c r="C617" t="str">
        <f>VLOOKUP(Tabelle1[[#This Row],[bank_name]],list_all_banks!$B$1:$C$691,2,FALSE)</f>
        <v>DE13216</v>
      </c>
      <c r="D617" s="6" t="s">
        <v>332</v>
      </c>
      <c r="E617" s="42" t="str">
        <f t="shared" si="9"/>
        <v>31.12.2016</v>
      </c>
      <c r="F617">
        <v>2016</v>
      </c>
      <c r="G617">
        <v>1</v>
      </c>
      <c r="H617">
        <v>2</v>
      </c>
      <c r="I617" s="4">
        <v>3</v>
      </c>
      <c r="J617">
        <v>2</v>
      </c>
      <c r="K617" t="s">
        <v>1366</v>
      </c>
      <c r="L617">
        <v>1</v>
      </c>
      <c r="M617" t="s">
        <v>14</v>
      </c>
      <c r="N617" t="s">
        <v>19</v>
      </c>
      <c r="P617">
        <v>1</v>
      </c>
      <c r="Q617">
        <v>2</v>
      </c>
      <c r="R617">
        <v>2</v>
      </c>
      <c r="S617">
        <v>1</v>
      </c>
      <c r="U617">
        <v>0</v>
      </c>
      <c r="V617">
        <v>0</v>
      </c>
      <c r="W617" t="s">
        <v>20</v>
      </c>
      <c r="Y617" t="s">
        <v>1733</v>
      </c>
      <c r="Z617" s="13">
        <v>42</v>
      </c>
      <c r="AA617" s="13">
        <v>122</v>
      </c>
      <c r="AB617" s="13">
        <v>15</v>
      </c>
      <c r="AC617" s="13" t="s">
        <v>20</v>
      </c>
      <c r="AD617" s="13" t="s">
        <v>20</v>
      </c>
      <c r="AE617" s="13" t="s">
        <v>20</v>
      </c>
      <c r="AF617" s="13" t="s">
        <v>20</v>
      </c>
      <c r="AG617" s="13">
        <v>3</v>
      </c>
      <c r="AH617" t="s">
        <v>20</v>
      </c>
      <c r="AI617">
        <v>0</v>
      </c>
      <c r="AK617">
        <v>0</v>
      </c>
      <c r="AL617">
        <v>0</v>
      </c>
      <c r="AM617">
        <v>2</v>
      </c>
      <c r="AN617">
        <v>0</v>
      </c>
      <c r="AO617">
        <v>0</v>
      </c>
      <c r="AQ617">
        <v>2</v>
      </c>
      <c r="AR617" t="s">
        <v>20</v>
      </c>
      <c r="AS617" t="s">
        <v>20</v>
      </c>
      <c r="AT617">
        <v>5</v>
      </c>
      <c r="AU617">
        <v>2</v>
      </c>
      <c r="AV617">
        <v>0</v>
      </c>
      <c r="BA617" t="s">
        <v>2328</v>
      </c>
      <c r="BB617" s="6" t="s">
        <v>1401</v>
      </c>
      <c r="BE617">
        <v>-810</v>
      </c>
      <c r="BG617" s="9">
        <v>546</v>
      </c>
      <c r="BI617" s="14" t="s">
        <v>3149</v>
      </c>
    </row>
    <row r="618" spans="1:61" x14ac:dyDescent="0.25">
      <c r="A618" s="17" t="s">
        <v>1</v>
      </c>
      <c r="B618" t="s">
        <v>331</v>
      </c>
      <c r="C618" t="str">
        <f>VLOOKUP(Tabelle1[[#This Row],[bank_name]],list_all_banks!$B$1:$C$691,2,FALSE)</f>
        <v>DE13216</v>
      </c>
      <c r="D618" s="6" t="s">
        <v>332</v>
      </c>
      <c r="E618" s="42" t="str">
        <f t="shared" si="9"/>
        <v>31.12.2016</v>
      </c>
      <c r="F618">
        <v>2016</v>
      </c>
      <c r="G618">
        <v>1</v>
      </c>
      <c r="H618">
        <v>2</v>
      </c>
      <c r="I618" s="4">
        <v>3</v>
      </c>
      <c r="J618">
        <v>2</v>
      </c>
      <c r="K618" t="s">
        <v>1366</v>
      </c>
      <c r="L618">
        <v>1</v>
      </c>
      <c r="M618" t="s">
        <v>14</v>
      </c>
      <c r="N618" t="s">
        <v>19</v>
      </c>
      <c r="P618">
        <v>1</v>
      </c>
      <c r="Q618">
        <v>2</v>
      </c>
      <c r="R618">
        <v>2</v>
      </c>
      <c r="S618">
        <v>1</v>
      </c>
      <c r="U618">
        <v>0</v>
      </c>
      <c r="V618">
        <v>0</v>
      </c>
      <c r="W618" t="s">
        <v>20</v>
      </c>
      <c r="Y618" t="s">
        <v>1694</v>
      </c>
      <c r="Z618" s="13">
        <v>49</v>
      </c>
      <c r="AA618" s="13">
        <v>136</v>
      </c>
      <c r="AB618" s="13">
        <v>22</v>
      </c>
      <c r="AC618" s="13" t="s">
        <v>20</v>
      </c>
      <c r="AD618" s="13" t="s">
        <v>20</v>
      </c>
      <c r="AE618" s="13" t="s">
        <v>20</v>
      </c>
      <c r="AF618" s="13" t="s">
        <v>20</v>
      </c>
      <c r="AG618" s="13">
        <v>5</v>
      </c>
      <c r="AH618" t="s">
        <v>20</v>
      </c>
      <c r="AI618">
        <v>0</v>
      </c>
      <c r="AK618">
        <v>0</v>
      </c>
      <c r="AL618">
        <v>0</v>
      </c>
      <c r="AM618">
        <v>2</v>
      </c>
      <c r="AN618">
        <v>0</v>
      </c>
      <c r="AO618">
        <v>0</v>
      </c>
      <c r="AQ618">
        <v>2</v>
      </c>
      <c r="AR618" t="s">
        <v>20</v>
      </c>
      <c r="AS618" t="s">
        <v>20</v>
      </c>
      <c r="AT618">
        <v>5</v>
      </c>
      <c r="AU618">
        <v>2</v>
      </c>
      <c r="AV618">
        <v>0</v>
      </c>
      <c r="BA618" t="s">
        <v>2328</v>
      </c>
      <c r="BB618" s="6" t="s">
        <v>1401</v>
      </c>
      <c r="BE618">
        <v>-810</v>
      </c>
      <c r="BG618" s="9">
        <v>546</v>
      </c>
      <c r="BI618" s="14" t="s">
        <v>3149</v>
      </c>
    </row>
    <row r="619" spans="1:61" x14ac:dyDescent="0.25">
      <c r="A619" s="17" t="s">
        <v>1</v>
      </c>
      <c r="B619" t="s">
        <v>331</v>
      </c>
      <c r="C619" t="str">
        <f>VLOOKUP(Tabelle1[[#This Row],[bank_name]],list_all_banks!$B$1:$C$691,2,FALSE)</f>
        <v>DE13216</v>
      </c>
      <c r="D619" s="6" t="s">
        <v>332</v>
      </c>
      <c r="E619" s="42" t="str">
        <f t="shared" si="9"/>
        <v>31.12.2016</v>
      </c>
      <c r="F619">
        <v>2016</v>
      </c>
      <c r="G619">
        <v>1</v>
      </c>
      <c r="H619">
        <v>2</v>
      </c>
      <c r="I619" s="4">
        <v>3</v>
      </c>
      <c r="J619">
        <v>2</v>
      </c>
      <c r="K619" t="s">
        <v>1366</v>
      </c>
      <c r="L619">
        <v>1</v>
      </c>
      <c r="M619" t="s">
        <v>14</v>
      </c>
      <c r="N619" t="s">
        <v>19</v>
      </c>
      <c r="P619">
        <v>1</v>
      </c>
      <c r="Q619">
        <v>2</v>
      </c>
      <c r="R619">
        <v>2</v>
      </c>
      <c r="S619">
        <v>1</v>
      </c>
      <c r="U619">
        <v>0</v>
      </c>
      <c r="V619">
        <v>0</v>
      </c>
      <c r="W619" t="s">
        <v>20</v>
      </c>
      <c r="Y619" t="s">
        <v>1628</v>
      </c>
      <c r="Z619" s="13">
        <v>28</v>
      </c>
      <c r="AA619" s="13">
        <v>180</v>
      </c>
      <c r="AB619" s="13">
        <v>-8</v>
      </c>
      <c r="AC619" s="13" t="s">
        <v>20</v>
      </c>
      <c r="AD619" s="13" t="s">
        <v>20</v>
      </c>
      <c r="AE619" s="13" t="s">
        <v>20</v>
      </c>
      <c r="AF619" s="13" t="s">
        <v>20</v>
      </c>
      <c r="AG619" s="13">
        <v>1</v>
      </c>
      <c r="AH619" t="s">
        <v>20</v>
      </c>
      <c r="AI619">
        <v>0</v>
      </c>
      <c r="AK619">
        <v>0</v>
      </c>
      <c r="AL619">
        <v>0</v>
      </c>
      <c r="AM619">
        <v>2</v>
      </c>
      <c r="AN619">
        <v>0</v>
      </c>
      <c r="AO619">
        <v>0</v>
      </c>
      <c r="AQ619">
        <v>2</v>
      </c>
      <c r="AR619" t="s">
        <v>20</v>
      </c>
      <c r="AS619" t="s">
        <v>20</v>
      </c>
      <c r="AT619">
        <v>5</v>
      </c>
      <c r="AU619">
        <v>2</v>
      </c>
      <c r="AV619">
        <v>0</v>
      </c>
      <c r="BA619" t="s">
        <v>2328</v>
      </c>
      <c r="BB619" s="6" t="s">
        <v>1401</v>
      </c>
      <c r="BE619">
        <v>-810</v>
      </c>
      <c r="BG619" s="9">
        <v>546</v>
      </c>
      <c r="BI619" s="14" t="s">
        <v>3149</v>
      </c>
    </row>
    <row r="620" spans="1:61" x14ac:dyDescent="0.25">
      <c r="A620" s="17" t="s">
        <v>1</v>
      </c>
      <c r="B620" t="s">
        <v>331</v>
      </c>
      <c r="C620" t="str">
        <f>VLOOKUP(Tabelle1[[#This Row],[bank_name]],list_all_banks!$B$1:$C$691,2,FALSE)</f>
        <v>DE13216</v>
      </c>
      <c r="D620" s="6" t="s">
        <v>332</v>
      </c>
      <c r="E620" s="42" t="str">
        <f t="shared" si="9"/>
        <v>31.12.2016</v>
      </c>
      <c r="F620">
        <v>2016</v>
      </c>
      <c r="G620">
        <v>1</v>
      </c>
      <c r="H620">
        <v>2</v>
      </c>
      <c r="I620" s="4">
        <v>3</v>
      </c>
      <c r="J620">
        <v>2</v>
      </c>
      <c r="K620" t="s">
        <v>1366</v>
      </c>
      <c r="L620">
        <v>1</v>
      </c>
      <c r="M620" t="s">
        <v>14</v>
      </c>
      <c r="N620" t="s">
        <v>19</v>
      </c>
      <c r="P620">
        <v>1</v>
      </c>
      <c r="Q620">
        <v>2</v>
      </c>
      <c r="R620">
        <v>2</v>
      </c>
      <c r="S620">
        <v>1</v>
      </c>
      <c r="U620">
        <v>0</v>
      </c>
      <c r="V620">
        <v>0</v>
      </c>
      <c r="W620" t="s">
        <v>20</v>
      </c>
      <c r="Y620" t="s">
        <v>1700</v>
      </c>
      <c r="Z620" s="13">
        <v>8</v>
      </c>
      <c r="AA620" s="13">
        <v>31</v>
      </c>
      <c r="AB620" s="13">
        <v>5</v>
      </c>
      <c r="AC620" s="13" t="s">
        <v>20</v>
      </c>
      <c r="AD620" s="13" t="s">
        <v>20</v>
      </c>
      <c r="AE620" s="13" t="s">
        <v>20</v>
      </c>
      <c r="AF620" s="13" t="s">
        <v>20</v>
      </c>
      <c r="AG620" s="13">
        <v>1</v>
      </c>
      <c r="AH620" t="s">
        <v>20</v>
      </c>
      <c r="AI620">
        <v>0</v>
      </c>
      <c r="AK620">
        <v>0</v>
      </c>
      <c r="AL620">
        <v>0</v>
      </c>
      <c r="AM620">
        <v>2</v>
      </c>
      <c r="AN620">
        <v>0</v>
      </c>
      <c r="AO620">
        <v>0</v>
      </c>
      <c r="AQ620">
        <v>2</v>
      </c>
      <c r="AR620" t="s">
        <v>20</v>
      </c>
      <c r="AS620" t="s">
        <v>20</v>
      </c>
      <c r="AT620">
        <v>5</v>
      </c>
      <c r="AU620">
        <v>2</v>
      </c>
      <c r="AV620">
        <v>0</v>
      </c>
      <c r="BA620" t="s">
        <v>2328</v>
      </c>
      <c r="BB620" s="6" t="s">
        <v>1401</v>
      </c>
      <c r="BE620">
        <v>-810</v>
      </c>
      <c r="BG620" s="9">
        <v>546</v>
      </c>
      <c r="BI620" s="14" t="s">
        <v>3149</v>
      </c>
    </row>
    <row r="621" spans="1:61" x14ac:dyDescent="0.25">
      <c r="A621" s="17" t="s">
        <v>1</v>
      </c>
      <c r="B621" t="s">
        <v>331</v>
      </c>
      <c r="C621" t="str">
        <f>VLOOKUP(Tabelle1[[#This Row],[bank_name]],list_all_banks!$B$1:$C$691,2,FALSE)</f>
        <v>DE13216</v>
      </c>
      <c r="D621" s="6" t="s">
        <v>332</v>
      </c>
      <c r="E621" s="42" t="str">
        <f t="shared" si="9"/>
        <v>31.12.2016</v>
      </c>
      <c r="F621">
        <v>2016</v>
      </c>
      <c r="G621">
        <v>1</v>
      </c>
      <c r="H621">
        <v>2</v>
      </c>
      <c r="I621" s="4">
        <v>3</v>
      </c>
      <c r="J621">
        <v>2</v>
      </c>
      <c r="K621" t="s">
        <v>1366</v>
      </c>
      <c r="L621">
        <v>1</v>
      </c>
      <c r="M621" t="s">
        <v>14</v>
      </c>
      <c r="N621" t="s">
        <v>19</v>
      </c>
      <c r="P621">
        <v>1</v>
      </c>
      <c r="Q621">
        <v>2</v>
      </c>
      <c r="R621">
        <v>2</v>
      </c>
      <c r="S621">
        <v>1</v>
      </c>
      <c r="U621">
        <v>0</v>
      </c>
      <c r="V621">
        <v>0</v>
      </c>
      <c r="W621" t="s">
        <v>20</v>
      </c>
      <c r="Y621" t="s">
        <v>1687</v>
      </c>
      <c r="Z621" s="13">
        <v>0</v>
      </c>
      <c r="AA621" s="13">
        <v>0</v>
      </c>
      <c r="AB621" s="13">
        <v>0</v>
      </c>
      <c r="AC621" s="13" t="s">
        <v>20</v>
      </c>
      <c r="AD621" s="13" t="s">
        <v>20</v>
      </c>
      <c r="AE621" s="13" t="s">
        <v>20</v>
      </c>
      <c r="AF621" s="13" t="s">
        <v>20</v>
      </c>
      <c r="AG621" s="13">
        <v>0</v>
      </c>
      <c r="AH621" t="s">
        <v>20</v>
      </c>
      <c r="AI621">
        <v>0</v>
      </c>
      <c r="AK621">
        <v>0</v>
      </c>
      <c r="AL621">
        <v>0</v>
      </c>
      <c r="AM621">
        <v>2</v>
      </c>
      <c r="AN621">
        <v>0</v>
      </c>
      <c r="AO621">
        <v>0</v>
      </c>
      <c r="AQ621">
        <v>2</v>
      </c>
      <c r="AR621" t="s">
        <v>20</v>
      </c>
      <c r="AS621" t="s">
        <v>20</v>
      </c>
      <c r="AT621">
        <v>5</v>
      </c>
      <c r="AU621">
        <v>2</v>
      </c>
      <c r="AV621">
        <v>0</v>
      </c>
      <c r="BA621" t="s">
        <v>2328</v>
      </c>
      <c r="BB621" s="6" t="s">
        <v>1401</v>
      </c>
      <c r="BE621">
        <v>-810</v>
      </c>
      <c r="BG621" s="9">
        <v>546</v>
      </c>
      <c r="BI621" s="14" t="s">
        <v>3149</v>
      </c>
    </row>
    <row r="622" spans="1:61" x14ac:dyDescent="0.25">
      <c r="A622" s="102" t="s">
        <v>1</v>
      </c>
      <c r="B622" s="9" t="s">
        <v>331</v>
      </c>
      <c r="C622" s="9" t="str">
        <f>VLOOKUP(Tabelle1[[#This Row],[bank_name]],list_all_banks!$B$1:$C$691,2,FALSE)</f>
        <v>DE13216</v>
      </c>
      <c r="D622" s="6" t="s">
        <v>332</v>
      </c>
      <c r="E622" s="42" t="str">
        <f t="shared" si="9"/>
        <v>31.12.2016</v>
      </c>
      <c r="F622" s="9">
        <v>2016</v>
      </c>
      <c r="G622" s="9">
        <v>1</v>
      </c>
      <c r="H622" s="9">
        <v>2</v>
      </c>
      <c r="I622" s="106">
        <v>3</v>
      </c>
      <c r="J622" s="9">
        <v>2</v>
      </c>
      <c r="K622" s="9" t="s">
        <v>1366</v>
      </c>
      <c r="L622" s="9">
        <v>1</v>
      </c>
      <c r="M622" s="9" t="s">
        <v>14</v>
      </c>
      <c r="N622" s="9" t="s">
        <v>19</v>
      </c>
      <c r="P622" s="9">
        <v>1</v>
      </c>
      <c r="Q622" s="9">
        <v>2</v>
      </c>
      <c r="R622" s="9">
        <v>2</v>
      </c>
      <c r="S622" s="9">
        <v>1</v>
      </c>
      <c r="U622" s="9">
        <v>0</v>
      </c>
      <c r="V622" s="9">
        <v>0</v>
      </c>
      <c r="W622" s="9" t="s">
        <v>20</v>
      </c>
      <c r="Y622" s="9" t="s">
        <v>1692</v>
      </c>
      <c r="Z622" s="68">
        <v>0</v>
      </c>
      <c r="AA622" s="68">
        <v>0</v>
      </c>
      <c r="AB622" s="68">
        <v>0</v>
      </c>
      <c r="AC622" s="68" t="s">
        <v>20</v>
      </c>
      <c r="AD622" s="68" t="s">
        <v>20</v>
      </c>
      <c r="AE622" s="68" t="s">
        <v>20</v>
      </c>
      <c r="AF622" s="68" t="s">
        <v>20</v>
      </c>
      <c r="AG622" s="68">
        <v>0</v>
      </c>
      <c r="AH622" s="9" t="s">
        <v>20</v>
      </c>
      <c r="AI622" s="9">
        <v>0</v>
      </c>
      <c r="AK622" s="9">
        <v>0</v>
      </c>
      <c r="AL622" s="9">
        <v>0</v>
      </c>
      <c r="AM622" s="9">
        <v>2</v>
      </c>
      <c r="AN622" s="9">
        <v>0</v>
      </c>
      <c r="AO622" s="9">
        <v>0</v>
      </c>
      <c r="AQ622" s="9">
        <v>2</v>
      </c>
      <c r="AR622" s="9" t="s">
        <v>20</v>
      </c>
      <c r="AS622" s="9" t="s">
        <v>20</v>
      </c>
      <c r="AT622" s="9">
        <v>5</v>
      </c>
      <c r="AU622" s="9">
        <v>2</v>
      </c>
      <c r="AV622" s="9">
        <v>0</v>
      </c>
      <c r="AW622" s="9"/>
      <c r="AX622" s="9"/>
      <c r="BA622" s="9" t="s">
        <v>2328</v>
      </c>
      <c r="BB622" s="6" t="s">
        <v>1401</v>
      </c>
      <c r="BC622" s="9"/>
      <c r="BD622" s="9"/>
      <c r="BE622">
        <v>-810</v>
      </c>
      <c r="BG622" s="9">
        <v>546</v>
      </c>
      <c r="BI622" s="14" t="s">
        <v>3149</v>
      </c>
    </row>
    <row r="623" spans="1:61" x14ac:dyDescent="0.25">
      <c r="A623" s="17" t="s">
        <v>1</v>
      </c>
      <c r="B623" t="s">
        <v>331</v>
      </c>
      <c r="C623" t="str">
        <f>VLOOKUP(Tabelle1[[#This Row],[bank_name]],list_all_banks!$B$1:$C$691,2,FALSE)</f>
        <v>DE13216</v>
      </c>
      <c r="D623" s="6" t="s">
        <v>332</v>
      </c>
      <c r="E623" s="42" t="str">
        <f t="shared" si="9"/>
        <v>31.12.2016</v>
      </c>
      <c r="F623">
        <v>2016</v>
      </c>
      <c r="G623">
        <v>1</v>
      </c>
      <c r="H623">
        <v>2</v>
      </c>
      <c r="I623" s="4">
        <v>3</v>
      </c>
      <c r="J623">
        <v>2</v>
      </c>
      <c r="K623" t="s">
        <v>1366</v>
      </c>
      <c r="L623">
        <v>1</v>
      </c>
      <c r="M623" t="s">
        <v>14</v>
      </c>
      <c r="N623" t="s">
        <v>19</v>
      </c>
      <c r="P623">
        <v>1</v>
      </c>
      <c r="Q623">
        <v>2</v>
      </c>
      <c r="R623">
        <v>2</v>
      </c>
      <c r="S623">
        <v>1</v>
      </c>
      <c r="U623">
        <v>0</v>
      </c>
      <c r="V623">
        <v>0</v>
      </c>
      <c r="W623" t="s">
        <v>20</v>
      </c>
      <c r="Y623" t="s">
        <v>1734</v>
      </c>
      <c r="Z623" s="13">
        <v>18</v>
      </c>
      <c r="AA623" s="13">
        <v>69</v>
      </c>
      <c r="AB623" s="13">
        <v>9</v>
      </c>
      <c r="AC623" s="13" t="s">
        <v>20</v>
      </c>
      <c r="AD623" s="13" t="s">
        <v>20</v>
      </c>
      <c r="AE623" s="13" t="s">
        <v>20</v>
      </c>
      <c r="AF623" s="13" t="s">
        <v>20</v>
      </c>
      <c r="AG623" s="13">
        <v>2</v>
      </c>
      <c r="AH623" t="s">
        <v>20</v>
      </c>
      <c r="AI623">
        <v>0</v>
      </c>
      <c r="AK623">
        <v>0</v>
      </c>
      <c r="AL623">
        <v>0</v>
      </c>
      <c r="AM623">
        <v>2</v>
      </c>
      <c r="AN623">
        <v>0</v>
      </c>
      <c r="AO623">
        <v>0</v>
      </c>
      <c r="AQ623">
        <v>2</v>
      </c>
      <c r="AR623" t="s">
        <v>20</v>
      </c>
      <c r="AS623" t="s">
        <v>20</v>
      </c>
      <c r="AT623">
        <v>5</v>
      </c>
      <c r="AU623">
        <v>2</v>
      </c>
      <c r="AV623">
        <v>0</v>
      </c>
      <c r="BA623" t="s">
        <v>2328</v>
      </c>
      <c r="BB623" s="6" t="s">
        <v>1401</v>
      </c>
      <c r="BE623">
        <v>-810</v>
      </c>
      <c r="BG623" s="9">
        <v>546</v>
      </c>
      <c r="BI623" s="14" t="s">
        <v>3149</v>
      </c>
    </row>
    <row r="624" spans="1:61" x14ac:dyDescent="0.25">
      <c r="A624" s="17" t="s">
        <v>1</v>
      </c>
      <c r="B624" t="s">
        <v>331</v>
      </c>
      <c r="C624" t="str">
        <f>VLOOKUP(Tabelle1[[#This Row],[bank_name]],list_all_banks!$B$1:$C$691,2,FALSE)</f>
        <v>DE13216</v>
      </c>
      <c r="D624" s="6" t="s">
        <v>332</v>
      </c>
      <c r="E624" s="42" t="str">
        <f t="shared" si="9"/>
        <v>31.12.2016</v>
      </c>
      <c r="F624">
        <v>2016</v>
      </c>
      <c r="G624">
        <v>1</v>
      </c>
      <c r="H624">
        <v>2</v>
      </c>
      <c r="I624" s="4">
        <v>3</v>
      </c>
      <c r="J624">
        <v>2</v>
      </c>
      <c r="K624" t="s">
        <v>1366</v>
      </c>
      <c r="L624">
        <v>1</v>
      </c>
      <c r="M624" t="s">
        <v>14</v>
      </c>
      <c r="N624" t="s">
        <v>19</v>
      </c>
      <c r="P624">
        <v>1</v>
      </c>
      <c r="Q624">
        <v>2</v>
      </c>
      <c r="R624">
        <v>2</v>
      </c>
      <c r="S624">
        <v>1</v>
      </c>
      <c r="U624">
        <v>0</v>
      </c>
      <c r="V624">
        <v>0</v>
      </c>
      <c r="W624" t="s">
        <v>20</v>
      </c>
      <c r="Y624" t="s">
        <v>820</v>
      </c>
      <c r="Z624" s="13">
        <v>5038</v>
      </c>
      <c r="AA624" s="13">
        <v>8575</v>
      </c>
      <c r="AB624" s="13">
        <v>-1548</v>
      </c>
      <c r="AC624" s="13" t="s">
        <v>20</v>
      </c>
      <c r="AD624" s="13" t="s">
        <v>20</v>
      </c>
      <c r="AE624" s="13" t="s">
        <v>20</v>
      </c>
      <c r="AF624" s="13" t="s">
        <v>20</v>
      </c>
      <c r="AG624" s="13">
        <v>-185</v>
      </c>
      <c r="AH624" t="s">
        <v>20</v>
      </c>
      <c r="AI624">
        <v>0</v>
      </c>
      <c r="AK624">
        <v>0</v>
      </c>
      <c r="AL624">
        <v>0</v>
      </c>
      <c r="AM624">
        <v>2</v>
      </c>
      <c r="AN624">
        <v>0</v>
      </c>
      <c r="AO624">
        <v>0</v>
      </c>
      <c r="AQ624">
        <v>2</v>
      </c>
      <c r="AR624" t="s">
        <v>20</v>
      </c>
      <c r="AS624" t="s">
        <v>20</v>
      </c>
      <c r="AT624">
        <v>5</v>
      </c>
      <c r="AU624">
        <v>2</v>
      </c>
      <c r="AV624">
        <v>0</v>
      </c>
      <c r="BA624" t="s">
        <v>2328</v>
      </c>
      <c r="BB624" s="6" t="s">
        <v>1401</v>
      </c>
      <c r="BE624">
        <v>-810</v>
      </c>
      <c r="BG624" s="9">
        <v>546</v>
      </c>
      <c r="BI624" s="14" t="s">
        <v>3149</v>
      </c>
    </row>
    <row r="625" spans="1:61" x14ac:dyDescent="0.25">
      <c r="A625" s="17" t="s">
        <v>1</v>
      </c>
      <c r="B625" t="s">
        <v>331</v>
      </c>
      <c r="C625" t="str">
        <f>VLOOKUP(Tabelle1[[#This Row],[bank_name]],list_all_banks!$B$1:$C$691,2,FALSE)</f>
        <v>DE13216</v>
      </c>
      <c r="D625" s="6" t="s">
        <v>332</v>
      </c>
      <c r="E625" s="42" t="str">
        <f t="shared" si="9"/>
        <v>31.12.2016</v>
      </c>
      <c r="F625">
        <v>2016</v>
      </c>
      <c r="G625">
        <v>1</v>
      </c>
      <c r="H625">
        <v>2</v>
      </c>
      <c r="I625" s="4">
        <v>3</v>
      </c>
      <c r="J625">
        <v>2</v>
      </c>
      <c r="K625" t="s">
        <v>1366</v>
      </c>
      <c r="L625">
        <v>1</v>
      </c>
      <c r="M625" t="s">
        <v>14</v>
      </c>
      <c r="N625" t="s">
        <v>19</v>
      </c>
      <c r="P625">
        <v>1</v>
      </c>
      <c r="Q625">
        <v>2</v>
      </c>
      <c r="R625">
        <v>2</v>
      </c>
      <c r="S625">
        <v>1</v>
      </c>
      <c r="U625">
        <v>0</v>
      </c>
      <c r="V625">
        <v>0</v>
      </c>
      <c r="W625" t="s">
        <v>20</v>
      </c>
      <c r="Y625" t="s">
        <v>1731</v>
      </c>
      <c r="Z625" s="13">
        <v>110</v>
      </c>
      <c r="AA625" s="13">
        <v>288</v>
      </c>
      <c r="AB625" s="13">
        <v>31</v>
      </c>
      <c r="AC625" s="13" t="s">
        <v>20</v>
      </c>
      <c r="AD625" s="13" t="s">
        <v>20</v>
      </c>
      <c r="AE625" s="13" t="s">
        <v>20</v>
      </c>
      <c r="AF625" s="13" t="s">
        <v>20</v>
      </c>
      <c r="AG625" s="13">
        <v>9</v>
      </c>
      <c r="AH625" t="s">
        <v>20</v>
      </c>
      <c r="AI625">
        <v>0</v>
      </c>
      <c r="AK625">
        <v>0</v>
      </c>
      <c r="AL625">
        <v>0</v>
      </c>
      <c r="AM625">
        <v>2</v>
      </c>
      <c r="AN625">
        <v>0</v>
      </c>
      <c r="AO625">
        <v>0</v>
      </c>
      <c r="AQ625">
        <v>2</v>
      </c>
      <c r="AR625" t="s">
        <v>20</v>
      </c>
      <c r="AS625" t="s">
        <v>20</v>
      </c>
      <c r="AT625">
        <v>5</v>
      </c>
      <c r="AU625">
        <v>2</v>
      </c>
      <c r="AV625">
        <v>0</v>
      </c>
      <c r="BA625" t="s">
        <v>2328</v>
      </c>
      <c r="BB625" s="6" t="s">
        <v>1401</v>
      </c>
      <c r="BE625">
        <v>-810</v>
      </c>
      <c r="BG625" s="9">
        <v>546</v>
      </c>
      <c r="BI625" s="14" t="s">
        <v>3149</v>
      </c>
    </row>
    <row r="626" spans="1:61" x14ac:dyDescent="0.25">
      <c r="A626" s="17" t="s">
        <v>1</v>
      </c>
      <c r="B626" t="s">
        <v>331</v>
      </c>
      <c r="C626" t="str">
        <f>VLOOKUP(Tabelle1[[#This Row],[bank_name]],list_all_banks!$B$1:$C$691,2,FALSE)</f>
        <v>DE13216</v>
      </c>
      <c r="D626" s="6" t="s">
        <v>332</v>
      </c>
      <c r="E626" s="42" t="str">
        <f t="shared" si="9"/>
        <v>31.12.2016</v>
      </c>
      <c r="F626">
        <v>2016</v>
      </c>
      <c r="G626">
        <v>1</v>
      </c>
      <c r="H626">
        <v>2</v>
      </c>
      <c r="I626" s="4">
        <v>3</v>
      </c>
      <c r="J626">
        <v>2</v>
      </c>
      <c r="K626" t="s">
        <v>1366</v>
      </c>
      <c r="L626">
        <v>1</v>
      </c>
      <c r="M626" t="s">
        <v>14</v>
      </c>
      <c r="N626" t="s">
        <v>19</v>
      </c>
      <c r="P626">
        <v>1</v>
      </c>
      <c r="Q626">
        <v>2</v>
      </c>
      <c r="R626">
        <v>2</v>
      </c>
      <c r="S626">
        <v>1</v>
      </c>
      <c r="U626">
        <v>0</v>
      </c>
      <c r="V626">
        <v>0</v>
      </c>
      <c r="W626" t="s">
        <v>20</v>
      </c>
      <c r="Y626" t="s">
        <v>1656</v>
      </c>
      <c r="Z626" s="13">
        <v>18</v>
      </c>
      <c r="AA626" s="13">
        <v>32</v>
      </c>
      <c r="AB626" s="13">
        <v>1</v>
      </c>
      <c r="AC626" s="13" t="s">
        <v>20</v>
      </c>
      <c r="AD626" s="13" t="s">
        <v>20</v>
      </c>
      <c r="AE626" s="13" t="s">
        <v>20</v>
      </c>
      <c r="AF626" s="13" t="s">
        <v>20</v>
      </c>
      <c r="AG626" s="13">
        <v>0</v>
      </c>
      <c r="AH626" t="s">
        <v>20</v>
      </c>
      <c r="AI626">
        <v>0</v>
      </c>
      <c r="AK626">
        <v>0</v>
      </c>
      <c r="AL626">
        <v>0</v>
      </c>
      <c r="AM626">
        <v>2</v>
      </c>
      <c r="AN626">
        <v>0</v>
      </c>
      <c r="AO626">
        <v>0</v>
      </c>
      <c r="AQ626">
        <v>2</v>
      </c>
      <c r="AR626" t="s">
        <v>20</v>
      </c>
      <c r="AS626" t="s">
        <v>20</v>
      </c>
      <c r="AT626">
        <v>5</v>
      </c>
      <c r="AU626">
        <v>2</v>
      </c>
      <c r="AV626">
        <v>0</v>
      </c>
      <c r="BA626" t="s">
        <v>2328</v>
      </c>
      <c r="BB626" s="6" t="s">
        <v>1401</v>
      </c>
      <c r="BE626">
        <v>-810</v>
      </c>
      <c r="BG626" s="9">
        <v>546</v>
      </c>
      <c r="BI626" s="14" t="s">
        <v>3149</v>
      </c>
    </row>
    <row r="627" spans="1:61" s="44" customFormat="1" ht="15.75" thickBot="1" x14ac:dyDescent="0.3">
      <c r="A627" s="133" t="s">
        <v>1</v>
      </c>
      <c r="B627" s="44" t="s">
        <v>331</v>
      </c>
      <c r="C627" s="44" t="str">
        <f>VLOOKUP(Tabelle1[[#This Row],[bank_name]],list_all_banks!$B$1:$C$691,2,FALSE)</f>
        <v>DE13216</v>
      </c>
      <c r="D627" s="45" t="s">
        <v>332</v>
      </c>
      <c r="E627" s="46" t="str">
        <f t="shared" si="9"/>
        <v>31.12.2016</v>
      </c>
      <c r="F627" s="44">
        <v>2016</v>
      </c>
      <c r="G627" s="44">
        <v>1</v>
      </c>
      <c r="H627" s="44">
        <v>2</v>
      </c>
      <c r="I627" s="134">
        <v>3</v>
      </c>
      <c r="J627" s="44">
        <v>2</v>
      </c>
      <c r="K627" s="44" t="s">
        <v>1366</v>
      </c>
      <c r="L627" s="44">
        <v>1</v>
      </c>
      <c r="M627" s="44" t="s">
        <v>14</v>
      </c>
      <c r="N627" s="44" t="s">
        <v>19</v>
      </c>
      <c r="O627" s="45"/>
      <c r="P627" s="44">
        <v>1</v>
      </c>
      <c r="Q627" s="44">
        <v>2</v>
      </c>
      <c r="R627" s="44">
        <v>2</v>
      </c>
      <c r="S627" s="44">
        <v>1</v>
      </c>
      <c r="T627" s="45"/>
      <c r="U627" s="44">
        <v>0</v>
      </c>
      <c r="V627" s="44">
        <v>0</v>
      </c>
      <c r="W627" s="44" t="s">
        <v>20</v>
      </c>
      <c r="X627" s="45"/>
      <c r="Y627" s="44" t="s">
        <v>1650</v>
      </c>
      <c r="Z627" s="123">
        <v>6617</v>
      </c>
      <c r="AA627" s="123">
        <v>10558</v>
      </c>
      <c r="AB627" s="123">
        <v>-1498</v>
      </c>
      <c r="AC627" s="123" t="s">
        <v>20</v>
      </c>
      <c r="AD627" s="123" t="s">
        <v>20</v>
      </c>
      <c r="AE627" s="123" t="s">
        <v>20</v>
      </c>
      <c r="AF627" s="123" t="s">
        <v>20</v>
      </c>
      <c r="AG627" s="123">
        <v>-88</v>
      </c>
      <c r="AH627" s="44" t="s">
        <v>20</v>
      </c>
      <c r="AI627" s="44">
        <v>0</v>
      </c>
      <c r="AJ627" s="45"/>
      <c r="AK627" s="44">
        <v>0</v>
      </c>
      <c r="AL627" s="44">
        <v>0</v>
      </c>
      <c r="AM627" s="44">
        <v>2</v>
      </c>
      <c r="AN627" s="44">
        <v>0</v>
      </c>
      <c r="AO627" s="44">
        <v>0</v>
      </c>
      <c r="AP627" s="45"/>
      <c r="AQ627" s="44">
        <v>2</v>
      </c>
      <c r="AR627" s="44" t="s">
        <v>20</v>
      </c>
      <c r="AS627" s="44" t="s">
        <v>20</v>
      </c>
      <c r="AT627" s="44">
        <v>5</v>
      </c>
      <c r="AU627" s="44">
        <v>2</v>
      </c>
      <c r="AV627" s="44">
        <v>0</v>
      </c>
      <c r="AY627" s="45"/>
      <c r="AZ627" s="46"/>
      <c r="BA627" s="44" t="s">
        <v>2328</v>
      </c>
      <c r="BB627" s="45" t="s">
        <v>1401</v>
      </c>
      <c r="BE627">
        <v>-810</v>
      </c>
      <c r="BF627"/>
      <c r="BG627" s="9">
        <v>546</v>
      </c>
      <c r="BH627" s="45"/>
      <c r="BI627" s="14" t="s">
        <v>3149</v>
      </c>
    </row>
    <row r="628" spans="1:61" x14ac:dyDescent="0.25">
      <c r="A628" s="9" t="s">
        <v>1</v>
      </c>
      <c r="B628" s="9" t="s">
        <v>333</v>
      </c>
      <c r="C628" s="9" t="str">
        <f>VLOOKUP(Tabelle1[[#This Row],[bank_name]],list_all_banks!$B$1:$C$691,2,FALSE)</f>
        <v>DE13222</v>
      </c>
      <c r="D628" s="6" t="s">
        <v>334</v>
      </c>
      <c r="E628" s="42" t="str">
        <f t="shared" si="9"/>
        <v>31.12.</v>
      </c>
      <c r="F628" s="9"/>
      <c r="G628" s="9"/>
      <c r="H628" s="9"/>
      <c r="I628" s="9"/>
      <c r="J628" s="9"/>
      <c r="K628" s="9"/>
      <c r="L628" s="9"/>
      <c r="M628" s="9"/>
      <c r="N628" s="9"/>
      <c r="P628" s="9"/>
      <c r="Q628" s="9"/>
      <c r="R628" s="9"/>
      <c r="S628" s="9"/>
      <c r="U628" s="9"/>
      <c r="V628" s="9"/>
      <c r="W628" s="9"/>
      <c r="Y628" s="9"/>
      <c r="Z628" s="9"/>
      <c r="AA628" s="9"/>
      <c r="AB628" s="9"/>
      <c r="AC628" s="9"/>
      <c r="AD628" s="9"/>
      <c r="AE628" s="9"/>
      <c r="AF628" s="9"/>
      <c r="AG628" s="9"/>
      <c r="AH628" s="9"/>
      <c r="AI628" s="9"/>
      <c r="AK628" s="9"/>
      <c r="AL628" s="9"/>
      <c r="AM628" s="9"/>
      <c r="AN628" s="9"/>
      <c r="AO628" s="9"/>
      <c r="AQ628" s="9"/>
      <c r="AR628" s="9"/>
      <c r="AS628" s="9"/>
      <c r="AT628" s="9"/>
      <c r="AU628" s="9"/>
      <c r="AV628" s="9"/>
      <c r="AW628" s="9"/>
      <c r="AX628" s="9"/>
      <c r="BA628" s="9"/>
      <c r="BG628" s="9"/>
    </row>
    <row r="629" spans="1:61" x14ac:dyDescent="0.25">
      <c r="A629" t="s">
        <v>1</v>
      </c>
      <c r="B629" t="s">
        <v>335</v>
      </c>
      <c r="C629" t="str">
        <f>VLOOKUP(Tabelle1[[#This Row],[bank_name]],list_all_banks!$B$1:$C$691,2,FALSE)</f>
        <v>DE13230</v>
      </c>
      <c r="D629" s="6" t="s">
        <v>336</v>
      </c>
      <c r="E629" s="42" t="str">
        <f t="shared" si="9"/>
        <v>31.12.</v>
      </c>
      <c r="U629" s="9"/>
      <c r="Z629" s="13"/>
      <c r="AA629" s="13"/>
      <c r="AB629" s="13"/>
      <c r="AC629" s="13"/>
      <c r="AD629" s="13"/>
      <c r="AE629" s="13"/>
      <c r="AF629" s="13"/>
      <c r="AG629" s="13"/>
      <c r="BG629" s="9"/>
    </row>
    <row r="630" spans="1:61" s="44" customFormat="1" ht="15.75" thickBot="1" x14ac:dyDescent="0.3">
      <c r="A630" s="44" t="s">
        <v>1</v>
      </c>
      <c r="B630" s="44" t="s">
        <v>337</v>
      </c>
      <c r="C630" s="44" t="str">
        <f>VLOOKUP(Tabelle1[[#This Row],[bank_name]],list_all_banks!$B$1:$C$691,2,FALSE)</f>
        <v>DE13264</v>
      </c>
      <c r="D630" s="45" t="s">
        <v>338</v>
      </c>
      <c r="E630" s="46" t="str">
        <f t="shared" si="9"/>
        <v>31.12.</v>
      </c>
      <c r="O630" s="45"/>
      <c r="T630" s="45"/>
      <c r="X630" s="45"/>
      <c r="AJ630" s="45"/>
      <c r="AP630" s="45"/>
      <c r="AY630" s="45"/>
      <c r="AZ630" s="46"/>
      <c r="BB630" s="45"/>
      <c r="BH630" s="45"/>
    </row>
    <row r="631" spans="1:61" s="60" customFormat="1" ht="15.75" thickBot="1" x14ac:dyDescent="0.3">
      <c r="A631" s="143" t="s">
        <v>1</v>
      </c>
      <c r="B631" s="137" t="s">
        <v>339</v>
      </c>
      <c r="C631" s="60" t="str">
        <f>VLOOKUP(Tabelle1[[#This Row],[bank_name]],list_all_banks!$B$1:$C$691,2,FALSE)</f>
        <v>DE13302</v>
      </c>
      <c r="D631" s="128" t="s">
        <v>340</v>
      </c>
      <c r="E631" s="176" t="str">
        <f t="shared" si="9"/>
        <v>31.12.2015</v>
      </c>
      <c r="F631" s="60">
        <v>2015</v>
      </c>
      <c r="G631" s="60">
        <v>1</v>
      </c>
      <c r="H631" s="60">
        <v>2</v>
      </c>
      <c r="I631" s="144">
        <v>3</v>
      </c>
      <c r="J631" s="60">
        <v>1</v>
      </c>
      <c r="K631" s="60" t="s">
        <v>1</v>
      </c>
      <c r="L631" s="60">
        <v>0</v>
      </c>
      <c r="M631" s="60" t="s">
        <v>14</v>
      </c>
      <c r="N631" s="60" t="s">
        <v>91</v>
      </c>
      <c r="O631" s="128"/>
      <c r="P631" s="60">
        <v>1</v>
      </c>
      <c r="Q631" s="60">
        <v>0</v>
      </c>
      <c r="R631" s="60">
        <v>0</v>
      </c>
      <c r="S631" s="60">
        <v>0</v>
      </c>
      <c r="T631" s="128"/>
      <c r="U631" s="60">
        <v>1</v>
      </c>
      <c r="V631" s="60">
        <v>0</v>
      </c>
      <c r="W631" s="60" t="s">
        <v>20</v>
      </c>
      <c r="X631" s="128"/>
      <c r="Y631" s="60" t="s">
        <v>1</v>
      </c>
      <c r="Z631" s="145">
        <v>106481</v>
      </c>
      <c r="AA631" s="145">
        <v>293.51</v>
      </c>
      <c r="AB631" s="145">
        <v>31950</v>
      </c>
      <c r="AC631" s="145" t="s">
        <v>20</v>
      </c>
      <c r="AD631" s="145" t="s">
        <v>20</v>
      </c>
      <c r="AE631" s="145" t="s">
        <v>20</v>
      </c>
      <c r="AF631" s="145" t="s">
        <v>20</v>
      </c>
      <c r="AG631" s="145">
        <v>14379</v>
      </c>
      <c r="AH631" s="60">
        <v>0</v>
      </c>
      <c r="AI631" s="60">
        <v>1</v>
      </c>
      <c r="AJ631" s="128"/>
      <c r="AK631" s="60">
        <v>1</v>
      </c>
      <c r="AL631" s="60">
        <v>0</v>
      </c>
      <c r="AM631" s="60" t="s">
        <v>20</v>
      </c>
      <c r="AN631" s="60" t="s">
        <v>20</v>
      </c>
      <c r="AO631" s="60" t="s">
        <v>20</v>
      </c>
      <c r="AP631" s="128"/>
      <c r="AQ631" s="60">
        <v>0</v>
      </c>
      <c r="AR631" s="60" t="s">
        <v>20</v>
      </c>
      <c r="AS631" s="60" t="s">
        <v>20</v>
      </c>
      <c r="AT631" s="60">
        <v>0</v>
      </c>
      <c r="AU631" s="60">
        <v>0</v>
      </c>
      <c r="AV631" s="60">
        <v>0</v>
      </c>
      <c r="AY631" s="128"/>
      <c r="AZ631" s="213" t="s">
        <v>3121</v>
      </c>
      <c r="BA631" s="60" t="s">
        <v>2329</v>
      </c>
      <c r="BB631" s="128" t="s">
        <v>1402</v>
      </c>
      <c r="BH631" s="128"/>
      <c r="BI631" t="s">
        <v>3146</v>
      </c>
    </row>
    <row r="632" spans="1:61" x14ac:dyDescent="0.25">
      <c r="A632" s="17" t="s">
        <v>1</v>
      </c>
      <c r="B632" s="9" t="s">
        <v>341</v>
      </c>
      <c r="C632" t="str">
        <f>VLOOKUP(Tabelle1[[#This Row],[bank_name]],list_all_banks!$B$1:$C$691,2,FALSE)</f>
        <v>DE13306</v>
      </c>
      <c r="D632" s="10" t="s">
        <v>343</v>
      </c>
      <c r="E632" s="42" t="str">
        <f t="shared" si="9"/>
        <v>31.12.2015</v>
      </c>
      <c r="F632">
        <v>2015</v>
      </c>
      <c r="G632">
        <v>1</v>
      </c>
      <c r="H632">
        <v>1</v>
      </c>
      <c r="I632" s="4">
        <v>3</v>
      </c>
      <c r="J632">
        <v>2</v>
      </c>
      <c r="K632" t="s">
        <v>1366</v>
      </c>
      <c r="L632">
        <v>1</v>
      </c>
      <c r="M632" t="s">
        <v>14</v>
      </c>
      <c r="N632" t="s">
        <v>19</v>
      </c>
      <c r="P632">
        <v>3</v>
      </c>
      <c r="Q632">
        <v>2</v>
      </c>
      <c r="R632">
        <v>0</v>
      </c>
      <c r="S632">
        <v>0</v>
      </c>
      <c r="U632">
        <v>1</v>
      </c>
      <c r="V632">
        <v>0</v>
      </c>
      <c r="W632" t="s">
        <v>20</v>
      </c>
      <c r="Y632" t="s">
        <v>820</v>
      </c>
      <c r="Z632" s="13">
        <v>83</v>
      </c>
      <c r="AA632" s="13">
        <v>70</v>
      </c>
      <c r="AB632" s="13">
        <v>72</v>
      </c>
      <c r="AC632" s="13" t="s">
        <v>20</v>
      </c>
      <c r="AD632" s="13" t="s">
        <v>20</v>
      </c>
      <c r="AE632" s="13" t="s">
        <v>20</v>
      </c>
      <c r="AF632" s="13" t="s">
        <v>20</v>
      </c>
      <c r="AG632" s="13">
        <v>13</v>
      </c>
      <c r="AH632">
        <v>0</v>
      </c>
      <c r="AI632">
        <v>1</v>
      </c>
      <c r="AK632">
        <v>0</v>
      </c>
      <c r="AL632">
        <v>0</v>
      </c>
      <c r="AM632">
        <v>2</v>
      </c>
      <c r="AN632" t="s">
        <v>20</v>
      </c>
      <c r="AO632" t="s">
        <v>20</v>
      </c>
      <c r="AQ632">
        <v>1</v>
      </c>
      <c r="AR632">
        <v>1</v>
      </c>
      <c r="AS632">
        <v>1</v>
      </c>
      <c r="AT632">
        <v>2</v>
      </c>
      <c r="AU632">
        <v>0</v>
      </c>
      <c r="AV632">
        <v>0</v>
      </c>
      <c r="BA632" t="s">
        <v>2332</v>
      </c>
      <c r="BB632" s="6" t="s">
        <v>1404</v>
      </c>
      <c r="BG632" s="9"/>
      <c r="BI632" t="s">
        <v>3146</v>
      </c>
    </row>
    <row r="633" spans="1:61" x14ac:dyDescent="0.25">
      <c r="A633" s="102" t="s">
        <v>1</v>
      </c>
      <c r="B633" s="9" t="s">
        <v>341</v>
      </c>
      <c r="C633" s="9" t="str">
        <f>VLOOKUP(Tabelle1[[#This Row],[bank_name]],list_all_banks!$B$1:$C$691,2,FALSE)</f>
        <v>DE13306</v>
      </c>
      <c r="D633" s="10" t="s">
        <v>343</v>
      </c>
      <c r="E633" s="42" t="str">
        <f t="shared" si="9"/>
        <v>31.12.2015</v>
      </c>
      <c r="F633" s="9">
        <v>2015</v>
      </c>
      <c r="G633" s="9">
        <v>1</v>
      </c>
      <c r="H633" s="9">
        <v>1</v>
      </c>
      <c r="I633" s="106">
        <v>3</v>
      </c>
      <c r="J633" s="9">
        <v>2</v>
      </c>
      <c r="K633" s="9" t="s">
        <v>1366</v>
      </c>
      <c r="L633" s="9">
        <v>1</v>
      </c>
      <c r="M633" s="9" t="s">
        <v>14</v>
      </c>
      <c r="N633" s="9" t="s">
        <v>19</v>
      </c>
      <c r="P633" s="9">
        <v>3</v>
      </c>
      <c r="Q633" s="9">
        <v>2</v>
      </c>
      <c r="R633" s="9">
        <v>0</v>
      </c>
      <c r="S633" s="9">
        <v>0</v>
      </c>
      <c r="U633" s="9">
        <v>1</v>
      </c>
      <c r="V633" s="9">
        <v>0</v>
      </c>
      <c r="W633" s="9" t="s">
        <v>20</v>
      </c>
      <c r="Y633" s="9" t="s">
        <v>1</v>
      </c>
      <c r="Z633" s="68">
        <v>1879</v>
      </c>
      <c r="AA633" s="68">
        <v>5460</v>
      </c>
      <c r="AB633" s="68">
        <v>531</v>
      </c>
      <c r="AC633" s="68" t="s">
        <v>20</v>
      </c>
      <c r="AD633" s="68" t="s">
        <v>20</v>
      </c>
      <c r="AE633" s="68" t="s">
        <v>20</v>
      </c>
      <c r="AF633" s="68" t="s">
        <v>20</v>
      </c>
      <c r="AG633" s="68">
        <v>140</v>
      </c>
      <c r="AH633" s="9">
        <v>0</v>
      </c>
      <c r="AI633" s="9">
        <v>1</v>
      </c>
      <c r="AK633" s="9">
        <v>0</v>
      </c>
      <c r="AL633" s="9">
        <v>0</v>
      </c>
      <c r="AM633" s="9">
        <v>2</v>
      </c>
      <c r="AN633" s="9" t="s">
        <v>20</v>
      </c>
      <c r="AO633" s="9" t="s">
        <v>20</v>
      </c>
      <c r="AQ633" s="9">
        <v>1</v>
      </c>
      <c r="AR633" s="9">
        <v>1</v>
      </c>
      <c r="AS633" s="9">
        <v>1</v>
      </c>
      <c r="AT633" s="9">
        <v>2</v>
      </c>
      <c r="AU633" s="9">
        <v>0</v>
      </c>
      <c r="AV633" s="9">
        <v>0</v>
      </c>
      <c r="AW633" s="9"/>
      <c r="AX633" s="9"/>
      <c r="BA633" s="9" t="s">
        <v>2332</v>
      </c>
      <c r="BB633" s="6" t="s">
        <v>1404</v>
      </c>
      <c r="BC633" s="9"/>
      <c r="BD633" s="9"/>
      <c r="BE633" s="9"/>
      <c r="BF633" s="9"/>
      <c r="BG633" s="9"/>
      <c r="BI633" t="s">
        <v>3146</v>
      </c>
    </row>
    <row r="634" spans="1:61" x14ac:dyDescent="0.25">
      <c r="A634" s="17" t="s">
        <v>1</v>
      </c>
      <c r="B634" t="s">
        <v>341</v>
      </c>
      <c r="C634" t="str">
        <f>VLOOKUP(Tabelle1[[#This Row],[bank_name]],list_all_banks!$B$1:$C$691,2,FALSE)</f>
        <v>DE13306</v>
      </c>
      <c r="D634" s="10" t="s">
        <v>343</v>
      </c>
      <c r="E634" s="42" t="str">
        <f t="shared" si="9"/>
        <v>31.12.2015</v>
      </c>
      <c r="F634">
        <v>2015</v>
      </c>
      <c r="G634">
        <v>1</v>
      </c>
      <c r="H634">
        <v>1</v>
      </c>
      <c r="I634" s="4">
        <v>3</v>
      </c>
      <c r="J634">
        <v>2</v>
      </c>
      <c r="K634" t="s">
        <v>1366</v>
      </c>
      <c r="L634">
        <v>1</v>
      </c>
      <c r="M634" t="s">
        <v>14</v>
      </c>
      <c r="N634" t="s">
        <v>19</v>
      </c>
      <c r="P634">
        <v>3</v>
      </c>
      <c r="Q634">
        <v>2</v>
      </c>
      <c r="R634">
        <v>0</v>
      </c>
      <c r="S634">
        <v>0</v>
      </c>
      <c r="U634">
        <v>1</v>
      </c>
      <c r="V634">
        <v>0</v>
      </c>
      <c r="W634" t="s">
        <v>20</v>
      </c>
      <c r="Y634" t="s">
        <v>658</v>
      </c>
      <c r="Z634" s="13">
        <v>0</v>
      </c>
      <c r="AA634" s="13">
        <v>14</v>
      </c>
      <c r="AB634" s="13">
        <v>1</v>
      </c>
      <c r="AC634" s="13" t="s">
        <v>20</v>
      </c>
      <c r="AD634" s="13" t="s">
        <v>20</v>
      </c>
      <c r="AE634" s="13" t="s">
        <v>20</v>
      </c>
      <c r="AF634" s="13" t="s">
        <v>20</v>
      </c>
      <c r="AG634" s="13">
        <v>0</v>
      </c>
      <c r="AH634">
        <v>0</v>
      </c>
      <c r="AI634">
        <v>1</v>
      </c>
      <c r="AK634">
        <v>0</v>
      </c>
      <c r="AL634">
        <v>0</v>
      </c>
      <c r="AM634">
        <v>2</v>
      </c>
      <c r="AN634" t="s">
        <v>20</v>
      </c>
      <c r="AO634" t="s">
        <v>20</v>
      </c>
      <c r="AQ634">
        <v>1</v>
      </c>
      <c r="AR634">
        <v>1</v>
      </c>
      <c r="AS634">
        <v>1</v>
      </c>
      <c r="AT634">
        <v>2</v>
      </c>
      <c r="AU634">
        <v>0</v>
      </c>
      <c r="AV634">
        <v>0</v>
      </c>
      <c r="BA634" t="s">
        <v>2332</v>
      </c>
      <c r="BB634" s="6" t="s">
        <v>1404</v>
      </c>
      <c r="BG634" s="9"/>
      <c r="BI634" t="s">
        <v>3146</v>
      </c>
    </row>
    <row r="635" spans="1:61" x14ac:dyDescent="0.25">
      <c r="A635" s="17" t="s">
        <v>1</v>
      </c>
      <c r="B635" t="s">
        <v>341</v>
      </c>
      <c r="C635" t="str">
        <f>VLOOKUP(Tabelle1[[#This Row],[bank_name]],list_all_banks!$B$1:$C$691,2,FALSE)</f>
        <v>DE13306</v>
      </c>
      <c r="D635" s="10" t="s">
        <v>343</v>
      </c>
      <c r="E635" s="42" t="str">
        <f t="shared" si="9"/>
        <v>31.12.2015</v>
      </c>
      <c r="F635">
        <v>2015</v>
      </c>
      <c r="G635">
        <v>1</v>
      </c>
      <c r="H635">
        <v>1</v>
      </c>
      <c r="I635" s="4">
        <v>3</v>
      </c>
      <c r="J635">
        <v>2</v>
      </c>
      <c r="K635" t="s">
        <v>1366</v>
      </c>
      <c r="L635">
        <v>1</v>
      </c>
      <c r="M635" t="s">
        <v>14</v>
      </c>
      <c r="N635" t="s">
        <v>19</v>
      </c>
      <c r="P635">
        <v>3</v>
      </c>
      <c r="Q635">
        <v>2</v>
      </c>
      <c r="R635">
        <v>0</v>
      </c>
      <c r="S635">
        <v>0</v>
      </c>
      <c r="U635">
        <v>1</v>
      </c>
      <c r="V635">
        <v>0</v>
      </c>
      <c r="W635" t="s">
        <v>20</v>
      </c>
      <c r="Y635" t="s">
        <v>1001</v>
      </c>
      <c r="Z635" s="13">
        <v>9</v>
      </c>
      <c r="AA635" s="13">
        <v>3</v>
      </c>
      <c r="AB635" s="13">
        <v>2</v>
      </c>
      <c r="AC635" s="13" t="s">
        <v>20</v>
      </c>
      <c r="AD635" s="13" t="s">
        <v>20</v>
      </c>
      <c r="AE635" s="13" t="s">
        <v>20</v>
      </c>
      <c r="AF635" s="13" t="s">
        <v>20</v>
      </c>
      <c r="AG635" s="13">
        <v>0</v>
      </c>
      <c r="AH635">
        <v>0</v>
      </c>
      <c r="AI635">
        <v>1</v>
      </c>
      <c r="AK635">
        <v>0</v>
      </c>
      <c r="AL635">
        <v>0</v>
      </c>
      <c r="AM635">
        <v>2</v>
      </c>
      <c r="AN635" t="s">
        <v>20</v>
      </c>
      <c r="AO635" t="s">
        <v>20</v>
      </c>
      <c r="AQ635">
        <v>1</v>
      </c>
      <c r="AR635">
        <v>1</v>
      </c>
      <c r="AS635">
        <v>1</v>
      </c>
      <c r="AT635">
        <v>2</v>
      </c>
      <c r="AU635">
        <v>0</v>
      </c>
      <c r="AV635">
        <v>0</v>
      </c>
      <c r="BA635" t="s">
        <v>2332</v>
      </c>
      <c r="BB635" s="6" t="s">
        <v>1404</v>
      </c>
      <c r="BG635" s="9"/>
      <c r="BI635" t="s">
        <v>3146</v>
      </c>
    </row>
    <row r="636" spans="1:61" x14ac:dyDescent="0.25">
      <c r="A636" s="17" t="s">
        <v>1</v>
      </c>
      <c r="B636" t="s">
        <v>341</v>
      </c>
      <c r="C636" t="str">
        <f>VLOOKUP(Tabelle1[[#This Row],[bank_name]],list_all_banks!$B$1:$C$691,2,FALSE)</f>
        <v>DE13306</v>
      </c>
      <c r="D636" s="10" t="s">
        <v>343</v>
      </c>
      <c r="E636" s="42" t="str">
        <f t="shared" si="9"/>
        <v>31.12.2015</v>
      </c>
      <c r="F636">
        <v>2015</v>
      </c>
      <c r="G636">
        <v>1</v>
      </c>
      <c r="H636">
        <v>1</v>
      </c>
      <c r="I636" s="4">
        <v>3</v>
      </c>
      <c r="J636">
        <v>2</v>
      </c>
      <c r="K636" t="s">
        <v>1366</v>
      </c>
      <c r="L636">
        <v>1</v>
      </c>
      <c r="M636" t="s">
        <v>14</v>
      </c>
      <c r="N636" t="s">
        <v>19</v>
      </c>
      <c r="P636">
        <v>3</v>
      </c>
      <c r="Q636">
        <v>2</v>
      </c>
      <c r="R636">
        <v>0</v>
      </c>
      <c r="S636">
        <v>0</v>
      </c>
      <c r="U636">
        <v>1</v>
      </c>
      <c r="V636">
        <v>0</v>
      </c>
      <c r="W636" t="s">
        <v>20</v>
      </c>
      <c r="Y636" t="s">
        <v>1651</v>
      </c>
      <c r="Z636" s="13">
        <v>36</v>
      </c>
      <c r="AA636" s="13">
        <v>103</v>
      </c>
      <c r="AB636" s="13">
        <v>0</v>
      </c>
      <c r="AC636" s="13" t="s">
        <v>20</v>
      </c>
      <c r="AD636" s="13" t="s">
        <v>20</v>
      </c>
      <c r="AE636" s="13" t="s">
        <v>20</v>
      </c>
      <c r="AF636" s="13" t="s">
        <v>20</v>
      </c>
      <c r="AG636" s="13">
        <v>0</v>
      </c>
      <c r="AH636">
        <v>0</v>
      </c>
      <c r="AI636">
        <v>1</v>
      </c>
      <c r="AK636">
        <v>0</v>
      </c>
      <c r="AL636">
        <v>0</v>
      </c>
      <c r="AM636">
        <v>2</v>
      </c>
      <c r="AN636" t="s">
        <v>20</v>
      </c>
      <c r="AO636" t="s">
        <v>20</v>
      </c>
      <c r="AQ636">
        <v>1</v>
      </c>
      <c r="AR636">
        <v>1</v>
      </c>
      <c r="AS636">
        <v>1</v>
      </c>
      <c r="AT636">
        <v>2</v>
      </c>
      <c r="AU636">
        <v>0</v>
      </c>
      <c r="AV636">
        <v>0</v>
      </c>
      <c r="BA636" t="s">
        <v>2332</v>
      </c>
      <c r="BB636" s="6" t="s">
        <v>1404</v>
      </c>
      <c r="BG636" s="9"/>
      <c r="BI636" t="s">
        <v>3146</v>
      </c>
    </row>
    <row r="637" spans="1:61" x14ac:dyDescent="0.25">
      <c r="A637" s="17" t="s">
        <v>1</v>
      </c>
      <c r="B637" t="s">
        <v>341</v>
      </c>
      <c r="C637" t="str">
        <f>VLOOKUP(Tabelle1[[#This Row],[bank_name]],list_all_banks!$B$1:$C$691,2,FALSE)</f>
        <v>DE13306</v>
      </c>
      <c r="D637" s="10" t="s">
        <v>343</v>
      </c>
      <c r="E637" s="42" t="str">
        <f t="shared" si="9"/>
        <v>31.12.2015</v>
      </c>
      <c r="F637">
        <v>2015</v>
      </c>
      <c r="G637">
        <v>1</v>
      </c>
      <c r="H637">
        <v>1</v>
      </c>
      <c r="I637" s="4">
        <v>3</v>
      </c>
      <c r="J637">
        <v>2</v>
      </c>
      <c r="K637" t="s">
        <v>1366</v>
      </c>
      <c r="L637">
        <v>1</v>
      </c>
      <c r="M637" t="s">
        <v>14</v>
      </c>
      <c r="N637" t="s">
        <v>19</v>
      </c>
      <c r="P637">
        <v>3</v>
      </c>
      <c r="Q637">
        <v>2</v>
      </c>
      <c r="R637">
        <v>0</v>
      </c>
      <c r="S637">
        <v>0</v>
      </c>
      <c r="U637">
        <v>1</v>
      </c>
      <c r="V637">
        <v>0</v>
      </c>
      <c r="W637" t="s">
        <v>20</v>
      </c>
      <c r="Y637" s="115" t="s">
        <v>1725</v>
      </c>
      <c r="Z637" s="13">
        <v>-6</v>
      </c>
      <c r="AA637" s="13">
        <v>0</v>
      </c>
      <c r="AB637" s="13">
        <v>-6</v>
      </c>
      <c r="AC637" s="13" t="s">
        <v>20</v>
      </c>
      <c r="AD637" s="13" t="s">
        <v>20</v>
      </c>
      <c r="AE637" s="13" t="s">
        <v>20</v>
      </c>
      <c r="AF637" s="13" t="s">
        <v>20</v>
      </c>
      <c r="AG637" s="13">
        <v>-3</v>
      </c>
      <c r="AH637">
        <v>0</v>
      </c>
      <c r="AI637">
        <v>1</v>
      </c>
      <c r="AK637">
        <v>0</v>
      </c>
      <c r="AL637">
        <v>0</v>
      </c>
      <c r="AM637">
        <v>2</v>
      </c>
      <c r="AN637" t="s">
        <v>20</v>
      </c>
      <c r="AO637" t="s">
        <v>20</v>
      </c>
      <c r="AQ637">
        <v>1</v>
      </c>
      <c r="AR637">
        <v>1</v>
      </c>
      <c r="AS637">
        <v>1</v>
      </c>
      <c r="AT637">
        <v>2</v>
      </c>
      <c r="AU637">
        <v>0</v>
      </c>
      <c r="AV637">
        <v>0</v>
      </c>
      <c r="BA637" t="s">
        <v>2332</v>
      </c>
      <c r="BB637" s="6" t="s">
        <v>1404</v>
      </c>
      <c r="BG637" s="9"/>
      <c r="BI637" t="s">
        <v>3146</v>
      </c>
    </row>
    <row r="638" spans="1:61" s="44" customFormat="1" ht="15.75" thickBot="1" x14ac:dyDescent="0.3">
      <c r="A638" s="133" t="s">
        <v>1</v>
      </c>
      <c r="B638" s="44" t="s">
        <v>341</v>
      </c>
      <c r="C638" s="44" t="str">
        <f>VLOOKUP(Tabelle1[[#This Row],[bank_name]],list_all_banks!$B$1:$C$691,2,FALSE)</f>
        <v>DE13306</v>
      </c>
      <c r="D638" s="56" t="s">
        <v>343</v>
      </c>
      <c r="E638" s="46" t="str">
        <f t="shared" si="9"/>
        <v>31.12.2015</v>
      </c>
      <c r="F638" s="44">
        <v>2015</v>
      </c>
      <c r="G638" s="44">
        <v>1</v>
      </c>
      <c r="H638" s="44">
        <v>1</v>
      </c>
      <c r="I638" s="134">
        <v>3</v>
      </c>
      <c r="J638" s="44">
        <v>2</v>
      </c>
      <c r="K638" s="44" t="s">
        <v>1366</v>
      </c>
      <c r="L638" s="44">
        <v>1</v>
      </c>
      <c r="M638" s="44" t="s">
        <v>14</v>
      </c>
      <c r="N638" s="44" t="s">
        <v>19</v>
      </c>
      <c r="O638" s="45"/>
      <c r="P638" s="44">
        <v>3</v>
      </c>
      <c r="Q638" s="44">
        <v>2</v>
      </c>
      <c r="R638" s="44">
        <v>0</v>
      </c>
      <c r="S638" s="44">
        <v>0</v>
      </c>
      <c r="T638" s="45"/>
      <c r="U638" s="44">
        <v>1</v>
      </c>
      <c r="V638" s="44">
        <v>0</v>
      </c>
      <c r="W638" s="44" t="s">
        <v>20</v>
      </c>
      <c r="X638" s="45"/>
      <c r="Y638" s="44" t="s">
        <v>1650</v>
      </c>
      <c r="Z638" s="123">
        <v>109</v>
      </c>
      <c r="AA638" s="123">
        <v>86</v>
      </c>
      <c r="AB638" s="123">
        <v>33</v>
      </c>
      <c r="AC638" s="123" t="s">
        <v>20</v>
      </c>
      <c r="AD638" s="123" t="s">
        <v>20</v>
      </c>
      <c r="AE638" s="123" t="s">
        <v>20</v>
      </c>
      <c r="AF638" s="123" t="s">
        <v>20</v>
      </c>
      <c r="AG638" s="123">
        <v>32</v>
      </c>
      <c r="AH638" s="44">
        <v>0</v>
      </c>
      <c r="AI638" s="44">
        <v>1</v>
      </c>
      <c r="AJ638" s="45"/>
      <c r="AK638" s="44">
        <v>0</v>
      </c>
      <c r="AL638" s="44">
        <v>0</v>
      </c>
      <c r="AM638" s="44">
        <v>2</v>
      </c>
      <c r="AN638" s="44" t="s">
        <v>20</v>
      </c>
      <c r="AO638" s="44" t="s">
        <v>20</v>
      </c>
      <c r="AP638" s="45"/>
      <c r="AQ638" s="44">
        <v>1</v>
      </c>
      <c r="AR638" s="44">
        <v>1</v>
      </c>
      <c r="AS638" s="44">
        <v>1</v>
      </c>
      <c r="AT638" s="44">
        <v>2</v>
      </c>
      <c r="AU638" s="44">
        <v>0</v>
      </c>
      <c r="AV638" s="44">
        <v>0</v>
      </c>
      <c r="AY638" s="45"/>
      <c r="AZ638" s="46"/>
      <c r="BA638" s="44" t="s">
        <v>2332</v>
      </c>
      <c r="BB638" s="45" t="s">
        <v>1404</v>
      </c>
      <c r="BH638" s="45"/>
      <c r="BI638" t="s">
        <v>3146</v>
      </c>
    </row>
    <row r="639" spans="1:61" x14ac:dyDescent="0.25">
      <c r="A639" t="s">
        <v>1</v>
      </c>
      <c r="B639" t="s">
        <v>346</v>
      </c>
      <c r="C639" t="str">
        <f>VLOOKUP(Tabelle1[[#This Row],[bank_name]],list_all_banks!$B$1:$C$691,2,FALSE)</f>
        <v>DE13307</v>
      </c>
      <c r="D639" s="10" t="s">
        <v>344</v>
      </c>
      <c r="E639" s="42" t="str">
        <f t="shared" si="9"/>
        <v>31.12.</v>
      </c>
      <c r="U639" s="9"/>
      <c r="BG639" s="9"/>
    </row>
    <row r="640" spans="1:61" x14ac:dyDescent="0.25">
      <c r="A640" s="17" t="s">
        <v>1</v>
      </c>
      <c r="B640" t="s">
        <v>341</v>
      </c>
      <c r="C640" t="str">
        <f>VLOOKUP(Tabelle1[[#This Row],[bank_name]],list_all_banks!$B$1:$C$691,2,FALSE)</f>
        <v>DE13306</v>
      </c>
      <c r="D640" s="10" t="s">
        <v>342</v>
      </c>
      <c r="E640" s="42" t="str">
        <f t="shared" si="9"/>
        <v>31.12.2013</v>
      </c>
      <c r="F640">
        <v>2013</v>
      </c>
      <c r="G640" t="s">
        <v>1382</v>
      </c>
      <c r="H640" t="s">
        <v>20</v>
      </c>
      <c r="I640">
        <v>1</v>
      </c>
      <c r="J640">
        <v>2</v>
      </c>
      <c r="K640" t="s">
        <v>1</v>
      </c>
      <c r="L640">
        <v>1</v>
      </c>
      <c r="M640" t="s">
        <v>14</v>
      </c>
      <c r="N640" t="s">
        <v>19</v>
      </c>
      <c r="P640">
        <v>3</v>
      </c>
      <c r="Q640">
        <v>2</v>
      </c>
      <c r="R640">
        <v>1</v>
      </c>
      <c r="S640">
        <v>0</v>
      </c>
      <c r="U640">
        <v>0</v>
      </c>
      <c r="V640">
        <v>0</v>
      </c>
      <c r="W640" t="s">
        <v>20</v>
      </c>
      <c r="Y640" t="s">
        <v>820</v>
      </c>
      <c r="Z640" s="13">
        <v>124</v>
      </c>
      <c r="AA640" s="13">
        <v>68</v>
      </c>
      <c r="AB640" s="13" t="s">
        <v>20</v>
      </c>
      <c r="AC640" s="13" t="s">
        <v>20</v>
      </c>
      <c r="AD640" s="13" t="s">
        <v>20</v>
      </c>
      <c r="AE640" s="13" t="s">
        <v>20</v>
      </c>
      <c r="AF640" s="13" t="s">
        <v>20</v>
      </c>
      <c r="AG640" s="13" t="s">
        <v>20</v>
      </c>
      <c r="AH640" t="s">
        <v>20</v>
      </c>
      <c r="AI640">
        <v>0</v>
      </c>
      <c r="AK640">
        <v>0</v>
      </c>
      <c r="AL640">
        <v>0</v>
      </c>
      <c r="AM640">
        <v>2</v>
      </c>
      <c r="AN640">
        <v>0</v>
      </c>
      <c r="AO640">
        <v>0</v>
      </c>
      <c r="AQ640">
        <v>1</v>
      </c>
      <c r="AR640">
        <v>1</v>
      </c>
      <c r="AS640">
        <v>1</v>
      </c>
      <c r="AT640">
        <v>1</v>
      </c>
      <c r="AU640">
        <v>2</v>
      </c>
      <c r="AV640">
        <v>0</v>
      </c>
      <c r="BA640" s="14" t="s">
        <v>2330</v>
      </c>
      <c r="BB640" s="6" t="s">
        <v>1847</v>
      </c>
      <c r="BG640" s="9"/>
      <c r="BI640" t="s">
        <v>3146</v>
      </c>
    </row>
    <row r="641" spans="1:61" x14ac:dyDescent="0.25">
      <c r="A641" s="17" t="s">
        <v>1</v>
      </c>
      <c r="B641" t="s">
        <v>341</v>
      </c>
      <c r="C641" t="str">
        <f>VLOOKUP(Tabelle1[[#This Row],[bank_name]],list_all_banks!$B$1:$C$691,2,FALSE)</f>
        <v>DE13306</v>
      </c>
      <c r="D641" s="10" t="s">
        <v>342</v>
      </c>
      <c r="E641" s="42" t="str">
        <f t="shared" si="9"/>
        <v>31.12.2013</v>
      </c>
      <c r="F641">
        <v>2013</v>
      </c>
      <c r="G641" t="s">
        <v>1382</v>
      </c>
      <c r="H641" t="s">
        <v>20</v>
      </c>
      <c r="I641">
        <v>1</v>
      </c>
      <c r="J641">
        <v>2</v>
      </c>
      <c r="K641" t="s">
        <v>1</v>
      </c>
      <c r="L641">
        <v>1</v>
      </c>
      <c r="M641" t="s">
        <v>14</v>
      </c>
      <c r="N641" t="s">
        <v>19</v>
      </c>
      <c r="P641">
        <v>3</v>
      </c>
      <c r="Q641">
        <v>2</v>
      </c>
      <c r="R641">
        <v>1</v>
      </c>
      <c r="S641">
        <v>0</v>
      </c>
      <c r="U641">
        <v>0</v>
      </c>
      <c r="V641">
        <v>0</v>
      </c>
      <c r="W641" t="s">
        <v>20</v>
      </c>
      <c r="Y641" t="s">
        <v>1</v>
      </c>
      <c r="Z641" s="13">
        <v>1860</v>
      </c>
      <c r="AA641" s="13">
        <v>5540</v>
      </c>
      <c r="AB641" s="13" t="s">
        <v>20</v>
      </c>
      <c r="AC641" s="13" t="s">
        <v>20</v>
      </c>
      <c r="AD641" s="13" t="s">
        <v>20</v>
      </c>
      <c r="AE641" s="13" t="s">
        <v>20</v>
      </c>
      <c r="AF641" s="13" t="s">
        <v>20</v>
      </c>
      <c r="AG641" s="13" t="s">
        <v>20</v>
      </c>
      <c r="AH641" t="s">
        <v>20</v>
      </c>
      <c r="AI641">
        <v>0</v>
      </c>
      <c r="AK641">
        <v>0</v>
      </c>
      <c r="AL641">
        <v>0</v>
      </c>
      <c r="AM641">
        <v>2</v>
      </c>
      <c r="AN641">
        <v>0</v>
      </c>
      <c r="AO641">
        <v>0</v>
      </c>
      <c r="AQ641">
        <v>1</v>
      </c>
      <c r="AR641">
        <v>1</v>
      </c>
      <c r="AS641">
        <v>1</v>
      </c>
      <c r="AT641">
        <v>1</v>
      </c>
      <c r="AU641">
        <v>2</v>
      </c>
      <c r="AV641">
        <v>0</v>
      </c>
      <c r="AZ641" s="42" t="s">
        <v>1886</v>
      </c>
      <c r="BA641" s="14" t="s">
        <v>2330</v>
      </c>
      <c r="BB641" s="6" t="s">
        <v>1847</v>
      </c>
      <c r="BG641" s="9"/>
      <c r="BI641" t="s">
        <v>3146</v>
      </c>
    </row>
    <row r="642" spans="1:61" x14ac:dyDescent="0.25">
      <c r="A642" s="17" t="s">
        <v>1</v>
      </c>
      <c r="B642" t="s">
        <v>341</v>
      </c>
      <c r="C642" t="str">
        <f>VLOOKUP(Tabelle1[[#This Row],[bank_name]],list_all_banks!$B$1:$C$691,2,FALSE)</f>
        <v>DE13306</v>
      </c>
      <c r="D642" s="10" t="s">
        <v>342</v>
      </c>
      <c r="E642" s="42" t="str">
        <f t="shared" si="9"/>
        <v>31.12.2013</v>
      </c>
      <c r="F642">
        <v>2013</v>
      </c>
      <c r="G642" t="s">
        <v>1382</v>
      </c>
      <c r="H642" t="s">
        <v>20</v>
      </c>
      <c r="I642">
        <v>1</v>
      </c>
      <c r="J642">
        <v>2</v>
      </c>
      <c r="K642" t="s">
        <v>1</v>
      </c>
      <c r="L642">
        <v>1</v>
      </c>
      <c r="M642" t="s">
        <v>14</v>
      </c>
      <c r="N642" t="s">
        <v>19</v>
      </c>
      <c r="P642">
        <v>3</v>
      </c>
      <c r="Q642">
        <v>2</v>
      </c>
      <c r="R642">
        <v>1</v>
      </c>
      <c r="S642">
        <v>0</v>
      </c>
      <c r="U642">
        <v>0</v>
      </c>
      <c r="V642">
        <v>0</v>
      </c>
      <c r="W642" t="s">
        <v>20</v>
      </c>
      <c r="Y642" t="s">
        <v>658</v>
      </c>
      <c r="Z642" s="13">
        <v>0</v>
      </c>
      <c r="AA642" s="13">
        <v>14</v>
      </c>
      <c r="AB642" s="13" t="s">
        <v>20</v>
      </c>
      <c r="AC642" s="13" t="s">
        <v>20</v>
      </c>
      <c r="AD642" s="13" t="s">
        <v>20</v>
      </c>
      <c r="AE642" s="13" t="s">
        <v>20</v>
      </c>
      <c r="AF642" s="13" t="s">
        <v>20</v>
      </c>
      <c r="AG642" s="13" t="s">
        <v>20</v>
      </c>
      <c r="AH642" t="s">
        <v>20</v>
      </c>
      <c r="AI642">
        <v>0</v>
      </c>
      <c r="AK642">
        <v>0</v>
      </c>
      <c r="AL642">
        <v>0</v>
      </c>
      <c r="AM642">
        <v>2</v>
      </c>
      <c r="AN642">
        <v>0</v>
      </c>
      <c r="AO642">
        <v>0</v>
      </c>
      <c r="AQ642">
        <v>1</v>
      </c>
      <c r="AR642">
        <v>1</v>
      </c>
      <c r="AS642">
        <v>1</v>
      </c>
      <c r="AT642">
        <v>1</v>
      </c>
      <c r="AU642">
        <v>2</v>
      </c>
      <c r="AV642">
        <v>0</v>
      </c>
      <c r="AZ642" s="70" t="s">
        <v>2981</v>
      </c>
      <c r="BA642" s="14" t="s">
        <v>2330</v>
      </c>
      <c r="BB642" s="6" t="s">
        <v>1847</v>
      </c>
      <c r="BG642" s="9"/>
      <c r="BI642" t="s">
        <v>3146</v>
      </c>
    </row>
    <row r="643" spans="1:61" x14ac:dyDescent="0.25">
      <c r="A643" s="17" t="s">
        <v>1</v>
      </c>
      <c r="B643" t="s">
        <v>341</v>
      </c>
      <c r="C643" t="str">
        <f>VLOOKUP(Tabelle1[[#This Row],[bank_name]],list_all_banks!$B$1:$C$691,2,FALSE)</f>
        <v>DE13306</v>
      </c>
      <c r="D643" s="10" t="s">
        <v>342</v>
      </c>
      <c r="E643" s="42" t="str">
        <f t="shared" ref="E643:E706" si="10">CONCATENATE($E$2,F643)</f>
        <v>31.12.2013</v>
      </c>
      <c r="F643">
        <v>2013</v>
      </c>
      <c r="G643" t="s">
        <v>1382</v>
      </c>
      <c r="H643" t="s">
        <v>20</v>
      </c>
      <c r="I643">
        <v>1</v>
      </c>
      <c r="J643">
        <v>2</v>
      </c>
      <c r="K643" t="s">
        <v>1</v>
      </c>
      <c r="L643">
        <v>1</v>
      </c>
      <c r="M643" t="s">
        <v>14</v>
      </c>
      <c r="N643" t="s">
        <v>19</v>
      </c>
      <c r="P643">
        <v>3</v>
      </c>
      <c r="Q643">
        <v>2</v>
      </c>
      <c r="R643">
        <v>1</v>
      </c>
      <c r="S643">
        <v>0</v>
      </c>
      <c r="U643">
        <v>0</v>
      </c>
      <c r="V643">
        <v>0</v>
      </c>
      <c r="W643" t="s">
        <v>20</v>
      </c>
      <c r="Y643" t="s">
        <v>1001</v>
      </c>
      <c r="Z643" s="13">
        <v>14</v>
      </c>
      <c r="AA643" s="13">
        <v>26</v>
      </c>
      <c r="AB643" s="13" t="s">
        <v>20</v>
      </c>
      <c r="AC643" s="13" t="s">
        <v>20</v>
      </c>
      <c r="AD643" s="13" t="s">
        <v>20</v>
      </c>
      <c r="AE643" s="13" t="s">
        <v>20</v>
      </c>
      <c r="AF643" s="13" t="s">
        <v>20</v>
      </c>
      <c r="AG643" s="13" t="s">
        <v>20</v>
      </c>
      <c r="AH643" t="s">
        <v>20</v>
      </c>
      <c r="AI643">
        <v>0</v>
      </c>
      <c r="AK643">
        <v>0</v>
      </c>
      <c r="AL643">
        <v>0</v>
      </c>
      <c r="AM643">
        <v>2</v>
      </c>
      <c r="AN643">
        <v>0</v>
      </c>
      <c r="AO643">
        <v>0</v>
      </c>
      <c r="AQ643">
        <v>1</v>
      </c>
      <c r="AR643">
        <v>1</v>
      </c>
      <c r="AS643">
        <v>1</v>
      </c>
      <c r="AT643">
        <v>1</v>
      </c>
      <c r="AU643">
        <v>2</v>
      </c>
      <c r="AV643">
        <v>0</v>
      </c>
      <c r="AZ643" s="42" t="s">
        <v>1847</v>
      </c>
      <c r="BA643" s="14" t="s">
        <v>2330</v>
      </c>
      <c r="BB643" s="6" t="s">
        <v>1847</v>
      </c>
      <c r="BG643" s="9"/>
      <c r="BI643" t="s">
        <v>3146</v>
      </c>
    </row>
    <row r="644" spans="1:61" x14ac:dyDescent="0.25">
      <c r="A644" s="17" t="s">
        <v>1</v>
      </c>
      <c r="B644" t="s">
        <v>341</v>
      </c>
      <c r="C644" t="str">
        <f>VLOOKUP(Tabelle1[[#This Row],[bank_name]],list_all_banks!$B$1:$C$691,2,FALSE)</f>
        <v>DE13306</v>
      </c>
      <c r="D644" s="10" t="s">
        <v>342</v>
      </c>
      <c r="E644" s="42" t="str">
        <f t="shared" si="10"/>
        <v>31.12.2013</v>
      </c>
      <c r="F644">
        <v>2013</v>
      </c>
      <c r="G644" t="s">
        <v>1382</v>
      </c>
      <c r="H644" t="s">
        <v>20</v>
      </c>
      <c r="I644">
        <v>1</v>
      </c>
      <c r="J644">
        <v>2</v>
      </c>
      <c r="K644" t="s">
        <v>1</v>
      </c>
      <c r="L644">
        <v>1</v>
      </c>
      <c r="M644" t="s">
        <v>14</v>
      </c>
      <c r="N644" t="s">
        <v>19</v>
      </c>
      <c r="P644">
        <v>3</v>
      </c>
      <c r="Q644">
        <v>2</v>
      </c>
      <c r="R644">
        <v>1</v>
      </c>
      <c r="S644">
        <v>0</v>
      </c>
      <c r="U644">
        <v>0</v>
      </c>
      <c r="V644">
        <v>0</v>
      </c>
      <c r="W644" t="s">
        <v>20</v>
      </c>
      <c r="Y644" t="s">
        <v>1651</v>
      </c>
      <c r="Z644" s="13">
        <v>34</v>
      </c>
      <c r="AA644" s="13">
        <v>110</v>
      </c>
      <c r="AB644" s="13" t="s">
        <v>20</v>
      </c>
      <c r="AC644" s="13" t="s">
        <v>20</v>
      </c>
      <c r="AD644" s="13" t="s">
        <v>20</v>
      </c>
      <c r="AE644" s="13" t="s">
        <v>20</v>
      </c>
      <c r="AF644" s="13" t="s">
        <v>20</v>
      </c>
      <c r="AG644" s="13" t="s">
        <v>20</v>
      </c>
      <c r="AH644" t="s">
        <v>20</v>
      </c>
      <c r="AI644">
        <v>0</v>
      </c>
      <c r="AK644">
        <v>0</v>
      </c>
      <c r="AL644">
        <v>0</v>
      </c>
      <c r="AM644">
        <v>2</v>
      </c>
      <c r="AN644">
        <v>0</v>
      </c>
      <c r="AO644">
        <v>0</v>
      </c>
      <c r="AQ644">
        <v>1</v>
      </c>
      <c r="AR644">
        <v>1</v>
      </c>
      <c r="AS644">
        <v>1</v>
      </c>
      <c r="AT644">
        <v>1</v>
      </c>
      <c r="AU644">
        <v>2</v>
      </c>
      <c r="AV644">
        <v>0</v>
      </c>
      <c r="BA644" s="14" t="s">
        <v>2330</v>
      </c>
      <c r="BB644" s="6" t="s">
        <v>1847</v>
      </c>
      <c r="BG644" s="9"/>
      <c r="BI644" t="s">
        <v>3146</v>
      </c>
    </row>
    <row r="645" spans="1:61" s="44" customFormat="1" ht="15.75" thickBot="1" x14ac:dyDescent="0.3">
      <c r="A645" s="133" t="s">
        <v>1</v>
      </c>
      <c r="B645" s="44" t="s">
        <v>341</v>
      </c>
      <c r="C645" s="44" t="str">
        <f>VLOOKUP(Tabelle1[[#This Row],[bank_name]],list_all_banks!$B$1:$C$691,2,FALSE)</f>
        <v>DE13306</v>
      </c>
      <c r="D645" s="56" t="s">
        <v>342</v>
      </c>
      <c r="E645" s="46" t="str">
        <f t="shared" si="10"/>
        <v>31.12.2013</v>
      </c>
      <c r="F645" s="44">
        <v>2013</v>
      </c>
      <c r="G645" s="44" t="s">
        <v>1382</v>
      </c>
      <c r="H645" s="44" t="s">
        <v>20</v>
      </c>
      <c r="I645" s="44">
        <v>1</v>
      </c>
      <c r="J645" s="44">
        <v>2</v>
      </c>
      <c r="K645" s="44" t="s">
        <v>1</v>
      </c>
      <c r="L645" s="44">
        <v>1</v>
      </c>
      <c r="M645" s="44" t="s">
        <v>14</v>
      </c>
      <c r="N645" s="44" t="s">
        <v>19</v>
      </c>
      <c r="O645" s="45"/>
      <c r="P645" s="44">
        <v>3</v>
      </c>
      <c r="Q645" s="44">
        <v>2</v>
      </c>
      <c r="R645" s="44">
        <v>1</v>
      </c>
      <c r="S645" s="44">
        <v>0</v>
      </c>
      <c r="T645" s="45"/>
      <c r="U645" s="44">
        <v>0</v>
      </c>
      <c r="V645" s="44">
        <v>0</v>
      </c>
      <c r="W645" s="44" t="s">
        <v>20</v>
      </c>
      <c r="X645" s="45"/>
      <c r="Y645" s="127" t="s">
        <v>1725</v>
      </c>
      <c r="Z645" s="123">
        <v>16</v>
      </c>
      <c r="AA645" s="123">
        <v>0</v>
      </c>
      <c r="AB645" s="123" t="s">
        <v>20</v>
      </c>
      <c r="AC645" s="123" t="s">
        <v>20</v>
      </c>
      <c r="AD645" s="123" t="s">
        <v>20</v>
      </c>
      <c r="AE645" s="123" t="s">
        <v>20</v>
      </c>
      <c r="AF645" s="123" t="s">
        <v>20</v>
      </c>
      <c r="AG645" s="123" t="s">
        <v>20</v>
      </c>
      <c r="AH645" s="44" t="s">
        <v>20</v>
      </c>
      <c r="AI645" s="44">
        <v>0</v>
      </c>
      <c r="AJ645" s="45"/>
      <c r="AK645" s="44">
        <v>0</v>
      </c>
      <c r="AL645" s="44">
        <v>0</v>
      </c>
      <c r="AM645" s="44">
        <v>2</v>
      </c>
      <c r="AN645" s="44">
        <v>0</v>
      </c>
      <c r="AO645" s="44">
        <v>0</v>
      </c>
      <c r="AP645" s="45"/>
      <c r="AQ645" s="44">
        <v>1</v>
      </c>
      <c r="AR645" s="44">
        <v>1</v>
      </c>
      <c r="AS645" s="44">
        <v>1</v>
      </c>
      <c r="AT645" s="44">
        <v>1</v>
      </c>
      <c r="AU645" s="44">
        <v>2</v>
      </c>
      <c r="AV645" s="44">
        <v>0</v>
      </c>
      <c r="AY645" s="45"/>
      <c r="AZ645" s="46"/>
      <c r="BA645" s="47" t="s">
        <v>2330</v>
      </c>
      <c r="BB645" s="45" t="s">
        <v>1847</v>
      </c>
      <c r="BH645" s="45"/>
      <c r="BI645" t="s">
        <v>3146</v>
      </c>
    </row>
    <row r="646" spans="1:61" x14ac:dyDescent="0.25">
      <c r="A646" s="102" t="s">
        <v>1</v>
      </c>
      <c r="B646" s="9" t="s">
        <v>341</v>
      </c>
      <c r="C646" s="9" t="str">
        <f>VLOOKUP(Tabelle1[[#This Row],[bank_name]],list_all_banks!$B$1:$C$691,2,FALSE)</f>
        <v>DE13306</v>
      </c>
      <c r="D646" s="10" t="s">
        <v>342</v>
      </c>
      <c r="E646" s="42" t="str">
        <f t="shared" si="10"/>
        <v>31.12.2013</v>
      </c>
      <c r="F646" s="9">
        <v>2013</v>
      </c>
      <c r="G646" s="9" t="s">
        <v>1382</v>
      </c>
      <c r="H646" s="9" t="s">
        <v>20</v>
      </c>
      <c r="I646" s="9">
        <v>1</v>
      </c>
      <c r="J646" s="9">
        <v>2</v>
      </c>
      <c r="K646" s="9" t="s">
        <v>1</v>
      </c>
      <c r="L646" s="9">
        <v>1</v>
      </c>
      <c r="M646" s="9" t="s">
        <v>14</v>
      </c>
      <c r="N646" s="9" t="s">
        <v>19</v>
      </c>
      <c r="P646" s="9">
        <v>3</v>
      </c>
      <c r="Q646" s="9">
        <v>2</v>
      </c>
      <c r="R646" s="9">
        <v>1</v>
      </c>
      <c r="S646" s="9">
        <v>0</v>
      </c>
      <c r="U646" s="9">
        <v>0</v>
      </c>
      <c r="V646" s="9">
        <v>0</v>
      </c>
      <c r="W646" s="9" t="s">
        <v>20</v>
      </c>
      <c r="Y646" s="9" t="s">
        <v>1650</v>
      </c>
      <c r="Z646" s="68">
        <v>133</v>
      </c>
      <c r="AA646" s="68">
        <v>89</v>
      </c>
      <c r="AB646" s="68" t="s">
        <v>20</v>
      </c>
      <c r="AC646" s="68" t="s">
        <v>20</v>
      </c>
      <c r="AD646" s="68" t="s">
        <v>20</v>
      </c>
      <c r="AE646" s="68" t="s">
        <v>20</v>
      </c>
      <c r="AF646" s="68" t="s">
        <v>20</v>
      </c>
      <c r="AG646" s="68" t="s">
        <v>20</v>
      </c>
      <c r="AH646" s="9" t="s">
        <v>20</v>
      </c>
      <c r="AI646" s="9">
        <v>0</v>
      </c>
      <c r="AK646" s="9">
        <v>0</v>
      </c>
      <c r="AL646" s="9">
        <v>0</v>
      </c>
      <c r="AM646" s="9">
        <v>2</v>
      </c>
      <c r="AN646" s="9">
        <v>0</v>
      </c>
      <c r="AO646" s="9">
        <v>0</v>
      </c>
      <c r="AQ646" s="9">
        <v>1</v>
      </c>
      <c r="AR646" s="9">
        <v>1</v>
      </c>
      <c r="AS646" s="9">
        <v>1</v>
      </c>
      <c r="AT646" s="9">
        <v>1</v>
      </c>
      <c r="AU646" s="9">
        <v>2</v>
      </c>
      <c r="AV646" s="9">
        <v>0</v>
      </c>
      <c r="AW646" s="9"/>
      <c r="AX646" s="9"/>
      <c r="BA646" s="63" t="s">
        <v>2330</v>
      </c>
      <c r="BB646" s="6" t="s">
        <v>1847</v>
      </c>
      <c r="BC646" s="9"/>
      <c r="BD646" s="9"/>
      <c r="BE646" s="9"/>
      <c r="BF646" s="9"/>
      <c r="BG646" s="9"/>
      <c r="BI646" t="s">
        <v>3146</v>
      </c>
    </row>
    <row r="647" spans="1:61" x14ac:dyDescent="0.25">
      <c r="A647" s="17" t="s">
        <v>1</v>
      </c>
      <c r="B647" t="s">
        <v>341</v>
      </c>
      <c r="C647" t="str">
        <f>VLOOKUP(Tabelle1[[#This Row],[bank_name]],list_all_banks!$B$1:$C$691,2,FALSE)</f>
        <v>DE13306</v>
      </c>
      <c r="D647" s="10" t="s">
        <v>342</v>
      </c>
      <c r="E647" s="42" t="str">
        <f t="shared" si="10"/>
        <v>31.12.2014</v>
      </c>
      <c r="F647">
        <v>2014</v>
      </c>
      <c r="G647">
        <v>1</v>
      </c>
      <c r="H647">
        <v>1</v>
      </c>
      <c r="I647" s="4">
        <v>3</v>
      </c>
      <c r="J647">
        <v>2</v>
      </c>
      <c r="K647" t="s">
        <v>1</v>
      </c>
      <c r="L647">
        <v>1</v>
      </c>
      <c r="M647" t="s">
        <v>14</v>
      </c>
      <c r="N647" t="s">
        <v>19</v>
      </c>
      <c r="P647">
        <v>3</v>
      </c>
      <c r="Q647">
        <v>2</v>
      </c>
      <c r="R647">
        <v>0</v>
      </c>
      <c r="S647">
        <v>0</v>
      </c>
      <c r="U647">
        <v>1</v>
      </c>
      <c r="V647">
        <v>0</v>
      </c>
      <c r="W647" t="s">
        <v>20</v>
      </c>
      <c r="Y647" t="s">
        <v>820</v>
      </c>
      <c r="Z647" s="13">
        <v>38</v>
      </c>
      <c r="AA647" s="13">
        <v>71</v>
      </c>
      <c r="AB647" s="13">
        <v>1</v>
      </c>
      <c r="AC647" s="13" t="s">
        <v>20</v>
      </c>
      <c r="AD647" s="13" t="s">
        <v>20</v>
      </c>
      <c r="AE647" s="13" t="s">
        <v>20</v>
      </c>
      <c r="AF647" s="13" t="s">
        <v>20</v>
      </c>
      <c r="AG647" s="13">
        <v>-1</v>
      </c>
      <c r="AH647">
        <v>0</v>
      </c>
      <c r="AI647">
        <v>1</v>
      </c>
      <c r="AK647">
        <v>0</v>
      </c>
      <c r="AL647">
        <v>0</v>
      </c>
      <c r="AM647">
        <v>2</v>
      </c>
      <c r="AN647" t="s">
        <v>20</v>
      </c>
      <c r="AO647" t="s">
        <v>20</v>
      </c>
      <c r="AQ647">
        <v>1</v>
      </c>
      <c r="AR647">
        <v>1</v>
      </c>
      <c r="AS647">
        <v>1</v>
      </c>
      <c r="AT647">
        <v>2</v>
      </c>
      <c r="AU647">
        <v>0</v>
      </c>
      <c r="AV647">
        <v>0</v>
      </c>
      <c r="BA647" t="s">
        <v>2331</v>
      </c>
      <c r="BB647" s="6" t="s">
        <v>1403</v>
      </c>
      <c r="BG647" s="9"/>
      <c r="BI647" t="s">
        <v>3146</v>
      </c>
    </row>
    <row r="648" spans="1:61" x14ac:dyDescent="0.25">
      <c r="A648" s="17" t="s">
        <v>1</v>
      </c>
      <c r="B648" t="s">
        <v>341</v>
      </c>
      <c r="C648" t="str">
        <f>VLOOKUP(Tabelle1[[#This Row],[bank_name]],list_all_banks!$B$1:$C$691,2,FALSE)</f>
        <v>DE13306</v>
      </c>
      <c r="D648" s="10" t="s">
        <v>342</v>
      </c>
      <c r="E648" s="42" t="str">
        <f t="shared" si="10"/>
        <v>31.12.2014</v>
      </c>
      <c r="F648">
        <v>2014</v>
      </c>
      <c r="G648">
        <v>1</v>
      </c>
      <c r="H648">
        <v>1</v>
      </c>
      <c r="I648" s="4">
        <v>3</v>
      </c>
      <c r="J648">
        <v>2</v>
      </c>
      <c r="K648" t="s">
        <v>1</v>
      </c>
      <c r="L648">
        <v>1</v>
      </c>
      <c r="M648" t="s">
        <v>14</v>
      </c>
      <c r="N648" t="s">
        <v>19</v>
      </c>
      <c r="P648">
        <v>3</v>
      </c>
      <c r="Q648">
        <v>2</v>
      </c>
      <c r="R648">
        <v>0</v>
      </c>
      <c r="S648">
        <v>0</v>
      </c>
      <c r="U648">
        <v>1</v>
      </c>
      <c r="V648">
        <v>0</v>
      </c>
      <c r="W648" t="s">
        <v>20</v>
      </c>
      <c r="Y648" t="s">
        <v>1</v>
      </c>
      <c r="Z648" s="13">
        <v>1864</v>
      </c>
      <c r="AA648" s="13">
        <v>5526</v>
      </c>
      <c r="AB648" s="13">
        <v>577</v>
      </c>
      <c r="AC648" s="13" t="s">
        <v>20</v>
      </c>
      <c r="AD648" s="13" t="s">
        <v>20</v>
      </c>
      <c r="AE648" s="13" t="s">
        <v>20</v>
      </c>
      <c r="AF648" s="13" t="s">
        <v>20</v>
      </c>
      <c r="AG648" s="13">
        <v>176</v>
      </c>
      <c r="AH648">
        <v>0</v>
      </c>
      <c r="AI648">
        <v>1</v>
      </c>
      <c r="AK648">
        <v>0</v>
      </c>
      <c r="AL648">
        <v>0</v>
      </c>
      <c r="AM648">
        <v>2</v>
      </c>
      <c r="AN648" t="s">
        <v>20</v>
      </c>
      <c r="AO648" t="s">
        <v>20</v>
      </c>
      <c r="AQ648">
        <v>1</v>
      </c>
      <c r="AR648">
        <v>1</v>
      </c>
      <c r="AS648">
        <v>1</v>
      </c>
      <c r="AT648">
        <v>2</v>
      </c>
      <c r="AU648">
        <v>0</v>
      </c>
      <c r="AV648">
        <v>0</v>
      </c>
      <c r="AZ648" s="42" t="s">
        <v>1886</v>
      </c>
      <c r="BA648" s="14" t="s">
        <v>2331</v>
      </c>
      <c r="BB648" s="6" t="s">
        <v>1403</v>
      </c>
      <c r="BG648" s="9"/>
      <c r="BI648" t="s">
        <v>3146</v>
      </c>
    </row>
    <row r="649" spans="1:61" x14ac:dyDescent="0.25">
      <c r="A649" s="17" t="s">
        <v>1</v>
      </c>
      <c r="B649" t="s">
        <v>341</v>
      </c>
      <c r="C649" t="str">
        <f>VLOOKUP(Tabelle1[[#This Row],[bank_name]],list_all_banks!$B$1:$C$691,2,FALSE)</f>
        <v>DE13306</v>
      </c>
      <c r="D649" s="10" t="s">
        <v>342</v>
      </c>
      <c r="E649" s="42" t="str">
        <f t="shared" si="10"/>
        <v>31.12.2014</v>
      </c>
      <c r="F649">
        <v>2014</v>
      </c>
      <c r="G649">
        <v>1</v>
      </c>
      <c r="H649">
        <v>1</v>
      </c>
      <c r="I649" s="4">
        <v>3</v>
      </c>
      <c r="J649">
        <v>2</v>
      </c>
      <c r="K649" t="s">
        <v>1</v>
      </c>
      <c r="L649">
        <v>1</v>
      </c>
      <c r="M649" t="s">
        <v>14</v>
      </c>
      <c r="N649" t="s">
        <v>19</v>
      </c>
      <c r="P649">
        <v>3</v>
      </c>
      <c r="Q649">
        <v>2</v>
      </c>
      <c r="R649">
        <v>0</v>
      </c>
      <c r="S649">
        <v>0</v>
      </c>
      <c r="U649">
        <v>1</v>
      </c>
      <c r="V649">
        <v>0</v>
      </c>
      <c r="W649" t="s">
        <v>20</v>
      </c>
      <c r="Y649" t="s">
        <v>658</v>
      </c>
      <c r="Z649" s="13">
        <v>0</v>
      </c>
      <c r="AA649" s="13">
        <v>14</v>
      </c>
      <c r="AB649" s="13">
        <v>1</v>
      </c>
      <c r="AC649" s="13" t="s">
        <v>20</v>
      </c>
      <c r="AD649" s="13" t="s">
        <v>20</v>
      </c>
      <c r="AE649" s="13" t="s">
        <v>20</v>
      </c>
      <c r="AF649" s="13" t="s">
        <v>20</v>
      </c>
      <c r="AG649" s="13">
        <v>1</v>
      </c>
      <c r="AH649">
        <v>0</v>
      </c>
      <c r="AI649">
        <v>1</v>
      </c>
      <c r="AK649">
        <v>0</v>
      </c>
      <c r="AL649">
        <v>0</v>
      </c>
      <c r="AM649">
        <v>2</v>
      </c>
      <c r="AN649" t="s">
        <v>20</v>
      </c>
      <c r="AO649" t="s">
        <v>20</v>
      </c>
      <c r="AQ649">
        <v>1</v>
      </c>
      <c r="AR649">
        <v>1</v>
      </c>
      <c r="AS649">
        <v>1</v>
      </c>
      <c r="AT649">
        <v>2</v>
      </c>
      <c r="AU649">
        <v>0</v>
      </c>
      <c r="AV649">
        <v>0</v>
      </c>
      <c r="AZ649" s="70" t="s">
        <v>2982</v>
      </c>
      <c r="BA649" t="s">
        <v>2331</v>
      </c>
      <c r="BB649" s="6" t="s">
        <v>1403</v>
      </c>
      <c r="BG649" s="9"/>
      <c r="BI649" t="s">
        <v>3146</v>
      </c>
    </row>
    <row r="650" spans="1:61" x14ac:dyDescent="0.25">
      <c r="A650" s="17" t="s">
        <v>1</v>
      </c>
      <c r="B650" t="s">
        <v>341</v>
      </c>
      <c r="C650" t="str">
        <f>VLOOKUP(Tabelle1[[#This Row],[bank_name]],list_all_banks!$B$1:$C$691,2,FALSE)</f>
        <v>DE13306</v>
      </c>
      <c r="D650" s="10" t="s">
        <v>342</v>
      </c>
      <c r="E650" s="42" t="str">
        <f t="shared" si="10"/>
        <v>31.12.2014</v>
      </c>
      <c r="F650">
        <v>2014</v>
      </c>
      <c r="G650">
        <v>1</v>
      </c>
      <c r="H650">
        <v>1</v>
      </c>
      <c r="I650" s="4">
        <v>3</v>
      </c>
      <c r="J650">
        <v>2</v>
      </c>
      <c r="K650" t="s">
        <v>1</v>
      </c>
      <c r="L650">
        <v>1</v>
      </c>
      <c r="M650" t="s">
        <v>14</v>
      </c>
      <c r="N650" t="s">
        <v>19</v>
      </c>
      <c r="P650">
        <v>3</v>
      </c>
      <c r="Q650">
        <v>2</v>
      </c>
      <c r="R650">
        <v>0</v>
      </c>
      <c r="S650">
        <v>0</v>
      </c>
      <c r="U650">
        <v>1</v>
      </c>
      <c r="V650">
        <v>0</v>
      </c>
      <c r="W650" t="s">
        <v>20</v>
      </c>
      <c r="Y650" t="s">
        <v>1001</v>
      </c>
      <c r="Z650" s="13">
        <v>19</v>
      </c>
      <c r="AA650" s="13">
        <v>111</v>
      </c>
      <c r="AB650" s="13">
        <v>10</v>
      </c>
      <c r="AC650" s="13" t="s">
        <v>20</v>
      </c>
      <c r="AD650" s="13" t="s">
        <v>20</v>
      </c>
      <c r="AE650" s="13" t="s">
        <v>20</v>
      </c>
      <c r="AF650" s="13" t="s">
        <v>20</v>
      </c>
      <c r="AG650" s="13">
        <v>0</v>
      </c>
      <c r="AH650">
        <v>0</v>
      </c>
      <c r="AI650">
        <v>1</v>
      </c>
      <c r="AK650">
        <v>0</v>
      </c>
      <c r="AL650">
        <v>0</v>
      </c>
      <c r="AM650">
        <v>2</v>
      </c>
      <c r="AN650" t="s">
        <v>20</v>
      </c>
      <c r="AO650" t="s">
        <v>20</v>
      </c>
      <c r="AQ650">
        <v>1</v>
      </c>
      <c r="AR650">
        <v>1</v>
      </c>
      <c r="AS650">
        <v>1</v>
      </c>
      <c r="AT650">
        <v>2</v>
      </c>
      <c r="AU650">
        <v>0</v>
      </c>
      <c r="AV650">
        <v>0</v>
      </c>
      <c r="AZ650" s="42" t="s">
        <v>1846</v>
      </c>
      <c r="BA650" t="s">
        <v>2331</v>
      </c>
      <c r="BB650" s="6" t="s">
        <v>1403</v>
      </c>
      <c r="BG650" s="9"/>
      <c r="BI650" t="s">
        <v>3146</v>
      </c>
    </row>
    <row r="651" spans="1:61" x14ac:dyDescent="0.25">
      <c r="A651" s="17" t="s">
        <v>1</v>
      </c>
      <c r="B651" t="s">
        <v>341</v>
      </c>
      <c r="C651" t="str">
        <f>VLOOKUP(Tabelle1[[#This Row],[bank_name]],list_all_banks!$B$1:$C$691,2,FALSE)</f>
        <v>DE13306</v>
      </c>
      <c r="D651" s="10" t="s">
        <v>342</v>
      </c>
      <c r="E651" s="42" t="str">
        <f t="shared" si="10"/>
        <v>31.12.2014</v>
      </c>
      <c r="F651">
        <v>2014</v>
      </c>
      <c r="G651">
        <v>1</v>
      </c>
      <c r="H651">
        <v>1</v>
      </c>
      <c r="I651" s="4">
        <v>3</v>
      </c>
      <c r="J651">
        <v>2</v>
      </c>
      <c r="K651" t="s">
        <v>1</v>
      </c>
      <c r="L651">
        <v>1</v>
      </c>
      <c r="M651" t="s">
        <v>14</v>
      </c>
      <c r="N651" t="s">
        <v>19</v>
      </c>
      <c r="P651">
        <v>3</v>
      </c>
      <c r="Q651">
        <v>2</v>
      </c>
      <c r="R651">
        <v>0</v>
      </c>
      <c r="S651">
        <v>0</v>
      </c>
      <c r="U651">
        <v>1</v>
      </c>
      <c r="V651">
        <v>0</v>
      </c>
      <c r="W651" t="s">
        <v>20</v>
      </c>
      <c r="Y651" t="s">
        <v>1651</v>
      </c>
      <c r="Z651" s="13">
        <v>32</v>
      </c>
      <c r="AA651" s="13">
        <v>104</v>
      </c>
      <c r="AB651" s="13">
        <v>0</v>
      </c>
      <c r="AC651" s="13" t="s">
        <v>20</v>
      </c>
      <c r="AD651" s="13" t="s">
        <v>20</v>
      </c>
      <c r="AE651" s="13" t="s">
        <v>20</v>
      </c>
      <c r="AF651" s="13" t="s">
        <v>20</v>
      </c>
      <c r="AG651" s="13">
        <v>0</v>
      </c>
      <c r="AH651">
        <v>0</v>
      </c>
      <c r="AI651">
        <v>1</v>
      </c>
      <c r="AK651">
        <v>0</v>
      </c>
      <c r="AL651">
        <v>0</v>
      </c>
      <c r="AM651">
        <v>2</v>
      </c>
      <c r="AN651" t="s">
        <v>20</v>
      </c>
      <c r="AO651" t="s">
        <v>20</v>
      </c>
      <c r="AQ651">
        <v>1</v>
      </c>
      <c r="AR651">
        <v>1</v>
      </c>
      <c r="AS651">
        <v>1</v>
      </c>
      <c r="AT651">
        <v>2</v>
      </c>
      <c r="AU651">
        <v>0</v>
      </c>
      <c r="AV651">
        <v>0</v>
      </c>
      <c r="BA651" t="s">
        <v>2331</v>
      </c>
      <c r="BB651" s="6" t="s">
        <v>1403</v>
      </c>
      <c r="BG651" s="9"/>
      <c r="BI651" t="s">
        <v>3146</v>
      </c>
    </row>
    <row r="652" spans="1:61" s="44" customFormat="1" ht="15.75" thickBot="1" x14ac:dyDescent="0.3">
      <c r="A652" s="133" t="s">
        <v>1</v>
      </c>
      <c r="B652" s="44" t="s">
        <v>341</v>
      </c>
      <c r="C652" s="44" t="str">
        <f>VLOOKUP(Tabelle1[[#This Row],[bank_name]],list_all_banks!$B$1:$C$691,2,FALSE)</f>
        <v>DE13306</v>
      </c>
      <c r="D652" s="56" t="s">
        <v>342</v>
      </c>
      <c r="E652" s="46" t="str">
        <f t="shared" si="10"/>
        <v>31.12.2014</v>
      </c>
      <c r="F652" s="44">
        <v>2014</v>
      </c>
      <c r="G652" s="44">
        <v>1</v>
      </c>
      <c r="H652" s="44">
        <v>1</v>
      </c>
      <c r="I652" s="134">
        <v>3</v>
      </c>
      <c r="J652" s="44">
        <v>2</v>
      </c>
      <c r="K652" s="44" t="s">
        <v>1</v>
      </c>
      <c r="L652" s="44">
        <v>1</v>
      </c>
      <c r="M652" s="44" t="s">
        <v>14</v>
      </c>
      <c r="N652" s="44" t="s">
        <v>19</v>
      </c>
      <c r="O652" s="45"/>
      <c r="P652" s="44">
        <v>3</v>
      </c>
      <c r="Q652" s="44">
        <v>2</v>
      </c>
      <c r="R652" s="44">
        <v>0</v>
      </c>
      <c r="S652" s="44">
        <v>0</v>
      </c>
      <c r="T652" s="45"/>
      <c r="U652" s="44">
        <v>1</v>
      </c>
      <c r="V652" s="44">
        <v>0</v>
      </c>
      <c r="W652" s="44" t="s">
        <v>20</v>
      </c>
      <c r="X652" s="45"/>
      <c r="Y652" s="127" t="s">
        <v>1725</v>
      </c>
      <c r="Z652" s="123">
        <v>4</v>
      </c>
      <c r="AA652" s="123">
        <v>0</v>
      </c>
      <c r="AB652" s="123">
        <v>3</v>
      </c>
      <c r="AC652" s="123" t="s">
        <v>20</v>
      </c>
      <c r="AD652" s="123" t="s">
        <v>20</v>
      </c>
      <c r="AE652" s="123" t="s">
        <v>20</v>
      </c>
      <c r="AF652" s="123" t="s">
        <v>20</v>
      </c>
      <c r="AG652" s="123">
        <v>2</v>
      </c>
      <c r="AH652" s="44">
        <v>0</v>
      </c>
      <c r="AI652" s="44">
        <v>1</v>
      </c>
      <c r="AJ652" s="45"/>
      <c r="AK652" s="44">
        <v>0</v>
      </c>
      <c r="AL652" s="44">
        <v>0</v>
      </c>
      <c r="AM652" s="44">
        <v>2</v>
      </c>
      <c r="AN652" s="44" t="s">
        <v>20</v>
      </c>
      <c r="AO652" s="44" t="s">
        <v>20</v>
      </c>
      <c r="AP652" s="45"/>
      <c r="AQ652" s="44">
        <v>1</v>
      </c>
      <c r="AR652" s="44">
        <v>1</v>
      </c>
      <c r="AS652" s="44">
        <v>1</v>
      </c>
      <c r="AT652" s="44">
        <v>2</v>
      </c>
      <c r="AU652" s="44">
        <v>0</v>
      </c>
      <c r="AV652" s="44">
        <v>0</v>
      </c>
      <c r="AY652" s="45"/>
      <c r="AZ652" s="46"/>
      <c r="BA652" s="44" t="s">
        <v>2331</v>
      </c>
      <c r="BB652" s="45" t="s">
        <v>1403</v>
      </c>
      <c r="BH652" s="45"/>
      <c r="BI652" t="s">
        <v>3146</v>
      </c>
    </row>
    <row r="653" spans="1:61" x14ac:dyDescent="0.25">
      <c r="A653" s="102" t="s">
        <v>1</v>
      </c>
      <c r="B653" s="9" t="s">
        <v>341</v>
      </c>
      <c r="C653" s="9" t="str">
        <f>VLOOKUP(Tabelle1[[#This Row],[bank_name]],list_all_banks!$B$1:$C$691,2,FALSE)</f>
        <v>DE13306</v>
      </c>
      <c r="D653" s="10" t="s">
        <v>342</v>
      </c>
      <c r="E653" s="42" t="str">
        <f t="shared" si="10"/>
        <v>31.12.2014</v>
      </c>
      <c r="F653" s="9">
        <v>2014</v>
      </c>
      <c r="G653" s="9">
        <v>1</v>
      </c>
      <c r="H653" s="9">
        <v>1</v>
      </c>
      <c r="I653" s="106">
        <v>3</v>
      </c>
      <c r="J653" s="9">
        <v>2</v>
      </c>
      <c r="K653" s="9" t="s">
        <v>1</v>
      </c>
      <c r="L653" s="9">
        <v>1</v>
      </c>
      <c r="M653" s="9" t="s">
        <v>14</v>
      </c>
      <c r="N653" s="9" t="s">
        <v>19</v>
      </c>
      <c r="P653" s="9">
        <v>3</v>
      </c>
      <c r="Q653" s="9">
        <v>2</v>
      </c>
      <c r="R653" s="9">
        <v>0</v>
      </c>
      <c r="S653" s="9">
        <v>0</v>
      </c>
      <c r="U653" s="9">
        <v>1</v>
      </c>
      <c r="V653" s="9">
        <v>0</v>
      </c>
      <c r="W653" s="9" t="s">
        <v>20</v>
      </c>
      <c r="Y653" s="9" t="s">
        <v>1650</v>
      </c>
      <c r="Z653" s="68">
        <v>76</v>
      </c>
      <c r="AA653" s="68">
        <v>86</v>
      </c>
      <c r="AB653" s="68">
        <v>18</v>
      </c>
      <c r="AC653" s="68" t="s">
        <v>20</v>
      </c>
      <c r="AD653" s="68" t="s">
        <v>20</v>
      </c>
      <c r="AE653" s="68" t="s">
        <v>20</v>
      </c>
      <c r="AF653" s="68" t="s">
        <v>20</v>
      </c>
      <c r="AG653" s="68">
        <v>31</v>
      </c>
      <c r="AH653" s="9">
        <v>0</v>
      </c>
      <c r="AI653" s="9">
        <v>1</v>
      </c>
      <c r="AK653" s="9">
        <v>0</v>
      </c>
      <c r="AL653" s="9">
        <v>0</v>
      </c>
      <c r="AM653" s="9">
        <v>2</v>
      </c>
      <c r="AN653" s="9" t="s">
        <v>20</v>
      </c>
      <c r="AO653" s="9" t="s">
        <v>20</v>
      </c>
      <c r="AQ653" s="9">
        <v>1</v>
      </c>
      <c r="AR653" s="9">
        <v>1</v>
      </c>
      <c r="AS653" s="9">
        <v>1</v>
      </c>
      <c r="AT653" s="9">
        <v>2</v>
      </c>
      <c r="AU653" s="9">
        <v>0</v>
      </c>
      <c r="AV653" s="9">
        <v>0</v>
      </c>
      <c r="AW653" s="9"/>
      <c r="AX653" s="9"/>
      <c r="BA653" s="9" t="s">
        <v>2331</v>
      </c>
      <c r="BB653" s="6" t="s">
        <v>1403</v>
      </c>
      <c r="BC653" s="9"/>
      <c r="BD653" s="9"/>
      <c r="BE653" s="9"/>
      <c r="BF653" s="9"/>
      <c r="BG653" s="9"/>
      <c r="BI653" t="s">
        <v>3146</v>
      </c>
    </row>
    <row r="654" spans="1:61" x14ac:dyDescent="0.25">
      <c r="A654" s="9" t="s">
        <v>1</v>
      </c>
      <c r="B654" s="9" t="s">
        <v>347</v>
      </c>
      <c r="C654" s="9" t="str">
        <f>VLOOKUP(Tabelle1[[#This Row],[bank_name]],list_all_banks!$B$1:$C$691,2,FALSE)</f>
        <v>DE13308</v>
      </c>
      <c r="D654" s="10" t="s">
        <v>342</v>
      </c>
      <c r="E654" s="42" t="str">
        <f t="shared" si="10"/>
        <v>31.12.nothing found</v>
      </c>
      <c r="F654" s="9" t="s">
        <v>1376</v>
      </c>
      <c r="G654" s="9"/>
      <c r="H654" s="9"/>
      <c r="I654" s="9"/>
      <c r="J654" s="9"/>
      <c r="K654" s="9"/>
      <c r="L654" s="9"/>
      <c r="M654" s="9"/>
      <c r="N654" s="9"/>
      <c r="P654" s="9"/>
      <c r="Q654" s="9"/>
      <c r="R654" s="9"/>
      <c r="S654" s="9"/>
      <c r="U654" s="9"/>
      <c r="V654" s="9"/>
      <c r="W654" s="9"/>
      <c r="Y654" s="9"/>
      <c r="Z654" s="9"/>
      <c r="AA654" s="9"/>
      <c r="AB654" s="9"/>
      <c r="AC654" s="9"/>
      <c r="AD654" s="9"/>
      <c r="AE654" s="9"/>
      <c r="AF654" s="9"/>
      <c r="AG654" s="9"/>
      <c r="AH654" s="9"/>
      <c r="AI654" s="9"/>
      <c r="AK654" s="9"/>
      <c r="AL654" s="9"/>
      <c r="AM654" s="9"/>
      <c r="AN654" s="9"/>
      <c r="AO654" s="9"/>
      <c r="AQ654" s="9"/>
      <c r="AR654" s="9"/>
      <c r="AS654" s="9"/>
      <c r="AT654" s="9"/>
      <c r="AU654" s="9"/>
      <c r="AV654" s="9"/>
      <c r="AW654" s="9"/>
      <c r="AX654" s="9"/>
      <c r="BA654" s="9"/>
      <c r="BG654" s="9"/>
    </row>
    <row r="655" spans="1:61" x14ac:dyDescent="0.25">
      <c r="A655" s="17" t="s">
        <v>1</v>
      </c>
      <c r="B655" s="5" t="s">
        <v>341</v>
      </c>
      <c r="C655" s="5" t="str">
        <f>VLOOKUP(Tabelle1[[#This Row],[bank_name]],list_all_banks!$B$1:$C$691,2,FALSE)</f>
        <v>DE13306</v>
      </c>
      <c r="D655" s="10" t="s">
        <v>345</v>
      </c>
      <c r="E655" s="42" t="str">
        <f t="shared" si="10"/>
        <v>31.12.2016</v>
      </c>
      <c r="F655" s="5">
        <v>2016</v>
      </c>
      <c r="G655" s="5">
        <v>1</v>
      </c>
      <c r="H655">
        <v>2</v>
      </c>
      <c r="I655" t="s">
        <v>1382</v>
      </c>
      <c r="J655" s="5">
        <v>2</v>
      </c>
      <c r="K655" s="5" t="s">
        <v>1366</v>
      </c>
      <c r="L655" s="5">
        <v>1</v>
      </c>
      <c r="M655" s="5" t="s">
        <v>14</v>
      </c>
      <c r="N655" s="5" t="s">
        <v>19</v>
      </c>
      <c r="O655" s="10"/>
      <c r="P655" s="5">
        <v>3</v>
      </c>
      <c r="Q655" s="5">
        <v>0</v>
      </c>
      <c r="R655" s="5">
        <v>1</v>
      </c>
      <c r="S655" s="5">
        <v>0</v>
      </c>
      <c r="T655" s="10"/>
      <c r="U655" s="5">
        <v>0</v>
      </c>
      <c r="V655" s="5">
        <v>0</v>
      </c>
      <c r="W655" s="5" t="s">
        <v>20</v>
      </c>
      <c r="X655" s="10"/>
      <c r="Y655" s="5" t="s">
        <v>820</v>
      </c>
      <c r="Z655">
        <v>90</v>
      </c>
      <c r="AA655" s="5">
        <v>67</v>
      </c>
      <c r="AB655" s="5">
        <v>72</v>
      </c>
      <c r="AC655" t="s">
        <v>20</v>
      </c>
      <c r="AD655" t="s">
        <v>20</v>
      </c>
      <c r="AE655" t="s">
        <v>20</v>
      </c>
      <c r="AF655" t="s">
        <v>20</v>
      </c>
      <c r="AG655" s="64">
        <v>13</v>
      </c>
      <c r="AH655" s="5" t="s">
        <v>20</v>
      </c>
      <c r="AI655" s="5">
        <v>1</v>
      </c>
      <c r="AJ655" s="10"/>
      <c r="AK655" s="5">
        <v>1</v>
      </c>
      <c r="AL655" s="5">
        <v>0</v>
      </c>
      <c r="AM655" s="5">
        <v>1</v>
      </c>
      <c r="AN655" s="5">
        <v>2</v>
      </c>
      <c r="AO655" s="5">
        <v>0</v>
      </c>
      <c r="AP655" s="10"/>
      <c r="AQ655" s="5">
        <v>1</v>
      </c>
      <c r="AR655" s="5">
        <v>1</v>
      </c>
      <c r="AS655" s="5">
        <v>1</v>
      </c>
      <c r="AT655" s="5">
        <v>1</v>
      </c>
      <c r="AU655" s="5">
        <v>2</v>
      </c>
      <c r="AV655" s="5">
        <v>0</v>
      </c>
      <c r="AW655" s="5"/>
      <c r="AX655" s="5"/>
      <c r="AY655" s="10"/>
      <c r="AZ655" s="49"/>
      <c r="BA655" s="50" t="s">
        <v>2333</v>
      </c>
      <c r="BB655" s="10" t="s">
        <v>1848</v>
      </c>
      <c r="BG655" s="9"/>
      <c r="BI655" t="s">
        <v>3146</v>
      </c>
    </row>
    <row r="656" spans="1:61" x14ac:dyDescent="0.25">
      <c r="A656" s="17" t="s">
        <v>1</v>
      </c>
      <c r="B656" s="5" t="s">
        <v>341</v>
      </c>
      <c r="C656" s="5" t="str">
        <f>VLOOKUP(Tabelle1[[#This Row],[bank_name]],list_all_banks!$B$1:$C$691,2,FALSE)</f>
        <v>DE13306</v>
      </c>
      <c r="D656" s="10" t="s">
        <v>345</v>
      </c>
      <c r="E656" s="42" t="str">
        <f t="shared" si="10"/>
        <v>31.12.2016</v>
      </c>
      <c r="F656" s="5">
        <v>2016</v>
      </c>
      <c r="G656" s="5">
        <v>1</v>
      </c>
      <c r="H656">
        <v>2</v>
      </c>
      <c r="I656" t="s">
        <v>1382</v>
      </c>
      <c r="J656" s="5">
        <v>2</v>
      </c>
      <c r="K656" s="5" t="s">
        <v>1366</v>
      </c>
      <c r="L656" s="5">
        <v>1</v>
      </c>
      <c r="M656" s="5" t="s">
        <v>14</v>
      </c>
      <c r="N656" s="5" t="s">
        <v>19</v>
      </c>
      <c r="O656" s="10"/>
      <c r="P656" s="5">
        <v>3</v>
      </c>
      <c r="Q656" s="5">
        <v>0</v>
      </c>
      <c r="R656" s="5">
        <v>1</v>
      </c>
      <c r="S656" s="5">
        <v>0</v>
      </c>
      <c r="T656" s="10"/>
      <c r="U656" s="5">
        <v>0</v>
      </c>
      <c r="V656" s="5">
        <v>0</v>
      </c>
      <c r="W656" s="5" t="s">
        <v>20</v>
      </c>
      <c r="X656" s="10"/>
      <c r="Y656" s="5" t="s">
        <v>1</v>
      </c>
      <c r="Z656" s="13">
        <v>1749</v>
      </c>
      <c r="AA656" s="5">
        <v>5356</v>
      </c>
      <c r="AB656" s="5">
        <v>455</v>
      </c>
      <c r="AC656" t="s">
        <v>20</v>
      </c>
      <c r="AD656" t="s">
        <v>20</v>
      </c>
      <c r="AE656" t="s">
        <v>20</v>
      </c>
      <c r="AF656" t="s">
        <v>20</v>
      </c>
      <c r="AG656" s="64">
        <v>179</v>
      </c>
      <c r="AH656" s="5" t="s">
        <v>20</v>
      </c>
      <c r="AI656" s="5">
        <v>1</v>
      </c>
      <c r="AJ656" s="10"/>
      <c r="AK656" s="5">
        <v>1</v>
      </c>
      <c r="AL656" s="5">
        <v>0</v>
      </c>
      <c r="AM656" s="5">
        <v>1</v>
      </c>
      <c r="AN656" s="5">
        <v>2</v>
      </c>
      <c r="AO656" s="5">
        <v>0</v>
      </c>
      <c r="AP656" s="10"/>
      <c r="AQ656" s="5">
        <v>1</v>
      </c>
      <c r="AR656" s="5">
        <v>1</v>
      </c>
      <c r="AS656" s="5">
        <v>1</v>
      </c>
      <c r="AT656" s="5">
        <v>1</v>
      </c>
      <c r="AU656" s="5">
        <v>2</v>
      </c>
      <c r="AV656" s="5">
        <v>0</v>
      </c>
      <c r="AW656" s="5"/>
      <c r="AX656" s="5"/>
      <c r="AY656" s="10"/>
      <c r="AZ656" s="49"/>
      <c r="BA656" s="50" t="s">
        <v>2333</v>
      </c>
      <c r="BB656" s="10" t="s">
        <v>1848</v>
      </c>
      <c r="BG656" s="9"/>
      <c r="BI656" t="s">
        <v>3146</v>
      </c>
    </row>
    <row r="657" spans="1:61" x14ac:dyDescent="0.25">
      <c r="A657" s="17" t="s">
        <v>1</v>
      </c>
      <c r="B657" s="5" t="s">
        <v>341</v>
      </c>
      <c r="C657" s="5" t="str">
        <f>VLOOKUP(Tabelle1[[#This Row],[bank_name]],list_all_banks!$B$1:$C$691,2,FALSE)</f>
        <v>DE13306</v>
      </c>
      <c r="D657" s="10" t="s">
        <v>345</v>
      </c>
      <c r="E657" s="42" t="str">
        <f t="shared" si="10"/>
        <v>31.12.2016</v>
      </c>
      <c r="F657" s="5">
        <v>2016</v>
      </c>
      <c r="G657" s="5">
        <v>1</v>
      </c>
      <c r="H657">
        <v>2</v>
      </c>
      <c r="I657" t="s">
        <v>1382</v>
      </c>
      <c r="J657" s="5">
        <v>2</v>
      </c>
      <c r="K657" s="5" t="s">
        <v>1366</v>
      </c>
      <c r="L657" s="5">
        <v>1</v>
      </c>
      <c r="M657" s="5" t="s">
        <v>14</v>
      </c>
      <c r="N657" s="5" t="s">
        <v>19</v>
      </c>
      <c r="O657" s="10"/>
      <c r="P657" s="5">
        <v>3</v>
      </c>
      <c r="Q657" s="5">
        <v>0</v>
      </c>
      <c r="R657" s="5">
        <v>1</v>
      </c>
      <c r="S657" s="5">
        <v>0</v>
      </c>
      <c r="T657" s="10"/>
      <c r="U657" s="5">
        <v>0</v>
      </c>
      <c r="V657" s="5">
        <v>0</v>
      </c>
      <c r="W657" s="5" t="s">
        <v>20</v>
      </c>
      <c r="X657" s="10"/>
      <c r="Y657" s="5" t="s">
        <v>658</v>
      </c>
      <c r="Z657">
        <v>0</v>
      </c>
      <c r="AA657" s="5">
        <v>16</v>
      </c>
      <c r="AB657" s="5">
        <v>1</v>
      </c>
      <c r="AC657" t="s">
        <v>20</v>
      </c>
      <c r="AD657" t="s">
        <v>20</v>
      </c>
      <c r="AE657" t="s">
        <v>20</v>
      </c>
      <c r="AF657" t="s">
        <v>20</v>
      </c>
      <c r="AG657" s="64">
        <v>0</v>
      </c>
      <c r="AH657" s="5" t="s">
        <v>20</v>
      </c>
      <c r="AI657" s="5">
        <v>1</v>
      </c>
      <c r="AJ657" s="10"/>
      <c r="AK657" s="5">
        <v>1</v>
      </c>
      <c r="AL657" s="5">
        <v>0</v>
      </c>
      <c r="AM657" s="5">
        <v>1</v>
      </c>
      <c r="AN657" s="5">
        <v>2</v>
      </c>
      <c r="AO657" s="5">
        <v>0</v>
      </c>
      <c r="AP657" s="10"/>
      <c r="AQ657" s="5">
        <v>1</v>
      </c>
      <c r="AR657" s="5">
        <v>1</v>
      </c>
      <c r="AS657" s="5">
        <v>1</v>
      </c>
      <c r="AT657" s="5">
        <v>1</v>
      </c>
      <c r="AU657" s="5">
        <v>2</v>
      </c>
      <c r="AV657" s="5">
        <v>0</v>
      </c>
      <c r="AW657" s="5"/>
      <c r="AX657" s="5"/>
      <c r="AY657" s="10"/>
      <c r="AZ657" s="49"/>
      <c r="BA657" s="50" t="s">
        <v>2333</v>
      </c>
      <c r="BB657" s="10" t="s">
        <v>1848</v>
      </c>
      <c r="BG657" s="9"/>
      <c r="BI657" t="s">
        <v>3146</v>
      </c>
    </row>
    <row r="658" spans="1:61" x14ac:dyDescent="0.25">
      <c r="A658" s="17" t="s">
        <v>1</v>
      </c>
      <c r="B658" s="5" t="s">
        <v>341</v>
      </c>
      <c r="C658" s="5" t="str">
        <f>VLOOKUP(Tabelle1[[#This Row],[bank_name]],list_all_banks!$B$1:$C$691,2,FALSE)</f>
        <v>DE13306</v>
      </c>
      <c r="D658" s="10" t="s">
        <v>345</v>
      </c>
      <c r="E658" s="42" t="str">
        <f t="shared" si="10"/>
        <v>31.12.2016</v>
      </c>
      <c r="F658" s="5">
        <v>2016</v>
      </c>
      <c r="G658" s="5">
        <v>1</v>
      </c>
      <c r="H658">
        <v>2</v>
      </c>
      <c r="I658" t="s">
        <v>1382</v>
      </c>
      <c r="J658" s="5">
        <v>2</v>
      </c>
      <c r="K658" s="5" t="s">
        <v>1366</v>
      </c>
      <c r="L658" s="5">
        <v>1</v>
      </c>
      <c r="M658" s="5" t="s">
        <v>14</v>
      </c>
      <c r="N658" s="5" t="s">
        <v>19</v>
      </c>
      <c r="O658" s="10"/>
      <c r="P658" s="5">
        <v>3</v>
      </c>
      <c r="Q658" s="5">
        <v>0</v>
      </c>
      <c r="R658" s="5">
        <v>1</v>
      </c>
      <c r="S658" s="5">
        <v>0</v>
      </c>
      <c r="T658" s="10"/>
      <c r="U658" s="5">
        <v>0</v>
      </c>
      <c r="V658" s="5">
        <v>0</v>
      </c>
      <c r="W658" s="5" t="s">
        <v>20</v>
      </c>
      <c r="X658" s="10"/>
      <c r="Y658" s="5" t="s">
        <v>1001</v>
      </c>
      <c r="Z658">
        <v>6</v>
      </c>
      <c r="AA658" s="5">
        <v>3</v>
      </c>
      <c r="AB658" s="5">
        <v>0</v>
      </c>
      <c r="AC658" t="s">
        <v>20</v>
      </c>
      <c r="AD658" t="s">
        <v>20</v>
      </c>
      <c r="AE658" t="s">
        <v>20</v>
      </c>
      <c r="AF658" t="s">
        <v>20</v>
      </c>
      <c r="AG658" s="64">
        <v>0</v>
      </c>
      <c r="AH658" s="5" t="s">
        <v>20</v>
      </c>
      <c r="AI658" s="5">
        <v>1</v>
      </c>
      <c r="AJ658" s="10"/>
      <c r="AK658" s="5">
        <v>1</v>
      </c>
      <c r="AL658" s="5">
        <v>0</v>
      </c>
      <c r="AM658" s="5">
        <v>1</v>
      </c>
      <c r="AN658" s="5">
        <v>2</v>
      </c>
      <c r="AO658" s="5">
        <v>0</v>
      </c>
      <c r="AP658" s="10"/>
      <c r="AQ658" s="5">
        <v>1</v>
      </c>
      <c r="AR658" s="5">
        <v>1</v>
      </c>
      <c r="AS658" s="5">
        <v>1</v>
      </c>
      <c r="AT658" s="5">
        <v>1</v>
      </c>
      <c r="AU658" s="5">
        <v>2</v>
      </c>
      <c r="AV658" s="5">
        <v>0</v>
      </c>
      <c r="AW658" s="5"/>
      <c r="AX658" s="5"/>
      <c r="AY658" s="10"/>
      <c r="AZ658" s="49"/>
      <c r="BA658" s="50" t="s">
        <v>2333</v>
      </c>
      <c r="BB658" s="10" t="s">
        <v>1848</v>
      </c>
      <c r="BG658" s="9"/>
      <c r="BI658" t="s">
        <v>3146</v>
      </c>
    </row>
    <row r="659" spans="1:61" s="44" customFormat="1" ht="15.75" thickBot="1" x14ac:dyDescent="0.3">
      <c r="A659" s="133" t="s">
        <v>1</v>
      </c>
      <c r="B659" s="57" t="s">
        <v>341</v>
      </c>
      <c r="C659" s="57" t="str">
        <f>VLOOKUP(Tabelle1[[#This Row],[bank_name]],list_all_banks!$B$1:$C$691,2,FALSE)</f>
        <v>DE13306</v>
      </c>
      <c r="D659" s="56" t="s">
        <v>345</v>
      </c>
      <c r="E659" s="46" t="str">
        <f t="shared" si="10"/>
        <v>31.12.2016</v>
      </c>
      <c r="F659" s="57">
        <v>2016</v>
      </c>
      <c r="G659" s="57">
        <v>1</v>
      </c>
      <c r="H659" s="44">
        <v>2</v>
      </c>
      <c r="I659" s="44" t="s">
        <v>1382</v>
      </c>
      <c r="J659" s="57">
        <v>2</v>
      </c>
      <c r="K659" s="57" t="s">
        <v>1366</v>
      </c>
      <c r="L659" s="57">
        <v>1</v>
      </c>
      <c r="M659" s="57" t="s">
        <v>14</v>
      </c>
      <c r="N659" s="57" t="s">
        <v>19</v>
      </c>
      <c r="O659" s="56"/>
      <c r="P659" s="57">
        <v>3</v>
      </c>
      <c r="Q659" s="57">
        <v>0</v>
      </c>
      <c r="R659" s="57">
        <v>1</v>
      </c>
      <c r="S659" s="57">
        <v>0</v>
      </c>
      <c r="T659" s="56"/>
      <c r="U659" s="57">
        <v>0</v>
      </c>
      <c r="V659" s="57">
        <v>0</v>
      </c>
      <c r="W659" s="57" t="s">
        <v>20</v>
      </c>
      <c r="X659" s="56"/>
      <c r="Y659" s="57" t="s">
        <v>1651</v>
      </c>
      <c r="Z659" s="44">
        <v>36</v>
      </c>
      <c r="AA659" s="57">
        <v>105</v>
      </c>
      <c r="AB659" s="57">
        <v>0</v>
      </c>
      <c r="AC659" s="44" t="s">
        <v>20</v>
      </c>
      <c r="AD659" s="44" t="s">
        <v>20</v>
      </c>
      <c r="AE659" s="44" t="s">
        <v>20</v>
      </c>
      <c r="AF659" s="44" t="s">
        <v>20</v>
      </c>
      <c r="AG659" s="151">
        <v>1</v>
      </c>
      <c r="AH659" s="57" t="s">
        <v>20</v>
      </c>
      <c r="AI659" s="57">
        <v>1</v>
      </c>
      <c r="AJ659" s="56"/>
      <c r="AK659" s="57">
        <v>1</v>
      </c>
      <c r="AL659" s="57">
        <v>0</v>
      </c>
      <c r="AM659" s="57">
        <v>1</v>
      </c>
      <c r="AN659" s="57">
        <v>2</v>
      </c>
      <c r="AO659" s="57">
        <v>0</v>
      </c>
      <c r="AP659" s="56"/>
      <c r="AQ659" s="57">
        <v>1</v>
      </c>
      <c r="AR659" s="57">
        <v>1</v>
      </c>
      <c r="AS659" s="57">
        <v>1</v>
      </c>
      <c r="AT659" s="57">
        <v>1</v>
      </c>
      <c r="AU659" s="57">
        <v>2</v>
      </c>
      <c r="AV659" s="57">
        <v>0</v>
      </c>
      <c r="AW659" s="57"/>
      <c r="AX659" s="57"/>
      <c r="AY659" s="56"/>
      <c r="AZ659" s="122"/>
      <c r="BA659" s="59" t="s">
        <v>2333</v>
      </c>
      <c r="BB659" s="56" t="s">
        <v>1848</v>
      </c>
      <c r="BH659" s="45"/>
      <c r="BI659" t="s">
        <v>3146</v>
      </c>
    </row>
    <row r="660" spans="1:61" x14ac:dyDescent="0.25">
      <c r="A660" s="102" t="s">
        <v>1</v>
      </c>
      <c r="B660" s="53" t="s">
        <v>341</v>
      </c>
      <c r="C660" s="53" t="str">
        <f>VLOOKUP(Tabelle1[[#This Row],[bank_name]],list_all_banks!$B$1:$C$691,2,FALSE)</f>
        <v>DE13306</v>
      </c>
      <c r="D660" s="10" t="s">
        <v>345</v>
      </c>
      <c r="E660" s="42" t="str">
        <f t="shared" si="10"/>
        <v>31.12.2016</v>
      </c>
      <c r="F660" s="53">
        <v>2016</v>
      </c>
      <c r="G660" s="53">
        <v>1</v>
      </c>
      <c r="H660" s="9">
        <v>2</v>
      </c>
      <c r="I660" s="9" t="s">
        <v>1382</v>
      </c>
      <c r="J660" s="53">
        <v>2</v>
      </c>
      <c r="K660" s="53" t="s">
        <v>1366</v>
      </c>
      <c r="L660" s="53">
        <v>1</v>
      </c>
      <c r="M660" s="53" t="s">
        <v>14</v>
      </c>
      <c r="N660" s="53" t="s">
        <v>19</v>
      </c>
      <c r="O660" s="10"/>
      <c r="P660" s="53">
        <v>3</v>
      </c>
      <c r="Q660" s="53">
        <v>0</v>
      </c>
      <c r="R660" s="53">
        <v>1</v>
      </c>
      <c r="S660" s="53">
        <v>0</v>
      </c>
      <c r="T660" s="10"/>
      <c r="U660" s="53">
        <v>0</v>
      </c>
      <c r="V660" s="53">
        <v>0</v>
      </c>
      <c r="W660" s="53" t="s">
        <v>20</v>
      </c>
      <c r="X660" s="10"/>
      <c r="Y660" s="116" t="s">
        <v>1725</v>
      </c>
      <c r="Z660" s="9">
        <v>-1</v>
      </c>
      <c r="AA660" s="53">
        <v>0</v>
      </c>
      <c r="AB660" s="53">
        <v>-2</v>
      </c>
      <c r="AC660" s="9" t="s">
        <v>20</v>
      </c>
      <c r="AD660" s="9" t="s">
        <v>20</v>
      </c>
      <c r="AE660" s="9" t="s">
        <v>20</v>
      </c>
      <c r="AF660" s="9" t="s">
        <v>20</v>
      </c>
      <c r="AG660" s="110">
        <v>-1</v>
      </c>
      <c r="AH660" s="53" t="s">
        <v>20</v>
      </c>
      <c r="AI660" s="53">
        <v>1</v>
      </c>
      <c r="AJ660" s="10"/>
      <c r="AK660" s="53">
        <v>1</v>
      </c>
      <c r="AL660" s="53">
        <v>0</v>
      </c>
      <c r="AM660" s="53">
        <v>1</v>
      </c>
      <c r="AN660" s="53">
        <v>2</v>
      </c>
      <c r="AO660" s="53">
        <v>0</v>
      </c>
      <c r="AP660" s="10"/>
      <c r="AQ660" s="53">
        <v>1</v>
      </c>
      <c r="AR660" s="53">
        <v>1</v>
      </c>
      <c r="AS660" s="53">
        <v>1</v>
      </c>
      <c r="AT660" s="53">
        <v>1</v>
      </c>
      <c r="AU660" s="53">
        <v>2</v>
      </c>
      <c r="AV660" s="53">
        <v>0</v>
      </c>
      <c r="AW660" s="53"/>
      <c r="AX660" s="53"/>
      <c r="AY660" s="10"/>
      <c r="AZ660" s="49"/>
      <c r="BA660" s="55" t="s">
        <v>2333</v>
      </c>
      <c r="BB660" s="10" t="s">
        <v>1848</v>
      </c>
      <c r="BG660" s="9"/>
      <c r="BI660" t="s">
        <v>3146</v>
      </c>
    </row>
    <row r="661" spans="1:61" x14ac:dyDescent="0.25">
      <c r="A661" s="102" t="s">
        <v>1</v>
      </c>
      <c r="B661" s="53" t="s">
        <v>341</v>
      </c>
      <c r="C661" s="53" t="str">
        <f>VLOOKUP(Tabelle1[[#This Row],[bank_name]],list_all_banks!$B$1:$C$691,2,FALSE)</f>
        <v>DE13306</v>
      </c>
      <c r="D661" s="10" t="s">
        <v>345</v>
      </c>
      <c r="E661" s="42" t="str">
        <f t="shared" si="10"/>
        <v>31.12.2016</v>
      </c>
      <c r="F661" s="53">
        <v>2016</v>
      </c>
      <c r="G661" s="53">
        <v>1</v>
      </c>
      <c r="H661" s="9">
        <v>2</v>
      </c>
      <c r="I661" s="9" t="s">
        <v>1382</v>
      </c>
      <c r="J661" s="53">
        <v>2</v>
      </c>
      <c r="K661" s="53" t="s">
        <v>1366</v>
      </c>
      <c r="L661" s="53">
        <v>1</v>
      </c>
      <c r="M661" s="53" t="s">
        <v>14</v>
      </c>
      <c r="N661" s="53" t="s">
        <v>19</v>
      </c>
      <c r="O661" s="10"/>
      <c r="P661" s="53">
        <v>3</v>
      </c>
      <c r="Q661" s="53">
        <v>0</v>
      </c>
      <c r="R661" s="53">
        <v>1</v>
      </c>
      <c r="S661" s="53">
        <v>0</v>
      </c>
      <c r="T661" s="10"/>
      <c r="U661" s="53">
        <v>0</v>
      </c>
      <c r="V661" s="53">
        <v>0</v>
      </c>
      <c r="W661" s="53" t="s">
        <v>20</v>
      </c>
      <c r="X661" s="10"/>
      <c r="Y661" s="53" t="s">
        <v>1650</v>
      </c>
      <c r="Z661" s="9">
        <v>135</v>
      </c>
      <c r="AA661" s="53">
        <v>87</v>
      </c>
      <c r="AB661" s="53">
        <v>35</v>
      </c>
      <c r="AC661" s="9" t="s">
        <v>20</v>
      </c>
      <c r="AD661" s="9" t="s">
        <v>20</v>
      </c>
      <c r="AE661" s="9" t="s">
        <v>20</v>
      </c>
      <c r="AF661" s="9" t="s">
        <v>20</v>
      </c>
      <c r="AG661" s="110">
        <v>27</v>
      </c>
      <c r="AH661" s="53" t="s">
        <v>20</v>
      </c>
      <c r="AI661" s="53">
        <v>1</v>
      </c>
      <c r="AJ661" s="10"/>
      <c r="AK661" s="53">
        <v>1</v>
      </c>
      <c r="AL661" s="53">
        <v>0</v>
      </c>
      <c r="AM661" s="53">
        <v>1</v>
      </c>
      <c r="AN661" s="53">
        <v>2</v>
      </c>
      <c r="AO661" s="53">
        <v>0</v>
      </c>
      <c r="AP661" s="10"/>
      <c r="AQ661" s="53">
        <v>1</v>
      </c>
      <c r="AR661" s="53">
        <v>1</v>
      </c>
      <c r="AS661" s="53">
        <v>1</v>
      </c>
      <c r="AT661" s="53">
        <v>1</v>
      </c>
      <c r="AU661" s="53">
        <v>2</v>
      </c>
      <c r="AV661" s="53">
        <v>0</v>
      </c>
      <c r="AW661" s="53"/>
      <c r="AX661" s="53"/>
      <c r="AY661" s="10"/>
      <c r="AZ661" s="49"/>
      <c r="BA661" s="55" t="s">
        <v>2333</v>
      </c>
      <c r="BB661" s="10" t="s">
        <v>1848</v>
      </c>
      <c r="BC661" s="9"/>
      <c r="BD661" s="9"/>
      <c r="BE661" s="9"/>
      <c r="BF661" s="9"/>
      <c r="BG661" s="9"/>
      <c r="BI661" t="s">
        <v>3146</v>
      </c>
    </row>
    <row r="662" spans="1:61" x14ac:dyDescent="0.25">
      <c r="A662" t="s">
        <v>1</v>
      </c>
      <c r="B662" t="s">
        <v>348</v>
      </c>
      <c r="C662" t="str">
        <f>VLOOKUP(Tabelle1[[#This Row],[bank_name]],list_all_banks!$B$1:$C$691,2,FALSE)</f>
        <v>DE13325</v>
      </c>
      <c r="D662" s="6" t="s">
        <v>349</v>
      </c>
      <c r="E662" s="42" t="str">
        <f t="shared" si="10"/>
        <v>31.12.</v>
      </c>
      <c r="U662" s="9"/>
      <c r="BG662" s="9"/>
    </row>
    <row r="663" spans="1:61" s="44" customFormat="1" ht="15.75" thickBot="1" x14ac:dyDescent="0.3">
      <c r="A663" s="133" t="s">
        <v>1</v>
      </c>
      <c r="B663" s="57" t="s">
        <v>395</v>
      </c>
      <c r="C663" s="57" t="str">
        <f>VLOOKUP(Tabelle1[[#This Row],[bank_name]],list_all_banks!$B$1:$C$691,2,FALSE)</f>
        <v>DE27782</v>
      </c>
      <c r="D663" s="45" t="s">
        <v>351</v>
      </c>
      <c r="E663" s="46" t="str">
        <f t="shared" si="10"/>
        <v>31.12.2016</v>
      </c>
      <c r="F663" s="57">
        <v>2016</v>
      </c>
      <c r="G663" s="44">
        <v>1</v>
      </c>
      <c r="H663" s="44">
        <v>3</v>
      </c>
      <c r="I663" s="44" t="s">
        <v>1382</v>
      </c>
      <c r="J663" s="44" t="s">
        <v>1382</v>
      </c>
      <c r="K663" s="44" t="s">
        <v>1</v>
      </c>
      <c r="L663" s="44">
        <v>2</v>
      </c>
      <c r="M663" s="44" t="s">
        <v>14</v>
      </c>
      <c r="N663" s="44" t="s">
        <v>19</v>
      </c>
      <c r="O663" s="45"/>
      <c r="P663" s="44">
        <v>3</v>
      </c>
      <c r="Q663" s="44">
        <v>0</v>
      </c>
      <c r="R663" s="44">
        <v>1</v>
      </c>
      <c r="S663" s="44">
        <v>0</v>
      </c>
      <c r="T663" s="45"/>
      <c r="U663" s="44">
        <v>1</v>
      </c>
      <c r="V663" s="44">
        <v>0</v>
      </c>
      <c r="W663" s="44" t="s">
        <v>20</v>
      </c>
      <c r="X663" s="45"/>
      <c r="Y663" s="44" t="s">
        <v>820</v>
      </c>
      <c r="Z663" s="44">
        <v>19.73</v>
      </c>
      <c r="AA663" s="44">
        <v>21</v>
      </c>
      <c r="AB663" s="44">
        <v>13.43</v>
      </c>
      <c r="AC663" s="44" t="s">
        <v>20</v>
      </c>
      <c r="AD663" s="44" t="s">
        <v>20</v>
      </c>
      <c r="AE663" s="44" t="s">
        <v>20</v>
      </c>
      <c r="AF663" s="44" t="s">
        <v>20</v>
      </c>
      <c r="AG663" s="44">
        <v>2.95</v>
      </c>
      <c r="AH663" s="44">
        <v>0</v>
      </c>
      <c r="AI663" s="44">
        <v>0</v>
      </c>
      <c r="AJ663" s="45"/>
      <c r="AK663" s="44">
        <v>0</v>
      </c>
      <c r="AL663" s="44">
        <v>0</v>
      </c>
      <c r="AM663" s="44">
        <v>3</v>
      </c>
      <c r="AN663" s="44">
        <v>0</v>
      </c>
      <c r="AO663" s="44">
        <v>0</v>
      </c>
      <c r="AP663" s="45"/>
      <c r="AQ663" s="44">
        <v>1</v>
      </c>
      <c r="AR663" s="44">
        <v>3</v>
      </c>
      <c r="AS663" s="44">
        <v>0</v>
      </c>
      <c r="AT663" s="44">
        <v>1</v>
      </c>
      <c r="AU663" s="44">
        <v>0</v>
      </c>
      <c r="AV663" s="44">
        <v>0</v>
      </c>
      <c r="AY663" s="45"/>
      <c r="AZ663" s="46"/>
      <c r="BA663" s="47" t="s">
        <v>2372</v>
      </c>
      <c r="BB663" s="45"/>
      <c r="BH663" s="45"/>
      <c r="BI663" s="44" t="s">
        <v>3146</v>
      </c>
    </row>
    <row r="664" spans="1:61" x14ac:dyDescent="0.25">
      <c r="A664" s="102" t="s">
        <v>1</v>
      </c>
      <c r="B664" s="53" t="s">
        <v>395</v>
      </c>
      <c r="C664" s="53" t="str">
        <f>VLOOKUP(Tabelle1[[#This Row],[bank_name]],list_all_banks!$B$1:$C$691,2,FALSE)</f>
        <v>DE27782</v>
      </c>
      <c r="D664" s="6" t="s">
        <v>351</v>
      </c>
      <c r="E664" s="42" t="str">
        <f t="shared" si="10"/>
        <v>31.12.2016</v>
      </c>
      <c r="F664" s="53">
        <v>2016</v>
      </c>
      <c r="G664" s="9">
        <v>1</v>
      </c>
      <c r="H664" s="9">
        <v>3</v>
      </c>
      <c r="I664" s="9" t="s">
        <v>1382</v>
      </c>
      <c r="J664" s="9" t="s">
        <v>1382</v>
      </c>
      <c r="K664" s="9" t="s">
        <v>1</v>
      </c>
      <c r="L664" s="9">
        <v>2</v>
      </c>
      <c r="M664" s="9" t="s">
        <v>14</v>
      </c>
      <c r="N664" s="9" t="s">
        <v>19</v>
      </c>
      <c r="P664" s="9">
        <v>3</v>
      </c>
      <c r="Q664" s="9">
        <v>0</v>
      </c>
      <c r="R664" s="9">
        <v>1</v>
      </c>
      <c r="S664" s="9">
        <v>0</v>
      </c>
      <c r="U664" s="9">
        <v>1</v>
      </c>
      <c r="V664" s="9">
        <v>0</v>
      </c>
      <c r="W664" s="9" t="s">
        <v>20</v>
      </c>
      <c r="Y664" s="9" t="s">
        <v>1</v>
      </c>
      <c r="Z664" s="9">
        <v>489.16</v>
      </c>
      <c r="AA664" s="9">
        <v>564</v>
      </c>
      <c r="AB664" s="9">
        <v>94.45</v>
      </c>
      <c r="AC664" s="9" t="s">
        <v>20</v>
      </c>
      <c r="AD664" s="9" t="s">
        <v>20</v>
      </c>
      <c r="AE664" s="9" t="s">
        <v>20</v>
      </c>
      <c r="AF664" s="9" t="s">
        <v>20</v>
      </c>
      <c r="AG664" s="9">
        <v>-0.12</v>
      </c>
      <c r="AH664" s="9">
        <v>0</v>
      </c>
      <c r="AI664" s="9">
        <v>0</v>
      </c>
      <c r="AK664" s="9">
        <v>0</v>
      </c>
      <c r="AL664" s="9">
        <v>0</v>
      </c>
      <c r="AM664" s="9">
        <v>3</v>
      </c>
      <c r="AN664" s="9">
        <v>0</v>
      </c>
      <c r="AO664" s="9">
        <v>0</v>
      </c>
      <c r="AQ664" s="9">
        <v>1</v>
      </c>
      <c r="AR664" s="9">
        <v>3</v>
      </c>
      <c r="AS664" s="9">
        <v>0</v>
      </c>
      <c r="AT664" s="9">
        <v>1</v>
      </c>
      <c r="AU664" s="9">
        <v>0</v>
      </c>
      <c r="AV664" s="9">
        <v>0</v>
      </c>
      <c r="AW664" s="9"/>
      <c r="AX664" s="9"/>
      <c r="BA664" s="63" t="s">
        <v>2372</v>
      </c>
      <c r="BC664" s="9"/>
      <c r="BD664" s="9"/>
      <c r="BE664" s="9"/>
      <c r="BF664" s="9"/>
      <c r="BG664" s="9"/>
      <c r="BI664" t="s">
        <v>3146</v>
      </c>
    </row>
    <row r="665" spans="1:61" s="44" customFormat="1" ht="15.75" thickBot="1" x14ac:dyDescent="0.3">
      <c r="A665" s="44" t="s">
        <v>1</v>
      </c>
      <c r="B665" s="44" t="s">
        <v>350</v>
      </c>
      <c r="C665" s="44" t="str">
        <f>VLOOKUP(Tabelle1[[#This Row],[bank_name]],list_all_banks!$B$1:$C$691,2,FALSE)</f>
        <v>DE13328</v>
      </c>
      <c r="D665" s="45" t="s">
        <v>351</v>
      </c>
      <c r="E665" s="46" t="str">
        <f t="shared" si="10"/>
        <v>31.12.</v>
      </c>
      <c r="O665" s="45"/>
      <c r="T665" s="45"/>
      <c r="X665" s="45"/>
      <c r="AJ665" s="45"/>
      <c r="AP665" s="45"/>
      <c r="AY665" s="45"/>
      <c r="AZ665" s="46"/>
      <c r="BB665" s="45"/>
      <c r="BH665" s="45"/>
      <c r="BI665" s="9"/>
    </row>
    <row r="666" spans="1:61" x14ac:dyDescent="0.25">
      <c r="A666" s="9" t="s">
        <v>1</v>
      </c>
      <c r="B666" s="52" t="s">
        <v>1972</v>
      </c>
      <c r="C666" s="9" t="str">
        <f>VLOOKUP(Tabelle1[[#This Row],[bank_name]],list_all_banks!$B$1:$C$691,2,FALSE)</f>
        <v>DE13520</v>
      </c>
      <c r="D666" s="6" t="s">
        <v>1973</v>
      </c>
      <c r="E666" s="42" t="str">
        <f t="shared" si="10"/>
        <v>31.12.2013</v>
      </c>
      <c r="F666" s="9">
        <v>2013</v>
      </c>
      <c r="G666" s="53">
        <v>1</v>
      </c>
      <c r="H666" s="9">
        <v>2</v>
      </c>
      <c r="I666" s="9" t="s">
        <v>1382</v>
      </c>
      <c r="J666" s="9">
        <v>1</v>
      </c>
      <c r="K666" s="9" t="s">
        <v>1</v>
      </c>
      <c r="L666" s="9">
        <v>0</v>
      </c>
      <c r="M666" s="9" t="s">
        <v>14</v>
      </c>
      <c r="N666" s="9" t="s">
        <v>91</v>
      </c>
      <c r="P666" s="9">
        <v>1</v>
      </c>
      <c r="Q666" s="9">
        <v>0</v>
      </c>
      <c r="R666" s="9">
        <v>0</v>
      </c>
      <c r="S666" s="9">
        <v>0</v>
      </c>
      <c r="U666" s="9">
        <v>0</v>
      </c>
      <c r="V666" s="9">
        <v>0</v>
      </c>
      <c r="W666" s="9" t="s">
        <v>20</v>
      </c>
      <c r="Y666" s="9" t="s">
        <v>1</v>
      </c>
      <c r="Z666" s="53" t="s">
        <v>20</v>
      </c>
      <c r="AA666" s="53" t="s">
        <v>20</v>
      </c>
      <c r="AB666" s="53" t="s">
        <v>20</v>
      </c>
      <c r="AC666" s="53" t="s">
        <v>20</v>
      </c>
      <c r="AD666" s="53" t="s">
        <v>20</v>
      </c>
      <c r="AE666" s="53" t="s">
        <v>20</v>
      </c>
      <c r="AF666" s="53" t="s">
        <v>20</v>
      </c>
      <c r="AG666" s="53" t="s">
        <v>20</v>
      </c>
      <c r="AH666" s="9">
        <v>0</v>
      </c>
      <c r="AI666" s="9">
        <v>0</v>
      </c>
      <c r="AJ666" s="36" t="s">
        <v>2266</v>
      </c>
      <c r="AK666" s="9">
        <v>0</v>
      </c>
      <c r="AL666" s="9">
        <v>0</v>
      </c>
      <c r="AM666" s="9">
        <v>0</v>
      </c>
      <c r="AN666" s="9">
        <v>0</v>
      </c>
      <c r="AO666" s="9">
        <v>0</v>
      </c>
      <c r="AQ666" s="9">
        <v>0</v>
      </c>
      <c r="AR666" s="9">
        <v>0</v>
      </c>
      <c r="AS666" s="9">
        <v>0</v>
      </c>
      <c r="AT666" s="9">
        <v>0</v>
      </c>
      <c r="AU666" s="9">
        <v>0</v>
      </c>
      <c r="AV666" s="9">
        <v>0</v>
      </c>
      <c r="AW666" s="9" t="s">
        <v>1382</v>
      </c>
      <c r="AX666" s="9" t="s">
        <v>1382</v>
      </c>
      <c r="BA666" s="63" t="s">
        <v>2334</v>
      </c>
      <c r="BB666" s="6" t="s">
        <v>1895</v>
      </c>
      <c r="BC666" s="9"/>
      <c r="BD666" s="9"/>
      <c r="BE666" s="9"/>
      <c r="BF666" s="9"/>
      <c r="BG666" s="9"/>
      <c r="BI666" t="s">
        <v>3146</v>
      </c>
    </row>
    <row r="667" spans="1:61" s="44" customFormat="1" ht="15.75" thickBot="1" x14ac:dyDescent="0.3">
      <c r="A667" s="44" t="s">
        <v>1</v>
      </c>
      <c r="B667" s="44" t="s">
        <v>1972</v>
      </c>
      <c r="C667" s="44" t="str">
        <f>VLOOKUP(Tabelle1[[#This Row],[bank_name]],list_all_banks!$B$1:$C$691,2,FALSE)</f>
        <v>DE13520</v>
      </c>
      <c r="D667" s="45" t="s">
        <v>1973</v>
      </c>
      <c r="E667" s="46" t="str">
        <f t="shared" si="10"/>
        <v>31.12.2013</v>
      </c>
      <c r="F667" s="44">
        <v>2013</v>
      </c>
      <c r="G667" s="57">
        <v>1</v>
      </c>
      <c r="H667" s="44">
        <v>2</v>
      </c>
      <c r="I667" s="44" t="s">
        <v>1382</v>
      </c>
      <c r="J667" s="44">
        <v>1</v>
      </c>
      <c r="K667" s="44" t="s">
        <v>1</v>
      </c>
      <c r="L667" s="44">
        <v>0</v>
      </c>
      <c r="M667" s="44" t="s">
        <v>14</v>
      </c>
      <c r="N667" s="44" t="s">
        <v>91</v>
      </c>
      <c r="O667" s="45"/>
      <c r="P667" s="44">
        <v>1</v>
      </c>
      <c r="Q667" s="44">
        <v>0</v>
      </c>
      <c r="R667" s="44">
        <v>0</v>
      </c>
      <c r="S667" s="44">
        <v>0</v>
      </c>
      <c r="T667" s="45"/>
      <c r="U667" s="44">
        <v>0</v>
      </c>
      <c r="V667" s="44">
        <v>0</v>
      </c>
      <c r="W667" s="44" t="s">
        <v>20</v>
      </c>
      <c r="X667" s="45"/>
      <c r="Y667" s="44" t="s">
        <v>658</v>
      </c>
      <c r="Z667" s="123">
        <v>8594</v>
      </c>
      <c r="AA667" s="123">
        <v>14.8</v>
      </c>
      <c r="AB667" s="123">
        <v>3809</v>
      </c>
      <c r="AC667" s="123" t="s">
        <v>20</v>
      </c>
      <c r="AD667" s="123" t="s">
        <v>20</v>
      </c>
      <c r="AE667" s="123" t="s">
        <v>20</v>
      </c>
      <c r="AF667" s="123" t="s">
        <v>20</v>
      </c>
      <c r="AG667" s="123">
        <v>-191</v>
      </c>
      <c r="AH667" s="44">
        <v>0</v>
      </c>
      <c r="AI667" s="44">
        <v>0</v>
      </c>
      <c r="AJ667" s="45"/>
      <c r="AK667" s="44">
        <v>0</v>
      </c>
      <c r="AL667" s="44">
        <v>0</v>
      </c>
      <c r="AM667" s="44">
        <v>0</v>
      </c>
      <c r="AN667" s="44">
        <v>0</v>
      </c>
      <c r="AO667" s="44">
        <v>0</v>
      </c>
      <c r="AP667" s="45"/>
      <c r="AQ667" s="44">
        <v>0</v>
      </c>
      <c r="AR667" s="44">
        <v>0</v>
      </c>
      <c r="AS667" s="44">
        <v>0</v>
      </c>
      <c r="AT667" s="44">
        <v>0</v>
      </c>
      <c r="AU667" s="44">
        <v>0</v>
      </c>
      <c r="AV667" s="44">
        <v>0</v>
      </c>
      <c r="AW667" s="44" t="s">
        <v>1382</v>
      </c>
      <c r="AX667" s="44" t="s">
        <v>1382</v>
      </c>
      <c r="AY667" s="45"/>
      <c r="AZ667" s="46"/>
      <c r="BA667" s="47" t="s">
        <v>2334</v>
      </c>
      <c r="BB667" s="45" t="s">
        <v>1895</v>
      </c>
      <c r="BH667" s="45"/>
      <c r="BI667" t="s">
        <v>3146</v>
      </c>
    </row>
    <row r="668" spans="1:61" x14ac:dyDescent="0.25">
      <c r="A668" s="9" t="s">
        <v>1</v>
      </c>
      <c r="B668" s="9" t="s">
        <v>1972</v>
      </c>
      <c r="C668" s="9" t="str">
        <f>VLOOKUP(Tabelle1[[#This Row],[bank_name]],list_all_banks!$B$1:$C$691,2,FALSE)</f>
        <v>DE13520</v>
      </c>
      <c r="D668" s="6" t="s">
        <v>1973</v>
      </c>
      <c r="E668" s="42" t="str">
        <f t="shared" si="10"/>
        <v>31.12.2014</v>
      </c>
      <c r="F668" s="9">
        <v>2014</v>
      </c>
      <c r="G668" s="9">
        <v>1</v>
      </c>
      <c r="H668" s="9">
        <v>2</v>
      </c>
      <c r="I668" s="9" t="s">
        <v>1382</v>
      </c>
      <c r="J668" s="9">
        <v>1</v>
      </c>
      <c r="K668" s="9" t="s">
        <v>1</v>
      </c>
      <c r="L668" s="9">
        <v>0</v>
      </c>
      <c r="M668" s="9" t="s">
        <v>14</v>
      </c>
      <c r="N668" s="9" t="s">
        <v>91</v>
      </c>
      <c r="P668" s="9">
        <v>1</v>
      </c>
      <c r="Q668" s="9">
        <v>0</v>
      </c>
      <c r="R668" s="9">
        <v>0</v>
      </c>
      <c r="S668" s="9">
        <v>0</v>
      </c>
      <c r="U668" s="9">
        <v>1</v>
      </c>
      <c r="V668" s="9">
        <v>0</v>
      </c>
      <c r="W668" s="9" t="s">
        <v>20</v>
      </c>
      <c r="Y668" s="9" t="s">
        <v>1</v>
      </c>
      <c r="Z668" s="68">
        <v>380435</v>
      </c>
      <c r="AA668" s="68">
        <v>496.8</v>
      </c>
      <c r="AB668" s="68">
        <v>13365</v>
      </c>
      <c r="AC668" s="68" t="s">
        <v>20</v>
      </c>
      <c r="AD668" s="68" t="s">
        <v>20</v>
      </c>
      <c r="AE668" s="68" t="s">
        <v>20</v>
      </c>
      <c r="AF668" s="68" t="s">
        <v>20</v>
      </c>
      <c r="AG668" s="68">
        <v>9254</v>
      </c>
      <c r="AH668" s="9">
        <v>0</v>
      </c>
      <c r="AI668" s="9">
        <v>0</v>
      </c>
      <c r="AK668" s="9">
        <v>0</v>
      </c>
      <c r="AL668" s="9">
        <v>0</v>
      </c>
      <c r="AM668" s="9">
        <v>3</v>
      </c>
      <c r="AN668" s="9">
        <v>0</v>
      </c>
      <c r="AO668" s="9">
        <v>0</v>
      </c>
      <c r="AQ668" s="53">
        <v>3</v>
      </c>
      <c r="AR668" s="9" t="s">
        <v>20</v>
      </c>
      <c r="AS668" s="9" t="s">
        <v>20</v>
      </c>
      <c r="AT668" s="9">
        <v>5</v>
      </c>
      <c r="AU668" s="9">
        <v>0</v>
      </c>
      <c r="AV668" s="9">
        <v>0</v>
      </c>
      <c r="AW668" s="9"/>
      <c r="AX668" s="9"/>
      <c r="AY668" s="6" t="s">
        <v>2267</v>
      </c>
      <c r="BA668" s="63" t="s">
        <v>2335</v>
      </c>
      <c r="BB668" s="6" t="s">
        <v>1896</v>
      </c>
      <c r="BC668" s="9"/>
      <c r="BD668" s="9"/>
      <c r="BE668" s="9"/>
      <c r="BF668" s="9"/>
      <c r="BG668" s="9"/>
      <c r="BI668" t="s">
        <v>3146</v>
      </c>
    </row>
    <row r="669" spans="1:61" s="44" customFormat="1" ht="15.75" thickBot="1" x14ac:dyDescent="0.3">
      <c r="A669" s="44" t="s">
        <v>1</v>
      </c>
      <c r="B669" s="44" t="s">
        <v>1972</v>
      </c>
      <c r="C669" s="44" t="str">
        <f>VLOOKUP(Tabelle1[[#This Row],[bank_name]],list_all_banks!$B$1:$C$691,2,FALSE)</f>
        <v>DE13520</v>
      </c>
      <c r="D669" s="45" t="s">
        <v>1973</v>
      </c>
      <c r="E669" s="46" t="str">
        <f t="shared" si="10"/>
        <v>31.12.2014</v>
      </c>
      <c r="F669" s="44">
        <v>2014</v>
      </c>
      <c r="G669" s="44">
        <v>1</v>
      </c>
      <c r="H669" s="44">
        <v>2</v>
      </c>
      <c r="I669" s="44" t="s">
        <v>1382</v>
      </c>
      <c r="J669" s="44">
        <v>1</v>
      </c>
      <c r="K669" s="44" t="s">
        <v>1</v>
      </c>
      <c r="L669" s="44">
        <v>0</v>
      </c>
      <c r="M669" s="44" t="s">
        <v>14</v>
      </c>
      <c r="N669" s="44" t="s">
        <v>91</v>
      </c>
      <c r="O669" s="45"/>
      <c r="P669" s="44">
        <v>1</v>
      </c>
      <c r="Q669" s="44">
        <v>0</v>
      </c>
      <c r="R669" s="44">
        <v>0</v>
      </c>
      <c r="S669" s="44">
        <v>0</v>
      </c>
      <c r="T669" s="45"/>
      <c r="U669" s="44">
        <v>1</v>
      </c>
      <c r="V669" s="44">
        <v>0</v>
      </c>
      <c r="W669" s="44" t="s">
        <v>20</v>
      </c>
      <c r="X669" s="45"/>
      <c r="Y669" s="44" t="s">
        <v>658</v>
      </c>
      <c r="Z669" s="123">
        <v>4108</v>
      </c>
      <c r="AA669" s="123">
        <v>7.8</v>
      </c>
      <c r="AB669" s="123">
        <v>403</v>
      </c>
      <c r="AC669" s="123" t="s">
        <v>20</v>
      </c>
      <c r="AD669" s="123" t="s">
        <v>20</v>
      </c>
      <c r="AE669" s="123" t="s">
        <v>20</v>
      </c>
      <c r="AF669" s="123" t="s">
        <v>20</v>
      </c>
      <c r="AG669" s="123">
        <v>340</v>
      </c>
      <c r="AH669" s="44">
        <v>0</v>
      </c>
      <c r="AI669" s="44">
        <v>0</v>
      </c>
      <c r="AJ669" s="45"/>
      <c r="AK669" s="44">
        <v>0</v>
      </c>
      <c r="AL669" s="44">
        <v>0</v>
      </c>
      <c r="AM669" s="44">
        <v>3</v>
      </c>
      <c r="AN669" s="44">
        <v>0</v>
      </c>
      <c r="AO669" s="44">
        <v>0</v>
      </c>
      <c r="AP669" s="45"/>
      <c r="AQ669" s="57">
        <v>3</v>
      </c>
      <c r="AR669" s="44" t="s">
        <v>20</v>
      </c>
      <c r="AS669" s="44" t="s">
        <v>20</v>
      </c>
      <c r="AT669" s="44">
        <v>5</v>
      </c>
      <c r="AU669" s="44">
        <v>0</v>
      </c>
      <c r="AV669" s="44">
        <v>0</v>
      </c>
      <c r="AY669" s="45" t="s">
        <v>2267</v>
      </c>
      <c r="AZ669" s="46"/>
      <c r="BA669" s="47" t="s">
        <v>2335</v>
      </c>
      <c r="BB669" s="45" t="s">
        <v>1896</v>
      </c>
      <c r="BH669" s="45"/>
      <c r="BI669" t="s">
        <v>3146</v>
      </c>
    </row>
    <row r="670" spans="1:61" s="44" customFormat="1" ht="15.75" thickBot="1" x14ac:dyDescent="0.3">
      <c r="A670" s="66" t="s">
        <v>1</v>
      </c>
      <c r="B670" s="66" t="s">
        <v>1972</v>
      </c>
      <c r="C670" s="66" t="str">
        <f>VLOOKUP(Tabelle1[[#This Row],[bank_name]],list_all_banks!$B$1:$C$691,2,FALSE)</f>
        <v>DE13520</v>
      </c>
      <c r="D670" s="67" t="s">
        <v>1973</v>
      </c>
      <c r="E670" s="95" t="str">
        <f t="shared" si="10"/>
        <v>31.12.2015</v>
      </c>
      <c r="F670" s="66">
        <v>2015</v>
      </c>
      <c r="G670" s="66">
        <v>1</v>
      </c>
      <c r="H670" s="66">
        <v>2</v>
      </c>
      <c r="I670" s="66" t="s">
        <v>1382</v>
      </c>
      <c r="J670" s="66">
        <v>1</v>
      </c>
      <c r="K670" s="66" t="s">
        <v>1</v>
      </c>
      <c r="L670" s="66">
        <v>0</v>
      </c>
      <c r="M670" s="66" t="s">
        <v>14</v>
      </c>
      <c r="N670" s="66" t="s">
        <v>91</v>
      </c>
      <c r="O670" s="67"/>
      <c r="P670" s="66">
        <v>1</v>
      </c>
      <c r="Q670" s="66">
        <v>0</v>
      </c>
      <c r="R670" s="66">
        <v>0</v>
      </c>
      <c r="S670" s="66">
        <v>0</v>
      </c>
      <c r="T670" s="67"/>
      <c r="U670" s="66">
        <v>1</v>
      </c>
      <c r="V670" s="66">
        <v>0</v>
      </c>
      <c r="W670" s="66" t="s">
        <v>20</v>
      </c>
      <c r="X670" s="67"/>
      <c r="Y670" s="66" t="s">
        <v>1</v>
      </c>
      <c r="Z670" s="152">
        <v>372869</v>
      </c>
      <c r="AA670" s="152">
        <v>486.8</v>
      </c>
      <c r="AB670" s="152">
        <v>35180</v>
      </c>
      <c r="AC670" s="152" t="s">
        <v>20</v>
      </c>
      <c r="AD670" s="152" t="s">
        <v>20</v>
      </c>
      <c r="AE670" s="152" t="s">
        <v>20</v>
      </c>
      <c r="AF670" s="152" t="s">
        <v>20</v>
      </c>
      <c r="AG670" s="152">
        <v>15215</v>
      </c>
      <c r="AH670" s="66">
        <v>0</v>
      </c>
      <c r="AI670" s="66">
        <v>0</v>
      </c>
      <c r="AJ670" s="67"/>
      <c r="AK670" s="66">
        <v>0</v>
      </c>
      <c r="AL670" s="66">
        <v>1</v>
      </c>
      <c r="AM670" s="66">
        <v>3</v>
      </c>
      <c r="AN670" s="66">
        <v>0</v>
      </c>
      <c r="AO670" s="66">
        <v>0</v>
      </c>
      <c r="AP670" s="67"/>
      <c r="AQ670" s="138">
        <v>3</v>
      </c>
      <c r="AR670" s="66" t="s">
        <v>20</v>
      </c>
      <c r="AS670" s="66" t="s">
        <v>20</v>
      </c>
      <c r="AT670" s="66">
        <v>5</v>
      </c>
      <c r="AU670" s="66">
        <v>0</v>
      </c>
      <c r="AV670" s="66">
        <v>0</v>
      </c>
      <c r="AW670" s="66"/>
      <c r="AX670" s="66"/>
      <c r="AY670" s="67" t="s">
        <v>2267</v>
      </c>
      <c r="AZ670" s="95"/>
      <c r="BA670" s="101" t="s">
        <v>2335</v>
      </c>
      <c r="BB670" s="67" t="s">
        <v>1896</v>
      </c>
      <c r="BH670" s="45"/>
      <c r="BI670" s="44" t="s">
        <v>3146</v>
      </c>
    </row>
    <row r="671" spans="1:61" s="44" customFormat="1" ht="15.75" thickBot="1" x14ac:dyDescent="0.3">
      <c r="A671" s="44" t="s">
        <v>1</v>
      </c>
      <c r="B671" s="44" t="s">
        <v>1972</v>
      </c>
      <c r="C671" s="44" t="str">
        <f>VLOOKUP(Tabelle1[[#This Row],[bank_name]],list_all_banks!$B$1:$C$691,2,FALSE)</f>
        <v>DE13520</v>
      </c>
      <c r="D671" s="45" t="s">
        <v>1973</v>
      </c>
      <c r="E671" s="46" t="str">
        <f t="shared" si="10"/>
        <v>31.12.2015</v>
      </c>
      <c r="F671" s="44">
        <v>2015</v>
      </c>
      <c r="G671" s="9">
        <v>1</v>
      </c>
      <c r="H671" s="9">
        <v>2</v>
      </c>
      <c r="I671" s="9" t="s">
        <v>1382</v>
      </c>
      <c r="J671" s="9">
        <v>1</v>
      </c>
      <c r="K671" s="9" t="s">
        <v>1</v>
      </c>
      <c r="L671" s="9">
        <v>0</v>
      </c>
      <c r="M671" s="9" t="s">
        <v>14</v>
      </c>
      <c r="N671" s="9" t="s">
        <v>91</v>
      </c>
      <c r="O671" s="6"/>
      <c r="P671" s="9">
        <v>1</v>
      </c>
      <c r="Q671" s="9">
        <v>0</v>
      </c>
      <c r="R671" s="9">
        <v>0</v>
      </c>
      <c r="S671" s="9">
        <v>0</v>
      </c>
      <c r="T671" s="45"/>
      <c r="U671" s="44">
        <v>1</v>
      </c>
      <c r="V671" s="44">
        <v>0</v>
      </c>
      <c r="W671" s="44" t="s">
        <v>20</v>
      </c>
      <c r="X671" s="45"/>
      <c r="Y671" s="44" t="s">
        <v>658</v>
      </c>
      <c r="Z671" s="123">
        <v>4248</v>
      </c>
      <c r="AA671" s="123">
        <v>6.8</v>
      </c>
      <c r="AB671" s="123">
        <v>399</v>
      </c>
      <c r="AC671" s="123" t="s">
        <v>20</v>
      </c>
      <c r="AD671" s="123" t="s">
        <v>20</v>
      </c>
      <c r="AE671" s="123" t="s">
        <v>20</v>
      </c>
      <c r="AF671" s="123" t="s">
        <v>20</v>
      </c>
      <c r="AG671" s="123">
        <v>160</v>
      </c>
      <c r="AH671" s="44">
        <v>0</v>
      </c>
      <c r="AI671" s="44">
        <v>0</v>
      </c>
      <c r="AJ671" s="45"/>
      <c r="AK671" s="44">
        <v>0</v>
      </c>
      <c r="AL671" s="44">
        <v>1</v>
      </c>
      <c r="AM671" s="44">
        <v>3</v>
      </c>
      <c r="AN671" s="44">
        <v>0</v>
      </c>
      <c r="AO671" s="44">
        <v>0</v>
      </c>
      <c r="AP671" s="45"/>
      <c r="AQ671" s="57">
        <v>3</v>
      </c>
      <c r="AR671" s="44" t="s">
        <v>20</v>
      </c>
      <c r="AS671" s="44" t="s">
        <v>20</v>
      </c>
      <c r="AT671" s="44">
        <v>5</v>
      </c>
      <c r="AU671" s="44">
        <v>0</v>
      </c>
      <c r="AV671" s="44">
        <v>0</v>
      </c>
      <c r="AY671" s="45" t="s">
        <v>2267</v>
      </c>
      <c r="AZ671" s="46"/>
      <c r="BA671" s="101" t="s">
        <v>2335</v>
      </c>
      <c r="BB671" s="45" t="s">
        <v>1896</v>
      </c>
      <c r="BH671" s="45"/>
      <c r="BI671" s="44" t="s">
        <v>3146</v>
      </c>
    </row>
    <row r="672" spans="1:61" s="60" customFormat="1" ht="15.75" thickBot="1" x14ac:dyDescent="0.3">
      <c r="A672" s="60" t="s">
        <v>1</v>
      </c>
      <c r="B672" s="60" t="s">
        <v>1972</v>
      </c>
      <c r="C672" s="60" t="str">
        <f>VLOOKUP(Tabelle1[[#This Row],[bank_name]],list_all_banks!$B$1:$C$691,2,FALSE)</f>
        <v>DE13520</v>
      </c>
      <c r="D672" s="128" t="s">
        <v>1973</v>
      </c>
      <c r="E672" s="176" t="str">
        <f t="shared" si="10"/>
        <v>31.12.2016</v>
      </c>
      <c r="F672" s="60">
        <v>2016</v>
      </c>
      <c r="G672" s="60">
        <v>1</v>
      </c>
      <c r="H672" s="60">
        <v>2</v>
      </c>
      <c r="I672" s="60" t="s">
        <v>1382</v>
      </c>
      <c r="J672" s="60">
        <v>1</v>
      </c>
      <c r="K672" s="60" t="s">
        <v>1</v>
      </c>
      <c r="L672" s="60">
        <v>0</v>
      </c>
      <c r="M672" s="60" t="s">
        <v>14</v>
      </c>
      <c r="N672" s="60" t="s">
        <v>91</v>
      </c>
      <c r="O672" s="128"/>
      <c r="P672" s="60">
        <v>1</v>
      </c>
      <c r="Q672" s="60">
        <v>0</v>
      </c>
      <c r="R672" s="60">
        <v>0</v>
      </c>
      <c r="S672" s="60">
        <v>0</v>
      </c>
      <c r="T672" s="128"/>
      <c r="U672" s="60">
        <v>1</v>
      </c>
      <c r="V672" s="60">
        <v>0</v>
      </c>
      <c r="W672" s="60" t="s">
        <v>20</v>
      </c>
      <c r="X672" s="128"/>
      <c r="Y672" s="60" t="s">
        <v>1</v>
      </c>
      <c r="Z672" s="145">
        <v>300923</v>
      </c>
      <c r="AA672" s="145">
        <v>492.9</v>
      </c>
      <c r="AB672" s="145">
        <v>13455</v>
      </c>
      <c r="AC672" s="145" t="s">
        <v>20</v>
      </c>
      <c r="AD672" s="145" t="s">
        <v>20</v>
      </c>
      <c r="AE672" s="145" t="s">
        <v>20</v>
      </c>
      <c r="AF672" s="145" t="s">
        <v>20</v>
      </c>
      <c r="AG672" s="145">
        <v>3203</v>
      </c>
      <c r="AH672" s="60">
        <v>0</v>
      </c>
      <c r="AI672" s="60">
        <v>0</v>
      </c>
      <c r="AJ672" s="128"/>
      <c r="AK672" s="60">
        <v>0</v>
      </c>
      <c r="AL672" s="60">
        <v>1</v>
      </c>
      <c r="AM672" s="60">
        <v>3</v>
      </c>
      <c r="AN672" s="60">
        <v>0</v>
      </c>
      <c r="AO672" s="60">
        <v>0</v>
      </c>
      <c r="AP672" s="128"/>
      <c r="AQ672" s="111">
        <v>3</v>
      </c>
      <c r="AR672" s="60" t="s">
        <v>20</v>
      </c>
      <c r="AS672" s="60" t="s">
        <v>20</v>
      </c>
      <c r="AT672" s="60">
        <v>5</v>
      </c>
      <c r="AU672" s="60">
        <v>0</v>
      </c>
      <c r="AV672" s="60">
        <v>0</v>
      </c>
      <c r="AY672" s="128" t="s">
        <v>2268</v>
      </c>
      <c r="AZ672" s="176"/>
      <c r="BA672" s="147" t="s">
        <v>2336</v>
      </c>
      <c r="BB672" s="128"/>
      <c r="BH672" s="128"/>
      <c r="BI672" s="60" t="s">
        <v>3146</v>
      </c>
    </row>
    <row r="673" spans="1:61" x14ac:dyDescent="0.25">
      <c r="A673" s="9" t="s">
        <v>1</v>
      </c>
      <c r="B673" s="9" t="s">
        <v>1972</v>
      </c>
      <c r="C673" s="9" t="str">
        <f>VLOOKUP(Tabelle1[[#This Row],[bank_name]],list_all_banks!$B$1:$C$691,2,FALSE)</f>
        <v>DE13520</v>
      </c>
      <c r="D673" s="6" t="s">
        <v>1973</v>
      </c>
      <c r="E673" s="42" t="str">
        <f t="shared" si="10"/>
        <v>31.12.2016</v>
      </c>
      <c r="F673" s="9">
        <v>2016</v>
      </c>
      <c r="G673" s="9">
        <v>1</v>
      </c>
      <c r="H673" s="9">
        <v>2</v>
      </c>
      <c r="I673" s="9" t="s">
        <v>1382</v>
      </c>
      <c r="J673" s="9">
        <v>1</v>
      </c>
      <c r="K673" s="9" t="s">
        <v>1</v>
      </c>
      <c r="L673" s="9">
        <v>0</v>
      </c>
      <c r="M673" s="9" t="s">
        <v>14</v>
      </c>
      <c r="N673" s="9" t="s">
        <v>91</v>
      </c>
      <c r="P673" s="9">
        <v>1</v>
      </c>
      <c r="Q673" s="9">
        <v>0</v>
      </c>
      <c r="R673" s="9">
        <v>0</v>
      </c>
      <c r="S673" s="9">
        <v>0</v>
      </c>
      <c r="U673" s="9">
        <v>1</v>
      </c>
      <c r="V673" s="9">
        <v>0</v>
      </c>
      <c r="W673" s="9" t="s">
        <v>20</v>
      </c>
      <c r="Y673" s="9" t="s">
        <v>658</v>
      </c>
      <c r="Z673" s="68">
        <v>4290</v>
      </c>
      <c r="AA673" s="68">
        <v>6.8</v>
      </c>
      <c r="AB673" s="68">
        <v>415</v>
      </c>
      <c r="AC673" s="68" t="s">
        <v>20</v>
      </c>
      <c r="AD673" s="68" t="s">
        <v>20</v>
      </c>
      <c r="AE673" s="68" t="s">
        <v>20</v>
      </c>
      <c r="AF673" s="68" t="s">
        <v>20</v>
      </c>
      <c r="AG673" s="68">
        <v>163</v>
      </c>
      <c r="AH673" s="9">
        <v>0</v>
      </c>
      <c r="AI673" s="9">
        <v>0</v>
      </c>
      <c r="AK673" s="9">
        <v>0</v>
      </c>
      <c r="AL673" s="9">
        <v>1</v>
      </c>
      <c r="AM673" s="9">
        <v>3</v>
      </c>
      <c r="AN673" s="9">
        <v>0</v>
      </c>
      <c r="AO673" s="9">
        <v>0</v>
      </c>
      <c r="AQ673" s="53">
        <v>3</v>
      </c>
      <c r="AR673" s="9" t="s">
        <v>20</v>
      </c>
      <c r="AS673" s="9" t="s">
        <v>20</v>
      </c>
      <c r="AT673" s="9">
        <v>5</v>
      </c>
      <c r="AU673" s="9">
        <v>0</v>
      </c>
      <c r="AV673" s="9">
        <v>0</v>
      </c>
      <c r="AW673" s="9"/>
      <c r="AX673" s="9"/>
      <c r="AY673" s="6" t="s">
        <v>2268</v>
      </c>
      <c r="BA673" s="63" t="s">
        <v>2336</v>
      </c>
      <c r="BC673" s="9"/>
      <c r="BD673" s="9"/>
      <c r="BE673" s="9"/>
      <c r="BF673" s="9"/>
      <c r="BG673" s="9"/>
      <c r="BI673" t="s">
        <v>3146</v>
      </c>
    </row>
    <row r="674" spans="1:61" x14ac:dyDescent="0.25">
      <c r="A674" s="9" t="s">
        <v>1</v>
      </c>
      <c r="B674" s="9" t="s">
        <v>352</v>
      </c>
      <c r="C674" s="9" t="str">
        <f>VLOOKUP(Tabelle1[[#This Row],[bank_name]],list_all_banks!$B$1:$C$691,2,FALSE)</f>
        <v>DE13535</v>
      </c>
      <c r="D674" s="6" t="s">
        <v>353</v>
      </c>
      <c r="E674" s="42" t="str">
        <f t="shared" si="10"/>
        <v>31.12.nothing found</v>
      </c>
      <c r="F674" s="9" t="s">
        <v>1376</v>
      </c>
      <c r="G674" s="9"/>
      <c r="H674" s="9"/>
      <c r="I674" s="9"/>
      <c r="J674" s="9"/>
      <c r="K674" s="9"/>
      <c r="L674" s="9"/>
      <c r="M674" s="9"/>
      <c r="N674" s="9"/>
      <c r="P674" s="9"/>
      <c r="Q674" s="9"/>
      <c r="R674" s="9"/>
      <c r="S674" s="9"/>
      <c r="U674" s="9"/>
      <c r="V674" s="9"/>
      <c r="W674" s="9"/>
      <c r="Y674" s="9"/>
      <c r="Z674" s="9"/>
      <c r="AA674" s="9"/>
      <c r="AB674" s="9"/>
      <c r="AC674" s="9"/>
      <c r="AD674" s="9"/>
      <c r="AE674" s="9"/>
      <c r="AF674" s="9"/>
      <c r="AG674" s="9"/>
      <c r="AH674" s="9"/>
      <c r="AI674" s="9"/>
      <c r="AK674" s="9"/>
      <c r="AL674" s="9"/>
      <c r="AM674" s="9"/>
      <c r="AN674" s="9"/>
      <c r="AO674" s="9"/>
      <c r="AQ674" s="9"/>
      <c r="AR674" s="9"/>
      <c r="AS674" s="9"/>
      <c r="AT674" s="9"/>
      <c r="AU674" s="9"/>
      <c r="AV674" s="9"/>
      <c r="AW674" s="9"/>
      <c r="AX674" s="9"/>
      <c r="BA674" s="9"/>
      <c r="BC674" s="9"/>
      <c r="BD674" s="9"/>
      <c r="BE674" s="9"/>
      <c r="BF674" s="9"/>
      <c r="BG674" s="9"/>
      <c r="BI674" s="9"/>
    </row>
    <row r="675" spans="1:61" x14ac:dyDescent="0.25">
      <c r="A675" s="17" t="s">
        <v>1</v>
      </c>
      <c r="B675" t="s">
        <v>354</v>
      </c>
      <c r="C675" t="str">
        <f>VLOOKUP(Tabelle1[[#This Row],[bank_name]],list_all_banks!$B$1:$C$691,2,FALSE)</f>
        <v>DE13584</v>
      </c>
      <c r="D675" s="6" t="s">
        <v>355</v>
      </c>
      <c r="E675" s="42" t="str">
        <f t="shared" si="10"/>
        <v>31.12.2013</v>
      </c>
      <c r="F675">
        <v>2013</v>
      </c>
      <c r="G675" t="s">
        <v>1382</v>
      </c>
      <c r="H675" t="s">
        <v>20</v>
      </c>
      <c r="I675">
        <v>1</v>
      </c>
      <c r="J675" t="s">
        <v>1382</v>
      </c>
      <c r="K675" t="s">
        <v>1</v>
      </c>
      <c r="L675">
        <v>1</v>
      </c>
      <c r="M675" t="s">
        <v>14</v>
      </c>
      <c r="N675" t="s">
        <v>19</v>
      </c>
      <c r="P675">
        <v>3</v>
      </c>
      <c r="Q675">
        <v>2</v>
      </c>
      <c r="R675">
        <v>1</v>
      </c>
      <c r="S675">
        <v>0</v>
      </c>
      <c r="U675">
        <v>0</v>
      </c>
      <c r="V675">
        <v>0</v>
      </c>
      <c r="W675" t="s">
        <v>20</v>
      </c>
      <c r="Y675" t="s">
        <v>820</v>
      </c>
      <c r="Z675" s="13">
        <v>93</v>
      </c>
      <c r="AA675" s="13">
        <v>83</v>
      </c>
      <c r="AB675" s="13" t="s">
        <v>20</v>
      </c>
      <c r="AC675" s="13" t="s">
        <v>20</v>
      </c>
      <c r="AD675" s="13" t="s">
        <v>20</v>
      </c>
      <c r="AE675" s="13" t="s">
        <v>20</v>
      </c>
      <c r="AF675" s="13" t="s">
        <v>20</v>
      </c>
      <c r="AG675" t="s">
        <v>20</v>
      </c>
      <c r="AH675" t="s">
        <v>20</v>
      </c>
      <c r="AI675">
        <v>0</v>
      </c>
      <c r="AK675">
        <v>0</v>
      </c>
      <c r="AL675">
        <v>0</v>
      </c>
      <c r="AM675">
        <v>2</v>
      </c>
      <c r="AN675">
        <v>0</v>
      </c>
      <c r="AO675">
        <v>0</v>
      </c>
      <c r="AQ675">
        <v>1</v>
      </c>
      <c r="AR675">
        <v>1</v>
      </c>
      <c r="AS675">
        <v>1</v>
      </c>
      <c r="AT675">
        <v>2</v>
      </c>
      <c r="AU675">
        <v>0</v>
      </c>
      <c r="AV675">
        <v>0</v>
      </c>
      <c r="BA675" s="14" t="s">
        <v>2337</v>
      </c>
      <c r="BB675" s="6" t="s">
        <v>1850</v>
      </c>
      <c r="BG675" s="9"/>
      <c r="BI675" t="s">
        <v>3146</v>
      </c>
    </row>
    <row r="676" spans="1:61" x14ac:dyDescent="0.25">
      <c r="A676" s="17" t="s">
        <v>1</v>
      </c>
      <c r="B676" t="s">
        <v>354</v>
      </c>
      <c r="C676" t="str">
        <f>VLOOKUP(Tabelle1[[#This Row],[bank_name]],list_all_banks!$B$1:$C$691,2,FALSE)</f>
        <v>DE13584</v>
      </c>
      <c r="D676" s="6" t="s">
        <v>355</v>
      </c>
      <c r="E676" s="42" t="str">
        <f t="shared" si="10"/>
        <v>31.12.2013</v>
      </c>
      <c r="F676">
        <v>2013</v>
      </c>
      <c r="G676" t="s">
        <v>1382</v>
      </c>
      <c r="H676" t="s">
        <v>20</v>
      </c>
      <c r="I676">
        <v>1</v>
      </c>
      <c r="J676" t="s">
        <v>1382</v>
      </c>
      <c r="K676" t="s">
        <v>1</v>
      </c>
      <c r="L676">
        <v>1</v>
      </c>
      <c r="M676" t="s">
        <v>14</v>
      </c>
      <c r="N676" t="s">
        <v>19</v>
      </c>
      <c r="P676">
        <v>3</v>
      </c>
      <c r="Q676">
        <v>2</v>
      </c>
      <c r="R676">
        <v>1</v>
      </c>
      <c r="S676">
        <v>0</v>
      </c>
      <c r="U676">
        <v>0</v>
      </c>
      <c r="V676">
        <v>0</v>
      </c>
      <c r="W676" t="s">
        <v>20</v>
      </c>
      <c r="Y676" t="s">
        <v>1</v>
      </c>
      <c r="Z676" s="13">
        <v>2004</v>
      </c>
      <c r="AA676" s="13">
        <v>6612</v>
      </c>
      <c r="AB676" s="13" t="s">
        <v>20</v>
      </c>
      <c r="AC676" s="13" t="s">
        <v>20</v>
      </c>
      <c r="AD676" s="13" t="s">
        <v>20</v>
      </c>
      <c r="AE676" s="13" t="s">
        <v>20</v>
      </c>
      <c r="AF676" s="13" t="s">
        <v>20</v>
      </c>
      <c r="AG676" t="s">
        <v>20</v>
      </c>
      <c r="AH676" t="s">
        <v>20</v>
      </c>
      <c r="AI676">
        <v>0</v>
      </c>
      <c r="AK676">
        <v>0</v>
      </c>
      <c r="AL676">
        <v>0</v>
      </c>
      <c r="AM676">
        <v>2</v>
      </c>
      <c r="AN676">
        <v>0</v>
      </c>
      <c r="AO676">
        <v>0</v>
      </c>
      <c r="AQ676">
        <v>1</v>
      </c>
      <c r="AR676">
        <v>1</v>
      </c>
      <c r="AS676">
        <v>1</v>
      </c>
      <c r="AT676">
        <v>2</v>
      </c>
      <c r="AU676">
        <v>0</v>
      </c>
      <c r="AV676">
        <v>0</v>
      </c>
      <c r="BA676" s="14" t="s">
        <v>2337</v>
      </c>
      <c r="BB676" s="6" t="s">
        <v>1850</v>
      </c>
      <c r="BG676" s="9"/>
      <c r="BI676" t="s">
        <v>3146</v>
      </c>
    </row>
    <row r="677" spans="1:61" x14ac:dyDescent="0.25">
      <c r="A677" s="17" t="s">
        <v>1</v>
      </c>
      <c r="B677" t="s">
        <v>354</v>
      </c>
      <c r="C677" t="str">
        <f>VLOOKUP(Tabelle1[[#This Row],[bank_name]],list_all_banks!$B$1:$C$691,2,FALSE)</f>
        <v>DE13584</v>
      </c>
      <c r="D677" s="6" t="s">
        <v>355</v>
      </c>
      <c r="E677" s="42" t="str">
        <f t="shared" si="10"/>
        <v>31.12.2013</v>
      </c>
      <c r="F677">
        <v>2013</v>
      </c>
      <c r="G677" t="s">
        <v>1382</v>
      </c>
      <c r="H677" t="s">
        <v>20</v>
      </c>
      <c r="I677">
        <v>1</v>
      </c>
      <c r="J677" t="s">
        <v>1382</v>
      </c>
      <c r="K677" t="s">
        <v>1</v>
      </c>
      <c r="L677">
        <v>1</v>
      </c>
      <c r="M677" t="s">
        <v>14</v>
      </c>
      <c r="N677" t="s">
        <v>19</v>
      </c>
      <c r="P677">
        <v>3</v>
      </c>
      <c r="Q677">
        <v>2</v>
      </c>
      <c r="R677">
        <v>1</v>
      </c>
      <c r="S677">
        <v>0</v>
      </c>
      <c r="U677">
        <v>0</v>
      </c>
      <c r="V677">
        <v>0</v>
      </c>
      <c r="W677" t="s">
        <v>20</v>
      </c>
      <c r="Y677" t="s">
        <v>1660</v>
      </c>
      <c r="Z677" s="13">
        <v>6</v>
      </c>
      <c r="AA677" s="13">
        <v>22</v>
      </c>
      <c r="AB677" s="13" t="s">
        <v>20</v>
      </c>
      <c r="AC677" s="13" t="s">
        <v>20</v>
      </c>
      <c r="AD677" s="13" t="s">
        <v>20</v>
      </c>
      <c r="AE677" s="13" t="s">
        <v>20</v>
      </c>
      <c r="AF677" s="13" t="s">
        <v>20</v>
      </c>
      <c r="AG677" t="s">
        <v>20</v>
      </c>
      <c r="AH677" t="s">
        <v>20</v>
      </c>
      <c r="AI677">
        <v>0</v>
      </c>
      <c r="AK677">
        <v>0</v>
      </c>
      <c r="AL677">
        <v>0</v>
      </c>
      <c r="AM677">
        <v>2</v>
      </c>
      <c r="AN677">
        <v>0</v>
      </c>
      <c r="AO677">
        <v>0</v>
      </c>
      <c r="AQ677">
        <v>1</v>
      </c>
      <c r="AR677">
        <v>1</v>
      </c>
      <c r="AS677">
        <v>1</v>
      </c>
      <c r="AT677">
        <v>2</v>
      </c>
      <c r="AU677">
        <v>0</v>
      </c>
      <c r="AV677">
        <v>0</v>
      </c>
      <c r="BA677" s="14" t="s">
        <v>2337</v>
      </c>
      <c r="BB677" s="6" t="s">
        <v>1850</v>
      </c>
      <c r="BG677" s="9"/>
      <c r="BI677" t="s">
        <v>3146</v>
      </c>
    </row>
    <row r="678" spans="1:61" x14ac:dyDescent="0.25">
      <c r="A678" s="17" t="s">
        <v>1</v>
      </c>
      <c r="B678" t="s">
        <v>354</v>
      </c>
      <c r="C678" t="str">
        <f>VLOOKUP(Tabelle1[[#This Row],[bank_name]],list_all_banks!$B$1:$C$691,2,FALSE)</f>
        <v>DE13584</v>
      </c>
      <c r="D678" s="6" t="s">
        <v>355</v>
      </c>
      <c r="E678" s="42" t="str">
        <f t="shared" si="10"/>
        <v>31.12.2013</v>
      </c>
      <c r="F678">
        <v>2013</v>
      </c>
      <c r="G678" t="s">
        <v>1382</v>
      </c>
      <c r="H678" t="s">
        <v>20</v>
      </c>
      <c r="I678">
        <v>1</v>
      </c>
      <c r="J678" t="s">
        <v>1382</v>
      </c>
      <c r="K678" t="s">
        <v>1</v>
      </c>
      <c r="L678">
        <v>1</v>
      </c>
      <c r="M678" t="s">
        <v>14</v>
      </c>
      <c r="N678" t="s">
        <v>19</v>
      </c>
      <c r="P678">
        <v>3</v>
      </c>
      <c r="Q678">
        <v>2</v>
      </c>
      <c r="R678">
        <v>1</v>
      </c>
      <c r="S678">
        <v>0</v>
      </c>
      <c r="U678">
        <v>0</v>
      </c>
      <c r="V678">
        <v>0</v>
      </c>
      <c r="W678" t="s">
        <v>20</v>
      </c>
      <c r="Y678" t="s">
        <v>1170</v>
      </c>
      <c r="Z678" s="13">
        <v>65</v>
      </c>
      <c r="AA678" s="13">
        <v>201</v>
      </c>
      <c r="AB678" s="13" t="s">
        <v>20</v>
      </c>
      <c r="AC678" s="13" t="s">
        <v>20</v>
      </c>
      <c r="AD678" s="13" t="s">
        <v>20</v>
      </c>
      <c r="AE678" s="13" t="s">
        <v>20</v>
      </c>
      <c r="AF678" s="13" t="s">
        <v>20</v>
      </c>
      <c r="AG678" t="s">
        <v>20</v>
      </c>
      <c r="AH678" t="s">
        <v>20</v>
      </c>
      <c r="AI678">
        <v>0</v>
      </c>
      <c r="AK678">
        <v>0</v>
      </c>
      <c r="AL678">
        <v>0</v>
      </c>
      <c r="AM678">
        <v>2</v>
      </c>
      <c r="AN678">
        <v>0</v>
      </c>
      <c r="AO678">
        <v>0</v>
      </c>
      <c r="AQ678">
        <v>1</v>
      </c>
      <c r="AR678">
        <v>1</v>
      </c>
      <c r="AS678">
        <v>1</v>
      </c>
      <c r="AT678">
        <v>2</v>
      </c>
      <c r="AU678">
        <v>0</v>
      </c>
      <c r="AV678">
        <v>0</v>
      </c>
      <c r="BA678" s="14" t="s">
        <v>2337</v>
      </c>
      <c r="BB678" s="6" t="s">
        <v>1850</v>
      </c>
      <c r="BG678" s="9"/>
      <c r="BI678" t="s">
        <v>3146</v>
      </c>
    </row>
    <row r="679" spans="1:61" s="44" customFormat="1" ht="15.75" thickBot="1" x14ac:dyDescent="0.3">
      <c r="A679" s="133" t="s">
        <v>1</v>
      </c>
      <c r="B679" s="44" t="s">
        <v>354</v>
      </c>
      <c r="C679" s="44" t="str">
        <f>VLOOKUP(Tabelle1[[#This Row],[bank_name]],list_all_banks!$B$1:$C$691,2,FALSE)</f>
        <v>DE13584</v>
      </c>
      <c r="D679" s="45" t="s">
        <v>355</v>
      </c>
      <c r="E679" s="46" t="str">
        <f t="shared" si="10"/>
        <v>31.12.2013</v>
      </c>
      <c r="F679" s="44">
        <v>2013</v>
      </c>
      <c r="G679" s="44" t="s">
        <v>1382</v>
      </c>
      <c r="H679" s="44" t="s">
        <v>20</v>
      </c>
      <c r="I679" s="44">
        <v>1</v>
      </c>
      <c r="J679" s="44" t="s">
        <v>1382</v>
      </c>
      <c r="K679" s="44" t="s">
        <v>1</v>
      </c>
      <c r="L679" s="44">
        <v>1</v>
      </c>
      <c r="M679" s="44" t="s">
        <v>14</v>
      </c>
      <c r="N679" s="44" t="s">
        <v>19</v>
      </c>
      <c r="O679" s="45"/>
      <c r="P679" s="44">
        <v>3</v>
      </c>
      <c r="Q679" s="44">
        <v>2</v>
      </c>
      <c r="R679" s="44">
        <v>1</v>
      </c>
      <c r="S679" s="44">
        <v>0</v>
      </c>
      <c r="T679" s="45"/>
      <c r="U679" s="44">
        <v>0</v>
      </c>
      <c r="V679" s="44">
        <v>0</v>
      </c>
      <c r="W679" s="44" t="s">
        <v>20</v>
      </c>
      <c r="X679" s="45"/>
      <c r="Y679" s="44" t="s">
        <v>1651</v>
      </c>
      <c r="Z679" s="123">
        <v>-1</v>
      </c>
      <c r="AA679" s="123">
        <v>0</v>
      </c>
      <c r="AB679" s="123" t="s">
        <v>20</v>
      </c>
      <c r="AC679" s="123" t="s">
        <v>20</v>
      </c>
      <c r="AD679" s="123" t="s">
        <v>20</v>
      </c>
      <c r="AE679" s="123" t="s">
        <v>20</v>
      </c>
      <c r="AF679" s="123" t="s">
        <v>20</v>
      </c>
      <c r="AG679" s="44" t="s">
        <v>20</v>
      </c>
      <c r="AH679" s="44" t="s">
        <v>20</v>
      </c>
      <c r="AI679" s="44">
        <v>0</v>
      </c>
      <c r="AJ679" s="45"/>
      <c r="AK679" s="44">
        <v>0</v>
      </c>
      <c r="AL679" s="44">
        <v>0</v>
      </c>
      <c r="AM679" s="44">
        <v>2</v>
      </c>
      <c r="AN679" s="44">
        <v>0</v>
      </c>
      <c r="AO679" s="44">
        <v>0</v>
      </c>
      <c r="AP679" s="45"/>
      <c r="AQ679" s="44">
        <v>1</v>
      </c>
      <c r="AR679" s="44">
        <v>1</v>
      </c>
      <c r="AS679" s="44">
        <v>1</v>
      </c>
      <c r="AT679" s="44">
        <v>2</v>
      </c>
      <c r="AU679" s="44">
        <v>0</v>
      </c>
      <c r="AV679" s="44">
        <v>0</v>
      </c>
      <c r="AY679" s="45"/>
      <c r="AZ679" s="46"/>
      <c r="BA679" s="47" t="s">
        <v>2337</v>
      </c>
      <c r="BB679" s="45" t="s">
        <v>1850</v>
      </c>
      <c r="BH679" s="45"/>
      <c r="BI679" t="s">
        <v>3146</v>
      </c>
    </row>
    <row r="680" spans="1:61" x14ac:dyDescent="0.25">
      <c r="A680" s="17" t="s">
        <v>1</v>
      </c>
      <c r="B680" t="s">
        <v>354</v>
      </c>
      <c r="C680" t="str">
        <f>VLOOKUP(Tabelle1[[#This Row],[bank_name]],list_all_banks!$B$1:$C$691,2,FALSE)</f>
        <v>DE13584</v>
      </c>
      <c r="D680" s="6" t="s">
        <v>355</v>
      </c>
      <c r="E680" s="42" t="str">
        <f t="shared" si="10"/>
        <v>31.12.2013</v>
      </c>
      <c r="F680">
        <v>2013</v>
      </c>
      <c r="G680" t="s">
        <v>1382</v>
      </c>
      <c r="H680" t="s">
        <v>20</v>
      </c>
      <c r="I680">
        <v>1</v>
      </c>
      <c r="J680" t="s">
        <v>1382</v>
      </c>
      <c r="K680" t="s">
        <v>1</v>
      </c>
      <c r="L680">
        <v>1</v>
      </c>
      <c r="M680" t="s">
        <v>14</v>
      </c>
      <c r="N680" t="s">
        <v>19</v>
      </c>
      <c r="P680">
        <v>3</v>
      </c>
      <c r="Q680">
        <v>2</v>
      </c>
      <c r="R680">
        <v>1</v>
      </c>
      <c r="S680">
        <v>0</v>
      </c>
      <c r="U680">
        <v>0</v>
      </c>
      <c r="V680">
        <v>0</v>
      </c>
      <c r="W680" t="s">
        <v>20</v>
      </c>
      <c r="Y680" t="s">
        <v>1659</v>
      </c>
      <c r="Z680" s="13">
        <v>57</v>
      </c>
      <c r="AA680" s="13">
        <v>59</v>
      </c>
      <c r="AB680" s="13" t="s">
        <v>20</v>
      </c>
      <c r="AC680" s="13" t="s">
        <v>20</v>
      </c>
      <c r="AD680" s="13" t="s">
        <v>20</v>
      </c>
      <c r="AE680" s="13" t="s">
        <v>20</v>
      </c>
      <c r="AF680" s="13" t="s">
        <v>20</v>
      </c>
      <c r="AG680" t="s">
        <v>20</v>
      </c>
      <c r="AH680" t="s">
        <v>20</v>
      </c>
      <c r="AI680">
        <v>0</v>
      </c>
      <c r="AK680">
        <v>0</v>
      </c>
      <c r="AL680">
        <v>0</v>
      </c>
      <c r="AM680">
        <v>2</v>
      </c>
      <c r="AN680">
        <v>0</v>
      </c>
      <c r="AO680">
        <v>0</v>
      </c>
      <c r="AQ680">
        <v>1</v>
      </c>
      <c r="AR680">
        <v>1</v>
      </c>
      <c r="AS680">
        <v>1</v>
      </c>
      <c r="AT680">
        <v>2</v>
      </c>
      <c r="AU680">
        <v>0</v>
      </c>
      <c r="AV680">
        <v>0</v>
      </c>
      <c r="BA680" s="14" t="s">
        <v>2337</v>
      </c>
      <c r="BB680" s="6" t="s">
        <v>1850</v>
      </c>
      <c r="BG680" s="9"/>
      <c r="BI680" t="s">
        <v>3146</v>
      </c>
    </row>
    <row r="681" spans="1:61" x14ac:dyDescent="0.25">
      <c r="A681" s="102" t="s">
        <v>1</v>
      </c>
      <c r="B681" s="9" t="s">
        <v>354</v>
      </c>
      <c r="C681" s="9" t="str">
        <f>VLOOKUP(Tabelle1[[#This Row],[bank_name]],list_all_banks!$B$1:$C$691,2,FALSE)</f>
        <v>DE13584</v>
      </c>
      <c r="D681" s="6" t="s">
        <v>355</v>
      </c>
      <c r="E681" s="42" t="str">
        <f t="shared" si="10"/>
        <v>31.12.2013</v>
      </c>
      <c r="F681" s="9">
        <v>2013</v>
      </c>
      <c r="G681" s="9" t="s">
        <v>1382</v>
      </c>
      <c r="H681" s="9" t="s">
        <v>20</v>
      </c>
      <c r="I681" s="9">
        <v>1</v>
      </c>
      <c r="J681" s="9" t="s">
        <v>1382</v>
      </c>
      <c r="K681" s="9" t="s">
        <v>1</v>
      </c>
      <c r="L681" s="9">
        <v>1</v>
      </c>
      <c r="M681" s="9" t="s">
        <v>14</v>
      </c>
      <c r="N681" s="9" t="s">
        <v>19</v>
      </c>
      <c r="P681" s="9">
        <v>3</v>
      </c>
      <c r="Q681" s="9">
        <v>2</v>
      </c>
      <c r="R681" s="9">
        <v>1</v>
      </c>
      <c r="S681" s="9">
        <v>0</v>
      </c>
      <c r="U681" s="9">
        <v>0</v>
      </c>
      <c r="V681" s="9">
        <v>0</v>
      </c>
      <c r="W681" s="9" t="s">
        <v>20</v>
      </c>
      <c r="Y681" s="9" t="s">
        <v>1650</v>
      </c>
      <c r="Z681" s="68">
        <v>99</v>
      </c>
      <c r="AA681" s="68">
        <v>81</v>
      </c>
      <c r="AB681" s="68" t="s">
        <v>20</v>
      </c>
      <c r="AC681" s="68" t="s">
        <v>20</v>
      </c>
      <c r="AD681" s="68" t="s">
        <v>20</v>
      </c>
      <c r="AE681" s="68" t="s">
        <v>20</v>
      </c>
      <c r="AF681" s="68" t="s">
        <v>20</v>
      </c>
      <c r="AG681" s="9" t="s">
        <v>20</v>
      </c>
      <c r="AH681" s="9" t="s">
        <v>20</v>
      </c>
      <c r="AI681" s="9">
        <v>0</v>
      </c>
      <c r="AK681" s="9">
        <v>0</v>
      </c>
      <c r="AL681" s="9">
        <v>0</v>
      </c>
      <c r="AM681" s="9">
        <v>2</v>
      </c>
      <c r="AN681" s="9">
        <v>0</v>
      </c>
      <c r="AO681" s="9">
        <v>0</v>
      </c>
      <c r="AQ681" s="9">
        <v>1</v>
      </c>
      <c r="AR681" s="9">
        <v>1</v>
      </c>
      <c r="AS681" s="9">
        <v>1</v>
      </c>
      <c r="AT681" s="9">
        <v>2</v>
      </c>
      <c r="AU681" s="9">
        <v>0</v>
      </c>
      <c r="AV681" s="9">
        <v>0</v>
      </c>
      <c r="AW681" s="9"/>
      <c r="AX681" s="9"/>
      <c r="BA681" s="63" t="s">
        <v>2337</v>
      </c>
      <c r="BB681" s="6" t="s">
        <v>1850</v>
      </c>
      <c r="BC681" s="9"/>
      <c r="BD681" s="9"/>
      <c r="BE681" s="9"/>
      <c r="BF681" s="9"/>
      <c r="BG681" s="9"/>
      <c r="BI681" t="s">
        <v>3146</v>
      </c>
    </row>
    <row r="682" spans="1:61" x14ac:dyDescent="0.25">
      <c r="A682" s="17" t="s">
        <v>1</v>
      </c>
      <c r="B682" t="s">
        <v>354</v>
      </c>
      <c r="C682" t="str">
        <f>VLOOKUP(Tabelle1[[#This Row],[bank_name]],list_all_banks!$B$1:$C$691,2,FALSE)</f>
        <v>DE13584</v>
      </c>
      <c r="D682" s="6" t="s">
        <v>355</v>
      </c>
      <c r="E682" s="42" t="str">
        <f t="shared" si="10"/>
        <v>31.12.2016</v>
      </c>
      <c r="F682">
        <v>2016</v>
      </c>
      <c r="G682">
        <v>1</v>
      </c>
      <c r="H682">
        <v>2</v>
      </c>
      <c r="I682" t="s">
        <v>1382</v>
      </c>
      <c r="J682" t="s">
        <v>1382</v>
      </c>
      <c r="K682" t="s">
        <v>1</v>
      </c>
      <c r="L682">
        <v>1</v>
      </c>
      <c r="M682" t="s">
        <v>14</v>
      </c>
      <c r="N682" t="s">
        <v>19</v>
      </c>
      <c r="P682">
        <v>3</v>
      </c>
      <c r="Q682">
        <v>2</v>
      </c>
      <c r="R682">
        <v>1</v>
      </c>
      <c r="S682">
        <v>0</v>
      </c>
      <c r="U682">
        <v>0</v>
      </c>
      <c r="V682">
        <v>0</v>
      </c>
      <c r="Y682" t="s">
        <v>820</v>
      </c>
      <c r="Z682" s="13">
        <v>69</v>
      </c>
      <c r="AA682" s="13">
        <v>80</v>
      </c>
      <c r="AB682" s="13">
        <v>65</v>
      </c>
      <c r="AC682" s="13" t="s">
        <v>20</v>
      </c>
      <c r="AD682" s="13" t="s">
        <v>20</v>
      </c>
      <c r="AE682" s="13" t="s">
        <v>20</v>
      </c>
      <c r="AF682" s="13">
        <v>12</v>
      </c>
      <c r="AG682" s="39" t="s">
        <v>20</v>
      </c>
      <c r="AH682">
        <v>0</v>
      </c>
      <c r="AI682">
        <v>1</v>
      </c>
      <c r="AK682">
        <v>0</v>
      </c>
      <c r="AL682">
        <v>0</v>
      </c>
      <c r="AM682">
        <v>2</v>
      </c>
      <c r="AN682">
        <v>0</v>
      </c>
      <c r="AO682">
        <v>0</v>
      </c>
      <c r="AQ682">
        <v>1</v>
      </c>
      <c r="AR682">
        <v>1</v>
      </c>
      <c r="AS682">
        <v>1</v>
      </c>
      <c r="AT682">
        <v>2</v>
      </c>
      <c r="AU682">
        <v>0</v>
      </c>
      <c r="AV682">
        <v>0</v>
      </c>
      <c r="BA682" s="14" t="s">
        <v>2340</v>
      </c>
      <c r="BB682" s="6" t="s">
        <v>1849</v>
      </c>
      <c r="BG682" s="9"/>
      <c r="BI682" t="s">
        <v>3146</v>
      </c>
    </row>
    <row r="683" spans="1:61" x14ac:dyDescent="0.25">
      <c r="A683" s="17" t="s">
        <v>1</v>
      </c>
      <c r="B683" t="s">
        <v>354</v>
      </c>
      <c r="C683" t="str">
        <f>VLOOKUP(Tabelle1[[#This Row],[bank_name]],list_all_banks!$B$1:$C$691,2,FALSE)</f>
        <v>DE13584</v>
      </c>
      <c r="D683" s="6" t="s">
        <v>355</v>
      </c>
      <c r="E683" s="42" t="str">
        <f t="shared" si="10"/>
        <v>31.12.2016</v>
      </c>
      <c r="F683">
        <v>2016</v>
      </c>
      <c r="G683">
        <v>1</v>
      </c>
      <c r="H683">
        <v>2</v>
      </c>
      <c r="I683" t="s">
        <v>1382</v>
      </c>
      <c r="J683" t="s">
        <v>1382</v>
      </c>
      <c r="K683" t="s">
        <v>1</v>
      </c>
      <c r="L683">
        <v>1</v>
      </c>
      <c r="M683" t="s">
        <v>14</v>
      </c>
      <c r="N683" t="s">
        <v>19</v>
      </c>
      <c r="P683">
        <v>3</v>
      </c>
      <c r="Q683">
        <v>2</v>
      </c>
      <c r="R683">
        <v>1</v>
      </c>
      <c r="S683">
        <v>0</v>
      </c>
      <c r="U683">
        <v>0</v>
      </c>
      <c r="V683">
        <v>0</v>
      </c>
      <c r="W683" t="s">
        <v>2149</v>
      </c>
      <c r="Y683" t="s">
        <v>1</v>
      </c>
      <c r="Z683" s="13">
        <v>2242</v>
      </c>
      <c r="AA683" s="13">
        <v>5567</v>
      </c>
      <c r="AB683" s="13">
        <v>-2352</v>
      </c>
      <c r="AC683" s="13" t="s">
        <v>20</v>
      </c>
      <c r="AD683" s="13" t="s">
        <v>20</v>
      </c>
      <c r="AE683" s="13" t="s">
        <v>20</v>
      </c>
      <c r="AF683" s="13">
        <v>14</v>
      </c>
      <c r="AG683" s="39" t="s">
        <v>20</v>
      </c>
      <c r="AH683">
        <v>0</v>
      </c>
      <c r="AI683">
        <v>1</v>
      </c>
      <c r="AK683">
        <v>0</v>
      </c>
      <c r="AL683">
        <v>0</v>
      </c>
      <c r="AM683">
        <v>2</v>
      </c>
      <c r="AN683">
        <v>0</v>
      </c>
      <c r="AO683">
        <v>0</v>
      </c>
      <c r="AQ683">
        <v>1</v>
      </c>
      <c r="AR683">
        <v>1</v>
      </c>
      <c r="AS683">
        <v>1</v>
      </c>
      <c r="AT683">
        <v>2</v>
      </c>
      <c r="AU683">
        <v>0</v>
      </c>
      <c r="AV683">
        <v>0</v>
      </c>
      <c r="BA683" s="14" t="s">
        <v>2340</v>
      </c>
      <c r="BB683" s="6" t="s">
        <v>1849</v>
      </c>
      <c r="BG683" s="9"/>
      <c r="BI683" t="s">
        <v>3146</v>
      </c>
    </row>
    <row r="684" spans="1:61" x14ac:dyDescent="0.25">
      <c r="A684" s="17" t="s">
        <v>1</v>
      </c>
      <c r="B684" t="s">
        <v>354</v>
      </c>
      <c r="C684" t="str">
        <f>VLOOKUP(Tabelle1[[#This Row],[bank_name]],list_all_banks!$B$1:$C$691,2,FALSE)</f>
        <v>DE13584</v>
      </c>
      <c r="D684" s="6" t="s">
        <v>355</v>
      </c>
      <c r="E684" s="42" t="str">
        <f t="shared" si="10"/>
        <v>31.12.2016</v>
      </c>
      <c r="F684">
        <v>2016</v>
      </c>
      <c r="G684">
        <v>1</v>
      </c>
      <c r="H684">
        <v>2</v>
      </c>
      <c r="I684" t="s">
        <v>1382</v>
      </c>
      <c r="J684" t="s">
        <v>1382</v>
      </c>
      <c r="K684" t="s">
        <v>1</v>
      </c>
      <c r="L684">
        <v>1</v>
      </c>
      <c r="M684" t="s">
        <v>14</v>
      </c>
      <c r="N684" t="s">
        <v>19</v>
      </c>
      <c r="P684">
        <v>3</v>
      </c>
      <c r="Q684">
        <v>2</v>
      </c>
      <c r="R684">
        <v>1</v>
      </c>
      <c r="S684">
        <v>0</v>
      </c>
      <c r="U684">
        <v>0</v>
      </c>
      <c r="V684">
        <v>0</v>
      </c>
      <c r="Y684" t="s">
        <v>1660</v>
      </c>
      <c r="Z684" s="13">
        <v>4</v>
      </c>
      <c r="AA684" s="13">
        <v>19</v>
      </c>
      <c r="AB684" s="13">
        <v>0</v>
      </c>
      <c r="AC684" s="13" t="s">
        <v>20</v>
      </c>
      <c r="AD684" s="13" t="s">
        <v>20</v>
      </c>
      <c r="AE684" s="13" t="s">
        <v>20</v>
      </c>
      <c r="AF684" s="13">
        <v>1</v>
      </c>
      <c r="AG684" s="39" t="s">
        <v>20</v>
      </c>
      <c r="AH684">
        <v>0</v>
      </c>
      <c r="AI684">
        <v>1</v>
      </c>
      <c r="AK684">
        <v>0</v>
      </c>
      <c r="AL684">
        <v>0</v>
      </c>
      <c r="AM684">
        <v>2</v>
      </c>
      <c r="AN684">
        <v>0</v>
      </c>
      <c r="AO684">
        <v>0</v>
      </c>
      <c r="AQ684">
        <v>1</v>
      </c>
      <c r="AR684">
        <v>1</v>
      </c>
      <c r="AS684">
        <v>1</v>
      </c>
      <c r="AT684">
        <v>2</v>
      </c>
      <c r="AU684">
        <v>0</v>
      </c>
      <c r="AV684">
        <v>0</v>
      </c>
      <c r="BA684" s="14" t="s">
        <v>2340</v>
      </c>
      <c r="BB684" s="6" t="s">
        <v>1849</v>
      </c>
      <c r="BG684" s="9"/>
      <c r="BI684" t="s">
        <v>3146</v>
      </c>
    </row>
    <row r="685" spans="1:61" s="44" customFormat="1" ht="15.75" thickBot="1" x14ac:dyDescent="0.3">
      <c r="A685" s="133" t="s">
        <v>1</v>
      </c>
      <c r="B685" s="44" t="s">
        <v>354</v>
      </c>
      <c r="C685" s="44" t="str">
        <f>VLOOKUP(Tabelle1[[#This Row],[bank_name]],list_all_banks!$B$1:$C$691,2,FALSE)</f>
        <v>DE13584</v>
      </c>
      <c r="D685" s="45" t="s">
        <v>355</v>
      </c>
      <c r="E685" s="46" t="str">
        <f t="shared" si="10"/>
        <v>31.12.2016</v>
      </c>
      <c r="F685" s="44">
        <v>2016</v>
      </c>
      <c r="G685" s="44">
        <v>1</v>
      </c>
      <c r="H685" s="44">
        <v>2</v>
      </c>
      <c r="I685" s="44" t="s">
        <v>1382</v>
      </c>
      <c r="J685" s="44" t="s">
        <v>1382</v>
      </c>
      <c r="K685" s="44" t="s">
        <v>1</v>
      </c>
      <c r="L685" s="44">
        <v>1</v>
      </c>
      <c r="M685" s="44" t="s">
        <v>14</v>
      </c>
      <c r="N685" s="44" t="s">
        <v>19</v>
      </c>
      <c r="O685" s="45"/>
      <c r="P685" s="44">
        <v>3</v>
      </c>
      <c r="Q685" s="44">
        <v>2</v>
      </c>
      <c r="R685" s="44">
        <v>1</v>
      </c>
      <c r="S685" s="44">
        <v>0</v>
      </c>
      <c r="T685" s="45"/>
      <c r="U685" s="44">
        <v>0</v>
      </c>
      <c r="V685" s="44">
        <v>0</v>
      </c>
      <c r="X685" s="45"/>
      <c r="Y685" s="44" t="s">
        <v>1170</v>
      </c>
      <c r="Z685" s="123">
        <v>156</v>
      </c>
      <c r="AA685" s="123">
        <v>216</v>
      </c>
      <c r="AB685" s="123">
        <v>101</v>
      </c>
      <c r="AC685" s="123" t="s">
        <v>20</v>
      </c>
      <c r="AD685" s="123" t="s">
        <v>20</v>
      </c>
      <c r="AE685" s="123" t="s">
        <v>20</v>
      </c>
      <c r="AF685" s="123">
        <v>25</v>
      </c>
      <c r="AG685" s="135" t="s">
        <v>20</v>
      </c>
      <c r="AH685" s="44">
        <v>0</v>
      </c>
      <c r="AI685" s="44">
        <v>1</v>
      </c>
      <c r="AJ685" s="45"/>
      <c r="AK685" s="44">
        <v>0</v>
      </c>
      <c r="AL685" s="44">
        <v>0</v>
      </c>
      <c r="AM685" s="44">
        <v>2</v>
      </c>
      <c r="AN685" s="44">
        <v>0</v>
      </c>
      <c r="AO685" s="44">
        <v>0</v>
      </c>
      <c r="AP685" s="45"/>
      <c r="AQ685" s="44">
        <v>1</v>
      </c>
      <c r="AR685" s="44">
        <v>1</v>
      </c>
      <c r="AS685" s="44">
        <v>1</v>
      </c>
      <c r="AT685" s="44">
        <v>2</v>
      </c>
      <c r="AU685" s="44">
        <v>0</v>
      </c>
      <c r="AV685" s="44">
        <v>0</v>
      </c>
      <c r="AY685" s="45"/>
      <c r="AZ685" s="46"/>
      <c r="BA685" s="47" t="s">
        <v>2340</v>
      </c>
      <c r="BB685" s="45" t="s">
        <v>1849</v>
      </c>
      <c r="BH685" s="45"/>
      <c r="BI685" t="s">
        <v>3146</v>
      </c>
    </row>
    <row r="686" spans="1:61" x14ac:dyDescent="0.25">
      <c r="A686" s="17" t="s">
        <v>1</v>
      </c>
      <c r="B686" t="s">
        <v>354</v>
      </c>
      <c r="C686" t="str">
        <f>VLOOKUP(Tabelle1[[#This Row],[bank_name]],list_all_banks!$B$1:$C$691,2,FALSE)</f>
        <v>DE13584</v>
      </c>
      <c r="D686" s="6" t="s">
        <v>355</v>
      </c>
      <c r="E686" s="42" t="str">
        <f t="shared" si="10"/>
        <v>31.12.2016</v>
      </c>
      <c r="F686">
        <v>2016</v>
      </c>
      <c r="G686">
        <v>1</v>
      </c>
      <c r="H686">
        <v>2</v>
      </c>
      <c r="I686" t="s">
        <v>1382</v>
      </c>
      <c r="J686" t="s">
        <v>1382</v>
      </c>
      <c r="K686" t="s">
        <v>1</v>
      </c>
      <c r="L686">
        <v>1</v>
      </c>
      <c r="M686" t="s">
        <v>14</v>
      </c>
      <c r="N686" t="s">
        <v>19</v>
      </c>
      <c r="P686">
        <v>3</v>
      </c>
      <c r="Q686">
        <v>2</v>
      </c>
      <c r="R686">
        <v>1</v>
      </c>
      <c r="S686">
        <v>0</v>
      </c>
      <c r="U686">
        <v>0</v>
      </c>
      <c r="V686">
        <v>0</v>
      </c>
      <c r="Y686" t="s">
        <v>1659</v>
      </c>
      <c r="Z686" s="13">
        <v>67</v>
      </c>
      <c r="AA686" s="13">
        <v>74</v>
      </c>
      <c r="AB686" s="13">
        <v>36</v>
      </c>
      <c r="AC686" s="13" t="s">
        <v>20</v>
      </c>
      <c r="AD686" s="13" t="s">
        <v>20</v>
      </c>
      <c r="AE686" s="13" t="s">
        <v>20</v>
      </c>
      <c r="AF686" s="13">
        <v>5</v>
      </c>
      <c r="AG686" s="39" t="s">
        <v>20</v>
      </c>
      <c r="AH686">
        <v>0</v>
      </c>
      <c r="AI686">
        <v>1</v>
      </c>
      <c r="AK686">
        <v>0</v>
      </c>
      <c r="AL686">
        <v>0</v>
      </c>
      <c r="AM686">
        <v>2</v>
      </c>
      <c r="AN686">
        <v>0</v>
      </c>
      <c r="AO686">
        <v>0</v>
      </c>
      <c r="AQ686">
        <v>1</v>
      </c>
      <c r="AR686">
        <v>1</v>
      </c>
      <c r="AS686">
        <v>1</v>
      </c>
      <c r="AT686">
        <v>2</v>
      </c>
      <c r="AU686">
        <v>0</v>
      </c>
      <c r="AV686">
        <v>0</v>
      </c>
      <c r="BA686" s="14" t="s">
        <v>2340</v>
      </c>
      <c r="BB686" s="6" t="s">
        <v>1849</v>
      </c>
      <c r="BG686" s="9"/>
      <c r="BI686" t="s">
        <v>3146</v>
      </c>
    </row>
    <row r="687" spans="1:61" x14ac:dyDescent="0.25">
      <c r="A687" s="102" t="s">
        <v>1</v>
      </c>
      <c r="B687" s="9" t="s">
        <v>354</v>
      </c>
      <c r="C687" s="9" t="str">
        <f>VLOOKUP(Tabelle1[[#This Row],[bank_name]],list_all_banks!$B$1:$C$691,2,FALSE)</f>
        <v>DE13584</v>
      </c>
      <c r="D687" s="6" t="s">
        <v>355</v>
      </c>
      <c r="E687" s="42" t="str">
        <f t="shared" si="10"/>
        <v>31.12.2016</v>
      </c>
      <c r="F687" s="9">
        <v>2016</v>
      </c>
      <c r="G687" s="9">
        <v>1</v>
      </c>
      <c r="H687" s="9">
        <v>2</v>
      </c>
      <c r="I687" s="9" t="s">
        <v>1382</v>
      </c>
      <c r="J687" s="9" t="s">
        <v>1382</v>
      </c>
      <c r="K687" s="9" t="s">
        <v>1</v>
      </c>
      <c r="L687" s="9">
        <v>1</v>
      </c>
      <c r="M687" s="9" t="s">
        <v>14</v>
      </c>
      <c r="N687" s="9" t="s">
        <v>19</v>
      </c>
      <c r="P687" s="9">
        <v>3</v>
      </c>
      <c r="Q687" s="9">
        <v>2</v>
      </c>
      <c r="R687" s="9">
        <v>1</v>
      </c>
      <c r="S687" s="9">
        <v>0</v>
      </c>
      <c r="U687" s="9">
        <v>0</v>
      </c>
      <c r="V687" s="9">
        <v>0</v>
      </c>
      <c r="W687" s="9"/>
      <c r="Y687" s="9" t="s">
        <v>1650</v>
      </c>
      <c r="Z687" s="68">
        <v>97</v>
      </c>
      <c r="AA687" s="68">
        <v>75</v>
      </c>
      <c r="AB687" s="68">
        <v>58</v>
      </c>
      <c r="AC687" s="68" t="s">
        <v>20</v>
      </c>
      <c r="AD687" s="68" t="s">
        <v>20</v>
      </c>
      <c r="AE687" s="68" t="s">
        <v>20</v>
      </c>
      <c r="AF687" s="68">
        <v>14</v>
      </c>
      <c r="AG687" s="107" t="s">
        <v>20</v>
      </c>
      <c r="AH687" s="9">
        <v>0</v>
      </c>
      <c r="AI687" s="9">
        <v>1</v>
      </c>
      <c r="AK687" s="9">
        <v>0</v>
      </c>
      <c r="AL687" s="9">
        <v>0</v>
      </c>
      <c r="AM687" s="9">
        <v>2</v>
      </c>
      <c r="AN687" s="9">
        <v>0</v>
      </c>
      <c r="AO687" s="9">
        <v>0</v>
      </c>
      <c r="AQ687" s="9">
        <v>1</v>
      </c>
      <c r="AR687" s="9">
        <v>1</v>
      </c>
      <c r="AS687" s="9">
        <v>1</v>
      </c>
      <c r="AT687" s="9">
        <v>2</v>
      </c>
      <c r="AU687" s="9">
        <v>0</v>
      </c>
      <c r="AV687" s="9">
        <v>0</v>
      </c>
      <c r="AW687" s="9"/>
      <c r="AX687" s="9"/>
      <c r="BA687" s="63" t="s">
        <v>2340</v>
      </c>
      <c r="BB687" s="6" t="s">
        <v>1849</v>
      </c>
      <c r="BC687" s="9"/>
      <c r="BD687" s="9"/>
      <c r="BE687" s="9"/>
      <c r="BF687" s="9"/>
      <c r="BG687" s="9"/>
      <c r="BI687" t="s">
        <v>3146</v>
      </c>
    </row>
    <row r="688" spans="1:61" x14ac:dyDescent="0.25">
      <c r="A688" s="17" t="s">
        <v>1</v>
      </c>
      <c r="B688" t="s">
        <v>354</v>
      </c>
      <c r="C688" t="str">
        <f>VLOOKUP(Tabelle1[[#This Row],[bank_name]],list_all_banks!$B$1:$C$691,2,FALSE)</f>
        <v>DE13584</v>
      </c>
      <c r="D688" s="6" t="s">
        <v>355</v>
      </c>
      <c r="E688" s="42" t="str">
        <f t="shared" si="10"/>
        <v>31.12.2014</v>
      </c>
      <c r="F688">
        <v>2014</v>
      </c>
      <c r="G688">
        <v>1</v>
      </c>
      <c r="H688">
        <v>2</v>
      </c>
      <c r="I688" s="4">
        <v>3</v>
      </c>
      <c r="J688">
        <v>2</v>
      </c>
      <c r="K688" t="s">
        <v>1366</v>
      </c>
      <c r="L688">
        <v>1</v>
      </c>
      <c r="M688" t="s">
        <v>14</v>
      </c>
      <c r="N688" t="s">
        <v>19</v>
      </c>
      <c r="P688">
        <v>3</v>
      </c>
      <c r="Q688">
        <v>2</v>
      </c>
      <c r="R688">
        <v>1</v>
      </c>
      <c r="S688">
        <v>0</v>
      </c>
      <c r="U688">
        <v>0</v>
      </c>
      <c r="V688">
        <v>0</v>
      </c>
      <c r="W688" t="s">
        <v>20</v>
      </c>
      <c r="Y688" t="s">
        <v>820</v>
      </c>
      <c r="Z688" s="13">
        <v>77</v>
      </c>
      <c r="AA688" s="13">
        <v>86</v>
      </c>
      <c r="AB688" s="13">
        <v>39</v>
      </c>
      <c r="AC688" s="13" t="s">
        <v>20</v>
      </c>
      <c r="AD688" s="13" t="s">
        <v>20</v>
      </c>
      <c r="AE688" s="13" t="s">
        <v>20</v>
      </c>
      <c r="AF688" s="61">
        <v>5</v>
      </c>
      <c r="AG688" s="39" t="s">
        <v>20</v>
      </c>
      <c r="AH688">
        <v>0</v>
      </c>
      <c r="AI688">
        <v>1</v>
      </c>
      <c r="AK688">
        <v>0</v>
      </c>
      <c r="AL688">
        <v>0</v>
      </c>
      <c r="AM688">
        <v>0</v>
      </c>
      <c r="AN688">
        <v>0</v>
      </c>
      <c r="AO688">
        <v>0</v>
      </c>
      <c r="AQ688">
        <v>1</v>
      </c>
      <c r="AR688">
        <v>1</v>
      </c>
      <c r="AS688">
        <v>1</v>
      </c>
      <c r="AT688">
        <v>2</v>
      </c>
      <c r="AU688">
        <v>0</v>
      </c>
      <c r="AV688">
        <v>0</v>
      </c>
      <c r="BA688" t="s">
        <v>2338</v>
      </c>
      <c r="BB688" s="6" t="s">
        <v>1405</v>
      </c>
      <c r="BG688" s="9"/>
      <c r="BI688" t="s">
        <v>3146</v>
      </c>
    </row>
    <row r="689" spans="1:61" x14ac:dyDescent="0.25">
      <c r="A689" s="17" t="s">
        <v>1</v>
      </c>
      <c r="B689" t="s">
        <v>354</v>
      </c>
      <c r="C689" t="str">
        <f>VLOOKUP(Tabelle1[[#This Row],[bank_name]],list_all_banks!$B$1:$C$691,2,FALSE)</f>
        <v>DE13584</v>
      </c>
      <c r="D689" s="6" t="s">
        <v>355</v>
      </c>
      <c r="E689" s="42" t="str">
        <f t="shared" si="10"/>
        <v>31.12.2014</v>
      </c>
      <c r="F689">
        <v>2014</v>
      </c>
      <c r="G689">
        <v>1</v>
      </c>
      <c r="H689">
        <v>2</v>
      </c>
      <c r="I689" s="4">
        <v>3</v>
      </c>
      <c r="J689">
        <v>2</v>
      </c>
      <c r="K689" t="s">
        <v>1366</v>
      </c>
      <c r="L689">
        <v>1</v>
      </c>
      <c r="M689" t="s">
        <v>14</v>
      </c>
      <c r="N689" t="s">
        <v>19</v>
      </c>
      <c r="P689">
        <v>3</v>
      </c>
      <c r="Q689">
        <v>2</v>
      </c>
      <c r="R689">
        <v>1</v>
      </c>
      <c r="S689">
        <v>0</v>
      </c>
      <c r="U689">
        <v>0</v>
      </c>
      <c r="V689">
        <v>0</v>
      </c>
      <c r="W689" t="s">
        <v>20</v>
      </c>
      <c r="Y689" t="s">
        <v>1</v>
      </c>
      <c r="Z689" s="13">
        <v>3008</v>
      </c>
      <c r="AA689" s="13">
        <v>5787</v>
      </c>
      <c r="AB689" s="13">
        <v>80</v>
      </c>
      <c r="AC689" s="13" t="s">
        <v>20</v>
      </c>
      <c r="AD689" s="13" t="s">
        <v>20</v>
      </c>
      <c r="AE689" s="13" t="s">
        <v>20</v>
      </c>
      <c r="AF689" s="61">
        <v>-20</v>
      </c>
      <c r="AG689" s="39" t="s">
        <v>20</v>
      </c>
      <c r="AH689">
        <v>0</v>
      </c>
      <c r="AI689">
        <v>1</v>
      </c>
      <c r="AK689">
        <v>0</v>
      </c>
      <c r="AL689">
        <v>0</v>
      </c>
      <c r="AM689">
        <v>0</v>
      </c>
      <c r="AN689">
        <v>0</v>
      </c>
      <c r="AO689">
        <v>0</v>
      </c>
      <c r="AQ689">
        <v>1</v>
      </c>
      <c r="AR689">
        <v>1</v>
      </c>
      <c r="AS689">
        <v>1</v>
      </c>
      <c r="AT689">
        <v>2</v>
      </c>
      <c r="AU689">
        <v>0</v>
      </c>
      <c r="AV689">
        <v>0</v>
      </c>
      <c r="BA689" t="s">
        <v>2338</v>
      </c>
      <c r="BB689" s="6" t="s">
        <v>1405</v>
      </c>
      <c r="BG689" s="9"/>
      <c r="BI689" t="s">
        <v>3146</v>
      </c>
    </row>
    <row r="690" spans="1:61" x14ac:dyDescent="0.25">
      <c r="A690" s="17" t="s">
        <v>1</v>
      </c>
      <c r="B690" t="s">
        <v>354</v>
      </c>
      <c r="C690" t="str">
        <f>VLOOKUP(Tabelle1[[#This Row],[bank_name]],list_all_banks!$B$1:$C$691,2,FALSE)</f>
        <v>DE13584</v>
      </c>
      <c r="D690" s="6" t="s">
        <v>355</v>
      </c>
      <c r="E690" s="42" t="str">
        <f t="shared" si="10"/>
        <v>31.12.2014</v>
      </c>
      <c r="F690">
        <v>2014</v>
      </c>
      <c r="G690">
        <v>1</v>
      </c>
      <c r="H690">
        <v>2</v>
      </c>
      <c r="I690" s="4">
        <v>3</v>
      </c>
      <c r="J690">
        <v>2</v>
      </c>
      <c r="K690" t="s">
        <v>1366</v>
      </c>
      <c r="L690">
        <v>1</v>
      </c>
      <c r="M690" t="s">
        <v>14</v>
      </c>
      <c r="N690" t="s">
        <v>19</v>
      </c>
      <c r="P690">
        <v>3</v>
      </c>
      <c r="Q690">
        <v>2</v>
      </c>
      <c r="R690">
        <v>1</v>
      </c>
      <c r="S690">
        <v>0</v>
      </c>
      <c r="U690">
        <v>0</v>
      </c>
      <c r="V690">
        <v>0</v>
      </c>
      <c r="W690" t="s">
        <v>20</v>
      </c>
      <c r="Y690" t="s">
        <v>1660</v>
      </c>
      <c r="Z690" s="13">
        <v>6</v>
      </c>
      <c r="AA690" s="13">
        <v>19</v>
      </c>
      <c r="AB690" s="13">
        <v>3</v>
      </c>
      <c r="AC690" s="13" t="s">
        <v>20</v>
      </c>
      <c r="AD690" s="13" t="s">
        <v>20</v>
      </c>
      <c r="AE690" s="13" t="s">
        <v>20</v>
      </c>
      <c r="AF690" s="61">
        <v>1</v>
      </c>
      <c r="AG690" s="39" t="s">
        <v>20</v>
      </c>
      <c r="AH690">
        <v>0</v>
      </c>
      <c r="AI690">
        <v>1</v>
      </c>
      <c r="AK690">
        <v>0</v>
      </c>
      <c r="AL690">
        <v>0</v>
      </c>
      <c r="AM690">
        <v>0</v>
      </c>
      <c r="AN690">
        <v>0</v>
      </c>
      <c r="AO690">
        <v>0</v>
      </c>
      <c r="AQ690">
        <v>1</v>
      </c>
      <c r="AR690">
        <v>1</v>
      </c>
      <c r="AS690">
        <v>1</v>
      </c>
      <c r="AT690">
        <v>2</v>
      </c>
      <c r="AU690">
        <v>0</v>
      </c>
      <c r="AV690">
        <v>0</v>
      </c>
      <c r="BA690" t="s">
        <v>2338</v>
      </c>
      <c r="BB690" s="6" t="s">
        <v>1405</v>
      </c>
      <c r="BG690" s="9"/>
      <c r="BI690" t="s">
        <v>3146</v>
      </c>
    </row>
    <row r="691" spans="1:61" s="44" customFormat="1" ht="15.75" thickBot="1" x14ac:dyDescent="0.3">
      <c r="A691" s="133" t="s">
        <v>1</v>
      </c>
      <c r="B691" s="44" t="s">
        <v>354</v>
      </c>
      <c r="C691" s="44" t="str">
        <f>VLOOKUP(Tabelle1[[#This Row],[bank_name]],list_all_banks!$B$1:$C$691,2,FALSE)</f>
        <v>DE13584</v>
      </c>
      <c r="D691" s="45" t="s">
        <v>355</v>
      </c>
      <c r="E691" s="46" t="str">
        <f t="shared" si="10"/>
        <v>31.12.2014</v>
      </c>
      <c r="F691" s="44">
        <v>2014</v>
      </c>
      <c r="G691" s="44">
        <v>1</v>
      </c>
      <c r="H691" s="44">
        <v>2</v>
      </c>
      <c r="I691" s="134">
        <v>3</v>
      </c>
      <c r="J691" s="44">
        <v>2</v>
      </c>
      <c r="K691" s="44" t="s">
        <v>1366</v>
      </c>
      <c r="L691" s="44">
        <v>1</v>
      </c>
      <c r="M691" s="44" t="s">
        <v>14</v>
      </c>
      <c r="N691" s="44" t="s">
        <v>19</v>
      </c>
      <c r="O691" s="45"/>
      <c r="P691" s="44">
        <v>3</v>
      </c>
      <c r="Q691" s="44">
        <v>2</v>
      </c>
      <c r="R691" s="44">
        <v>1</v>
      </c>
      <c r="S691" s="44">
        <v>0</v>
      </c>
      <c r="T691" s="45"/>
      <c r="U691" s="44">
        <v>0</v>
      </c>
      <c r="V691" s="44">
        <v>0</v>
      </c>
      <c r="W691" s="44" t="s">
        <v>20</v>
      </c>
      <c r="X691" s="45"/>
      <c r="Y691" s="44" t="s">
        <v>1170</v>
      </c>
      <c r="Z691" s="123">
        <v>184</v>
      </c>
      <c r="AA691" s="123">
        <v>202</v>
      </c>
      <c r="AB691" s="123">
        <v>137</v>
      </c>
      <c r="AC691" s="123" t="s">
        <v>20</v>
      </c>
      <c r="AD691" s="123" t="s">
        <v>20</v>
      </c>
      <c r="AE691" s="123" t="s">
        <v>20</v>
      </c>
      <c r="AF691" s="149">
        <v>37</v>
      </c>
      <c r="AG691" s="135" t="s">
        <v>20</v>
      </c>
      <c r="AH691" s="44">
        <v>0</v>
      </c>
      <c r="AI691" s="44">
        <v>1</v>
      </c>
      <c r="AJ691" s="45"/>
      <c r="AK691" s="44">
        <v>0</v>
      </c>
      <c r="AL691" s="44">
        <v>0</v>
      </c>
      <c r="AM691" s="44">
        <v>0</v>
      </c>
      <c r="AN691" s="44">
        <v>0</v>
      </c>
      <c r="AO691" s="44">
        <v>0</v>
      </c>
      <c r="AP691" s="45"/>
      <c r="AQ691" s="44">
        <v>1</v>
      </c>
      <c r="AR691" s="44">
        <v>1</v>
      </c>
      <c r="AS691" s="44">
        <v>1</v>
      </c>
      <c r="AT691" s="44">
        <v>2</v>
      </c>
      <c r="AU691" s="44">
        <v>0</v>
      </c>
      <c r="AV691" s="44">
        <v>0</v>
      </c>
      <c r="AY691" s="45"/>
      <c r="AZ691" s="46"/>
      <c r="BA691" s="44" t="s">
        <v>2338</v>
      </c>
      <c r="BB691" s="45" t="s">
        <v>1405</v>
      </c>
      <c r="BH691" s="45"/>
      <c r="BI691" t="s">
        <v>3146</v>
      </c>
    </row>
    <row r="692" spans="1:61" x14ac:dyDescent="0.25">
      <c r="A692" s="17" t="s">
        <v>1</v>
      </c>
      <c r="B692" t="s">
        <v>354</v>
      </c>
      <c r="C692" t="str">
        <f>VLOOKUP(Tabelle1[[#This Row],[bank_name]],list_all_banks!$B$1:$C$691,2,FALSE)</f>
        <v>DE13584</v>
      </c>
      <c r="D692" s="6" t="s">
        <v>355</v>
      </c>
      <c r="E692" s="42" t="str">
        <f t="shared" si="10"/>
        <v>31.12.2014</v>
      </c>
      <c r="F692">
        <v>2014</v>
      </c>
      <c r="G692">
        <v>1</v>
      </c>
      <c r="H692">
        <v>2</v>
      </c>
      <c r="I692" s="4">
        <v>3</v>
      </c>
      <c r="J692">
        <v>2</v>
      </c>
      <c r="K692" t="s">
        <v>1366</v>
      </c>
      <c r="L692">
        <v>1</v>
      </c>
      <c r="M692" t="s">
        <v>14</v>
      </c>
      <c r="N692" t="s">
        <v>19</v>
      </c>
      <c r="P692">
        <v>3</v>
      </c>
      <c r="Q692">
        <v>2</v>
      </c>
      <c r="R692">
        <v>1</v>
      </c>
      <c r="S692">
        <v>0</v>
      </c>
      <c r="U692">
        <v>0</v>
      </c>
      <c r="V692">
        <v>0</v>
      </c>
      <c r="W692" t="s">
        <v>20</v>
      </c>
      <c r="Y692" t="s">
        <v>1659</v>
      </c>
      <c r="Z692" s="13">
        <v>58</v>
      </c>
      <c r="AA692" s="13">
        <v>57</v>
      </c>
      <c r="AB692" s="13">
        <v>49</v>
      </c>
      <c r="AC692" s="13" t="s">
        <v>20</v>
      </c>
      <c r="AD692" s="13" t="s">
        <v>20</v>
      </c>
      <c r="AE692" s="13" t="s">
        <v>20</v>
      </c>
      <c r="AF692" s="61">
        <v>5</v>
      </c>
      <c r="AG692" s="39" t="s">
        <v>20</v>
      </c>
      <c r="AH692">
        <v>0</v>
      </c>
      <c r="AI692">
        <v>1</v>
      </c>
      <c r="AK692">
        <v>0</v>
      </c>
      <c r="AL692">
        <v>0</v>
      </c>
      <c r="AM692">
        <v>0</v>
      </c>
      <c r="AN692">
        <v>0</v>
      </c>
      <c r="AO692">
        <v>0</v>
      </c>
      <c r="AQ692">
        <v>1</v>
      </c>
      <c r="AR692">
        <v>1</v>
      </c>
      <c r="AS692">
        <v>1</v>
      </c>
      <c r="AT692">
        <v>2</v>
      </c>
      <c r="AU692">
        <v>0</v>
      </c>
      <c r="AV692">
        <v>0</v>
      </c>
      <c r="BA692" t="s">
        <v>2338</v>
      </c>
      <c r="BB692" s="6" t="s">
        <v>1405</v>
      </c>
      <c r="BG692" s="9"/>
      <c r="BI692" t="s">
        <v>3146</v>
      </c>
    </row>
    <row r="693" spans="1:61" x14ac:dyDescent="0.25">
      <c r="A693" s="102" t="s">
        <v>1</v>
      </c>
      <c r="B693" s="9" t="s">
        <v>354</v>
      </c>
      <c r="C693" s="9" t="str">
        <f>VLOOKUP(Tabelle1[[#This Row],[bank_name]],list_all_banks!$B$1:$C$691,2,FALSE)</f>
        <v>DE13584</v>
      </c>
      <c r="D693" s="6" t="s">
        <v>355</v>
      </c>
      <c r="E693" s="42" t="str">
        <f t="shared" si="10"/>
        <v>31.12.2014</v>
      </c>
      <c r="F693" s="9">
        <v>2014</v>
      </c>
      <c r="G693" s="9">
        <v>1</v>
      </c>
      <c r="H693" s="9">
        <v>2</v>
      </c>
      <c r="I693" s="106">
        <v>3</v>
      </c>
      <c r="J693" s="9">
        <v>2</v>
      </c>
      <c r="K693" s="9" t="s">
        <v>1366</v>
      </c>
      <c r="L693" s="9">
        <v>1</v>
      </c>
      <c r="M693" s="9" t="s">
        <v>14</v>
      </c>
      <c r="N693" s="9" t="s">
        <v>19</v>
      </c>
      <c r="P693" s="9">
        <v>3</v>
      </c>
      <c r="Q693" s="9">
        <v>2</v>
      </c>
      <c r="R693" s="9">
        <v>1</v>
      </c>
      <c r="S693" s="9">
        <v>0</v>
      </c>
      <c r="U693" s="9">
        <v>0</v>
      </c>
      <c r="V693" s="9">
        <v>0</v>
      </c>
      <c r="W693" s="9" t="s">
        <v>20</v>
      </c>
      <c r="Y693" s="9" t="s">
        <v>1650</v>
      </c>
      <c r="Z693" s="68">
        <v>86</v>
      </c>
      <c r="AA693" s="68">
        <v>75</v>
      </c>
      <c r="AB693" s="68">
        <v>70</v>
      </c>
      <c r="AC693" s="68" t="s">
        <v>20</v>
      </c>
      <c r="AD693" s="68" t="s">
        <v>20</v>
      </c>
      <c r="AE693" s="68" t="s">
        <v>20</v>
      </c>
      <c r="AF693" s="84">
        <v>28</v>
      </c>
      <c r="AG693" s="107" t="s">
        <v>20</v>
      </c>
      <c r="AH693" s="9">
        <v>0</v>
      </c>
      <c r="AI693" s="9">
        <v>1</v>
      </c>
      <c r="AK693" s="9">
        <v>0</v>
      </c>
      <c r="AL693" s="9">
        <v>0</v>
      </c>
      <c r="AM693" s="9">
        <v>0</v>
      </c>
      <c r="AN693" s="9">
        <v>0</v>
      </c>
      <c r="AO693" s="9">
        <v>0</v>
      </c>
      <c r="AQ693" s="9">
        <v>1</v>
      </c>
      <c r="AR693" s="9">
        <v>1</v>
      </c>
      <c r="AS693" s="9">
        <v>1</v>
      </c>
      <c r="AT693" s="9">
        <v>2</v>
      </c>
      <c r="AU693" s="9">
        <v>0</v>
      </c>
      <c r="AV693" s="9">
        <v>0</v>
      </c>
      <c r="AW693" s="9"/>
      <c r="AX693" s="9"/>
      <c r="BA693" s="9" t="s">
        <v>2338</v>
      </c>
      <c r="BB693" s="6" t="s">
        <v>1405</v>
      </c>
      <c r="BC693" s="9"/>
      <c r="BD693" s="9"/>
      <c r="BE693" s="9"/>
      <c r="BF693" s="9"/>
      <c r="BG693" s="9"/>
      <c r="BI693" t="s">
        <v>3146</v>
      </c>
    </row>
    <row r="694" spans="1:61" x14ac:dyDescent="0.25">
      <c r="A694" s="102" t="s">
        <v>1</v>
      </c>
      <c r="B694" s="9" t="s">
        <v>354</v>
      </c>
      <c r="C694" s="9" t="str">
        <f>VLOOKUP(Tabelle1[[#This Row],[bank_name]],list_all_banks!$B$1:$C$691,2,FALSE)</f>
        <v>DE13584</v>
      </c>
      <c r="D694" s="6" t="s">
        <v>355</v>
      </c>
      <c r="E694" s="42" t="str">
        <f t="shared" si="10"/>
        <v>31.12.2015</v>
      </c>
      <c r="F694" s="9">
        <v>2015</v>
      </c>
      <c r="G694" s="9">
        <v>1</v>
      </c>
      <c r="H694" s="9">
        <v>2</v>
      </c>
      <c r="I694" s="9">
        <v>3</v>
      </c>
      <c r="J694" s="9">
        <v>2</v>
      </c>
      <c r="K694" s="9" t="s">
        <v>1366</v>
      </c>
      <c r="L694" s="9">
        <v>1</v>
      </c>
      <c r="M694" s="9" t="s">
        <v>14</v>
      </c>
      <c r="N694" s="9" t="s">
        <v>19</v>
      </c>
      <c r="P694" s="9">
        <v>3</v>
      </c>
      <c r="Q694" s="9">
        <v>2</v>
      </c>
      <c r="R694" s="9">
        <v>1</v>
      </c>
      <c r="S694" s="9">
        <v>0</v>
      </c>
      <c r="U694" s="9">
        <v>0</v>
      </c>
      <c r="V694" s="9">
        <v>0</v>
      </c>
      <c r="W694" s="9" t="s">
        <v>20</v>
      </c>
      <c r="Y694" s="9" t="s">
        <v>820</v>
      </c>
      <c r="Z694" s="68">
        <v>110</v>
      </c>
      <c r="AA694" s="68">
        <v>83</v>
      </c>
      <c r="AB694" s="68">
        <v>60</v>
      </c>
      <c r="AC694" s="68" t="s">
        <v>20</v>
      </c>
      <c r="AD694" s="68" t="s">
        <v>20</v>
      </c>
      <c r="AE694" s="68" t="s">
        <v>20</v>
      </c>
      <c r="AF694" s="84">
        <v>2</v>
      </c>
      <c r="AG694" s="107" t="s">
        <v>20</v>
      </c>
      <c r="AH694" s="9">
        <v>0</v>
      </c>
      <c r="AI694" s="9">
        <v>1</v>
      </c>
      <c r="AK694" s="9">
        <v>0</v>
      </c>
      <c r="AL694" s="9">
        <v>0</v>
      </c>
      <c r="AM694" s="9">
        <v>0</v>
      </c>
      <c r="AN694" s="9">
        <v>0</v>
      </c>
      <c r="AO694" s="9">
        <v>0</v>
      </c>
      <c r="AQ694" s="9">
        <v>1</v>
      </c>
      <c r="AR694" s="9">
        <v>1</v>
      </c>
      <c r="AS694" s="9">
        <v>1</v>
      </c>
      <c r="AT694" s="9">
        <v>2</v>
      </c>
      <c r="AU694" s="9">
        <v>0</v>
      </c>
      <c r="AV694" s="9">
        <v>0</v>
      </c>
      <c r="AW694" s="9"/>
      <c r="AX694" s="9"/>
      <c r="BA694" s="9" t="s">
        <v>2339</v>
      </c>
      <c r="BB694" s="6" t="s">
        <v>1406</v>
      </c>
      <c r="BC694" s="9"/>
      <c r="BD694" s="9"/>
      <c r="BE694" s="9"/>
      <c r="BF694" s="9"/>
      <c r="BG694" s="9"/>
      <c r="BI694" t="s">
        <v>3146</v>
      </c>
    </row>
    <row r="695" spans="1:61" x14ac:dyDescent="0.25">
      <c r="A695" s="17" t="s">
        <v>1</v>
      </c>
      <c r="B695" t="s">
        <v>354</v>
      </c>
      <c r="C695" t="str">
        <f>VLOOKUP(Tabelle1[[#This Row],[bank_name]],list_all_banks!$B$1:$C$691,2,FALSE)</f>
        <v>DE13584</v>
      </c>
      <c r="D695" s="6" t="s">
        <v>355</v>
      </c>
      <c r="E695" s="42" t="str">
        <f t="shared" si="10"/>
        <v>31.12.2015</v>
      </c>
      <c r="F695">
        <v>2015</v>
      </c>
      <c r="G695">
        <v>1</v>
      </c>
      <c r="H695">
        <v>2</v>
      </c>
      <c r="I695">
        <v>3</v>
      </c>
      <c r="J695">
        <v>2</v>
      </c>
      <c r="K695" t="s">
        <v>1366</v>
      </c>
      <c r="L695">
        <v>1</v>
      </c>
      <c r="M695" t="s">
        <v>14</v>
      </c>
      <c r="N695" t="s">
        <v>19</v>
      </c>
      <c r="P695">
        <v>3</v>
      </c>
      <c r="Q695">
        <v>2</v>
      </c>
      <c r="R695">
        <v>1</v>
      </c>
      <c r="S695">
        <v>0</v>
      </c>
      <c r="U695">
        <v>0</v>
      </c>
      <c r="V695">
        <v>0</v>
      </c>
      <c r="W695" t="s">
        <v>20</v>
      </c>
      <c r="Y695" t="s">
        <v>1</v>
      </c>
      <c r="Z695" s="13">
        <v>2491</v>
      </c>
      <c r="AA695" s="13">
        <v>5580</v>
      </c>
      <c r="AB695" s="13">
        <v>413</v>
      </c>
      <c r="AC695" s="13" t="s">
        <v>20</v>
      </c>
      <c r="AD695" s="13" t="s">
        <v>20</v>
      </c>
      <c r="AE695" s="13" t="s">
        <v>20</v>
      </c>
      <c r="AF695" s="61">
        <v>89</v>
      </c>
      <c r="AG695" s="39" t="s">
        <v>20</v>
      </c>
      <c r="AH695">
        <v>0</v>
      </c>
      <c r="AI695">
        <v>1</v>
      </c>
      <c r="AK695">
        <v>0</v>
      </c>
      <c r="AL695">
        <v>0</v>
      </c>
      <c r="AM695">
        <v>0</v>
      </c>
      <c r="AN695">
        <v>0</v>
      </c>
      <c r="AO695">
        <v>0</v>
      </c>
      <c r="AQ695">
        <v>1</v>
      </c>
      <c r="AR695">
        <v>1</v>
      </c>
      <c r="AS695">
        <v>1</v>
      </c>
      <c r="AT695">
        <v>2</v>
      </c>
      <c r="AU695">
        <v>0</v>
      </c>
      <c r="AV695">
        <v>0</v>
      </c>
      <c r="BA695" t="s">
        <v>2339</v>
      </c>
      <c r="BB695" s="6" t="s">
        <v>1406</v>
      </c>
      <c r="BG695" s="9"/>
      <c r="BI695" t="s">
        <v>3146</v>
      </c>
    </row>
    <row r="696" spans="1:61" x14ac:dyDescent="0.25">
      <c r="A696" s="17" t="s">
        <v>1</v>
      </c>
      <c r="B696" t="s">
        <v>354</v>
      </c>
      <c r="C696" t="str">
        <f>VLOOKUP(Tabelle1[[#This Row],[bank_name]],list_all_banks!$B$1:$C$691,2,FALSE)</f>
        <v>DE13584</v>
      </c>
      <c r="D696" s="6" t="s">
        <v>355</v>
      </c>
      <c r="E696" s="42" t="str">
        <f t="shared" si="10"/>
        <v>31.12.2015</v>
      </c>
      <c r="F696">
        <v>2015</v>
      </c>
      <c r="G696">
        <v>1</v>
      </c>
      <c r="H696">
        <v>2</v>
      </c>
      <c r="I696">
        <v>3</v>
      </c>
      <c r="J696">
        <v>2</v>
      </c>
      <c r="K696" t="s">
        <v>1366</v>
      </c>
      <c r="L696">
        <v>1</v>
      </c>
      <c r="M696" t="s">
        <v>14</v>
      </c>
      <c r="N696" t="s">
        <v>19</v>
      </c>
      <c r="P696">
        <v>3</v>
      </c>
      <c r="Q696">
        <v>2</v>
      </c>
      <c r="R696">
        <v>1</v>
      </c>
      <c r="S696">
        <v>0</v>
      </c>
      <c r="U696">
        <v>0</v>
      </c>
      <c r="V696">
        <v>0</v>
      </c>
      <c r="W696" t="s">
        <v>20</v>
      </c>
      <c r="Y696" t="s">
        <v>1660</v>
      </c>
      <c r="Z696" s="13">
        <v>5</v>
      </c>
      <c r="AA696" s="13">
        <v>18</v>
      </c>
      <c r="AB696" s="13">
        <v>1</v>
      </c>
      <c r="AC696" s="13" t="s">
        <v>20</v>
      </c>
      <c r="AD696" s="13" t="s">
        <v>20</v>
      </c>
      <c r="AE696" s="13" t="s">
        <v>20</v>
      </c>
      <c r="AF696" s="61">
        <v>0</v>
      </c>
      <c r="AG696" s="39" t="s">
        <v>20</v>
      </c>
      <c r="AH696">
        <v>0</v>
      </c>
      <c r="AI696">
        <v>1</v>
      </c>
      <c r="AK696">
        <v>0</v>
      </c>
      <c r="AL696">
        <v>0</v>
      </c>
      <c r="AM696">
        <v>0</v>
      </c>
      <c r="AN696">
        <v>0</v>
      </c>
      <c r="AO696">
        <v>0</v>
      </c>
      <c r="AQ696">
        <v>1</v>
      </c>
      <c r="AR696">
        <v>1</v>
      </c>
      <c r="AS696">
        <v>1</v>
      </c>
      <c r="AT696">
        <v>2</v>
      </c>
      <c r="AU696">
        <v>0</v>
      </c>
      <c r="AV696">
        <v>0</v>
      </c>
      <c r="BA696" t="s">
        <v>2339</v>
      </c>
      <c r="BB696" s="6" t="s">
        <v>1406</v>
      </c>
      <c r="BG696" s="9"/>
      <c r="BI696" t="s">
        <v>3146</v>
      </c>
    </row>
    <row r="697" spans="1:61" s="44" customFormat="1" ht="15.75" thickBot="1" x14ac:dyDescent="0.3">
      <c r="A697" s="133" t="s">
        <v>1</v>
      </c>
      <c r="B697" s="44" t="s">
        <v>354</v>
      </c>
      <c r="C697" s="44" t="str">
        <f>VLOOKUP(Tabelle1[[#This Row],[bank_name]],list_all_banks!$B$1:$C$691,2,FALSE)</f>
        <v>DE13584</v>
      </c>
      <c r="D697" s="45" t="s">
        <v>355</v>
      </c>
      <c r="E697" s="46" t="str">
        <f t="shared" si="10"/>
        <v>31.12.2015</v>
      </c>
      <c r="F697" s="44">
        <v>2015</v>
      </c>
      <c r="G697" s="44">
        <v>1</v>
      </c>
      <c r="H697" s="44">
        <v>2</v>
      </c>
      <c r="I697" s="44">
        <v>3</v>
      </c>
      <c r="J697" s="44">
        <v>2</v>
      </c>
      <c r="K697" s="44" t="s">
        <v>1366</v>
      </c>
      <c r="L697" s="44">
        <v>1</v>
      </c>
      <c r="M697" s="44" t="s">
        <v>14</v>
      </c>
      <c r="N697" s="44" t="s">
        <v>19</v>
      </c>
      <c r="O697" s="45"/>
      <c r="P697" s="44">
        <v>3</v>
      </c>
      <c r="Q697" s="44">
        <v>2</v>
      </c>
      <c r="R697" s="44">
        <v>1</v>
      </c>
      <c r="S697" s="44">
        <v>0</v>
      </c>
      <c r="T697" s="45"/>
      <c r="U697" s="44">
        <v>0</v>
      </c>
      <c r="V697" s="44">
        <v>0</v>
      </c>
      <c r="W697" s="44" t="s">
        <v>20</v>
      </c>
      <c r="X697" s="45"/>
      <c r="Y697" s="44" t="s">
        <v>1170</v>
      </c>
      <c r="Z697" s="123">
        <v>107</v>
      </c>
      <c r="AA697" s="123">
        <v>208</v>
      </c>
      <c r="AB697" s="123">
        <v>40</v>
      </c>
      <c r="AC697" s="123" t="s">
        <v>20</v>
      </c>
      <c r="AD697" s="123" t="s">
        <v>20</v>
      </c>
      <c r="AE697" s="123" t="s">
        <v>20</v>
      </c>
      <c r="AF697" s="149">
        <v>15</v>
      </c>
      <c r="AG697" s="135" t="s">
        <v>20</v>
      </c>
      <c r="AH697" s="44">
        <v>0</v>
      </c>
      <c r="AI697" s="44">
        <v>1</v>
      </c>
      <c r="AJ697" s="45"/>
      <c r="AK697" s="44">
        <v>0</v>
      </c>
      <c r="AL697" s="44">
        <v>0</v>
      </c>
      <c r="AM697" s="44">
        <v>0</v>
      </c>
      <c r="AN697" s="44">
        <v>0</v>
      </c>
      <c r="AO697" s="44">
        <v>0</v>
      </c>
      <c r="AP697" s="45"/>
      <c r="AQ697" s="44">
        <v>1</v>
      </c>
      <c r="AR697" s="44">
        <v>1</v>
      </c>
      <c r="AS697" s="44">
        <v>1</v>
      </c>
      <c r="AT697" s="44">
        <v>2</v>
      </c>
      <c r="AU697" s="44">
        <v>0</v>
      </c>
      <c r="AV697" s="44">
        <v>0</v>
      </c>
      <c r="AY697" s="45"/>
      <c r="AZ697" s="46"/>
      <c r="BA697" s="44" t="s">
        <v>2339</v>
      </c>
      <c r="BB697" s="45" t="s">
        <v>1406</v>
      </c>
      <c r="BH697" s="45"/>
      <c r="BI697" t="s">
        <v>3146</v>
      </c>
    </row>
    <row r="698" spans="1:61" s="60" customFormat="1" ht="15.75" thickBot="1" x14ac:dyDescent="0.3">
      <c r="A698" s="143" t="s">
        <v>1</v>
      </c>
      <c r="B698" s="60" t="s">
        <v>354</v>
      </c>
      <c r="C698" s="60" t="str">
        <f>VLOOKUP(Tabelle1[[#This Row],[bank_name]],list_all_banks!$B$1:$C$691,2,FALSE)</f>
        <v>DE13584</v>
      </c>
      <c r="D698" s="128" t="s">
        <v>355</v>
      </c>
      <c r="E698" s="176" t="str">
        <f t="shared" si="10"/>
        <v>31.12.2015</v>
      </c>
      <c r="F698" s="60">
        <v>2015</v>
      </c>
      <c r="G698" s="60">
        <v>1</v>
      </c>
      <c r="H698" s="60">
        <v>2</v>
      </c>
      <c r="I698" s="60">
        <v>3</v>
      </c>
      <c r="J698" s="60">
        <v>2</v>
      </c>
      <c r="K698" s="60" t="s">
        <v>1366</v>
      </c>
      <c r="L698" s="60">
        <v>1</v>
      </c>
      <c r="M698" s="60" t="s">
        <v>14</v>
      </c>
      <c r="N698" s="60" t="s">
        <v>19</v>
      </c>
      <c r="O698" s="128"/>
      <c r="P698" s="60">
        <v>3</v>
      </c>
      <c r="Q698" s="60">
        <v>2</v>
      </c>
      <c r="R698" s="60">
        <v>1</v>
      </c>
      <c r="S698" s="60">
        <v>0</v>
      </c>
      <c r="T698" s="128"/>
      <c r="U698" s="60">
        <v>0</v>
      </c>
      <c r="V698" s="60">
        <v>0</v>
      </c>
      <c r="W698" s="60" t="s">
        <v>20</v>
      </c>
      <c r="X698" s="128"/>
      <c r="Y698" s="60" t="s">
        <v>1659</v>
      </c>
      <c r="Z698" s="145">
        <v>64</v>
      </c>
      <c r="AA698" s="145">
        <v>59</v>
      </c>
      <c r="AB698" s="145">
        <v>42</v>
      </c>
      <c r="AC698" s="145" t="s">
        <v>20</v>
      </c>
      <c r="AD698" s="145" t="s">
        <v>20</v>
      </c>
      <c r="AE698" s="145" t="s">
        <v>20</v>
      </c>
      <c r="AF698" s="145">
        <v>4</v>
      </c>
      <c r="AG698" s="246" t="s">
        <v>20</v>
      </c>
      <c r="AH698" s="60">
        <v>0</v>
      </c>
      <c r="AI698" s="60">
        <v>1</v>
      </c>
      <c r="AJ698" s="128"/>
      <c r="AK698" s="60">
        <v>0</v>
      </c>
      <c r="AL698" s="60">
        <v>0</v>
      </c>
      <c r="AM698" s="60">
        <v>0</v>
      </c>
      <c r="AN698" s="60">
        <v>0</v>
      </c>
      <c r="AO698" s="60">
        <v>0</v>
      </c>
      <c r="AP698" s="128"/>
      <c r="AQ698" s="60">
        <v>1</v>
      </c>
      <c r="AR698" s="60">
        <v>1</v>
      </c>
      <c r="AS698" s="60">
        <v>1</v>
      </c>
      <c r="AT698" s="60">
        <v>2</v>
      </c>
      <c r="AU698" s="60">
        <v>0</v>
      </c>
      <c r="AV698" s="60">
        <v>0</v>
      </c>
      <c r="AY698" s="128"/>
      <c r="AZ698" s="176"/>
      <c r="BA698" s="60" t="s">
        <v>2339</v>
      </c>
      <c r="BB698" s="128" t="s">
        <v>1406</v>
      </c>
      <c r="BH698" s="128"/>
      <c r="BI698" t="s">
        <v>3146</v>
      </c>
    </row>
    <row r="699" spans="1:61" s="60" customFormat="1" ht="15.75" thickBot="1" x14ac:dyDescent="0.3">
      <c r="A699" s="143" t="s">
        <v>1</v>
      </c>
      <c r="B699" s="60" t="s">
        <v>354</v>
      </c>
      <c r="C699" s="60" t="str">
        <f>VLOOKUP(Tabelle1[[#This Row],[bank_name]],list_all_banks!$B$1:$C$691,2,FALSE)</f>
        <v>DE13584</v>
      </c>
      <c r="D699" s="128" t="s">
        <v>355</v>
      </c>
      <c r="E699" s="176" t="str">
        <f t="shared" si="10"/>
        <v>31.12.2015</v>
      </c>
      <c r="F699" s="60">
        <v>2015</v>
      </c>
      <c r="G699" s="60">
        <v>1</v>
      </c>
      <c r="H699" s="60">
        <v>2</v>
      </c>
      <c r="I699" s="60">
        <v>3</v>
      </c>
      <c r="J699" s="60">
        <v>2</v>
      </c>
      <c r="K699" s="60" t="s">
        <v>1366</v>
      </c>
      <c r="L699" s="60">
        <v>1</v>
      </c>
      <c r="M699" s="60" t="s">
        <v>14</v>
      </c>
      <c r="N699" s="60" t="s">
        <v>19</v>
      </c>
      <c r="O699" s="128"/>
      <c r="P699" s="60">
        <v>3</v>
      </c>
      <c r="Q699" s="60">
        <v>2</v>
      </c>
      <c r="R699" s="60">
        <v>1</v>
      </c>
      <c r="S699" s="60">
        <v>0</v>
      </c>
      <c r="T699" s="128"/>
      <c r="U699" s="60">
        <v>0</v>
      </c>
      <c r="V699" s="60">
        <v>0</v>
      </c>
      <c r="W699" s="60" t="s">
        <v>20</v>
      </c>
      <c r="X699" s="128"/>
      <c r="Y699" s="60" t="s">
        <v>1650</v>
      </c>
      <c r="Z699" s="145">
        <v>99</v>
      </c>
      <c r="AA699" s="145">
        <v>75</v>
      </c>
      <c r="AB699" s="145">
        <v>58</v>
      </c>
      <c r="AC699" s="145" t="s">
        <v>20</v>
      </c>
      <c r="AD699" s="145" t="s">
        <v>20</v>
      </c>
      <c r="AE699" s="145" t="s">
        <v>20</v>
      </c>
      <c r="AF699" s="145">
        <v>-22</v>
      </c>
      <c r="AG699" s="246" t="s">
        <v>20</v>
      </c>
      <c r="AH699" s="60">
        <v>0</v>
      </c>
      <c r="AI699" s="60">
        <v>1</v>
      </c>
      <c r="AJ699" s="128"/>
      <c r="AK699" s="60">
        <v>0</v>
      </c>
      <c r="AL699" s="60">
        <v>0</v>
      </c>
      <c r="AM699" s="60">
        <v>0</v>
      </c>
      <c r="AN699" s="60">
        <v>0</v>
      </c>
      <c r="AO699" s="60">
        <v>0</v>
      </c>
      <c r="AP699" s="128"/>
      <c r="AQ699" s="60">
        <v>1</v>
      </c>
      <c r="AR699" s="60">
        <v>1</v>
      </c>
      <c r="AS699" s="60">
        <v>1</v>
      </c>
      <c r="AT699" s="60">
        <v>2</v>
      </c>
      <c r="AU699" s="60">
        <v>0</v>
      </c>
      <c r="AV699" s="60">
        <v>0</v>
      </c>
      <c r="AY699" s="128"/>
      <c r="AZ699" s="176"/>
      <c r="BA699" s="60" t="s">
        <v>2339</v>
      </c>
      <c r="BB699" s="248" t="s">
        <v>1406</v>
      </c>
      <c r="BH699" s="128"/>
      <c r="BI699" t="s">
        <v>3146</v>
      </c>
    </row>
    <row r="700" spans="1:61" s="60" customFormat="1" ht="15.75" thickBot="1" x14ac:dyDescent="0.3">
      <c r="A700" s="143" t="s">
        <v>1</v>
      </c>
      <c r="B700" s="137" t="s">
        <v>356</v>
      </c>
      <c r="C700" s="60" t="str">
        <f>VLOOKUP(Tabelle1[[#This Row],[bank_name]],list_all_banks!$B$1:$C$691,2,FALSE)</f>
        <v>DE13592</v>
      </c>
      <c r="D700" s="128" t="s">
        <v>357</v>
      </c>
      <c r="E700" s="176" t="str">
        <f t="shared" si="10"/>
        <v>31.12.2013</v>
      </c>
      <c r="F700" s="60">
        <v>2013</v>
      </c>
      <c r="G700" s="60">
        <v>1</v>
      </c>
      <c r="H700" s="60">
        <v>2</v>
      </c>
      <c r="I700" s="60">
        <v>3</v>
      </c>
      <c r="J700" s="60">
        <v>1</v>
      </c>
      <c r="K700" s="60" t="s">
        <v>1</v>
      </c>
      <c r="L700" s="60">
        <v>1</v>
      </c>
      <c r="M700" s="60" t="s">
        <v>14</v>
      </c>
      <c r="N700" s="60" t="s">
        <v>19</v>
      </c>
      <c r="O700" s="128"/>
      <c r="P700" s="60">
        <v>1</v>
      </c>
      <c r="Q700" s="60">
        <v>0</v>
      </c>
      <c r="R700" s="60">
        <v>0</v>
      </c>
      <c r="S700" s="60">
        <v>3</v>
      </c>
      <c r="T700" s="128"/>
      <c r="U700" s="60">
        <v>3</v>
      </c>
      <c r="V700" s="60">
        <v>1</v>
      </c>
      <c r="W700" s="60" t="s">
        <v>20</v>
      </c>
      <c r="X700" s="128"/>
      <c r="Y700" s="60" t="s">
        <v>1</v>
      </c>
      <c r="Z700" s="145">
        <v>339.8</v>
      </c>
      <c r="AA700" s="145">
        <v>2125</v>
      </c>
      <c r="AB700" s="145">
        <v>9.1</v>
      </c>
      <c r="AC700" s="145" t="s">
        <v>20</v>
      </c>
      <c r="AD700" s="145" t="s">
        <v>20</v>
      </c>
      <c r="AE700" s="145" t="s">
        <v>20</v>
      </c>
      <c r="AF700" s="145">
        <v>0.4</v>
      </c>
      <c r="AG700" s="145" t="s">
        <v>20</v>
      </c>
      <c r="AH700" s="60">
        <v>0</v>
      </c>
      <c r="AI700" s="60">
        <v>1</v>
      </c>
      <c r="AJ700" s="128"/>
      <c r="AK700" s="60">
        <v>1</v>
      </c>
      <c r="AL700" s="60">
        <v>0</v>
      </c>
      <c r="AM700" s="60" t="s">
        <v>20</v>
      </c>
      <c r="AN700" s="60" t="s">
        <v>20</v>
      </c>
      <c r="AO700" s="60" t="s">
        <v>20</v>
      </c>
      <c r="AP700" s="128"/>
      <c r="AQ700" s="111">
        <v>0</v>
      </c>
      <c r="AR700" s="60" t="s">
        <v>20</v>
      </c>
      <c r="AS700" s="60" t="s">
        <v>20</v>
      </c>
      <c r="AT700" s="60">
        <v>0</v>
      </c>
      <c r="AU700" s="60">
        <v>0</v>
      </c>
      <c r="AV700" s="60">
        <v>0</v>
      </c>
      <c r="AY700" s="128"/>
      <c r="AZ700" s="213" t="s">
        <v>2269</v>
      </c>
      <c r="BA700" s="60" t="s">
        <v>2341</v>
      </c>
      <c r="BB700" s="128" t="s">
        <v>1407</v>
      </c>
      <c r="BH700" s="128"/>
      <c r="BI700" t="s">
        <v>3146</v>
      </c>
    </row>
    <row r="701" spans="1:61" x14ac:dyDescent="0.25">
      <c r="A701" s="102" t="s">
        <v>1</v>
      </c>
      <c r="B701" s="52" t="s">
        <v>356</v>
      </c>
      <c r="C701" s="9" t="str">
        <f>VLOOKUP(Tabelle1[[#This Row],[bank_name]],list_all_banks!$B$1:$C$691,2,FALSE)</f>
        <v>DE13592</v>
      </c>
      <c r="D701" s="6" t="s">
        <v>357</v>
      </c>
      <c r="E701" s="42" t="str">
        <f t="shared" si="10"/>
        <v>31.12.2014</v>
      </c>
      <c r="F701" s="9">
        <v>2014</v>
      </c>
      <c r="G701" s="9">
        <v>1</v>
      </c>
      <c r="H701" s="9">
        <v>2</v>
      </c>
      <c r="I701" s="9">
        <v>3</v>
      </c>
      <c r="J701" s="9">
        <v>1</v>
      </c>
      <c r="K701" s="9" t="s">
        <v>1</v>
      </c>
      <c r="L701" s="9">
        <v>1</v>
      </c>
      <c r="M701" s="9" t="s">
        <v>14</v>
      </c>
      <c r="N701" s="9" t="s">
        <v>19</v>
      </c>
      <c r="P701" s="9">
        <v>1</v>
      </c>
      <c r="Q701" s="9">
        <v>0</v>
      </c>
      <c r="R701" s="9">
        <v>0</v>
      </c>
      <c r="S701" s="9">
        <v>3</v>
      </c>
      <c r="U701" s="9">
        <v>3</v>
      </c>
      <c r="V701" s="9">
        <v>1</v>
      </c>
      <c r="W701" s="9" t="s">
        <v>20</v>
      </c>
      <c r="Y701" s="9" t="s">
        <v>1</v>
      </c>
      <c r="Z701" s="68">
        <v>312.7</v>
      </c>
      <c r="AA701" s="68">
        <v>1915</v>
      </c>
      <c r="AB701" s="68">
        <v>34.700000000000003</v>
      </c>
      <c r="AC701" s="68" t="s">
        <v>20</v>
      </c>
      <c r="AD701" s="68" t="s">
        <v>20</v>
      </c>
      <c r="AE701" s="68" t="s">
        <v>20</v>
      </c>
      <c r="AF701" s="68">
        <v>9.8000000000000007</v>
      </c>
      <c r="AG701" s="68" t="s">
        <v>20</v>
      </c>
      <c r="AH701" s="9">
        <v>0</v>
      </c>
      <c r="AI701" s="9">
        <v>1</v>
      </c>
      <c r="AK701" s="9">
        <v>1</v>
      </c>
      <c r="AL701" s="9">
        <v>1</v>
      </c>
      <c r="AM701" s="9" t="s">
        <v>20</v>
      </c>
      <c r="AN701" s="9" t="s">
        <v>20</v>
      </c>
      <c r="AO701" s="9" t="s">
        <v>20</v>
      </c>
      <c r="AQ701" s="53">
        <v>0</v>
      </c>
      <c r="AR701" s="9" t="s">
        <v>20</v>
      </c>
      <c r="AS701" s="9" t="s">
        <v>20</v>
      </c>
      <c r="AT701" s="9">
        <v>0</v>
      </c>
      <c r="AU701" s="9">
        <v>0</v>
      </c>
      <c r="AV701" s="9">
        <v>0</v>
      </c>
      <c r="AW701" s="9"/>
      <c r="AX701" s="9"/>
      <c r="AZ701" s="42" t="s">
        <v>3120</v>
      </c>
      <c r="BA701" s="9" t="s">
        <v>2341</v>
      </c>
      <c r="BB701" s="6" t="s">
        <v>1407</v>
      </c>
      <c r="BC701" s="9"/>
      <c r="BD701" s="9"/>
      <c r="BE701" s="9"/>
      <c r="BF701" s="9"/>
      <c r="BG701" s="9"/>
      <c r="BI701" t="s">
        <v>3146</v>
      </c>
    </row>
    <row r="702" spans="1:61" x14ac:dyDescent="0.25">
      <c r="A702" s="102" t="s">
        <v>1</v>
      </c>
      <c r="B702" s="52" t="s">
        <v>356</v>
      </c>
      <c r="C702" s="9" t="str">
        <f>VLOOKUP(Tabelle1[[#This Row],[bank_name]],list_all_banks!$B$1:$C$691,2,FALSE)</f>
        <v>DE13592</v>
      </c>
      <c r="D702" s="6" t="s">
        <v>357</v>
      </c>
      <c r="E702" s="42" t="str">
        <f t="shared" si="10"/>
        <v>31.12.2015</v>
      </c>
      <c r="F702" s="9">
        <v>2015</v>
      </c>
      <c r="G702" s="9">
        <v>1</v>
      </c>
      <c r="H702" s="9">
        <v>2</v>
      </c>
      <c r="I702" s="9">
        <v>3</v>
      </c>
      <c r="J702" s="9">
        <v>1</v>
      </c>
      <c r="K702" s="9" t="s">
        <v>1</v>
      </c>
      <c r="L702" s="9">
        <v>1</v>
      </c>
      <c r="M702" s="9" t="s">
        <v>14</v>
      </c>
      <c r="N702" s="9" t="s">
        <v>19</v>
      </c>
      <c r="P702" s="9">
        <v>1</v>
      </c>
      <c r="Q702" s="9">
        <v>0</v>
      </c>
      <c r="R702" s="9">
        <v>0</v>
      </c>
      <c r="S702" s="9">
        <v>3</v>
      </c>
      <c r="U702" s="9">
        <v>3</v>
      </c>
      <c r="V702" s="9">
        <v>1</v>
      </c>
      <c r="W702" s="9" t="s">
        <v>20</v>
      </c>
      <c r="Y702" s="9" t="s">
        <v>1</v>
      </c>
      <c r="Z702" s="68">
        <v>314.7</v>
      </c>
      <c r="AA702" s="68">
        <v>1841</v>
      </c>
      <c r="AB702" s="68">
        <v>46.1</v>
      </c>
      <c r="AC702" s="68" t="s">
        <v>20</v>
      </c>
      <c r="AD702" s="68" t="s">
        <v>20</v>
      </c>
      <c r="AE702" s="68" t="s">
        <v>20</v>
      </c>
      <c r="AF702" s="68">
        <v>14.3</v>
      </c>
      <c r="AG702" s="68" t="s">
        <v>20</v>
      </c>
      <c r="AH702" s="9">
        <v>0</v>
      </c>
      <c r="AI702" s="9">
        <v>1</v>
      </c>
      <c r="AK702" s="9">
        <v>1</v>
      </c>
      <c r="AL702" s="9">
        <v>1</v>
      </c>
      <c r="AM702" s="9" t="s">
        <v>20</v>
      </c>
      <c r="AN702" s="9" t="s">
        <v>20</v>
      </c>
      <c r="AO702" s="9" t="s">
        <v>20</v>
      </c>
      <c r="AQ702" s="53">
        <v>0</v>
      </c>
      <c r="AR702" s="9" t="s">
        <v>20</v>
      </c>
      <c r="AS702" s="9" t="s">
        <v>20</v>
      </c>
      <c r="AT702" s="9">
        <v>0</v>
      </c>
      <c r="AU702" s="9">
        <v>0</v>
      </c>
      <c r="AV702" s="9">
        <v>0</v>
      </c>
      <c r="AW702" s="9"/>
      <c r="AX702" s="9"/>
      <c r="AZ702" s="42" t="s">
        <v>3120</v>
      </c>
      <c r="BA702" s="9" t="s">
        <v>2342</v>
      </c>
      <c r="BB702" s="6" t="s">
        <v>1408</v>
      </c>
      <c r="BC702" s="9"/>
      <c r="BD702" s="9"/>
      <c r="BE702" s="9"/>
      <c r="BF702" s="9"/>
      <c r="BG702" s="9"/>
      <c r="BI702" t="s">
        <v>3146</v>
      </c>
    </row>
    <row r="703" spans="1:61" x14ac:dyDescent="0.25">
      <c r="A703" s="9" t="s">
        <v>1</v>
      </c>
      <c r="B703" s="9" t="s">
        <v>2056</v>
      </c>
      <c r="C703" s="9" t="str">
        <f>VLOOKUP(Tabelle1[[#This Row],[bank_name]],list_all_banks!$B$1:$C$691,2,FALSE)</f>
        <v>DE13693</v>
      </c>
      <c r="D703" s="6" t="s">
        <v>358</v>
      </c>
      <c r="E703" s="42" t="str">
        <f t="shared" si="10"/>
        <v>31.12.</v>
      </c>
      <c r="F703" s="9"/>
      <c r="G703" s="9"/>
      <c r="H703" s="9"/>
      <c r="I703" s="9"/>
      <c r="J703" s="9"/>
      <c r="K703" s="9"/>
      <c r="L703" s="9"/>
      <c r="M703" s="9"/>
      <c r="N703" s="9"/>
      <c r="P703" s="9"/>
      <c r="Q703" s="9"/>
      <c r="R703" s="9"/>
      <c r="S703" s="9"/>
      <c r="U703" s="9"/>
      <c r="V703" s="9"/>
      <c r="W703" s="9"/>
      <c r="Y703" s="9"/>
      <c r="Z703" s="9"/>
      <c r="AA703" s="9"/>
      <c r="AB703" s="9"/>
      <c r="AC703" s="9"/>
      <c r="AD703" s="9"/>
      <c r="AE703" s="9"/>
      <c r="AF703" s="9"/>
      <c r="AG703" s="9"/>
      <c r="AH703" s="9"/>
      <c r="AI703" s="9"/>
      <c r="AK703" s="9"/>
      <c r="AL703" s="9"/>
      <c r="AM703" s="9"/>
      <c r="AN703" s="9"/>
      <c r="AO703" s="9"/>
      <c r="AQ703" s="9"/>
      <c r="AR703" s="9"/>
      <c r="AS703" s="9"/>
      <c r="AT703" s="9"/>
      <c r="AU703" s="9"/>
      <c r="AV703" s="9"/>
      <c r="AW703" s="9"/>
      <c r="AX703" s="9"/>
      <c r="BA703" s="9"/>
      <c r="BG703" s="9"/>
    </row>
    <row r="704" spans="1:61" x14ac:dyDescent="0.25">
      <c r="A704" t="s">
        <v>1</v>
      </c>
      <c r="B704" t="s">
        <v>359</v>
      </c>
      <c r="C704" t="str">
        <f>VLOOKUP(Tabelle1[[#This Row],[bank_name]],list_all_banks!$B$1:$C$691,2,FALSE)</f>
        <v>DE13862</v>
      </c>
      <c r="D704" s="6" t="s">
        <v>360</v>
      </c>
      <c r="E704" s="42" t="str">
        <f t="shared" si="10"/>
        <v>31.12.</v>
      </c>
      <c r="U704" s="9"/>
      <c r="BG704" s="9"/>
    </row>
    <row r="705" spans="1:61" s="44" customFormat="1" ht="15.75" thickBot="1" x14ac:dyDescent="0.3">
      <c r="A705" s="44" t="s">
        <v>1</v>
      </c>
      <c r="B705" s="44" t="s">
        <v>2057</v>
      </c>
      <c r="C705" s="44" t="str">
        <f>VLOOKUP(Tabelle1[[#This Row],[bank_name]],list_all_banks!$B$1:$C$691,2,FALSE)</f>
        <v>DE13876</v>
      </c>
      <c r="D705" s="45" t="s">
        <v>361</v>
      </c>
      <c r="E705" s="46" t="str">
        <f t="shared" si="10"/>
        <v>31.12.</v>
      </c>
      <c r="O705" s="45"/>
      <c r="T705" s="45"/>
      <c r="X705" s="45"/>
      <c r="AJ705" s="45"/>
      <c r="AP705" s="45"/>
      <c r="AY705" s="45"/>
      <c r="AZ705" s="46"/>
      <c r="BB705" s="45"/>
      <c r="BH705" s="45"/>
    </row>
    <row r="706" spans="1:61" x14ac:dyDescent="0.25">
      <c r="A706" t="s">
        <v>1</v>
      </c>
      <c r="B706" t="s">
        <v>362</v>
      </c>
      <c r="C706" t="str">
        <f>VLOOKUP(Tabelle1[[#This Row],[bank_name]],list_all_banks!$B$1:$C$691,2,FALSE)</f>
        <v>DE13885</v>
      </c>
      <c r="D706" s="6" t="s">
        <v>363</v>
      </c>
      <c r="E706" s="42" t="str">
        <f t="shared" si="10"/>
        <v>31.12.</v>
      </c>
      <c r="U706" s="9"/>
      <c r="BG706" s="9"/>
    </row>
    <row r="707" spans="1:61" x14ac:dyDescent="0.25">
      <c r="A707" s="9" t="s">
        <v>1</v>
      </c>
      <c r="B707" s="9" t="s">
        <v>2058</v>
      </c>
      <c r="C707" s="9" t="str">
        <f>VLOOKUP(Tabelle1[[#This Row],[bank_name]],list_all_banks!$B$1:$C$691,2,FALSE)</f>
        <v>DE13912</v>
      </c>
      <c r="D707" s="6" t="s">
        <v>364</v>
      </c>
      <c r="E707" s="42" t="str">
        <f t="shared" ref="E707:E770" si="11">CONCATENATE($E$2,F707)</f>
        <v>31.12.</v>
      </c>
      <c r="F707" s="9"/>
      <c r="G707" s="9"/>
      <c r="H707" s="9"/>
      <c r="I707" s="9"/>
      <c r="J707" s="9"/>
      <c r="K707" s="9"/>
      <c r="L707" s="9"/>
      <c r="M707" s="9"/>
      <c r="N707" s="9"/>
      <c r="P707" s="9"/>
      <c r="Q707" s="9"/>
      <c r="R707" s="9"/>
      <c r="S707" s="9"/>
      <c r="U707" s="9"/>
      <c r="V707" s="9"/>
      <c r="W707" s="9"/>
      <c r="Y707" s="9"/>
      <c r="Z707" s="9"/>
      <c r="AA707" s="9"/>
      <c r="AB707" s="9"/>
      <c r="AC707" s="9"/>
      <c r="AD707" s="9"/>
      <c r="AE707" s="9"/>
      <c r="AF707" s="9"/>
      <c r="AG707" s="9"/>
      <c r="AH707" s="9"/>
      <c r="AI707" s="9"/>
      <c r="AK707" s="9"/>
      <c r="AL707" s="9"/>
      <c r="AM707" s="9"/>
      <c r="AN707" s="9"/>
      <c r="AO707" s="9"/>
      <c r="AQ707" s="9"/>
      <c r="AR707" s="9"/>
      <c r="AS707" s="9"/>
      <c r="AT707" s="9"/>
      <c r="AU707" s="9"/>
      <c r="AV707" s="9"/>
      <c r="AW707" s="9"/>
      <c r="AX707" s="9"/>
      <c r="BA707" s="9"/>
      <c r="BC707" s="9"/>
      <c r="BD707" s="9"/>
      <c r="BE707" s="9"/>
      <c r="BF707" s="9"/>
      <c r="BG707" s="9"/>
      <c r="BI707" s="9"/>
    </row>
    <row r="708" spans="1:61" x14ac:dyDescent="0.25">
      <c r="A708" s="17" t="s">
        <v>1</v>
      </c>
      <c r="B708" t="s">
        <v>365</v>
      </c>
      <c r="C708" t="str">
        <f>VLOOKUP(Tabelle1[[#This Row],[bank_name]],list_all_banks!$B$1:$C$691,2,FALSE)</f>
        <v>DE14021</v>
      </c>
      <c r="D708" s="6" t="s">
        <v>366</v>
      </c>
      <c r="E708" s="42" t="str">
        <f t="shared" si="11"/>
        <v>31.12.2014</v>
      </c>
      <c r="F708">
        <v>2014</v>
      </c>
      <c r="G708">
        <v>1</v>
      </c>
      <c r="H708">
        <v>3</v>
      </c>
      <c r="I708">
        <v>3</v>
      </c>
      <c r="J708">
        <v>1</v>
      </c>
      <c r="K708" t="s">
        <v>1</v>
      </c>
      <c r="L708">
        <v>2</v>
      </c>
      <c r="M708" t="s">
        <v>14</v>
      </c>
      <c r="N708" t="s">
        <v>19</v>
      </c>
      <c r="P708">
        <v>3</v>
      </c>
      <c r="Q708">
        <v>2</v>
      </c>
      <c r="R708">
        <v>1</v>
      </c>
      <c r="S708">
        <v>3</v>
      </c>
      <c r="U708">
        <v>0</v>
      </c>
      <c r="V708">
        <v>0</v>
      </c>
      <c r="W708" t="s">
        <v>20</v>
      </c>
      <c r="Y708" t="s">
        <v>1</v>
      </c>
      <c r="Z708" s="13">
        <v>207.7</v>
      </c>
      <c r="AA708" s="13">
        <v>1044</v>
      </c>
      <c r="AB708" s="13">
        <v>-386.8</v>
      </c>
      <c r="AC708" s="13" t="s">
        <v>20</v>
      </c>
      <c r="AD708" s="13" t="s">
        <v>20</v>
      </c>
      <c r="AE708" s="13" t="s">
        <v>20</v>
      </c>
      <c r="AF708" s="13" t="s">
        <v>20</v>
      </c>
      <c r="AG708" s="13">
        <v>144.4</v>
      </c>
      <c r="AH708" t="s">
        <v>20</v>
      </c>
      <c r="AI708">
        <v>0</v>
      </c>
      <c r="AK708">
        <v>0</v>
      </c>
      <c r="AL708">
        <v>0</v>
      </c>
      <c r="AM708">
        <v>2</v>
      </c>
      <c r="AN708" t="s">
        <v>20</v>
      </c>
      <c r="AO708" t="s">
        <v>20</v>
      </c>
      <c r="AQ708">
        <v>1</v>
      </c>
      <c r="AR708">
        <v>1</v>
      </c>
      <c r="AS708">
        <v>1</v>
      </c>
      <c r="AT708">
        <v>1</v>
      </c>
      <c r="AU708">
        <v>2</v>
      </c>
      <c r="AV708">
        <v>0</v>
      </c>
      <c r="AZ708" s="42" t="s">
        <v>1886</v>
      </c>
      <c r="BA708" s="14" t="s">
        <v>2343</v>
      </c>
      <c r="BB708" s="6" t="s">
        <v>1409</v>
      </c>
      <c r="BG708" s="9"/>
      <c r="BI708" t="s">
        <v>3146</v>
      </c>
    </row>
    <row r="709" spans="1:61" x14ac:dyDescent="0.25">
      <c r="A709" s="17" t="s">
        <v>1</v>
      </c>
      <c r="B709" t="s">
        <v>365</v>
      </c>
      <c r="C709" t="str">
        <f>VLOOKUP(Tabelle1[[#This Row],[bank_name]],list_all_banks!$B$1:$C$691,2,FALSE)</f>
        <v>DE14021</v>
      </c>
      <c r="D709" s="6" t="s">
        <v>366</v>
      </c>
      <c r="E709" s="42" t="str">
        <f t="shared" si="11"/>
        <v>31.12.2014</v>
      </c>
      <c r="F709">
        <v>2014</v>
      </c>
      <c r="G709">
        <v>1</v>
      </c>
      <c r="H709">
        <v>3</v>
      </c>
      <c r="I709">
        <v>3</v>
      </c>
      <c r="J709">
        <v>1</v>
      </c>
      <c r="K709" t="s">
        <v>1</v>
      </c>
      <c r="L709">
        <v>2</v>
      </c>
      <c r="M709" t="s">
        <v>14</v>
      </c>
      <c r="N709" t="s">
        <v>19</v>
      </c>
      <c r="P709">
        <v>3</v>
      </c>
      <c r="Q709">
        <v>2</v>
      </c>
      <c r="R709">
        <v>1</v>
      </c>
      <c r="S709">
        <v>3</v>
      </c>
      <c r="U709">
        <v>0</v>
      </c>
      <c r="V709">
        <v>0</v>
      </c>
      <c r="W709" t="s">
        <v>20</v>
      </c>
      <c r="Y709" t="s">
        <v>1633</v>
      </c>
      <c r="Z709" s="13">
        <v>-0.55000000000000004</v>
      </c>
      <c r="AA709" s="13">
        <v>5</v>
      </c>
      <c r="AB709" s="13">
        <v>-0.3</v>
      </c>
      <c r="AC709" s="13" t="s">
        <v>20</v>
      </c>
      <c r="AD709" s="13" t="s">
        <v>20</v>
      </c>
      <c r="AE709" s="13" t="s">
        <v>20</v>
      </c>
      <c r="AF709" s="13" t="s">
        <v>20</v>
      </c>
      <c r="AG709" s="13">
        <v>1.7</v>
      </c>
      <c r="AH709" t="s">
        <v>20</v>
      </c>
      <c r="AI709">
        <v>0</v>
      </c>
      <c r="AK709">
        <v>0</v>
      </c>
      <c r="AL709">
        <v>0</v>
      </c>
      <c r="AM709">
        <v>2</v>
      </c>
      <c r="AN709" t="s">
        <v>20</v>
      </c>
      <c r="AO709" t="s">
        <v>20</v>
      </c>
      <c r="AQ709">
        <v>1</v>
      </c>
      <c r="AR709">
        <v>1</v>
      </c>
      <c r="AS709">
        <v>1</v>
      </c>
      <c r="AT709">
        <v>1</v>
      </c>
      <c r="AU709">
        <v>2</v>
      </c>
      <c r="AV709">
        <v>0</v>
      </c>
      <c r="AZ709" s="70" t="s">
        <v>2983</v>
      </c>
      <c r="BA709" s="14" t="s">
        <v>2343</v>
      </c>
      <c r="BB709" s="6" t="s">
        <v>1409</v>
      </c>
      <c r="BG709" s="9"/>
      <c r="BI709" t="s">
        <v>3146</v>
      </c>
    </row>
    <row r="710" spans="1:61" x14ac:dyDescent="0.25">
      <c r="A710" s="17" t="s">
        <v>1</v>
      </c>
      <c r="B710" t="s">
        <v>365</v>
      </c>
      <c r="C710" t="str">
        <f>VLOOKUP(Tabelle1[[#This Row],[bank_name]],list_all_banks!$B$1:$C$691,2,FALSE)</f>
        <v>DE14021</v>
      </c>
      <c r="D710" s="6" t="s">
        <v>366</v>
      </c>
      <c r="E710" s="42" t="str">
        <f t="shared" si="11"/>
        <v>31.12.2014</v>
      </c>
      <c r="F710">
        <v>2014</v>
      </c>
      <c r="G710">
        <v>1</v>
      </c>
      <c r="H710">
        <v>3</v>
      </c>
      <c r="I710">
        <v>3</v>
      </c>
      <c r="J710">
        <v>1</v>
      </c>
      <c r="K710" t="s">
        <v>1</v>
      </c>
      <c r="L710">
        <v>2</v>
      </c>
      <c r="M710" t="s">
        <v>14</v>
      </c>
      <c r="N710" t="s">
        <v>19</v>
      </c>
      <c r="P710">
        <v>3</v>
      </c>
      <c r="Q710">
        <v>2</v>
      </c>
      <c r="R710">
        <v>1</v>
      </c>
      <c r="S710">
        <v>3</v>
      </c>
      <c r="U710">
        <v>0</v>
      </c>
      <c r="V710">
        <v>0</v>
      </c>
      <c r="W710" t="s">
        <v>20</v>
      </c>
      <c r="Y710" t="s">
        <v>1660</v>
      </c>
      <c r="Z710" s="13">
        <v>2.4</v>
      </c>
      <c r="AA710" s="13">
        <v>0</v>
      </c>
      <c r="AB710" s="13">
        <v>1</v>
      </c>
      <c r="AC710" s="13" t="s">
        <v>20</v>
      </c>
      <c r="AD710" s="13" t="s">
        <v>20</v>
      </c>
      <c r="AE710" s="13" t="s">
        <v>20</v>
      </c>
      <c r="AF710" s="13" t="s">
        <v>20</v>
      </c>
      <c r="AG710" s="13">
        <v>0</v>
      </c>
      <c r="AH710" t="s">
        <v>20</v>
      </c>
      <c r="AI710">
        <v>0</v>
      </c>
      <c r="AK710">
        <v>0</v>
      </c>
      <c r="AL710">
        <v>0</v>
      </c>
      <c r="AM710">
        <v>2</v>
      </c>
      <c r="AN710" t="s">
        <v>20</v>
      </c>
      <c r="AO710" t="s">
        <v>20</v>
      </c>
      <c r="AQ710">
        <v>1</v>
      </c>
      <c r="AR710">
        <v>1</v>
      </c>
      <c r="AS710">
        <v>1</v>
      </c>
      <c r="AT710">
        <v>1</v>
      </c>
      <c r="AU710">
        <v>2</v>
      </c>
      <c r="AV710">
        <v>0</v>
      </c>
      <c r="AZ710" s="42" t="s">
        <v>1851</v>
      </c>
      <c r="BA710" s="14" t="s">
        <v>2343</v>
      </c>
      <c r="BB710" s="6" t="s">
        <v>1409</v>
      </c>
      <c r="BG710" s="9"/>
      <c r="BI710" t="s">
        <v>3146</v>
      </c>
    </row>
    <row r="711" spans="1:61" x14ac:dyDescent="0.25">
      <c r="A711" s="17" t="s">
        <v>1</v>
      </c>
      <c r="B711" t="s">
        <v>365</v>
      </c>
      <c r="C711" t="str">
        <f>VLOOKUP(Tabelle1[[#This Row],[bank_name]],list_all_banks!$B$1:$C$691,2,FALSE)</f>
        <v>DE14021</v>
      </c>
      <c r="D711" s="6" t="s">
        <v>366</v>
      </c>
      <c r="E711" s="42" t="str">
        <f t="shared" si="11"/>
        <v>31.12.2014</v>
      </c>
      <c r="F711">
        <v>2014</v>
      </c>
      <c r="G711">
        <v>1</v>
      </c>
      <c r="H711">
        <v>3</v>
      </c>
      <c r="I711">
        <v>3</v>
      </c>
      <c r="J711">
        <v>1</v>
      </c>
      <c r="K711" t="s">
        <v>1</v>
      </c>
      <c r="L711">
        <v>2</v>
      </c>
      <c r="M711" t="s">
        <v>14</v>
      </c>
      <c r="N711" t="s">
        <v>19</v>
      </c>
      <c r="P711">
        <v>3</v>
      </c>
      <c r="Q711">
        <v>2</v>
      </c>
      <c r="R711">
        <v>1</v>
      </c>
      <c r="S711">
        <v>3</v>
      </c>
      <c r="U711">
        <v>0</v>
      </c>
      <c r="V711">
        <v>0</v>
      </c>
      <c r="W711" t="s">
        <v>20</v>
      </c>
      <c r="Y711" t="s">
        <v>1695</v>
      </c>
      <c r="Z711" s="13">
        <v>0.5</v>
      </c>
      <c r="AA711" s="13">
        <v>0</v>
      </c>
      <c r="AB711" s="13">
        <v>0.4</v>
      </c>
      <c r="AC711" s="13" t="s">
        <v>20</v>
      </c>
      <c r="AD711" s="13" t="s">
        <v>20</v>
      </c>
      <c r="AE711" s="13" t="s">
        <v>20</v>
      </c>
      <c r="AF711" s="13" t="s">
        <v>20</v>
      </c>
      <c r="AG711" s="13">
        <v>0</v>
      </c>
      <c r="AH711" t="s">
        <v>20</v>
      </c>
      <c r="AI711">
        <v>0</v>
      </c>
      <c r="AK711">
        <v>0</v>
      </c>
      <c r="AL711">
        <v>0</v>
      </c>
      <c r="AM711">
        <v>2</v>
      </c>
      <c r="AN711" t="s">
        <v>20</v>
      </c>
      <c r="AO711" t="s">
        <v>20</v>
      </c>
      <c r="AQ711">
        <v>1</v>
      </c>
      <c r="AR711">
        <v>1</v>
      </c>
      <c r="AS711">
        <v>1</v>
      </c>
      <c r="AT711">
        <v>1</v>
      </c>
      <c r="AU711">
        <v>2</v>
      </c>
      <c r="AV711">
        <v>0</v>
      </c>
      <c r="BA711" s="14" t="s">
        <v>2343</v>
      </c>
      <c r="BB711" s="6" t="s">
        <v>1409</v>
      </c>
      <c r="BG711" s="9"/>
      <c r="BI711" t="s">
        <v>3146</v>
      </c>
    </row>
    <row r="712" spans="1:61" x14ac:dyDescent="0.25">
      <c r="A712" s="17" t="s">
        <v>1</v>
      </c>
      <c r="B712" t="s">
        <v>365</v>
      </c>
      <c r="C712" t="str">
        <f>VLOOKUP(Tabelle1[[#This Row],[bank_name]],list_all_banks!$B$1:$C$691,2,FALSE)</f>
        <v>DE14021</v>
      </c>
      <c r="D712" s="6" t="s">
        <v>366</v>
      </c>
      <c r="E712" s="42" t="str">
        <f t="shared" si="11"/>
        <v>31.12.2014</v>
      </c>
      <c r="F712">
        <v>2014</v>
      </c>
      <c r="G712">
        <v>1</v>
      </c>
      <c r="H712">
        <v>3</v>
      </c>
      <c r="I712">
        <v>3</v>
      </c>
      <c r="J712">
        <v>1</v>
      </c>
      <c r="K712" t="s">
        <v>1</v>
      </c>
      <c r="L712">
        <v>2</v>
      </c>
      <c r="M712" t="s">
        <v>14</v>
      </c>
      <c r="N712" t="s">
        <v>19</v>
      </c>
      <c r="P712">
        <v>3</v>
      </c>
      <c r="Q712">
        <v>2</v>
      </c>
      <c r="R712">
        <v>1</v>
      </c>
      <c r="S712">
        <v>3</v>
      </c>
      <c r="U712">
        <v>0</v>
      </c>
      <c r="V712">
        <v>0</v>
      </c>
      <c r="W712" t="s">
        <v>20</v>
      </c>
      <c r="Y712" t="s">
        <v>1657</v>
      </c>
      <c r="Z712" s="13">
        <v>0.6</v>
      </c>
      <c r="AA712" s="13">
        <v>9</v>
      </c>
      <c r="AB712" s="13">
        <v>-3</v>
      </c>
      <c r="AC712" s="13" t="s">
        <v>20</v>
      </c>
      <c r="AD712" s="13" t="s">
        <v>20</v>
      </c>
      <c r="AE712" s="13" t="s">
        <v>20</v>
      </c>
      <c r="AF712" s="13" t="s">
        <v>20</v>
      </c>
      <c r="AG712" s="13">
        <v>0</v>
      </c>
      <c r="AH712" t="s">
        <v>20</v>
      </c>
      <c r="AI712">
        <v>0</v>
      </c>
      <c r="AK712">
        <v>0</v>
      </c>
      <c r="AL712">
        <v>0</v>
      </c>
      <c r="AM712">
        <v>2</v>
      </c>
      <c r="AN712" t="s">
        <v>20</v>
      </c>
      <c r="AO712" t="s">
        <v>20</v>
      </c>
      <c r="AQ712">
        <v>1</v>
      </c>
      <c r="AR712">
        <v>1</v>
      </c>
      <c r="AS712">
        <v>1</v>
      </c>
      <c r="AT712">
        <v>1</v>
      </c>
      <c r="AU712">
        <v>2</v>
      </c>
      <c r="AV712">
        <v>0</v>
      </c>
      <c r="BA712" s="14" t="s">
        <v>2343</v>
      </c>
      <c r="BB712" s="6" t="s">
        <v>1409</v>
      </c>
      <c r="BG712" s="9"/>
      <c r="BI712" t="s">
        <v>3146</v>
      </c>
    </row>
    <row r="713" spans="1:61" x14ac:dyDescent="0.25">
      <c r="A713" s="17" t="s">
        <v>1</v>
      </c>
      <c r="B713" t="s">
        <v>365</v>
      </c>
      <c r="C713" t="str">
        <f>VLOOKUP(Tabelle1[[#This Row],[bank_name]],list_all_banks!$B$1:$C$691,2,FALSE)</f>
        <v>DE14021</v>
      </c>
      <c r="D713" s="6" t="s">
        <v>366</v>
      </c>
      <c r="E713" s="42" t="str">
        <f t="shared" si="11"/>
        <v>31.12.2014</v>
      </c>
      <c r="F713">
        <v>2014</v>
      </c>
      <c r="G713">
        <v>1</v>
      </c>
      <c r="H713">
        <v>3</v>
      </c>
      <c r="I713">
        <v>3</v>
      </c>
      <c r="J713">
        <v>1</v>
      </c>
      <c r="K713" t="s">
        <v>1</v>
      </c>
      <c r="L713">
        <v>2</v>
      </c>
      <c r="M713" t="s">
        <v>14</v>
      </c>
      <c r="N713" t="s">
        <v>19</v>
      </c>
      <c r="P713">
        <v>3</v>
      </c>
      <c r="Q713">
        <v>2</v>
      </c>
      <c r="R713">
        <v>1</v>
      </c>
      <c r="S713">
        <v>3</v>
      </c>
      <c r="U713">
        <v>0</v>
      </c>
      <c r="V713">
        <v>0</v>
      </c>
      <c r="W713" t="s">
        <v>20</v>
      </c>
      <c r="Y713" t="s">
        <v>1020</v>
      </c>
      <c r="Z713" s="13">
        <v>3.6</v>
      </c>
      <c r="AA713" s="13">
        <v>24</v>
      </c>
      <c r="AB713" s="13">
        <v>-2.1</v>
      </c>
      <c r="AC713" s="13" t="s">
        <v>20</v>
      </c>
      <c r="AD713" s="13" t="s">
        <v>20</v>
      </c>
      <c r="AE713" s="13" t="s">
        <v>20</v>
      </c>
      <c r="AF713" s="13" t="s">
        <v>20</v>
      </c>
      <c r="AG713" s="13">
        <v>-0.4</v>
      </c>
      <c r="AH713" t="s">
        <v>20</v>
      </c>
      <c r="AI713">
        <v>0</v>
      </c>
      <c r="AK713">
        <v>0</v>
      </c>
      <c r="AL713">
        <v>0</v>
      </c>
      <c r="AM713">
        <v>2</v>
      </c>
      <c r="AN713" t="s">
        <v>20</v>
      </c>
      <c r="AO713" t="s">
        <v>20</v>
      </c>
      <c r="AQ713">
        <v>1</v>
      </c>
      <c r="AR713">
        <v>1</v>
      </c>
      <c r="AS713">
        <v>1</v>
      </c>
      <c r="AT713">
        <v>1</v>
      </c>
      <c r="AU713">
        <v>2</v>
      </c>
      <c r="AV713">
        <v>0</v>
      </c>
      <c r="BA713" s="14" t="s">
        <v>2343</v>
      </c>
      <c r="BB713" s="6" t="s">
        <v>1409</v>
      </c>
      <c r="BG713" s="9"/>
      <c r="BI713" t="s">
        <v>3146</v>
      </c>
    </row>
    <row r="714" spans="1:61" x14ac:dyDescent="0.25">
      <c r="A714" s="17" t="s">
        <v>1</v>
      </c>
      <c r="B714" t="s">
        <v>365</v>
      </c>
      <c r="C714" t="str">
        <f>VLOOKUP(Tabelle1[[#This Row],[bank_name]],list_all_banks!$B$1:$C$691,2,FALSE)</f>
        <v>DE14021</v>
      </c>
      <c r="D714" s="6" t="s">
        <v>366</v>
      </c>
      <c r="E714" s="42" t="str">
        <f t="shared" si="11"/>
        <v>31.12.2014</v>
      </c>
      <c r="F714">
        <v>2014</v>
      </c>
      <c r="G714">
        <v>1</v>
      </c>
      <c r="H714">
        <v>3</v>
      </c>
      <c r="I714">
        <v>3</v>
      </c>
      <c r="J714">
        <v>1</v>
      </c>
      <c r="K714" t="s">
        <v>1</v>
      </c>
      <c r="L714">
        <v>2</v>
      </c>
      <c r="M714" t="s">
        <v>14</v>
      </c>
      <c r="N714" t="s">
        <v>19</v>
      </c>
      <c r="P714">
        <v>3</v>
      </c>
      <c r="Q714">
        <v>2</v>
      </c>
      <c r="R714">
        <v>1</v>
      </c>
      <c r="S714">
        <v>3</v>
      </c>
      <c r="U714">
        <v>0</v>
      </c>
      <c r="V714">
        <v>0</v>
      </c>
      <c r="W714" t="s">
        <v>20</v>
      </c>
      <c r="Y714" t="s">
        <v>1696</v>
      </c>
      <c r="Z714" s="13">
        <v>-2.9</v>
      </c>
      <c r="AA714" s="13">
        <v>7</v>
      </c>
      <c r="AB714" s="13">
        <v>-6.9</v>
      </c>
      <c r="AC714" s="13" t="s">
        <v>20</v>
      </c>
      <c r="AD714" s="13" t="s">
        <v>20</v>
      </c>
      <c r="AE714" s="13" t="s">
        <v>20</v>
      </c>
      <c r="AF714" s="13" t="s">
        <v>20</v>
      </c>
      <c r="AG714" s="13">
        <v>0</v>
      </c>
      <c r="AH714" t="s">
        <v>20</v>
      </c>
      <c r="AI714">
        <v>0</v>
      </c>
      <c r="AK714">
        <v>0</v>
      </c>
      <c r="AL714">
        <v>0</v>
      </c>
      <c r="AM714">
        <v>2</v>
      </c>
      <c r="AN714" t="s">
        <v>20</v>
      </c>
      <c r="AO714" t="s">
        <v>20</v>
      </c>
      <c r="AQ714">
        <v>1</v>
      </c>
      <c r="AR714">
        <v>1</v>
      </c>
      <c r="AS714">
        <v>1</v>
      </c>
      <c r="AT714">
        <v>1</v>
      </c>
      <c r="AU714">
        <v>2</v>
      </c>
      <c r="AV714">
        <v>0</v>
      </c>
      <c r="BA714" s="14" t="s">
        <v>2343</v>
      </c>
      <c r="BB714" s="6" t="s">
        <v>1409</v>
      </c>
      <c r="BG714" s="9"/>
      <c r="BI714" t="s">
        <v>3146</v>
      </c>
    </row>
    <row r="715" spans="1:61" x14ac:dyDescent="0.25">
      <c r="A715" s="17" t="s">
        <v>1</v>
      </c>
      <c r="B715" t="s">
        <v>365</v>
      </c>
      <c r="C715" t="str">
        <f>VLOOKUP(Tabelle1[[#This Row],[bank_name]],list_all_banks!$B$1:$C$691,2,FALSE)</f>
        <v>DE14021</v>
      </c>
      <c r="D715" s="6" t="s">
        <v>366</v>
      </c>
      <c r="E715" s="42" t="str">
        <f t="shared" si="11"/>
        <v>31.12.2014</v>
      </c>
      <c r="F715">
        <v>2014</v>
      </c>
      <c r="G715">
        <v>1</v>
      </c>
      <c r="H715">
        <v>3</v>
      </c>
      <c r="I715">
        <v>3</v>
      </c>
      <c r="J715">
        <v>1</v>
      </c>
      <c r="K715" t="s">
        <v>1</v>
      </c>
      <c r="L715">
        <v>2</v>
      </c>
      <c r="M715" t="s">
        <v>14</v>
      </c>
      <c r="N715" t="s">
        <v>19</v>
      </c>
      <c r="P715">
        <v>3</v>
      </c>
      <c r="Q715">
        <v>2</v>
      </c>
      <c r="R715">
        <v>1</v>
      </c>
      <c r="S715">
        <v>3</v>
      </c>
      <c r="U715">
        <v>0</v>
      </c>
      <c r="V715">
        <v>0</v>
      </c>
      <c r="W715" t="s">
        <v>20</v>
      </c>
      <c r="Y715" t="s">
        <v>1659</v>
      </c>
      <c r="Z715" s="13">
        <v>0.4</v>
      </c>
      <c r="AA715" s="13">
        <v>8</v>
      </c>
      <c r="AB715" s="13">
        <v>-1</v>
      </c>
      <c r="AC715" s="13" t="s">
        <v>20</v>
      </c>
      <c r="AD715" s="13" t="s">
        <v>20</v>
      </c>
      <c r="AE715" s="13" t="s">
        <v>20</v>
      </c>
      <c r="AF715" s="13" t="s">
        <v>20</v>
      </c>
      <c r="AG715" s="13">
        <v>0</v>
      </c>
      <c r="AH715" t="s">
        <v>20</v>
      </c>
      <c r="AI715">
        <v>0</v>
      </c>
      <c r="AK715">
        <v>0</v>
      </c>
      <c r="AL715">
        <v>0</v>
      </c>
      <c r="AM715">
        <v>2</v>
      </c>
      <c r="AN715" t="s">
        <v>20</v>
      </c>
      <c r="AO715" t="s">
        <v>20</v>
      </c>
      <c r="AQ715">
        <v>1</v>
      </c>
      <c r="AR715">
        <v>1</v>
      </c>
      <c r="AS715">
        <v>1</v>
      </c>
      <c r="AT715">
        <v>1</v>
      </c>
      <c r="AU715">
        <v>2</v>
      </c>
      <c r="AV715">
        <v>0</v>
      </c>
      <c r="BA715" s="14" t="s">
        <v>2343</v>
      </c>
      <c r="BB715" s="6" t="s">
        <v>1409</v>
      </c>
      <c r="BG715" s="9"/>
      <c r="BI715" t="s">
        <v>3146</v>
      </c>
    </row>
    <row r="716" spans="1:61" x14ac:dyDescent="0.25">
      <c r="A716" s="17" t="s">
        <v>1</v>
      </c>
      <c r="B716" t="s">
        <v>365</v>
      </c>
      <c r="C716" t="str">
        <f>VLOOKUP(Tabelle1[[#This Row],[bank_name]],list_all_banks!$B$1:$C$691,2,FALSE)</f>
        <v>DE14021</v>
      </c>
      <c r="D716" s="6" t="s">
        <v>366</v>
      </c>
      <c r="E716" s="42" t="str">
        <f t="shared" si="11"/>
        <v>31.12.2014</v>
      </c>
      <c r="F716">
        <v>2014</v>
      </c>
      <c r="G716">
        <v>1</v>
      </c>
      <c r="H716">
        <v>3</v>
      </c>
      <c r="I716">
        <v>3</v>
      </c>
      <c r="J716">
        <v>1</v>
      </c>
      <c r="K716" t="s">
        <v>1</v>
      </c>
      <c r="L716">
        <v>2</v>
      </c>
      <c r="M716" t="s">
        <v>14</v>
      </c>
      <c r="N716" t="s">
        <v>19</v>
      </c>
      <c r="P716">
        <v>3</v>
      </c>
      <c r="Q716">
        <v>2</v>
      </c>
      <c r="R716">
        <v>1</v>
      </c>
      <c r="S716">
        <v>3</v>
      </c>
      <c r="U716">
        <v>0</v>
      </c>
      <c r="V716">
        <v>0</v>
      </c>
      <c r="W716" t="s">
        <v>20</v>
      </c>
      <c r="Y716" t="s">
        <v>493</v>
      </c>
      <c r="Z716" s="13">
        <v>2.2999999999999998</v>
      </c>
      <c r="AA716" s="13">
        <v>17</v>
      </c>
      <c r="AB716" s="13">
        <v>-0.5</v>
      </c>
      <c r="AC716" s="13" t="s">
        <v>20</v>
      </c>
      <c r="AD716" s="13" t="s">
        <v>20</v>
      </c>
      <c r="AE716" s="13" t="s">
        <v>20</v>
      </c>
      <c r="AF716" s="13" t="s">
        <v>20</v>
      </c>
      <c r="AG716" s="13">
        <v>0.1</v>
      </c>
      <c r="AH716" t="s">
        <v>20</v>
      </c>
      <c r="AI716">
        <v>0</v>
      </c>
      <c r="AK716">
        <v>0</v>
      </c>
      <c r="AL716">
        <v>0</v>
      </c>
      <c r="AM716">
        <v>2</v>
      </c>
      <c r="AN716" t="s">
        <v>20</v>
      </c>
      <c r="AO716" t="s">
        <v>20</v>
      </c>
      <c r="AQ716">
        <v>1</v>
      </c>
      <c r="AR716">
        <v>1</v>
      </c>
      <c r="AS716">
        <v>1</v>
      </c>
      <c r="AT716">
        <v>1</v>
      </c>
      <c r="AU716">
        <v>2</v>
      </c>
      <c r="AV716">
        <v>0</v>
      </c>
      <c r="BA716" s="14" t="s">
        <v>2343</v>
      </c>
      <c r="BB716" s="6" t="s">
        <v>1409</v>
      </c>
      <c r="BG716" s="9"/>
      <c r="BI716" t="s">
        <v>3146</v>
      </c>
    </row>
    <row r="717" spans="1:61" s="44" customFormat="1" ht="15.75" thickBot="1" x14ac:dyDescent="0.3">
      <c r="A717" s="133" t="s">
        <v>1</v>
      </c>
      <c r="B717" s="44" t="s">
        <v>365</v>
      </c>
      <c r="C717" s="44" t="str">
        <f>VLOOKUP(Tabelle1[[#This Row],[bank_name]],list_all_banks!$B$1:$C$691,2,FALSE)</f>
        <v>DE14021</v>
      </c>
      <c r="D717" s="45" t="s">
        <v>366</v>
      </c>
      <c r="E717" s="46" t="str">
        <f t="shared" si="11"/>
        <v>31.12.2014</v>
      </c>
      <c r="F717" s="44">
        <v>2014</v>
      </c>
      <c r="G717" s="44">
        <v>1</v>
      </c>
      <c r="H717" s="44">
        <v>3</v>
      </c>
      <c r="I717" s="44">
        <v>3</v>
      </c>
      <c r="J717" s="44">
        <v>1</v>
      </c>
      <c r="K717" s="44" t="s">
        <v>1</v>
      </c>
      <c r="L717" s="44">
        <v>2</v>
      </c>
      <c r="M717" s="44" t="s">
        <v>14</v>
      </c>
      <c r="N717" s="44" t="s">
        <v>19</v>
      </c>
      <c r="O717" s="45"/>
      <c r="P717" s="44">
        <v>3</v>
      </c>
      <c r="Q717" s="44">
        <v>2</v>
      </c>
      <c r="R717" s="44">
        <v>1</v>
      </c>
      <c r="S717" s="44">
        <v>3</v>
      </c>
      <c r="T717" s="45"/>
      <c r="U717" s="44">
        <v>0</v>
      </c>
      <c r="V717" s="44">
        <v>0</v>
      </c>
      <c r="W717" s="44" t="s">
        <v>20</v>
      </c>
      <c r="X717" s="45"/>
      <c r="Y717" s="44" t="s">
        <v>1694</v>
      </c>
      <c r="Z717" s="123">
        <v>2.6</v>
      </c>
      <c r="AA717" s="123">
        <v>0</v>
      </c>
      <c r="AB717" s="123">
        <v>-0.3</v>
      </c>
      <c r="AC717" s="123" t="s">
        <v>20</v>
      </c>
      <c r="AD717" s="123" t="s">
        <v>20</v>
      </c>
      <c r="AE717" s="123" t="s">
        <v>20</v>
      </c>
      <c r="AF717" s="123" t="s">
        <v>20</v>
      </c>
      <c r="AG717" s="123">
        <v>-2</v>
      </c>
      <c r="AH717" s="44" t="s">
        <v>20</v>
      </c>
      <c r="AI717" s="44">
        <v>0</v>
      </c>
      <c r="AJ717" s="45"/>
      <c r="AK717" s="44">
        <v>0</v>
      </c>
      <c r="AL717" s="44">
        <v>0</v>
      </c>
      <c r="AM717" s="44">
        <v>2</v>
      </c>
      <c r="AN717" s="44" t="s">
        <v>20</v>
      </c>
      <c r="AO717" s="44" t="s">
        <v>20</v>
      </c>
      <c r="AP717" s="45"/>
      <c r="AQ717" s="44">
        <v>1</v>
      </c>
      <c r="AR717" s="44">
        <v>1</v>
      </c>
      <c r="AS717" s="44">
        <v>1</v>
      </c>
      <c r="AT717" s="44">
        <v>1</v>
      </c>
      <c r="AU717" s="44">
        <v>2</v>
      </c>
      <c r="AV717" s="44">
        <v>0</v>
      </c>
      <c r="AY717" s="45"/>
      <c r="AZ717" s="46"/>
      <c r="BA717" s="47" t="s">
        <v>2343</v>
      </c>
      <c r="BB717" s="45" t="s">
        <v>1409</v>
      </c>
      <c r="BH717" s="45"/>
      <c r="BI717" t="s">
        <v>3146</v>
      </c>
    </row>
    <row r="718" spans="1:61" x14ac:dyDescent="0.25">
      <c r="A718" s="102" t="s">
        <v>1</v>
      </c>
      <c r="B718" s="9" t="s">
        <v>365</v>
      </c>
      <c r="C718" s="9" t="str">
        <f>VLOOKUP(Tabelle1[[#This Row],[bank_name]],list_all_banks!$B$1:$C$691,2,FALSE)</f>
        <v>DE14021</v>
      </c>
      <c r="D718" s="6" t="s">
        <v>366</v>
      </c>
      <c r="E718" s="42" t="str">
        <f t="shared" si="11"/>
        <v>31.12.2014</v>
      </c>
      <c r="F718" s="9">
        <v>2014</v>
      </c>
      <c r="G718" s="9">
        <v>1</v>
      </c>
      <c r="H718" s="9">
        <v>3</v>
      </c>
      <c r="I718" s="9">
        <v>3</v>
      </c>
      <c r="J718" s="9">
        <v>1</v>
      </c>
      <c r="K718" s="9" t="s">
        <v>1</v>
      </c>
      <c r="L718" s="9">
        <v>2</v>
      </c>
      <c r="M718" s="9" t="s">
        <v>14</v>
      </c>
      <c r="N718" s="9" t="s">
        <v>19</v>
      </c>
      <c r="P718" s="9">
        <v>3</v>
      </c>
      <c r="Q718" s="9">
        <v>2</v>
      </c>
      <c r="R718" s="9">
        <v>1</v>
      </c>
      <c r="S718" s="9">
        <v>3</v>
      </c>
      <c r="U718" s="9">
        <v>0</v>
      </c>
      <c r="V718" s="9">
        <v>0</v>
      </c>
      <c r="W718" s="9" t="s">
        <v>20</v>
      </c>
      <c r="Y718" s="9" t="s">
        <v>820</v>
      </c>
      <c r="Z718" s="68">
        <v>57.9</v>
      </c>
      <c r="AA718" s="68">
        <v>172</v>
      </c>
      <c r="AB718" s="68">
        <v>-14.5</v>
      </c>
      <c r="AC718" s="68" t="s">
        <v>20</v>
      </c>
      <c r="AD718" s="68" t="s">
        <v>20</v>
      </c>
      <c r="AE718" s="68" t="s">
        <v>20</v>
      </c>
      <c r="AF718" s="68" t="s">
        <v>20</v>
      </c>
      <c r="AG718" s="68">
        <v>0</v>
      </c>
      <c r="AH718" s="9" t="s">
        <v>20</v>
      </c>
      <c r="AI718" s="9">
        <v>0</v>
      </c>
      <c r="AK718" s="9">
        <v>0</v>
      </c>
      <c r="AL718" s="9">
        <v>0</v>
      </c>
      <c r="AM718" s="9">
        <v>2</v>
      </c>
      <c r="AN718" s="9" t="s">
        <v>20</v>
      </c>
      <c r="AO718" s="9" t="s">
        <v>20</v>
      </c>
      <c r="AQ718" s="9">
        <v>1</v>
      </c>
      <c r="AR718" s="9">
        <v>1</v>
      </c>
      <c r="AS718" s="9">
        <v>1</v>
      </c>
      <c r="AT718" s="9">
        <v>1</v>
      </c>
      <c r="AU718" s="9">
        <v>2</v>
      </c>
      <c r="AV718" s="9">
        <v>0</v>
      </c>
      <c r="AW718" s="9"/>
      <c r="AX718" s="9"/>
      <c r="BA718" s="63" t="s">
        <v>2343</v>
      </c>
      <c r="BB718" s="6" t="s">
        <v>1409</v>
      </c>
      <c r="BC718" s="9"/>
      <c r="BD718" s="9"/>
      <c r="BE718" s="9"/>
      <c r="BF718" s="9"/>
      <c r="BG718" s="9"/>
      <c r="BI718" t="s">
        <v>3146</v>
      </c>
    </row>
    <row r="719" spans="1:61" x14ac:dyDescent="0.25">
      <c r="A719" s="102" t="s">
        <v>1</v>
      </c>
      <c r="B719" s="9" t="s">
        <v>365</v>
      </c>
      <c r="C719" s="9" t="str">
        <f>VLOOKUP(Tabelle1[[#This Row],[bank_name]],list_all_banks!$B$1:$C$691,2,FALSE)</f>
        <v>DE14021</v>
      </c>
      <c r="D719" s="6" t="s">
        <v>366</v>
      </c>
      <c r="E719" s="42" t="str">
        <f t="shared" si="11"/>
        <v>31.12.2014</v>
      </c>
      <c r="F719" s="9">
        <v>2014</v>
      </c>
      <c r="G719" s="9">
        <v>1</v>
      </c>
      <c r="H719" s="9">
        <v>3</v>
      </c>
      <c r="I719" s="9">
        <v>3</v>
      </c>
      <c r="J719" s="9">
        <v>1</v>
      </c>
      <c r="K719" s="9" t="s">
        <v>1</v>
      </c>
      <c r="L719" s="9">
        <v>2</v>
      </c>
      <c r="M719" s="9" t="s">
        <v>14</v>
      </c>
      <c r="N719" s="9" t="s">
        <v>19</v>
      </c>
      <c r="P719" s="9">
        <v>3</v>
      </c>
      <c r="Q719" s="9">
        <v>2</v>
      </c>
      <c r="R719" s="9">
        <v>1</v>
      </c>
      <c r="S719" s="9">
        <v>3</v>
      </c>
      <c r="U719" s="9">
        <v>0</v>
      </c>
      <c r="V719" s="9">
        <v>0</v>
      </c>
      <c r="W719" s="9" t="s">
        <v>20</v>
      </c>
      <c r="Y719" s="9" t="s">
        <v>1650</v>
      </c>
      <c r="Z719" s="68">
        <v>40</v>
      </c>
      <c r="AA719" s="68">
        <v>72</v>
      </c>
      <c r="AB719" s="68">
        <v>5.9</v>
      </c>
      <c r="AC719" s="68" t="s">
        <v>20</v>
      </c>
      <c r="AD719" s="68" t="s">
        <v>20</v>
      </c>
      <c r="AE719" s="68" t="s">
        <v>20</v>
      </c>
      <c r="AF719" s="68" t="s">
        <v>20</v>
      </c>
      <c r="AG719" s="68">
        <v>0</v>
      </c>
      <c r="AH719" s="9" t="s">
        <v>20</v>
      </c>
      <c r="AI719" s="9">
        <v>0</v>
      </c>
      <c r="AK719" s="9">
        <v>0</v>
      </c>
      <c r="AL719" s="9">
        <v>0</v>
      </c>
      <c r="AM719" s="9">
        <v>2</v>
      </c>
      <c r="AN719" s="9" t="s">
        <v>20</v>
      </c>
      <c r="AO719" s="9" t="s">
        <v>20</v>
      </c>
      <c r="AQ719" s="9">
        <v>1</v>
      </c>
      <c r="AR719" s="9">
        <v>1</v>
      </c>
      <c r="AS719" s="9">
        <v>1</v>
      </c>
      <c r="AT719" s="9">
        <v>1</v>
      </c>
      <c r="AU719" s="9">
        <v>2</v>
      </c>
      <c r="AV719" s="9">
        <v>0</v>
      </c>
      <c r="AW719" s="9"/>
      <c r="AX719" s="9"/>
      <c r="BA719" s="63" t="s">
        <v>2343</v>
      </c>
      <c r="BB719" s="6" t="s">
        <v>1409</v>
      </c>
      <c r="BC719" s="9"/>
      <c r="BD719" s="9"/>
      <c r="BE719" s="9"/>
      <c r="BF719" s="9"/>
      <c r="BG719" s="9"/>
      <c r="BI719" t="s">
        <v>3146</v>
      </c>
    </row>
    <row r="720" spans="1:61" x14ac:dyDescent="0.25">
      <c r="A720" s="17" t="s">
        <v>1</v>
      </c>
      <c r="B720" t="s">
        <v>365</v>
      </c>
      <c r="C720" t="str">
        <f>VLOOKUP(Tabelle1[[#This Row],[bank_name]],list_all_banks!$B$1:$C$691,2,FALSE)</f>
        <v>DE14021</v>
      </c>
      <c r="D720" s="6" t="s">
        <v>366</v>
      </c>
      <c r="E720" s="42" t="str">
        <f t="shared" si="11"/>
        <v>31.12.2015</v>
      </c>
      <c r="F720">
        <v>2015</v>
      </c>
      <c r="G720">
        <v>1</v>
      </c>
      <c r="H720">
        <v>3</v>
      </c>
      <c r="I720">
        <v>3</v>
      </c>
      <c r="J720">
        <v>1</v>
      </c>
      <c r="K720" t="s">
        <v>1</v>
      </c>
      <c r="L720">
        <v>2</v>
      </c>
      <c r="M720" t="s">
        <v>14</v>
      </c>
      <c r="N720" t="s">
        <v>19</v>
      </c>
      <c r="P720">
        <v>3</v>
      </c>
      <c r="Q720">
        <v>2</v>
      </c>
      <c r="R720">
        <v>1</v>
      </c>
      <c r="S720">
        <v>3</v>
      </c>
      <c r="U720">
        <v>0</v>
      </c>
      <c r="V720">
        <v>0</v>
      </c>
      <c r="W720" t="s">
        <v>20</v>
      </c>
      <c r="Y720" t="s">
        <v>1</v>
      </c>
      <c r="Z720" s="13">
        <v>293</v>
      </c>
      <c r="AA720" s="13">
        <v>751</v>
      </c>
      <c r="AB720" s="13">
        <v>-66</v>
      </c>
      <c r="AC720" s="13" t="s">
        <v>20</v>
      </c>
      <c r="AD720" s="13" t="s">
        <v>20</v>
      </c>
      <c r="AE720" s="13" t="s">
        <v>20</v>
      </c>
      <c r="AF720" s="13" t="s">
        <v>20</v>
      </c>
      <c r="AG720" s="13">
        <v>186</v>
      </c>
      <c r="AH720" t="s">
        <v>20</v>
      </c>
      <c r="AI720">
        <v>0</v>
      </c>
      <c r="AK720">
        <v>0</v>
      </c>
      <c r="AL720">
        <v>0</v>
      </c>
      <c r="AM720">
        <v>2</v>
      </c>
      <c r="AN720" t="s">
        <v>20</v>
      </c>
      <c r="AO720" t="s">
        <v>20</v>
      </c>
      <c r="AQ720">
        <v>1</v>
      </c>
      <c r="AR720">
        <v>1</v>
      </c>
      <c r="AS720">
        <v>1</v>
      </c>
      <c r="AT720">
        <v>1</v>
      </c>
      <c r="AU720">
        <v>2</v>
      </c>
      <c r="AV720">
        <v>0</v>
      </c>
      <c r="AZ720" s="42" t="s">
        <v>1886</v>
      </c>
      <c r="BA720" s="14" t="s">
        <v>2344</v>
      </c>
      <c r="BB720" s="6" t="s">
        <v>1410</v>
      </c>
      <c r="BG720" s="9"/>
      <c r="BI720" t="s">
        <v>3146</v>
      </c>
    </row>
    <row r="721" spans="1:61" x14ac:dyDescent="0.25">
      <c r="A721" s="102" t="s">
        <v>1</v>
      </c>
      <c r="B721" s="9" t="s">
        <v>365</v>
      </c>
      <c r="C721" s="9" t="str">
        <f>VLOOKUP(Tabelle1[[#This Row],[bank_name]],list_all_banks!$B$1:$C$691,2,FALSE)</f>
        <v>DE14021</v>
      </c>
      <c r="D721" s="6" t="s">
        <v>366</v>
      </c>
      <c r="E721" s="42" t="str">
        <f t="shared" si="11"/>
        <v>31.12.2015</v>
      </c>
      <c r="F721" s="9">
        <v>2015</v>
      </c>
      <c r="G721" s="9">
        <v>1</v>
      </c>
      <c r="H721" s="9">
        <v>3</v>
      </c>
      <c r="I721" s="9">
        <v>3</v>
      </c>
      <c r="J721" s="9">
        <v>1</v>
      </c>
      <c r="K721" s="9" t="s">
        <v>1</v>
      </c>
      <c r="L721" s="9">
        <v>2</v>
      </c>
      <c r="M721" s="9" t="s">
        <v>14</v>
      </c>
      <c r="N721" s="9" t="s">
        <v>19</v>
      </c>
      <c r="P721" s="9">
        <v>3</v>
      </c>
      <c r="Q721" s="9">
        <v>2</v>
      </c>
      <c r="R721" s="9">
        <v>1</v>
      </c>
      <c r="S721" s="9">
        <v>3</v>
      </c>
      <c r="U721" s="9">
        <v>0</v>
      </c>
      <c r="V721" s="9">
        <v>0</v>
      </c>
      <c r="W721" s="9" t="s">
        <v>20</v>
      </c>
      <c r="Y721" s="9" t="s">
        <v>1633</v>
      </c>
      <c r="Z721" s="68">
        <v>0.7</v>
      </c>
      <c r="AA721" s="68">
        <v>6</v>
      </c>
      <c r="AB721" s="68">
        <v>13.2</v>
      </c>
      <c r="AC721" s="68" t="s">
        <v>20</v>
      </c>
      <c r="AD721" s="68" t="s">
        <v>20</v>
      </c>
      <c r="AE721" s="68" t="s">
        <v>20</v>
      </c>
      <c r="AF721" s="68" t="s">
        <v>20</v>
      </c>
      <c r="AG721" s="68">
        <v>0</v>
      </c>
      <c r="AH721" s="9" t="s">
        <v>20</v>
      </c>
      <c r="AI721" s="9">
        <v>0</v>
      </c>
      <c r="AK721" s="9">
        <v>0</v>
      </c>
      <c r="AL721" s="9">
        <v>0</v>
      </c>
      <c r="AM721" s="9">
        <v>2</v>
      </c>
      <c r="AN721" s="9" t="s">
        <v>20</v>
      </c>
      <c r="AO721" s="9" t="s">
        <v>20</v>
      </c>
      <c r="AQ721" s="9">
        <v>1</v>
      </c>
      <c r="AR721" s="9">
        <v>1</v>
      </c>
      <c r="AS721" s="9">
        <v>1</v>
      </c>
      <c r="AT721" s="9">
        <v>1</v>
      </c>
      <c r="AU721" s="9">
        <v>2</v>
      </c>
      <c r="AV721" s="9">
        <v>0</v>
      </c>
      <c r="AW721" s="9"/>
      <c r="AX721" s="9"/>
      <c r="AZ721" s="70" t="s">
        <v>2984</v>
      </c>
      <c r="BA721" s="63" t="s">
        <v>2344</v>
      </c>
      <c r="BB721" s="6" t="s">
        <v>1410</v>
      </c>
      <c r="BC721" s="9"/>
      <c r="BD721" s="9"/>
      <c r="BE721" s="9"/>
      <c r="BF721" s="9"/>
      <c r="BG721" s="9"/>
      <c r="BI721" t="s">
        <v>3146</v>
      </c>
    </row>
    <row r="722" spans="1:61" x14ac:dyDescent="0.25">
      <c r="A722" s="17" t="s">
        <v>1</v>
      </c>
      <c r="B722" t="s">
        <v>365</v>
      </c>
      <c r="C722" t="str">
        <f>VLOOKUP(Tabelle1[[#This Row],[bank_name]],list_all_banks!$B$1:$C$691,2,FALSE)</f>
        <v>DE14021</v>
      </c>
      <c r="D722" s="6" t="s">
        <v>366</v>
      </c>
      <c r="E722" s="42" t="str">
        <f t="shared" si="11"/>
        <v>31.12.2015</v>
      </c>
      <c r="F722">
        <v>2015</v>
      </c>
      <c r="G722">
        <v>1</v>
      </c>
      <c r="H722">
        <v>3</v>
      </c>
      <c r="I722">
        <v>3</v>
      </c>
      <c r="J722">
        <v>1</v>
      </c>
      <c r="K722" t="s">
        <v>1</v>
      </c>
      <c r="L722">
        <v>2</v>
      </c>
      <c r="M722" t="s">
        <v>14</v>
      </c>
      <c r="N722" t="s">
        <v>19</v>
      </c>
      <c r="P722">
        <v>3</v>
      </c>
      <c r="Q722">
        <v>2</v>
      </c>
      <c r="R722">
        <v>1</v>
      </c>
      <c r="S722">
        <v>3</v>
      </c>
      <c r="U722">
        <v>0</v>
      </c>
      <c r="V722">
        <v>0</v>
      </c>
      <c r="W722" t="s">
        <v>20</v>
      </c>
      <c r="Y722" t="s">
        <v>1695</v>
      </c>
      <c r="Z722" s="13">
        <v>0.4</v>
      </c>
      <c r="AA722" s="13">
        <v>0</v>
      </c>
      <c r="AB722" s="13">
        <v>0.2</v>
      </c>
      <c r="AC722" s="13" t="s">
        <v>20</v>
      </c>
      <c r="AD722" s="13" t="s">
        <v>20</v>
      </c>
      <c r="AE722" s="13" t="s">
        <v>20</v>
      </c>
      <c r="AF722" s="13" t="s">
        <v>20</v>
      </c>
      <c r="AG722" s="13">
        <v>0</v>
      </c>
      <c r="AH722" t="s">
        <v>20</v>
      </c>
      <c r="AI722">
        <v>0</v>
      </c>
      <c r="AK722">
        <v>0</v>
      </c>
      <c r="AL722">
        <v>0</v>
      </c>
      <c r="AM722">
        <v>2</v>
      </c>
      <c r="AN722" t="s">
        <v>20</v>
      </c>
      <c r="AO722" t="s">
        <v>20</v>
      </c>
      <c r="AQ722">
        <v>1</v>
      </c>
      <c r="AR722">
        <v>1</v>
      </c>
      <c r="AS722">
        <v>1</v>
      </c>
      <c r="AT722">
        <v>1</v>
      </c>
      <c r="AU722">
        <v>2</v>
      </c>
      <c r="AV722">
        <v>0</v>
      </c>
      <c r="AZ722" s="42" t="s">
        <v>1852</v>
      </c>
      <c r="BA722" s="14" t="s">
        <v>2344</v>
      </c>
      <c r="BB722" s="6" t="s">
        <v>1410</v>
      </c>
      <c r="BG722" s="9"/>
      <c r="BI722" t="s">
        <v>3146</v>
      </c>
    </row>
    <row r="723" spans="1:61" x14ac:dyDescent="0.25">
      <c r="A723" s="17" t="s">
        <v>1</v>
      </c>
      <c r="B723" t="s">
        <v>365</v>
      </c>
      <c r="C723" t="str">
        <f>VLOOKUP(Tabelle1[[#This Row],[bank_name]],list_all_banks!$B$1:$C$691,2,FALSE)</f>
        <v>DE14021</v>
      </c>
      <c r="D723" s="6" t="s">
        <v>366</v>
      </c>
      <c r="E723" s="42" t="str">
        <f t="shared" si="11"/>
        <v>31.12.2015</v>
      </c>
      <c r="F723">
        <v>2015</v>
      </c>
      <c r="G723">
        <v>1</v>
      </c>
      <c r="H723">
        <v>3</v>
      </c>
      <c r="I723">
        <v>3</v>
      </c>
      <c r="J723">
        <v>1</v>
      </c>
      <c r="K723" t="s">
        <v>1</v>
      </c>
      <c r="L723">
        <v>2</v>
      </c>
      <c r="M723" t="s">
        <v>14</v>
      </c>
      <c r="N723" t="s">
        <v>19</v>
      </c>
      <c r="P723">
        <v>3</v>
      </c>
      <c r="Q723">
        <v>2</v>
      </c>
      <c r="R723">
        <v>1</v>
      </c>
      <c r="S723">
        <v>3</v>
      </c>
      <c r="U723">
        <v>0</v>
      </c>
      <c r="V723">
        <v>0</v>
      </c>
      <c r="W723" t="s">
        <v>20</v>
      </c>
      <c r="Y723" t="s">
        <v>1657</v>
      </c>
      <c r="Z723" s="13">
        <v>-0.6</v>
      </c>
      <c r="AA723" s="13">
        <v>4</v>
      </c>
      <c r="AB723" s="13">
        <v>-1.8</v>
      </c>
      <c r="AC723" s="13" t="s">
        <v>20</v>
      </c>
      <c r="AD723" s="13" t="s">
        <v>20</v>
      </c>
      <c r="AE723" s="13" t="s">
        <v>20</v>
      </c>
      <c r="AF723" s="13" t="s">
        <v>20</v>
      </c>
      <c r="AG723" s="13">
        <v>0</v>
      </c>
      <c r="AH723" t="s">
        <v>20</v>
      </c>
      <c r="AI723">
        <v>0</v>
      </c>
      <c r="AK723">
        <v>0</v>
      </c>
      <c r="AL723">
        <v>0</v>
      </c>
      <c r="AM723">
        <v>2</v>
      </c>
      <c r="AN723" t="s">
        <v>20</v>
      </c>
      <c r="AO723" t="s">
        <v>20</v>
      </c>
      <c r="AQ723">
        <v>1</v>
      </c>
      <c r="AR723">
        <v>1</v>
      </c>
      <c r="AS723">
        <v>1</v>
      </c>
      <c r="AT723">
        <v>1</v>
      </c>
      <c r="AU723">
        <v>2</v>
      </c>
      <c r="AV723">
        <v>0</v>
      </c>
      <c r="BA723" s="14" t="s">
        <v>2344</v>
      </c>
      <c r="BB723" s="6" t="s">
        <v>1410</v>
      </c>
      <c r="BG723" s="9"/>
      <c r="BI723" t="s">
        <v>3146</v>
      </c>
    </row>
    <row r="724" spans="1:61" x14ac:dyDescent="0.25">
      <c r="A724" s="102" t="s">
        <v>1</v>
      </c>
      <c r="B724" s="9" t="s">
        <v>365</v>
      </c>
      <c r="C724" s="9" t="str">
        <f>VLOOKUP(Tabelle1[[#This Row],[bank_name]],list_all_banks!$B$1:$C$691,2,FALSE)</f>
        <v>DE14021</v>
      </c>
      <c r="D724" s="6" t="s">
        <v>366</v>
      </c>
      <c r="E724" s="42" t="str">
        <f t="shared" si="11"/>
        <v>31.12.2015</v>
      </c>
      <c r="F724" s="9">
        <v>2015</v>
      </c>
      <c r="G724" s="9">
        <v>1</v>
      </c>
      <c r="H724" s="9">
        <v>3</v>
      </c>
      <c r="I724" s="9">
        <v>3</v>
      </c>
      <c r="J724" s="9">
        <v>1</v>
      </c>
      <c r="K724" s="9" t="s">
        <v>1</v>
      </c>
      <c r="L724" s="9">
        <v>2</v>
      </c>
      <c r="M724" s="9" t="s">
        <v>14</v>
      </c>
      <c r="N724" s="9" t="s">
        <v>19</v>
      </c>
      <c r="P724" s="9">
        <v>3</v>
      </c>
      <c r="Q724" s="9">
        <v>2</v>
      </c>
      <c r="R724" s="9">
        <v>1</v>
      </c>
      <c r="S724" s="9">
        <v>3</v>
      </c>
      <c r="U724" s="9">
        <v>0</v>
      </c>
      <c r="V724" s="9">
        <v>0</v>
      </c>
      <c r="W724" s="9" t="s">
        <v>20</v>
      </c>
      <c r="Y724" s="9" t="s">
        <v>1020</v>
      </c>
      <c r="Z724" s="68">
        <v>-3.2</v>
      </c>
      <c r="AA724" s="68">
        <v>17</v>
      </c>
      <c r="AB724" s="68">
        <v>-9.9</v>
      </c>
      <c r="AC724" s="68" t="s">
        <v>20</v>
      </c>
      <c r="AD724" s="68" t="s">
        <v>20</v>
      </c>
      <c r="AE724" s="68" t="s">
        <v>20</v>
      </c>
      <c r="AF724" s="68" t="s">
        <v>20</v>
      </c>
      <c r="AG724" s="68">
        <v>0</v>
      </c>
      <c r="AH724" s="9" t="s">
        <v>20</v>
      </c>
      <c r="AI724" s="9">
        <v>0</v>
      </c>
      <c r="AK724" s="9">
        <v>0</v>
      </c>
      <c r="AL724" s="9">
        <v>0</v>
      </c>
      <c r="AM724" s="9">
        <v>2</v>
      </c>
      <c r="AN724" s="9" t="s">
        <v>20</v>
      </c>
      <c r="AO724" s="9" t="s">
        <v>20</v>
      </c>
      <c r="AQ724" s="9">
        <v>1</v>
      </c>
      <c r="AR724" s="9">
        <v>1</v>
      </c>
      <c r="AS724" s="9">
        <v>1</v>
      </c>
      <c r="AT724" s="9">
        <v>1</v>
      </c>
      <c r="AU724" s="9">
        <v>2</v>
      </c>
      <c r="AV724" s="9">
        <v>0</v>
      </c>
      <c r="AW724" s="9"/>
      <c r="AX724" s="9"/>
      <c r="BA724" s="63" t="s">
        <v>2344</v>
      </c>
      <c r="BB724" s="6" t="s">
        <v>1410</v>
      </c>
      <c r="BC724" s="9"/>
      <c r="BD724" s="9"/>
      <c r="BE724" s="9"/>
      <c r="BF724" s="9"/>
      <c r="BG724" s="9"/>
      <c r="BI724" t="s">
        <v>3146</v>
      </c>
    </row>
    <row r="725" spans="1:61" x14ac:dyDescent="0.25">
      <c r="A725" s="17" t="s">
        <v>1</v>
      </c>
      <c r="B725" t="s">
        <v>365</v>
      </c>
      <c r="C725" t="str">
        <f>VLOOKUP(Tabelle1[[#This Row],[bank_name]],list_all_banks!$B$1:$C$691,2,FALSE)</f>
        <v>DE14021</v>
      </c>
      <c r="D725" s="6" t="s">
        <v>366</v>
      </c>
      <c r="E725" s="42" t="str">
        <f t="shared" si="11"/>
        <v>31.12.2015</v>
      </c>
      <c r="F725">
        <v>2015</v>
      </c>
      <c r="G725">
        <v>1</v>
      </c>
      <c r="H725">
        <v>3</v>
      </c>
      <c r="I725">
        <v>3</v>
      </c>
      <c r="J725">
        <v>1</v>
      </c>
      <c r="K725" t="s">
        <v>1</v>
      </c>
      <c r="L725">
        <v>2</v>
      </c>
      <c r="M725" t="s">
        <v>14</v>
      </c>
      <c r="N725" t="s">
        <v>19</v>
      </c>
      <c r="P725">
        <v>3</v>
      </c>
      <c r="Q725">
        <v>2</v>
      </c>
      <c r="R725">
        <v>1</v>
      </c>
      <c r="S725">
        <v>3</v>
      </c>
      <c r="U725">
        <v>0</v>
      </c>
      <c r="V725">
        <v>0</v>
      </c>
      <c r="W725" t="s">
        <v>20</v>
      </c>
      <c r="Y725" t="s">
        <v>1696</v>
      </c>
      <c r="Z725" s="13">
        <v>-0.1</v>
      </c>
      <c r="AA725" s="13">
        <v>0</v>
      </c>
      <c r="AB725" s="13">
        <v>15.8</v>
      </c>
      <c r="AC725" s="13" t="s">
        <v>20</v>
      </c>
      <c r="AD725" s="13" t="s">
        <v>20</v>
      </c>
      <c r="AE725" s="13" t="s">
        <v>20</v>
      </c>
      <c r="AF725" s="13" t="s">
        <v>20</v>
      </c>
      <c r="AG725" s="13">
        <v>0</v>
      </c>
      <c r="AH725" t="s">
        <v>20</v>
      </c>
      <c r="AI725">
        <v>0</v>
      </c>
      <c r="AK725">
        <v>0</v>
      </c>
      <c r="AL725">
        <v>0</v>
      </c>
      <c r="AM725">
        <v>2</v>
      </c>
      <c r="AN725" t="s">
        <v>20</v>
      </c>
      <c r="AO725" t="s">
        <v>20</v>
      </c>
      <c r="AQ725">
        <v>1</v>
      </c>
      <c r="AR725">
        <v>1</v>
      </c>
      <c r="AS725">
        <v>1</v>
      </c>
      <c r="AT725">
        <v>1</v>
      </c>
      <c r="AU725">
        <v>2</v>
      </c>
      <c r="AV725">
        <v>0</v>
      </c>
      <c r="BA725" s="14" t="s">
        <v>2344</v>
      </c>
      <c r="BB725" s="6" t="s">
        <v>1410</v>
      </c>
      <c r="BG725" s="9"/>
      <c r="BI725" t="s">
        <v>3146</v>
      </c>
    </row>
    <row r="726" spans="1:61" x14ac:dyDescent="0.25">
      <c r="A726" s="17" t="s">
        <v>1</v>
      </c>
      <c r="B726" t="s">
        <v>365</v>
      </c>
      <c r="C726" t="str">
        <f>VLOOKUP(Tabelle1[[#This Row],[bank_name]],list_all_banks!$B$1:$C$691,2,FALSE)</f>
        <v>DE14021</v>
      </c>
      <c r="D726" s="6" t="s">
        <v>366</v>
      </c>
      <c r="E726" s="42" t="str">
        <f t="shared" si="11"/>
        <v>31.12.2015</v>
      </c>
      <c r="F726">
        <v>2015</v>
      </c>
      <c r="G726">
        <v>1</v>
      </c>
      <c r="H726">
        <v>3</v>
      </c>
      <c r="I726">
        <v>3</v>
      </c>
      <c r="J726">
        <v>1</v>
      </c>
      <c r="K726" t="s">
        <v>1</v>
      </c>
      <c r="L726">
        <v>2</v>
      </c>
      <c r="M726" t="s">
        <v>14</v>
      </c>
      <c r="N726" t="s">
        <v>19</v>
      </c>
      <c r="P726">
        <v>3</v>
      </c>
      <c r="Q726">
        <v>2</v>
      </c>
      <c r="R726">
        <v>1</v>
      </c>
      <c r="S726">
        <v>3</v>
      </c>
      <c r="U726">
        <v>0</v>
      </c>
      <c r="V726">
        <v>0</v>
      </c>
      <c r="W726" t="s">
        <v>20</v>
      </c>
      <c r="Y726" t="s">
        <v>1659</v>
      </c>
      <c r="Z726" s="13">
        <v>-0.5</v>
      </c>
      <c r="AA726" s="13">
        <v>7</v>
      </c>
      <c r="AB726" s="13">
        <v>-2</v>
      </c>
      <c r="AC726" s="13" t="s">
        <v>20</v>
      </c>
      <c r="AD726" s="13" t="s">
        <v>20</v>
      </c>
      <c r="AE726" s="13" t="s">
        <v>20</v>
      </c>
      <c r="AF726" s="13" t="s">
        <v>20</v>
      </c>
      <c r="AG726" s="13">
        <v>-0.1</v>
      </c>
      <c r="AH726" t="s">
        <v>20</v>
      </c>
      <c r="AI726">
        <v>0</v>
      </c>
      <c r="AK726">
        <v>0</v>
      </c>
      <c r="AL726">
        <v>0</v>
      </c>
      <c r="AM726">
        <v>2</v>
      </c>
      <c r="AN726" t="s">
        <v>20</v>
      </c>
      <c r="AO726" t="s">
        <v>20</v>
      </c>
      <c r="AQ726">
        <v>1</v>
      </c>
      <c r="AR726">
        <v>1</v>
      </c>
      <c r="AS726">
        <v>1</v>
      </c>
      <c r="AT726">
        <v>1</v>
      </c>
      <c r="AU726">
        <v>2</v>
      </c>
      <c r="AV726">
        <v>0</v>
      </c>
      <c r="BA726" s="14" t="s">
        <v>2344</v>
      </c>
      <c r="BB726" s="6" t="s">
        <v>1410</v>
      </c>
      <c r="BG726" s="9"/>
      <c r="BI726" t="s">
        <v>3146</v>
      </c>
    </row>
    <row r="727" spans="1:61" s="44" customFormat="1" ht="15.75" thickBot="1" x14ac:dyDescent="0.3">
      <c r="A727" s="133" t="s">
        <v>1</v>
      </c>
      <c r="B727" s="44" t="s">
        <v>365</v>
      </c>
      <c r="C727" s="44" t="str">
        <f>VLOOKUP(Tabelle1[[#This Row],[bank_name]],list_all_banks!$B$1:$C$691,2,FALSE)</f>
        <v>DE14021</v>
      </c>
      <c r="D727" s="45" t="s">
        <v>366</v>
      </c>
      <c r="E727" s="46" t="str">
        <f t="shared" si="11"/>
        <v>31.12.2015</v>
      </c>
      <c r="F727" s="44">
        <v>2015</v>
      </c>
      <c r="G727" s="44">
        <v>1</v>
      </c>
      <c r="H727" s="44">
        <v>3</v>
      </c>
      <c r="I727" s="44">
        <v>3</v>
      </c>
      <c r="J727" s="44">
        <v>1</v>
      </c>
      <c r="K727" s="44" t="s">
        <v>1</v>
      </c>
      <c r="L727" s="44">
        <v>2</v>
      </c>
      <c r="M727" s="44" t="s">
        <v>14</v>
      </c>
      <c r="N727" s="44" t="s">
        <v>19</v>
      </c>
      <c r="O727" s="45"/>
      <c r="P727" s="44">
        <v>3</v>
      </c>
      <c r="Q727" s="44">
        <v>2</v>
      </c>
      <c r="R727" s="44">
        <v>1</v>
      </c>
      <c r="S727" s="44">
        <v>3</v>
      </c>
      <c r="T727" s="45"/>
      <c r="U727" s="44">
        <v>0</v>
      </c>
      <c r="V727" s="44">
        <v>0</v>
      </c>
      <c r="W727" s="44" t="s">
        <v>20</v>
      </c>
      <c r="X727" s="45"/>
      <c r="Y727" s="44" t="s">
        <v>493</v>
      </c>
      <c r="Z727" s="123">
        <v>2.2000000000000002</v>
      </c>
      <c r="AA727" s="123">
        <v>12</v>
      </c>
      <c r="AB727" s="123">
        <v>0.1</v>
      </c>
      <c r="AC727" s="123" t="s">
        <v>20</v>
      </c>
      <c r="AD727" s="123" t="s">
        <v>20</v>
      </c>
      <c r="AE727" s="123" t="s">
        <v>20</v>
      </c>
      <c r="AF727" s="123" t="s">
        <v>20</v>
      </c>
      <c r="AG727" s="123">
        <v>-0.2</v>
      </c>
      <c r="AH727" s="44" t="s">
        <v>20</v>
      </c>
      <c r="AI727" s="44">
        <v>0</v>
      </c>
      <c r="AJ727" s="45"/>
      <c r="AK727" s="44">
        <v>0</v>
      </c>
      <c r="AL727" s="44">
        <v>0</v>
      </c>
      <c r="AM727" s="44">
        <v>2</v>
      </c>
      <c r="AN727" s="44" t="s">
        <v>20</v>
      </c>
      <c r="AO727" s="44" t="s">
        <v>20</v>
      </c>
      <c r="AP727" s="45"/>
      <c r="AQ727" s="44">
        <v>1</v>
      </c>
      <c r="AR727" s="44">
        <v>1</v>
      </c>
      <c r="AS727" s="44">
        <v>1</v>
      </c>
      <c r="AT727" s="44">
        <v>1</v>
      </c>
      <c r="AU727" s="44">
        <v>2</v>
      </c>
      <c r="AV727" s="44">
        <v>0</v>
      </c>
      <c r="AY727" s="45"/>
      <c r="AZ727" s="46"/>
      <c r="BA727" s="47" t="s">
        <v>2344</v>
      </c>
      <c r="BB727" s="45" t="s">
        <v>1410</v>
      </c>
      <c r="BH727" s="45"/>
      <c r="BI727" t="s">
        <v>3146</v>
      </c>
    </row>
    <row r="728" spans="1:61" x14ac:dyDescent="0.25">
      <c r="A728" s="17" t="s">
        <v>1</v>
      </c>
      <c r="B728" t="s">
        <v>365</v>
      </c>
      <c r="C728" t="str">
        <f>VLOOKUP(Tabelle1[[#This Row],[bank_name]],list_all_banks!$B$1:$C$691,2,FALSE)</f>
        <v>DE14021</v>
      </c>
      <c r="D728" s="6" t="s">
        <v>366</v>
      </c>
      <c r="E728" s="42" t="str">
        <f t="shared" si="11"/>
        <v>31.12.2015</v>
      </c>
      <c r="F728">
        <v>2015</v>
      </c>
      <c r="G728">
        <v>1</v>
      </c>
      <c r="H728">
        <v>3</v>
      </c>
      <c r="I728">
        <v>3</v>
      </c>
      <c r="J728">
        <v>1</v>
      </c>
      <c r="K728" t="s">
        <v>1</v>
      </c>
      <c r="L728">
        <v>2</v>
      </c>
      <c r="M728" t="s">
        <v>14</v>
      </c>
      <c r="N728" t="s">
        <v>19</v>
      </c>
      <c r="P728">
        <v>3</v>
      </c>
      <c r="Q728">
        <v>2</v>
      </c>
      <c r="R728">
        <v>1</v>
      </c>
      <c r="S728">
        <v>3</v>
      </c>
      <c r="U728">
        <v>0</v>
      </c>
      <c r="V728">
        <v>0</v>
      </c>
      <c r="W728" t="s">
        <v>20</v>
      </c>
      <c r="Y728" t="s">
        <v>820</v>
      </c>
      <c r="Z728" s="13">
        <v>45</v>
      </c>
      <c r="AA728" s="13">
        <v>109</v>
      </c>
      <c r="AB728" s="13">
        <v>-231.6</v>
      </c>
      <c r="AC728" s="13" t="s">
        <v>20</v>
      </c>
      <c r="AD728" s="13" t="s">
        <v>20</v>
      </c>
      <c r="AE728" s="13" t="s">
        <v>20</v>
      </c>
      <c r="AF728" s="13" t="s">
        <v>20</v>
      </c>
      <c r="AG728" s="13">
        <v>0</v>
      </c>
      <c r="AH728" t="s">
        <v>20</v>
      </c>
      <c r="AI728">
        <v>0</v>
      </c>
      <c r="AK728">
        <v>0</v>
      </c>
      <c r="AL728">
        <v>0</v>
      </c>
      <c r="AM728">
        <v>2</v>
      </c>
      <c r="AN728" t="s">
        <v>20</v>
      </c>
      <c r="AO728" t="s">
        <v>20</v>
      </c>
      <c r="AQ728">
        <v>1</v>
      </c>
      <c r="AR728">
        <v>1</v>
      </c>
      <c r="AS728">
        <v>1</v>
      </c>
      <c r="AT728">
        <v>1</v>
      </c>
      <c r="AU728">
        <v>2</v>
      </c>
      <c r="AV728">
        <v>0</v>
      </c>
      <c r="BA728" s="14" t="s">
        <v>2344</v>
      </c>
      <c r="BB728" s="6" t="s">
        <v>1410</v>
      </c>
      <c r="BG728" s="9"/>
      <c r="BI728" t="s">
        <v>3146</v>
      </c>
    </row>
    <row r="729" spans="1:61" s="44" customFormat="1" ht="15.75" thickBot="1" x14ac:dyDescent="0.3">
      <c r="A729" s="133" t="s">
        <v>1</v>
      </c>
      <c r="B729" s="44" t="s">
        <v>365</v>
      </c>
      <c r="C729" s="44" t="str">
        <f>VLOOKUP(Tabelle1[[#This Row],[bank_name]],list_all_banks!$B$1:$C$691,2,FALSE)</f>
        <v>DE14021</v>
      </c>
      <c r="D729" s="45" t="s">
        <v>366</v>
      </c>
      <c r="E729" s="46" t="str">
        <f t="shared" si="11"/>
        <v>31.12.2015</v>
      </c>
      <c r="F729" s="44">
        <v>2015</v>
      </c>
      <c r="G729" s="44">
        <v>1</v>
      </c>
      <c r="H729" s="44">
        <v>3</v>
      </c>
      <c r="I729" s="44">
        <v>3</v>
      </c>
      <c r="J729" s="44">
        <v>1</v>
      </c>
      <c r="K729" s="44" t="s">
        <v>1</v>
      </c>
      <c r="L729" s="44">
        <v>2</v>
      </c>
      <c r="M729" s="44" t="s">
        <v>14</v>
      </c>
      <c r="N729" s="44" t="s">
        <v>19</v>
      </c>
      <c r="O729" s="45"/>
      <c r="P729" s="44">
        <v>3</v>
      </c>
      <c r="Q729" s="44">
        <v>2</v>
      </c>
      <c r="R729" s="44">
        <v>1</v>
      </c>
      <c r="S729" s="44">
        <v>3</v>
      </c>
      <c r="T729" s="45"/>
      <c r="U729" s="44">
        <v>0</v>
      </c>
      <c r="V729" s="44">
        <v>0</v>
      </c>
      <c r="W729" s="44" t="s">
        <v>20</v>
      </c>
      <c r="X729" s="45"/>
      <c r="Y729" s="44" t="s">
        <v>1650</v>
      </c>
      <c r="Z729" s="123">
        <v>4.5</v>
      </c>
      <c r="AA729" s="123">
        <v>52</v>
      </c>
      <c r="AB729" s="123">
        <v>-25.3</v>
      </c>
      <c r="AC729" s="123" t="s">
        <v>20</v>
      </c>
      <c r="AD729" s="123" t="s">
        <v>20</v>
      </c>
      <c r="AE729" s="123" t="s">
        <v>20</v>
      </c>
      <c r="AF729" s="123" t="s">
        <v>20</v>
      </c>
      <c r="AG729" s="123">
        <v>24.3</v>
      </c>
      <c r="AH729" s="44" t="s">
        <v>20</v>
      </c>
      <c r="AI729" s="44">
        <v>0</v>
      </c>
      <c r="AJ729" s="45"/>
      <c r="AK729" s="44">
        <v>0</v>
      </c>
      <c r="AL729" s="44">
        <v>0</v>
      </c>
      <c r="AM729" s="44">
        <v>2</v>
      </c>
      <c r="AN729" s="44" t="s">
        <v>20</v>
      </c>
      <c r="AO729" s="44" t="s">
        <v>20</v>
      </c>
      <c r="AP729" s="45"/>
      <c r="AQ729" s="44">
        <v>1</v>
      </c>
      <c r="AR729" s="44">
        <v>1</v>
      </c>
      <c r="AS729" s="44">
        <v>1</v>
      </c>
      <c r="AT729" s="44">
        <v>1</v>
      </c>
      <c r="AU729" s="44">
        <v>2</v>
      </c>
      <c r="AV729" s="44">
        <v>0</v>
      </c>
      <c r="AY729" s="45"/>
      <c r="AZ729" s="46"/>
      <c r="BA729" s="47" t="s">
        <v>2344</v>
      </c>
      <c r="BB729" s="45" t="s">
        <v>1410</v>
      </c>
      <c r="BH729" s="45"/>
      <c r="BI729" t="s">
        <v>3146</v>
      </c>
    </row>
    <row r="730" spans="1:61" s="60" customFormat="1" ht="15.75" thickBot="1" x14ac:dyDescent="0.3">
      <c r="A730" s="60" t="s">
        <v>1</v>
      </c>
      <c r="B730" s="60" t="s">
        <v>367</v>
      </c>
      <c r="C730" s="60" t="str">
        <f>VLOOKUP(Tabelle1[[#This Row],[bank_name]],list_all_banks!$B$1:$C$691,2,FALSE)</f>
        <v>DE14088</v>
      </c>
      <c r="D730" s="128" t="s">
        <v>368</v>
      </c>
      <c r="E730" s="176" t="str">
        <f t="shared" si="11"/>
        <v>31.12.</v>
      </c>
      <c r="O730" s="128"/>
      <c r="T730" s="128"/>
      <c r="X730" s="128"/>
      <c r="AJ730" s="128"/>
      <c r="AP730" s="128"/>
      <c r="AY730" s="128"/>
      <c r="AZ730" s="176"/>
      <c r="BB730" s="128"/>
      <c r="BH730" s="128"/>
      <c r="BI730"/>
    </row>
    <row r="731" spans="1:61" s="44" customFormat="1" ht="15.75" thickBot="1" x14ac:dyDescent="0.3">
      <c r="A731" s="44" t="s">
        <v>1</v>
      </c>
      <c r="B731" s="44" t="s">
        <v>369</v>
      </c>
      <c r="C731" s="44" t="str">
        <f>VLOOKUP(Tabelle1[[#This Row],[bank_name]],list_all_banks!$B$1:$C$691,2,FALSE)</f>
        <v>DE14573</v>
      </c>
      <c r="D731" s="45" t="s">
        <v>370</v>
      </c>
      <c r="E731" s="46" t="str">
        <f t="shared" si="11"/>
        <v>31.12.</v>
      </c>
      <c r="O731" s="45"/>
      <c r="T731" s="45"/>
      <c r="X731" s="45"/>
      <c r="AJ731" s="45"/>
      <c r="AP731" s="45"/>
      <c r="AY731" s="45"/>
      <c r="AZ731" s="46"/>
      <c r="BB731" s="45"/>
      <c r="BH731" s="45"/>
      <c r="BI731" s="9"/>
    </row>
    <row r="732" spans="1:61" x14ac:dyDescent="0.25">
      <c r="A732" s="102" t="s">
        <v>1</v>
      </c>
      <c r="B732" s="9" t="s">
        <v>2059</v>
      </c>
      <c r="C732" s="9" t="str">
        <f>VLOOKUP(Tabelle1[[#This Row],[bank_name]],list_all_banks!$B$1:$C$691,2,FALSE)</f>
        <v>DE15457</v>
      </c>
      <c r="D732" s="6" t="s">
        <v>371</v>
      </c>
      <c r="E732" s="42" t="str">
        <f t="shared" si="11"/>
        <v>31.12.2014</v>
      </c>
      <c r="F732" s="9">
        <v>2014</v>
      </c>
      <c r="G732" s="9">
        <v>0</v>
      </c>
      <c r="H732" s="9" t="s">
        <v>20</v>
      </c>
      <c r="I732" s="9">
        <v>1</v>
      </c>
      <c r="J732" s="9">
        <v>1</v>
      </c>
      <c r="K732" s="9" t="s">
        <v>1</v>
      </c>
      <c r="L732" s="9">
        <v>2</v>
      </c>
      <c r="M732" s="9" t="s">
        <v>14</v>
      </c>
      <c r="N732" s="9" t="s">
        <v>19</v>
      </c>
      <c r="P732" s="9">
        <v>1</v>
      </c>
      <c r="Q732" s="9">
        <v>0</v>
      </c>
      <c r="R732" s="9">
        <v>0</v>
      </c>
      <c r="S732" s="9">
        <v>0</v>
      </c>
      <c r="U732" s="9">
        <v>1</v>
      </c>
      <c r="V732" s="9">
        <v>0</v>
      </c>
      <c r="W732" s="9" t="s">
        <v>20</v>
      </c>
      <c r="Y732" s="9" t="s">
        <v>1</v>
      </c>
      <c r="Z732" s="68">
        <v>68.2</v>
      </c>
      <c r="AA732" s="68">
        <v>648</v>
      </c>
      <c r="AB732" s="68">
        <v>4.7</v>
      </c>
      <c r="AC732" s="68" t="s">
        <v>20</v>
      </c>
      <c r="AD732" s="68" t="s">
        <v>20</v>
      </c>
      <c r="AE732" s="68" t="s">
        <v>20</v>
      </c>
      <c r="AF732" s="68" t="s">
        <v>20</v>
      </c>
      <c r="AG732" s="68">
        <v>0.4</v>
      </c>
      <c r="AH732" s="9">
        <v>0</v>
      </c>
      <c r="AI732" s="9">
        <v>1</v>
      </c>
      <c r="AK732" s="9">
        <v>0</v>
      </c>
      <c r="AL732" s="9">
        <v>0</v>
      </c>
      <c r="AM732" s="9" t="s">
        <v>20</v>
      </c>
      <c r="AN732" s="9" t="s">
        <v>20</v>
      </c>
      <c r="AO732" s="9" t="s">
        <v>20</v>
      </c>
      <c r="AQ732" s="9">
        <v>1</v>
      </c>
      <c r="AR732" s="9">
        <v>2</v>
      </c>
      <c r="AS732" s="9">
        <v>2</v>
      </c>
      <c r="AT732" s="9">
        <v>4</v>
      </c>
      <c r="AU732" s="9">
        <v>2</v>
      </c>
      <c r="AV732" s="9">
        <v>0</v>
      </c>
      <c r="AW732" s="9"/>
      <c r="AX732" s="9"/>
      <c r="AZ732" s="42" t="s">
        <v>3120</v>
      </c>
      <c r="BA732" s="9" t="s">
        <v>2345</v>
      </c>
      <c r="BB732" s="6" t="s">
        <v>1411</v>
      </c>
      <c r="BC732" s="9"/>
      <c r="BD732" s="9"/>
      <c r="BE732" s="9"/>
      <c r="BF732" s="9"/>
      <c r="BG732" s="9"/>
      <c r="BI732" t="s">
        <v>3146</v>
      </c>
    </row>
    <row r="733" spans="1:61" s="44" customFormat="1" ht="15.75" thickBot="1" x14ac:dyDescent="0.3">
      <c r="A733" s="133" t="s">
        <v>1</v>
      </c>
      <c r="B733" s="44" t="s">
        <v>2059</v>
      </c>
      <c r="C733" s="44" t="str">
        <f>VLOOKUP(Tabelle1[[#This Row],[bank_name]],list_all_banks!$B$1:$C$691,2,FALSE)</f>
        <v>DE15457</v>
      </c>
      <c r="D733" s="45" t="s">
        <v>371</v>
      </c>
      <c r="E733" s="46" t="str">
        <f t="shared" si="11"/>
        <v>31.12.2015</v>
      </c>
      <c r="F733" s="44">
        <v>2015</v>
      </c>
      <c r="G733" s="44">
        <v>0</v>
      </c>
      <c r="H733" s="44" t="s">
        <v>20</v>
      </c>
      <c r="I733" s="44">
        <v>1</v>
      </c>
      <c r="J733" s="44">
        <v>1</v>
      </c>
      <c r="K733" s="44" t="s">
        <v>1</v>
      </c>
      <c r="L733" s="44">
        <v>2</v>
      </c>
      <c r="M733" s="44" t="s">
        <v>14</v>
      </c>
      <c r="N733" s="44" t="s">
        <v>19</v>
      </c>
      <c r="O733" s="45"/>
      <c r="P733" s="44">
        <v>1</v>
      </c>
      <c r="Q733" s="44">
        <v>0</v>
      </c>
      <c r="R733" s="44">
        <v>0</v>
      </c>
      <c r="S733" s="44">
        <v>0</v>
      </c>
      <c r="T733" s="45"/>
      <c r="U733" s="44">
        <v>1</v>
      </c>
      <c r="V733" s="44">
        <v>0</v>
      </c>
      <c r="W733" s="44" t="s">
        <v>20</v>
      </c>
      <c r="X733" s="45"/>
      <c r="Y733" s="44" t="s">
        <v>1</v>
      </c>
      <c r="Z733" s="123">
        <v>60.2</v>
      </c>
      <c r="AA733" s="123">
        <v>671</v>
      </c>
      <c r="AB733" s="123">
        <v>2.9</v>
      </c>
      <c r="AC733" s="123" t="s">
        <v>20</v>
      </c>
      <c r="AD733" s="123" t="s">
        <v>20</v>
      </c>
      <c r="AE733" s="123" t="s">
        <v>20</v>
      </c>
      <c r="AF733" s="123" t="s">
        <v>20</v>
      </c>
      <c r="AG733" s="123">
        <v>0.3</v>
      </c>
      <c r="AH733" s="44">
        <v>0</v>
      </c>
      <c r="AI733" s="44">
        <v>1</v>
      </c>
      <c r="AJ733" s="45"/>
      <c r="AK733" s="44">
        <v>0</v>
      </c>
      <c r="AL733" s="44">
        <v>0</v>
      </c>
      <c r="AM733" s="44" t="s">
        <v>20</v>
      </c>
      <c r="AN733" s="44" t="s">
        <v>20</v>
      </c>
      <c r="AO733" s="44" t="s">
        <v>20</v>
      </c>
      <c r="AP733" s="45"/>
      <c r="AQ733" s="44">
        <v>1</v>
      </c>
      <c r="AR733" s="44">
        <v>2</v>
      </c>
      <c r="AS733" s="44">
        <v>2</v>
      </c>
      <c r="AT733" s="44">
        <v>4</v>
      </c>
      <c r="AU733" s="44">
        <v>2</v>
      </c>
      <c r="AV733" s="44">
        <v>0</v>
      </c>
      <c r="AY733" s="45"/>
      <c r="AZ733" s="46" t="s">
        <v>3120</v>
      </c>
      <c r="BA733" s="44" t="s">
        <v>2346</v>
      </c>
      <c r="BB733" s="45"/>
      <c r="BH733" s="45"/>
      <c r="BI733" t="s">
        <v>3146</v>
      </c>
    </row>
    <row r="734" spans="1:61" x14ac:dyDescent="0.25">
      <c r="A734" t="s">
        <v>1</v>
      </c>
      <c r="B734" t="s">
        <v>372</v>
      </c>
      <c r="C734" t="str">
        <f>VLOOKUP(Tabelle1[[#This Row],[bank_name]],list_all_banks!$B$1:$C$691,2,FALSE)</f>
        <v>DE15469</v>
      </c>
      <c r="D734" s="6" t="s">
        <v>373</v>
      </c>
      <c r="E734" s="42" t="str">
        <f t="shared" si="11"/>
        <v>31.12.</v>
      </c>
      <c r="Z734" s="13"/>
      <c r="AA734" s="13"/>
      <c r="AB734" s="13"/>
      <c r="AC734" s="13"/>
      <c r="AD734" s="13"/>
      <c r="AE734" s="13"/>
      <c r="AF734" s="13"/>
      <c r="AG734" s="13"/>
      <c r="AZ734" s="42" t="s">
        <v>1885</v>
      </c>
      <c r="BG734" s="9"/>
    </row>
    <row r="735" spans="1:61" x14ac:dyDescent="0.25">
      <c r="A735" s="9" t="s">
        <v>1</v>
      </c>
      <c r="B735" s="9" t="s">
        <v>374</v>
      </c>
      <c r="C735" s="9" t="str">
        <f>VLOOKUP(Tabelle1[[#This Row],[bank_name]],list_all_banks!$B$1:$C$691,2,FALSE)</f>
        <v>DE15668</v>
      </c>
      <c r="D735" s="6" t="s">
        <v>375</v>
      </c>
      <c r="E735" s="42" t="str">
        <f t="shared" si="11"/>
        <v>31.12.</v>
      </c>
      <c r="F735" s="9"/>
      <c r="G735" s="9"/>
      <c r="H735" s="9"/>
      <c r="I735" s="9"/>
      <c r="J735" s="9"/>
      <c r="K735" s="9"/>
      <c r="L735" s="9"/>
      <c r="M735" s="9"/>
      <c r="N735" s="9"/>
      <c r="P735" s="9"/>
      <c r="Q735" s="9"/>
      <c r="R735" s="9"/>
      <c r="S735" s="9"/>
      <c r="U735" s="9"/>
      <c r="V735" s="9"/>
      <c r="W735" s="9"/>
      <c r="Y735" s="9"/>
      <c r="Z735" s="9"/>
      <c r="AA735" s="9"/>
      <c r="AB735" s="9"/>
      <c r="AC735" s="9"/>
      <c r="AD735" s="9"/>
      <c r="AE735" s="9"/>
      <c r="AF735" s="9"/>
      <c r="AG735" s="9"/>
      <c r="AH735" s="9"/>
      <c r="AI735" s="9"/>
      <c r="AK735" s="9"/>
      <c r="AL735" s="9"/>
      <c r="AM735" s="9"/>
      <c r="AN735" s="9"/>
      <c r="AO735" s="9"/>
      <c r="AQ735" s="9"/>
      <c r="AR735" s="9"/>
      <c r="AS735" s="9"/>
      <c r="AT735" s="9"/>
      <c r="AU735" s="9"/>
      <c r="AV735" s="9"/>
      <c r="AW735" s="9"/>
      <c r="AX735" s="9"/>
      <c r="BA735" s="9"/>
      <c r="BC735" s="9"/>
      <c r="BD735" s="9"/>
      <c r="BE735" s="9"/>
      <c r="BF735" s="9"/>
      <c r="BG735" s="9"/>
      <c r="BI735" s="9"/>
    </row>
    <row r="736" spans="1:61" x14ac:dyDescent="0.25">
      <c r="A736" s="17" t="s">
        <v>1</v>
      </c>
      <c r="B736" t="s">
        <v>376</v>
      </c>
      <c r="C736" t="str">
        <f>VLOOKUP(Tabelle1[[#This Row],[bank_name]],list_all_banks!$B$1:$C$691,2,FALSE)</f>
        <v>DE16116</v>
      </c>
      <c r="D736" s="6" t="s">
        <v>377</v>
      </c>
      <c r="E736" s="42" t="str">
        <f t="shared" si="11"/>
        <v>31.12.2014</v>
      </c>
      <c r="F736">
        <v>2014</v>
      </c>
      <c r="G736">
        <v>0</v>
      </c>
      <c r="H736" t="s">
        <v>20</v>
      </c>
      <c r="I736">
        <v>1</v>
      </c>
      <c r="J736">
        <v>2</v>
      </c>
      <c r="K736" t="s">
        <v>1366</v>
      </c>
      <c r="L736">
        <v>1</v>
      </c>
      <c r="M736" t="s">
        <v>14</v>
      </c>
      <c r="N736" t="s">
        <v>19</v>
      </c>
      <c r="P736">
        <v>3</v>
      </c>
      <c r="Q736">
        <v>0</v>
      </c>
      <c r="R736">
        <v>0</v>
      </c>
      <c r="S736">
        <v>0</v>
      </c>
      <c r="U736">
        <v>1</v>
      </c>
      <c r="V736">
        <v>1</v>
      </c>
      <c r="W736" t="s">
        <v>20</v>
      </c>
      <c r="Y736" t="s">
        <v>1</v>
      </c>
      <c r="Z736" s="13">
        <v>8293</v>
      </c>
      <c r="AA736" s="13">
        <v>4929</v>
      </c>
      <c r="AB736" s="13">
        <v>397</v>
      </c>
      <c r="AC736" s="13" t="s">
        <v>20</v>
      </c>
      <c r="AD736" s="13" t="s">
        <v>20</v>
      </c>
      <c r="AE736" s="13" t="s">
        <v>20</v>
      </c>
      <c r="AF736" s="13" t="s">
        <v>20</v>
      </c>
      <c r="AG736" s="13">
        <v>193</v>
      </c>
      <c r="AH736">
        <v>0</v>
      </c>
      <c r="AI736">
        <v>0</v>
      </c>
      <c r="AK736">
        <v>0</v>
      </c>
      <c r="AL736">
        <v>0</v>
      </c>
      <c r="AM736">
        <v>1</v>
      </c>
      <c r="AN736">
        <v>2</v>
      </c>
      <c r="AO736" t="s">
        <v>20</v>
      </c>
      <c r="AQ736">
        <v>1</v>
      </c>
      <c r="AR736">
        <v>1</v>
      </c>
      <c r="AS736">
        <v>1</v>
      </c>
      <c r="AT736">
        <v>1</v>
      </c>
      <c r="AU736">
        <v>4</v>
      </c>
      <c r="AV736">
        <v>2</v>
      </c>
      <c r="AZ736" s="42" t="s">
        <v>1887</v>
      </c>
      <c r="BA736" t="s">
        <v>2347</v>
      </c>
      <c r="BB736" s="6" t="s">
        <v>1412</v>
      </c>
      <c r="BG736" s="9"/>
      <c r="BI736" t="s">
        <v>3146</v>
      </c>
    </row>
    <row r="737" spans="1:61" x14ac:dyDescent="0.25">
      <c r="A737" s="17" t="s">
        <v>1</v>
      </c>
      <c r="B737" t="s">
        <v>376</v>
      </c>
      <c r="C737" t="str">
        <f>VLOOKUP(Tabelle1[[#This Row],[bank_name]],list_all_banks!$B$1:$C$691,2,FALSE)</f>
        <v>DE16116</v>
      </c>
      <c r="D737" s="6" t="s">
        <v>377</v>
      </c>
      <c r="E737" s="42" t="str">
        <f t="shared" si="11"/>
        <v>31.12.2014</v>
      </c>
      <c r="F737">
        <v>2014</v>
      </c>
      <c r="G737">
        <v>0</v>
      </c>
      <c r="H737" t="s">
        <v>20</v>
      </c>
      <c r="I737">
        <v>1</v>
      </c>
      <c r="J737">
        <v>2</v>
      </c>
      <c r="K737" t="s">
        <v>1366</v>
      </c>
      <c r="L737">
        <v>1</v>
      </c>
      <c r="M737" t="s">
        <v>14</v>
      </c>
      <c r="N737" t="s">
        <v>19</v>
      </c>
      <c r="P737">
        <v>3</v>
      </c>
      <c r="Q737">
        <v>0</v>
      </c>
      <c r="R737">
        <v>0</v>
      </c>
      <c r="S737">
        <v>0</v>
      </c>
      <c r="U737">
        <v>1</v>
      </c>
      <c r="V737">
        <v>1</v>
      </c>
      <c r="W737" t="s">
        <v>20</v>
      </c>
      <c r="Y737" t="s">
        <v>239</v>
      </c>
      <c r="Z737" s="13">
        <v>9</v>
      </c>
      <c r="AA737" s="13">
        <v>0</v>
      </c>
      <c r="AB737" s="13">
        <v>5</v>
      </c>
      <c r="AC737" s="13" t="s">
        <v>20</v>
      </c>
      <c r="AD737" s="13" t="s">
        <v>20</v>
      </c>
      <c r="AE737" s="13" t="s">
        <v>20</v>
      </c>
      <c r="AF737" s="13" t="s">
        <v>20</v>
      </c>
      <c r="AG737" s="13">
        <v>0</v>
      </c>
      <c r="AH737">
        <v>0</v>
      </c>
      <c r="AI737">
        <v>0</v>
      </c>
      <c r="AK737">
        <v>0</v>
      </c>
      <c r="AL737">
        <v>0</v>
      </c>
      <c r="AM737">
        <v>1</v>
      </c>
      <c r="AN737">
        <v>2</v>
      </c>
      <c r="AO737" t="s">
        <v>20</v>
      </c>
      <c r="AQ737">
        <v>1</v>
      </c>
      <c r="AR737">
        <v>1</v>
      </c>
      <c r="AS737">
        <v>1</v>
      </c>
      <c r="AT737">
        <v>1</v>
      </c>
      <c r="AU737">
        <v>4</v>
      </c>
      <c r="AV737">
        <v>2</v>
      </c>
      <c r="AZ737" s="70" t="s">
        <v>2985</v>
      </c>
      <c r="BA737" t="s">
        <v>2347</v>
      </c>
      <c r="BB737" s="6" t="s">
        <v>1412</v>
      </c>
      <c r="BG737" s="9"/>
      <c r="BI737" t="s">
        <v>3146</v>
      </c>
    </row>
    <row r="738" spans="1:61" x14ac:dyDescent="0.25">
      <c r="A738" s="17" t="s">
        <v>1</v>
      </c>
      <c r="B738" t="s">
        <v>376</v>
      </c>
      <c r="C738" t="str">
        <f>VLOOKUP(Tabelle1[[#This Row],[bank_name]],list_all_banks!$B$1:$C$691,2,FALSE)</f>
        <v>DE16116</v>
      </c>
      <c r="D738" s="6" t="s">
        <v>377</v>
      </c>
      <c r="E738" s="42" t="str">
        <f t="shared" si="11"/>
        <v>31.12.2014</v>
      </c>
      <c r="F738">
        <v>2014</v>
      </c>
      <c r="G738">
        <v>0</v>
      </c>
      <c r="H738" t="s">
        <v>20</v>
      </c>
      <c r="I738">
        <v>1</v>
      </c>
      <c r="J738">
        <v>2</v>
      </c>
      <c r="K738" t="s">
        <v>1366</v>
      </c>
      <c r="L738">
        <v>1</v>
      </c>
      <c r="M738" t="s">
        <v>14</v>
      </c>
      <c r="N738" t="s">
        <v>19</v>
      </c>
      <c r="P738">
        <v>3</v>
      </c>
      <c r="Q738">
        <v>0</v>
      </c>
      <c r="R738">
        <v>0</v>
      </c>
      <c r="S738">
        <v>0</v>
      </c>
      <c r="U738">
        <v>1</v>
      </c>
      <c r="V738">
        <v>1</v>
      </c>
      <c r="W738" t="s">
        <v>20</v>
      </c>
      <c r="Y738" t="s">
        <v>440</v>
      </c>
      <c r="Z738" s="13">
        <v>19</v>
      </c>
      <c r="AA738" s="13">
        <v>15</v>
      </c>
      <c r="AB738" s="13">
        <v>1</v>
      </c>
      <c r="AC738" s="13" t="s">
        <v>20</v>
      </c>
      <c r="AD738" s="13" t="s">
        <v>20</v>
      </c>
      <c r="AE738" s="13" t="s">
        <v>20</v>
      </c>
      <c r="AF738" s="13" t="s">
        <v>20</v>
      </c>
      <c r="AG738" s="13">
        <v>0</v>
      </c>
      <c r="AH738">
        <v>0</v>
      </c>
      <c r="AI738">
        <v>0</v>
      </c>
      <c r="AK738">
        <v>0</v>
      </c>
      <c r="AL738">
        <v>0</v>
      </c>
      <c r="AM738">
        <v>1</v>
      </c>
      <c r="AN738">
        <v>2</v>
      </c>
      <c r="AO738" t="s">
        <v>20</v>
      </c>
      <c r="AQ738">
        <v>1</v>
      </c>
      <c r="AR738">
        <v>1</v>
      </c>
      <c r="AS738">
        <v>1</v>
      </c>
      <c r="AT738">
        <v>1</v>
      </c>
      <c r="AU738">
        <v>4</v>
      </c>
      <c r="AV738">
        <v>2</v>
      </c>
      <c r="BA738" t="s">
        <v>2347</v>
      </c>
      <c r="BB738" s="6" t="s">
        <v>1412</v>
      </c>
      <c r="BG738" s="9"/>
      <c r="BI738" t="s">
        <v>3146</v>
      </c>
    </row>
    <row r="739" spans="1:61" x14ac:dyDescent="0.25">
      <c r="A739" s="17" t="s">
        <v>1</v>
      </c>
      <c r="B739" t="s">
        <v>376</v>
      </c>
      <c r="C739" t="str">
        <f>VLOOKUP(Tabelle1[[#This Row],[bank_name]],list_all_banks!$B$1:$C$691,2,FALSE)</f>
        <v>DE16116</v>
      </c>
      <c r="D739" s="6" t="s">
        <v>377</v>
      </c>
      <c r="E739" s="42" t="str">
        <f t="shared" si="11"/>
        <v>31.12.2014</v>
      </c>
      <c r="F739">
        <v>2014</v>
      </c>
      <c r="G739">
        <v>0</v>
      </c>
      <c r="H739" t="s">
        <v>20</v>
      </c>
      <c r="I739">
        <v>1</v>
      </c>
      <c r="J739">
        <v>2</v>
      </c>
      <c r="K739" t="s">
        <v>1366</v>
      </c>
      <c r="L739">
        <v>1</v>
      </c>
      <c r="M739" t="s">
        <v>14</v>
      </c>
      <c r="N739" t="s">
        <v>19</v>
      </c>
      <c r="P739">
        <v>3</v>
      </c>
      <c r="Q739">
        <v>0</v>
      </c>
      <c r="R739">
        <v>0</v>
      </c>
      <c r="S739">
        <v>0</v>
      </c>
      <c r="U739">
        <v>1</v>
      </c>
      <c r="V739">
        <v>1</v>
      </c>
      <c r="W739" t="s">
        <v>20</v>
      </c>
      <c r="Y739" t="s">
        <v>658</v>
      </c>
      <c r="Z739" s="13">
        <v>390</v>
      </c>
      <c r="AA739" s="13">
        <v>327</v>
      </c>
      <c r="AB739" s="13">
        <v>45</v>
      </c>
      <c r="AC739" s="13" t="s">
        <v>20</v>
      </c>
      <c r="AD739" s="13" t="s">
        <v>20</v>
      </c>
      <c r="AE739" s="13" t="s">
        <v>20</v>
      </c>
      <c r="AF739" s="13" t="s">
        <v>20</v>
      </c>
      <c r="AG739" s="13">
        <v>1</v>
      </c>
      <c r="AH739">
        <v>0</v>
      </c>
      <c r="AI739">
        <v>0</v>
      </c>
      <c r="AK739">
        <v>0</v>
      </c>
      <c r="AL739">
        <v>0</v>
      </c>
      <c r="AM739">
        <v>1</v>
      </c>
      <c r="AN739">
        <v>2</v>
      </c>
      <c r="AO739" t="s">
        <v>20</v>
      </c>
      <c r="AQ739">
        <v>1</v>
      </c>
      <c r="AR739">
        <v>1</v>
      </c>
      <c r="AS739">
        <v>1</v>
      </c>
      <c r="AT739">
        <v>1</v>
      </c>
      <c r="AU739">
        <v>4</v>
      </c>
      <c r="AV739">
        <v>2</v>
      </c>
      <c r="BA739" t="s">
        <v>2347</v>
      </c>
      <c r="BB739" s="6" t="s">
        <v>1412</v>
      </c>
      <c r="BG739" s="9"/>
      <c r="BI739" t="s">
        <v>3146</v>
      </c>
    </row>
    <row r="740" spans="1:61" x14ac:dyDescent="0.25">
      <c r="A740" s="17" t="s">
        <v>1</v>
      </c>
      <c r="B740" t="s">
        <v>376</v>
      </c>
      <c r="C740" t="str">
        <f>VLOOKUP(Tabelle1[[#This Row],[bank_name]],list_all_banks!$B$1:$C$691,2,FALSE)</f>
        <v>DE16116</v>
      </c>
      <c r="D740" s="6" t="s">
        <v>377</v>
      </c>
      <c r="E740" s="42" t="str">
        <f t="shared" si="11"/>
        <v>31.12.2014</v>
      </c>
      <c r="F740">
        <v>2014</v>
      </c>
      <c r="G740">
        <v>0</v>
      </c>
      <c r="H740" t="s">
        <v>20</v>
      </c>
      <c r="I740">
        <v>1</v>
      </c>
      <c r="J740">
        <v>2</v>
      </c>
      <c r="K740" t="s">
        <v>1366</v>
      </c>
      <c r="L740">
        <v>1</v>
      </c>
      <c r="M740" t="s">
        <v>14</v>
      </c>
      <c r="N740" t="s">
        <v>19</v>
      </c>
      <c r="P740">
        <v>3</v>
      </c>
      <c r="Q740">
        <v>0</v>
      </c>
      <c r="R740">
        <v>0</v>
      </c>
      <c r="S740">
        <v>0</v>
      </c>
      <c r="U740">
        <v>1</v>
      </c>
      <c r="V740">
        <v>1</v>
      </c>
      <c r="W740" t="s">
        <v>20</v>
      </c>
      <c r="Y740" t="s">
        <v>965</v>
      </c>
      <c r="Z740" s="13">
        <v>12</v>
      </c>
      <c r="AA740" s="13">
        <v>43</v>
      </c>
      <c r="AB740" s="13">
        <v>1</v>
      </c>
      <c r="AC740" s="13" t="s">
        <v>20</v>
      </c>
      <c r="AD740" s="13" t="s">
        <v>20</v>
      </c>
      <c r="AE740" s="13" t="s">
        <v>20</v>
      </c>
      <c r="AF740" s="13" t="s">
        <v>20</v>
      </c>
      <c r="AG740" s="13">
        <v>0</v>
      </c>
      <c r="AH740">
        <v>0</v>
      </c>
      <c r="AI740">
        <v>0</v>
      </c>
      <c r="AK740">
        <v>0</v>
      </c>
      <c r="AL740">
        <v>0</v>
      </c>
      <c r="AM740">
        <v>1</v>
      </c>
      <c r="AN740">
        <v>2</v>
      </c>
      <c r="AO740" t="s">
        <v>20</v>
      </c>
      <c r="AQ740">
        <v>1</v>
      </c>
      <c r="AR740">
        <v>1</v>
      </c>
      <c r="AS740">
        <v>1</v>
      </c>
      <c r="AT740">
        <v>1</v>
      </c>
      <c r="AU740">
        <v>4</v>
      </c>
      <c r="AV740">
        <v>2</v>
      </c>
      <c r="BA740" t="s">
        <v>2347</v>
      </c>
      <c r="BB740" s="6" t="s">
        <v>1412</v>
      </c>
      <c r="BG740" s="9"/>
      <c r="BI740" t="s">
        <v>3146</v>
      </c>
    </row>
    <row r="741" spans="1:61" x14ac:dyDescent="0.25">
      <c r="A741" s="17" t="s">
        <v>1</v>
      </c>
      <c r="B741" t="s">
        <v>376</v>
      </c>
      <c r="C741" t="str">
        <f>VLOOKUP(Tabelle1[[#This Row],[bank_name]],list_all_banks!$B$1:$C$691,2,FALSE)</f>
        <v>DE16116</v>
      </c>
      <c r="D741" s="6" t="s">
        <v>377</v>
      </c>
      <c r="E741" s="42" t="str">
        <f t="shared" si="11"/>
        <v>31.12.2014</v>
      </c>
      <c r="F741">
        <v>2014</v>
      </c>
      <c r="G741">
        <v>0</v>
      </c>
      <c r="H741" t="s">
        <v>20</v>
      </c>
      <c r="I741">
        <v>1</v>
      </c>
      <c r="J741">
        <v>2</v>
      </c>
      <c r="K741" t="s">
        <v>1366</v>
      </c>
      <c r="L741">
        <v>1</v>
      </c>
      <c r="M741" t="s">
        <v>14</v>
      </c>
      <c r="N741" t="s">
        <v>19</v>
      </c>
      <c r="P741">
        <v>3</v>
      </c>
      <c r="Q741">
        <v>0</v>
      </c>
      <c r="R741">
        <v>0</v>
      </c>
      <c r="S741">
        <v>0</v>
      </c>
      <c r="U741">
        <v>1</v>
      </c>
      <c r="V741">
        <v>1</v>
      </c>
      <c r="W741" t="s">
        <v>20</v>
      </c>
      <c r="Y741" t="s">
        <v>1001</v>
      </c>
      <c r="Z741" s="13">
        <v>32</v>
      </c>
      <c r="AA741" s="13">
        <v>46</v>
      </c>
      <c r="AB741" s="13">
        <v>19</v>
      </c>
      <c r="AC741" s="13" t="s">
        <v>20</v>
      </c>
      <c r="AD741" s="13" t="s">
        <v>20</v>
      </c>
      <c r="AE741" s="13" t="s">
        <v>20</v>
      </c>
      <c r="AF741" s="13" t="s">
        <v>20</v>
      </c>
      <c r="AG741" s="13">
        <v>2</v>
      </c>
      <c r="AH741">
        <v>0</v>
      </c>
      <c r="AI741">
        <v>0</v>
      </c>
      <c r="AK741">
        <v>0</v>
      </c>
      <c r="AL741">
        <v>0</v>
      </c>
      <c r="AM741">
        <v>1</v>
      </c>
      <c r="AN741">
        <v>2</v>
      </c>
      <c r="AO741" t="s">
        <v>20</v>
      </c>
      <c r="AQ741">
        <v>1</v>
      </c>
      <c r="AR741">
        <v>1</v>
      </c>
      <c r="AS741">
        <v>1</v>
      </c>
      <c r="AT741">
        <v>1</v>
      </c>
      <c r="AU741">
        <v>4</v>
      </c>
      <c r="AV741">
        <v>2</v>
      </c>
      <c r="BA741" t="s">
        <v>2347</v>
      </c>
      <c r="BB741" s="6" t="s">
        <v>1412</v>
      </c>
      <c r="BG741" s="9"/>
      <c r="BI741" t="s">
        <v>3146</v>
      </c>
    </row>
    <row r="742" spans="1:61" x14ac:dyDescent="0.25">
      <c r="A742" s="17" t="s">
        <v>1</v>
      </c>
      <c r="B742" t="s">
        <v>376</v>
      </c>
      <c r="C742" t="str">
        <f>VLOOKUP(Tabelle1[[#This Row],[bank_name]],list_all_banks!$B$1:$C$691,2,FALSE)</f>
        <v>DE16116</v>
      </c>
      <c r="D742" s="6" t="s">
        <v>377</v>
      </c>
      <c r="E742" s="42" t="str">
        <f t="shared" si="11"/>
        <v>31.12.2014</v>
      </c>
      <c r="F742">
        <v>2014</v>
      </c>
      <c r="G742">
        <v>0</v>
      </c>
      <c r="H742" t="s">
        <v>20</v>
      </c>
      <c r="I742">
        <v>1</v>
      </c>
      <c r="J742">
        <v>2</v>
      </c>
      <c r="K742" t="s">
        <v>1366</v>
      </c>
      <c r="L742">
        <v>1</v>
      </c>
      <c r="M742" t="s">
        <v>14</v>
      </c>
      <c r="N742" t="s">
        <v>19</v>
      </c>
      <c r="P742">
        <v>3</v>
      </c>
      <c r="Q742">
        <v>0</v>
      </c>
      <c r="R742">
        <v>0</v>
      </c>
      <c r="S742">
        <v>0</v>
      </c>
      <c r="U742">
        <v>1</v>
      </c>
      <c r="V742">
        <v>1</v>
      </c>
      <c r="W742" t="s">
        <v>20</v>
      </c>
      <c r="Y742" t="s">
        <v>1020</v>
      </c>
      <c r="Z742" s="13">
        <v>497</v>
      </c>
      <c r="AA742" s="13">
        <v>340</v>
      </c>
      <c r="AB742" s="13">
        <v>71</v>
      </c>
      <c r="AC742" s="13" t="s">
        <v>20</v>
      </c>
      <c r="AD742" s="13" t="s">
        <v>20</v>
      </c>
      <c r="AE742" s="13" t="s">
        <v>20</v>
      </c>
      <c r="AF742" s="13" t="s">
        <v>20</v>
      </c>
      <c r="AG742" s="13">
        <v>35</v>
      </c>
      <c r="AH742">
        <v>0</v>
      </c>
      <c r="AI742">
        <v>0</v>
      </c>
      <c r="AK742">
        <v>0</v>
      </c>
      <c r="AL742">
        <v>0</v>
      </c>
      <c r="AM742">
        <v>1</v>
      </c>
      <c r="AN742">
        <v>2</v>
      </c>
      <c r="AO742" t="s">
        <v>20</v>
      </c>
      <c r="AQ742">
        <v>1</v>
      </c>
      <c r="AR742">
        <v>1</v>
      </c>
      <c r="AS742">
        <v>1</v>
      </c>
      <c r="AT742">
        <v>1</v>
      </c>
      <c r="AU742">
        <v>4</v>
      </c>
      <c r="AV742">
        <v>2</v>
      </c>
      <c r="BA742" t="s">
        <v>2347</v>
      </c>
      <c r="BB742" s="6" t="s">
        <v>1412</v>
      </c>
      <c r="BG742" s="9"/>
      <c r="BI742" t="s">
        <v>3146</v>
      </c>
    </row>
    <row r="743" spans="1:61" x14ac:dyDescent="0.25">
      <c r="A743" s="17" t="s">
        <v>1</v>
      </c>
      <c r="B743" t="s">
        <v>376</v>
      </c>
      <c r="C743" t="str">
        <f>VLOOKUP(Tabelle1[[#This Row],[bank_name]],list_all_banks!$B$1:$C$691,2,FALSE)</f>
        <v>DE16116</v>
      </c>
      <c r="D743" s="6" t="s">
        <v>377</v>
      </c>
      <c r="E743" s="42" t="str">
        <f t="shared" si="11"/>
        <v>31.12.2014</v>
      </c>
      <c r="F743">
        <v>2014</v>
      </c>
      <c r="G743">
        <v>0</v>
      </c>
      <c r="H743" t="s">
        <v>20</v>
      </c>
      <c r="I743">
        <v>1</v>
      </c>
      <c r="J743">
        <v>2</v>
      </c>
      <c r="K743" t="s">
        <v>1366</v>
      </c>
      <c r="L743">
        <v>1</v>
      </c>
      <c r="M743" t="s">
        <v>14</v>
      </c>
      <c r="N743" t="s">
        <v>19</v>
      </c>
      <c r="P743">
        <v>3</v>
      </c>
      <c r="Q743">
        <v>0</v>
      </c>
      <c r="R743">
        <v>0</v>
      </c>
      <c r="S743">
        <v>0</v>
      </c>
      <c r="U743">
        <v>1</v>
      </c>
      <c r="V743">
        <v>1</v>
      </c>
      <c r="W743" t="s">
        <v>20</v>
      </c>
      <c r="Y743" t="s">
        <v>1170</v>
      </c>
      <c r="Z743" s="13">
        <v>0</v>
      </c>
      <c r="AA743" s="13">
        <v>0</v>
      </c>
      <c r="AB743" s="13">
        <v>0</v>
      </c>
      <c r="AC743" s="13" t="s">
        <v>20</v>
      </c>
      <c r="AD743" s="13" t="s">
        <v>20</v>
      </c>
      <c r="AE743" s="13" t="s">
        <v>20</v>
      </c>
      <c r="AF743" s="13" t="s">
        <v>20</v>
      </c>
      <c r="AG743" s="13">
        <v>0</v>
      </c>
      <c r="AH743">
        <v>0</v>
      </c>
      <c r="AI743">
        <v>0</v>
      </c>
      <c r="AK743">
        <v>0</v>
      </c>
      <c r="AL743">
        <v>0</v>
      </c>
      <c r="AM743">
        <v>1</v>
      </c>
      <c r="AN743">
        <v>2</v>
      </c>
      <c r="AO743" t="s">
        <v>20</v>
      </c>
      <c r="AQ743">
        <v>1</v>
      </c>
      <c r="AR743">
        <v>1</v>
      </c>
      <c r="AS743">
        <v>1</v>
      </c>
      <c r="AT743">
        <v>1</v>
      </c>
      <c r="AU743">
        <v>4</v>
      </c>
      <c r="AV743">
        <v>2</v>
      </c>
      <c r="BA743" t="s">
        <v>2347</v>
      </c>
      <c r="BB743" s="6" t="s">
        <v>1412</v>
      </c>
      <c r="BG743" s="9"/>
      <c r="BI743" t="s">
        <v>3146</v>
      </c>
    </row>
    <row r="744" spans="1:61" x14ac:dyDescent="0.25">
      <c r="A744" s="17" t="s">
        <v>1</v>
      </c>
      <c r="B744" t="s">
        <v>376</v>
      </c>
      <c r="C744" t="str">
        <f>VLOOKUP(Tabelle1[[#This Row],[bank_name]],list_all_banks!$B$1:$C$691,2,FALSE)</f>
        <v>DE16116</v>
      </c>
      <c r="D744" s="6" t="s">
        <v>377</v>
      </c>
      <c r="E744" s="42" t="str">
        <f t="shared" si="11"/>
        <v>31.12.2014</v>
      </c>
      <c r="F744">
        <v>2014</v>
      </c>
      <c r="G744">
        <v>0</v>
      </c>
      <c r="H744" t="s">
        <v>20</v>
      </c>
      <c r="I744">
        <v>1</v>
      </c>
      <c r="J744">
        <v>2</v>
      </c>
      <c r="K744" t="s">
        <v>1366</v>
      </c>
      <c r="L744">
        <v>1</v>
      </c>
      <c r="M744" t="s">
        <v>14</v>
      </c>
      <c r="N744" t="s">
        <v>19</v>
      </c>
      <c r="P744">
        <v>3</v>
      </c>
      <c r="Q744">
        <v>0</v>
      </c>
      <c r="R744">
        <v>0</v>
      </c>
      <c r="S744">
        <v>0</v>
      </c>
      <c r="U744">
        <v>1</v>
      </c>
      <c r="V744">
        <v>1</v>
      </c>
      <c r="W744" t="s">
        <v>20</v>
      </c>
      <c r="Y744" t="s">
        <v>1225</v>
      </c>
      <c r="Z744" s="13">
        <v>48</v>
      </c>
      <c r="AA744" s="13">
        <v>4</v>
      </c>
      <c r="AB744" s="13">
        <v>24</v>
      </c>
      <c r="AC744" s="13" t="s">
        <v>20</v>
      </c>
      <c r="AD744" s="13" t="s">
        <v>20</v>
      </c>
      <c r="AE744" s="13" t="s">
        <v>20</v>
      </c>
      <c r="AF744" s="13" t="s">
        <v>20</v>
      </c>
      <c r="AG744" s="13">
        <v>6</v>
      </c>
      <c r="AH744">
        <v>0</v>
      </c>
      <c r="AI744">
        <v>0</v>
      </c>
      <c r="AK744">
        <v>0</v>
      </c>
      <c r="AL744">
        <v>0</v>
      </c>
      <c r="AM744">
        <v>1</v>
      </c>
      <c r="AN744">
        <v>2</v>
      </c>
      <c r="AO744" t="s">
        <v>20</v>
      </c>
      <c r="AQ744">
        <v>1</v>
      </c>
      <c r="AR744">
        <v>1</v>
      </c>
      <c r="AS744">
        <v>1</v>
      </c>
      <c r="AT744">
        <v>1</v>
      </c>
      <c r="AU744">
        <v>4</v>
      </c>
      <c r="AV744">
        <v>2</v>
      </c>
      <c r="BA744" t="s">
        <v>2347</v>
      </c>
      <c r="BB744" s="6" t="s">
        <v>1412</v>
      </c>
      <c r="BG744" s="9"/>
      <c r="BI744" t="s">
        <v>3146</v>
      </c>
    </row>
    <row r="745" spans="1:61" x14ac:dyDescent="0.25">
      <c r="A745" s="17" t="s">
        <v>1</v>
      </c>
      <c r="B745" t="s">
        <v>376</v>
      </c>
      <c r="C745" t="str">
        <f>VLOOKUP(Tabelle1[[#This Row],[bank_name]],list_all_banks!$B$1:$C$691,2,FALSE)</f>
        <v>DE16116</v>
      </c>
      <c r="D745" s="6" t="s">
        <v>377</v>
      </c>
      <c r="E745" s="42" t="str">
        <f t="shared" si="11"/>
        <v>31.12.2014</v>
      </c>
      <c r="F745">
        <v>2014</v>
      </c>
      <c r="G745">
        <v>0</v>
      </c>
      <c r="H745" t="s">
        <v>20</v>
      </c>
      <c r="I745">
        <v>1</v>
      </c>
      <c r="J745">
        <v>2</v>
      </c>
      <c r="K745" t="s">
        <v>1366</v>
      </c>
      <c r="L745">
        <v>1</v>
      </c>
      <c r="M745" t="s">
        <v>14</v>
      </c>
      <c r="N745" t="s">
        <v>19</v>
      </c>
      <c r="P745">
        <v>3</v>
      </c>
      <c r="Q745">
        <v>0</v>
      </c>
      <c r="R745">
        <v>0</v>
      </c>
      <c r="S745">
        <v>0</v>
      </c>
      <c r="U745">
        <v>1</v>
      </c>
      <c r="V745">
        <v>1</v>
      </c>
      <c r="W745" t="s">
        <v>20</v>
      </c>
      <c r="Y745" t="s">
        <v>154</v>
      </c>
      <c r="Z745" s="13">
        <v>45</v>
      </c>
      <c r="AA745" s="13">
        <v>102</v>
      </c>
      <c r="AB745" s="13">
        <v>7</v>
      </c>
      <c r="AC745" s="13" t="s">
        <v>20</v>
      </c>
      <c r="AD745" s="13" t="s">
        <v>20</v>
      </c>
      <c r="AE745" s="13" t="s">
        <v>20</v>
      </c>
      <c r="AF745" s="13" t="s">
        <v>20</v>
      </c>
      <c r="AG745" s="13">
        <v>2</v>
      </c>
      <c r="AH745">
        <v>0</v>
      </c>
      <c r="AI745">
        <v>0</v>
      </c>
      <c r="AK745">
        <v>0</v>
      </c>
      <c r="AL745">
        <v>0</v>
      </c>
      <c r="AM745">
        <v>1</v>
      </c>
      <c r="AN745">
        <v>2</v>
      </c>
      <c r="AO745" t="s">
        <v>20</v>
      </c>
      <c r="AQ745">
        <v>1</v>
      </c>
      <c r="AR745">
        <v>1</v>
      </c>
      <c r="AS745">
        <v>1</v>
      </c>
      <c r="AT745">
        <v>1</v>
      </c>
      <c r="AU745">
        <v>4</v>
      </c>
      <c r="AV745">
        <v>2</v>
      </c>
      <c r="BA745" t="s">
        <v>2347</v>
      </c>
      <c r="BB745" s="6" t="s">
        <v>1412</v>
      </c>
      <c r="BG745" s="9"/>
      <c r="BI745" t="s">
        <v>3146</v>
      </c>
    </row>
    <row r="746" spans="1:61" x14ac:dyDescent="0.25">
      <c r="A746" s="17" t="s">
        <v>1</v>
      </c>
      <c r="B746" t="s">
        <v>376</v>
      </c>
      <c r="C746" t="str">
        <f>VLOOKUP(Tabelle1[[#This Row],[bank_name]],list_all_banks!$B$1:$C$691,2,FALSE)</f>
        <v>DE16116</v>
      </c>
      <c r="D746" s="6" t="s">
        <v>377</v>
      </c>
      <c r="E746" s="42" t="str">
        <f t="shared" si="11"/>
        <v>31.12.2014</v>
      </c>
      <c r="F746">
        <v>2014</v>
      </c>
      <c r="G746">
        <v>0</v>
      </c>
      <c r="H746" t="s">
        <v>20</v>
      </c>
      <c r="I746">
        <v>1</v>
      </c>
      <c r="J746">
        <v>2</v>
      </c>
      <c r="K746" t="s">
        <v>1366</v>
      </c>
      <c r="L746">
        <v>1</v>
      </c>
      <c r="M746" t="s">
        <v>14</v>
      </c>
      <c r="N746" t="s">
        <v>19</v>
      </c>
      <c r="P746">
        <v>3</v>
      </c>
      <c r="Q746">
        <v>0</v>
      </c>
      <c r="R746">
        <v>0</v>
      </c>
      <c r="S746">
        <v>0</v>
      </c>
      <c r="U746">
        <v>1</v>
      </c>
      <c r="V746">
        <v>1</v>
      </c>
      <c r="W746" t="s">
        <v>20</v>
      </c>
      <c r="Y746" t="s">
        <v>1278</v>
      </c>
      <c r="Z746" s="13">
        <v>92</v>
      </c>
      <c r="AA746" s="13">
        <v>313</v>
      </c>
      <c r="AB746" s="13">
        <v>9</v>
      </c>
      <c r="AC746" s="13" t="s">
        <v>20</v>
      </c>
      <c r="AD746" s="13" t="s">
        <v>20</v>
      </c>
      <c r="AE746" s="13" t="s">
        <v>20</v>
      </c>
      <c r="AF746" s="13" t="s">
        <v>20</v>
      </c>
      <c r="AG746" s="13">
        <v>10</v>
      </c>
      <c r="AH746">
        <v>0</v>
      </c>
      <c r="AI746">
        <v>0</v>
      </c>
      <c r="AK746">
        <v>0</v>
      </c>
      <c r="AL746">
        <v>0</v>
      </c>
      <c r="AM746">
        <v>1</v>
      </c>
      <c r="AN746">
        <v>2</v>
      </c>
      <c r="AO746" t="s">
        <v>20</v>
      </c>
      <c r="AQ746">
        <v>1</v>
      </c>
      <c r="AR746">
        <v>1</v>
      </c>
      <c r="AS746">
        <v>1</v>
      </c>
      <c r="AT746">
        <v>1</v>
      </c>
      <c r="AU746">
        <v>4</v>
      </c>
      <c r="AV746">
        <v>2</v>
      </c>
      <c r="BA746" t="s">
        <v>2347</v>
      </c>
      <c r="BB746" s="6" t="s">
        <v>1412</v>
      </c>
      <c r="BG746" s="9"/>
      <c r="BI746" t="s">
        <v>3146</v>
      </c>
    </row>
    <row r="747" spans="1:61" x14ac:dyDescent="0.25">
      <c r="A747" s="17" t="s">
        <v>1</v>
      </c>
      <c r="B747" t="s">
        <v>376</v>
      </c>
      <c r="C747" t="str">
        <f>VLOOKUP(Tabelle1[[#This Row],[bank_name]],list_all_banks!$B$1:$C$691,2,FALSE)</f>
        <v>DE16116</v>
      </c>
      <c r="D747" s="6" t="s">
        <v>377</v>
      </c>
      <c r="E747" s="42" t="str">
        <f t="shared" si="11"/>
        <v>31.12.2014</v>
      </c>
      <c r="F747">
        <v>2014</v>
      </c>
      <c r="G747">
        <v>0</v>
      </c>
      <c r="H747" t="s">
        <v>20</v>
      </c>
      <c r="I747">
        <v>1</v>
      </c>
      <c r="J747">
        <v>2</v>
      </c>
      <c r="K747" t="s">
        <v>1366</v>
      </c>
      <c r="L747">
        <v>1</v>
      </c>
      <c r="M747" t="s">
        <v>14</v>
      </c>
      <c r="N747" t="s">
        <v>19</v>
      </c>
      <c r="P747">
        <v>3</v>
      </c>
      <c r="Q747">
        <v>0</v>
      </c>
      <c r="R747">
        <v>0</v>
      </c>
      <c r="S747">
        <v>0</v>
      </c>
      <c r="U747">
        <v>1</v>
      </c>
      <c r="V747">
        <v>1</v>
      </c>
      <c r="W747" t="s">
        <v>20</v>
      </c>
      <c r="Y747" t="s">
        <v>1289</v>
      </c>
      <c r="Z747" s="13">
        <v>17</v>
      </c>
      <c r="AA747" s="13">
        <v>49</v>
      </c>
      <c r="AB747" s="13">
        <v>-3</v>
      </c>
      <c r="AC747" s="13" t="s">
        <v>20</v>
      </c>
      <c r="AD747" s="13" t="s">
        <v>20</v>
      </c>
      <c r="AE747" s="13" t="s">
        <v>20</v>
      </c>
      <c r="AF747" s="13" t="s">
        <v>20</v>
      </c>
      <c r="AG747" s="13">
        <v>0</v>
      </c>
      <c r="AH747">
        <v>0</v>
      </c>
      <c r="AI747">
        <v>0</v>
      </c>
      <c r="AK747">
        <v>0</v>
      </c>
      <c r="AL747">
        <v>0</v>
      </c>
      <c r="AM747">
        <v>1</v>
      </c>
      <c r="AN747">
        <v>2</v>
      </c>
      <c r="AO747" t="s">
        <v>20</v>
      </c>
      <c r="AQ747">
        <v>1</v>
      </c>
      <c r="AR747">
        <v>1</v>
      </c>
      <c r="AS747">
        <v>1</v>
      </c>
      <c r="AT747">
        <v>1</v>
      </c>
      <c r="AU747">
        <v>4</v>
      </c>
      <c r="AV747">
        <v>2</v>
      </c>
      <c r="BA747" t="s">
        <v>2347</v>
      </c>
      <c r="BB747" s="6" t="s">
        <v>1412</v>
      </c>
      <c r="BG747" s="9"/>
      <c r="BI747" t="s">
        <v>3146</v>
      </c>
    </row>
    <row r="748" spans="1:61" x14ac:dyDescent="0.25">
      <c r="A748" s="17" t="s">
        <v>1</v>
      </c>
      <c r="B748" t="s">
        <v>376</v>
      </c>
      <c r="C748" t="str">
        <f>VLOOKUP(Tabelle1[[#This Row],[bank_name]],list_all_banks!$B$1:$C$691,2,FALSE)</f>
        <v>DE16116</v>
      </c>
      <c r="D748" s="6" t="s">
        <v>377</v>
      </c>
      <c r="E748" s="42" t="str">
        <f t="shared" si="11"/>
        <v>31.12.2014</v>
      </c>
      <c r="F748">
        <v>2014</v>
      </c>
      <c r="G748">
        <v>0</v>
      </c>
      <c r="H748" t="s">
        <v>20</v>
      </c>
      <c r="I748">
        <v>1</v>
      </c>
      <c r="J748">
        <v>2</v>
      </c>
      <c r="K748" t="s">
        <v>1366</v>
      </c>
      <c r="L748">
        <v>1</v>
      </c>
      <c r="M748" t="s">
        <v>14</v>
      </c>
      <c r="N748" t="s">
        <v>19</v>
      </c>
      <c r="P748">
        <v>3</v>
      </c>
      <c r="Q748">
        <v>0</v>
      </c>
      <c r="R748">
        <v>0</v>
      </c>
      <c r="S748">
        <v>0</v>
      </c>
      <c r="U748">
        <v>1</v>
      </c>
      <c r="V748">
        <v>1</v>
      </c>
      <c r="W748" t="s">
        <v>20</v>
      </c>
      <c r="Y748" t="s">
        <v>1327</v>
      </c>
      <c r="Z748" s="13">
        <v>2290</v>
      </c>
      <c r="AA748" s="13">
        <v>115</v>
      </c>
      <c r="AB748" s="13">
        <v>18</v>
      </c>
      <c r="AC748" s="13" t="s">
        <v>20</v>
      </c>
      <c r="AD748" s="13" t="s">
        <v>20</v>
      </c>
      <c r="AE748" s="13" t="s">
        <v>20</v>
      </c>
      <c r="AF748" s="13" t="s">
        <v>20</v>
      </c>
      <c r="AG748" s="13">
        <v>0</v>
      </c>
      <c r="AH748">
        <v>0</v>
      </c>
      <c r="AI748">
        <v>0</v>
      </c>
      <c r="AK748">
        <v>0</v>
      </c>
      <c r="AL748">
        <v>0</v>
      </c>
      <c r="AM748">
        <v>1</v>
      </c>
      <c r="AN748">
        <v>2</v>
      </c>
      <c r="AO748" t="s">
        <v>20</v>
      </c>
      <c r="AQ748">
        <v>1</v>
      </c>
      <c r="AR748">
        <v>1</v>
      </c>
      <c r="AS748">
        <v>1</v>
      </c>
      <c r="AT748">
        <v>1</v>
      </c>
      <c r="AU748">
        <v>4</v>
      </c>
      <c r="AV748">
        <v>2</v>
      </c>
      <c r="BA748" t="s">
        <v>2347</v>
      </c>
      <c r="BB748" s="6" t="s">
        <v>1412</v>
      </c>
      <c r="BG748" s="9"/>
      <c r="BI748" t="s">
        <v>3146</v>
      </c>
    </row>
    <row r="749" spans="1:61" x14ac:dyDescent="0.25">
      <c r="A749" s="17" t="s">
        <v>1</v>
      </c>
      <c r="B749" t="s">
        <v>376</v>
      </c>
      <c r="C749" t="str">
        <f>VLOOKUP(Tabelle1[[#This Row],[bank_name]],list_all_banks!$B$1:$C$691,2,FALSE)</f>
        <v>DE16116</v>
      </c>
      <c r="D749" s="6" t="s">
        <v>377</v>
      </c>
      <c r="E749" s="42" t="str">
        <f t="shared" si="11"/>
        <v>31.12.2014</v>
      </c>
      <c r="F749">
        <v>2014</v>
      </c>
      <c r="G749">
        <v>0</v>
      </c>
      <c r="H749" t="s">
        <v>20</v>
      </c>
      <c r="I749">
        <v>1</v>
      </c>
      <c r="J749">
        <v>2</v>
      </c>
      <c r="K749" t="s">
        <v>1366</v>
      </c>
      <c r="L749">
        <v>1</v>
      </c>
      <c r="M749" t="s">
        <v>14</v>
      </c>
      <c r="N749" t="s">
        <v>19</v>
      </c>
      <c r="P749">
        <v>3</v>
      </c>
      <c r="Q749">
        <v>0</v>
      </c>
      <c r="R749">
        <v>0</v>
      </c>
      <c r="S749">
        <v>0</v>
      </c>
      <c r="U749">
        <v>1</v>
      </c>
      <c r="V749">
        <v>1</v>
      </c>
      <c r="W749" t="s">
        <v>20</v>
      </c>
      <c r="Y749" t="s">
        <v>493</v>
      </c>
      <c r="Z749" s="13">
        <v>40</v>
      </c>
      <c r="AA749" s="13">
        <v>40</v>
      </c>
      <c r="AB749" s="13">
        <v>-11</v>
      </c>
      <c r="AC749" s="13" t="s">
        <v>20</v>
      </c>
      <c r="AD749" s="13" t="s">
        <v>20</v>
      </c>
      <c r="AE749" s="13" t="s">
        <v>20</v>
      </c>
      <c r="AF749" s="13" t="s">
        <v>20</v>
      </c>
      <c r="AG749" s="13">
        <v>3</v>
      </c>
      <c r="AH749">
        <v>0</v>
      </c>
      <c r="AI749">
        <v>0</v>
      </c>
      <c r="AK749">
        <v>0</v>
      </c>
      <c r="AL749">
        <v>0</v>
      </c>
      <c r="AM749">
        <v>1</v>
      </c>
      <c r="AN749">
        <v>2</v>
      </c>
      <c r="AO749" t="s">
        <v>20</v>
      </c>
      <c r="AQ749">
        <v>1</v>
      </c>
      <c r="AR749">
        <v>1</v>
      </c>
      <c r="AS749">
        <v>1</v>
      </c>
      <c r="AT749">
        <v>1</v>
      </c>
      <c r="AU749">
        <v>4</v>
      </c>
      <c r="AV749">
        <v>2</v>
      </c>
      <c r="BA749" t="s">
        <v>2347</v>
      </c>
      <c r="BB749" s="6" t="s">
        <v>1412</v>
      </c>
      <c r="BG749" s="9"/>
      <c r="BI749" t="s">
        <v>3146</v>
      </c>
    </row>
    <row r="750" spans="1:61" x14ac:dyDescent="0.25">
      <c r="A750" s="17" t="s">
        <v>1</v>
      </c>
      <c r="B750" t="s">
        <v>376</v>
      </c>
      <c r="C750" t="str">
        <f>VLOOKUP(Tabelle1[[#This Row],[bank_name]],list_all_banks!$B$1:$C$691,2,FALSE)</f>
        <v>DE16116</v>
      </c>
      <c r="D750" s="6" t="s">
        <v>377</v>
      </c>
      <c r="E750" s="42" t="str">
        <f t="shared" si="11"/>
        <v>31.12.2014</v>
      </c>
      <c r="F750">
        <v>2014</v>
      </c>
      <c r="G750">
        <v>0</v>
      </c>
      <c r="H750" t="s">
        <v>20</v>
      </c>
      <c r="I750">
        <v>1</v>
      </c>
      <c r="J750">
        <v>2</v>
      </c>
      <c r="K750" t="s">
        <v>1366</v>
      </c>
      <c r="L750">
        <v>1</v>
      </c>
      <c r="M750" t="s">
        <v>14</v>
      </c>
      <c r="N750" t="s">
        <v>19</v>
      </c>
      <c r="P750">
        <v>3</v>
      </c>
      <c r="Q750">
        <v>0</v>
      </c>
      <c r="R750">
        <v>0</v>
      </c>
      <c r="S750">
        <v>0</v>
      </c>
      <c r="U750">
        <v>1</v>
      </c>
      <c r="V750">
        <v>1</v>
      </c>
      <c r="W750" t="s">
        <v>20</v>
      </c>
      <c r="Y750" t="s">
        <v>293</v>
      </c>
      <c r="Z750" s="13">
        <v>148</v>
      </c>
      <c r="AA750" s="13">
        <v>193</v>
      </c>
      <c r="AB750" s="13">
        <v>18</v>
      </c>
      <c r="AC750" s="13" t="s">
        <v>20</v>
      </c>
      <c r="AD750" s="13" t="s">
        <v>20</v>
      </c>
      <c r="AE750" s="13" t="s">
        <v>20</v>
      </c>
      <c r="AF750" s="13" t="s">
        <v>20</v>
      </c>
      <c r="AG750" s="13">
        <v>3</v>
      </c>
      <c r="AH750">
        <v>0</v>
      </c>
      <c r="AI750">
        <v>0</v>
      </c>
      <c r="AK750">
        <v>0</v>
      </c>
      <c r="AL750">
        <v>0</v>
      </c>
      <c r="AM750">
        <v>1</v>
      </c>
      <c r="AN750">
        <v>2</v>
      </c>
      <c r="AO750" t="s">
        <v>20</v>
      </c>
      <c r="AQ750">
        <v>1</v>
      </c>
      <c r="AR750">
        <v>1</v>
      </c>
      <c r="AS750">
        <v>1</v>
      </c>
      <c r="AT750">
        <v>1</v>
      </c>
      <c r="AU750">
        <v>4</v>
      </c>
      <c r="AV750">
        <v>2</v>
      </c>
      <c r="BA750" t="s">
        <v>2347</v>
      </c>
      <c r="BB750" s="6" t="s">
        <v>1412</v>
      </c>
      <c r="BG750" s="9"/>
      <c r="BI750" t="s">
        <v>3146</v>
      </c>
    </row>
    <row r="751" spans="1:61" x14ac:dyDescent="0.25">
      <c r="A751" s="17" t="s">
        <v>1</v>
      </c>
      <c r="B751" t="s">
        <v>376</v>
      </c>
      <c r="C751" t="str">
        <f>VLOOKUP(Tabelle1[[#This Row],[bank_name]],list_all_banks!$B$1:$C$691,2,FALSE)</f>
        <v>DE16116</v>
      </c>
      <c r="D751" s="6" t="s">
        <v>377</v>
      </c>
      <c r="E751" s="42" t="str">
        <f t="shared" si="11"/>
        <v>31.12.2014</v>
      </c>
      <c r="F751">
        <v>2014</v>
      </c>
      <c r="G751">
        <v>0</v>
      </c>
      <c r="H751" t="s">
        <v>20</v>
      </c>
      <c r="I751">
        <v>1</v>
      </c>
      <c r="J751">
        <v>2</v>
      </c>
      <c r="K751" t="s">
        <v>1366</v>
      </c>
      <c r="L751">
        <v>1</v>
      </c>
      <c r="M751" t="s">
        <v>14</v>
      </c>
      <c r="N751" t="s">
        <v>19</v>
      </c>
      <c r="P751">
        <v>3</v>
      </c>
      <c r="Q751">
        <v>0</v>
      </c>
      <c r="R751">
        <v>0</v>
      </c>
      <c r="S751">
        <v>0</v>
      </c>
      <c r="U751">
        <v>1</v>
      </c>
      <c r="V751">
        <v>1</v>
      </c>
      <c r="W751" t="s">
        <v>20</v>
      </c>
      <c r="Y751" t="s">
        <v>1633</v>
      </c>
      <c r="Z751" s="13">
        <v>47</v>
      </c>
      <c r="AA751" s="13">
        <v>122</v>
      </c>
      <c r="AB751" s="13">
        <v>12</v>
      </c>
      <c r="AC751" s="13" t="s">
        <v>20</v>
      </c>
      <c r="AD751" s="13" t="s">
        <v>20</v>
      </c>
      <c r="AE751" s="13" t="s">
        <v>20</v>
      </c>
      <c r="AF751" s="13" t="s">
        <v>20</v>
      </c>
      <c r="AG751" s="13">
        <v>5</v>
      </c>
      <c r="AH751">
        <v>0</v>
      </c>
      <c r="AI751">
        <v>0</v>
      </c>
      <c r="AK751">
        <v>0</v>
      </c>
      <c r="AL751">
        <v>0</v>
      </c>
      <c r="AM751">
        <v>1</v>
      </c>
      <c r="AN751">
        <v>2</v>
      </c>
      <c r="AO751" t="s">
        <v>20</v>
      </c>
      <c r="AQ751">
        <v>1</v>
      </c>
      <c r="AR751">
        <v>1</v>
      </c>
      <c r="AS751">
        <v>1</v>
      </c>
      <c r="AT751">
        <v>1</v>
      </c>
      <c r="AU751">
        <v>4</v>
      </c>
      <c r="AV751">
        <v>2</v>
      </c>
      <c r="BA751" t="s">
        <v>2347</v>
      </c>
      <c r="BB751" s="6" t="s">
        <v>1412</v>
      </c>
      <c r="BG751" s="9"/>
      <c r="BI751" t="s">
        <v>3146</v>
      </c>
    </row>
    <row r="752" spans="1:61" x14ac:dyDescent="0.25">
      <c r="A752" s="17" t="s">
        <v>1</v>
      </c>
      <c r="B752" t="s">
        <v>376</v>
      </c>
      <c r="C752" t="str">
        <f>VLOOKUP(Tabelle1[[#This Row],[bank_name]],list_all_banks!$B$1:$C$691,2,FALSE)</f>
        <v>DE16116</v>
      </c>
      <c r="D752" s="6" t="s">
        <v>377</v>
      </c>
      <c r="E752" s="42" t="str">
        <f t="shared" si="11"/>
        <v>31.12.2014</v>
      </c>
      <c r="F752">
        <v>2014</v>
      </c>
      <c r="G752">
        <v>0</v>
      </c>
      <c r="H752" t="s">
        <v>20</v>
      </c>
      <c r="I752">
        <v>1</v>
      </c>
      <c r="J752">
        <v>2</v>
      </c>
      <c r="K752" t="s">
        <v>1366</v>
      </c>
      <c r="L752">
        <v>1</v>
      </c>
      <c r="M752" t="s">
        <v>14</v>
      </c>
      <c r="N752" t="s">
        <v>19</v>
      </c>
      <c r="P752">
        <v>3</v>
      </c>
      <c r="Q752">
        <v>0</v>
      </c>
      <c r="R752">
        <v>0</v>
      </c>
      <c r="S752">
        <v>0</v>
      </c>
      <c r="U752">
        <v>1</v>
      </c>
      <c r="V752">
        <v>1</v>
      </c>
      <c r="W752" t="s">
        <v>20</v>
      </c>
      <c r="Y752" t="s">
        <v>1677</v>
      </c>
      <c r="Z752" s="13">
        <v>546</v>
      </c>
      <c r="AA752" s="13">
        <v>960</v>
      </c>
      <c r="AB752" s="13">
        <v>257</v>
      </c>
      <c r="AC752" s="13" t="s">
        <v>20</v>
      </c>
      <c r="AD752" s="13" t="s">
        <v>20</v>
      </c>
      <c r="AE752" s="13" t="s">
        <v>20</v>
      </c>
      <c r="AF752" s="13" t="s">
        <v>20</v>
      </c>
      <c r="AG752" s="13">
        <v>30</v>
      </c>
      <c r="AH752">
        <v>0</v>
      </c>
      <c r="AI752">
        <v>0</v>
      </c>
      <c r="AK752">
        <v>0</v>
      </c>
      <c r="AL752">
        <v>0</v>
      </c>
      <c r="AM752">
        <v>1</v>
      </c>
      <c r="AN752">
        <v>2</v>
      </c>
      <c r="AO752" t="s">
        <v>20</v>
      </c>
      <c r="AQ752">
        <v>1</v>
      </c>
      <c r="AR752">
        <v>1</v>
      </c>
      <c r="AS752">
        <v>1</v>
      </c>
      <c r="AT752">
        <v>1</v>
      </c>
      <c r="AU752">
        <v>4</v>
      </c>
      <c r="AV752">
        <v>2</v>
      </c>
      <c r="BA752" t="s">
        <v>2347</v>
      </c>
      <c r="BB752" s="6" t="s">
        <v>1412</v>
      </c>
      <c r="BG752" s="9"/>
      <c r="BI752" t="s">
        <v>3146</v>
      </c>
    </row>
    <row r="753" spans="1:61" x14ac:dyDescent="0.25">
      <c r="A753" s="102" t="s">
        <v>1</v>
      </c>
      <c r="B753" s="9" t="s">
        <v>376</v>
      </c>
      <c r="C753" s="9" t="str">
        <f>VLOOKUP(Tabelle1[[#This Row],[bank_name]],list_all_banks!$B$1:$C$691,2,FALSE)</f>
        <v>DE16116</v>
      </c>
      <c r="D753" s="6" t="s">
        <v>377</v>
      </c>
      <c r="E753" s="42" t="str">
        <f t="shared" si="11"/>
        <v>31.12.2014</v>
      </c>
      <c r="F753" s="9">
        <v>2014</v>
      </c>
      <c r="G753" s="9">
        <v>0</v>
      </c>
      <c r="H753" s="9" t="s">
        <v>20</v>
      </c>
      <c r="I753" s="9">
        <v>1</v>
      </c>
      <c r="J753" s="9">
        <v>2</v>
      </c>
      <c r="K753" s="9" t="s">
        <v>1366</v>
      </c>
      <c r="L753" s="9">
        <v>1</v>
      </c>
      <c r="M753" s="9" t="s">
        <v>14</v>
      </c>
      <c r="N753" s="9" t="s">
        <v>19</v>
      </c>
      <c r="P753" s="9">
        <v>3</v>
      </c>
      <c r="Q753" s="9">
        <v>0</v>
      </c>
      <c r="R753" s="9">
        <v>0</v>
      </c>
      <c r="S753" s="9">
        <v>0</v>
      </c>
      <c r="U753" s="9">
        <v>1</v>
      </c>
      <c r="V753" s="9">
        <v>1</v>
      </c>
      <c r="W753" s="9" t="s">
        <v>20</v>
      </c>
      <c r="Y753" s="9" t="s">
        <v>1660</v>
      </c>
      <c r="Z753" s="68">
        <v>219</v>
      </c>
      <c r="AA753" s="68">
        <v>702</v>
      </c>
      <c r="AB753" s="68">
        <v>88</v>
      </c>
      <c r="AC753" s="68" t="s">
        <v>20</v>
      </c>
      <c r="AD753" s="68" t="s">
        <v>20</v>
      </c>
      <c r="AE753" s="68" t="s">
        <v>20</v>
      </c>
      <c r="AF753" s="68" t="s">
        <v>20</v>
      </c>
      <c r="AG753" s="68">
        <v>27</v>
      </c>
      <c r="AH753" s="9">
        <v>0</v>
      </c>
      <c r="AI753" s="9">
        <v>0</v>
      </c>
      <c r="AK753" s="9">
        <v>0</v>
      </c>
      <c r="AL753" s="9">
        <v>0</v>
      </c>
      <c r="AM753" s="9">
        <v>1</v>
      </c>
      <c r="AN753" s="9">
        <v>2</v>
      </c>
      <c r="AO753" s="9" t="s">
        <v>20</v>
      </c>
      <c r="AQ753" s="9">
        <v>1</v>
      </c>
      <c r="AR753" s="9">
        <v>1</v>
      </c>
      <c r="AS753" s="9">
        <v>1</v>
      </c>
      <c r="AT753" s="9">
        <v>1</v>
      </c>
      <c r="AU753" s="9">
        <v>4</v>
      </c>
      <c r="AV753" s="9">
        <v>2</v>
      </c>
      <c r="AW753" s="9"/>
      <c r="AX753" s="9"/>
      <c r="BA753" s="9" t="s">
        <v>2347</v>
      </c>
      <c r="BB753" s="6" t="s">
        <v>1412</v>
      </c>
      <c r="BC753" s="9"/>
      <c r="BD753" s="9"/>
      <c r="BE753" s="9"/>
      <c r="BF753" s="9"/>
      <c r="BG753" s="9"/>
      <c r="BI753" t="s">
        <v>3146</v>
      </c>
    </row>
    <row r="754" spans="1:61" x14ac:dyDescent="0.25">
      <c r="A754" s="17" t="s">
        <v>1</v>
      </c>
      <c r="B754" t="s">
        <v>376</v>
      </c>
      <c r="C754" t="str">
        <f>VLOOKUP(Tabelle1[[#This Row],[bank_name]],list_all_banks!$B$1:$C$691,2,FALSE)</f>
        <v>DE16116</v>
      </c>
      <c r="D754" s="6" t="s">
        <v>377</v>
      </c>
      <c r="E754" s="42" t="str">
        <f t="shared" si="11"/>
        <v>31.12.2014</v>
      </c>
      <c r="F754">
        <v>2014</v>
      </c>
      <c r="G754">
        <v>0</v>
      </c>
      <c r="H754" t="s">
        <v>20</v>
      </c>
      <c r="I754">
        <v>1</v>
      </c>
      <c r="J754">
        <v>2</v>
      </c>
      <c r="K754" t="s">
        <v>1366</v>
      </c>
      <c r="L754">
        <v>1</v>
      </c>
      <c r="M754" t="s">
        <v>14</v>
      </c>
      <c r="N754" t="s">
        <v>19</v>
      </c>
      <c r="P754">
        <v>3</v>
      </c>
      <c r="Q754">
        <v>0</v>
      </c>
      <c r="R754">
        <v>0</v>
      </c>
      <c r="S754">
        <v>0</v>
      </c>
      <c r="U754">
        <v>1</v>
      </c>
      <c r="V754">
        <v>1</v>
      </c>
      <c r="W754" t="s">
        <v>20</v>
      </c>
      <c r="Y754" t="s">
        <v>1662</v>
      </c>
      <c r="Z754" s="13">
        <v>28</v>
      </c>
      <c r="AA754" s="13">
        <v>154</v>
      </c>
      <c r="AB754" s="13">
        <v>119</v>
      </c>
      <c r="AC754" s="13" t="s">
        <v>20</v>
      </c>
      <c r="AD754" s="13" t="s">
        <v>20</v>
      </c>
      <c r="AE754" s="13" t="s">
        <v>20</v>
      </c>
      <c r="AF754" s="13" t="s">
        <v>20</v>
      </c>
      <c r="AG754" s="13">
        <v>4</v>
      </c>
      <c r="AH754">
        <v>0</v>
      </c>
      <c r="AI754">
        <v>0</v>
      </c>
      <c r="AK754">
        <v>0</v>
      </c>
      <c r="AL754">
        <v>0</v>
      </c>
      <c r="AM754">
        <v>1</v>
      </c>
      <c r="AN754">
        <v>2</v>
      </c>
      <c r="AO754" t="s">
        <v>20</v>
      </c>
      <c r="AQ754">
        <v>1</v>
      </c>
      <c r="AR754">
        <v>1</v>
      </c>
      <c r="AS754">
        <v>1</v>
      </c>
      <c r="AT754">
        <v>1</v>
      </c>
      <c r="AU754">
        <v>4</v>
      </c>
      <c r="AV754">
        <v>2</v>
      </c>
      <c r="BA754" t="s">
        <v>2347</v>
      </c>
      <c r="BB754" s="6" t="s">
        <v>1412</v>
      </c>
      <c r="BG754" s="9"/>
      <c r="BI754" t="s">
        <v>3146</v>
      </c>
    </row>
    <row r="755" spans="1:61" x14ac:dyDescent="0.25">
      <c r="A755" s="17" t="s">
        <v>1</v>
      </c>
      <c r="B755" t="s">
        <v>376</v>
      </c>
      <c r="C755" t="str">
        <f>VLOOKUP(Tabelle1[[#This Row],[bank_name]],list_all_banks!$B$1:$C$691,2,FALSE)</f>
        <v>DE16116</v>
      </c>
      <c r="D755" s="6" t="s">
        <v>377</v>
      </c>
      <c r="E755" s="42" t="str">
        <f t="shared" si="11"/>
        <v>31.12.2014</v>
      </c>
      <c r="F755">
        <v>2014</v>
      </c>
      <c r="G755">
        <v>0</v>
      </c>
      <c r="H755" t="s">
        <v>20</v>
      </c>
      <c r="I755">
        <v>1</v>
      </c>
      <c r="J755">
        <v>2</v>
      </c>
      <c r="K755" t="s">
        <v>1366</v>
      </c>
      <c r="L755">
        <v>1</v>
      </c>
      <c r="M755" t="s">
        <v>14</v>
      </c>
      <c r="N755" t="s">
        <v>19</v>
      </c>
      <c r="P755">
        <v>3</v>
      </c>
      <c r="Q755">
        <v>0</v>
      </c>
      <c r="R755">
        <v>0</v>
      </c>
      <c r="S755">
        <v>0</v>
      </c>
      <c r="U755">
        <v>1</v>
      </c>
      <c r="V755">
        <v>1</v>
      </c>
      <c r="W755" t="s">
        <v>20</v>
      </c>
      <c r="Y755" t="s">
        <v>1696</v>
      </c>
      <c r="Z755" s="13">
        <v>47</v>
      </c>
      <c r="AA755" s="13">
        <v>80</v>
      </c>
      <c r="AB755" s="13">
        <v>20</v>
      </c>
      <c r="AC755" s="13" t="s">
        <v>20</v>
      </c>
      <c r="AD755" s="13" t="s">
        <v>20</v>
      </c>
      <c r="AE755" s="13" t="s">
        <v>20</v>
      </c>
      <c r="AF755" s="13" t="s">
        <v>20</v>
      </c>
      <c r="AG755" s="13">
        <v>10</v>
      </c>
      <c r="AH755">
        <v>0</v>
      </c>
      <c r="AI755">
        <v>0</v>
      </c>
      <c r="AK755">
        <v>0</v>
      </c>
      <c r="AL755">
        <v>0</v>
      </c>
      <c r="AM755">
        <v>1</v>
      </c>
      <c r="AN755">
        <v>2</v>
      </c>
      <c r="AO755" t="s">
        <v>20</v>
      </c>
      <c r="AQ755">
        <v>1</v>
      </c>
      <c r="AR755">
        <v>1</v>
      </c>
      <c r="AS755">
        <v>1</v>
      </c>
      <c r="AT755">
        <v>1</v>
      </c>
      <c r="AU755">
        <v>4</v>
      </c>
      <c r="AV755">
        <v>2</v>
      </c>
      <c r="BA755" t="s">
        <v>2347</v>
      </c>
      <c r="BB755" s="6" t="s">
        <v>1412</v>
      </c>
      <c r="BG755" s="9"/>
      <c r="BI755" t="s">
        <v>3146</v>
      </c>
    </row>
    <row r="756" spans="1:61" x14ac:dyDescent="0.25">
      <c r="A756" s="17" t="s">
        <v>1</v>
      </c>
      <c r="B756" t="s">
        <v>376</v>
      </c>
      <c r="C756" t="str">
        <f>VLOOKUP(Tabelle1[[#This Row],[bank_name]],list_all_banks!$B$1:$C$691,2,FALSE)</f>
        <v>DE16116</v>
      </c>
      <c r="D756" s="6" t="s">
        <v>377</v>
      </c>
      <c r="E756" s="42" t="str">
        <f t="shared" si="11"/>
        <v>31.12.2014</v>
      </c>
      <c r="F756">
        <v>2014</v>
      </c>
      <c r="G756">
        <v>0</v>
      </c>
      <c r="H756" t="s">
        <v>20</v>
      </c>
      <c r="I756">
        <v>1</v>
      </c>
      <c r="J756">
        <v>2</v>
      </c>
      <c r="K756" t="s">
        <v>1366</v>
      </c>
      <c r="L756">
        <v>1</v>
      </c>
      <c r="M756" t="s">
        <v>14</v>
      </c>
      <c r="N756" t="s">
        <v>19</v>
      </c>
      <c r="P756">
        <v>3</v>
      </c>
      <c r="Q756">
        <v>0</v>
      </c>
      <c r="R756">
        <v>0</v>
      </c>
      <c r="S756">
        <v>0</v>
      </c>
      <c r="U756">
        <v>1</v>
      </c>
      <c r="V756">
        <v>1</v>
      </c>
      <c r="W756" t="s">
        <v>20</v>
      </c>
      <c r="Y756" t="s">
        <v>1683</v>
      </c>
      <c r="Z756" s="13">
        <v>198</v>
      </c>
      <c r="AA756" s="13">
        <v>298</v>
      </c>
      <c r="AB756" s="13">
        <v>78</v>
      </c>
      <c r="AC756" s="13" t="s">
        <v>20</v>
      </c>
      <c r="AD756" s="13" t="s">
        <v>20</v>
      </c>
      <c r="AE756" s="13" t="s">
        <v>20</v>
      </c>
      <c r="AF756" s="13" t="s">
        <v>20</v>
      </c>
      <c r="AG756" s="13">
        <v>8</v>
      </c>
      <c r="AH756">
        <v>0</v>
      </c>
      <c r="AI756">
        <v>0</v>
      </c>
      <c r="AK756">
        <v>0</v>
      </c>
      <c r="AL756">
        <v>0</v>
      </c>
      <c r="AM756">
        <v>1</v>
      </c>
      <c r="AN756">
        <v>2</v>
      </c>
      <c r="AO756" t="s">
        <v>20</v>
      </c>
      <c r="AQ756">
        <v>1</v>
      </c>
      <c r="AR756">
        <v>1</v>
      </c>
      <c r="AS756">
        <v>1</v>
      </c>
      <c r="AT756">
        <v>1</v>
      </c>
      <c r="AU756">
        <v>4</v>
      </c>
      <c r="AV756">
        <v>2</v>
      </c>
      <c r="BA756" t="s">
        <v>2347</v>
      </c>
      <c r="BB756" s="6" t="s">
        <v>1412</v>
      </c>
      <c r="BG756" s="9"/>
      <c r="BI756" t="s">
        <v>3146</v>
      </c>
    </row>
    <row r="757" spans="1:61" x14ac:dyDescent="0.25">
      <c r="A757" s="17" t="s">
        <v>1</v>
      </c>
      <c r="B757" t="s">
        <v>376</v>
      </c>
      <c r="C757" t="str">
        <f>VLOOKUP(Tabelle1[[#This Row],[bank_name]],list_all_banks!$B$1:$C$691,2,FALSE)</f>
        <v>DE16116</v>
      </c>
      <c r="D757" s="6" t="s">
        <v>377</v>
      </c>
      <c r="E757" s="42" t="str">
        <f t="shared" si="11"/>
        <v>31.12.2014</v>
      </c>
      <c r="F757">
        <v>2014</v>
      </c>
      <c r="G757">
        <v>0</v>
      </c>
      <c r="H757" t="s">
        <v>20</v>
      </c>
      <c r="I757">
        <v>1</v>
      </c>
      <c r="J757">
        <v>2</v>
      </c>
      <c r="K757" t="s">
        <v>1366</v>
      </c>
      <c r="L757">
        <v>1</v>
      </c>
      <c r="M757" t="s">
        <v>14</v>
      </c>
      <c r="N757" t="s">
        <v>19</v>
      </c>
      <c r="P757">
        <v>3</v>
      </c>
      <c r="Q757">
        <v>0</v>
      </c>
      <c r="R757">
        <v>0</v>
      </c>
      <c r="S757">
        <v>0</v>
      </c>
      <c r="U757">
        <v>1</v>
      </c>
      <c r="V757">
        <v>1</v>
      </c>
      <c r="W757" t="s">
        <v>20</v>
      </c>
      <c r="Y757" t="s">
        <v>1661</v>
      </c>
      <c r="Z757" s="13">
        <v>86</v>
      </c>
      <c r="AA757" s="13">
        <v>176</v>
      </c>
      <c r="AB757" s="13">
        <v>4</v>
      </c>
      <c r="AC757" s="13" t="s">
        <v>20</v>
      </c>
      <c r="AD757" s="13" t="s">
        <v>20</v>
      </c>
      <c r="AE757" s="13" t="s">
        <v>20</v>
      </c>
      <c r="AF757" s="13" t="s">
        <v>20</v>
      </c>
      <c r="AG757" s="13">
        <v>4</v>
      </c>
      <c r="AH757">
        <v>0</v>
      </c>
      <c r="AI757">
        <v>0</v>
      </c>
      <c r="AK757">
        <v>0</v>
      </c>
      <c r="AL757">
        <v>0</v>
      </c>
      <c r="AM757">
        <v>1</v>
      </c>
      <c r="AN757">
        <v>2</v>
      </c>
      <c r="AO757" t="s">
        <v>20</v>
      </c>
      <c r="AQ757">
        <v>1</v>
      </c>
      <c r="AR757">
        <v>1</v>
      </c>
      <c r="AS757">
        <v>1</v>
      </c>
      <c r="AT757">
        <v>1</v>
      </c>
      <c r="AU757">
        <v>4</v>
      </c>
      <c r="AV757">
        <v>2</v>
      </c>
      <c r="BA757" t="s">
        <v>2347</v>
      </c>
      <c r="BB757" s="6" t="s">
        <v>1412</v>
      </c>
      <c r="BG757" s="9"/>
      <c r="BI757" t="s">
        <v>3146</v>
      </c>
    </row>
    <row r="758" spans="1:61" s="44" customFormat="1" ht="15.75" thickBot="1" x14ac:dyDescent="0.3">
      <c r="A758" s="133" t="s">
        <v>1</v>
      </c>
      <c r="B758" s="44" t="s">
        <v>376</v>
      </c>
      <c r="C758" s="44" t="str">
        <f>VLOOKUP(Tabelle1[[#This Row],[bank_name]],list_all_banks!$B$1:$C$691,2,FALSE)</f>
        <v>DE16116</v>
      </c>
      <c r="D758" s="45" t="s">
        <v>377</v>
      </c>
      <c r="E758" s="46" t="str">
        <f t="shared" si="11"/>
        <v>31.12.2014</v>
      </c>
      <c r="F758" s="44">
        <v>2014</v>
      </c>
      <c r="G758" s="44">
        <v>0</v>
      </c>
      <c r="H758" s="44" t="s">
        <v>20</v>
      </c>
      <c r="I758" s="44">
        <v>1</v>
      </c>
      <c r="J758" s="44">
        <v>2</v>
      </c>
      <c r="K758" s="44" t="s">
        <v>1366</v>
      </c>
      <c r="L758" s="44">
        <v>1</v>
      </c>
      <c r="M758" s="44" t="s">
        <v>14</v>
      </c>
      <c r="N758" s="44" t="s">
        <v>19</v>
      </c>
      <c r="O758" s="45"/>
      <c r="P758" s="44">
        <v>3</v>
      </c>
      <c r="Q758" s="44">
        <v>0</v>
      </c>
      <c r="R758" s="44">
        <v>0</v>
      </c>
      <c r="S758" s="44">
        <v>0</v>
      </c>
      <c r="T758" s="45"/>
      <c r="U758" s="44">
        <v>1</v>
      </c>
      <c r="V758" s="44">
        <v>1</v>
      </c>
      <c r="W758" s="44" t="s">
        <v>20</v>
      </c>
      <c r="X758" s="45"/>
      <c r="Y758" s="44" t="s">
        <v>1694</v>
      </c>
      <c r="Z758" s="123">
        <v>7</v>
      </c>
      <c r="AA758" s="123">
        <v>19</v>
      </c>
      <c r="AB758" s="123">
        <v>-7</v>
      </c>
      <c r="AC758" s="123" t="s">
        <v>20</v>
      </c>
      <c r="AD758" s="123" t="s">
        <v>20</v>
      </c>
      <c r="AE758" s="123" t="s">
        <v>20</v>
      </c>
      <c r="AF758" s="123" t="s">
        <v>20</v>
      </c>
      <c r="AG758" s="123">
        <v>1</v>
      </c>
      <c r="AH758" s="44">
        <v>0</v>
      </c>
      <c r="AI758" s="44">
        <v>0</v>
      </c>
      <c r="AJ758" s="45"/>
      <c r="AK758" s="44">
        <v>0</v>
      </c>
      <c r="AL758" s="44">
        <v>0</v>
      </c>
      <c r="AM758" s="44">
        <v>1</v>
      </c>
      <c r="AN758" s="44">
        <v>2</v>
      </c>
      <c r="AO758" s="44" t="s">
        <v>20</v>
      </c>
      <c r="AP758" s="45"/>
      <c r="AQ758" s="44">
        <v>1</v>
      </c>
      <c r="AR758" s="44">
        <v>1</v>
      </c>
      <c r="AS758" s="44">
        <v>1</v>
      </c>
      <c r="AT758" s="44">
        <v>1</v>
      </c>
      <c r="AU758" s="44">
        <v>4</v>
      </c>
      <c r="AV758" s="44">
        <v>2</v>
      </c>
      <c r="AY758" s="45"/>
      <c r="AZ758" s="46"/>
      <c r="BA758" s="44" t="s">
        <v>2347</v>
      </c>
      <c r="BB758" s="45" t="s">
        <v>1412</v>
      </c>
      <c r="BH758" s="45"/>
      <c r="BI758" t="s">
        <v>3146</v>
      </c>
    </row>
    <row r="759" spans="1:61" x14ac:dyDescent="0.25">
      <c r="A759" s="102" t="s">
        <v>1</v>
      </c>
      <c r="B759" s="9" t="s">
        <v>376</v>
      </c>
      <c r="C759" s="9" t="str">
        <f>VLOOKUP(Tabelle1[[#This Row],[bank_name]],list_all_banks!$B$1:$C$691,2,FALSE)</f>
        <v>DE16116</v>
      </c>
      <c r="D759" s="6" t="s">
        <v>377</v>
      </c>
      <c r="E759" s="42" t="str">
        <f t="shared" si="11"/>
        <v>31.12.2014</v>
      </c>
      <c r="F759" s="9">
        <v>2014</v>
      </c>
      <c r="G759" s="9">
        <v>0</v>
      </c>
      <c r="H759" s="9" t="s">
        <v>20</v>
      </c>
      <c r="I759" s="9">
        <v>1</v>
      </c>
      <c r="J759" s="9">
        <v>2</v>
      </c>
      <c r="K759" s="9" t="s">
        <v>1366</v>
      </c>
      <c r="L759" s="9">
        <v>1</v>
      </c>
      <c r="M759" s="9" t="s">
        <v>14</v>
      </c>
      <c r="N759" s="9" t="s">
        <v>19</v>
      </c>
      <c r="P759" s="9">
        <v>3</v>
      </c>
      <c r="Q759" s="9">
        <v>0</v>
      </c>
      <c r="R759" s="9">
        <v>0</v>
      </c>
      <c r="S759" s="9">
        <v>0</v>
      </c>
      <c r="U759" s="9">
        <v>1</v>
      </c>
      <c r="V759" s="9">
        <v>1</v>
      </c>
      <c r="W759" s="9" t="s">
        <v>20</v>
      </c>
      <c r="Y759" s="9" t="s">
        <v>1731</v>
      </c>
      <c r="Z759" s="68">
        <v>250</v>
      </c>
      <c r="AA759" s="68">
        <v>24</v>
      </c>
      <c r="AB759" s="68">
        <v>14</v>
      </c>
      <c r="AC759" s="68" t="s">
        <v>20</v>
      </c>
      <c r="AD759" s="68" t="s">
        <v>20</v>
      </c>
      <c r="AE759" s="68" t="s">
        <v>20</v>
      </c>
      <c r="AF759" s="68" t="s">
        <v>20</v>
      </c>
      <c r="AG759" s="68">
        <v>4</v>
      </c>
      <c r="AH759" s="9">
        <v>0</v>
      </c>
      <c r="AI759" s="9">
        <v>0</v>
      </c>
      <c r="AK759" s="9">
        <v>0</v>
      </c>
      <c r="AL759" s="9">
        <v>0</v>
      </c>
      <c r="AM759" s="9">
        <v>1</v>
      </c>
      <c r="AN759" s="9">
        <v>2</v>
      </c>
      <c r="AO759" s="9" t="s">
        <v>20</v>
      </c>
      <c r="AQ759" s="9">
        <v>1</v>
      </c>
      <c r="AR759" s="9">
        <v>1</v>
      </c>
      <c r="AS759" s="9">
        <v>1</v>
      </c>
      <c r="AT759" s="9">
        <v>1</v>
      </c>
      <c r="AU759">
        <v>4</v>
      </c>
      <c r="AV759" s="9">
        <v>2</v>
      </c>
      <c r="AW759" s="9"/>
      <c r="AX759" s="9"/>
      <c r="BA759" s="9" t="s">
        <v>2347</v>
      </c>
      <c r="BB759" s="6" t="s">
        <v>1412</v>
      </c>
      <c r="BG759" s="9"/>
      <c r="BI759" t="s">
        <v>3146</v>
      </c>
    </row>
    <row r="760" spans="1:61" x14ac:dyDescent="0.25">
      <c r="A760" s="102" t="s">
        <v>1</v>
      </c>
      <c r="B760" s="9" t="s">
        <v>376</v>
      </c>
      <c r="C760" s="9" t="str">
        <f>VLOOKUP(Tabelle1[[#This Row],[bank_name]],list_all_banks!$B$1:$C$691,2,FALSE)</f>
        <v>DE16116</v>
      </c>
      <c r="D760" s="6" t="s">
        <v>377</v>
      </c>
      <c r="E760" s="42" t="str">
        <f t="shared" si="11"/>
        <v>31.12.2014</v>
      </c>
      <c r="F760" s="9">
        <v>2014</v>
      </c>
      <c r="G760" s="9">
        <v>0</v>
      </c>
      <c r="H760" s="9" t="s">
        <v>20</v>
      </c>
      <c r="I760" s="9">
        <v>1</v>
      </c>
      <c r="J760" s="9">
        <v>2</v>
      </c>
      <c r="K760" s="9" t="s">
        <v>1366</v>
      </c>
      <c r="L760" s="9">
        <v>1</v>
      </c>
      <c r="M760" s="9" t="s">
        <v>14</v>
      </c>
      <c r="N760" s="9" t="s">
        <v>19</v>
      </c>
      <c r="P760" s="9">
        <v>3</v>
      </c>
      <c r="Q760" s="9">
        <v>0</v>
      </c>
      <c r="R760" s="9">
        <v>0</v>
      </c>
      <c r="S760" s="9">
        <v>0</v>
      </c>
      <c r="U760" s="9">
        <v>1</v>
      </c>
      <c r="V760" s="9">
        <v>1</v>
      </c>
      <c r="W760" s="9" t="s">
        <v>20</v>
      </c>
      <c r="Y760" s="9" t="s">
        <v>820</v>
      </c>
      <c r="Z760" s="68">
        <v>1283</v>
      </c>
      <c r="AA760" s="68">
        <v>677</v>
      </c>
      <c r="AB760" s="68">
        <v>255</v>
      </c>
      <c r="AC760" s="68" t="s">
        <v>20</v>
      </c>
      <c r="AD760" s="68" t="s">
        <v>20</v>
      </c>
      <c r="AE760" s="68" t="s">
        <v>20</v>
      </c>
      <c r="AF760" s="68" t="s">
        <v>20</v>
      </c>
      <c r="AG760" s="68">
        <v>66</v>
      </c>
      <c r="AH760" s="9">
        <v>0</v>
      </c>
      <c r="AI760" s="9">
        <v>0</v>
      </c>
      <c r="AK760" s="9">
        <v>0</v>
      </c>
      <c r="AL760" s="9">
        <v>0</v>
      </c>
      <c r="AM760" s="9">
        <v>1</v>
      </c>
      <c r="AN760" s="9">
        <v>2</v>
      </c>
      <c r="AO760" s="9" t="s">
        <v>20</v>
      </c>
      <c r="AQ760" s="9">
        <v>1</v>
      </c>
      <c r="AR760" s="9">
        <v>1</v>
      </c>
      <c r="AS760" s="9">
        <v>1</v>
      </c>
      <c r="AT760" s="9">
        <v>1</v>
      </c>
      <c r="AU760" s="9">
        <v>4</v>
      </c>
      <c r="AV760" s="9">
        <v>2</v>
      </c>
      <c r="AW760" s="9"/>
      <c r="AX760" s="9"/>
      <c r="BA760" s="9" t="s">
        <v>2347</v>
      </c>
      <c r="BB760" s="6" t="s">
        <v>1412</v>
      </c>
      <c r="BC760" s="9"/>
      <c r="BD760" s="9"/>
      <c r="BE760" s="9"/>
      <c r="BF760" s="9"/>
      <c r="BG760" s="9"/>
      <c r="BI760" t="s">
        <v>3146</v>
      </c>
    </row>
    <row r="761" spans="1:61" x14ac:dyDescent="0.25">
      <c r="A761" s="17" t="s">
        <v>1</v>
      </c>
      <c r="B761" t="s">
        <v>376</v>
      </c>
      <c r="C761" t="str">
        <f>VLOOKUP(Tabelle1[[#This Row],[bank_name]],list_all_banks!$B$1:$C$691,2,FALSE)</f>
        <v>DE16116</v>
      </c>
      <c r="D761" s="6" t="s">
        <v>377</v>
      </c>
      <c r="E761" s="42" t="str">
        <f t="shared" si="11"/>
        <v>31.12.2015</v>
      </c>
      <c r="F761">
        <v>2015</v>
      </c>
      <c r="G761">
        <v>1</v>
      </c>
      <c r="H761">
        <v>3</v>
      </c>
      <c r="I761">
        <v>3</v>
      </c>
      <c r="J761">
        <v>2</v>
      </c>
      <c r="K761" t="s">
        <v>1</v>
      </c>
      <c r="L761">
        <v>1</v>
      </c>
      <c r="M761" t="s">
        <v>14</v>
      </c>
      <c r="N761" t="s">
        <v>19</v>
      </c>
      <c r="P761">
        <v>3</v>
      </c>
      <c r="Q761">
        <v>0</v>
      </c>
      <c r="R761">
        <v>0</v>
      </c>
      <c r="S761">
        <v>0</v>
      </c>
      <c r="U761">
        <v>1</v>
      </c>
      <c r="V761">
        <v>1</v>
      </c>
      <c r="W761" t="s">
        <v>20</v>
      </c>
      <c r="Y761" t="s">
        <v>1</v>
      </c>
      <c r="Z761" s="13">
        <v>9320</v>
      </c>
      <c r="AA761" s="13">
        <v>5190</v>
      </c>
      <c r="AB761" s="13">
        <v>637</v>
      </c>
      <c r="AC761" s="13" t="s">
        <v>20</v>
      </c>
      <c r="AD761" s="13" t="s">
        <v>20</v>
      </c>
      <c r="AE761" s="13" t="s">
        <v>20</v>
      </c>
      <c r="AF761" s="13" t="s">
        <v>20</v>
      </c>
      <c r="AG761" s="13">
        <v>-155</v>
      </c>
      <c r="AH761">
        <v>0</v>
      </c>
      <c r="AI761">
        <v>0</v>
      </c>
      <c r="AK761">
        <v>0</v>
      </c>
      <c r="AL761">
        <v>0</v>
      </c>
      <c r="AM761">
        <v>1</v>
      </c>
      <c r="AN761">
        <v>2</v>
      </c>
      <c r="AO761" t="s">
        <v>20</v>
      </c>
      <c r="AQ761">
        <v>1</v>
      </c>
      <c r="AR761">
        <v>1</v>
      </c>
      <c r="AS761">
        <v>1</v>
      </c>
      <c r="AT761">
        <v>1</v>
      </c>
      <c r="AU761">
        <v>4</v>
      </c>
      <c r="AV761">
        <v>2</v>
      </c>
      <c r="AZ761" s="42" t="s">
        <v>1887</v>
      </c>
      <c r="BA761" t="s">
        <v>2348</v>
      </c>
      <c r="BG761" s="9"/>
      <c r="BI761" t="s">
        <v>3146</v>
      </c>
    </row>
    <row r="762" spans="1:61" x14ac:dyDescent="0.25">
      <c r="A762" s="17" t="s">
        <v>1</v>
      </c>
      <c r="B762" t="s">
        <v>376</v>
      </c>
      <c r="C762" t="str">
        <f>VLOOKUP(Tabelle1[[#This Row],[bank_name]],list_all_banks!$B$1:$C$691,2,FALSE)</f>
        <v>DE16116</v>
      </c>
      <c r="D762" s="6" t="s">
        <v>377</v>
      </c>
      <c r="E762" s="42" t="str">
        <f t="shared" si="11"/>
        <v>31.12.2015</v>
      </c>
      <c r="F762">
        <v>2015</v>
      </c>
      <c r="G762">
        <v>1</v>
      </c>
      <c r="H762">
        <v>3</v>
      </c>
      <c r="I762">
        <v>3</v>
      </c>
      <c r="J762">
        <v>2</v>
      </c>
      <c r="K762" t="s">
        <v>1</v>
      </c>
      <c r="L762">
        <v>1</v>
      </c>
      <c r="M762" t="s">
        <v>14</v>
      </c>
      <c r="N762" t="s">
        <v>19</v>
      </c>
      <c r="P762">
        <v>3</v>
      </c>
      <c r="Q762">
        <v>0</v>
      </c>
      <c r="R762">
        <v>0</v>
      </c>
      <c r="S762">
        <v>0</v>
      </c>
      <c r="U762">
        <v>1</v>
      </c>
      <c r="V762">
        <v>1</v>
      </c>
      <c r="W762" t="s">
        <v>20</v>
      </c>
      <c r="Y762" t="s">
        <v>239</v>
      </c>
      <c r="Z762" s="13">
        <v>29</v>
      </c>
      <c r="AA762" s="13">
        <v>0</v>
      </c>
      <c r="AB762" s="13">
        <v>5</v>
      </c>
      <c r="AC762" s="13" t="s">
        <v>20</v>
      </c>
      <c r="AD762" s="13" t="s">
        <v>20</v>
      </c>
      <c r="AE762" s="13" t="s">
        <v>20</v>
      </c>
      <c r="AF762" s="13" t="s">
        <v>20</v>
      </c>
      <c r="AG762" s="13">
        <v>0</v>
      </c>
      <c r="AH762">
        <v>0</v>
      </c>
      <c r="AI762">
        <v>0</v>
      </c>
      <c r="AK762">
        <v>0</v>
      </c>
      <c r="AL762">
        <v>0</v>
      </c>
      <c r="AM762">
        <v>1</v>
      </c>
      <c r="AN762">
        <v>2</v>
      </c>
      <c r="AO762" t="s">
        <v>20</v>
      </c>
      <c r="AQ762">
        <v>1</v>
      </c>
      <c r="AR762">
        <v>1</v>
      </c>
      <c r="AS762">
        <v>1</v>
      </c>
      <c r="AT762">
        <v>1</v>
      </c>
      <c r="AU762">
        <v>4</v>
      </c>
      <c r="AV762">
        <v>2</v>
      </c>
      <c r="AZ762" s="70" t="s">
        <v>2986</v>
      </c>
      <c r="BA762" t="s">
        <v>2348</v>
      </c>
      <c r="BG762" s="9"/>
      <c r="BI762" t="s">
        <v>3146</v>
      </c>
    </row>
    <row r="763" spans="1:61" x14ac:dyDescent="0.25">
      <c r="A763" s="17" t="s">
        <v>1</v>
      </c>
      <c r="B763" t="s">
        <v>376</v>
      </c>
      <c r="C763" t="str">
        <f>VLOOKUP(Tabelle1[[#This Row],[bank_name]],list_all_banks!$B$1:$C$691,2,FALSE)</f>
        <v>DE16116</v>
      </c>
      <c r="D763" s="6" t="s">
        <v>377</v>
      </c>
      <c r="E763" s="42" t="str">
        <f t="shared" si="11"/>
        <v>31.12.2015</v>
      </c>
      <c r="F763">
        <v>2015</v>
      </c>
      <c r="G763">
        <v>1</v>
      </c>
      <c r="H763">
        <v>3</v>
      </c>
      <c r="I763">
        <v>3</v>
      </c>
      <c r="J763">
        <v>2</v>
      </c>
      <c r="K763" t="s">
        <v>1</v>
      </c>
      <c r="L763">
        <v>1</v>
      </c>
      <c r="M763" t="s">
        <v>14</v>
      </c>
      <c r="N763" t="s">
        <v>19</v>
      </c>
      <c r="P763">
        <v>3</v>
      </c>
      <c r="Q763">
        <v>0</v>
      </c>
      <c r="R763">
        <v>0</v>
      </c>
      <c r="S763">
        <v>0</v>
      </c>
      <c r="U763">
        <v>1</v>
      </c>
      <c r="V763">
        <v>1</v>
      </c>
      <c r="W763" t="s">
        <v>20</v>
      </c>
      <c r="Y763" t="s">
        <v>440</v>
      </c>
      <c r="Z763" s="13">
        <v>17</v>
      </c>
      <c r="AA763" s="13">
        <v>13</v>
      </c>
      <c r="AB763" s="13">
        <v>0</v>
      </c>
      <c r="AC763" s="13" t="s">
        <v>20</v>
      </c>
      <c r="AD763" s="13" t="s">
        <v>20</v>
      </c>
      <c r="AE763" s="13" t="s">
        <v>20</v>
      </c>
      <c r="AF763" s="13" t="s">
        <v>20</v>
      </c>
      <c r="AG763" s="13">
        <v>0</v>
      </c>
      <c r="AH763">
        <v>0</v>
      </c>
      <c r="AI763">
        <v>0</v>
      </c>
      <c r="AK763">
        <v>0</v>
      </c>
      <c r="AL763">
        <v>0</v>
      </c>
      <c r="AM763">
        <v>1</v>
      </c>
      <c r="AN763">
        <v>2</v>
      </c>
      <c r="AO763" t="s">
        <v>20</v>
      </c>
      <c r="AQ763">
        <v>1</v>
      </c>
      <c r="AR763">
        <v>1</v>
      </c>
      <c r="AS763">
        <v>1</v>
      </c>
      <c r="AT763">
        <v>1</v>
      </c>
      <c r="AU763">
        <v>4</v>
      </c>
      <c r="AV763">
        <v>2</v>
      </c>
      <c r="BA763" t="s">
        <v>2348</v>
      </c>
      <c r="BG763" s="9"/>
      <c r="BI763" t="s">
        <v>3146</v>
      </c>
    </row>
    <row r="764" spans="1:61" x14ac:dyDescent="0.25">
      <c r="A764" s="17" t="s">
        <v>1</v>
      </c>
      <c r="B764" t="s">
        <v>376</v>
      </c>
      <c r="C764" t="str">
        <f>VLOOKUP(Tabelle1[[#This Row],[bank_name]],list_all_banks!$B$1:$C$691,2,FALSE)</f>
        <v>DE16116</v>
      </c>
      <c r="D764" s="6" t="s">
        <v>377</v>
      </c>
      <c r="E764" s="42" t="str">
        <f t="shared" si="11"/>
        <v>31.12.2015</v>
      </c>
      <c r="F764">
        <v>2015</v>
      </c>
      <c r="G764">
        <v>1</v>
      </c>
      <c r="H764">
        <v>3</v>
      </c>
      <c r="I764">
        <v>3</v>
      </c>
      <c r="J764">
        <v>2</v>
      </c>
      <c r="K764" t="s">
        <v>1</v>
      </c>
      <c r="L764">
        <v>1</v>
      </c>
      <c r="M764" t="s">
        <v>14</v>
      </c>
      <c r="N764" t="s">
        <v>19</v>
      </c>
      <c r="P764">
        <v>3</v>
      </c>
      <c r="Q764">
        <v>0</v>
      </c>
      <c r="R764">
        <v>0</v>
      </c>
      <c r="S764">
        <v>0</v>
      </c>
      <c r="U764">
        <v>1</v>
      </c>
      <c r="V764">
        <v>1</v>
      </c>
      <c r="W764" t="s">
        <v>20</v>
      </c>
      <c r="Y764" t="s">
        <v>658</v>
      </c>
      <c r="Z764" s="13">
        <v>499</v>
      </c>
      <c r="AA764" s="13">
        <v>346</v>
      </c>
      <c r="AB764" s="13">
        <v>43</v>
      </c>
      <c r="AC764" s="13" t="s">
        <v>20</v>
      </c>
      <c r="AD764" s="13" t="s">
        <v>20</v>
      </c>
      <c r="AE764" s="13" t="s">
        <v>20</v>
      </c>
      <c r="AF764" s="13" t="s">
        <v>20</v>
      </c>
      <c r="AG764" s="13">
        <v>11</v>
      </c>
      <c r="AH764">
        <v>0</v>
      </c>
      <c r="AI764">
        <v>0</v>
      </c>
      <c r="AK764">
        <v>0</v>
      </c>
      <c r="AL764">
        <v>0</v>
      </c>
      <c r="AM764">
        <v>1</v>
      </c>
      <c r="AN764">
        <v>2</v>
      </c>
      <c r="AO764" t="s">
        <v>20</v>
      </c>
      <c r="AQ764">
        <v>1</v>
      </c>
      <c r="AR764">
        <v>1</v>
      </c>
      <c r="AS764">
        <v>1</v>
      </c>
      <c r="AT764">
        <v>1</v>
      </c>
      <c r="AU764">
        <v>4</v>
      </c>
      <c r="AV764">
        <v>2</v>
      </c>
      <c r="BA764" t="s">
        <v>2348</v>
      </c>
      <c r="BG764" s="9"/>
      <c r="BI764" t="s">
        <v>3146</v>
      </c>
    </row>
    <row r="765" spans="1:61" x14ac:dyDescent="0.25">
      <c r="A765" s="17" t="s">
        <v>1</v>
      </c>
      <c r="B765" t="s">
        <v>376</v>
      </c>
      <c r="C765" t="str">
        <f>VLOOKUP(Tabelle1[[#This Row],[bank_name]],list_all_banks!$B$1:$C$691,2,FALSE)</f>
        <v>DE16116</v>
      </c>
      <c r="D765" s="6" t="s">
        <v>377</v>
      </c>
      <c r="E765" s="42" t="str">
        <f t="shared" si="11"/>
        <v>31.12.2015</v>
      </c>
      <c r="F765">
        <v>2015</v>
      </c>
      <c r="G765">
        <v>1</v>
      </c>
      <c r="H765">
        <v>3</v>
      </c>
      <c r="I765">
        <v>3</v>
      </c>
      <c r="J765">
        <v>2</v>
      </c>
      <c r="K765" t="s">
        <v>1</v>
      </c>
      <c r="L765">
        <v>1</v>
      </c>
      <c r="M765" t="s">
        <v>14</v>
      </c>
      <c r="N765" t="s">
        <v>19</v>
      </c>
      <c r="P765">
        <v>3</v>
      </c>
      <c r="Q765">
        <v>0</v>
      </c>
      <c r="R765">
        <v>0</v>
      </c>
      <c r="S765">
        <v>0</v>
      </c>
      <c r="U765">
        <v>1</v>
      </c>
      <c r="V765">
        <v>1</v>
      </c>
      <c r="W765" t="s">
        <v>20</v>
      </c>
      <c r="Y765" t="s">
        <v>965</v>
      </c>
      <c r="Z765" s="13">
        <v>12</v>
      </c>
      <c r="AA765" s="13">
        <v>43</v>
      </c>
      <c r="AB765" s="13">
        <v>-1</v>
      </c>
      <c r="AC765" s="13" t="s">
        <v>20</v>
      </c>
      <c r="AD765" s="13" t="s">
        <v>20</v>
      </c>
      <c r="AE765" s="13" t="s">
        <v>20</v>
      </c>
      <c r="AF765" s="13" t="s">
        <v>20</v>
      </c>
      <c r="AG765" s="13">
        <v>0</v>
      </c>
      <c r="AH765">
        <v>0</v>
      </c>
      <c r="AI765">
        <v>0</v>
      </c>
      <c r="AK765">
        <v>0</v>
      </c>
      <c r="AL765">
        <v>0</v>
      </c>
      <c r="AM765">
        <v>1</v>
      </c>
      <c r="AN765">
        <v>2</v>
      </c>
      <c r="AO765" t="s">
        <v>20</v>
      </c>
      <c r="AQ765">
        <v>1</v>
      </c>
      <c r="AR765">
        <v>1</v>
      </c>
      <c r="AS765">
        <v>1</v>
      </c>
      <c r="AT765">
        <v>1</v>
      </c>
      <c r="AU765">
        <v>4</v>
      </c>
      <c r="AV765">
        <v>2</v>
      </c>
      <c r="BA765" t="s">
        <v>2348</v>
      </c>
      <c r="BG765" s="9"/>
      <c r="BI765" t="s">
        <v>3146</v>
      </c>
    </row>
    <row r="766" spans="1:61" x14ac:dyDescent="0.25">
      <c r="A766" s="17" t="s">
        <v>1</v>
      </c>
      <c r="B766" t="s">
        <v>376</v>
      </c>
      <c r="C766" t="str">
        <f>VLOOKUP(Tabelle1[[#This Row],[bank_name]],list_all_banks!$B$1:$C$691,2,FALSE)</f>
        <v>DE16116</v>
      </c>
      <c r="D766" s="6" t="s">
        <v>377</v>
      </c>
      <c r="E766" s="42" t="str">
        <f t="shared" si="11"/>
        <v>31.12.2015</v>
      </c>
      <c r="F766">
        <v>2015</v>
      </c>
      <c r="G766">
        <v>1</v>
      </c>
      <c r="H766">
        <v>3</v>
      </c>
      <c r="I766">
        <v>3</v>
      </c>
      <c r="J766">
        <v>2</v>
      </c>
      <c r="K766" t="s">
        <v>1</v>
      </c>
      <c r="L766">
        <v>1</v>
      </c>
      <c r="M766" t="s">
        <v>14</v>
      </c>
      <c r="N766" t="s">
        <v>19</v>
      </c>
      <c r="P766">
        <v>3</v>
      </c>
      <c r="Q766">
        <v>0</v>
      </c>
      <c r="R766">
        <v>0</v>
      </c>
      <c r="S766">
        <v>0</v>
      </c>
      <c r="U766">
        <v>1</v>
      </c>
      <c r="V766">
        <v>1</v>
      </c>
      <c r="W766" t="s">
        <v>20</v>
      </c>
      <c r="Y766" t="s">
        <v>1001</v>
      </c>
      <c r="Z766" s="13">
        <v>39</v>
      </c>
      <c r="AA766" s="13">
        <v>51</v>
      </c>
      <c r="AB766" s="13">
        <v>25</v>
      </c>
      <c r="AC766" s="13" t="s">
        <v>20</v>
      </c>
      <c r="AD766" s="13" t="s">
        <v>20</v>
      </c>
      <c r="AE766" s="13" t="s">
        <v>20</v>
      </c>
      <c r="AF766" s="13" t="s">
        <v>20</v>
      </c>
      <c r="AG766" s="13">
        <v>3</v>
      </c>
      <c r="AH766">
        <v>0</v>
      </c>
      <c r="AI766">
        <v>0</v>
      </c>
      <c r="AK766">
        <v>0</v>
      </c>
      <c r="AL766">
        <v>0</v>
      </c>
      <c r="AM766">
        <v>1</v>
      </c>
      <c r="AN766">
        <v>2</v>
      </c>
      <c r="AO766" t="s">
        <v>20</v>
      </c>
      <c r="AQ766">
        <v>1</v>
      </c>
      <c r="AR766">
        <v>1</v>
      </c>
      <c r="AS766">
        <v>1</v>
      </c>
      <c r="AT766">
        <v>1</v>
      </c>
      <c r="AU766">
        <v>4</v>
      </c>
      <c r="AV766">
        <v>2</v>
      </c>
      <c r="BA766" t="s">
        <v>2348</v>
      </c>
      <c r="BG766" s="9"/>
      <c r="BI766" t="s">
        <v>3146</v>
      </c>
    </row>
    <row r="767" spans="1:61" x14ac:dyDescent="0.25">
      <c r="A767" s="17" t="s">
        <v>1</v>
      </c>
      <c r="B767" t="s">
        <v>376</v>
      </c>
      <c r="C767" t="str">
        <f>VLOOKUP(Tabelle1[[#This Row],[bank_name]],list_all_banks!$B$1:$C$691,2,FALSE)</f>
        <v>DE16116</v>
      </c>
      <c r="D767" s="6" t="s">
        <v>377</v>
      </c>
      <c r="E767" s="42" t="str">
        <f t="shared" si="11"/>
        <v>31.12.2015</v>
      </c>
      <c r="F767">
        <v>2015</v>
      </c>
      <c r="G767">
        <v>1</v>
      </c>
      <c r="H767">
        <v>3</v>
      </c>
      <c r="I767">
        <v>3</v>
      </c>
      <c r="J767">
        <v>2</v>
      </c>
      <c r="K767" t="s">
        <v>1</v>
      </c>
      <c r="L767">
        <v>1</v>
      </c>
      <c r="M767" t="s">
        <v>14</v>
      </c>
      <c r="N767" t="s">
        <v>19</v>
      </c>
      <c r="P767">
        <v>3</v>
      </c>
      <c r="Q767">
        <v>0</v>
      </c>
      <c r="R767">
        <v>0</v>
      </c>
      <c r="S767">
        <v>0</v>
      </c>
      <c r="U767">
        <v>1</v>
      </c>
      <c r="V767">
        <v>1</v>
      </c>
      <c r="W767" t="s">
        <v>20</v>
      </c>
      <c r="Y767" t="s">
        <v>1020</v>
      </c>
      <c r="Z767" s="13">
        <v>510</v>
      </c>
      <c r="AA767" s="13">
        <v>354</v>
      </c>
      <c r="AB767" s="13">
        <v>85</v>
      </c>
      <c r="AC767" s="13" t="s">
        <v>20</v>
      </c>
      <c r="AD767" s="13" t="s">
        <v>20</v>
      </c>
      <c r="AE767" s="13" t="s">
        <v>20</v>
      </c>
      <c r="AF767" s="13" t="s">
        <v>20</v>
      </c>
      <c r="AG767" s="13">
        <v>35</v>
      </c>
      <c r="AH767">
        <v>0</v>
      </c>
      <c r="AI767">
        <v>0</v>
      </c>
      <c r="AK767">
        <v>0</v>
      </c>
      <c r="AL767">
        <v>0</v>
      </c>
      <c r="AM767">
        <v>1</v>
      </c>
      <c r="AN767">
        <v>2</v>
      </c>
      <c r="AO767" t="s">
        <v>20</v>
      </c>
      <c r="AQ767">
        <v>1</v>
      </c>
      <c r="AR767">
        <v>1</v>
      </c>
      <c r="AS767">
        <v>1</v>
      </c>
      <c r="AT767">
        <v>1</v>
      </c>
      <c r="AU767">
        <v>4</v>
      </c>
      <c r="AV767">
        <v>2</v>
      </c>
      <c r="BA767" t="s">
        <v>2348</v>
      </c>
      <c r="BG767" s="9"/>
      <c r="BI767" t="s">
        <v>3146</v>
      </c>
    </row>
    <row r="768" spans="1:61" x14ac:dyDescent="0.25">
      <c r="A768" s="17" t="s">
        <v>1</v>
      </c>
      <c r="B768" t="s">
        <v>376</v>
      </c>
      <c r="C768" t="str">
        <f>VLOOKUP(Tabelle1[[#This Row],[bank_name]],list_all_banks!$B$1:$C$691,2,FALSE)</f>
        <v>DE16116</v>
      </c>
      <c r="D768" s="6" t="s">
        <v>377</v>
      </c>
      <c r="E768" s="42" t="str">
        <f t="shared" si="11"/>
        <v>31.12.2015</v>
      </c>
      <c r="F768">
        <v>2015</v>
      </c>
      <c r="G768">
        <v>1</v>
      </c>
      <c r="H768">
        <v>3</v>
      </c>
      <c r="I768">
        <v>3</v>
      </c>
      <c r="J768">
        <v>2</v>
      </c>
      <c r="K768" t="s">
        <v>1</v>
      </c>
      <c r="L768">
        <v>1</v>
      </c>
      <c r="M768" t="s">
        <v>14</v>
      </c>
      <c r="N768" t="s">
        <v>19</v>
      </c>
      <c r="P768">
        <v>3</v>
      </c>
      <c r="Q768">
        <v>0</v>
      </c>
      <c r="R768">
        <v>0</v>
      </c>
      <c r="S768">
        <v>0</v>
      </c>
      <c r="U768">
        <v>1</v>
      </c>
      <c r="V768">
        <v>1</v>
      </c>
      <c r="W768" t="s">
        <v>20</v>
      </c>
      <c r="Y768" t="s">
        <v>1170</v>
      </c>
      <c r="Z768" s="13">
        <v>0</v>
      </c>
      <c r="AA768" s="13">
        <v>0</v>
      </c>
      <c r="AB768" s="13">
        <v>0</v>
      </c>
      <c r="AC768" s="13" t="s">
        <v>20</v>
      </c>
      <c r="AD768" s="13" t="s">
        <v>20</v>
      </c>
      <c r="AE768" s="13" t="s">
        <v>20</v>
      </c>
      <c r="AF768" s="13" t="s">
        <v>20</v>
      </c>
      <c r="AG768" s="13">
        <v>0</v>
      </c>
      <c r="AH768">
        <v>0</v>
      </c>
      <c r="AI768">
        <v>0</v>
      </c>
      <c r="AK768">
        <v>0</v>
      </c>
      <c r="AL768">
        <v>0</v>
      </c>
      <c r="AM768">
        <v>1</v>
      </c>
      <c r="AN768">
        <v>2</v>
      </c>
      <c r="AO768" t="s">
        <v>20</v>
      </c>
      <c r="AQ768">
        <v>1</v>
      </c>
      <c r="AR768">
        <v>1</v>
      </c>
      <c r="AS768">
        <v>1</v>
      </c>
      <c r="AT768">
        <v>1</v>
      </c>
      <c r="AU768">
        <v>4</v>
      </c>
      <c r="AV768">
        <v>2</v>
      </c>
      <c r="BA768" t="s">
        <v>2348</v>
      </c>
      <c r="BG768" s="9"/>
      <c r="BI768" t="s">
        <v>3146</v>
      </c>
    </row>
    <row r="769" spans="1:61" x14ac:dyDescent="0.25">
      <c r="A769" s="17" t="s">
        <v>1</v>
      </c>
      <c r="B769" t="s">
        <v>376</v>
      </c>
      <c r="C769" t="str">
        <f>VLOOKUP(Tabelle1[[#This Row],[bank_name]],list_all_banks!$B$1:$C$691,2,FALSE)</f>
        <v>DE16116</v>
      </c>
      <c r="D769" s="6" t="s">
        <v>377</v>
      </c>
      <c r="E769" s="42" t="str">
        <f t="shared" si="11"/>
        <v>31.12.2015</v>
      </c>
      <c r="F769">
        <v>2015</v>
      </c>
      <c r="G769">
        <v>1</v>
      </c>
      <c r="H769">
        <v>3</v>
      </c>
      <c r="I769">
        <v>3</v>
      </c>
      <c r="J769">
        <v>2</v>
      </c>
      <c r="K769" t="s">
        <v>1</v>
      </c>
      <c r="L769">
        <v>1</v>
      </c>
      <c r="M769" t="s">
        <v>14</v>
      </c>
      <c r="N769" t="s">
        <v>19</v>
      </c>
      <c r="P769">
        <v>3</v>
      </c>
      <c r="Q769">
        <v>0</v>
      </c>
      <c r="R769">
        <v>0</v>
      </c>
      <c r="S769">
        <v>0</v>
      </c>
      <c r="U769">
        <v>1</v>
      </c>
      <c r="V769">
        <v>1</v>
      </c>
      <c r="W769" t="s">
        <v>20</v>
      </c>
      <c r="Y769" t="s">
        <v>1225</v>
      </c>
      <c r="Z769" s="13">
        <v>62</v>
      </c>
      <c r="AA769" s="13">
        <v>3</v>
      </c>
      <c r="AB769" s="13">
        <v>136</v>
      </c>
      <c r="AC769" s="13" t="s">
        <v>20</v>
      </c>
      <c r="AD769" s="13" t="s">
        <v>20</v>
      </c>
      <c r="AE769" s="13" t="s">
        <v>20</v>
      </c>
      <c r="AF769" s="13" t="s">
        <v>20</v>
      </c>
      <c r="AG769" s="13">
        <v>14</v>
      </c>
      <c r="AH769">
        <v>0</v>
      </c>
      <c r="AI769">
        <v>0</v>
      </c>
      <c r="AK769">
        <v>0</v>
      </c>
      <c r="AL769">
        <v>0</v>
      </c>
      <c r="AM769">
        <v>1</v>
      </c>
      <c r="AN769">
        <v>2</v>
      </c>
      <c r="AO769" t="s">
        <v>20</v>
      </c>
      <c r="AQ769">
        <v>1</v>
      </c>
      <c r="AR769">
        <v>1</v>
      </c>
      <c r="AS769">
        <v>1</v>
      </c>
      <c r="AT769">
        <v>1</v>
      </c>
      <c r="AU769">
        <v>4</v>
      </c>
      <c r="AV769">
        <v>2</v>
      </c>
      <c r="BA769" t="s">
        <v>2348</v>
      </c>
      <c r="BG769" s="9"/>
      <c r="BI769" t="s">
        <v>3146</v>
      </c>
    </row>
    <row r="770" spans="1:61" x14ac:dyDescent="0.25">
      <c r="A770" s="17" t="s">
        <v>1</v>
      </c>
      <c r="B770" t="s">
        <v>376</v>
      </c>
      <c r="C770" t="str">
        <f>VLOOKUP(Tabelle1[[#This Row],[bank_name]],list_all_banks!$B$1:$C$691,2,FALSE)</f>
        <v>DE16116</v>
      </c>
      <c r="D770" s="6" t="s">
        <v>377</v>
      </c>
      <c r="E770" s="42" t="str">
        <f t="shared" si="11"/>
        <v>31.12.2015</v>
      </c>
      <c r="F770">
        <v>2015</v>
      </c>
      <c r="G770">
        <v>1</v>
      </c>
      <c r="H770">
        <v>3</v>
      </c>
      <c r="I770">
        <v>3</v>
      </c>
      <c r="J770">
        <v>2</v>
      </c>
      <c r="K770" t="s">
        <v>1</v>
      </c>
      <c r="L770">
        <v>1</v>
      </c>
      <c r="M770" t="s">
        <v>14</v>
      </c>
      <c r="N770" t="s">
        <v>19</v>
      </c>
      <c r="P770">
        <v>3</v>
      </c>
      <c r="Q770">
        <v>0</v>
      </c>
      <c r="R770">
        <v>0</v>
      </c>
      <c r="S770">
        <v>0</v>
      </c>
      <c r="U770">
        <v>1</v>
      </c>
      <c r="V770">
        <v>1</v>
      </c>
      <c r="W770" t="s">
        <v>20</v>
      </c>
      <c r="Y770" t="s">
        <v>154</v>
      </c>
      <c r="Z770" s="13">
        <v>46</v>
      </c>
      <c r="AA770" s="13">
        <v>99</v>
      </c>
      <c r="AB770" s="13">
        <v>5</v>
      </c>
      <c r="AC770" s="13" t="s">
        <v>20</v>
      </c>
      <c r="AD770" s="13" t="s">
        <v>20</v>
      </c>
      <c r="AE770" s="13" t="s">
        <v>20</v>
      </c>
      <c r="AF770" s="13" t="s">
        <v>20</v>
      </c>
      <c r="AG770" s="13">
        <v>2</v>
      </c>
      <c r="AH770">
        <v>0</v>
      </c>
      <c r="AI770">
        <v>0</v>
      </c>
      <c r="AK770">
        <v>0</v>
      </c>
      <c r="AL770">
        <v>0</v>
      </c>
      <c r="AM770">
        <v>1</v>
      </c>
      <c r="AN770">
        <v>2</v>
      </c>
      <c r="AO770" t="s">
        <v>20</v>
      </c>
      <c r="AQ770">
        <v>1</v>
      </c>
      <c r="AR770">
        <v>1</v>
      </c>
      <c r="AS770">
        <v>1</v>
      </c>
      <c r="AT770">
        <v>1</v>
      </c>
      <c r="AU770">
        <v>4</v>
      </c>
      <c r="AV770">
        <v>2</v>
      </c>
      <c r="BA770" t="s">
        <v>2348</v>
      </c>
      <c r="BG770" s="9"/>
      <c r="BI770" t="s">
        <v>3146</v>
      </c>
    </row>
    <row r="771" spans="1:61" x14ac:dyDescent="0.25">
      <c r="A771" s="17" t="s">
        <v>1</v>
      </c>
      <c r="B771" t="s">
        <v>376</v>
      </c>
      <c r="C771" t="str">
        <f>VLOOKUP(Tabelle1[[#This Row],[bank_name]],list_all_banks!$B$1:$C$691,2,FALSE)</f>
        <v>DE16116</v>
      </c>
      <c r="D771" s="6" t="s">
        <v>377</v>
      </c>
      <c r="E771" s="42" t="str">
        <f t="shared" ref="E771:E834" si="12">CONCATENATE($E$2,F771)</f>
        <v>31.12.2015</v>
      </c>
      <c r="F771">
        <v>2015</v>
      </c>
      <c r="G771">
        <v>1</v>
      </c>
      <c r="H771">
        <v>3</v>
      </c>
      <c r="I771">
        <v>3</v>
      </c>
      <c r="J771">
        <v>2</v>
      </c>
      <c r="K771" t="s">
        <v>1</v>
      </c>
      <c r="L771">
        <v>1</v>
      </c>
      <c r="M771" t="s">
        <v>14</v>
      </c>
      <c r="N771" t="s">
        <v>19</v>
      </c>
      <c r="P771">
        <v>3</v>
      </c>
      <c r="Q771">
        <v>0</v>
      </c>
      <c r="R771">
        <v>0</v>
      </c>
      <c r="S771">
        <v>0</v>
      </c>
      <c r="U771">
        <v>1</v>
      </c>
      <c r="V771">
        <v>1</v>
      </c>
      <c r="W771" t="s">
        <v>20</v>
      </c>
      <c r="Y771" t="s">
        <v>1278</v>
      </c>
      <c r="Z771" s="13">
        <v>121</v>
      </c>
      <c r="AA771" s="13">
        <v>314</v>
      </c>
      <c r="AB771" s="13">
        <v>19</v>
      </c>
      <c r="AC771" s="13" t="s">
        <v>20</v>
      </c>
      <c r="AD771" s="13" t="s">
        <v>20</v>
      </c>
      <c r="AE771" s="13" t="s">
        <v>20</v>
      </c>
      <c r="AF771" s="13" t="s">
        <v>20</v>
      </c>
      <c r="AG771" s="13">
        <v>12</v>
      </c>
      <c r="AH771">
        <v>0</v>
      </c>
      <c r="AI771">
        <v>0</v>
      </c>
      <c r="AK771">
        <v>0</v>
      </c>
      <c r="AL771">
        <v>0</v>
      </c>
      <c r="AM771">
        <v>1</v>
      </c>
      <c r="AN771">
        <v>2</v>
      </c>
      <c r="AO771" t="s">
        <v>20</v>
      </c>
      <c r="AQ771">
        <v>1</v>
      </c>
      <c r="AR771">
        <v>1</v>
      </c>
      <c r="AS771">
        <v>1</v>
      </c>
      <c r="AT771">
        <v>1</v>
      </c>
      <c r="AU771">
        <v>4</v>
      </c>
      <c r="AV771">
        <v>2</v>
      </c>
      <c r="BA771" t="s">
        <v>2348</v>
      </c>
      <c r="BG771" s="9"/>
      <c r="BI771" t="s">
        <v>3146</v>
      </c>
    </row>
    <row r="772" spans="1:61" x14ac:dyDescent="0.25">
      <c r="A772" s="17" t="s">
        <v>1</v>
      </c>
      <c r="B772" t="s">
        <v>376</v>
      </c>
      <c r="C772" t="str">
        <f>VLOOKUP(Tabelle1[[#This Row],[bank_name]],list_all_banks!$B$1:$C$691,2,FALSE)</f>
        <v>DE16116</v>
      </c>
      <c r="D772" s="6" t="s">
        <v>377</v>
      </c>
      <c r="E772" s="42" t="str">
        <f t="shared" si="12"/>
        <v>31.12.2015</v>
      </c>
      <c r="F772">
        <v>2015</v>
      </c>
      <c r="G772">
        <v>1</v>
      </c>
      <c r="H772">
        <v>3</v>
      </c>
      <c r="I772">
        <v>3</v>
      </c>
      <c r="J772">
        <v>2</v>
      </c>
      <c r="K772" t="s">
        <v>1</v>
      </c>
      <c r="L772">
        <v>1</v>
      </c>
      <c r="M772" t="s">
        <v>14</v>
      </c>
      <c r="N772" t="s">
        <v>19</v>
      </c>
      <c r="P772">
        <v>3</v>
      </c>
      <c r="Q772">
        <v>0</v>
      </c>
      <c r="R772">
        <v>0</v>
      </c>
      <c r="S772">
        <v>0</v>
      </c>
      <c r="U772">
        <v>1</v>
      </c>
      <c r="V772">
        <v>1</v>
      </c>
      <c r="W772" t="s">
        <v>20</v>
      </c>
      <c r="Y772" t="s">
        <v>1289</v>
      </c>
      <c r="Z772" s="13">
        <v>27</v>
      </c>
      <c r="AA772" s="13">
        <v>59</v>
      </c>
      <c r="AB772" s="13">
        <v>1</v>
      </c>
      <c r="AC772" s="13" t="s">
        <v>20</v>
      </c>
      <c r="AD772" s="13" t="s">
        <v>20</v>
      </c>
      <c r="AE772" s="13" t="s">
        <v>20</v>
      </c>
      <c r="AF772" s="13" t="s">
        <v>20</v>
      </c>
      <c r="AG772" s="13">
        <v>0</v>
      </c>
      <c r="AH772">
        <v>0</v>
      </c>
      <c r="AI772">
        <v>0</v>
      </c>
      <c r="AK772">
        <v>0</v>
      </c>
      <c r="AL772">
        <v>0</v>
      </c>
      <c r="AM772">
        <v>1</v>
      </c>
      <c r="AN772">
        <v>2</v>
      </c>
      <c r="AO772" t="s">
        <v>20</v>
      </c>
      <c r="AQ772">
        <v>1</v>
      </c>
      <c r="AR772">
        <v>1</v>
      </c>
      <c r="AS772">
        <v>1</v>
      </c>
      <c r="AT772">
        <v>1</v>
      </c>
      <c r="AU772">
        <v>4</v>
      </c>
      <c r="AV772">
        <v>2</v>
      </c>
      <c r="BA772" t="s">
        <v>2348</v>
      </c>
      <c r="BG772" s="9"/>
      <c r="BI772" t="s">
        <v>3146</v>
      </c>
    </row>
    <row r="773" spans="1:61" x14ac:dyDescent="0.25">
      <c r="A773" s="17" t="s">
        <v>1</v>
      </c>
      <c r="B773" t="s">
        <v>376</v>
      </c>
      <c r="C773" t="str">
        <f>VLOOKUP(Tabelle1[[#This Row],[bank_name]],list_all_banks!$B$1:$C$691,2,FALSE)</f>
        <v>DE16116</v>
      </c>
      <c r="D773" s="6" t="s">
        <v>377</v>
      </c>
      <c r="E773" s="42" t="str">
        <f t="shared" si="12"/>
        <v>31.12.2015</v>
      </c>
      <c r="F773">
        <v>2015</v>
      </c>
      <c r="G773">
        <v>1</v>
      </c>
      <c r="H773">
        <v>3</v>
      </c>
      <c r="I773">
        <v>3</v>
      </c>
      <c r="J773">
        <v>2</v>
      </c>
      <c r="K773" t="s">
        <v>1</v>
      </c>
      <c r="L773">
        <v>1</v>
      </c>
      <c r="M773" t="s">
        <v>14</v>
      </c>
      <c r="N773" t="s">
        <v>19</v>
      </c>
      <c r="P773">
        <v>3</v>
      </c>
      <c r="Q773">
        <v>0</v>
      </c>
      <c r="R773">
        <v>0</v>
      </c>
      <c r="S773">
        <v>0</v>
      </c>
      <c r="U773">
        <v>1</v>
      </c>
      <c r="V773">
        <v>1</v>
      </c>
      <c r="W773" t="s">
        <v>20</v>
      </c>
      <c r="Y773" t="s">
        <v>1327</v>
      </c>
      <c r="Z773" s="13">
        <v>2695</v>
      </c>
      <c r="AA773" s="13">
        <v>130</v>
      </c>
      <c r="AB773" s="13">
        <v>19</v>
      </c>
      <c r="AC773" s="13" t="s">
        <v>20</v>
      </c>
      <c r="AD773" s="13" t="s">
        <v>20</v>
      </c>
      <c r="AE773" s="13" t="s">
        <v>20</v>
      </c>
      <c r="AF773" s="13" t="s">
        <v>20</v>
      </c>
      <c r="AG773" s="13">
        <v>0</v>
      </c>
      <c r="AH773">
        <v>0</v>
      </c>
      <c r="AI773">
        <v>0</v>
      </c>
      <c r="AK773">
        <v>0</v>
      </c>
      <c r="AL773">
        <v>0</v>
      </c>
      <c r="AM773">
        <v>1</v>
      </c>
      <c r="AN773">
        <v>2</v>
      </c>
      <c r="AO773" t="s">
        <v>20</v>
      </c>
      <c r="AQ773">
        <v>1</v>
      </c>
      <c r="AR773">
        <v>1</v>
      </c>
      <c r="AS773">
        <v>1</v>
      </c>
      <c r="AT773">
        <v>1</v>
      </c>
      <c r="AU773">
        <v>4</v>
      </c>
      <c r="AV773">
        <v>2</v>
      </c>
      <c r="BA773" t="s">
        <v>2348</v>
      </c>
      <c r="BG773" s="9"/>
      <c r="BI773" t="s">
        <v>3146</v>
      </c>
    </row>
    <row r="774" spans="1:61" x14ac:dyDescent="0.25">
      <c r="A774" s="17" t="s">
        <v>1</v>
      </c>
      <c r="B774" t="s">
        <v>376</v>
      </c>
      <c r="C774" t="str">
        <f>VLOOKUP(Tabelle1[[#This Row],[bank_name]],list_all_banks!$B$1:$C$691,2,FALSE)</f>
        <v>DE16116</v>
      </c>
      <c r="D774" s="6" t="s">
        <v>377</v>
      </c>
      <c r="E774" s="42" t="str">
        <f t="shared" si="12"/>
        <v>31.12.2015</v>
      </c>
      <c r="F774">
        <v>2015</v>
      </c>
      <c r="G774">
        <v>1</v>
      </c>
      <c r="H774">
        <v>3</v>
      </c>
      <c r="I774">
        <v>3</v>
      </c>
      <c r="J774">
        <v>2</v>
      </c>
      <c r="K774" t="s">
        <v>1</v>
      </c>
      <c r="L774">
        <v>1</v>
      </c>
      <c r="M774" t="s">
        <v>14</v>
      </c>
      <c r="N774" t="s">
        <v>19</v>
      </c>
      <c r="P774">
        <v>3</v>
      </c>
      <c r="Q774">
        <v>0</v>
      </c>
      <c r="R774">
        <v>0</v>
      </c>
      <c r="S774">
        <v>0</v>
      </c>
      <c r="U774">
        <v>1</v>
      </c>
      <c r="V774">
        <v>1</v>
      </c>
      <c r="W774" t="s">
        <v>20</v>
      </c>
      <c r="Y774" t="s">
        <v>493</v>
      </c>
      <c r="Z774" s="13">
        <v>44</v>
      </c>
      <c r="AA774" s="13">
        <v>20</v>
      </c>
      <c r="AB774" s="13">
        <v>15</v>
      </c>
      <c r="AC774" s="13" t="s">
        <v>20</v>
      </c>
      <c r="AD774" s="13" t="s">
        <v>20</v>
      </c>
      <c r="AE774" s="13" t="s">
        <v>20</v>
      </c>
      <c r="AF774" s="13" t="s">
        <v>20</v>
      </c>
      <c r="AG774" s="13">
        <v>5</v>
      </c>
      <c r="AH774">
        <v>0</v>
      </c>
      <c r="AI774">
        <v>0</v>
      </c>
      <c r="AK774">
        <v>0</v>
      </c>
      <c r="AL774">
        <v>0</v>
      </c>
      <c r="AM774">
        <v>1</v>
      </c>
      <c r="AN774">
        <v>2</v>
      </c>
      <c r="AO774" t="s">
        <v>20</v>
      </c>
      <c r="AQ774">
        <v>1</v>
      </c>
      <c r="AR774">
        <v>1</v>
      </c>
      <c r="AS774">
        <v>1</v>
      </c>
      <c r="AT774">
        <v>1</v>
      </c>
      <c r="AU774">
        <v>4</v>
      </c>
      <c r="AV774">
        <v>2</v>
      </c>
      <c r="BA774" t="s">
        <v>2348</v>
      </c>
      <c r="BG774" s="9"/>
      <c r="BI774" t="s">
        <v>3146</v>
      </c>
    </row>
    <row r="775" spans="1:61" x14ac:dyDescent="0.25">
      <c r="A775" s="17" t="s">
        <v>1</v>
      </c>
      <c r="B775" t="s">
        <v>376</v>
      </c>
      <c r="C775" t="str">
        <f>VLOOKUP(Tabelle1[[#This Row],[bank_name]],list_all_banks!$B$1:$C$691,2,FALSE)</f>
        <v>DE16116</v>
      </c>
      <c r="D775" s="6" t="s">
        <v>377</v>
      </c>
      <c r="E775" s="42" t="str">
        <f t="shared" si="12"/>
        <v>31.12.2015</v>
      </c>
      <c r="F775">
        <v>2015</v>
      </c>
      <c r="G775">
        <v>1</v>
      </c>
      <c r="H775">
        <v>3</v>
      </c>
      <c r="I775">
        <v>3</v>
      </c>
      <c r="J775">
        <v>2</v>
      </c>
      <c r="K775" t="s">
        <v>1</v>
      </c>
      <c r="L775">
        <v>1</v>
      </c>
      <c r="M775" t="s">
        <v>14</v>
      </c>
      <c r="N775" t="s">
        <v>19</v>
      </c>
      <c r="P775">
        <v>3</v>
      </c>
      <c r="Q775">
        <v>0</v>
      </c>
      <c r="R775">
        <v>0</v>
      </c>
      <c r="S775">
        <v>0</v>
      </c>
      <c r="U775">
        <v>1</v>
      </c>
      <c r="V775">
        <v>1</v>
      </c>
      <c r="W775" t="s">
        <v>20</v>
      </c>
      <c r="Y775" t="s">
        <v>293</v>
      </c>
      <c r="Z775" s="13">
        <v>193</v>
      </c>
      <c r="AA775" s="13">
        <v>202</v>
      </c>
      <c r="AB775" s="13">
        <v>23</v>
      </c>
      <c r="AC775" s="13" t="s">
        <v>20</v>
      </c>
      <c r="AD775" s="13" t="s">
        <v>20</v>
      </c>
      <c r="AE775" s="13" t="s">
        <v>20</v>
      </c>
      <c r="AF775" s="13" t="s">
        <v>20</v>
      </c>
      <c r="AG775" s="13">
        <v>0</v>
      </c>
      <c r="AH775">
        <v>0</v>
      </c>
      <c r="AI775">
        <v>0</v>
      </c>
      <c r="AK775">
        <v>0</v>
      </c>
      <c r="AL775">
        <v>0</v>
      </c>
      <c r="AM775">
        <v>1</v>
      </c>
      <c r="AN775">
        <v>2</v>
      </c>
      <c r="AO775" t="s">
        <v>20</v>
      </c>
      <c r="AQ775">
        <v>1</v>
      </c>
      <c r="AR775">
        <v>1</v>
      </c>
      <c r="AS775">
        <v>1</v>
      </c>
      <c r="AT775">
        <v>1</v>
      </c>
      <c r="AU775">
        <v>4</v>
      </c>
      <c r="AV775">
        <v>2</v>
      </c>
      <c r="BA775" t="s">
        <v>2348</v>
      </c>
      <c r="BG775" s="9"/>
      <c r="BI775" t="s">
        <v>3146</v>
      </c>
    </row>
    <row r="776" spans="1:61" x14ac:dyDescent="0.25">
      <c r="A776" s="17" t="s">
        <v>1</v>
      </c>
      <c r="B776" t="s">
        <v>376</v>
      </c>
      <c r="C776" t="str">
        <f>VLOOKUP(Tabelle1[[#This Row],[bank_name]],list_all_banks!$B$1:$C$691,2,FALSE)</f>
        <v>DE16116</v>
      </c>
      <c r="D776" s="6" t="s">
        <v>377</v>
      </c>
      <c r="E776" s="42" t="str">
        <f t="shared" si="12"/>
        <v>31.12.2015</v>
      </c>
      <c r="F776">
        <v>2015</v>
      </c>
      <c r="G776">
        <v>1</v>
      </c>
      <c r="H776">
        <v>3</v>
      </c>
      <c r="I776">
        <v>3</v>
      </c>
      <c r="J776">
        <v>2</v>
      </c>
      <c r="K776" t="s">
        <v>1</v>
      </c>
      <c r="L776">
        <v>1</v>
      </c>
      <c r="M776" t="s">
        <v>14</v>
      </c>
      <c r="N776" t="s">
        <v>19</v>
      </c>
      <c r="P776">
        <v>3</v>
      </c>
      <c r="Q776">
        <v>0</v>
      </c>
      <c r="R776">
        <v>0</v>
      </c>
      <c r="S776">
        <v>0</v>
      </c>
      <c r="U776">
        <v>1</v>
      </c>
      <c r="V776">
        <v>1</v>
      </c>
      <c r="W776" t="s">
        <v>20</v>
      </c>
      <c r="Y776" t="s">
        <v>1633</v>
      </c>
      <c r="Z776" s="13">
        <v>50</v>
      </c>
      <c r="AA776" s="13">
        <v>135</v>
      </c>
      <c r="AB776" s="13">
        <v>10</v>
      </c>
      <c r="AC776" s="13" t="s">
        <v>20</v>
      </c>
      <c r="AD776" s="13" t="s">
        <v>20</v>
      </c>
      <c r="AE776" s="13" t="s">
        <v>20</v>
      </c>
      <c r="AF776" s="13" t="s">
        <v>20</v>
      </c>
      <c r="AG776" s="13">
        <v>-2</v>
      </c>
      <c r="AH776">
        <v>0</v>
      </c>
      <c r="AI776">
        <v>0</v>
      </c>
      <c r="AK776">
        <v>0</v>
      </c>
      <c r="AL776">
        <v>0</v>
      </c>
      <c r="AM776">
        <v>1</v>
      </c>
      <c r="AN776">
        <v>2</v>
      </c>
      <c r="AO776" t="s">
        <v>20</v>
      </c>
      <c r="AQ776">
        <v>1</v>
      </c>
      <c r="AR776">
        <v>1</v>
      </c>
      <c r="AS776">
        <v>1</v>
      </c>
      <c r="AT776">
        <v>1</v>
      </c>
      <c r="AU776">
        <v>4</v>
      </c>
      <c r="AV776">
        <v>2</v>
      </c>
      <c r="BA776" t="s">
        <v>2348</v>
      </c>
      <c r="BG776" s="9"/>
      <c r="BI776" t="s">
        <v>3146</v>
      </c>
    </row>
    <row r="777" spans="1:61" x14ac:dyDescent="0.25">
      <c r="A777" s="102" t="s">
        <v>1</v>
      </c>
      <c r="B777" s="9" t="s">
        <v>376</v>
      </c>
      <c r="C777" s="9" t="str">
        <f>VLOOKUP(Tabelle1[[#This Row],[bank_name]],list_all_banks!$B$1:$C$691,2,FALSE)</f>
        <v>DE16116</v>
      </c>
      <c r="D777" s="6" t="s">
        <v>377</v>
      </c>
      <c r="E777" s="42" t="str">
        <f t="shared" si="12"/>
        <v>31.12.2015</v>
      </c>
      <c r="F777" s="9">
        <v>2015</v>
      </c>
      <c r="G777" s="9">
        <v>1</v>
      </c>
      <c r="H777" s="9">
        <v>3</v>
      </c>
      <c r="I777" s="9">
        <v>3</v>
      </c>
      <c r="J777" s="9">
        <v>2</v>
      </c>
      <c r="K777" s="9" t="s">
        <v>1</v>
      </c>
      <c r="L777" s="9">
        <v>1</v>
      </c>
      <c r="M777" s="9" t="s">
        <v>14</v>
      </c>
      <c r="N777" s="9" t="s">
        <v>19</v>
      </c>
      <c r="P777" s="9">
        <v>3</v>
      </c>
      <c r="Q777" s="9">
        <v>0</v>
      </c>
      <c r="R777" s="9">
        <v>0</v>
      </c>
      <c r="S777" s="9">
        <v>0</v>
      </c>
      <c r="U777" s="9">
        <v>1</v>
      </c>
      <c r="V777" s="9">
        <v>1</v>
      </c>
      <c r="W777" s="9" t="s">
        <v>20</v>
      </c>
      <c r="Y777" s="9" t="s">
        <v>1677</v>
      </c>
      <c r="Z777" s="68">
        <v>458</v>
      </c>
      <c r="AA777" s="68">
        <v>944</v>
      </c>
      <c r="AB777" s="68">
        <v>247</v>
      </c>
      <c r="AC777" s="68" t="s">
        <v>20</v>
      </c>
      <c r="AD777" s="68" t="s">
        <v>20</v>
      </c>
      <c r="AE777" s="68" t="s">
        <v>20</v>
      </c>
      <c r="AF777" s="68" t="s">
        <v>20</v>
      </c>
      <c r="AG777" s="68">
        <v>50</v>
      </c>
      <c r="AH777" s="9">
        <v>0</v>
      </c>
      <c r="AI777" s="9">
        <v>0</v>
      </c>
      <c r="AK777" s="9">
        <v>0</v>
      </c>
      <c r="AL777" s="9">
        <v>0</v>
      </c>
      <c r="AM777" s="9">
        <v>1</v>
      </c>
      <c r="AN777" s="9">
        <v>2</v>
      </c>
      <c r="AO777" s="9" t="s">
        <v>20</v>
      </c>
      <c r="AQ777" s="9">
        <v>1</v>
      </c>
      <c r="AR777" s="9">
        <v>1</v>
      </c>
      <c r="AS777" s="9">
        <v>1</v>
      </c>
      <c r="AT777" s="9">
        <v>1</v>
      </c>
      <c r="AU777" s="9">
        <v>4</v>
      </c>
      <c r="AV777" s="9">
        <v>2</v>
      </c>
      <c r="AW777" s="9"/>
      <c r="AX777" s="9"/>
      <c r="BA777" s="9" t="s">
        <v>2348</v>
      </c>
      <c r="BC777" s="9"/>
      <c r="BD777" s="9"/>
      <c r="BE777" s="9"/>
      <c r="BF777" s="9"/>
      <c r="BG777" s="9"/>
      <c r="BI777" t="s">
        <v>3146</v>
      </c>
    </row>
    <row r="778" spans="1:61" x14ac:dyDescent="0.25">
      <c r="A778" s="17" t="s">
        <v>1</v>
      </c>
      <c r="B778" t="s">
        <v>376</v>
      </c>
      <c r="C778" t="str">
        <f>VLOOKUP(Tabelle1[[#This Row],[bank_name]],list_all_banks!$B$1:$C$691,2,FALSE)</f>
        <v>DE16116</v>
      </c>
      <c r="D778" s="6" t="s">
        <v>377</v>
      </c>
      <c r="E778" s="42" t="str">
        <f t="shared" si="12"/>
        <v>31.12.2015</v>
      </c>
      <c r="F778">
        <v>2015</v>
      </c>
      <c r="G778">
        <v>1</v>
      </c>
      <c r="H778">
        <v>3</v>
      </c>
      <c r="I778">
        <v>3</v>
      </c>
      <c r="J778">
        <v>2</v>
      </c>
      <c r="K778" t="s">
        <v>1</v>
      </c>
      <c r="L778">
        <v>1</v>
      </c>
      <c r="M778" t="s">
        <v>14</v>
      </c>
      <c r="N778" t="s">
        <v>19</v>
      </c>
      <c r="P778">
        <v>3</v>
      </c>
      <c r="Q778">
        <v>0</v>
      </c>
      <c r="R778">
        <v>0</v>
      </c>
      <c r="S778">
        <v>0</v>
      </c>
      <c r="U778">
        <v>1</v>
      </c>
      <c r="V778">
        <v>1</v>
      </c>
      <c r="W778" t="s">
        <v>20</v>
      </c>
      <c r="Y778" t="s">
        <v>1660</v>
      </c>
      <c r="Z778" s="13">
        <v>317</v>
      </c>
      <c r="AA778" s="13">
        <v>767</v>
      </c>
      <c r="AB778" s="13">
        <v>154</v>
      </c>
      <c r="AC778" s="13" t="s">
        <v>20</v>
      </c>
      <c r="AD778" s="13" t="s">
        <v>20</v>
      </c>
      <c r="AE778" s="13" t="s">
        <v>20</v>
      </c>
      <c r="AF778" s="13" t="s">
        <v>20</v>
      </c>
      <c r="AG778" s="13">
        <v>48</v>
      </c>
      <c r="AH778">
        <v>0</v>
      </c>
      <c r="AI778">
        <v>0</v>
      </c>
      <c r="AK778">
        <v>0</v>
      </c>
      <c r="AL778">
        <v>0</v>
      </c>
      <c r="AM778">
        <v>1</v>
      </c>
      <c r="AN778">
        <v>2</v>
      </c>
      <c r="AO778" t="s">
        <v>20</v>
      </c>
      <c r="AQ778">
        <v>1</v>
      </c>
      <c r="AR778">
        <v>1</v>
      </c>
      <c r="AS778">
        <v>1</v>
      </c>
      <c r="AT778">
        <v>1</v>
      </c>
      <c r="AU778">
        <v>4</v>
      </c>
      <c r="AV778">
        <v>2</v>
      </c>
      <c r="BA778" t="s">
        <v>2348</v>
      </c>
      <c r="BG778" s="9"/>
      <c r="BI778" t="s">
        <v>3146</v>
      </c>
    </row>
    <row r="779" spans="1:61" s="9" customFormat="1" x14ac:dyDescent="0.25">
      <c r="A779" s="17" t="s">
        <v>1</v>
      </c>
      <c r="B779" t="s">
        <v>376</v>
      </c>
      <c r="C779" t="str">
        <f>VLOOKUP(Tabelle1[[#This Row],[bank_name]],list_all_banks!$B$1:$C$691,2,FALSE)</f>
        <v>DE16116</v>
      </c>
      <c r="D779" s="6" t="s">
        <v>377</v>
      </c>
      <c r="E779" s="42" t="str">
        <f t="shared" si="12"/>
        <v>31.12.2015</v>
      </c>
      <c r="F779">
        <v>2015</v>
      </c>
      <c r="G779">
        <v>1</v>
      </c>
      <c r="H779">
        <v>3</v>
      </c>
      <c r="I779">
        <v>3</v>
      </c>
      <c r="J779">
        <v>2</v>
      </c>
      <c r="K779" t="s">
        <v>1</v>
      </c>
      <c r="L779">
        <v>1</v>
      </c>
      <c r="M779" t="s">
        <v>14</v>
      </c>
      <c r="N779" t="s">
        <v>19</v>
      </c>
      <c r="O779" s="6"/>
      <c r="P779">
        <v>3</v>
      </c>
      <c r="Q779">
        <v>0</v>
      </c>
      <c r="R779">
        <v>0</v>
      </c>
      <c r="S779">
        <v>0</v>
      </c>
      <c r="T779" s="6"/>
      <c r="U779">
        <v>1</v>
      </c>
      <c r="V779">
        <v>1</v>
      </c>
      <c r="W779" t="s">
        <v>20</v>
      </c>
      <c r="X779" s="6"/>
      <c r="Y779" t="s">
        <v>1662</v>
      </c>
      <c r="Z779" s="13">
        <v>35</v>
      </c>
      <c r="AA779" s="13">
        <v>299</v>
      </c>
      <c r="AB779" s="13">
        <v>17</v>
      </c>
      <c r="AC779" s="13" t="s">
        <v>20</v>
      </c>
      <c r="AD779" s="13" t="s">
        <v>20</v>
      </c>
      <c r="AE779" s="13" t="s">
        <v>20</v>
      </c>
      <c r="AF779" s="13" t="s">
        <v>20</v>
      </c>
      <c r="AG779" s="13">
        <v>5</v>
      </c>
      <c r="AH779">
        <v>0</v>
      </c>
      <c r="AI779">
        <v>0</v>
      </c>
      <c r="AJ779" s="6"/>
      <c r="AK779">
        <v>0</v>
      </c>
      <c r="AL779">
        <v>0</v>
      </c>
      <c r="AM779">
        <v>1</v>
      </c>
      <c r="AN779">
        <v>2</v>
      </c>
      <c r="AO779" t="s">
        <v>20</v>
      </c>
      <c r="AP779" s="6"/>
      <c r="AQ779">
        <v>1</v>
      </c>
      <c r="AR779">
        <v>1</v>
      </c>
      <c r="AS779">
        <v>1</v>
      </c>
      <c r="AT779">
        <v>1</v>
      </c>
      <c r="AU779">
        <v>4</v>
      </c>
      <c r="AV779">
        <v>2</v>
      </c>
      <c r="AW779"/>
      <c r="AX779"/>
      <c r="AY779" s="6"/>
      <c r="AZ779" s="42"/>
      <c r="BA779" t="s">
        <v>2348</v>
      </c>
      <c r="BB779" s="6"/>
      <c r="BC779"/>
      <c r="BD779"/>
      <c r="BE779"/>
      <c r="BF779"/>
      <c r="BH779" s="6"/>
      <c r="BI779" t="s">
        <v>3146</v>
      </c>
    </row>
    <row r="780" spans="1:61" s="9" customFormat="1" x14ac:dyDescent="0.25">
      <c r="A780" s="17" t="s">
        <v>1</v>
      </c>
      <c r="B780" t="s">
        <v>376</v>
      </c>
      <c r="C780" t="str">
        <f>VLOOKUP(Tabelle1[[#This Row],[bank_name]],list_all_banks!$B$1:$C$691,2,FALSE)</f>
        <v>DE16116</v>
      </c>
      <c r="D780" s="6" t="s">
        <v>377</v>
      </c>
      <c r="E780" s="42" t="str">
        <f t="shared" si="12"/>
        <v>31.12.2015</v>
      </c>
      <c r="F780">
        <v>2015</v>
      </c>
      <c r="G780">
        <v>1</v>
      </c>
      <c r="H780">
        <v>3</v>
      </c>
      <c r="I780">
        <v>3</v>
      </c>
      <c r="J780">
        <v>2</v>
      </c>
      <c r="K780" t="s">
        <v>1</v>
      </c>
      <c r="L780">
        <v>1</v>
      </c>
      <c r="M780" t="s">
        <v>14</v>
      </c>
      <c r="N780" t="s">
        <v>19</v>
      </c>
      <c r="O780" s="6"/>
      <c r="P780">
        <v>3</v>
      </c>
      <c r="Q780">
        <v>0</v>
      </c>
      <c r="R780">
        <v>0</v>
      </c>
      <c r="S780">
        <v>0</v>
      </c>
      <c r="T780" s="6"/>
      <c r="U780">
        <v>1</v>
      </c>
      <c r="V780">
        <v>1</v>
      </c>
      <c r="W780" t="s">
        <v>20</v>
      </c>
      <c r="X780" s="6"/>
      <c r="Y780" t="s">
        <v>1696</v>
      </c>
      <c r="Z780" s="13">
        <v>59</v>
      </c>
      <c r="AA780" s="13">
        <v>89</v>
      </c>
      <c r="AB780" s="13">
        <v>24</v>
      </c>
      <c r="AC780" s="13" t="s">
        <v>20</v>
      </c>
      <c r="AD780" s="13" t="s">
        <v>20</v>
      </c>
      <c r="AE780" s="13" t="s">
        <v>20</v>
      </c>
      <c r="AF780" s="13" t="s">
        <v>20</v>
      </c>
      <c r="AG780" s="13">
        <v>9</v>
      </c>
      <c r="AH780">
        <v>0</v>
      </c>
      <c r="AI780">
        <v>0</v>
      </c>
      <c r="AJ780" s="6"/>
      <c r="AK780">
        <v>0</v>
      </c>
      <c r="AL780">
        <v>0</v>
      </c>
      <c r="AM780">
        <v>1</v>
      </c>
      <c r="AN780">
        <v>2</v>
      </c>
      <c r="AO780" t="s">
        <v>20</v>
      </c>
      <c r="AP780" s="6"/>
      <c r="AQ780">
        <v>1</v>
      </c>
      <c r="AR780">
        <v>1</v>
      </c>
      <c r="AS780">
        <v>1</v>
      </c>
      <c r="AT780">
        <v>1</v>
      </c>
      <c r="AU780">
        <v>4</v>
      </c>
      <c r="AV780">
        <v>2</v>
      </c>
      <c r="AW780"/>
      <c r="AX780"/>
      <c r="AY780" s="6"/>
      <c r="AZ780" s="42"/>
      <c r="BA780" t="s">
        <v>2348</v>
      </c>
      <c r="BB780" s="6"/>
      <c r="BC780"/>
      <c r="BD780"/>
      <c r="BE780"/>
      <c r="BF780"/>
      <c r="BH780" s="6"/>
      <c r="BI780" t="s">
        <v>3146</v>
      </c>
    </row>
    <row r="781" spans="1:61" s="9" customFormat="1" x14ac:dyDescent="0.25">
      <c r="A781" s="102" t="s">
        <v>1</v>
      </c>
      <c r="B781" s="9" t="s">
        <v>376</v>
      </c>
      <c r="C781" s="9" t="str">
        <f>VLOOKUP(Tabelle1[[#This Row],[bank_name]],list_all_banks!$B$1:$C$691,2,FALSE)</f>
        <v>DE16116</v>
      </c>
      <c r="D781" s="6" t="s">
        <v>377</v>
      </c>
      <c r="E781" s="42" t="str">
        <f t="shared" si="12"/>
        <v>31.12.2015</v>
      </c>
      <c r="F781" s="9">
        <v>2015</v>
      </c>
      <c r="G781" s="9">
        <v>1</v>
      </c>
      <c r="H781" s="9">
        <v>3</v>
      </c>
      <c r="I781" s="9">
        <v>3</v>
      </c>
      <c r="J781" s="9">
        <v>2</v>
      </c>
      <c r="K781" s="9" t="s">
        <v>1</v>
      </c>
      <c r="L781" s="9">
        <v>1</v>
      </c>
      <c r="M781" s="9" t="s">
        <v>14</v>
      </c>
      <c r="N781" s="9" t="s">
        <v>19</v>
      </c>
      <c r="O781" s="6"/>
      <c r="P781" s="9">
        <v>3</v>
      </c>
      <c r="Q781" s="9">
        <v>0</v>
      </c>
      <c r="R781" s="9">
        <v>0</v>
      </c>
      <c r="S781" s="9">
        <v>0</v>
      </c>
      <c r="T781" s="6"/>
      <c r="U781" s="9">
        <v>1</v>
      </c>
      <c r="V781" s="9">
        <v>1</v>
      </c>
      <c r="W781" s="9" t="s">
        <v>20</v>
      </c>
      <c r="X781" s="6"/>
      <c r="Y781" s="9" t="s">
        <v>1683</v>
      </c>
      <c r="Z781" s="68">
        <v>269</v>
      </c>
      <c r="AA781" s="68">
        <v>322</v>
      </c>
      <c r="AB781" s="68">
        <v>121</v>
      </c>
      <c r="AC781" s="68" t="s">
        <v>20</v>
      </c>
      <c r="AD781" s="68" t="s">
        <v>20</v>
      </c>
      <c r="AE781" s="68" t="s">
        <v>20</v>
      </c>
      <c r="AF781" s="68" t="s">
        <v>20</v>
      </c>
      <c r="AG781" s="68">
        <v>26</v>
      </c>
      <c r="AH781" s="9">
        <v>0</v>
      </c>
      <c r="AI781" s="9">
        <v>0</v>
      </c>
      <c r="AJ781" s="6"/>
      <c r="AK781" s="9">
        <v>0</v>
      </c>
      <c r="AL781" s="9">
        <v>0</v>
      </c>
      <c r="AM781" s="9">
        <v>1</v>
      </c>
      <c r="AN781" s="9">
        <v>2</v>
      </c>
      <c r="AO781" s="9" t="s">
        <v>20</v>
      </c>
      <c r="AP781" s="6"/>
      <c r="AQ781" s="9">
        <v>1</v>
      </c>
      <c r="AR781" s="9">
        <v>1</v>
      </c>
      <c r="AS781" s="9">
        <v>1</v>
      </c>
      <c r="AT781" s="9">
        <v>1</v>
      </c>
      <c r="AU781">
        <v>4</v>
      </c>
      <c r="AV781" s="9">
        <v>2</v>
      </c>
      <c r="AY781" s="6"/>
      <c r="AZ781" s="42"/>
      <c r="BA781" s="9" t="s">
        <v>2348</v>
      </c>
      <c r="BB781" s="6"/>
      <c r="BH781" s="6"/>
      <c r="BI781" t="s">
        <v>3146</v>
      </c>
    </row>
    <row r="782" spans="1:61" s="9" customFormat="1" x14ac:dyDescent="0.25">
      <c r="A782" s="102" t="s">
        <v>1</v>
      </c>
      <c r="B782" s="9" t="s">
        <v>376</v>
      </c>
      <c r="C782" s="9" t="str">
        <f>VLOOKUP(Tabelle1[[#This Row],[bank_name]],list_all_banks!$B$1:$C$691,2,FALSE)</f>
        <v>DE16116</v>
      </c>
      <c r="D782" s="6" t="s">
        <v>377</v>
      </c>
      <c r="E782" s="42" t="str">
        <f t="shared" si="12"/>
        <v>31.12.2015</v>
      </c>
      <c r="F782" s="9">
        <v>2015</v>
      </c>
      <c r="G782" s="9">
        <v>1</v>
      </c>
      <c r="H782" s="9">
        <v>3</v>
      </c>
      <c r="I782" s="9">
        <v>3</v>
      </c>
      <c r="J782" s="9">
        <v>2</v>
      </c>
      <c r="K782" s="9" t="s">
        <v>1</v>
      </c>
      <c r="L782" s="9">
        <v>1</v>
      </c>
      <c r="M782" s="9" t="s">
        <v>14</v>
      </c>
      <c r="N782" s="9" t="s">
        <v>19</v>
      </c>
      <c r="O782" s="6"/>
      <c r="P782" s="9">
        <v>3</v>
      </c>
      <c r="Q782" s="9">
        <v>0</v>
      </c>
      <c r="R782" s="9">
        <v>0</v>
      </c>
      <c r="S782" s="9">
        <v>0</v>
      </c>
      <c r="T782" s="6"/>
      <c r="U782" s="9">
        <v>1</v>
      </c>
      <c r="V782" s="9">
        <v>1</v>
      </c>
      <c r="W782" s="9" t="s">
        <v>20</v>
      </c>
      <c r="X782" s="6"/>
      <c r="Y782" s="9" t="s">
        <v>1661</v>
      </c>
      <c r="Z782" s="68">
        <v>76</v>
      </c>
      <c r="AA782" s="68">
        <v>308</v>
      </c>
      <c r="AB782" s="68">
        <v>7</v>
      </c>
      <c r="AC782" s="68" t="s">
        <v>20</v>
      </c>
      <c r="AD782" s="68" t="s">
        <v>20</v>
      </c>
      <c r="AE782" s="68" t="s">
        <v>20</v>
      </c>
      <c r="AF782" s="68" t="s">
        <v>20</v>
      </c>
      <c r="AG782" s="68">
        <v>5</v>
      </c>
      <c r="AH782" s="9">
        <v>0</v>
      </c>
      <c r="AI782" s="9">
        <v>0</v>
      </c>
      <c r="AJ782" s="6"/>
      <c r="AK782" s="9">
        <v>0</v>
      </c>
      <c r="AL782" s="9">
        <v>0</v>
      </c>
      <c r="AM782" s="9">
        <v>1</v>
      </c>
      <c r="AN782" s="9">
        <v>2</v>
      </c>
      <c r="AO782" s="9" t="s">
        <v>20</v>
      </c>
      <c r="AP782" s="6"/>
      <c r="AQ782" s="9">
        <v>1</v>
      </c>
      <c r="AR782" s="9">
        <v>1</v>
      </c>
      <c r="AS782" s="9">
        <v>1</v>
      </c>
      <c r="AT782" s="9">
        <v>1</v>
      </c>
      <c r="AU782">
        <v>4</v>
      </c>
      <c r="AV782" s="9">
        <v>2</v>
      </c>
      <c r="AY782" s="6"/>
      <c r="AZ782" s="42"/>
      <c r="BA782" s="9" t="s">
        <v>2348</v>
      </c>
      <c r="BB782" s="6"/>
      <c r="BH782" s="6"/>
      <c r="BI782" t="s">
        <v>3146</v>
      </c>
    </row>
    <row r="783" spans="1:61" s="44" customFormat="1" ht="15.75" thickBot="1" x14ac:dyDescent="0.3">
      <c r="A783" s="133" t="s">
        <v>1</v>
      </c>
      <c r="B783" s="44" t="s">
        <v>376</v>
      </c>
      <c r="C783" s="44" t="str">
        <f>VLOOKUP(Tabelle1[[#This Row],[bank_name]],list_all_banks!$B$1:$C$691,2,FALSE)</f>
        <v>DE16116</v>
      </c>
      <c r="D783" s="45" t="s">
        <v>377</v>
      </c>
      <c r="E783" s="46" t="str">
        <f t="shared" si="12"/>
        <v>31.12.2015</v>
      </c>
      <c r="F783" s="44">
        <v>2015</v>
      </c>
      <c r="G783" s="44">
        <v>1</v>
      </c>
      <c r="H783" s="44">
        <v>3</v>
      </c>
      <c r="I783" s="44">
        <v>3</v>
      </c>
      <c r="J783" s="44">
        <v>2</v>
      </c>
      <c r="K783" s="44" t="s">
        <v>1</v>
      </c>
      <c r="L783" s="44">
        <v>1</v>
      </c>
      <c r="M783" s="44" t="s">
        <v>14</v>
      </c>
      <c r="N783" s="44" t="s">
        <v>19</v>
      </c>
      <c r="O783" s="45"/>
      <c r="P783" s="44">
        <v>3</v>
      </c>
      <c r="Q783" s="44">
        <v>0</v>
      </c>
      <c r="R783" s="44">
        <v>0</v>
      </c>
      <c r="S783" s="44">
        <v>0</v>
      </c>
      <c r="T783" s="45"/>
      <c r="U783" s="44">
        <v>1</v>
      </c>
      <c r="V783" s="44">
        <v>1</v>
      </c>
      <c r="W783" s="44" t="s">
        <v>20</v>
      </c>
      <c r="X783" s="45"/>
      <c r="Y783" s="44" t="s">
        <v>1694</v>
      </c>
      <c r="Z783" s="123">
        <v>11</v>
      </c>
      <c r="AA783" s="123">
        <v>17</v>
      </c>
      <c r="AB783" s="123">
        <v>-5</v>
      </c>
      <c r="AC783" s="123" t="s">
        <v>20</v>
      </c>
      <c r="AD783" s="123" t="s">
        <v>20</v>
      </c>
      <c r="AE783" s="123" t="s">
        <v>20</v>
      </c>
      <c r="AF783" s="123" t="s">
        <v>20</v>
      </c>
      <c r="AG783" s="123">
        <v>1</v>
      </c>
      <c r="AH783" s="44">
        <v>0</v>
      </c>
      <c r="AI783" s="44">
        <v>0</v>
      </c>
      <c r="AJ783" s="45"/>
      <c r="AK783" s="44">
        <v>0</v>
      </c>
      <c r="AL783" s="44">
        <v>0</v>
      </c>
      <c r="AM783" s="44">
        <v>1</v>
      </c>
      <c r="AN783" s="44">
        <v>2</v>
      </c>
      <c r="AO783" s="44" t="s">
        <v>20</v>
      </c>
      <c r="AP783" s="45"/>
      <c r="AQ783" s="44">
        <v>1</v>
      </c>
      <c r="AR783" s="44">
        <v>1</v>
      </c>
      <c r="AS783" s="44">
        <v>1</v>
      </c>
      <c r="AT783" s="44">
        <v>1</v>
      </c>
      <c r="AU783" s="44">
        <v>4</v>
      </c>
      <c r="AV783" s="44">
        <v>2</v>
      </c>
      <c r="AY783" s="45"/>
      <c r="AZ783" s="46"/>
      <c r="BA783" s="44" t="s">
        <v>2348</v>
      </c>
      <c r="BB783" s="45"/>
      <c r="BH783" s="45"/>
      <c r="BI783" t="s">
        <v>3146</v>
      </c>
    </row>
    <row r="784" spans="1:61" s="9" customFormat="1" x14ac:dyDescent="0.25">
      <c r="A784" s="17" t="s">
        <v>1</v>
      </c>
      <c r="B784" t="s">
        <v>376</v>
      </c>
      <c r="C784" t="str">
        <f>VLOOKUP(Tabelle1[[#This Row],[bank_name]],list_all_banks!$B$1:$C$691,2,FALSE)</f>
        <v>DE16116</v>
      </c>
      <c r="D784" s="6" t="s">
        <v>377</v>
      </c>
      <c r="E784" s="42" t="str">
        <f t="shared" si="12"/>
        <v>31.12.2015</v>
      </c>
      <c r="F784">
        <v>2015</v>
      </c>
      <c r="G784">
        <v>1</v>
      </c>
      <c r="H784">
        <v>3</v>
      </c>
      <c r="I784">
        <v>3</v>
      </c>
      <c r="J784">
        <v>2</v>
      </c>
      <c r="K784" t="s">
        <v>1</v>
      </c>
      <c r="L784">
        <v>1</v>
      </c>
      <c r="M784" t="s">
        <v>14</v>
      </c>
      <c r="N784" t="s">
        <v>19</v>
      </c>
      <c r="O784" s="6"/>
      <c r="P784" s="9">
        <v>3</v>
      </c>
      <c r="Q784">
        <v>0</v>
      </c>
      <c r="R784">
        <v>0</v>
      </c>
      <c r="S784">
        <v>0</v>
      </c>
      <c r="T784" s="6"/>
      <c r="U784" s="9">
        <v>1</v>
      </c>
      <c r="V784">
        <v>1</v>
      </c>
      <c r="W784" t="s">
        <v>20</v>
      </c>
      <c r="X784" s="6"/>
      <c r="Y784" s="9" t="s">
        <v>1731</v>
      </c>
      <c r="Z784" s="13">
        <v>413</v>
      </c>
      <c r="AA784" s="13">
        <v>55</v>
      </c>
      <c r="AB784" s="13">
        <v>28</v>
      </c>
      <c r="AC784" s="13" t="s">
        <v>20</v>
      </c>
      <c r="AD784" s="13" t="s">
        <v>20</v>
      </c>
      <c r="AE784" s="13" t="s">
        <v>20</v>
      </c>
      <c r="AF784" s="13" t="s">
        <v>20</v>
      </c>
      <c r="AG784" s="13">
        <v>3</v>
      </c>
      <c r="AH784">
        <v>0</v>
      </c>
      <c r="AI784">
        <v>0</v>
      </c>
      <c r="AJ784" s="6"/>
      <c r="AK784">
        <v>0</v>
      </c>
      <c r="AL784">
        <v>0</v>
      </c>
      <c r="AM784">
        <v>1</v>
      </c>
      <c r="AN784">
        <v>2</v>
      </c>
      <c r="AO784" t="s">
        <v>20</v>
      </c>
      <c r="AP784" s="6"/>
      <c r="AQ784">
        <v>1</v>
      </c>
      <c r="AR784">
        <v>1</v>
      </c>
      <c r="AS784">
        <v>1</v>
      </c>
      <c r="AT784">
        <v>1</v>
      </c>
      <c r="AU784">
        <v>4</v>
      </c>
      <c r="AV784">
        <v>2</v>
      </c>
      <c r="AW784"/>
      <c r="AX784"/>
      <c r="AY784" s="6"/>
      <c r="AZ784" s="42"/>
      <c r="BA784" t="s">
        <v>2348</v>
      </c>
      <c r="BB784" s="6"/>
      <c r="BH784" s="6"/>
      <c r="BI784" t="s">
        <v>3146</v>
      </c>
    </row>
    <row r="785" spans="1:61" s="9" customFormat="1" x14ac:dyDescent="0.25">
      <c r="A785" s="102" t="s">
        <v>1</v>
      </c>
      <c r="B785" s="9" t="s">
        <v>376</v>
      </c>
      <c r="C785" s="9" t="str">
        <f>VLOOKUP(Tabelle1[[#This Row],[bank_name]],list_all_banks!$B$1:$C$691,2,FALSE)</f>
        <v>DE16116</v>
      </c>
      <c r="D785" s="6" t="s">
        <v>377</v>
      </c>
      <c r="E785" s="42" t="str">
        <f t="shared" si="12"/>
        <v>31.12.2015</v>
      </c>
      <c r="F785" s="9">
        <v>2015</v>
      </c>
      <c r="G785" s="9">
        <v>1</v>
      </c>
      <c r="H785" s="9">
        <v>3</v>
      </c>
      <c r="I785" s="9">
        <v>3</v>
      </c>
      <c r="J785" s="9">
        <v>2</v>
      </c>
      <c r="K785" s="9" t="s">
        <v>1</v>
      </c>
      <c r="L785" s="9">
        <v>1</v>
      </c>
      <c r="M785" s="9" t="s">
        <v>14</v>
      </c>
      <c r="N785" s="9" t="s">
        <v>19</v>
      </c>
      <c r="O785" s="6"/>
      <c r="P785" s="9">
        <v>3</v>
      </c>
      <c r="Q785" s="9">
        <v>0</v>
      </c>
      <c r="R785" s="9">
        <v>0</v>
      </c>
      <c r="S785" s="9">
        <v>0</v>
      </c>
      <c r="T785" s="6"/>
      <c r="U785" s="9">
        <v>1</v>
      </c>
      <c r="V785" s="9">
        <v>1</v>
      </c>
      <c r="W785" s="9" t="s">
        <v>20</v>
      </c>
      <c r="X785" s="6"/>
      <c r="Y785" s="9" t="s">
        <v>820</v>
      </c>
      <c r="Z785" s="68">
        <v>1639</v>
      </c>
      <c r="AA785" s="68">
        <v>798</v>
      </c>
      <c r="AB785" s="68">
        <v>290</v>
      </c>
      <c r="AC785" s="68" t="s">
        <v>20</v>
      </c>
      <c r="AD785" s="68" t="s">
        <v>20</v>
      </c>
      <c r="AE785" s="68" t="s">
        <v>20</v>
      </c>
      <c r="AF785" s="68" t="s">
        <v>20</v>
      </c>
      <c r="AG785" s="68">
        <v>92</v>
      </c>
      <c r="AH785" s="9">
        <v>0</v>
      </c>
      <c r="AI785" s="9">
        <v>0</v>
      </c>
      <c r="AJ785" s="6"/>
      <c r="AK785" s="9">
        <v>0</v>
      </c>
      <c r="AL785" s="9">
        <v>0</v>
      </c>
      <c r="AM785" s="9">
        <v>1</v>
      </c>
      <c r="AN785" s="9">
        <v>2</v>
      </c>
      <c r="AO785" s="9" t="s">
        <v>20</v>
      </c>
      <c r="AP785" s="6"/>
      <c r="AQ785" s="9">
        <v>1</v>
      </c>
      <c r="AR785" s="9">
        <v>1</v>
      </c>
      <c r="AS785" s="9">
        <v>1</v>
      </c>
      <c r="AT785" s="9">
        <v>1</v>
      </c>
      <c r="AU785" s="9">
        <v>4</v>
      </c>
      <c r="AV785" s="9">
        <v>2</v>
      </c>
      <c r="AY785" s="6"/>
      <c r="AZ785" s="42"/>
      <c r="BA785" s="9" t="s">
        <v>2348</v>
      </c>
      <c r="BB785" s="6"/>
      <c r="BH785" s="6"/>
      <c r="BI785" t="s">
        <v>3146</v>
      </c>
    </row>
    <row r="786" spans="1:61" s="9" customFormat="1" x14ac:dyDescent="0.25">
      <c r="A786" s="102" t="s">
        <v>1</v>
      </c>
      <c r="B786" s="9" t="s">
        <v>376</v>
      </c>
      <c r="C786" s="9" t="str">
        <f>VLOOKUP(Tabelle1[[#This Row],[bank_name]],list_all_banks!$B$1:$C$691,2,FALSE)</f>
        <v>DE16116</v>
      </c>
      <c r="D786" s="6" t="s">
        <v>377</v>
      </c>
      <c r="E786" s="42" t="str">
        <f t="shared" si="12"/>
        <v>31.12.2016</v>
      </c>
      <c r="F786" s="9">
        <v>2016</v>
      </c>
      <c r="G786" s="9">
        <v>1</v>
      </c>
      <c r="H786" s="9">
        <v>3</v>
      </c>
      <c r="I786" s="9">
        <v>3</v>
      </c>
      <c r="J786" s="9">
        <v>2</v>
      </c>
      <c r="K786" s="9" t="s">
        <v>1366</v>
      </c>
      <c r="L786" s="9">
        <v>1</v>
      </c>
      <c r="M786" s="9" t="s">
        <v>14</v>
      </c>
      <c r="N786" s="9" t="s">
        <v>19</v>
      </c>
      <c r="O786" s="6"/>
      <c r="P786" s="9">
        <v>3</v>
      </c>
      <c r="Q786" s="9">
        <v>0</v>
      </c>
      <c r="R786" s="9">
        <v>0</v>
      </c>
      <c r="S786" s="9">
        <v>0</v>
      </c>
      <c r="T786" s="6"/>
      <c r="U786" s="9">
        <v>1</v>
      </c>
      <c r="V786" s="9">
        <v>1</v>
      </c>
      <c r="W786" s="9" t="s">
        <v>20</v>
      </c>
      <c r="X786" s="6"/>
      <c r="Y786" s="9" t="s">
        <v>1</v>
      </c>
      <c r="Z786" s="68">
        <v>9740</v>
      </c>
      <c r="AA786" s="68">
        <v>5207</v>
      </c>
      <c r="AB786" s="68">
        <v>777</v>
      </c>
      <c r="AC786" s="68" t="s">
        <v>20</v>
      </c>
      <c r="AD786" s="68" t="s">
        <v>20</v>
      </c>
      <c r="AE786" s="68" t="s">
        <v>20</v>
      </c>
      <c r="AF786" s="68" t="s">
        <v>20</v>
      </c>
      <c r="AG786" s="68">
        <v>43</v>
      </c>
      <c r="AH786" s="9">
        <v>0</v>
      </c>
      <c r="AI786" s="9">
        <v>0</v>
      </c>
      <c r="AJ786" s="6"/>
      <c r="AK786" s="9">
        <v>0</v>
      </c>
      <c r="AL786" s="9">
        <v>0</v>
      </c>
      <c r="AM786" s="9">
        <v>1</v>
      </c>
      <c r="AN786" s="9">
        <v>2</v>
      </c>
      <c r="AO786" s="9" t="s">
        <v>20</v>
      </c>
      <c r="AP786" s="6"/>
      <c r="AQ786" s="9">
        <v>1</v>
      </c>
      <c r="AR786" s="9">
        <v>1</v>
      </c>
      <c r="AS786" s="9">
        <v>1</v>
      </c>
      <c r="AT786" s="9">
        <v>1</v>
      </c>
      <c r="AU786" s="9">
        <v>4</v>
      </c>
      <c r="AV786" s="9">
        <v>2</v>
      </c>
      <c r="AY786" s="6"/>
      <c r="AZ786" s="42"/>
      <c r="BA786" s="9" t="s">
        <v>2349</v>
      </c>
      <c r="BB786" s="6" t="s">
        <v>1413</v>
      </c>
      <c r="BH786" s="6"/>
      <c r="BI786" t="s">
        <v>3146</v>
      </c>
    </row>
    <row r="787" spans="1:61" s="9" customFormat="1" x14ac:dyDescent="0.25">
      <c r="A787" s="17" t="s">
        <v>1</v>
      </c>
      <c r="B787" t="s">
        <v>376</v>
      </c>
      <c r="C787" t="str">
        <f>VLOOKUP(Tabelle1[[#This Row],[bank_name]],list_all_banks!$B$1:$C$691,2,FALSE)</f>
        <v>DE16116</v>
      </c>
      <c r="D787" s="6" t="s">
        <v>377</v>
      </c>
      <c r="E787" s="42" t="str">
        <f t="shared" si="12"/>
        <v>31.12.2016</v>
      </c>
      <c r="F787">
        <v>2016</v>
      </c>
      <c r="G787">
        <v>1</v>
      </c>
      <c r="H787">
        <v>3</v>
      </c>
      <c r="I787">
        <v>3</v>
      </c>
      <c r="J787">
        <v>2</v>
      </c>
      <c r="K787" t="s">
        <v>1366</v>
      </c>
      <c r="L787">
        <v>1</v>
      </c>
      <c r="M787" t="s">
        <v>14</v>
      </c>
      <c r="N787" t="s">
        <v>19</v>
      </c>
      <c r="O787" s="6"/>
      <c r="P787" s="9">
        <v>3</v>
      </c>
      <c r="Q787">
        <v>0</v>
      </c>
      <c r="R787">
        <v>0</v>
      </c>
      <c r="S787">
        <v>0</v>
      </c>
      <c r="T787" s="6"/>
      <c r="U787" s="9">
        <v>1</v>
      </c>
      <c r="V787">
        <v>1</v>
      </c>
      <c r="W787" t="s">
        <v>20</v>
      </c>
      <c r="X787" s="6"/>
      <c r="Y787" s="9" t="s">
        <v>239</v>
      </c>
      <c r="Z787" s="13">
        <v>17</v>
      </c>
      <c r="AA787" s="13">
        <v>0</v>
      </c>
      <c r="AB787" s="13">
        <v>7</v>
      </c>
      <c r="AC787" s="13" t="s">
        <v>20</v>
      </c>
      <c r="AD787" s="13" t="s">
        <v>20</v>
      </c>
      <c r="AE787" s="13" t="s">
        <v>20</v>
      </c>
      <c r="AF787" s="13" t="s">
        <v>20</v>
      </c>
      <c r="AG787" s="13">
        <v>1</v>
      </c>
      <c r="AH787">
        <v>0</v>
      </c>
      <c r="AI787">
        <v>0</v>
      </c>
      <c r="AJ787" s="6"/>
      <c r="AK787">
        <v>0</v>
      </c>
      <c r="AL787">
        <v>0</v>
      </c>
      <c r="AM787">
        <v>1</v>
      </c>
      <c r="AN787">
        <v>2</v>
      </c>
      <c r="AO787" t="s">
        <v>20</v>
      </c>
      <c r="AP787" s="6"/>
      <c r="AQ787">
        <v>1</v>
      </c>
      <c r="AR787">
        <v>1</v>
      </c>
      <c r="AS787">
        <v>1</v>
      </c>
      <c r="AT787">
        <v>1</v>
      </c>
      <c r="AU787">
        <v>4</v>
      </c>
      <c r="AV787">
        <v>2</v>
      </c>
      <c r="AW787"/>
      <c r="AX787"/>
      <c r="AY787" s="6"/>
      <c r="AZ787" s="42"/>
      <c r="BA787" t="s">
        <v>2349</v>
      </c>
      <c r="BB787" s="6" t="s">
        <v>1413</v>
      </c>
      <c r="BH787" s="6"/>
      <c r="BI787" t="s">
        <v>3146</v>
      </c>
    </row>
    <row r="788" spans="1:61" s="9" customFormat="1" x14ac:dyDescent="0.25">
      <c r="A788" s="17" t="s">
        <v>1</v>
      </c>
      <c r="B788" t="s">
        <v>376</v>
      </c>
      <c r="C788" t="str">
        <f>VLOOKUP(Tabelle1[[#This Row],[bank_name]],list_all_banks!$B$1:$C$691,2,FALSE)</f>
        <v>DE16116</v>
      </c>
      <c r="D788" s="6" t="s">
        <v>377</v>
      </c>
      <c r="E788" s="42" t="str">
        <f t="shared" si="12"/>
        <v>31.12.2016</v>
      </c>
      <c r="F788">
        <v>2016</v>
      </c>
      <c r="G788">
        <v>1</v>
      </c>
      <c r="H788">
        <v>3</v>
      </c>
      <c r="I788">
        <v>3</v>
      </c>
      <c r="J788">
        <v>2</v>
      </c>
      <c r="K788" t="s">
        <v>1366</v>
      </c>
      <c r="L788">
        <v>1</v>
      </c>
      <c r="M788" t="s">
        <v>14</v>
      </c>
      <c r="N788" t="s">
        <v>19</v>
      </c>
      <c r="O788" s="6"/>
      <c r="P788" s="9">
        <v>3</v>
      </c>
      <c r="Q788">
        <v>0</v>
      </c>
      <c r="R788">
        <v>0</v>
      </c>
      <c r="S788">
        <v>0</v>
      </c>
      <c r="T788" s="6"/>
      <c r="U788" s="9">
        <v>1</v>
      </c>
      <c r="V788">
        <v>1</v>
      </c>
      <c r="W788" t="s">
        <v>20</v>
      </c>
      <c r="X788" s="6"/>
      <c r="Y788" s="9" t="s">
        <v>440</v>
      </c>
      <c r="Z788" s="13">
        <v>43</v>
      </c>
      <c r="AA788" s="13">
        <v>15</v>
      </c>
      <c r="AB788" s="13">
        <v>0</v>
      </c>
      <c r="AC788" s="13" t="s">
        <v>20</v>
      </c>
      <c r="AD788" s="13" t="s">
        <v>20</v>
      </c>
      <c r="AE788" s="13" t="s">
        <v>20</v>
      </c>
      <c r="AF788" s="13" t="s">
        <v>20</v>
      </c>
      <c r="AG788" s="13">
        <v>0</v>
      </c>
      <c r="AH788">
        <v>0</v>
      </c>
      <c r="AI788">
        <v>0</v>
      </c>
      <c r="AJ788" s="6"/>
      <c r="AK788">
        <v>0</v>
      </c>
      <c r="AL788">
        <v>0</v>
      </c>
      <c r="AM788">
        <v>1</v>
      </c>
      <c r="AN788">
        <v>2</v>
      </c>
      <c r="AO788" t="s">
        <v>20</v>
      </c>
      <c r="AP788" s="6"/>
      <c r="AQ788">
        <v>1</v>
      </c>
      <c r="AR788">
        <v>1</v>
      </c>
      <c r="AS788">
        <v>1</v>
      </c>
      <c r="AT788">
        <v>1</v>
      </c>
      <c r="AU788">
        <v>4</v>
      </c>
      <c r="AV788">
        <v>2</v>
      </c>
      <c r="AW788"/>
      <c r="AX788"/>
      <c r="AY788" s="6"/>
      <c r="AZ788" s="42"/>
      <c r="BA788" t="s">
        <v>2349</v>
      </c>
      <c r="BB788" s="6" t="s">
        <v>1413</v>
      </c>
      <c r="BH788" s="6"/>
      <c r="BI788" t="s">
        <v>3146</v>
      </c>
    </row>
    <row r="789" spans="1:61" s="9" customFormat="1" x14ac:dyDescent="0.25">
      <c r="A789" s="17" t="s">
        <v>1</v>
      </c>
      <c r="B789" t="s">
        <v>376</v>
      </c>
      <c r="C789" t="str">
        <f>VLOOKUP(Tabelle1[[#This Row],[bank_name]],list_all_banks!$B$1:$C$691,2,FALSE)</f>
        <v>DE16116</v>
      </c>
      <c r="D789" s="6" t="s">
        <v>377</v>
      </c>
      <c r="E789" s="42" t="str">
        <f t="shared" si="12"/>
        <v>31.12.2016</v>
      </c>
      <c r="F789">
        <v>2016</v>
      </c>
      <c r="G789">
        <v>1</v>
      </c>
      <c r="H789">
        <v>3</v>
      </c>
      <c r="I789">
        <v>3</v>
      </c>
      <c r="J789">
        <v>2</v>
      </c>
      <c r="K789" t="s">
        <v>1366</v>
      </c>
      <c r="L789">
        <v>1</v>
      </c>
      <c r="M789" t="s">
        <v>14</v>
      </c>
      <c r="N789" t="s">
        <v>19</v>
      </c>
      <c r="O789" s="6"/>
      <c r="P789" s="9">
        <v>3</v>
      </c>
      <c r="Q789">
        <v>0</v>
      </c>
      <c r="R789">
        <v>0</v>
      </c>
      <c r="S789">
        <v>0</v>
      </c>
      <c r="T789" s="6"/>
      <c r="U789" s="9">
        <v>1</v>
      </c>
      <c r="V789">
        <v>1</v>
      </c>
      <c r="W789" t="s">
        <v>20</v>
      </c>
      <c r="X789" s="6"/>
      <c r="Y789" s="9" t="s">
        <v>658</v>
      </c>
      <c r="Z789" s="13">
        <v>618</v>
      </c>
      <c r="AA789" s="13">
        <v>359</v>
      </c>
      <c r="AB789" s="13">
        <v>56</v>
      </c>
      <c r="AC789" s="13" t="s">
        <v>20</v>
      </c>
      <c r="AD789" s="13" t="s">
        <v>20</v>
      </c>
      <c r="AE789" s="13" t="s">
        <v>20</v>
      </c>
      <c r="AF789" s="13" t="s">
        <v>20</v>
      </c>
      <c r="AG789" s="13">
        <v>2</v>
      </c>
      <c r="AH789">
        <v>0</v>
      </c>
      <c r="AI789">
        <v>0</v>
      </c>
      <c r="AJ789" s="6"/>
      <c r="AK789">
        <v>0</v>
      </c>
      <c r="AL789">
        <v>0</v>
      </c>
      <c r="AM789">
        <v>1</v>
      </c>
      <c r="AN789">
        <v>2</v>
      </c>
      <c r="AO789" t="s">
        <v>20</v>
      </c>
      <c r="AP789" s="6"/>
      <c r="AQ789">
        <v>1</v>
      </c>
      <c r="AR789">
        <v>1</v>
      </c>
      <c r="AS789">
        <v>1</v>
      </c>
      <c r="AT789">
        <v>1</v>
      </c>
      <c r="AU789">
        <v>4</v>
      </c>
      <c r="AV789">
        <v>2</v>
      </c>
      <c r="AW789"/>
      <c r="AX789"/>
      <c r="AY789" s="6"/>
      <c r="AZ789" s="42"/>
      <c r="BA789" t="s">
        <v>2349</v>
      </c>
      <c r="BB789" s="6" t="s">
        <v>1413</v>
      </c>
      <c r="BH789" s="6"/>
      <c r="BI789" t="s">
        <v>3146</v>
      </c>
    </row>
    <row r="790" spans="1:61" s="9" customFormat="1" x14ac:dyDescent="0.25">
      <c r="A790" s="17" t="s">
        <v>1</v>
      </c>
      <c r="B790" t="s">
        <v>376</v>
      </c>
      <c r="C790" t="str">
        <f>VLOOKUP(Tabelle1[[#This Row],[bank_name]],list_all_banks!$B$1:$C$691,2,FALSE)</f>
        <v>DE16116</v>
      </c>
      <c r="D790" s="6" t="s">
        <v>377</v>
      </c>
      <c r="E790" s="42" t="str">
        <f t="shared" si="12"/>
        <v>31.12.2016</v>
      </c>
      <c r="F790">
        <v>2016</v>
      </c>
      <c r="G790">
        <v>1</v>
      </c>
      <c r="H790">
        <v>3</v>
      </c>
      <c r="I790">
        <v>3</v>
      </c>
      <c r="J790">
        <v>2</v>
      </c>
      <c r="K790" t="s">
        <v>1366</v>
      </c>
      <c r="L790">
        <v>1</v>
      </c>
      <c r="M790" t="s">
        <v>14</v>
      </c>
      <c r="N790" t="s">
        <v>19</v>
      </c>
      <c r="O790" s="6"/>
      <c r="P790" s="9">
        <v>3</v>
      </c>
      <c r="Q790">
        <v>0</v>
      </c>
      <c r="R790">
        <v>0</v>
      </c>
      <c r="S790">
        <v>0</v>
      </c>
      <c r="T790" s="6"/>
      <c r="U790" s="9">
        <v>1</v>
      </c>
      <c r="V790">
        <v>1</v>
      </c>
      <c r="W790" t="s">
        <v>20</v>
      </c>
      <c r="X790" s="6"/>
      <c r="Y790" s="9" t="s">
        <v>965</v>
      </c>
      <c r="Z790" s="13">
        <v>11</v>
      </c>
      <c r="AA790" s="13">
        <v>42</v>
      </c>
      <c r="AB790" s="13">
        <v>5</v>
      </c>
      <c r="AC790" s="13" t="s">
        <v>20</v>
      </c>
      <c r="AD790" s="13" t="s">
        <v>20</v>
      </c>
      <c r="AE790" s="13" t="s">
        <v>20</v>
      </c>
      <c r="AF790" s="13" t="s">
        <v>20</v>
      </c>
      <c r="AG790" s="13">
        <v>0</v>
      </c>
      <c r="AH790">
        <v>0</v>
      </c>
      <c r="AI790">
        <v>0</v>
      </c>
      <c r="AJ790" s="6"/>
      <c r="AK790">
        <v>0</v>
      </c>
      <c r="AL790">
        <v>0</v>
      </c>
      <c r="AM790">
        <v>1</v>
      </c>
      <c r="AN790">
        <v>2</v>
      </c>
      <c r="AO790" t="s">
        <v>20</v>
      </c>
      <c r="AP790" s="6"/>
      <c r="AQ790">
        <v>1</v>
      </c>
      <c r="AR790">
        <v>1</v>
      </c>
      <c r="AS790">
        <v>1</v>
      </c>
      <c r="AT790">
        <v>1</v>
      </c>
      <c r="AU790">
        <v>4</v>
      </c>
      <c r="AV790">
        <v>2</v>
      </c>
      <c r="AW790"/>
      <c r="AX790"/>
      <c r="AY790" s="6"/>
      <c r="AZ790" s="42"/>
      <c r="BA790" t="s">
        <v>2349</v>
      </c>
      <c r="BB790" s="6" t="s">
        <v>1413</v>
      </c>
      <c r="BH790" s="6"/>
      <c r="BI790" t="s">
        <v>3146</v>
      </c>
    </row>
    <row r="791" spans="1:61" s="9" customFormat="1" x14ac:dyDescent="0.25">
      <c r="A791" s="17" t="s">
        <v>1</v>
      </c>
      <c r="B791" t="s">
        <v>376</v>
      </c>
      <c r="C791" t="str">
        <f>VLOOKUP(Tabelle1[[#This Row],[bank_name]],list_all_banks!$B$1:$C$691,2,FALSE)</f>
        <v>DE16116</v>
      </c>
      <c r="D791" s="6" t="s">
        <v>377</v>
      </c>
      <c r="E791" s="42" t="str">
        <f t="shared" si="12"/>
        <v>31.12.2016</v>
      </c>
      <c r="F791">
        <v>2016</v>
      </c>
      <c r="G791">
        <v>1</v>
      </c>
      <c r="H791">
        <v>3</v>
      </c>
      <c r="I791">
        <v>3</v>
      </c>
      <c r="J791">
        <v>2</v>
      </c>
      <c r="K791" t="s">
        <v>1366</v>
      </c>
      <c r="L791">
        <v>1</v>
      </c>
      <c r="M791" t="s">
        <v>14</v>
      </c>
      <c r="N791" t="s">
        <v>19</v>
      </c>
      <c r="O791" s="6"/>
      <c r="P791" s="9">
        <v>3</v>
      </c>
      <c r="Q791">
        <v>0</v>
      </c>
      <c r="R791">
        <v>0</v>
      </c>
      <c r="S791">
        <v>0</v>
      </c>
      <c r="T791" s="6"/>
      <c r="U791" s="9">
        <v>1</v>
      </c>
      <c r="V791">
        <v>1</v>
      </c>
      <c r="W791" t="s">
        <v>20</v>
      </c>
      <c r="X791" s="6"/>
      <c r="Y791" s="9" t="s">
        <v>1001</v>
      </c>
      <c r="Z791" s="13">
        <v>42</v>
      </c>
      <c r="AA791" s="13">
        <v>61</v>
      </c>
      <c r="AB791" s="13">
        <v>24</v>
      </c>
      <c r="AC791" s="13" t="s">
        <v>20</v>
      </c>
      <c r="AD791" s="13" t="s">
        <v>20</v>
      </c>
      <c r="AE791" s="13" t="s">
        <v>20</v>
      </c>
      <c r="AF791" s="13" t="s">
        <v>20</v>
      </c>
      <c r="AG791" s="13">
        <v>4</v>
      </c>
      <c r="AH791">
        <v>0</v>
      </c>
      <c r="AI791">
        <v>0</v>
      </c>
      <c r="AJ791" s="6"/>
      <c r="AK791">
        <v>0</v>
      </c>
      <c r="AL791">
        <v>0</v>
      </c>
      <c r="AM791">
        <v>1</v>
      </c>
      <c r="AN791">
        <v>2</v>
      </c>
      <c r="AO791" t="s">
        <v>20</v>
      </c>
      <c r="AP791" s="6"/>
      <c r="AQ791">
        <v>1</v>
      </c>
      <c r="AR791">
        <v>1</v>
      </c>
      <c r="AS791">
        <v>1</v>
      </c>
      <c r="AT791">
        <v>1</v>
      </c>
      <c r="AU791">
        <v>4</v>
      </c>
      <c r="AV791">
        <v>2</v>
      </c>
      <c r="AW791"/>
      <c r="AX791"/>
      <c r="AY791" s="6"/>
      <c r="AZ791" s="42"/>
      <c r="BA791" t="s">
        <v>2349</v>
      </c>
      <c r="BB791" s="6" t="s">
        <v>1413</v>
      </c>
      <c r="BH791" s="6"/>
      <c r="BI791" t="s">
        <v>3146</v>
      </c>
    </row>
    <row r="792" spans="1:61" x14ac:dyDescent="0.25">
      <c r="A792" s="17" t="s">
        <v>1</v>
      </c>
      <c r="B792" t="s">
        <v>376</v>
      </c>
      <c r="C792" t="str">
        <f>VLOOKUP(Tabelle1[[#This Row],[bank_name]],list_all_banks!$B$1:$C$691,2,FALSE)</f>
        <v>DE16116</v>
      </c>
      <c r="D792" s="6" t="s">
        <v>377</v>
      </c>
      <c r="E792" s="42" t="str">
        <f t="shared" si="12"/>
        <v>31.12.2016</v>
      </c>
      <c r="F792">
        <v>2016</v>
      </c>
      <c r="G792">
        <v>1</v>
      </c>
      <c r="H792">
        <v>3</v>
      </c>
      <c r="I792">
        <v>3</v>
      </c>
      <c r="J792">
        <v>2</v>
      </c>
      <c r="K792" t="s">
        <v>1366</v>
      </c>
      <c r="L792">
        <v>1</v>
      </c>
      <c r="M792" t="s">
        <v>14</v>
      </c>
      <c r="N792" t="s">
        <v>19</v>
      </c>
      <c r="P792" s="9">
        <v>3</v>
      </c>
      <c r="Q792">
        <v>0</v>
      </c>
      <c r="R792">
        <v>0</v>
      </c>
      <c r="S792">
        <v>0</v>
      </c>
      <c r="U792" s="9">
        <v>1</v>
      </c>
      <c r="V792">
        <v>1</v>
      </c>
      <c r="W792" t="s">
        <v>20</v>
      </c>
      <c r="Y792" s="9" t="s">
        <v>1020</v>
      </c>
      <c r="Z792" s="13">
        <v>549</v>
      </c>
      <c r="AA792" s="13">
        <v>361</v>
      </c>
      <c r="AB792" s="13">
        <v>84</v>
      </c>
      <c r="AC792" s="13" t="s">
        <v>20</v>
      </c>
      <c r="AD792" s="13" t="s">
        <v>20</v>
      </c>
      <c r="AE792" s="13" t="s">
        <v>20</v>
      </c>
      <c r="AF792" s="13" t="s">
        <v>20</v>
      </c>
      <c r="AG792" s="13">
        <v>44</v>
      </c>
      <c r="AH792">
        <v>0</v>
      </c>
      <c r="AI792">
        <v>0</v>
      </c>
      <c r="AK792">
        <v>0</v>
      </c>
      <c r="AL792">
        <v>0</v>
      </c>
      <c r="AM792">
        <v>1</v>
      </c>
      <c r="AN792">
        <v>2</v>
      </c>
      <c r="AO792" t="s">
        <v>20</v>
      </c>
      <c r="AQ792">
        <v>1</v>
      </c>
      <c r="AR792">
        <v>1</v>
      </c>
      <c r="AS792">
        <v>1</v>
      </c>
      <c r="AT792">
        <v>1</v>
      </c>
      <c r="AU792">
        <v>4</v>
      </c>
      <c r="AV792">
        <v>2</v>
      </c>
      <c r="BA792" t="s">
        <v>2349</v>
      </c>
      <c r="BB792" s="6" t="s">
        <v>1413</v>
      </c>
      <c r="BC792" s="9"/>
      <c r="BD792" s="9"/>
      <c r="BE792" s="9"/>
      <c r="BF792" s="9"/>
      <c r="BG792" s="9"/>
      <c r="BI792" t="s">
        <v>3146</v>
      </c>
    </row>
    <row r="793" spans="1:61" x14ac:dyDescent="0.25">
      <c r="A793" s="102" t="s">
        <v>1</v>
      </c>
      <c r="B793" s="9" t="s">
        <v>376</v>
      </c>
      <c r="C793" s="9" t="str">
        <f>VLOOKUP(Tabelle1[[#This Row],[bank_name]],list_all_banks!$B$1:$C$691,2,FALSE)</f>
        <v>DE16116</v>
      </c>
      <c r="D793" s="6" t="s">
        <v>377</v>
      </c>
      <c r="E793" s="42" t="str">
        <f t="shared" si="12"/>
        <v>31.12.2016</v>
      </c>
      <c r="F793" s="9">
        <v>2016</v>
      </c>
      <c r="G793" s="9">
        <v>1</v>
      </c>
      <c r="H793" s="9">
        <v>3</v>
      </c>
      <c r="I793" s="9">
        <v>3</v>
      </c>
      <c r="J793" s="9">
        <v>2</v>
      </c>
      <c r="K793" s="9" t="s">
        <v>1366</v>
      </c>
      <c r="L793" s="9">
        <v>1</v>
      </c>
      <c r="M793" s="9" t="s">
        <v>14</v>
      </c>
      <c r="N793" s="9" t="s">
        <v>19</v>
      </c>
      <c r="P793" s="9">
        <v>3</v>
      </c>
      <c r="Q793" s="9">
        <v>0</v>
      </c>
      <c r="R793" s="9">
        <v>0</v>
      </c>
      <c r="S793" s="9">
        <v>0</v>
      </c>
      <c r="U793" s="9">
        <v>1</v>
      </c>
      <c r="V793" s="9">
        <v>1</v>
      </c>
      <c r="W793" s="9" t="s">
        <v>20</v>
      </c>
      <c r="Y793" s="9" t="s">
        <v>1170</v>
      </c>
      <c r="Z793" s="68">
        <v>0</v>
      </c>
      <c r="AA793" s="68">
        <v>0</v>
      </c>
      <c r="AB793" s="68">
        <v>0</v>
      </c>
      <c r="AC793" s="68" t="s">
        <v>20</v>
      </c>
      <c r="AD793" s="68" t="s">
        <v>20</v>
      </c>
      <c r="AE793" s="68" t="s">
        <v>20</v>
      </c>
      <c r="AF793" s="68" t="s">
        <v>20</v>
      </c>
      <c r="AG793" s="68">
        <v>0</v>
      </c>
      <c r="AH793" s="9">
        <v>0</v>
      </c>
      <c r="AI793" s="9">
        <v>0</v>
      </c>
      <c r="AK793" s="9">
        <v>0</v>
      </c>
      <c r="AL793" s="9">
        <v>0</v>
      </c>
      <c r="AM793" s="9">
        <v>1</v>
      </c>
      <c r="AN793" s="9">
        <v>2</v>
      </c>
      <c r="AO793" s="9" t="s">
        <v>20</v>
      </c>
      <c r="AQ793" s="9">
        <v>1</v>
      </c>
      <c r="AR793" s="9">
        <v>1</v>
      </c>
      <c r="AS793" s="9">
        <v>1</v>
      </c>
      <c r="AT793" s="9">
        <v>1</v>
      </c>
      <c r="AU793">
        <v>4</v>
      </c>
      <c r="AV793" s="9">
        <v>2</v>
      </c>
      <c r="AW793" s="9"/>
      <c r="AX793" s="9"/>
      <c r="BA793" s="9" t="s">
        <v>2349</v>
      </c>
      <c r="BB793" s="6" t="s">
        <v>1413</v>
      </c>
      <c r="BC793" s="9"/>
      <c r="BD793" s="9"/>
      <c r="BE793" s="9"/>
      <c r="BF793" s="9"/>
      <c r="BG793" s="9"/>
      <c r="BI793" t="s">
        <v>3146</v>
      </c>
    </row>
    <row r="794" spans="1:61" x14ac:dyDescent="0.25">
      <c r="A794" s="17" t="s">
        <v>1</v>
      </c>
      <c r="B794" t="s">
        <v>376</v>
      </c>
      <c r="C794" t="str">
        <f>VLOOKUP(Tabelle1[[#This Row],[bank_name]],list_all_banks!$B$1:$C$691,2,FALSE)</f>
        <v>DE16116</v>
      </c>
      <c r="D794" s="6" t="s">
        <v>377</v>
      </c>
      <c r="E794" s="42" t="str">
        <f t="shared" si="12"/>
        <v>31.12.2016</v>
      </c>
      <c r="F794">
        <v>2016</v>
      </c>
      <c r="G794">
        <v>1</v>
      </c>
      <c r="H794">
        <v>3</v>
      </c>
      <c r="I794">
        <v>3</v>
      </c>
      <c r="J794">
        <v>2</v>
      </c>
      <c r="K794" t="s">
        <v>1366</v>
      </c>
      <c r="L794">
        <v>1</v>
      </c>
      <c r="M794" t="s">
        <v>14</v>
      </c>
      <c r="N794" t="s">
        <v>19</v>
      </c>
      <c r="P794" s="9">
        <v>3</v>
      </c>
      <c r="Q794">
        <v>0</v>
      </c>
      <c r="R794">
        <v>0</v>
      </c>
      <c r="S794">
        <v>0</v>
      </c>
      <c r="U794" s="9">
        <v>1</v>
      </c>
      <c r="V794">
        <v>1</v>
      </c>
      <c r="W794" t="s">
        <v>20</v>
      </c>
      <c r="Y794" s="9" t="s">
        <v>1225</v>
      </c>
      <c r="Z794" s="13">
        <v>40</v>
      </c>
      <c r="AA794" s="13">
        <v>2</v>
      </c>
      <c r="AB794" s="13">
        <v>27</v>
      </c>
      <c r="AC794" s="13" t="s">
        <v>20</v>
      </c>
      <c r="AD794" s="13" t="s">
        <v>20</v>
      </c>
      <c r="AE794" s="13" t="s">
        <v>20</v>
      </c>
      <c r="AF794" s="13" t="s">
        <v>20</v>
      </c>
      <c r="AG794" s="13">
        <v>7</v>
      </c>
      <c r="AH794">
        <v>0</v>
      </c>
      <c r="AI794">
        <v>0</v>
      </c>
      <c r="AK794">
        <v>0</v>
      </c>
      <c r="AL794">
        <v>0</v>
      </c>
      <c r="AM794">
        <v>1</v>
      </c>
      <c r="AN794">
        <v>2</v>
      </c>
      <c r="AO794" t="s">
        <v>20</v>
      </c>
      <c r="AQ794">
        <v>1</v>
      </c>
      <c r="AR794">
        <v>1</v>
      </c>
      <c r="AS794">
        <v>1</v>
      </c>
      <c r="AT794">
        <v>1</v>
      </c>
      <c r="AU794">
        <v>4</v>
      </c>
      <c r="AV794">
        <v>2</v>
      </c>
      <c r="BA794" t="s">
        <v>2349</v>
      </c>
      <c r="BB794" s="6" t="s">
        <v>1413</v>
      </c>
      <c r="BG794" s="9"/>
      <c r="BI794" t="s">
        <v>3146</v>
      </c>
    </row>
    <row r="795" spans="1:61" x14ac:dyDescent="0.25">
      <c r="A795" s="17" t="s">
        <v>1</v>
      </c>
      <c r="B795" t="s">
        <v>376</v>
      </c>
      <c r="C795" t="str">
        <f>VLOOKUP(Tabelle1[[#This Row],[bank_name]],list_all_banks!$B$1:$C$691,2,FALSE)</f>
        <v>DE16116</v>
      </c>
      <c r="D795" s="6" t="s">
        <v>377</v>
      </c>
      <c r="E795" s="42" t="str">
        <f t="shared" si="12"/>
        <v>31.12.2016</v>
      </c>
      <c r="F795">
        <v>2016</v>
      </c>
      <c r="G795">
        <v>1</v>
      </c>
      <c r="H795">
        <v>3</v>
      </c>
      <c r="I795">
        <v>3</v>
      </c>
      <c r="J795">
        <v>2</v>
      </c>
      <c r="K795" t="s">
        <v>1366</v>
      </c>
      <c r="L795">
        <v>1</v>
      </c>
      <c r="M795" t="s">
        <v>14</v>
      </c>
      <c r="N795" t="s">
        <v>19</v>
      </c>
      <c r="P795" s="9">
        <v>3</v>
      </c>
      <c r="Q795">
        <v>0</v>
      </c>
      <c r="R795">
        <v>0</v>
      </c>
      <c r="S795">
        <v>0</v>
      </c>
      <c r="U795" s="9">
        <v>1</v>
      </c>
      <c r="V795">
        <v>1</v>
      </c>
      <c r="W795" t="s">
        <v>20</v>
      </c>
      <c r="Y795" s="9" t="s">
        <v>154</v>
      </c>
      <c r="Z795" s="13">
        <v>49</v>
      </c>
      <c r="AA795" s="13">
        <v>112</v>
      </c>
      <c r="AB795" s="13">
        <v>5</v>
      </c>
      <c r="AC795" s="13" t="s">
        <v>20</v>
      </c>
      <c r="AD795" s="13" t="s">
        <v>20</v>
      </c>
      <c r="AE795" s="13" t="s">
        <v>20</v>
      </c>
      <c r="AF795" s="13" t="s">
        <v>20</v>
      </c>
      <c r="AG795" s="13">
        <v>2</v>
      </c>
      <c r="AH795">
        <v>0</v>
      </c>
      <c r="AI795">
        <v>0</v>
      </c>
      <c r="AK795">
        <v>0</v>
      </c>
      <c r="AL795">
        <v>0</v>
      </c>
      <c r="AM795">
        <v>1</v>
      </c>
      <c r="AN795">
        <v>2</v>
      </c>
      <c r="AO795" t="s">
        <v>20</v>
      </c>
      <c r="AQ795">
        <v>1</v>
      </c>
      <c r="AR795">
        <v>1</v>
      </c>
      <c r="AS795">
        <v>1</v>
      </c>
      <c r="AT795">
        <v>1</v>
      </c>
      <c r="AU795">
        <v>4</v>
      </c>
      <c r="AV795">
        <v>2</v>
      </c>
      <c r="BA795" t="s">
        <v>2349</v>
      </c>
      <c r="BB795" s="6" t="s">
        <v>1413</v>
      </c>
      <c r="BG795" s="9"/>
      <c r="BI795" t="s">
        <v>3146</v>
      </c>
    </row>
    <row r="796" spans="1:61" x14ac:dyDescent="0.25">
      <c r="A796" s="17" t="s">
        <v>1</v>
      </c>
      <c r="B796" t="s">
        <v>376</v>
      </c>
      <c r="C796" t="str">
        <f>VLOOKUP(Tabelle1[[#This Row],[bank_name]],list_all_banks!$B$1:$C$691,2,FALSE)</f>
        <v>DE16116</v>
      </c>
      <c r="D796" s="6" t="s">
        <v>377</v>
      </c>
      <c r="E796" s="42" t="str">
        <f t="shared" si="12"/>
        <v>31.12.2016</v>
      </c>
      <c r="F796">
        <v>2016</v>
      </c>
      <c r="G796">
        <v>1</v>
      </c>
      <c r="H796">
        <v>3</v>
      </c>
      <c r="I796">
        <v>3</v>
      </c>
      <c r="J796">
        <v>2</v>
      </c>
      <c r="K796" t="s">
        <v>1366</v>
      </c>
      <c r="L796">
        <v>1</v>
      </c>
      <c r="M796" t="s">
        <v>14</v>
      </c>
      <c r="N796" t="s">
        <v>19</v>
      </c>
      <c r="P796" s="9">
        <v>3</v>
      </c>
      <c r="Q796">
        <v>0</v>
      </c>
      <c r="R796">
        <v>0</v>
      </c>
      <c r="S796">
        <v>0</v>
      </c>
      <c r="U796" s="9">
        <v>1</v>
      </c>
      <c r="V796">
        <v>1</v>
      </c>
      <c r="W796" t="s">
        <v>20</v>
      </c>
      <c r="Y796" s="9" t="s">
        <v>1278</v>
      </c>
      <c r="Z796" s="13">
        <v>167</v>
      </c>
      <c r="AA796" s="13">
        <v>321</v>
      </c>
      <c r="AB796" s="13">
        <v>12</v>
      </c>
      <c r="AC796" s="13" t="s">
        <v>20</v>
      </c>
      <c r="AD796" s="13" t="s">
        <v>20</v>
      </c>
      <c r="AE796" s="13" t="s">
        <v>20</v>
      </c>
      <c r="AF796" s="13" t="s">
        <v>20</v>
      </c>
      <c r="AG796" s="13">
        <v>36</v>
      </c>
      <c r="AH796">
        <v>0</v>
      </c>
      <c r="AI796">
        <v>0</v>
      </c>
      <c r="AK796">
        <v>0</v>
      </c>
      <c r="AL796">
        <v>0</v>
      </c>
      <c r="AM796">
        <v>1</v>
      </c>
      <c r="AN796">
        <v>2</v>
      </c>
      <c r="AO796" t="s">
        <v>20</v>
      </c>
      <c r="AQ796">
        <v>1</v>
      </c>
      <c r="AR796">
        <v>1</v>
      </c>
      <c r="AS796">
        <v>1</v>
      </c>
      <c r="AT796">
        <v>1</v>
      </c>
      <c r="AU796">
        <v>4</v>
      </c>
      <c r="AV796">
        <v>2</v>
      </c>
      <c r="BA796" t="s">
        <v>2349</v>
      </c>
      <c r="BB796" s="6" t="s">
        <v>1413</v>
      </c>
      <c r="BG796" s="9"/>
      <c r="BI796" t="s">
        <v>3146</v>
      </c>
    </row>
    <row r="797" spans="1:61" x14ac:dyDescent="0.25">
      <c r="A797" s="102" t="s">
        <v>1</v>
      </c>
      <c r="B797" s="9" t="s">
        <v>376</v>
      </c>
      <c r="C797" s="9" t="str">
        <f>VLOOKUP(Tabelle1[[#This Row],[bank_name]],list_all_banks!$B$1:$C$691,2,FALSE)</f>
        <v>DE16116</v>
      </c>
      <c r="D797" s="6" t="s">
        <v>377</v>
      </c>
      <c r="E797" s="42" t="str">
        <f t="shared" si="12"/>
        <v>31.12.2016</v>
      </c>
      <c r="F797" s="9">
        <v>2016</v>
      </c>
      <c r="G797" s="9">
        <v>1</v>
      </c>
      <c r="H797" s="9">
        <v>3</v>
      </c>
      <c r="I797" s="9">
        <v>3</v>
      </c>
      <c r="J797" s="9">
        <v>2</v>
      </c>
      <c r="K797" s="9" t="s">
        <v>1366</v>
      </c>
      <c r="L797" s="9">
        <v>1</v>
      </c>
      <c r="M797" s="9" t="s">
        <v>14</v>
      </c>
      <c r="N797" s="9" t="s">
        <v>19</v>
      </c>
      <c r="P797" s="9">
        <v>3</v>
      </c>
      <c r="Q797" s="9">
        <v>0</v>
      </c>
      <c r="R797" s="9">
        <v>0</v>
      </c>
      <c r="S797" s="9">
        <v>0</v>
      </c>
      <c r="U797" s="9">
        <v>1</v>
      </c>
      <c r="V797" s="9">
        <v>1</v>
      </c>
      <c r="W797" s="9" t="s">
        <v>20</v>
      </c>
      <c r="Y797" s="9" t="s">
        <v>1289</v>
      </c>
      <c r="Z797" s="68">
        <v>38</v>
      </c>
      <c r="AA797" s="68">
        <v>67</v>
      </c>
      <c r="AB797" s="68">
        <v>3</v>
      </c>
      <c r="AC797" s="68" t="s">
        <v>20</v>
      </c>
      <c r="AD797" s="68" t="s">
        <v>20</v>
      </c>
      <c r="AE797" s="68" t="s">
        <v>20</v>
      </c>
      <c r="AF797" s="68" t="s">
        <v>20</v>
      </c>
      <c r="AG797" s="68">
        <v>0</v>
      </c>
      <c r="AH797" s="9">
        <v>0</v>
      </c>
      <c r="AI797" s="9">
        <v>0</v>
      </c>
      <c r="AK797" s="9">
        <v>0</v>
      </c>
      <c r="AL797" s="9">
        <v>0</v>
      </c>
      <c r="AM797" s="9">
        <v>1</v>
      </c>
      <c r="AN797" s="9">
        <v>2</v>
      </c>
      <c r="AO797" s="9" t="s">
        <v>20</v>
      </c>
      <c r="AQ797" s="9">
        <v>1</v>
      </c>
      <c r="AR797" s="9">
        <v>1</v>
      </c>
      <c r="AS797" s="9">
        <v>1</v>
      </c>
      <c r="AT797" s="9">
        <v>1</v>
      </c>
      <c r="AU797">
        <v>4</v>
      </c>
      <c r="AV797" s="9">
        <v>2</v>
      </c>
      <c r="AW797" s="9"/>
      <c r="AX797" s="9"/>
      <c r="BA797" s="9" t="s">
        <v>2349</v>
      </c>
      <c r="BB797" s="6" t="s">
        <v>1413</v>
      </c>
      <c r="BG797" s="9"/>
      <c r="BI797" t="s">
        <v>3146</v>
      </c>
    </row>
    <row r="798" spans="1:61" x14ac:dyDescent="0.25">
      <c r="A798" s="102" t="s">
        <v>1</v>
      </c>
      <c r="B798" s="9" t="s">
        <v>376</v>
      </c>
      <c r="C798" s="9" t="str">
        <f>VLOOKUP(Tabelle1[[#This Row],[bank_name]],list_all_banks!$B$1:$C$691,2,FALSE)</f>
        <v>DE16116</v>
      </c>
      <c r="D798" s="6" t="s">
        <v>377</v>
      </c>
      <c r="E798" s="42" t="str">
        <f t="shared" si="12"/>
        <v>31.12.2016</v>
      </c>
      <c r="F798" s="9">
        <v>2016</v>
      </c>
      <c r="G798" s="9">
        <v>1</v>
      </c>
      <c r="H798" s="9">
        <v>3</v>
      </c>
      <c r="I798" s="9">
        <v>3</v>
      </c>
      <c r="J798" s="9">
        <v>2</v>
      </c>
      <c r="K798" s="9" t="s">
        <v>1366</v>
      </c>
      <c r="L798" s="9">
        <v>1</v>
      </c>
      <c r="M798" s="9" t="s">
        <v>14</v>
      </c>
      <c r="N798" s="9" t="s">
        <v>19</v>
      </c>
      <c r="P798" s="9">
        <v>3</v>
      </c>
      <c r="Q798" s="9">
        <v>0</v>
      </c>
      <c r="R798" s="9">
        <v>0</v>
      </c>
      <c r="S798" s="9">
        <v>0</v>
      </c>
      <c r="U798" s="9">
        <v>1</v>
      </c>
      <c r="V798" s="9">
        <v>1</v>
      </c>
      <c r="W798" s="9" t="s">
        <v>20</v>
      </c>
      <c r="Y798" s="9" t="s">
        <v>1327</v>
      </c>
      <c r="Z798" s="68">
        <v>3031</v>
      </c>
      <c r="AA798" s="68">
        <v>144</v>
      </c>
      <c r="AB798" s="68">
        <v>25</v>
      </c>
      <c r="AC798" s="68" t="s">
        <v>20</v>
      </c>
      <c r="AD798" s="68" t="s">
        <v>20</v>
      </c>
      <c r="AE798" s="68" t="s">
        <v>20</v>
      </c>
      <c r="AF798" s="68" t="s">
        <v>20</v>
      </c>
      <c r="AG798" s="68">
        <v>0</v>
      </c>
      <c r="AH798" s="9">
        <v>0</v>
      </c>
      <c r="AI798" s="9">
        <v>0</v>
      </c>
      <c r="AK798" s="9">
        <v>0</v>
      </c>
      <c r="AL798" s="9">
        <v>0</v>
      </c>
      <c r="AM798" s="9">
        <v>1</v>
      </c>
      <c r="AN798" s="9">
        <v>2</v>
      </c>
      <c r="AO798" s="9" t="s">
        <v>20</v>
      </c>
      <c r="AQ798" s="9">
        <v>1</v>
      </c>
      <c r="AR798" s="9">
        <v>1</v>
      </c>
      <c r="AS798" s="9">
        <v>1</v>
      </c>
      <c r="AT798" s="9">
        <v>1</v>
      </c>
      <c r="AU798" s="9">
        <v>4</v>
      </c>
      <c r="AV798" s="9">
        <v>2</v>
      </c>
      <c r="AW798" s="9"/>
      <c r="AX798" s="9"/>
      <c r="BA798" s="9" t="s">
        <v>2349</v>
      </c>
      <c r="BB798" s="6" t="s">
        <v>1413</v>
      </c>
      <c r="BC798" s="9"/>
      <c r="BD798" s="9"/>
      <c r="BE798" s="9"/>
      <c r="BF798" s="9"/>
      <c r="BG798" s="9"/>
      <c r="BI798" t="s">
        <v>3146</v>
      </c>
    </row>
    <row r="799" spans="1:61" x14ac:dyDescent="0.25">
      <c r="A799" s="17" t="s">
        <v>1</v>
      </c>
      <c r="B799" t="s">
        <v>376</v>
      </c>
      <c r="C799" t="str">
        <f>VLOOKUP(Tabelle1[[#This Row],[bank_name]],list_all_banks!$B$1:$C$691,2,FALSE)</f>
        <v>DE16116</v>
      </c>
      <c r="D799" s="6" t="s">
        <v>377</v>
      </c>
      <c r="E799" s="42" t="str">
        <f t="shared" si="12"/>
        <v>31.12.2016</v>
      </c>
      <c r="F799">
        <v>2016</v>
      </c>
      <c r="G799">
        <v>1</v>
      </c>
      <c r="H799">
        <v>3</v>
      </c>
      <c r="I799">
        <v>3</v>
      </c>
      <c r="J799">
        <v>2</v>
      </c>
      <c r="K799" t="s">
        <v>1366</v>
      </c>
      <c r="L799">
        <v>1</v>
      </c>
      <c r="M799" t="s">
        <v>14</v>
      </c>
      <c r="N799" t="s">
        <v>19</v>
      </c>
      <c r="P799">
        <v>3</v>
      </c>
      <c r="Q799">
        <v>0</v>
      </c>
      <c r="R799">
        <v>0</v>
      </c>
      <c r="S799">
        <v>0</v>
      </c>
      <c r="U799">
        <v>1</v>
      </c>
      <c r="V799">
        <v>1</v>
      </c>
      <c r="W799" t="s">
        <v>20</v>
      </c>
      <c r="Y799" t="s">
        <v>493</v>
      </c>
      <c r="Z799" s="13">
        <v>10</v>
      </c>
      <c r="AA799" s="13">
        <v>16</v>
      </c>
      <c r="AB799" s="13">
        <v>15</v>
      </c>
      <c r="AC799" s="13" t="s">
        <v>20</v>
      </c>
      <c r="AD799" s="13" t="s">
        <v>20</v>
      </c>
      <c r="AE799" s="13" t="s">
        <v>20</v>
      </c>
      <c r="AF799" s="13" t="s">
        <v>20</v>
      </c>
      <c r="AG799" s="13">
        <v>4</v>
      </c>
      <c r="AH799">
        <v>0</v>
      </c>
      <c r="AI799">
        <v>0</v>
      </c>
      <c r="AK799">
        <v>0</v>
      </c>
      <c r="AL799">
        <v>0</v>
      </c>
      <c r="AM799">
        <v>1</v>
      </c>
      <c r="AN799">
        <v>2</v>
      </c>
      <c r="AO799" t="s">
        <v>20</v>
      </c>
      <c r="AQ799">
        <v>1</v>
      </c>
      <c r="AR799">
        <v>1</v>
      </c>
      <c r="AS799">
        <v>1</v>
      </c>
      <c r="AT799">
        <v>1</v>
      </c>
      <c r="AU799">
        <v>4</v>
      </c>
      <c r="AV799">
        <v>2</v>
      </c>
      <c r="BA799" t="s">
        <v>2349</v>
      </c>
      <c r="BB799" s="6" t="s">
        <v>1413</v>
      </c>
      <c r="BG799" s="9"/>
      <c r="BI799" t="s">
        <v>3146</v>
      </c>
    </row>
    <row r="800" spans="1:61" x14ac:dyDescent="0.25">
      <c r="A800" s="17" t="s">
        <v>1</v>
      </c>
      <c r="B800" t="s">
        <v>376</v>
      </c>
      <c r="C800" t="str">
        <f>VLOOKUP(Tabelle1[[#This Row],[bank_name]],list_all_banks!$B$1:$C$691,2,FALSE)</f>
        <v>DE16116</v>
      </c>
      <c r="D800" s="6" t="s">
        <v>377</v>
      </c>
      <c r="E800" s="42" t="str">
        <f t="shared" si="12"/>
        <v>31.12.2016</v>
      </c>
      <c r="F800">
        <v>2016</v>
      </c>
      <c r="G800">
        <v>1</v>
      </c>
      <c r="H800">
        <v>3</v>
      </c>
      <c r="I800">
        <v>3</v>
      </c>
      <c r="J800">
        <v>2</v>
      </c>
      <c r="K800" t="s">
        <v>1366</v>
      </c>
      <c r="L800">
        <v>1</v>
      </c>
      <c r="M800" t="s">
        <v>14</v>
      </c>
      <c r="N800" t="s">
        <v>19</v>
      </c>
      <c r="P800">
        <v>3</v>
      </c>
      <c r="Q800">
        <v>0</v>
      </c>
      <c r="R800">
        <v>0</v>
      </c>
      <c r="S800">
        <v>0</v>
      </c>
      <c r="U800">
        <v>1</v>
      </c>
      <c r="V800">
        <v>1</v>
      </c>
      <c r="W800" t="s">
        <v>20</v>
      </c>
      <c r="Y800" t="s">
        <v>293</v>
      </c>
      <c r="Z800" s="13">
        <v>254</v>
      </c>
      <c r="AA800" s="13">
        <v>215</v>
      </c>
      <c r="AB800" s="13">
        <v>30</v>
      </c>
      <c r="AC800" s="13" t="s">
        <v>20</v>
      </c>
      <c r="AD800" s="13" t="s">
        <v>20</v>
      </c>
      <c r="AE800" s="13" t="s">
        <v>20</v>
      </c>
      <c r="AF800" s="13" t="s">
        <v>20</v>
      </c>
      <c r="AG800" s="13">
        <v>2</v>
      </c>
      <c r="AH800">
        <v>0</v>
      </c>
      <c r="AI800">
        <v>0</v>
      </c>
      <c r="AK800">
        <v>0</v>
      </c>
      <c r="AL800">
        <v>0</v>
      </c>
      <c r="AM800">
        <v>1</v>
      </c>
      <c r="AN800">
        <v>2</v>
      </c>
      <c r="AO800" t="s">
        <v>20</v>
      </c>
      <c r="AQ800">
        <v>1</v>
      </c>
      <c r="AR800">
        <v>1</v>
      </c>
      <c r="AS800">
        <v>1</v>
      </c>
      <c r="AT800">
        <v>1</v>
      </c>
      <c r="AU800">
        <v>4</v>
      </c>
      <c r="AV800">
        <v>2</v>
      </c>
      <c r="BA800" t="s">
        <v>2349</v>
      </c>
      <c r="BB800" s="6" t="s">
        <v>1413</v>
      </c>
      <c r="BG800" s="9"/>
      <c r="BI800" t="s">
        <v>3146</v>
      </c>
    </row>
    <row r="801" spans="1:61" x14ac:dyDescent="0.25">
      <c r="A801" s="17" t="s">
        <v>1</v>
      </c>
      <c r="B801" t="s">
        <v>376</v>
      </c>
      <c r="C801" t="str">
        <f>VLOOKUP(Tabelle1[[#This Row],[bank_name]],list_all_banks!$B$1:$C$691,2,FALSE)</f>
        <v>DE16116</v>
      </c>
      <c r="D801" s="6" t="s">
        <v>377</v>
      </c>
      <c r="E801" s="42" t="str">
        <f t="shared" si="12"/>
        <v>31.12.2016</v>
      </c>
      <c r="F801">
        <v>2016</v>
      </c>
      <c r="G801">
        <v>1</v>
      </c>
      <c r="H801">
        <v>3</v>
      </c>
      <c r="I801">
        <v>3</v>
      </c>
      <c r="J801">
        <v>2</v>
      </c>
      <c r="K801" t="s">
        <v>1366</v>
      </c>
      <c r="L801">
        <v>1</v>
      </c>
      <c r="M801" t="s">
        <v>14</v>
      </c>
      <c r="N801" t="s">
        <v>19</v>
      </c>
      <c r="P801">
        <v>3</v>
      </c>
      <c r="Q801">
        <v>0</v>
      </c>
      <c r="R801">
        <v>0</v>
      </c>
      <c r="S801">
        <v>0</v>
      </c>
      <c r="U801">
        <v>1</v>
      </c>
      <c r="V801">
        <v>1</v>
      </c>
      <c r="W801" t="s">
        <v>20</v>
      </c>
      <c r="Y801" t="s">
        <v>1633</v>
      </c>
      <c r="Z801" s="13">
        <v>45</v>
      </c>
      <c r="AA801" s="13">
        <v>127</v>
      </c>
      <c r="AB801" s="13">
        <v>8</v>
      </c>
      <c r="AC801" s="13" t="s">
        <v>20</v>
      </c>
      <c r="AD801" s="13" t="s">
        <v>20</v>
      </c>
      <c r="AE801" s="13" t="s">
        <v>20</v>
      </c>
      <c r="AF801" s="13" t="s">
        <v>20</v>
      </c>
      <c r="AG801" s="13">
        <v>5</v>
      </c>
      <c r="AH801">
        <v>0</v>
      </c>
      <c r="AI801">
        <v>0</v>
      </c>
      <c r="AK801">
        <v>0</v>
      </c>
      <c r="AL801">
        <v>0</v>
      </c>
      <c r="AM801">
        <v>1</v>
      </c>
      <c r="AN801">
        <v>2</v>
      </c>
      <c r="AO801" t="s">
        <v>20</v>
      </c>
      <c r="AQ801">
        <v>1</v>
      </c>
      <c r="AR801">
        <v>1</v>
      </c>
      <c r="AS801">
        <v>1</v>
      </c>
      <c r="AT801">
        <v>1</v>
      </c>
      <c r="AU801">
        <v>4</v>
      </c>
      <c r="AV801">
        <v>2</v>
      </c>
      <c r="BA801" t="s">
        <v>2349</v>
      </c>
      <c r="BB801" s="6" t="s">
        <v>1413</v>
      </c>
      <c r="BG801" s="9"/>
      <c r="BI801" t="s">
        <v>3146</v>
      </c>
    </row>
    <row r="802" spans="1:61" x14ac:dyDescent="0.25">
      <c r="A802" s="17" t="s">
        <v>1</v>
      </c>
      <c r="B802" t="s">
        <v>376</v>
      </c>
      <c r="C802" t="str">
        <f>VLOOKUP(Tabelle1[[#This Row],[bank_name]],list_all_banks!$B$1:$C$691,2,FALSE)</f>
        <v>DE16116</v>
      </c>
      <c r="D802" s="6" t="s">
        <v>377</v>
      </c>
      <c r="E802" s="42" t="str">
        <f t="shared" si="12"/>
        <v>31.12.2016</v>
      </c>
      <c r="F802">
        <v>2016</v>
      </c>
      <c r="G802">
        <v>1</v>
      </c>
      <c r="H802">
        <v>3</v>
      </c>
      <c r="I802">
        <v>3</v>
      </c>
      <c r="J802">
        <v>2</v>
      </c>
      <c r="K802" t="s">
        <v>1366</v>
      </c>
      <c r="L802">
        <v>1</v>
      </c>
      <c r="M802" t="s">
        <v>14</v>
      </c>
      <c r="N802" t="s">
        <v>19</v>
      </c>
      <c r="P802">
        <v>3</v>
      </c>
      <c r="Q802">
        <v>0</v>
      </c>
      <c r="R802">
        <v>0</v>
      </c>
      <c r="S802">
        <v>0</v>
      </c>
      <c r="U802">
        <v>1</v>
      </c>
      <c r="V802">
        <v>1</v>
      </c>
      <c r="W802" t="s">
        <v>20</v>
      </c>
      <c r="Y802" t="s">
        <v>1677</v>
      </c>
      <c r="Z802" s="13">
        <v>386</v>
      </c>
      <c r="AA802" s="13">
        <v>798</v>
      </c>
      <c r="AB802" s="13">
        <v>112</v>
      </c>
      <c r="AC802" s="13" t="s">
        <v>20</v>
      </c>
      <c r="AD802" s="13" t="s">
        <v>20</v>
      </c>
      <c r="AE802" s="13" t="s">
        <v>20</v>
      </c>
      <c r="AF802" s="13" t="s">
        <v>20</v>
      </c>
      <c r="AG802" s="13">
        <v>52</v>
      </c>
      <c r="AH802">
        <v>0</v>
      </c>
      <c r="AI802">
        <v>0</v>
      </c>
      <c r="AK802">
        <v>0</v>
      </c>
      <c r="AL802">
        <v>0</v>
      </c>
      <c r="AM802">
        <v>1</v>
      </c>
      <c r="AN802">
        <v>2</v>
      </c>
      <c r="AO802" t="s">
        <v>20</v>
      </c>
      <c r="AQ802">
        <v>1</v>
      </c>
      <c r="AR802">
        <v>1</v>
      </c>
      <c r="AS802">
        <v>1</v>
      </c>
      <c r="AT802">
        <v>1</v>
      </c>
      <c r="AU802">
        <v>4</v>
      </c>
      <c r="AV802">
        <v>2</v>
      </c>
      <c r="BA802" t="s">
        <v>2349</v>
      </c>
      <c r="BB802" s="6" t="s">
        <v>1413</v>
      </c>
      <c r="BG802" s="9"/>
      <c r="BI802" t="s">
        <v>3146</v>
      </c>
    </row>
    <row r="803" spans="1:61" s="9" customFormat="1" x14ac:dyDescent="0.25">
      <c r="A803" s="17" t="s">
        <v>1</v>
      </c>
      <c r="B803" t="s">
        <v>376</v>
      </c>
      <c r="C803" t="str">
        <f>VLOOKUP(Tabelle1[[#This Row],[bank_name]],list_all_banks!$B$1:$C$691,2,FALSE)</f>
        <v>DE16116</v>
      </c>
      <c r="D803" s="6" t="s">
        <v>377</v>
      </c>
      <c r="E803" s="42" t="str">
        <f t="shared" si="12"/>
        <v>31.12.2016</v>
      </c>
      <c r="F803">
        <v>2016</v>
      </c>
      <c r="G803">
        <v>1</v>
      </c>
      <c r="H803">
        <v>3</v>
      </c>
      <c r="I803">
        <v>3</v>
      </c>
      <c r="J803">
        <v>2</v>
      </c>
      <c r="K803" t="s">
        <v>1366</v>
      </c>
      <c r="L803">
        <v>1</v>
      </c>
      <c r="M803" t="s">
        <v>14</v>
      </c>
      <c r="N803" t="s">
        <v>19</v>
      </c>
      <c r="O803" s="6"/>
      <c r="P803">
        <v>3</v>
      </c>
      <c r="Q803">
        <v>0</v>
      </c>
      <c r="R803">
        <v>0</v>
      </c>
      <c r="S803">
        <v>0</v>
      </c>
      <c r="T803" s="6"/>
      <c r="U803">
        <v>1</v>
      </c>
      <c r="V803">
        <v>1</v>
      </c>
      <c r="W803" t="s">
        <v>20</v>
      </c>
      <c r="X803" s="6"/>
      <c r="Y803" t="s">
        <v>1660</v>
      </c>
      <c r="Z803" s="13">
        <v>334</v>
      </c>
      <c r="AA803" s="13">
        <v>758</v>
      </c>
      <c r="AB803" s="13">
        <v>190</v>
      </c>
      <c r="AC803" s="13" t="s">
        <v>20</v>
      </c>
      <c r="AD803" s="13" t="s">
        <v>20</v>
      </c>
      <c r="AE803" s="13" t="s">
        <v>20</v>
      </c>
      <c r="AF803" s="13" t="s">
        <v>20</v>
      </c>
      <c r="AG803" s="13">
        <v>156</v>
      </c>
      <c r="AH803">
        <v>0</v>
      </c>
      <c r="AI803">
        <v>0</v>
      </c>
      <c r="AJ803" s="6"/>
      <c r="AK803">
        <v>0</v>
      </c>
      <c r="AL803">
        <v>0</v>
      </c>
      <c r="AM803">
        <v>1</v>
      </c>
      <c r="AN803">
        <v>2</v>
      </c>
      <c r="AO803" t="s">
        <v>20</v>
      </c>
      <c r="AP803" s="6"/>
      <c r="AQ803">
        <v>1</v>
      </c>
      <c r="AR803">
        <v>1</v>
      </c>
      <c r="AS803">
        <v>1</v>
      </c>
      <c r="AT803">
        <v>1</v>
      </c>
      <c r="AU803">
        <v>4</v>
      </c>
      <c r="AV803">
        <v>2</v>
      </c>
      <c r="AW803"/>
      <c r="AX803"/>
      <c r="AY803" s="6"/>
      <c r="AZ803" s="42"/>
      <c r="BA803" t="s">
        <v>2349</v>
      </c>
      <c r="BB803" s="6" t="s">
        <v>1413</v>
      </c>
      <c r="BC803"/>
      <c r="BD803"/>
      <c r="BE803"/>
      <c r="BF803"/>
      <c r="BH803" s="6"/>
      <c r="BI803" t="s">
        <v>3146</v>
      </c>
    </row>
    <row r="804" spans="1:61" x14ac:dyDescent="0.25">
      <c r="A804" s="17" t="s">
        <v>1</v>
      </c>
      <c r="B804" t="s">
        <v>376</v>
      </c>
      <c r="C804" t="str">
        <f>VLOOKUP(Tabelle1[[#This Row],[bank_name]],list_all_banks!$B$1:$C$691,2,FALSE)</f>
        <v>DE16116</v>
      </c>
      <c r="D804" s="6" t="s">
        <v>377</v>
      </c>
      <c r="E804" s="42" t="str">
        <f t="shared" si="12"/>
        <v>31.12.2016</v>
      </c>
      <c r="F804">
        <v>2016</v>
      </c>
      <c r="G804">
        <v>1</v>
      </c>
      <c r="H804">
        <v>3</v>
      </c>
      <c r="I804">
        <v>3</v>
      </c>
      <c r="J804">
        <v>2</v>
      </c>
      <c r="K804" t="s">
        <v>1366</v>
      </c>
      <c r="L804">
        <v>1</v>
      </c>
      <c r="M804" t="s">
        <v>14</v>
      </c>
      <c r="N804" t="s">
        <v>19</v>
      </c>
      <c r="P804">
        <v>3</v>
      </c>
      <c r="Q804">
        <v>0</v>
      </c>
      <c r="R804">
        <v>0</v>
      </c>
      <c r="S804">
        <v>0</v>
      </c>
      <c r="U804">
        <v>1</v>
      </c>
      <c r="V804">
        <v>1</v>
      </c>
      <c r="W804" t="s">
        <v>20</v>
      </c>
      <c r="Y804" t="s">
        <v>1662</v>
      </c>
      <c r="Z804" s="13">
        <v>35</v>
      </c>
      <c r="AA804" s="13">
        <v>292</v>
      </c>
      <c r="AB804" s="13">
        <v>15</v>
      </c>
      <c r="AC804" s="13" t="s">
        <v>20</v>
      </c>
      <c r="AD804" s="13" t="s">
        <v>20</v>
      </c>
      <c r="AE804" s="13" t="s">
        <v>20</v>
      </c>
      <c r="AF804" s="13" t="s">
        <v>20</v>
      </c>
      <c r="AG804" s="13">
        <v>5</v>
      </c>
      <c r="AH804">
        <v>0</v>
      </c>
      <c r="AI804">
        <v>0</v>
      </c>
      <c r="AK804">
        <v>0</v>
      </c>
      <c r="AL804">
        <v>0</v>
      </c>
      <c r="AM804">
        <v>1</v>
      </c>
      <c r="AN804">
        <v>2</v>
      </c>
      <c r="AO804" t="s">
        <v>20</v>
      </c>
      <c r="AQ804">
        <v>1</v>
      </c>
      <c r="AR804">
        <v>1</v>
      </c>
      <c r="AS804">
        <v>1</v>
      </c>
      <c r="AT804">
        <v>1</v>
      </c>
      <c r="AU804">
        <v>4</v>
      </c>
      <c r="AV804">
        <v>2</v>
      </c>
      <c r="BA804" t="s">
        <v>2349</v>
      </c>
      <c r="BB804" s="6" t="s">
        <v>1413</v>
      </c>
      <c r="BG804" s="9"/>
      <c r="BI804" t="s">
        <v>3146</v>
      </c>
    </row>
    <row r="805" spans="1:61" x14ac:dyDescent="0.25">
      <c r="A805" s="102" t="s">
        <v>1</v>
      </c>
      <c r="B805" s="9" t="s">
        <v>376</v>
      </c>
      <c r="C805" s="9" t="str">
        <f>VLOOKUP(Tabelle1[[#This Row],[bank_name]],list_all_banks!$B$1:$C$691,2,FALSE)</f>
        <v>DE16116</v>
      </c>
      <c r="D805" s="6" t="s">
        <v>377</v>
      </c>
      <c r="E805" s="42" t="str">
        <f t="shared" si="12"/>
        <v>31.12.2016</v>
      </c>
      <c r="F805" s="9">
        <v>2016</v>
      </c>
      <c r="G805" s="9">
        <v>1</v>
      </c>
      <c r="H805" s="9">
        <v>3</v>
      </c>
      <c r="I805" s="9">
        <v>3</v>
      </c>
      <c r="J805" s="9">
        <v>2</v>
      </c>
      <c r="K805" s="9" t="s">
        <v>1366</v>
      </c>
      <c r="L805" s="9">
        <v>1</v>
      </c>
      <c r="M805" s="9" t="s">
        <v>14</v>
      </c>
      <c r="N805" s="9" t="s">
        <v>19</v>
      </c>
      <c r="P805" s="9">
        <v>3</v>
      </c>
      <c r="Q805" s="9">
        <v>0</v>
      </c>
      <c r="R805" s="9">
        <v>0</v>
      </c>
      <c r="S805" s="9">
        <v>0</v>
      </c>
      <c r="U805" s="9">
        <v>1</v>
      </c>
      <c r="V805" s="9">
        <v>1</v>
      </c>
      <c r="W805" s="9" t="s">
        <v>20</v>
      </c>
      <c r="Y805" s="9" t="s">
        <v>1696</v>
      </c>
      <c r="Z805" s="68">
        <v>66</v>
      </c>
      <c r="AA805" s="68">
        <v>92</v>
      </c>
      <c r="AB805" s="68">
        <v>26</v>
      </c>
      <c r="AC805" s="68" t="s">
        <v>20</v>
      </c>
      <c r="AD805" s="68" t="s">
        <v>20</v>
      </c>
      <c r="AE805" s="68" t="s">
        <v>20</v>
      </c>
      <c r="AF805" s="68" t="s">
        <v>20</v>
      </c>
      <c r="AG805" s="68">
        <v>10</v>
      </c>
      <c r="AH805" s="9">
        <v>0</v>
      </c>
      <c r="AI805" s="9">
        <v>0</v>
      </c>
      <c r="AK805" s="9">
        <v>0</v>
      </c>
      <c r="AL805" s="9">
        <v>0</v>
      </c>
      <c r="AM805" s="9">
        <v>1</v>
      </c>
      <c r="AN805" s="9">
        <v>2</v>
      </c>
      <c r="AO805" s="9" t="s">
        <v>20</v>
      </c>
      <c r="AQ805" s="9">
        <v>1</v>
      </c>
      <c r="AR805" s="9">
        <v>1</v>
      </c>
      <c r="AS805" s="9">
        <v>1</v>
      </c>
      <c r="AT805" s="9">
        <v>1</v>
      </c>
      <c r="AU805">
        <v>4</v>
      </c>
      <c r="AV805" s="9">
        <v>2</v>
      </c>
      <c r="AW805" s="9"/>
      <c r="AX805" s="9"/>
      <c r="BA805" s="9" t="s">
        <v>2349</v>
      </c>
      <c r="BB805" s="6" t="s">
        <v>1413</v>
      </c>
      <c r="BC805" s="9"/>
      <c r="BD805" s="9"/>
      <c r="BE805" s="9"/>
      <c r="BF805" s="9"/>
      <c r="BG805" s="9"/>
      <c r="BI805" t="s">
        <v>3146</v>
      </c>
    </row>
    <row r="806" spans="1:61" x14ac:dyDescent="0.25">
      <c r="A806" s="17" t="s">
        <v>1</v>
      </c>
      <c r="B806" t="s">
        <v>376</v>
      </c>
      <c r="C806" t="str">
        <f>VLOOKUP(Tabelle1[[#This Row],[bank_name]],list_all_banks!$B$1:$C$691,2,FALSE)</f>
        <v>DE16116</v>
      </c>
      <c r="D806" s="6" t="s">
        <v>377</v>
      </c>
      <c r="E806" s="42" t="str">
        <f t="shared" si="12"/>
        <v>31.12.2016</v>
      </c>
      <c r="F806">
        <v>2016</v>
      </c>
      <c r="G806">
        <v>1</v>
      </c>
      <c r="H806">
        <v>3</v>
      </c>
      <c r="I806">
        <v>3</v>
      </c>
      <c r="J806">
        <v>2</v>
      </c>
      <c r="K806" t="s">
        <v>1366</v>
      </c>
      <c r="L806">
        <v>1</v>
      </c>
      <c r="M806" t="s">
        <v>14</v>
      </c>
      <c r="N806" t="s">
        <v>19</v>
      </c>
      <c r="P806">
        <v>3</v>
      </c>
      <c r="Q806">
        <v>0</v>
      </c>
      <c r="R806">
        <v>0</v>
      </c>
      <c r="S806">
        <v>0</v>
      </c>
      <c r="U806">
        <v>1</v>
      </c>
      <c r="V806">
        <v>1</v>
      </c>
      <c r="W806" t="s">
        <v>20</v>
      </c>
      <c r="Y806" t="s">
        <v>1683</v>
      </c>
      <c r="Z806" s="13">
        <v>304</v>
      </c>
      <c r="AA806" s="13">
        <v>346</v>
      </c>
      <c r="AB806" s="13">
        <v>97</v>
      </c>
      <c r="AC806" s="13" t="s">
        <v>20</v>
      </c>
      <c r="AD806" s="13" t="s">
        <v>20</v>
      </c>
      <c r="AE806" s="13" t="s">
        <v>20</v>
      </c>
      <c r="AF806" s="13" t="s">
        <v>20</v>
      </c>
      <c r="AG806" s="13">
        <v>27</v>
      </c>
      <c r="AH806">
        <v>0</v>
      </c>
      <c r="AI806">
        <v>0</v>
      </c>
      <c r="AK806">
        <v>0</v>
      </c>
      <c r="AL806">
        <v>0</v>
      </c>
      <c r="AM806">
        <v>1</v>
      </c>
      <c r="AN806">
        <v>2</v>
      </c>
      <c r="AO806" t="s">
        <v>20</v>
      </c>
      <c r="AQ806">
        <v>1</v>
      </c>
      <c r="AR806">
        <v>1</v>
      </c>
      <c r="AS806">
        <v>1</v>
      </c>
      <c r="AT806">
        <v>1</v>
      </c>
      <c r="AU806">
        <v>4</v>
      </c>
      <c r="AV806">
        <v>2</v>
      </c>
      <c r="BA806" t="s">
        <v>2349</v>
      </c>
      <c r="BB806" s="6" t="s">
        <v>1413</v>
      </c>
      <c r="BG806" s="9"/>
      <c r="BI806" t="s">
        <v>3146</v>
      </c>
    </row>
    <row r="807" spans="1:61" x14ac:dyDescent="0.25">
      <c r="A807" s="17" t="s">
        <v>1</v>
      </c>
      <c r="B807" t="s">
        <v>376</v>
      </c>
      <c r="C807" t="str">
        <f>VLOOKUP(Tabelle1[[#This Row],[bank_name]],list_all_banks!$B$1:$C$691,2,FALSE)</f>
        <v>DE16116</v>
      </c>
      <c r="D807" s="6" t="s">
        <v>377</v>
      </c>
      <c r="E807" s="42" t="str">
        <f t="shared" si="12"/>
        <v>31.12.2016</v>
      </c>
      <c r="F807">
        <v>2016</v>
      </c>
      <c r="G807">
        <v>1</v>
      </c>
      <c r="H807">
        <v>3</v>
      </c>
      <c r="I807">
        <v>3</v>
      </c>
      <c r="J807">
        <v>2</v>
      </c>
      <c r="K807" t="s">
        <v>1366</v>
      </c>
      <c r="L807">
        <v>1</v>
      </c>
      <c r="M807" t="s">
        <v>14</v>
      </c>
      <c r="N807" t="s">
        <v>19</v>
      </c>
      <c r="P807">
        <v>3</v>
      </c>
      <c r="Q807">
        <v>0</v>
      </c>
      <c r="R807">
        <v>0</v>
      </c>
      <c r="S807">
        <v>0</v>
      </c>
      <c r="U807">
        <v>1</v>
      </c>
      <c r="V807">
        <v>1</v>
      </c>
      <c r="W807" t="s">
        <v>20</v>
      </c>
      <c r="Y807" t="s">
        <v>1661</v>
      </c>
      <c r="Z807" s="13">
        <v>63</v>
      </c>
      <c r="AA807" s="13">
        <v>264</v>
      </c>
      <c r="AB807" s="13">
        <v>10</v>
      </c>
      <c r="AC807" s="13" t="s">
        <v>20</v>
      </c>
      <c r="AD807" s="13" t="s">
        <v>20</v>
      </c>
      <c r="AE807" s="13" t="s">
        <v>20</v>
      </c>
      <c r="AF807" s="13" t="s">
        <v>20</v>
      </c>
      <c r="AG807" s="13">
        <v>7</v>
      </c>
      <c r="AH807">
        <v>0</v>
      </c>
      <c r="AI807">
        <v>0</v>
      </c>
      <c r="AK807">
        <v>0</v>
      </c>
      <c r="AL807">
        <v>0</v>
      </c>
      <c r="AM807">
        <v>1</v>
      </c>
      <c r="AN807">
        <v>2</v>
      </c>
      <c r="AO807" t="s">
        <v>20</v>
      </c>
      <c r="AQ807">
        <v>1</v>
      </c>
      <c r="AR807">
        <v>1</v>
      </c>
      <c r="AS807">
        <v>1</v>
      </c>
      <c r="AT807">
        <v>1</v>
      </c>
      <c r="AU807">
        <v>4</v>
      </c>
      <c r="AV807">
        <v>2</v>
      </c>
      <c r="BA807" s="9" t="s">
        <v>2349</v>
      </c>
      <c r="BB807" s="6" t="s">
        <v>1413</v>
      </c>
      <c r="BG807" s="9"/>
      <c r="BI807" t="s">
        <v>3146</v>
      </c>
    </row>
    <row r="808" spans="1:61" s="44" customFormat="1" ht="15.75" thickBot="1" x14ac:dyDescent="0.3">
      <c r="A808" s="133" t="s">
        <v>1</v>
      </c>
      <c r="B808" s="44" t="s">
        <v>376</v>
      </c>
      <c r="C808" s="44" t="str">
        <f>VLOOKUP(Tabelle1[[#This Row],[bank_name]],list_all_banks!$B$1:$C$691,2,FALSE)</f>
        <v>DE16116</v>
      </c>
      <c r="D808" s="45" t="s">
        <v>377</v>
      </c>
      <c r="E808" s="46" t="str">
        <f t="shared" si="12"/>
        <v>31.12.2016</v>
      </c>
      <c r="F808" s="44">
        <v>2016</v>
      </c>
      <c r="G808" s="44">
        <v>1</v>
      </c>
      <c r="H808" s="44">
        <v>3</v>
      </c>
      <c r="I808" s="44">
        <v>3</v>
      </c>
      <c r="J808" s="44">
        <v>2</v>
      </c>
      <c r="K808" s="44" t="s">
        <v>1366</v>
      </c>
      <c r="L808" s="44">
        <v>1</v>
      </c>
      <c r="M808" s="44" t="s">
        <v>14</v>
      </c>
      <c r="N808" s="44" t="s">
        <v>19</v>
      </c>
      <c r="O808" s="45"/>
      <c r="P808" s="44">
        <v>3</v>
      </c>
      <c r="Q808" s="44">
        <v>0</v>
      </c>
      <c r="R808" s="44">
        <v>0</v>
      </c>
      <c r="S808" s="44">
        <v>0</v>
      </c>
      <c r="T808" s="45"/>
      <c r="U808" s="44">
        <v>1</v>
      </c>
      <c r="V808" s="44">
        <v>1</v>
      </c>
      <c r="W808" s="44" t="s">
        <v>20</v>
      </c>
      <c r="X808" s="45"/>
      <c r="Y808" s="44" t="s">
        <v>1694</v>
      </c>
      <c r="Z808" s="123">
        <v>0</v>
      </c>
      <c r="AA808" s="123">
        <v>0</v>
      </c>
      <c r="AB808" s="123">
        <v>0</v>
      </c>
      <c r="AC808" s="123" t="s">
        <v>20</v>
      </c>
      <c r="AD808" s="123" t="s">
        <v>20</v>
      </c>
      <c r="AE808" s="123" t="s">
        <v>20</v>
      </c>
      <c r="AF808" s="123" t="s">
        <v>20</v>
      </c>
      <c r="AG808" s="123">
        <v>0</v>
      </c>
      <c r="AH808" s="44">
        <v>0</v>
      </c>
      <c r="AI808" s="44">
        <v>0</v>
      </c>
      <c r="AJ808" s="45"/>
      <c r="AK808" s="44">
        <v>0</v>
      </c>
      <c r="AL808" s="44">
        <v>0</v>
      </c>
      <c r="AM808" s="44">
        <v>1</v>
      </c>
      <c r="AN808" s="44">
        <v>2</v>
      </c>
      <c r="AO808" s="44" t="s">
        <v>20</v>
      </c>
      <c r="AP808" s="45"/>
      <c r="AQ808" s="44">
        <v>1</v>
      </c>
      <c r="AR808" s="44">
        <v>1</v>
      </c>
      <c r="AS808" s="44">
        <v>1</v>
      </c>
      <c r="AT808" s="44">
        <v>1</v>
      </c>
      <c r="AU808" s="44">
        <v>4</v>
      </c>
      <c r="AV808" s="44">
        <v>2</v>
      </c>
      <c r="AY808" s="45"/>
      <c r="AZ808" s="46"/>
      <c r="BA808" s="44" t="s">
        <v>2349</v>
      </c>
      <c r="BB808" s="45" t="s">
        <v>1413</v>
      </c>
      <c r="BH808" s="45"/>
      <c r="BI808" t="s">
        <v>3146</v>
      </c>
    </row>
    <row r="809" spans="1:61" x14ac:dyDescent="0.25">
      <c r="A809" s="17" t="s">
        <v>1</v>
      </c>
      <c r="B809" t="s">
        <v>376</v>
      </c>
      <c r="C809" t="str">
        <f>VLOOKUP(Tabelle1[[#This Row],[bank_name]],list_all_banks!$B$1:$C$691,2,FALSE)</f>
        <v>DE16116</v>
      </c>
      <c r="D809" s="6" t="s">
        <v>377</v>
      </c>
      <c r="E809" s="42" t="str">
        <f t="shared" si="12"/>
        <v>31.12.2016</v>
      </c>
      <c r="F809">
        <v>2016</v>
      </c>
      <c r="G809">
        <v>1</v>
      </c>
      <c r="H809">
        <v>3</v>
      </c>
      <c r="I809">
        <v>3</v>
      </c>
      <c r="J809">
        <v>2</v>
      </c>
      <c r="K809" t="s">
        <v>1366</v>
      </c>
      <c r="L809">
        <v>1</v>
      </c>
      <c r="M809" t="s">
        <v>14</v>
      </c>
      <c r="N809" t="s">
        <v>19</v>
      </c>
      <c r="P809">
        <v>3</v>
      </c>
      <c r="Q809">
        <v>0</v>
      </c>
      <c r="R809">
        <v>0</v>
      </c>
      <c r="S809">
        <v>0</v>
      </c>
      <c r="U809">
        <v>1</v>
      </c>
      <c r="V809">
        <v>1</v>
      </c>
      <c r="W809" t="s">
        <v>20</v>
      </c>
      <c r="Y809" t="s">
        <v>1731</v>
      </c>
      <c r="Z809" s="13">
        <v>453</v>
      </c>
      <c r="AA809" s="13">
        <v>75</v>
      </c>
      <c r="AB809" s="13">
        <v>32</v>
      </c>
      <c r="AC809" s="13" t="s">
        <v>20</v>
      </c>
      <c r="AD809" s="13" t="s">
        <v>20</v>
      </c>
      <c r="AE809" s="13" t="s">
        <v>20</v>
      </c>
      <c r="AF809" s="13" t="s">
        <v>20</v>
      </c>
      <c r="AG809" s="13">
        <v>14</v>
      </c>
      <c r="AH809">
        <v>0</v>
      </c>
      <c r="AI809">
        <v>0</v>
      </c>
      <c r="AK809">
        <v>0</v>
      </c>
      <c r="AL809">
        <v>0</v>
      </c>
      <c r="AM809">
        <v>1</v>
      </c>
      <c r="AN809">
        <v>2</v>
      </c>
      <c r="AO809" t="s">
        <v>20</v>
      </c>
      <c r="AQ809">
        <v>1</v>
      </c>
      <c r="AR809">
        <v>1</v>
      </c>
      <c r="AS809">
        <v>1</v>
      </c>
      <c r="AT809">
        <v>1</v>
      </c>
      <c r="AU809">
        <v>4</v>
      </c>
      <c r="AV809">
        <v>2</v>
      </c>
      <c r="BA809" s="9" t="s">
        <v>2349</v>
      </c>
      <c r="BB809" s="6" t="s">
        <v>1413</v>
      </c>
      <c r="BG809" s="9"/>
      <c r="BI809" t="s">
        <v>3146</v>
      </c>
    </row>
    <row r="810" spans="1:61" s="44" customFormat="1" ht="15.75" thickBot="1" x14ac:dyDescent="0.3">
      <c r="A810" s="133" t="s">
        <v>1</v>
      </c>
      <c r="B810" s="44" t="s">
        <v>376</v>
      </c>
      <c r="C810" s="44" t="str">
        <f>VLOOKUP(Tabelle1[[#This Row],[bank_name]],list_all_banks!$B$1:$C$691,2,FALSE)</f>
        <v>DE16116</v>
      </c>
      <c r="D810" s="45" t="s">
        <v>377</v>
      </c>
      <c r="E810" s="46" t="str">
        <f t="shared" si="12"/>
        <v>31.12.2016</v>
      </c>
      <c r="F810" s="44">
        <v>2016</v>
      </c>
      <c r="G810" s="44">
        <v>1</v>
      </c>
      <c r="H810" s="44">
        <v>3</v>
      </c>
      <c r="I810" s="44">
        <v>3</v>
      </c>
      <c r="J810" s="44">
        <v>2</v>
      </c>
      <c r="K810" s="44" t="s">
        <v>1366</v>
      </c>
      <c r="L810" s="44">
        <v>1</v>
      </c>
      <c r="M810" s="44" t="s">
        <v>14</v>
      </c>
      <c r="N810" s="44" t="s">
        <v>19</v>
      </c>
      <c r="O810" s="45"/>
      <c r="P810" s="44">
        <v>3</v>
      </c>
      <c r="Q810" s="44">
        <v>0</v>
      </c>
      <c r="R810" s="44">
        <v>0</v>
      </c>
      <c r="S810" s="44">
        <v>0</v>
      </c>
      <c r="T810" s="45"/>
      <c r="U810" s="44">
        <v>1</v>
      </c>
      <c r="V810" s="44">
        <v>1</v>
      </c>
      <c r="W810" s="44" t="s">
        <v>20</v>
      </c>
      <c r="X810" s="45"/>
      <c r="Y810" s="44" t="s">
        <v>820</v>
      </c>
      <c r="Z810" s="123">
        <v>1733</v>
      </c>
      <c r="AA810" s="123">
        <v>899</v>
      </c>
      <c r="AB810" s="123">
        <v>461</v>
      </c>
      <c r="AC810" s="123" t="s">
        <v>20</v>
      </c>
      <c r="AD810" s="123" t="s">
        <v>20</v>
      </c>
      <c r="AE810" s="123" t="s">
        <v>20</v>
      </c>
      <c r="AF810" s="123" t="s">
        <v>20</v>
      </c>
      <c r="AG810" s="123">
        <v>93</v>
      </c>
      <c r="AH810" s="44">
        <v>0</v>
      </c>
      <c r="AI810" s="44">
        <v>0</v>
      </c>
      <c r="AJ810" s="45"/>
      <c r="AK810" s="44">
        <v>0</v>
      </c>
      <c r="AL810" s="44">
        <v>0</v>
      </c>
      <c r="AM810" s="44">
        <v>1</v>
      </c>
      <c r="AN810" s="44">
        <v>2</v>
      </c>
      <c r="AO810" s="44" t="s">
        <v>20</v>
      </c>
      <c r="AP810" s="45"/>
      <c r="AQ810" s="44">
        <v>1</v>
      </c>
      <c r="AR810" s="44">
        <v>1</v>
      </c>
      <c r="AS810" s="44">
        <v>1</v>
      </c>
      <c r="AT810" s="44">
        <v>1</v>
      </c>
      <c r="AU810" s="44">
        <v>4</v>
      </c>
      <c r="AV810" s="44">
        <v>2</v>
      </c>
      <c r="AY810" s="45"/>
      <c r="AZ810" s="46"/>
      <c r="BA810" s="44" t="s">
        <v>2349</v>
      </c>
      <c r="BB810" s="45" t="s">
        <v>1413</v>
      </c>
      <c r="BH810" s="45"/>
      <c r="BI810" t="s">
        <v>3146</v>
      </c>
    </row>
    <row r="811" spans="1:61" x14ac:dyDescent="0.25">
      <c r="A811" t="s">
        <v>1</v>
      </c>
      <c r="B811" t="s">
        <v>378</v>
      </c>
      <c r="C811" t="str">
        <f>VLOOKUP(Tabelle1[[#This Row],[bank_name]],list_all_banks!$B$1:$C$691,2,FALSE)</f>
        <v>DE16697</v>
      </c>
      <c r="D811" s="6" t="s">
        <v>379</v>
      </c>
      <c r="E811" s="42" t="str">
        <f t="shared" si="12"/>
        <v>31.12.</v>
      </c>
      <c r="U811" s="9"/>
      <c r="BA811" s="9"/>
      <c r="BG811" s="9"/>
    </row>
    <row r="812" spans="1:61" x14ac:dyDescent="0.25">
      <c r="A812" s="9" t="s">
        <v>1</v>
      </c>
      <c r="B812" s="9" t="s">
        <v>380</v>
      </c>
      <c r="C812" s="9" t="str">
        <f>VLOOKUP(Tabelle1[[#This Row],[bank_name]],list_all_banks!$B$1:$C$691,2,FALSE)</f>
        <v>DE16749</v>
      </c>
      <c r="D812" s="6" t="s">
        <v>381</v>
      </c>
      <c r="E812" s="42" t="str">
        <f t="shared" si="12"/>
        <v>31.12.</v>
      </c>
      <c r="F812" s="9"/>
      <c r="G812" s="9"/>
      <c r="H812" s="9"/>
      <c r="I812" s="9"/>
      <c r="J812" s="9"/>
      <c r="K812" s="9"/>
      <c r="L812" s="9"/>
      <c r="M812" s="9"/>
      <c r="N812" s="9"/>
      <c r="P812" s="9"/>
      <c r="Q812" s="9"/>
      <c r="R812" s="9"/>
      <c r="S812" s="9"/>
      <c r="U812" s="9"/>
      <c r="V812" s="9"/>
      <c r="W812" s="9"/>
      <c r="Y812" s="9"/>
      <c r="Z812" s="9"/>
      <c r="AA812" s="9"/>
      <c r="AB812" s="9"/>
      <c r="AC812" s="9"/>
      <c r="AD812" s="9"/>
      <c r="AE812" s="9"/>
      <c r="AF812" s="9"/>
      <c r="AG812" s="9"/>
      <c r="AH812" s="9"/>
      <c r="AI812" s="9"/>
      <c r="AK812" s="9"/>
      <c r="AL812" s="9"/>
      <c r="AM812" s="9"/>
      <c r="AN812" s="9"/>
      <c r="AO812" s="9"/>
      <c r="AQ812" s="9"/>
      <c r="AR812" s="9"/>
      <c r="AS812" s="9"/>
      <c r="AT812" s="9"/>
      <c r="AU812" s="9"/>
      <c r="AV812" s="9"/>
      <c r="AW812" s="9"/>
      <c r="AX812" s="9"/>
      <c r="BA812" s="9"/>
      <c r="BC812" s="9"/>
      <c r="BD812" s="9"/>
      <c r="BE812" s="9"/>
      <c r="BF812" s="9"/>
      <c r="BG812" s="9"/>
    </row>
    <row r="813" spans="1:61" x14ac:dyDescent="0.25">
      <c r="A813" s="17" t="s">
        <v>1</v>
      </c>
      <c r="B813" t="s">
        <v>382</v>
      </c>
      <c r="C813" t="str">
        <f>VLOOKUP(Tabelle1[[#This Row],[bank_name]],list_all_banks!$B$1:$C$691,2,FALSE)</f>
        <v>DE17881</v>
      </c>
      <c r="D813" s="6" t="s">
        <v>383</v>
      </c>
      <c r="E813" s="42" t="str">
        <f t="shared" si="12"/>
        <v>31.12.2014</v>
      </c>
      <c r="F813">
        <v>2014</v>
      </c>
      <c r="G813">
        <v>0</v>
      </c>
      <c r="H813" t="s">
        <v>20</v>
      </c>
      <c r="I813">
        <v>1</v>
      </c>
      <c r="J813">
        <v>1</v>
      </c>
      <c r="K813" t="s">
        <v>1</v>
      </c>
      <c r="L813">
        <v>1</v>
      </c>
      <c r="M813" t="s">
        <v>14</v>
      </c>
      <c r="N813" t="s">
        <v>19</v>
      </c>
      <c r="P813">
        <v>3</v>
      </c>
      <c r="Q813">
        <v>2</v>
      </c>
      <c r="R813">
        <v>1</v>
      </c>
      <c r="S813">
        <v>0</v>
      </c>
      <c r="U813">
        <v>1</v>
      </c>
      <c r="V813">
        <v>0</v>
      </c>
      <c r="W813" t="s">
        <v>20</v>
      </c>
      <c r="Y813" t="s">
        <v>1</v>
      </c>
      <c r="Z813" s="13">
        <v>6564</v>
      </c>
      <c r="AA813" s="13">
        <v>24749</v>
      </c>
      <c r="AB813" s="13">
        <v>3549</v>
      </c>
      <c r="AC813" s="13" t="s">
        <v>20</v>
      </c>
      <c r="AD813" s="13" t="s">
        <v>20</v>
      </c>
      <c r="AE813" s="13" t="s">
        <v>20</v>
      </c>
      <c r="AF813" s="13" t="s">
        <v>20</v>
      </c>
      <c r="AG813" s="13">
        <v>592</v>
      </c>
      <c r="AH813" t="s">
        <v>20</v>
      </c>
      <c r="AI813">
        <v>1</v>
      </c>
      <c r="AK813">
        <v>0</v>
      </c>
      <c r="AL813">
        <v>0</v>
      </c>
      <c r="AM813">
        <v>2</v>
      </c>
      <c r="AN813" t="s">
        <v>20</v>
      </c>
      <c r="AO813" t="s">
        <v>20</v>
      </c>
      <c r="AQ813">
        <v>1</v>
      </c>
      <c r="AR813">
        <v>1</v>
      </c>
      <c r="AS813">
        <v>1</v>
      </c>
      <c r="AT813">
        <v>1</v>
      </c>
      <c r="AU813">
        <v>2</v>
      </c>
      <c r="AV813">
        <v>0</v>
      </c>
      <c r="BA813" s="9" t="s">
        <v>2350</v>
      </c>
      <c r="BG813" s="9"/>
      <c r="BI813" t="s">
        <v>3146</v>
      </c>
    </row>
    <row r="814" spans="1:61" s="9" customFormat="1" x14ac:dyDescent="0.25">
      <c r="A814" s="17" t="s">
        <v>1</v>
      </c>
      <c r="B814" t="s">
        <v>382</v>
      </c>
      <c r="C814" t="str">
        <f>VLOOKUP(Tabelle1[[#This Row],[bank_name]],list_all_banks!$B$1:$C$691,2,FALSE)</f>
        <v>DE17881</v>
      </c>
      <c r="D814" s="6" t="s">
        <v>383</v>
      </c>
      <c r="E814" s="42" t="str">
        <f t="shared" si="12"/>
        <v>31.12.2014</v>
      </c>
      <c r="F814">
        <v>2014</v>
      </c>
      <c r="G814">
        <v>0</v>
      </c>
      <c r="H814" t="s">
        <v>20</v>
      </c>
      <c r="I814">
        <v>1</v>
      </c>
      <c r="J814">
        <v>1</v>
      </c>
      <c r="K814" t="s">
        <v>1</v>
      </c>
      <c r="L814">
        <v>1</v>
      </c>
      <c r="M814" t="s">
        <v>14</v>
      </c>
      <c r="N814" t="s">
        <v>19</v>
      </c>
      <c r="O814" s="6"/>
      <c r="P814">
        <v>3</v>
      </c>
      <c r="Q814">
        <v>2</v>
      </c>
      <c r="R814">
        <v>1</v>
      </c>
      <c r="S814">
        <v>0</v>
      </c>
      <c r="T814" s="6"/>
      <c r="U814">
        <v>1</v>
      </c>
      <c r="V814">
        <v>0</v>
      </c>
      <c r="W814" t="s">
        <v>20</v>
      </c>
      <c r="X814" s="6"/>
      <c r="Y814" t="s">
        <v>1695</v>
      </c>
      <c r="Z814" s="13">
        <v>107</v>
      </c>
      <c r="AA814" s="13">
        <v>22</v>
      </c>
      <c r="AB814" s="13">
        <v>44</v>
      </c>
      <c r="AC814" s="13" t="s">
        <v>20</v>
      </c>
      <c r="AD814" s="13" t="s">
        <v>20</v>
      </c>
      <c r="AE814" s="13" t="s">
        <v>20</v>
      </c>
      <c r="AF814" s="13" t="s">
        <v>20</v>
      </c>
      <c r="AG814" s="13">
        <v>0</v>
      </c>
      <c r="AH814" t="s">
        <v>20</v>
      </c>
      <c r="AI814">
        <v>1</v>
      </c>
      <c r="AJ814" s="6"/>
      <c r="AK814">
        <v>0</v>
      </c>
      <c r="AL814">
        <v>0</v>
      </c>
      <c r="AM814">
        <v>2</v>
      </c>
      <c r="AN814" t="s">
        <v>20</v>
      </c>
      <c r="AO814" t="s">
        <v>20</v>
      </c>
      <c r="AP814" s="6"/>
      <c r="AQ814">
        <v>1</v>
      </c>
      <c r="AR814">
        <v>1</v>
      </c>
      <c r="AS814">
        <v>1</v>
      </c>
      <c r="AT814">
        <v>1</v>
      </c>
      <c r="AU814">
        <v>2</v>
      </c>
      <c r="AV814">
        <v>0</v>
      </c>
      <c r="AW814"/>
      <c r="AX814"/>
      <c r="AY814" s="6"/>
      <c r="AZ814" s="42"/>
      <c r="BA814" s="9" t="s">
        <v>2350</v>
      </c>
      <c r="BB814" s="6"/>
      <c r="BC814"/>
      <c r="BD814"/>
      <c r="BE814"/>
      <c r="BF814"/>
      <c r="BH814" s="6"/>
      <c r="BI814" t="s">
        <v>3146</v>
      </c>
    </row>
    <row r="815" spans="1:61" x14ac:dyDescent="0.25">
      <c r="A815" s="17" t="s">
        <v>1</v>
      </c>
      <c r="B815" t="s">
        <v>382</v>
      </c>
      <c r="C815" t="str">
        <f>VLOOKUP(Tabelle1[[#This Row],[bank_name]],list_all_banks!$B$1:$C$691,2,FALSE)</f>
        <v>DE17881</v>
      </c>
      <c r="D815" s="6" t="s">
        <v>383</v>
      </c>
      <c r="E815" s="42" t="str">
        <f t="shared" si="12"/>
        <v>31.12.2014</v>
      </c>
      <c r="F815">
        <v>2014</v>
      </c>
      <c r="G815">
        <v>0</v>
      </c>
      <c r="H815" t="s">
        <v>20</v>
      </c>
      <c r="I815">
        <v>1</v>
      </c>
      <c r="J815">
        <v>1</v>
      </c>
      <c r="K815" t="s">
        <v>1</v>
      </c>
      <c r="L815">
        <v>1</v>
      </c>
      <c r="M815" t="s">
        <v>14</v>
      </c>
      <c r="N815" t="s">
        <v>19</v>
      </c>
      <c r="P815">
        <v>3</v>
      </c>
      <c r="Q815">
        <v>2</v>
      </c>
      <c r="R815">
        <v>1</v>
      </c>
      <c r="S815">
        <v>0</v>
      </c>
      <c r="U815">
        <v>1</v>
      </c>
      <c r="V815">
        <v>0</v>
      </c>
      <c r="W815" t="s">
        <v>20</v>
      </c>
      <c r="Y815" t="s">
        <v>1657</v>
      </c>
      <c r="Z815" s="13">
        <v>22</v>
      </c>
      <c r="AA815" s="13">
        <v>44</v>
      </c>
      <c r="AB815" s="13">
        <v>9</v>
      </c>
      <c r="AC815" s="13" t="s">
        <v>20</v>
      </c>
      <c r="AD815" s="13" t="s">
        <v>20</v>
      </c>
      <c r="AE815" s="13" t="s">
        <v>20</v>
      </c>
      <c r="AF815" s="13" t="s">
        <v>20</v>
      </c>
      <c r="AG815" s="13">
        <v>0</v>
      </c>
      <c r="AH815" t="s">
        <v>20</v>
      </c>
      <c r="AI815">
        <v>1</v>
      </c>
      <c r="AK815">
        <v>0</v>
      </c>
      <c r="AL815">
        <v>0</v>
      </c>
      <c r="AM815">
        <v>2</v>
      </c>
      <c r="AN815" t="s">
        <v>20</v>
      </c>
      <c r="AO815" t="s">
        <v>20</v>
      </c>
      <c r="AQ815">
        <v>1</v>
      </c>
      <c r="AR815">
        <v>1</v>
      </c>
      <c r="AS815">
        <v>1</v>
      </c>
      <c r="AT815">
        <v>1</v>
      </c>
      <c r="AU815">
        <v>2</v>
      </c>
      <c r="AV815">
        <v>0</v>
      </c>
      <c r="BA815" s="9" t="s">
        <v>2350</v>
      </c>
      <c r="BG815" s="9"/>
      <c r="BI815" t="s">
        <v>3146</v>
      </c>
    </row>
    <row r="816" spans="1:61" x14ac:dyDescent="0.25">
      <c r="A816" s="102" t="s">
        <v>1</v>
      </c>
      <c r="B816" s="9" t="s">
        <v>382</v>
      </c>
      <c r="C816" s="9" t="str">
        <f>VLOOKUP(Tabelle1[[#This Row],[bank_name]],list_all_banks!$B$1:$C$691,2,FALSE)</f>
        <v>DE17881</v>
      </c>
      <c r="D816" s="6" t="s">
        <v>383</v>
      </c>
      <c r="E816" s="42" t="str">
        <f t="shared" si="12"/>
        <v>31.12.2014</v>
      </c>
      <c r="F816" s="9">
        <v>2014</v>
      </c>
      <c r="G816" s="9">
        <v>0</v>
      </c>
      <c r="H816" s="9" t="s">
        <v>20</v>
      </c>
      <c r="I816" s="9">
        <v>1</v>
      </c>
      <c r="J816" s="9">
        <v>1</v>
      </c>
      <c r="K816" s="9" t="s">
        <v>1</v>
      </c>
      <c r="L816" s="9">
        <v>1</v>
      </c>
      <c r="M816" s="9" t="s">
        <v>14</v>
      </c>
      <c r="N816" s="9" t="s">
        <v>19</v>
      </c>
      <c r="P816" s="9">
        <v>3</v>
      </c>
      <c r="Q816" s="9">
        <v>2</v>
      </c>
      <c r="R816" s="9">
        <v>1</v>
      </c>
      <c r="S816" s="9">
        <v>0</v>
      </c>
      <c r="U816" s="9">
        <v>1</v>
      </c>
      <c r="V816" s="9">
        <v>0</v>
      </c>
      <c r="W816" s="9" t="s">
        <v>20</v>
      </c>
      <c r="Y816" s="9" t="s">
        <v>1001</v>
      </c>
      <c r="Z816" s="68">
        <v>11</v>
      </c>
      <c r="AA816" s="68">
        <v>24</v>
      </c>
      <c r="AB816" s="68">
        <v>-28</v>
      </c>
      <c r="AC816" s="68" t="s">
        <v>20</v>
      </c>
      <c r="AD816" s="68" t="s">
        <v>20</v>
      </c>
      <c r="AE816" s="68" t="s">
        <v>20</v>
      </c>
      <c r="AF816" s="68" t="s">
        <v>20</v>
      </c>
      <c r="AG816" s="68">
        <v>-1</v>
      </c>
      <c r="AH816" s="9" t="s">
        <v>20</v>
      </c>
      <c r="AI816" s="9">
        <v>1</v>
      </c>
      <c r="AK816" s="9">
        <v>0</v>
      </c>
      <c r="AL816" s="9">
        <v>0</v>
      </c>
      <c r="AM816" s="9">
        <v>2</v>
      </c>
      <c r="AN816" s="9" t="s">
        <v>20</v>
      </c>
      <c r="AO816" s="9" t="s">
        <v>20</v>
      </c>
      <c r="AQ816" s="9">
        <v>1</v>
      </c>
      <c r="AR816" s="9">
        <v>1</v>
      </c>
      <c r="AS816" s="9">
        <v>1</v>
      </c>
      <c r="AT816" s="9">
        <v>1</v>
      </c>
      <c r="AU816" s="9">
        <v>2</v>
      </c>
      <c r="AV816" s="9">
        <v>0</v>
      </c>
      <c r="AW816" s="9"/>
      <c r="AX816" s="9"/>
      <c r="BA816" s="9" t="s">
        <v>2350</v>
      </c>
      <c r="BC816" s="9"/>
      <c r="BD816" s="9"/>
      <c r="BE816" s="9"/>
      <c r="BF816" s="9"/>
      <c r="BG816" s="9"/>
      <c r="BI816" t="s">
        <v>3146</v>
      </c>
    </row>
    <row r="817" spans="1:61" x14ac:dyDescent="0.25">
      <c r="A817" s="17" t="s">
        <v>1</v>
      </c>
      <c r="B817" t="s">
        <v>382</v>
      </c>
      <c r="C817" t="str">
        <f>VLOOKUP(Tabelle1[[#This Row],[bank_name]],list_all_banks!$B$1:$C$691,2,FALSE)</f>
        <v>DE17881</v>
      </c>
      <c r="D817" s="6" t="s">
        <v>383</v>
      </c>
      <c r="E817" s="42" t="str">
        <f t="shared" si="12"/>
        <v>31.12.2014</v>
      </c>
      <c r="F817">
        <v>2014</v>
      </c>
      <c r="G817">
        <v>0</v>
      </c>
      <c r="H817" t="s">
        <v>20</v>
      </c>
      <c r="I817">
        <v>1</v>
      </c>
      <c r="J817">
        <v>1</v>
      </c>
      <c r="K817" t="s">
        <v>1</v>
      </c>
      <c r="L817">
        <v>1</v>
      </c>
      <c r="M817" t="s">
        <v>14</v>
      </c>
      <c r="N817" t="s">
        <v>19</v>
      </c>
      <c r="P817">
        <v>3</v>
      </c>
      <c r="Q817">
        <v>2</v>
      </c>
      <c r="R817">
        <v>1</v>
      </c>
      <c r="S817">
        <v>0</v>
      </c>
      <c r="U817">
        <v>1</v>
      </c>
      <c r="V817">
        <v>0</v>
      </c>
      <c r="W817" t="s">
        <v>20</v>
      </c>
      <c r="Y817" t="s">
        <v>1020</v>
      </c>
      <c r="Z817" s="13">
        <v>12</v>
      </c>
      <c r="AA817" s="13">
        <v>354</v>
      </c>
      <c r="AB817" s="13">
        <v>12</v>
      </c>
      <c r="AC817" s="13" t="s">
        <v>20</v>
      </c>
      <c r="AD817" s="13" t="s">
        <v>20</v>
      </c>
      <c r="AE817" s="13" t="s">
        <v>20</v>
      </c>
      <c r="AF817" s="13" t="s">
        <v>20</v>
      </c>
      <c r="AG817" s="13">
        <v>12</v>
      </c>
      <c r="AH817" t="s">
        <v>20</v>
      </c>
      <c r="AI817">
        <v>1</v>
      </c>
      <c r="AK817">
        <v>0</v>
      </c>
      <c r="AL817">
        <v>0</v>
      </c>
      <c r="AM817">
        <v>2</v>
      </c>
      <c r="AN817" t="s">
        <v>20</v>
      </c>
      <c r="AO817" t="s">
        <v>20</v>
      </c>
      <c r="AQ817">
        <v>1</v>
      </c>
      <c r="AR817">
        <v>1</v>
      </c>
      <c r="AS817">
        <v>1</v>
      </c>
      <c r="AT817">
        <v>1</v>
      </c>
      <c r="AU817">
        <v>2</v>
      </c>
      <c r="AV817">
        <v>0</v>
      </c>
      <c r="BA817" t="s">
        <v>2350</v>
      </c>
      <c r="BG817" s="9"/>
      <c r="BI817" t="s">
        <v>3146</v>
      </c>
    </row>
    <row r="818" spans="1:61" x14ac:dyDescent="0.25">
      <c r="A818" s="17" t="s">
        <v>1</v>
      </c>
      <c r="B818" t="s">
        <v>382</v>
      </c>
      <c r="C818" t="str">
        <f>VLOOKUP(Tabelle1[[#This Row],[bank_name]],list_all_banks!$B$1:$C$691,2,FALSE)</f>
        <v>DE17881</v>
      </c>
      <c r="D818" s="6" t="s">
        <v>383</v>
      </c>
      <c r="E818" s="42" t="str">
        <f t="shared" si="12"/>
        <v>31.12.2014</v>
      </c>
      <c r="F818">
        <v>2014</v>
      </c>
      <c r="G818">
        <v>0</v>
      </c>
      <c r="H818" t="s">
        <v>20</v>
      </c>
      <c r="I818">
        <v>1</v>
      </c>
      <c r="J818">
        <v>1</v>
      </c>
      <c r="K818" t="s">
        <v>1</v>
      </c>
      <c r="L818">
        <v>1</v>
      </c>
      <c r="M818" t="s">
        <v>14</v>
      </c>
      <c r="N818" t="s">
        <v>19</v>
      </c>
      <c r="P818">
        <v>3</v>
      </c>
      <c r="Q818">
        <v>2</v>
      </c>
      <c r="R818">
        <v>1</v>
      </c>
      <c r="S818">
        <v>0</v>
      </c>
      <c r="U818">
        <v>1</v>
      </c>
      <c r="V818">
        <v>0</v>
      </c>
      <c r="W818" t="s">
        <v>20</v>
      </c>
      <c r="Y818" t="s">
        <v>1735</v>
      </c>
      <c r="Z818" s="13">
        <v>85</v>
      </c>
      <c r="AA818" s="13">
        <v>0</v>
      </c>
      <c r="AB818" s="13">
        <v>78</v>
      </c>
      <c r="AC818" s="13" t="s">
        <v>20</v>
      </c>
      <c r="AD818" s="13" t="s">
        <v>20</v>
      </c>
      <c r="AE818" s="13" t="s">
        <v>20</v>
      </c>
      <c r="AF818" s="13" t="s">
        <v>20</v>
      </c>
      <c r="AG818" s="13">
        <v>0</v>
      </c>
      <c r="AH818" t="s">
        <v>20</v>
      </c>
      <c r="AI818">
        <v>1</v>
      </c>
      <c r="AK818">
        <v>0</v>
      </c>
      <c r="AL818">
        <v>0</v>
      </c>
      <c r="AM818">
        <v>2</v>
      </c>
      <c r="AN818" t="s">
        <v>20</v>
      </c>
      <c r="AO818" t="s">
        <v>20</v>
      </c>
      <c r="AQ818">
        <v>1</v>
      </c>
      <c r="AR818">
        <v>1</v>
      </c>
      <c r="AS818">
        <v>1</v>
      </c>
      <c r="AT818">
        <v>1</v>
      </c>
      <c r="AU818">
        <v>2</v>
      </c>
      <c r="AV818">
        <v>0</v>
      </c>
      <c r="BA818" t="s">
        <v>2350</v>
      </c>
      <c r="BG818" s="9"/>
      <c r="BI818" t="s">
        <v>3146</v>
      </c>
    </row>
    <row r="819" spans="1:61" x14ac:dyDescent="0.25">
      <c r="A819" s="17" t="s">
        <v>1</v>
      </c>
      <c r="B819" t="s">
        <v>382</v>
      </c>
      <c r="C819" t="str">
        <f>VLOOKUP(Tabelle1[[#This Row],[bank_name]],list_all_banks!$B$1:$C$691,2,FALSE)</f>
        <v>DE17881</v>
      </c>
      <c r="D819" s="6" t="s">
        <v>383</v>
      </c>
      <c r="E819" s="42" t="str">
        <f t="shared" si="12"/>
        <v>31.12.2014</v>
      </c>
      <c r="F819">
        <v>2014</v>
      </c>
      <c r="G819">
        <v>0</v>
      </c>
      <c r="H819" t="s">
        <v>20</v>
      </c>
      <c r="I819">
        <v>1</v>
      </c>
      <c r="J819">
        <v>1</v>
      </c>
      <c r="K819" t="s">
        <v>1</v>
      </c>
      <c r="L819">
        <v>1</v>
      </c>
      <c r="M819" t="s">
        <v>14</v>
      </c>
      <c r="N819" t="s">
        <v>19</v>
      </c>
      <c r="P819">
        <v>3</v>
      </c>
      <c r="Q819">
        <v>2</v>
      </c>
      <c r="R819">
        <v>1</v>
      </c>
      <c r="S819">
        <v>0</v>
      </c>
      <c r="U819">
        <v>1</v>
      </c>
      <c r="V819">
        <v>0</v>
      </c>
      <c r="W819" t="s">
        <v>20</v>
      </c>
      <c r="Y819" t="s">
        <v>1170</v>
      </c>
      <c r="Z819" s="13">
        <v>535</v>
      </c>
      <c r="AA819" s="13">
        <v>1109</v>
      </c>
      <c r="AB819" s="13">
        <v>289</v>
      </c>
      <c r="AC819" s="13" t="s">
        <v>20</v>
      </c>
      <c r="AD819" s="13" t="s">
        <v>20</v>
      </c>
      <c r="AE819" s="13" t="s">
        <v>20</v>
      </c>
      <c r="AF819" s="13" t="s">
        <v>20</v>
      </c>
      <c r="AG819" s="13">
        <v>58</v>
      </c>
      <c r="AH819" t="s">
        <v>20</v>
      </c>
      <c r="AI819">
        <v>1</v>
      </c>
      <c r="AK819">
        <v>0</v>
      </c>
      <c r="AL819">
        <v>0</v>
      </c>
      <c r="AM819">
        <v>2</v>
      </c>
      <c r="AN819" t="s">
        <v>20</v>
      </c>
      <c r="AO819" t="s">
        <v>20</v>
      </c>
      <c r="AQ819">
        <v>1</v>
      </c>
      <c r="AR819">
        <v>1</v>
      </c>
      <c r="AS819">
        <v>1</v>
      </c>
      <c r="AT819">
        <v>1</v>
      </c>
      <c r="AU819">
        <v>2</v>
      </c>
      <c r="AV819">
        <v>0</v>
      </c>
      <c r="BA819" t="s">
        <v>2350</v>
      </c>
      <c r="BG819" s="9"/>
      <c r="BI819" t="s">
        <v>3146</v>
      </c>
    </row>
    <row r="820" spans="1:61" x14ac:dyDescent="0.25">
      <c r="A820" s="17" t="s">
        <v>1</v>
      </c>
      <c r="B820" t="s">
        <v>382</v>
      </c>
      <c r="C820" t="str">
        <f>VLOOKUP(Tabelle1[[#This Row],[bank_name]],list_all_banks!$B$1:$C$691,2,FALSE)</f>
        <v>DE17881</v>
      </c>
      <c r="D820" s="6" t="s">
        <v>383</v>
      </c>
      <c r="E820" s="42" t="str">
        <f t="shared" si="12"/>
        <v>31.12.2014</v>
      </c>
      <c r="F820">
        <v>2014</v>
      </c>
      <c r="G820">
        <v>0</v>
      </c>
      <c r="H820" t="s">
        <v>20</v>
      </c>
      <c r="I820">
        <v>1</v>
      </c>
      <c r="J820">
        <v>1</v>
      </c>
      <c r="K820" t="s">
        <v>1</v>
      </c>
      <c r="L820">
        <v>1</v>
      </c>
      <c r="M820" t="s">
        <v>14</v>
      </c>
      <c r="N820" t="s">
        <v>19</v>
      </c>
      <c r="P820">
        <v>3</v>
      </c>
      <c r="Q820">
        <v>2</v>
      </c>
      <c r="R820">
        <v>1</v>
      </c>
      <c r="S820">
        <v>0</v>
      </c>
      <c r="U820">
        <v>1</v>
      </c>
      <c r="V820">
        <v>0</v>
      </c>
      <c r="W820" t="s">
        <v>20</v>
      </c>
      <c r="Y820" t="s">
        <v>1736</v>
      </c>
      <c r="Z820" s="13">
        <v>-34</v>
      </c>
      <c r="AA820" s="13">
        <v>0</v>
      </c>
      <c r="AB820" s="13">
        <v>-4</v>
      </c>
      <c r="AC820" s="13" t="s">
        <v>20</v>
      </c>
      <c r="AD820" s="13" t="s">
        <v>20</v>
      </c>
      <c r="AE820" s="13" t="s">
        <v>20</v>
      </c>
      <c r="AF820" s="13" t="s">
        <v>20</v>
      </c>
      <c r="AG820" s="13">
        <v>0</v>
      </c>
      <c r="AH820" t="s">
        <v>20</v>
      </c>
      <c r="AI820">
        <v>1</v>
      </c>
      <c r="AK820">
        <v>0</v>
      </c>
      <c r="AL820">
        <v>0</v>
      </c>
      <c r="AM820">
        <v>2</v>
      </c>
      <c r="AN820" t="s">
        <v>20</v>
      </c>
      <c r="AO820" t="s">
        <v>20</v>
      </c>
      <c r="AQ820">
        <v>1</v>
      </c>
      <c r="AR820">
        <v>1</v>
      </c>
      <c r="AS820">
        <v>1</v>
      </c>
      <c r="AT820">
        <v>1</v>
      </c>
      <c r="AU820">
        <v>2</v>
      </c>
      <c r="AV820">
        <v>0</v>
      </c>
      <c r="BA820" t="s">
        <v>2350</v>
      </c>
      <c r="BG820" s="9"/>
      <c r="BI820" t="s">
        <v>3146</v>
      </c>
    </row>
    <row r="821" spans="1:61" x14ac:dyDescent="0.25">
      <c r="A821" s="17" t="s">
        <v>1</v>
      </c>
      <c r="B821" t="s">
        <v>382</v>
      </c>
      <c r="C821" t="str">
        <f>VLOOKUP(Tabelle1[[#This Row],[bank_name]],list_all_banks!$B$1:$C$691,2,FALSE)</f>
        <v>DE17881</v>
      </c>
      <c r="D821" s="6" t="s">
        <v>383</v>
      </c>
      <c r="E821" s="42" t="str">
        <f t="shared" si="12"/>
        <v>31.12.2014</v>
      </c>
      <c r="F821">
        <v>2014</v>
      </c>
      <c r="G821">
        <v>0</v>
      </c>
      <c r="H821" t="s">
        <v>20</v>
      </c>
      <c r="I821">
        <v>1</v>
      </c>
      <c r="J821">
        <v>1</v>
      </c>
      <c r="K821" t="s">
        <v>1</v>
      </c>
      <c r="L821">
        <v>1</v>
      </c>
      <c r="M821" t="s">
        <v>14</v>
      </c>
      <c r="N821" t="s">
        <v>19</v>
      </c>
      <c r="P821">
        <v>3</v>
      </c>
      <c r="Q821">
        <v>2</v>
      </c>
      <c r="R821">
        <v>1</v>
      </c>
      <c r="S821">
        <v>0</v>
      </c>
      <c r="U821">
        <v>1</v>
      </c>
      <c r="V821">
        <v>0</v>
      </c>
      <c r="W821" t="s">
        <v>20</v>
      </c>
      <c r="Y821" t="s">
        <v>1225</v>
      </c>
      <c r="Z821" s="13">
        <v>27</v>
      </c>
      <c r="AA821" s="13">
        <v>61</v>
      </c>
      <c r="AB821" s="13">
        <v>10</v>
      </c>
      <c r="AC821" s="13" t="s">
        <v>20</v>
      </c>
      <c r="AD821" s="13" t="s">
        <v>20</v>
      </c>
      <c r="AE821" s="13" t="s">
        <v>20</v>
      </c>
      <c r="AF821" s="13" t="s">
        <v>20</v>
      </c>
      <c r="AG821" s="13">
        <v>-3</v>
      </c>
      <c r="AH821" t="s">
        <v>20</v>
      </c>
      <c r="AI821">
        <v>1</v>
      </c>
      <c r="AK821">
        <v>0</v>
      </c>
      <c r="AL821">
        <v>0</v>
      </c>
      <c r="AM821">
        <v>2</v>
      </c>
      <c r="AN821" t="s">
        <v>20</v>
      </c>
      <c r="AO821" t="s">
        <v>20</v>
      </c>
      <c r="AQ821">
        <v>1</v>
      </c>
      <c r="AR821">
        <v>1</v>
      </c>
      <c r="AS821">
        <v>1</v>
      </c>
      <c r="AT821">
        <v>1</v>
      </c>
      <c r="AU821">
        <v>2</v>
      </c>
      <c r="AV821">
        <v>0</v>
      </c>
      <c r="BA821" t="s">
        <v>2350</v>
      </c>
      <c r="BG821" s="9"/>
      <c r="BI821" t="s">
        <v>3146</v>
      </c>
    </row>
    <row r="822" spans="1:61" x14ac:dyDescent="0.25">
      <c r="A822" s="17" t="s">
        <v>1</v>
      </c>
      <c r="B822" t="s">
        <v>382</v>
      </c>
      <c r="C822" t="str">
        <f>VLOOKUP(Tabelle1[[#This Row],[bank_name]],list_all_banks!$B$1:$C$691,2,FALSE)</f>
        <v>DE17881</v>
      </c>
      <c r="D822" s="6" t="s">
        <v>383</v>
      </c>
      <c r="E822" s="42" t="str">
        <f t="shared" si="12"/>
        <v>31.12.2014</v>
      </c>
      <c r="F822">
        <v>2014</v>
      </c>
      <c r="G822">
        <v>0</v>
      </c>
      <c r="H822" t="s">
        <v>20</v>
      </c>
      <c r="I822">
        <v>1</v>
      </c>
      <c r="J822">
        <v>1</v>
      </c>
      <c r="K822" t="s">
        <v>1</v>
      </c>
      <c r="L822">
        <v>1</v>
      </c>
      <c r="M822" t="s">
        <v>14</v>
      </c>
      <c r="N822" t="s">
        <v>19</v>
      </c>
      <c r="P822">
        <v>3</v>
      </c>
      <c r="Q822">
        <v>2</v>
      </c>
      <c r="R822">
        <v>1</v>
      </c>
      <c r="S822">
        <v>0</v>
      </c>
      <c r="U822">
        <v>1</v>
      </c>
      <c r="V822">
        <v>0</v>
      </c>
      <c r="W822" t="s">
        <v>20</v>
      </c>
      <c r="Y822" t="s">
        <v>1672</v>
      </c>
      <c r="Z822" s="13">
        <v>59</v>
      </c>
      <c r="AA822" s="13">
        <v>18</v>
      </c>
      <c r="AB822" s="13">
        <v>10</v>
      </c>
      <c r="AC822" s="13" t="s">
        <v>20</v>
      </c>
      <c r="AD822" s="13" t="s">
        <v>20</v>
      </c>
      <c r="AE822" s="13" t="s">
        <v>20</v>
      </c>
      <c r="AF822" s="13" t="s">
        <v>20</v>
      </c>
      <c r="AG822" s="13">
        <v>3</v>
      </c>
      <c r="AH822" t="s">
        <v>20</v>
      </c>
      <c r="AI822">
        <v>1</v>
      </c>
      <c r="AK822">
        <v>0</v>
      </c>
      <c r="AL822">
        <v>0</v>
      </c>
      <c r="AM822">
        <v>2</v>
      </c>
      <c r="AN822" t="s">
        <v>20</v>
      </c>
      <c r="AO822" t="s">
        <v>20</v>
      </c>
      <c r="AQ822">
        <v>1</v>
      </c>
      <c r="AR822">
        <v>1</v>
      </c>
      <c r="AS822">
        <v>1</v>
      </c>
      <c r="AT822">
        <v>1</v>
      </c>
      <c r="AU822">
        <v>2</v>
      </c>
      <c r="AV822">
        <v>0</v>
      </c>
      <c r="BA822" t="s">
        <v>2350</v>
      </c>
      <c r="BG822" s="9"/>
      <c r="BI822" t="s">
        <v>3146</v>
      </c>
    </row>
    <row r="823" spans="1:61" x14ac:dyDescent="0.25">
      <c r="A823" s="17" t="s">
        <v>1</v>
      </c>
      <c r="B823" t="s">
        <v>382</v>
      </c>
      <c r="C823" t="str">
        <f>VLOOKUP(Tabelle1[[#This Row],[bank_name]],list_all_banks!$B$1:$C$691,2,FALSE)</f>
        <v>DE17881</v>
      </c>
      <c r="D823" s="6" t="s">
        <v>383</v>
      </c>
      <c r="E823" s="42" t="str">
        <f t="shared" si="12"/>
        <v>31.12.2014</v>
      </c>
      <c r="F823">
        <v>2014</v>
      </c>
      <c r="G823">
        <v>0</v>
      </c>
      <c r="H823" t="s">
        <v>20</v>
      </c>
      <c r="I823">
        <v>1</v>
      </c>
      <c r="J823">
        <v>1</v>
      </c>
      <c r="K823" t="s">
        <v>1</v>
      </c>
      <c r="L823">
        <v>1</v>
      </c>
      <c r="M823" t="s">
        <v>14</v>
      </c>
      <c r="N823" t="s">
        <v>19</v>
      </c>
      <c r="P823">
        <v>3</v>
      </c>
      <c r="Q823">
        <v>2</v>
      </c>
      <c r="R823">
        <v>1</v>
      </c>
      <c r="S823">
        <v>0</v>
      </c>
      <c r="U823">
        <v>1</v>
      </c>
      <c r="V823">
        <v>0</v>
      </c>
      <c r="W823" t="s">
        <v>20</v>
      </c>
      <c r="Y823" t="s">
        <v>154</v>
      </c>
      <c r="Z823" s="13">
        <v>17</v>
      </c>
      <c r="AA823" s="13">
        <v>19</v>
      </c>
      <c r="AB823" s="13">
        <v>0</v>
      </c>
      <c r="AC823" s="13" t="s">
        <v>20</v>
      </c>
      <c r="AD823" s="13" t="s">
        <v>20</v>
      </c>
      <c r="AE823" s="13" t="s">
        <v>20</v>
      </c>
      <c r="AF823" s="13" t="s">
        <v>20</v>
      </c>
      <c r="AG823" s="13">
        <v>0</v>
      </c>
      <c r="AH823" t="s">
        <v>20</v>
      </c>
      <c r="AI823">
        <v>1</v>
      </c>
      <c r="AK823">
        <v>0</v>
      </c>
      <c r="AL823">
        <v>0</v>
      </c>
      <c r="AM823">
        <v>2</v>
      </c>
      <c r="AN823" t="s">
        <v>20</v>
      </c>
      <c r="AO823" t="s">
        <v>20</v>
      </c>
      <c r="AQ823">
        <v>1</v>
      </c>
      <c r="AR823">
        <v>1</v>
      </c>
      <c r="AS823">
        <v>1</v>
      </c>
      <c r="AT823">
        <v>1</v>
      </c>
      <c r="AU823">
        <v>2</v>
      </c>
      <c r="AV823">
        <v>0</v>
      </c>
      <c r="BA823" t="s">
        <v>2350</v>
      </c>
      <c r="BG823" s="9"/>
      <c r="BI823" t="s">
        <v>3146</v>
      </c>
    </row>
    <row r="824" spans="1:61" x14ac:dyDescent="0.25">
      <c r="A824" s="17" t="s">
        <v>1</v>
      </c>
      <c r="B824" t="s">
        <v>382</v>
      </c>
      <c r="C824" t="str">
        <f>VLOOKUP(Tabelle1[[#This Row],[bank_name]],list_all_banks!$B$1:$C$691,2,FALSE)</f>
        <v>DE17881</v>
      </c>
      <c r="D824" s="6" t="s">
        <v>383</v>
      </c>
      <c r="E824" s="42" t="str">
        <f t="shared" si="12"/>
        <v>31.12.2014</v>
      </c>
      <c r="F824">
        <v>2014</v>
      </c>
      <c r="G824">
        <v>0</v>
      </c>
      <c r="H824" t="s">
        <v>20</v>
      </c>
      <c r="I824">
        <v>1</v>
      </c>
      <c r="J824">
        <v>1</v>
      </c>
      <c r="K824" t="s">
        <v>1</v>
      </c>
      <c r="L824">
        <v>1</v>
      </c>
      <c r="M824" t="s">
        <v>14</v>
      </c>
      <c r="N824" t="s">
        <v>19</v>
      </c>
      <c r="P824">
        <v>3</v>
      </c>
      <c r="Q824">
        <v>2</v>
      </c>
      <c r="R824">
        <v>1</v>
      </c>
      <c r="S824">
        <v>0</v>
      </c>
      <c r="U824">
        <v>1</v>
      </c>
      <c r="V824">
        <v>0</v>
      </c>
      <c r="W824" t="s">
        <v>20</v>
      </c>
      <c r="Y824" t="s">
        <v>1278</v>
      </c>
      <c r="Z824" s="13">
        <v>19</v>
      </c>
      <c r="AA824" s="13">
        <v>163</v>
      </c>
      <c r="AB824" s="13">
        <v>5</v>
      </c>
      <c r="AC824" s="13" t="s">
        <v>20</v>
      </c>
      <c r="AD824" s="13" t="s">
        <v>20</v>
      </c>
      <c r="AE824" s="13" t="s">
        <v>20</v>
      </c>
      <c r="AF824" s="13" t="s">
        <v>20</v>
      </c>
      <c r="AG824" s="13">
        <v>1</v>
      </c>
      <c r="AH824" t="s">
        <v>20</v>
      </c>
      <c r="AI824">
        <v>1</v>
      </c>
      <c r="AK824">
        <v>0</v>
      </c>
      <c r="AL824">
        <v>0</v>
      </c>
      <c r="AM824">
        <v>2</v>
      </c>
      <c r="AN824" t="s">
        <v>20</v>
      </c>
      <c r="AO824" t="s">
        <v>20</v>
      </c>
      <c r="AQ824">
        <v>1</v>
      </c>
      <c r="AR824">
        <v>1</v>
      </c>
      <c r="AS824">
        <v>1</v>
      </c>
      <c r="AT824">
        <v>1</v>
      </c>
      <c r="AU824">
        <v>2</v>
      </c>
      <c r="AV824">
        <v>0</v>
      </c>
      <c r="BA824" t="s">
        <v>2350</v>
      </c>
      <c r="BG824" s="9"/>
      <c r="BI824" t="s">
        <v>3146</v>
      </c>
    </row>
    <row r="825" spans="1:61" x14ac:dyDescent="0.25">
      <c r="A825" s="17" t="s">
        <v>1</v>
      </c>
      <c r="B825" t="s">
        <v>382</v>
      </c>
      <c r="C825" t="str">
        <f>VLOOKUP(Tabelle1[[#This Row],[bank_name]],list_all_banks!$B$1:$C$691,2,FALSE)</f>
        <v>DE17881</v>
      </c>
      <c r="D825" s="6" t="s">
        <v>383</v>
      </c>
      <c r="E825" s="42" t="str">
        <f t="shared" si="12"/>
        <v>31.12.2014</v>
      </c>
      <c r="F825">
        <v>2014</v>
      </c>
      <c r="G825">
        <v>0</v>
      </c>
      <c r="H825" t="s">
        <v>20</v>
      </c>
      <c r="I825">
        <v>1</v>
      </c>
      <c r="J825">
        <v>1</v>
      </c>
      <c r="K825" t="s">
        <v>1</v>
      </c>
      <c r="L825">
        <v>1</v>
      </c>
      <c r="M825" t="s">
        <v>14</v>
      </c>
      <c r="N825" t="s">
        <v>19</v>
      </c>
      <c r="P825">
        <v>3</v>
      </c>
      <c r="Q825">
        <v>2</v>
      </c>
      <c r="R825">
        <v>1</v>
      </c>
      <c r="S825">
        <v>0</v>
      </c>
      <c r="U825">
        <v>1</v>
      </c>
      <c r="V825">
        <v>0</v>
      </c>
      <c r="W825" t="s">
        <v>20</v>
      </c>
      <c r="Y825" t="s">
        <v>1651</v>
      </c>
      <c r="Z825" s="13">
        <v>76</v>
      </c>
      <c r="AA825" s="13">
        <v>201</v>
      </c>
      <c r="AB825" s="13">
        <v>-5</v>
      </c>
      <c r="AC825" s="13" t="s">
        <v>20</v>
      </c>
      <c r="AD825" s="13" t="s">
        <v>20</v>
      </c>
      <c r="AE825" s="13" t="s">
        <v>20</v>
      </c>
      <c r="AF825" s="13" t="s">
        <v>20</v>
      </c>
      <c r="AG825" s="13">
        <v>-2</v>
      </c>
      <c r="AH825" t="s">
        <v>20</v>
      </c>
      <c r="AI825">
        <v>1</v>
      </c>
      <c r="AK825">
        <v>0</v>
      </c>
      <c r="AL825">
        <v>0</v>
      </c>
      <c r="AM825">
        <v>2</v>
      </c>
      <c r="AN825" t="s">
        <v>20</v>
      </c>
      <c r="AO825" t="s">
        <v>20</v>
      </c>
      <c r="AQ825">
        <v>1</v>
      </c>
      <c r="AR825">
        <v>1</v>
      </c>
      <c r="AS825">
        <v>1</v>
      </c>
      <c r="AT825">
        <v>1</v>
      </c>
      <c r="AU825">
        <v>2</v>
      </c>
      <c r="AV825">
        <v>0</v>
      </c>
      <c r="BA825" t="s">
        <v>2350</v>
      </c>
      <c r="BG825" s="9"/>
      <c r="BI825" t="s">
        <v>3146</v>
      </c>
    </row>
    <row r="826" spans="1:61" x14ac:dyDescent="0.25">
      <c r="A826" s="17" t="s">
        <v>1</v>
      </c>
      <c r="B826" t="s">
        <v>382</v>
      </c>
      <c r="C826" t="str">
        <f>VLOOKUP(Tabelle1[[#This Row],[bank_name]],list_all_banks!$B$1:$C$691,2,FALSE)</f>
        <v>DE17881</v>
      </c>
      <c r="D826" s="6" t="s">
        <v>383</v>
      </c>
      <c r="E826" s="42" t="str">
        <f t="shared" si="12"/>
        <v>31.12.2014</v>
      </c>
      <c r="F826">
        <v>2014</v>
      </c>
      <c r="G826">
        <v>0</v>
      </c>
      <c r="H826" t="s">
        <v>20</v>
      </c>
      <c r="I826">
        <v>1</v>
      </c>
      <c r="J826">
        <v>1</v>
      </c>
      <c r="K826" t="s">
        <v>1</v>
      </c>
      <c r="L826">
        <v>1</v>
      </c>
      <c r="M826" t="s">
        <v>14</v>
      </c>
      <c r="N826" t="s">
        <v>19</v>
      </c>
      <c r="P826">
        <v>3</v>
      </c>
      <c r="Q826">
        <v>2</v>
      </c>
      <c r="R826">
        <v>1</v>
      </c>
      <c r="S826">
        <v>0</v>
      </c>
      <c r="U826">
        <v>1</v>
      </c>
      <c r="V826">
        <v>0</v>
      </c>
      <c r="W826" t="s">
        <v>20</v>
      </c>
      <c r="Y826" t="s">
        <v>1659</v>
      </c>
      <c r="Z826" s="13">
        <v>236</v>
      </c>
      <c r="AA826" s="13">
        <v>128</v>
      </c>
      <c r="AB826" s="13">
        <v>141</v>
      </c>
      <c r="AC826" s="13" t="s">
        <v>20</v>
      </c>
      <c r="AD826" s="13" t="s">
        <v>20</v>
      </c>
      <c r="AE826" s="13" t="s">
        <v>20</v>
      </c>
      <c r="AF826" s="13" t="s">
        <v>20</v>
      </c>
      <c r="AG826" s="13">
        <v>7</v>
      </c>
      <c r="AH826" t="s">
        <v>20</v>
      </c>
      <c r="AI826">
        <v>1</v>
      </c>
      <c r="AK826">
        <v>0</v>
      </c>
      <c r="AL826">
        <v>0</v>
      </c>
      <c r="AM826">
        <v>2</v>
      </c>
      <c r="AN826" t="s">
        <v>20</v>
      </c>
      <c r="AO826" t="s">
        <v>20</v>
      </c>
      <c r="AQ826">
        <v>1</v>
      </c>
      <c r="AR826">
        <v>1</v>
      </c>
      <c r="AS826">
        <v>1</v>
      </c>
      <c r="AT826">
        <v>1</v>
      </c>
      <c r="AU826">
        <v>2</v>
      </c>
      <c r="AV826">
        <v>0</v>
      </c>
      <c r="BA826" t="s">
        <v>2350</v>
      </c>
      <c r="BG826" s="9"/>
      <c r="BI826" t="s">
        <v>3146</v>
      </c>
    </row>
    <row r="827" spans="1:61" x14ac:dyDescent="0.25">
      <c r="A827" s="17" t="s">
        <v>1</v>
      </c>
      <c r="B827" t="s">
        <v>382</v>
      </c>
      <c r="C827" t="str">
        <f>VLOOKUP(Tabelle1[[#This Row],[bank_name]],list_all_banks!$B$1:$C$691,2,FALSE)</f>
        <v>DE17881</v>
      </c>
      <c r="D827" s="6" t="s">
        <v>383</v>
      </c>
      <c r="E827" s="42" t="str">
        <f t="shared" si="12"/>
        <v>31.12.2014</v>
      </c>
      <c r="F827">
        <v>2014</v>
      </c>
      <c r="G827">
        <v>0</v>
      </c>
      <c r="H827" t="s">
        <v>20</v>
      </c>
      <c r="I827">
        <v>1</v>
      </c>
      <c r="J827">
        <v>1</v>
      </c>
      <c r="K827" t="s">
        <v>1</v>
      </c>
      <c r="L827">
        <v>1</v>
      </c>
      <c r="M827" t="s">
        <v>14</v>
      </c>
      <c r="N827" t="s">
        <v>19</v>
      </c>
      <c r="P827">
        <v>3</v>
      </c>
      <c r="Q827">
        <v>2</v>
      </c>
      <c r="R827">
        <v>1</v>
      </c>
      <c r="S827">
        <v>0</v>
      </c>
      <c r="U827">
        <v>1</v>
      </c>
      <c r="V827">
        <v>0</v>
      </c>
      <c r="W827" t="s">
        <v>20</v>
      </c>
      <c r="Y827" t="s">
        <v>983</v>
      </c>
      <c r="Z827" s="13">
        <v>-28</v>
      </c>
      <c r="AA827" s="13">
        <v>677</v>
      </c>
      <c r="AB827" s="13">
        <v>-84</v>
      </c>
      <c r="AC827" s="13" t="s">
        <v>20</v>
      </c>
      <c r="AD827" s="13" t="s">
        <v>20</v>
      </c>
      <c r="AE827" s="13" t="s">
        <v>20</v>
      </c>
      <c r="AF827" s="13" t="s">
        <v>20</v>
      </c>
      <c r="AG827" s="13">
        <v>7</v>
      </c>
      <c r="AH827" t="s">
        <v>20</v>
      </c>
      <c r="AI827">
        <v>1</v>
      </c>
      <c r="AK827">
        <v>0</v>
      </c>
      <c r="AL827">
        <v>0</v>
      </c>
      <c r="AM827">
        <v>2</v>
      </c>
      <c r="AN827" t="s">
        <v>20</v>
      </c>
      <c r="AO827" t="s">
        <v>20</v>
      </c>
      <c r="AQ827">
        <v>1</v>
      </c>
      <c r="AR827">
        <v>1</v>
      </c>
      <c r="AS827">
        <v>1</v>
      </c>
      <c r="AT827">
        <v>1</v>
      </c>
      <c r="AU827">
        <v>2</v>
      </c>
      <c r="AV827">
        <v>0</v>
      </c>
      <c r="BA827" t="s">
        <v>2350</v>
      </c>
      <c r="BG827" s="9"/>
      <c r="BI827" t="s">
        <v>3146</v>
      </c>
    </row>
    <row r="828" spans="1:61" x14ac:dyDescent="0.25">
      <c r="A828" s="17" t="s">
        <v>1</v>
      </c>
      <c r="B828" t="s">
        <v>382</v>
      </c>
      <c r="C828" t="str">
        <f>VLOOKUP(Tabelle1[[#This Row],[bank_name]],list_all_banks!$B$1:$C$691,2,FALSE)</f>
        <v>DE17881</v>
      </c>
      <c r="D828" s="6" t="s">
        <v>383</v>
      </c>
      <c r="E828" s="42" t="str">
        <f t="shared" si="12"/>
        <v>31.12.2014</v>
      </c>
      <c r="F828">
        <v>2014</v>
      </c>
      <c r="G828">
        <v>0</v>
      </c>
      <c r="H828" t="s">
        <v>20</v>
      </c>
      <c r="I828">
        <v>1</v>
      </c>
      <c r="J828">
        <v>1</v>
      </c>
      <c r="K828" t="s">
        <v>1</v>
      </c>
      <c r="L828">
        <v>1</v>
      </c>
      <c r="M828" t="s">
        <v>14</v>
      </c>
      <c r="N828" t="s">
        <v>19</v>
      </c>
      <c r="P828">
        <v>3</v>
      </c>
      <c r="Q828">
        <v>2</v>
      </c>
      <c r="R828">
        <v>1</v>
      </c>
      <c r="S828">
        <v>0</v>
      </c>
      <c r="U828">
        <v>1</v>
      </c>
      <c r="V828">
        <v>0</v>
      </c>
      <c r="W828" t="s">
        <v>20</v>
      </c>
      <c r="Y828" t="s">
        <v>1656</v>
      </c>
      <c r="Z828" s="13">
        <v>-549</v>
      </c>
      <c r="AA828" s="13">
        <v>0</v>
      </c>
      <c r="AB828" s="13">
        <v>0</v>
      </c>
      <c r="AC828" s="13" t="s">
        <v>20</v>
      </c>
      <c r="AD828" s="13" t="s">
        <v>20</v>
      </c>
      <c r="AE828" s="13" t="s">
        <v>20</v>
      </c>
      <c r="AF828" s="13" t="s">
        <v>20</v>
      </c>
      <c r="AG828" s="13">
        <v>0</v>
      </c>
      <c r="AH828" t="s">
        <v>20</v>
      </c>
      <c r="AI828">
        <v>1</v>
      </c>
      <c r="AK828">
        <v>0</v>
      </c>
      <c r="AL828">
        <v>0</v>
      </c>
      <c r="AM828">
        <v>2</v>
      </c>
      <c r="AN828" t="s">
        <v>20</v>
      </c>
      <c r="AO828" t="s">
        <v>20</v>
      </c>
      <c r="AQ828">
        <v>1</v>
      </c>
      <c r="AR828">
        <v>1</v>
      </c>
      <c r="AS828">
        <v>1</v>
      </c>
      <c r="AT828">
        <v>1</v>
      </c>
      <c r="AU828">
        <v>2</v>
      </c>
      <c r="AV828">
        <v>0</v>
      </c>
      <c r="BA828" t="s">
        <v>2350</v>
      </c>
      <c r="BG828" s="9"/>
      <c r="BI828" t="s">
        <v>3146</v>
      </c>
    </row>
    <row r="829" spans="1:61" s="44" customFormat="1" ht="15.75" thickBot="1" x14ac:dyDescent="0.3">
      <c r="A829" s="133" t="s">
        <v>1</v>
      </c>
      <c r="B829" s="44" t="s">
        <v>382</v>
      </c>
      <c r="C829" s="44" t="str">
        <f>VLOOKUP(Tabelle1[[#This Row],[bank_name]],list_all_banks!$B$1:$C$691,2,FALSE)</f>
        <v>DE17881</v>
      </c>
      <c r="D829" s="45" t="s">
        <v>383</v>
      </c>
      <c r="E829" s="46" t="str">
        <f t="shared" si="12"/>
        <v>31.12.2014</v>
      </c>
      <c r="F829" s="44">
        <v>2014</v>
      </c>
      <c r="G829" s="44">
        <v>0</v>
      </c>
      <c r="H829" s="44" t="s">
        <v>20</v>
      </c>
      <c r="I829" s="44">
        <v>1</v>
      </c>
      <c r="J829" s="44">
        <v>1</v>
      </c>
      <c r="K829" s="44" t="s">
        <v>1</v>
      </c>
      <c r="L829" s="44">
        <v>1</v>
      </c>
      <c r="M829" s="44" t="s">
        <v>14</v>
      </c>
      <c r="N829" s="44" t="s">
        <v>19</v>
      </c>
      <c r="O829" s="45"/>
      <c r="P829" s="44">
        <v>3</v>
      </c>
      <c r="Q829" s="44">
        <v>2</v>
      </c>
      <c r="R829" s="44">
        <v>1</v>
      </c>
      <c r="S829" s="44">
        <v>0</v>
      </c>
      <c r="T829" s="45"/>
      <c r="U829" s="44">
        <v>1</v>
      </c>
      <c r="V829" s="44">
        <v>0</v>
      </c>
      <c r="W829" s="44" t="s">
        <v>20</v>
      </c>
      <c r="X829" s="45"/>
      <c r="Y829" s="127" t="s">
        <v>1725</v>
      </c>
      <c r="Z829" s="123">
        <v>35</v>
      </c>
      <c r="AA829" s="123">
        <v>0</v>
      </c>
      <c r="AB829" s="123">
        <v>0</v>
      </c>
      <c r="AC829" s="123" t="s">
        <v>20</v>
      </c>
      <c r="AD829" s="123" t="s">
        <v>20</v>
      </c>
      <c r="AE829" s="123" t="s">
        <v>20</v>
      </c>
      <c r="AF829" s="123" t="s">
        <v>20</v>
      </c>
      <c r="AG829" s="123">
        <v>12</v>
      </c>
      <c r="AH829" s="44" t="s">
        <v>20</v>
      </c>
      <c r="AI829" s="44">
        <v>1</v>
      </c>
      <c r="AJ829" s="45"/>
      <c r="AK829" s="44">
        <v>0</v>
      </c>
      <c r="AL829" s="44">
        <v>0</v>
      </c>
      <c r="AM829" s="44">
        <v>2</v>
      </c>
      <c r="AN829" s="44" t="s">
        <v>20</v>
      </c>
      <c r="AO829" s="44" t="s">
        <v>20</v>
      </c>
      <c r="AP829" s="45"/>
      <c r="AQ829" s="44">
        <v>1</v>
      </c>
      <c r="AR829" s="44">
        <v>1</v>
      </c>
      <c r="AS829" s="44">
        <v>1</v>
      </c>
      <c r="AT829" s="44">
        <v>1</v>
      </c>
      <c r="AU829" s="44">
        <v>2</v>
      </c>
      <c r="AV829" s="44">
        <v>0</v>
      </c>
      <c r="AY829" s="45"/>
      <c r="AZ829" s="46"/>
      <c r="BA829" s="44" t="s">
        <v>2350</v>
      </c>
      <c r="BB829" s="45"/>
      <c r="BH829" s="45"/>
      <c r="BI829" t="s">
        <v>3146</v>
      </c>
    </row>
    <row r="830" spans="1:61" x14ac:dyDescent="0.25">
      <c r="A830" s="17" t="s">
        <v>1</v>
      </c>
      <c r="B830" t="s">
        <v>382</v>
      </c>
      <c r="C830" t="str">
        <f>VLOOKUP(Tabelle1[[#This Row],[bank_name]],list_all_banks!$B$1:$C$691,2,FALSE)</f>
        <v>DE17881</v>
      </c>
      <c r="D830" s="6" t="s">
        <v>383</v>
      </c>
      <c r="E830" s="42" t="str">
        <f t="shared" si="12"/>
        <v>31.12.2014</v>
      </c>
      <c r="F830">
        <v>2014</v>
      </c>
      <c r="G830">
        <v>0</v>
      </c>
      <c r="H830" t="s">
        <v>20</v>
      </c>
      <c r="I830">
        <v>1</v>
      </c>
      <c r="J830">
        <v>1</v>
      </c>
      <c r="K830" t="s">
        <v>1</v>
      </c>
      <c r="L830">
        <v>1</v>
      </c>
      <c r="M830" t="s">
        <v>14</v>
      </c>
      <c r="N830" t="s">
        <v>19</v>
      </c>
      <c r="P830">
        <v>3</v>
      </c>
      <c r="Q830">
        <v>2</v>
      </c>
      <c r="R830">
        <v>1</v>
      </c>
      <c r="S830">
        <v>0</v>
      </c>
      <c r="U830">
        <v>1</v>
      </c>
      <c r="V830">
        <v>0</v>
      </c>
      <c r="W830" t="s">
        <v>20</v>
      </c>
      <c r="Y830" t="s">
        <v>820</v>
      </c>
      <c r="Z830" s="13">
        <v>155</v>
      </c>
      <c r="AA830" s="13">
        <v>142</v>
      </c>
      <c r="AB830" s="13">
        <v>32</v>
      </c>
      <c r="AC830" s="13" t="s">
        <v>20</v>
      </c>
      <c r="AD830" s="13" t="s">
        <v>20</v>
      </c>
      <c r="AE830" s="13" t="s">
        <v>20</v>
      </c>
      <c r="AF830" s="13" t="s">
        <v>20</v>
      </c>
      <c r="AG830" s="13">
        <v>2</v>
      </c>
      <c r="AH830" t="s">
        <v>20</v>
      </c>
      <c r="AI830">
        <v>1</v>
      </c>
      <c r="AK830">
        <v>0</v>
      </c>
      <c r="AL830">
        <v>0</v>
      </c>
      <c r="AM830">
        <v>2</v>
      </c>
      <c r="AN830" t="s">
        <v>20</v>
      </c>
      <c r="AO830" t="s">
        <v>20</v>
      </c>
      <c r="AQ830">
        <v>1</v>
      </c>
      <c r="AR830">
        <v>1</v>
      </c>
      <c r="AS830">
        <v>1</v>
      </c>
      <c r="AT830">
        <v>1</v>
      </c>
      <c r="AU830">
        <v>2</v>
      </c>
      <c r="AV830">
        <v>0</v>
      </c>
      <c r="BA830" t="s">
        <v>2350</v>
      </c>
      <c r="BG830" s="9"/>
      <c r="BI830" t="s">
        <v>3146</v>
      </c>
    </row>
    <row r="831" spans="1:61" x14ac:dyDescent="0.25">
      <c r="A831" s="102" t="s">
        <v>1</v>
      </c>
      <c r="B831" s="9" t="s">
        <v>382</v>
      </c>
      <c r="C831" s="9" t="str">
        <f>VLOOKUP(Tabelle1[[#This Row],[bank_name]],list_all_banks!$B$1:$C$691,2,FALSE)</f>
        <v>DE17881</v>
      </c>
      <c r="D831" s="6" t="s">
        <v>383</v>
      </c>
      <c r="E831" s="42" t="str">
        <f t="shared" si="12"/>
        <v>31.12.2014</v>
      </c>
      <c r="F831" s="9">
        <v>2014</v>
      </c>
      <c r="G831" s="9">
        <v>0</v>
      </c>
      <c r="H831" s="9" t="s">
        <v>20</v>
      </c>
      <c r="I831" s="9">
        <v>1</v>
      </c>
      <c r="J831" s="9">
        <v>1</v>
      </c>
      <c r="K831" s="9" t="s">
        <v>1</v>
      </c>
      <c r="L831" s="9">
        <v>1</v>
      </c>
      <c r="M831" s="9" t="s">
        <v>14</v>
      </c>
      <c r="N831" s="9" t="s">
        <v>19</v>
      </c>
      <c r="P831" s="9">
        <v>3</v>
      </c>
      <c r="Q831" s="9">
        <v>2</v>
      </c>
      <c r="R831" s="9">
        <v>1</v>
      </c>
      <c r="S831" s="9">
        <v>0</v>
      </c>
      <c r="U831" s="9">
        <v>1</v>
      </c>
      <c r="V831" s="9">
        <v>0</v>
      </c>
      <c r="W831" s="9" t="s">
        <v>20</v>
      </c>
      <c r="Y831" s="9" t="s">
        <v>1650</v>
      </c>
      <c r="Z831" s="68">
        <v>177</v>
      </c>
      <c r="AA831" s="68">
        <v>120</v>
      </c>
      <c r="AB831" s="68">
        <v>148</v>
      </c>
      <c r="AC831" s="68" t="s">
        <v>20</v>
      </c>
      <c r="AD831" s="68" t="s">
        <v>20</v>
      </c>
      <c r="AE831" s="68" t="s">
        <v>20</v>
      </c>
      <c r="AF831" s="68" t="s">
        <v>20</v>
      </c>
      <c r="AG831" s="68">
        <v>-2</v>
      </c>
      <c r="AH831" s="9" t="s">
        <v>20</v>
      </c>
      <c r="AI831" s="9">
        <v>1</v>
      </c>
      <c r="AK831" s="9">
        <v>0</v>
      </c>
      <c r="AL831" s="9">
        <v>0</v>
      </c>
      <c r="AM831" s="9">
        <v>2</v>
      </c>
      <c r="AN831" s="9" t="s">
        <v>20</v>
      </c>
      <c r="AO831" s="9" t="s">
        <v>20</v>
      </c>
      <c r="AQ831" s="9">
        <v>1</v>
      </c>
      <c r="AR831" s="9">
        <v>1</v>
      </c>
      <c r="AS831" s="9">
        <v>1</v>
      </c>
      <c r="AT831" s="9">
        <v>1</v>
      </c>
      <c r="AU831" s="9">
        <v>2</v>
      </c>
      <c r="AV831" s="9">
        <v>0</v>
      </c>
      <c r="AW831" s="9"/>
      <c r="AX831" s="9"/>
      <c r="BA831" s="9" t="s">
        <v>2350</v>
      </c>
      <c r="BC831" s="9"/>
      <c r="BD831" s="9"/>
      <c r="BE831" s="9"/>
      <c r="BF831" s="9"/>
      <c r="BG831" s="9"/>
      <c r="BI831" t="s">
        <v>3146</v>
      </c>
    </row>
    <row r="832" spans="1:61" x14ac:dyDescent="0.25">
      <c r="A832" s="17" t="s">
        <v>1</v>
      </c>
      <c r="B832" t="s">
        <v>382</v>
      </c>
      <c r="C832" t="str">
        <f>VLOOKUP(Tabelle1[[#This Row],[bank_name]],list_all_banks!$B$1:$C$691,2,FALSE)</f>
        <v>DE17881</v>
      </c>
      <c r="D832" s="6" t="s">
        <v>383</v>
      </c>
      <c r="E832" s="42" t="str">
        <f t="shared" si="12"/>
        <v>31.12.2015</v>
      </c>
      <c r="F832">
        <v>2015</v>
      </c>
      <c r="G832">
        <v>0</v>
      </c>
      <c r="H832" t="s">
        <v>20</v>
      </c>
      <c r="I832">
        <v>1</v>
      </c>
      <c r="J832">
        <v>1</v>
      </c>
      <c r="K832" t="s">
        <v>1</v>
      </c>
      <c r="L832">
        <v>1</v>
      </c>
      <c r="M832" t="s">
        <v>14</v>
      </c>
      <c r="N832" t="s">
        <v>19</v>
      </c>
      <c r="P832">
        <v>3</v>
      </c>
      <c r="Q832">
        <v>2</v>
      </c>
      <c r="R832">
        <v>1</v>
      </c>
      <c r="S832">
        <v>0</v>
      </c>
      <c r="U832">
        <v>1</v>
      </c>
      <c r="V832">
        <v>0</v>
      </c>
      <c r="W832" t="s">
        <v>20</v>
      </c>
      <c r="Y832" t="s">
        <v>1</v>
      </c>
      <c r="Z832" s="13">
        <v>5738</v>
      </c>
      <c r="AA832" s="13">
        <v>25123</v>
      </c>
      <c r="AB832" s="13">
        <v>2955</v>
      </c>
      <c r="AC832" s="13" t="s">
        <v>20</v>
      </c>
      <c r="AD832" s="13" t="s">
        <v>20</v>
      </c>
      <c r="AE832" s="13" t="s">
        <v>20</v>
      </c>
      <c r="AF832" s="13" t="s">
        <v>20</v>
      </c>
      <c r="AG832" s="13">
        <v>546</v>
      </c>
      <c r="AH832" t="s">
        <v>20</v>
      </c>
      <c r="AI832">
        <v>1</v>
      </c>
      <c r="AK832">
        <v>0</v>
      </c>
      <c r="AL832">
        <v>0</v>
      </c>
      <c r="AM832">
        <v>2</v>
      </c>
      <c r="AN832" t="s">
        <v>20</v>
      </c>
      <c r="AO832" t="s">
        <v>20</v>
      </c>
      <c r="AQ832">
        <v>1</v>
      </c>
      <c r="AR832">
        <v>1</v>
      </c>
      <c r="AS832">
        <v>1</v>
      </c>
      <c r="AT832">
        <v>1</v>
      </c>
      <c r="AU832">
        <v>2</v>
      </c>
      <c r="AV832">
        <v>0</v>
      </c>
      <c r="BA832" t="s">
        <v>2351</v>
      </c>
      <c r="BG832" s="9"/>
      <c r="BI832" t="s">
        <v>3146</v>
      </c>
    </row>
    <row r="833" spans="1:61" x14ac:dyDescent="0.25">
      <c r="A833" s="17" t="s">
        <v>1</v>
      </c>
      <c r="B833" t="s">
        <v>382</v>
      </c>
      <c r="C833" t="str">
        <f>VLOOKUP(Tabelle1[[#This Row],[bank_name]],list_all_banks!$B$1:$C$691,2,FALSE)</f>
        <v>DE17881</v>
      </c>
      <c r="D833" s="6" t="s">
        <v>383</v>
      </c>
      <c r="E833" s="42" t="str">
        <f t="shared" si="12"/>
        <v>31.12.2015</v>
      </c>
      <c r="F833">
        <v>2015</v>
      </c>
      <c r="G833">
        <v>0</v>
      </c>
      <c r="H833" t="s">
        <v>20</v>
      </c>
      <c r="I833">
        <v>1</v>
      </c>
      <c r="J833">
        <v>1</v>
      </c>
      <c r="K833" t="s">
        <v>1</v>
      </c>
      <c r="L833">
        <v>1</v>
      </c>
      <c r="M833" t="s">
        <v>14</v>
      </c>
      <c r="N833" t="s">
        <v>19</v>
      </c>
      <c r="P833">
        <v>3</v>
      </c>
      <c r="Q833">
        <v>2</v>
      </c>
      <c r="R833">
        <v>1</v>
      </c>
      <c r="S833">
        <v>0</v>
      </c>
      <c r="U833">
        <v>1</v>
      </c>
      <c r="V833">
        <v>0</v>
      </c>
      <c r="W833" t="s">
        <v>20</v>
      </c>
      <c r="Y833" t="s">
        <v>1695</v>
      </c>
      <c r="Z833" s="13">
        <v>82</v>
      </c>
      <c r="AA833" s="13">
        <v>21</v>
      </c>
      <c r="AB833" s="13">
        <v>40</v>
      </c>
      <c r="AC833" s="13" t="s">
        <v>20</v>
      </c>
      <c r="AD833" s="13" t="s">
        <v>20</v>
      </c>
      <c r="AE833" s="13" t="s">
        <v>20</v>
      </c>
      <c r="AF833" s="13" t="s">
        <v>20</v>
      </c>
      <c r="AG833" s="13">
        <v>0</v>
      </c>
      <c r="AH833" t="s">
        <v>20</v>
      </c>
      <c r="AI833">
        <v>1</v>
      </c>
      <c r="AK833">
        <v>0</v>
      </c>
      <c r="AL833">
        <v>0</v>
      </c>
      <c r="AM833">
        <v>2</v>
      </c>
      <c r="AN833" t="s">
        <v>20</v>
      </c>
      <c r="AO833" t="s">
        <v>20</v>
      </c>
      <c r="AQ833">
        <v>1</v>
      </c>
      <c r="AR833">
        <v>1</v>
      </c>
      <c r="AS833">
        <v>1</v>
      </c>
      <c r="AT833">
        <v>1</v>
      </c>
      <c r="AU833">
        <v>2</v>
      </c>
      <c r="AV833">
        <v>0</v>
      </c>
      <c r="BA833" t="s">
        <v>2351</v>
      </c>
      <c r="BG833" s="9"/>
      <c r="BI833" t="s">
        <v>3146</v>
      </c>
    </row>
    <row r="834" spans="1:61" x14ac:dyDescent="0.25">
      <c r="A834" s="17" t="s">
        <v>1</v>
      </c>
      <c r="B834" t="s">
        <v>382</v>
      </c>
      <c r="C834" t="str">
        <f>VLOOKUP(Tabelle1[[#This Row],[bank_name]],list_all_banks!$B$1:$C$691,2,FALSE)</f>
        <v>DE17881</v>
      </c>
      <c r="D834" s="6" t="s">
        <v>383</v>
      </c>
      <c r="E834" s="42" t="str">
        <f t="shared" si="12"/>
        <v>31.12.2015</v>
      </c>
      <c r="F834">
        <v>2015</v>
      </c>
      <c r="G834">
        <v>0</v>
      </c>
      <c r="H834" t="s">
        <v>20</v>
      </c>
      <c r="I834">
        <v>1</v>
      </c>
      <c r="J834">
        <v>1</v>
      </c>
      <c r="K834" t="s">
        <v>1</v>
      </c>
      <c r="L834">
        <v>1</v>
      </c>
      <c r="M834" t="s">
        <v>14</v>
      </c>
      <c r="N834" t="s">
        <v>19</v>
      </c>
      <c r="P834">
        <v>3</v>
      </c>
      <c r="Q834">
        <v>2</v>
      </c>
      <c r="R834">
        <v>1</v>
      </c>
      <c r="S834">
        <v>0</v>
      </c>
      <c r="U834">
        <v>1</v>
      </c>
      <c r="V834">
        <v>0</v>
      </c>
      <c r="W834" t="s">
        <v>20</v>
      </c>
      <c r="Y834" t="s">
        <v>1657</v>
      </c>
      <c r="Z834" s="13">
        <v>22</v>
      </c>
      <c r="AA834" s="13">
        <v>47</v>
      </c>
      <c r="AB834" s="13">
        <v>9</v>
      </c>
      <c r="AC834" s="13" t="s">
        <v>20</v>
      </c>
      <c r="AD834" s="13" t="s">
        <v>20</v>
      </c>
      <c r="AE834" s="13" t="s">
        <v>20</v>
      </c>
      <c r="AF834" s="13" t="s">
        <v>20</v>
      </c>
      <c r="AG834" s="13">
        <v>0</v>
      </c>
      <c r="AH834" t="s">
        <v>20</v>
      </c>
      <c r="AI834">
        <v>1</v>
      </c>
      <c r="AK834">
        <v>0</v>
      </c>
      <c r="AL834">
        <v>0</v>
      </c>
      <c r="AM834">
        <v>2</v>
      </c>
      <c r="AN834" t="s">
        <v>20</v>
      </c>
      <c r="AO834" t="s">
        <v>20</v>
      </c>
      <c r="AQ834">
        <v>1</v>
      </c>
      <c r="AR834">
        <v>1</v>
      </c>
      <c r="AS834">
        <v>1</v>
      </c>
      <c r="AT834">
        <v>1</v>
      </c>
      <c r="AU834">
        <v>2</v>
      </c>
      <c r="AV834">
        <v>0</v>
      </c>
      <c r="BA834" t="s">
        <v>2351</v>
      </c>
      <c r="BG834" s="9"/>
      <c r="BI834" t="s">
        <v>3146</v>
      </c>
    </row>
    <row r="835" spans="1:61" x14ac:dyDescent="0.25">
      <c r="A835" s="17" t="s">
        <v>1</v>
      </c>
      <c r="B835" t="s">
        <v>382</v>
      </c>
      <c r="C835" t="str">
        <f>VLOOKUP(Tabelle1[[#This Row],[bank_name]],list_all_banks!$B$1:$C$691,2,FALSE)</f>
        <v>DE17881</v>
      </c>
      <c r="D835" s="6" t="s">
        <v>383</v>
      </c>
      <c r="E835" s="42" t="str">
        <f t="shared" ref="E835:E898" si="13">CONCATENATE($E$2,F835)</f>
        <v>31.12.2015</v>
      </c>
      <c r="F835">
        <v>2015</v>
      </c>
      <c r="G835">
        <v>0</v>
      </c>
      <c r="H835" t="s">
        <v>20</v>
      </c>
      <c r="I835">
        <v>1</v>
      </c>
      <c r="J835">
        <v>1</v>
      </c>
      <c r="K835" t="s">
        <v>1</v>
      </c>
      <c r="L835">
        <v>1</v>
      </c>
      <c r="M835" t="s">
        <v>14</v>
      </c>
      <c r="N835" t="s">
        <v>19</v>
      </c>
      <c r="P835">
        <v>3</v>
      </c>
      <c r="Q835">
        <v>2</v>
      </c>
      <c r="R835">
        <v>1</v>
      </c>
      <c r="S835">
        <v>0</v>
      </c>
      <c r="U835">
        <v>1</v>
      </c>
      <c r="V835">
        <v>0</v>
      </c>
      <c r="W835" t="s">
        <v>20</v>
      </c>
      <c r="Y835" t="s">
        <v>1001</v>
      </c>
      <c r="Z835" s="13">
        <v>-30</v>
      </c>
      <c r="AA835" s="13">
        <v>0</v>
      </c>
      <c r="AB835" s="13">
        <v>-37</v>
      </c>
      <c r="AC835" s="13" t="s">
        <v>20</v>
      </c>
      <c r="AD835" s="13" t="s">
        <v>20</v>
      </c>
      <c r="AE835" s="13" t="s">
        <v>20</v>
      </c>
      <c r="AF835" s="13" t="s">
        <v>20</v>
      </c>
      <c r="AG835" s="13">
        <v>2</v>
      </c>
      <c r="AH835" t="s">
        <v>20</v>
      </c>
      <c r="AI835">
        <v>1</v>
      </c>
      <c r="AK835">
        <v>0</v>
      </c>
      <c r="AL835">
        <v>0</v>
      </c>
      <c r="AM835">
        <v>2</v>
      </c>
      <c r="AN835" t="s">
        <v>20</v>
      </c>
      <c r="AO835" t="s">
        <v>20</v>
      </c>
      <c r="AQ835">
        <v>1</v>
      </c>
      <c r="AR835">
        <v>1</v>
      </c>
      <c r="AS835">
        <v>1</v>
      </c>
      <c r="AT835">
        <v>1</v>
      </c>
      <c r="AU835">
        <v>2</v>
      </c>
      <c r="AV835">
        <v>0</v>
      </c>
      <c r="BA835" t="s">
        <v>2351</v>
      </c>
      <c r="BG835" s="9"/>
      <c r="BI835" t="s">
        <v>3146</v>
      </c>
    </row>
    <row r="836" spans="1:61" x14ac:dyDescent="0.25">
      <c r="A836" s="17" t="s">
        <v>1</v>
      </c>
      <c r="B836" t="s">
        <v>382</v>
      </c>
      <c r="C836" t="str">
        <f>VLOOKUP(Tabelle1[[#This Row],[bank_name]],list_all_banks!$B$1:$C$691,2,FALSE)</f>
        <v>DE17881</v>
      </c>
      <c r="D836" s="6" t="s">
        <v>383</v>
      </c>
      <c r="E836" s="42" t="str">
        <f t="shared" si="13"/>
        <v>31.12.2015</v>
      </c>
      <c r="F836">
        <v>2015</v>
      </c>
      <c r="G836">
        <v>0</v>
      </c>
      <c r="H836" t="s">
        <v>20</v>
      </c>
      <c r="I836">
        <v>1</v>
      </c>
      <c r="J836">
        <v>1</v>
      </c>
      <c r="K836" t="s">
        <v>1</v>
      </c>
      <c r="L836">
        <v>1</v>
      </c>
      <c r="M836" t="s">
        <v>14</v>
      </c>
      <c r="N836" t="s">
        <v>19</v>
      </c>
      <c r="P836">
        <v>3</v>
      </c>
      <c r="Q836">
        <v>2</v>
      </c>
      <c r="R836">
        <v>1</v>
      </c>
      <c r="S836">
        <v>0</v>
      </c>
      <c r="U836">
        <v>1</v>
      </c>
      <c r="V836">
        <v>0</v>
      </c>
      <c r="W836" t="s">
        <v>20</v>
      </c>
      <c r="Y836" t="s">
        <v>1020</v>
      </c>
      <c r="Z836" s="13">
        <v>20</v>
      </c>
      <c r="AA836" s="13">
        <v>382</v>
      </c>
      <c r="AB836" s="13">
        <v>20</v>
      </c>
      <c r="AC836" s="13" t="s">
        <v>20</v>
      </c>
      <c r="AD836" s="13" t="s">
        <v>20</v>
      </c>
      <c r="AE836" s="13" t="s">
        <v>20</v>
      </c>
      <c r="AF836" s="13" t="s">
        <v>20</v>
      </c>
      <c r="AG836" s="13">
        <v>-5</v>
      </c>
      <c r="AH836" t="s">
        <v>20</v>
      </c>
      <c r="AI836">
        <v>1</v>
      </c>
      <c r="AK836">
        <v>0</v>
      </c>
      <c r="AL836">
        <v>0</v>
      </c>
      <c r="AM836">
        <v>2</v>
      </c>
      <c r="AN836" t="s">
        <v>20</v>
      </c>
      <c r="AO836" t="s">
        <v>20</v>
      </c>
      <c r="AQ836">
        <v>1</v>
      </c>
      <c r="AR836">
        <v>1</v>
      </c>
      <c r="AS836">
        <v>1</v>
      </c>
      <c r="AT836">
        <v>1</v>
      </c>
      <c r="AU836">
        <v>2</v>
      </c>
      <c r="AV836">
        <v>0</v>
      </c>
      <c r="BA836" t="s">
        <v>2351</v>
      </c>
      <c r="BG836" s="9"/>
      <c r="BI836" t="s">
        <v>3146</v>
      </c>
    </row>
    <row r="837" spans="1:61" x14ac:dyDescent="0.25">
      <c r="A837" s="17" t="s">
        <v>1</v>
      </c>
      <c r="B837" t="s">
        <v>382</v>
      </c>
      <c r="C837" t="str">
        <f>VLOOKUP(Tabelle1[[#This Row],[bank_name]],list_all_banks!$B$1:$C$691,2,FALSE)</f>
        <v>DE17881</v>
      </c>
      <c r="D837" s="6" t="s">
        <v>383</v>
      </c>
      <c r="E837" s="42" t="str">
        <f t="shared" si="13"/>
        <v>31.12.2015</v>
      </c>
      <c r="F837">
        <v>2015</v>
      </c>
      <c r="G837">
        <v>0</v>
      </c>
      <c r="H837" t="s">
        <v>20</v>
      </c>
      <c r="I837">
        <v>1</v>
      </c>
      <c r="J837">
        <v>1</v>
      </c>
      <c r="K837" t="s">
        <v>1</v>
      </c>
      <c r="L837">
        <v>1</v>
      </c>
      <c r="M837" t="s">
        <v>14</v>
      </c>
      <c r="N837" t="s">
        <v>19</v>
      </c>
      <c r="P837">
        <v>3</v>
      </c>
      <c r="Q837">
        <v>2</v>
      </c>
      <c r="R837">
        <v>1</v>
      </c>
      <c r="S837">
        <v>0</v>
      </c>
      <c r="U837">
        <v>1</v>
      </c>
      <c r="V837">
        <v>0</v>
      </c>
      <c r="W837" t="s">
        <v>20</v>
      </c>
      <c r="Y837" t="s">
        <v>1696</v>
      </c>
      <c r="Z837" s="13">
        <v>27</v>
      </c>
      <c r="AA837" s="13">
        <v>4</v>
      </c>
      <c r="AB837" s="13">
        <v>26</v>
      </c>
      <c r="AC837" s="13" t="s">
        <v>20</v>
      </c>
      <c r="AD837" s="13" t="s">
        <v>20</v>
      </c>
      <c r="AE837" s="13" t="s">
        <v>20</v>
      </c>
      <c r="AF837" s="13" t="s">
        <v>20</v>
      </c>
      <c r="AG837" s="13">
        <v>-8</v>
      </c>
      <c r="AH837" t="s">
        <v>20</v>
      </c>
      <c r="AI837">
        <v>1</v>
      </c>
      <c r="AK837">
        <v>0</v>
      </c>
      <c r="AL837">
        <v>0</v>
      </c>
      <c r="AM837">
        <v>2</v>
      </c>
      <c r="AN837" t="s">
        <v>20</v>
      </c>
      <c r="AO837" t="s">
        <v>20</v>
      </c>
      <c r="AQ837">
        <v>1</v>
      </c>
      <c r="AR837">
        <v>1</v>
      </c>
      <c r="AS837">
        <v>1</v>
      </c>
      <c r="AT837">
        <v>1</v>
      </c>
      <c r="AU837">
        <v>2</v>
      </c>
      <c r="AV837">
        <v>0</v>
      </c>
      <c r="BA837" t="s">
        <v>2351</v>
      </c>
      <c r="BG837" s="9"/>
      <c r="BI837" t="s">
        <v>3146</v>
      </c>
    </row>
    <row r="838" spans="1:61" x14ac:dyDescent="0.25">
      <c r="A838" s="17" t="s">
        <v>1</v>
      </c>
      <c r="B838" t="s">
        <v>382</v>
      </c>
      <c r="C838" t="str">
        <f>VLOOKUP(Tabelle1[[#This Row],[bank_name]],list_all_banks!$B$1:$C$691,2,FALSE)</f>
        <v>DE17881</v>
      </c>
      <c r="D838" s="6" t="s">
        <v>383</v>
      </c>
      <c r="E838" s="42" t="str">
        <f t="shared" si="13"/>
        <v>31.12.2015</v>
      </c>
      <c r="F838">
        <v>2015</v>
      </c>
      <c r="G838">
        <v>0</v>
      </c>
      <c r="H838" t="s">
        <v>20</v>
      </c>
      <c r="I838">
        <v>1</v>
      </c>
      <c r="J838">
        <v>1</v>
      </c>
      <c r="K838" t="s">
        <v>1</v>
      </c>
      <c r="L838">
        <v>1</v>
      </c>
      <c r="M838" t="s">
        <v>14</v>
      </c>
      <c r="N838" t="s">
        <v>19</v>
      </c>
      <c r="P838">
        <v>3</v>
      </c>
      <c r="Q838">
        <v>2</v>
      </c>
      <c r="R838">
        <v>1</v>
      </c>
      <c r="S838">
        <v>0</v>
      </c>
      <c r="U838">
        <v>1</v>
      </c>
      <c r="V838">
        <v>0</v>
      </c>
      <c r="W838" t="s">
        <v>20</v>
      </c>
      <c r="Y838" t="s">
        <v>1735</v>
      </c>
      <c r="Z838" s="13">
        <v>20</v>
      </c>
      <c r="AA838" s="13">
        <v>0</v>
      </c>
      <c r="AB838" s="13">
        <v>20</v>
      </c>
      <c r="AC838" s="13" t="s">
        <v>20</v>
      </c>
      <c r="AD838" s="13" t="s">
        <v>20</v>
      </c>
      <c r="AE838" s="13" t="s">
        <v>20</v>
      </c>
      <c r="AF838" s="13" t="s">
        <v>20</v>
      </c>
      <c r="AG838" s="13">
        <v>0</v>
      </c>
      <c r="AH838" t="s">
        <v>20</v>
      </c>
      <c r="AI838">
        <v>1</v>
      </c>
      <c r="AK838">
        <v>0</v>
      </c>
      <c r="AL838">
        <v>0</v>
      </c>
      <c r="AM838">
        <v>2</v>
      </c>
      <c r="AN838" t="s">
        <v>20</v>
      </c>
      <c r="AO838" t="s">
        <v>20</v>
      </c>
      <c r="AQ838">
        <v>1</v>
      </c>
      <c r="AR838">
        <v>1</v>
      </c>
      <c r="AS838">
        <v>1</v>
      </c>
      <c r="AT838">
        <v>1</v>
      </c>
      <c r="AU838">
        <v>2</v>
      </c>
      <c r="AV838">
        <v>0</v>
      </c>
      <c r="BA838" t="s">
        <v>2351</v>
      </c>
      <c r="BG838" s="9"/>
      <c r="BI838" t="s">
        <v>3146</v>
      </c>
    </row>
    <row r="839" spans="1:61" x14ac:dyDescent="0.25">
      <c r="A839" s="17" t="s">
        <v>1</v>
      </c>
      <c r="B839" t="s">
        <v>382</v>
      </c>
      <c r="C839" t="str">
        <f>VLOOKUP(Tabelle1[[#This Row],[bank_name]],list_all_banks!$B$1:$C$691,2,FALSE)</f>
        <v>DE17881</v>
      </c>
      <c r="D839" s="6" t="s">
        <v>383</v>
      </c>
      <c r="E839" s="42" t="str">
        <f t="shared" si="13"/>
        <v>31.12.2015</v>
      </c>
      <c r="F839">
        <v>2015</v>
      </c>
      <c r="G839">
        <v>0</v>
      </c>
      <c r="H839" t="s">
        <v>20</v>
      </c>
      <c r="I839">
        <v>1</v>
      </c>
      <c r="J839">
        <v>1</v>
      </c>
      <c r="K839" t="s">
        <v>1</v>
      </c>
      <c r="L839">
        <v>1</v>
      </c>
      <c r="M839" t="s">
        <v>14</v>
      </c>
      <c r="N839" t="s">
        <v>19</v>
      </c>
      <c r="P839">
        <v>3</v>
      </c>
      <c r="Q839">
        <v>2</v>
      </c>
      <c r="R839">
        <v>1</v>
      </c>
      <c r="S839">
        <v>0</v>
      </c>
      <c r="U839">
        <v>1</v>
      </c>
      <c r="V839">
        <v>0</v>
      </c>
      <c r="W839" t="s">
        <v>20</v>
      </c>
      <c r="Y839" t="s">
        <v>1170</v>
      </c>
      <c r="Z839" s="13">
        <v>791</v>
      </c>
      <c r="AA839" s="13">
        <v>1153</v>
      </c>
      <c r="AB839" s="13">
        <v>533</v>
      </c>
      <c r="AC839" s="13" t="s">
        <v>20</v>
      </c>
      <c r="AD839" s="13" t="s">
        <v>20</v>
      </c>
      <c r="AE839" s="13" t="s">
        <v>20</v>
      </c>
      <c r="AF839" s="13" t="s">
        <v>20</v>
      </c>
      <c r="AG839" s="13">
        <v>123</v>
      </c>
      <c r="AH839" t="s">
        <v>20</v>
      </c>
      <c r="AI839">
        <v>1</v>
      </c>
      <c r="AK839">
        <v>0</v>
      </c>
      <c r="AL839">
        <v>0</v>
      </c>
      <c r="AM839">
        <v>2</v>
      </c>
      <c r="AN839" t="s">
        <v>20</v>
      </c>
      <c r="AO839" t="s">
        <v>20</v>
      </c>
      <c r="AQ839">
        <v>1</v>
      </c>
      <c r="AR839">
        <v>1</v>
      </c>
      <c r="AS839">
        <v>1</v>
      </c>
      <c r="AT839">
        <v>1</v>
      </c>
      <c r="AU839">
        <v>2</v>
      </c>
      <c r="AV839">
        <v>0</v>
      </c>
      <c r="BA839" t="s">
        <v>2351</v>
      </c>
      <c r="BG839" s="9"/>
      <c r="BI839" t="s">
        <v>3146</v>
      </c>
    </row>
    <row r="840" spans="1:61" x14ac:dyDescent="0.25">
      <c r="A840" s="17" t="s">
        <v>1</v>
      </c>
      <c r="B840" t="s">
        <v>382</v>
      </c>
      <c r="C840" t="str">
        <f>VLOOKUP(Tabelle1[[#This Row],[bank_name]],list_all_banks!$B$1:$C$691,2,FALSE)</f>
        <v>DE17881</v>
      </c>
      <c r="D840" s="6" t="s">
        <v>383</v>
      </c>
      <c r="E840" s="42" t="str">
        <f t="shared" si="13"/>
        <v>31.12.2015</v>
      </c>
      <c r="F840">
        <v>2015</v>
      </c>
      <c r="G840">
        <v>0</v>
      </c>
      <c r="H840" t="s">
        <v>20</v>
      </c>
      <c r="I840">
        <v>1</v>
      </c>
      <c r="J840">
        <v>1</v>
      </c>
      <c r="K840" t="s">
        <v>1</v>
      </c>
      <c r="L840">
        <v>1</v>
      </c>
      <c r="M840" t="s">
        <v>14</v>
      </c>
      <c r="N840" t="s">
        <v>19</v>
      </c>
      <c r="P840">
        <v>3</v>
      </c>
      <c r="Q840">
        <v>2</v>
      </c>
      <c r="R840">
        <v>1</v>
      </c>
      <c r="S840">
        <v>0</v>
      </c>
      <c r="U840">
        <v>1</v>
      </c>
      <c r="V840">
        <v>0</v>
      </c>
      <c r="W840" t="s">
        <v>20</v>
      </c>
      <c r="Y840" t="s">
        <v>1218</v>
      </c>
      <c r="Z840" s="13">
        <v>80</v>
      </c>
      <c r="AA840" s="13">
        <v>0</v>
      </c>
      <c r="AB840" s="13">
        <v>77</v>
      </c>
      <c r="AC840" s="13" t="s">
        <v>20</v>
      </c>
      <c r="AD840" s="13" t="s">
        <v>20</v>
      </c>
      <c r="AE840" s="13" t="s">
        <v>20</v>
      </c>
      <c r="AF840" s="13" t="s">
        <v>20</v>
      </c>
      <c r="AG840" s="13">
        <v>0</v>
      </c>
      <c r="AH840" t="s">
        <v>20</v>
      </c>
      <c r="AI840">
        <v>1</v>
      </c>
      <c r="AK840">
        <v>0</v>
      </c>
      <c r="AL840">
        <v>0</v>
      </c>
      <c r="AM840">
        <v>2</v>
      </c>
      <c r="AN840" t="s">
        <v>20</v>
      </c>
      <c r="AO840" t="s">
        <v>20</v>
      </c>
      <c r="AQ840">
        <v>1</v>
      </c>
      <c r="AR840">
        <v>1</v>
      </c>
      <c r="AS840">
        <v>1</v>
      </c>
      <c r="AT840">
        <v>1</v>
      </c>
      <c r="AU840">
        <v>2</v>
      </c>
      <c r="AV840">
        <v>0</v>
      </c>
      <c r="BA840" t="s">
        <v>2351</v>
      </c>
      <c r="BG840" s="9"/>
      <c r="BI840" t="s">
        <v>3146</v>
      </c>
    </row>
    <row r="841" spans="1:61" x14ac:dyDescent="0.25">
      <c r="A841" s="17" t="s">
        <v>1</v>
      </c>
      <c r="B841" t="s">
        <v>382</v>
      </c>
      <c r="C841" t="str">
        <f>VLOOKUP(Tabelle1[[#This Row],[bank_name]],list_all_banks!$B$1:$C$691,2,FALSE)</f>
        <v>DE17881</v>
      </c>
      <c r="D841" s="6" t="s">
        <v>383</v>
      </c>
      <c r="E841" s="42" t="str">
        <f t="shared" si="13"/>
        <v>31.12.2015</v>
      </c>
      <c r="F841">
        <v>2015</v>
      </c>
      <c r="G841">
        <v>0</v>
      </c>
      <c r="H841" t="s">
        <v>20</v>
      </c>
      <c r="I841">
        <v>1</v>
      </c>
      <c r="J841">
        <v>1</v>
      </c>
      <c r="K841" t="s">
        <v>1</v>
      </c>
      <c r="L841">
        <v>1</v>
      </c>
      <c r="M841" t="s">
        <v>14</v>
      </c>
      <c r="N841" t="s">
        <v>19</v>
      </c>
      <c r="P841">
        <v>3</v>
      </c>
      <c r="Q841">
        <v>2</v>
      </c>
      <c r="R841">
        <v>1</v>
      </c>
      <c r="S841">
        <v>0</v>
      </c>
      <c r="U841">
        <v>1</v>
      </c>
      <c r="V841">
        <v>0</v>
      </c>
      <c r="W841" t="s">
        <v>20</v>
      </c>
      <c r="Y841" t="s">
        <v>1736</v>
      </c>
      <c r="Z841" s="13">
        <v>-53</v>
      </c>
      <c r="AA841" s="13">
        <v>0</v>
      </c>
      <c r="AB841" s="13">
        <v>-57</v>
      </c>
      <c r="AC841" s="13" t="s">
        <v>20</v>
      </c>
      <c r="AD841" s="13" t="s">
        <v>20</v>
      </c>
      <c r="AE841" s="13" t="s">
        <v>20</v>
      </c>
      <c r="AF841" s="13" t="s">
        <v>20</v>
      </c>
      <c r="AG841" s="13">
        <v>0</v>
      </c>
      <c r="AH841" t="s">
        <v>20</v>
      </c>
      <c r="AI841">
        <v>1</v>
      </c>
      <c r="AK841">
        <v>0</v>
      </c>
      <c r="AL841">
        <v>0</v>
      </c>
      <c r="AM841">
        <v>2</v>
      </c>
      <c r="AN841" t="s">
        <v>20</v>
      </c>
      <c r="AO841" t="s">
        <v>20</v>
      </c>
      <c r="AQ841">
        <v>1</v>
      </c>
      <c r="AR841">
        <v>1</v>
      </c>
      <c r="AS841">
        <v>1</v>
      </c>
      <c r="AT841">
        <v>1</v>
      </c>
      <c r="AU841">
        <v>2</v>
      </c>
      <c r="AV841">
        <v>0</v>
      </c>
      <c r="BA841" t="s">
        <v>2351</v>
      </c>
      <c r="BG841" s="9"/>
      <c r="BI841" t="s">
        <v>3146</v>
      </c>
    </row>
    <row r="842" spans="1:61" x14ac:dyDescent="0.25">
      <c r="A842" s="102" t="s">
        <v>1</v>
      </c>
      <c r="B842" s="9" t="s">
        <v>382</v>
      </c>
      <c r="C842" s="9" t="str">
        <f>VLOOKUP(Tabelle1[[#This Row],[bank_name]],list_all_banks!$B$1:$C$691,2,FALSE)</f>
        <v>DE17881</v>
      </c>
      <c r="D842" s="6" t="s">
        <v>383</v>
      </c>
      <c r="E842" s="42" t="str">
        <f t="shared" si="13"/>
        <v>31.12.2015</v>
      </c>
      <c r="F842" s="9">
        <v>2015</v>
      </c>
      <c r="G842" s="9">
        <v>0</v>
      </c>
      <c r="H842" s="9" t="s">
        <v>20</v>
      </c>
      <c r="I842" s="9">
        <v>1</v>
      </c>
      <c r="J842" s="9">
        <v>1</v>
      </c>
      <c r="K842" s="9" t="s">
        <v>1</v>
      </c>
      <c r="L842" s="9">
        <v>1</v>
      </c>
      <c r="M842" s="9" t="s">
        <v>14</v>
      </c>
      <c r="N842" s="9" t="s">
        <v>19</v>
      </c>
      <c r="P842" s="9">
        <v>3</v>
      </c>
      <c r="Q842" s="9">
        <v>2</v>
      </c>
      <c r="R842" s="9">
        <v>1</v>
      </c>
      <c r="S842" s="9">
        <v>0</v>
      </c>
      <c r="U842" s="9">
        <v>1</v>
      </c>
      <c r="V842" s="9">
        <v>0</v>
      </c>
      <c r="W842" s="9" t="s">
        <v>20</v>
      </c>
      <c r="Y842" s="9" t="s">
        <v>1225</v>
      </c>
      <c r="Z842" s="68">
        <v>37</v>
      </c>
      <c r="AA842" s="68">
        <v>62</v>
      </c>
      <c r="AB842" s="68">
        <v>19</v>
      </c>
      <c r="AC842" s="68" t="s">
        <v>20</v>
      </c>
      <c r="AD842" s="68" t="s">
        <v>20</v>
      </c>
      <c r="AE842" s="68" t="s">
        <v>20</v>
      </c>
      <c r="AF842" s="68" t="s">
        <v>20</v>
      </c>
      <c r="AG842" s="68">
        <v>2</v>
      </c>
      <c r="AH842" s="9" t="s">
        <v>20</v>
      </c>
      <c r="AI842" s="9">
        <v>1</v>
      </c>
      <c r="AK842" s="9">
        <v>0</v>
      </c>
      <c r="AL842" s="9">
        <v>0</v>
      </c>
      <c r="AM842" s="9">
        <v>2</v>
      </c>
      <c r="AN842" s="9" t="s">
        <v>20</v>
      </c>
      <c r="AO842" s="9" t="s">
        <v>20</v>
      </c>
      <c r="AQ842" s="9">
        <v>1</v>
      </c>
      <c r="AR842" s="9">
        <v>1</v>
      </c>
      <c r="AS842" s="9">
        <v>1</v>
      </c>
      <c r="AT842" s="9">
        <v>1</v>
      </c>
      <c r="AU842" s="9">
        <v>2</v>
      </c>
      <c r="AV842" s="9">
        <v>0</v>
      </c>
      <c r="AW842" s="9"/>
      <c r="AX842" s="9"/>
      <c r="BA842" s="9" t="s">
        <v>2351</v>
      </c>
      <c r="BG842" s="9"/>
      <c r="BI842" t="s">
        <v>3146</v>
      </c>
    </row>
    <row r="843" spans="1:61" x14ac:dyDescent="0.25">
      <c r="A843" s="17" t="s">
        <v>1</v>
      </c>
      <c r="B843" s="9" t="s">
        <v>382</v>
      </c>
      <c r="C843" t="str">
        <f>VLOOKUP(Tabelle1[[#This Row],[bank_name]],list_all_banks!$B$1:$C$691,2,FALSE)</f>
        <v>DE17881</v>
      </c>
      <c r="D843" s="6" t="s">
        <v>383</v>
      </c>
      <c r="E843" s="42" t="str">
        <f t="shared" si="13"/>
        <v>31.12.2015</v>
      </c>
      <c r="F843">
        <v>2015</v>
      </c>
      <c r="G843">
        <v>0</v>
      </c>
      <c r="H843" t="s">
        <v>20</v>
      </c>
      <c r="I843">
        <v>1</v>
      </c>
      <c r="J843">
        <v>1</v>
      </c>
      <c r="K843" t="s">
        <v>1</v>
      </c>
      <c r="L843">
        <v>1</v>
      </c>
      <c r="M843" t="s">
        <v>14</v>
      </c>
      <c r="N843" t="s">
        <v>19</v>
      </c>
      <c r="P843">
        <v>3</v>
      </c>
      <c r="Q843">
        <v>2</v>
      </c>
      <c r="R843">
        <v>1</v>
      </c>
      <c r="S843">
        <v>0</v>
      </c>
      <c r="U843">
        <v>1</v>
      </c>
      <c r="V843">
        <v>0</v>
      </c>
      <c r="W843" t="s">
        <v>20</v>
      </c>
      <c r="Y843" t="s">
        <v>1672</v>
      </c>
      <c r="Z843" s="13">
        <v>44</v>
      </c>
      <c r="AA843" s="13">
        <v>10</v>
      </c>
      <c r="AB843" s="13">
        <v>36</v>
      </c>
      <c r="AC843" s="13" t="s">
        <v>20</v>
      </c>
      <c r="AD843" s="13" t="s">
        <v>20</v>
      </c>
      <c r="AE843" s="13" t="s">
        <v>20</v>
      </c>
      <c r="AF843" s="13" t="s">
        <v>20</v>
      </c>
      <c r="AG843" s="13">
        <v>0</v>
      </c>
      <c r="AH843" t="s">
        <v>20</v>
      </c>
      <c r="AI843">
        <v>1</v>
      </c>
      <c r="AK843">
        <v>0</v>
      </c>
      <c r="AL843">
        <v>0</v>
      </c>
      <c r="AM843">
        <v>2</v>
      </c>
      <c r="AN843" t="s">
        <v>20</v>
      </c>
      <c r="AO843" t="s">
        <v>20</v>
      </c>
      <c r="AQ843">
        <v>1</v>
      </c>
      <c r="AR843">
        <v>1</v>
      </c>
      <c r="AS843">
        <v>1</v>
      </c>
      <c r="AT843">
        <v>1</v>
      </c>
      <c r="AU843">
        <v>2</v>
      </c>
      <c r="AV843">
        <v>0</v>
      </c>
      <c r="BA843" t="s">
        <v>2351</v>
      </c>
      <c r="BG843" s="9"/>
      <c r="BI843" t="s">
        <v>3146</v>
      </c>
    </row>
    <row r="844" spans="1:61" x14ac:dyDescent="0.25">
      <c r="A844" s="17" t="s">
        <v>1</v>
      </c>
      <c r="B844" t="s">
        <v>382</v>
      </c>
      <c r="C844" t="str">
        <f>VLOOKUP(Tabelle1[[#This Row],[bank_name]],list_all_banks!$B$1:$C$691,2,FALSE)</f>
        <v>DE17881</v>
      </c>
      <c r="D844" s="6" t="s">
        <v>383</v>
      </c>
      <c r="E844" s="42" t="str">
        <f t="shared" si="13"/>
        <v>31.12.2015</v>
      </c>
      <c r="F844">
        <v>2015</v>
      </c>
      <c r="G844">
        <v>0</v>
      </c>
      <c r="H844" t="s">
        <v>20</v>
      </c>
      <c r="I844">
        <v>1</v>
      </c>
      <c r="J844">
        <v>1</v>
      </c>
      <c r="K844" t="s">
        <v>1</v>
      </c>
      <c r="L844">
        <v>1</v>
      </c>
      <c r="M844" t="s">
        <v>14</v>
      </c>
      <c r="N844" t="s">
        <v>19</v>
      </c>
      <c r="P844">
        <v>3</v>
      </c>
      <c r="Q844">
        <v>2</v>
      </c>
      <c r="R844">
        <v>1</v>
      </c>
      <c r="S844">
        <v>0</v>
      </c>
      <c r="U844">
        <v>1</v>
      </c>
      <c r="V844">
        <v>0</v>
      </c>
      <c r="W844" t="s">
        <v>20</v>
      </c>
      <c r="Y844" t="s">
        <v>154</v>
      </c>
      <c r="Z844" s="13">
        <v>21</v>
      </c>
      <c r="AA844" s="13">
        <v>74</v>
      </c>
      <c r="AB844" s="13">
        <v>0</v>
      </c>
      <c r="AC844" s="13" t="s">
        <v>20</v>
      </c>
      <c r="AD844" s="13" t="s">
        <v>20</v>
      </c>
      <c r="AE844" s="13" t="s">
        <v>20</v>
      </c>
      <c r="AF844" s="13" t="s">
        <v>20</v>
      </c>
      <c r="AG844" s="13">
        <v>0</v>
      </c>
      <c r="AH844" t="s">
        <v>20</v>
      </c>
      <c r="AI844">
        <v>1</v>
      </c>
      <c r="AK844">
        <v>0</v>
      </c>
      <c r="AL844">
        <v>0</v>
      </c>
      <c r="AM844">
        <v>2</v>
      </c>
      <c r="AN844" t="s">
        <v>20</v>
      </c>
      <c r="AO844" t="s">
        <v>20</v>
      </c>
      <c r="AQ844">
        <v>1</v>
      </c>
      <c r="AR844">
        <v>1</v>
      </c>
      <c r="AS844">
        <v>1</v>
      </c>
      <c r="AT844">
        <v>1</v>
      </c>
      <c r="AU844">
        <v>2</v>
      </c>
      <c r="AV844">
        <v>0</v>
      </c>
      <c r="BA844" t="s">
        <v>2351</v>
      </c>
      <c r="BG844" s="9"/>
      <c r="BI844" t="s">
        <v>3146</v>
      </c>
    </row>
    <row r="845" spans="1:61" x14ac:dyDescent="0.25">
      <c r="A845" s="17" t="s">
        <v>1</v>
      </c>
      <c r="B845" t="s">
        <v>382</v>
      </c>
      <c r="C845" t="str">
        <f>VLOOKUP(Tabelle1[[#This Row],[bank_name]],list_all_banks!$B$1:$C$691,2,FALSE)</f>
        <v>DE17881</v>
      </c>
      <c r="D845" s="6" t="s">
        <v>383</v>
      </c>
      <c r="E845" s="42" t="str">
        <f t="shared" si="13"/>
        <v>31.12.2015</v>
      </c>
      <c r="F845">
        <v>2015</v>
      </c>
      <c r="G845">
        <v>0</v>
      </c>
      <c r="H845" t="s">
        <v>20</v>
      </c>
      <c r="I845">
        <v>1</v>
      </c>
      <c r="J845">
        <v>1</v>
      </c>
      <c r="K845" t="s">
        <v>1</v>
      </c>
      <c r="L845">
        <v>1</v>
      </c>
      <c r="M845" t="s">
        <v>14</v>
      </c>
      <c r="N845" t="s">
        <v>19</v>
      </c>
      <c r="P845">
        <v>3</v>
      </c>
      <c r="Q845">
        <v>2</v>
      </c>
      <c r="R845">
        <v>1</v>
      </c>
      <c r="S845">
        <v>0</v>
      </c>
      <c r="U845">
        <v>1</v>
      </c>
      <c r="V845">
        <v>0</v>
      </c>
      <c r="W845" t="s">
        <v>20</v>
      </c>
      <c r="Y845" t="s">
        <v>1278</v>
      </c>
      <c r="Z845" s="13">
        <v>20</v>
      </c>
      <c r="AA845" s="13">
        <v>101</v>
      </c>
      <c r="AB845" s="13">
        <v>-4</v>
      </c>
      <c r="AC845" s="13" t="s">
        <v>20</v>
      </c>
      <c r="AD845" s="13" t="s">
        <v>20</v>
      </c>
      <c r="AE845" s="13" t="s">
        <v>20</v>
      </c>
      <c r="AF845" s="13" t="s">
        <v>20</v>
      </c>
      <c r="AG845" s="13">
        <v>2</v>
      </c>
      <c r="AH845" t="s">
        <v>20</v>
      </c>
      <c r="AI845">
        <v>1</v>
      </c>
      <c r="AK845">
        <v>0</v>
      </c>
      <c r="AL845">
        <v>0</v>
      </c>
      <c r="AM845">
        <v>2</v>
      </c>
      <c r="AN845" t="s">
        <v>20</v>
      </c>
      <c r="AO845" t="s">
        <v>20</v>
      </c>
      <c r="AQ845">
        <v>1</v>
      </c>
      <c r="AR845">
        <v>1</v>
      </c>
      <c r="AS845">
        <v>1</v>
      </c>
      <c r="AT845">
        <v>1</v>
      </c>
      <c r="AU845">
        <v>2</v>
      </c>
      <c r="AV845">
        <v>0</v>
      </c>
      <c r="BA845" t="s">
        <v>2351</v>
      </c>
      <c r="BG845" s="9"/>
      <c r="BI845" t="s">
        <v>3146</v>
      </c>
    </row>
    <row r="846" spans="1:61" x14ac:dyDescent="0.25">
      <c r="A846" s="17" t="s">
        <v>1</v>
      </c>
      <c r="B846" t="s">
        <v>382</v>
      </c>
      <c r="C846" t="str">
        <f>VLOOKUP(Tabelle1[[#This Row],[bank_name]],list_all_banks!$B$1:$C$691,2,FALSE)</f>
        <v>DE17881</v>
      </c>
      <c r="D846" s="6" t="s">
        <v>383</v>
      </c>
      <c r="E846" s="42" t="str">
        <f t="shared" si="13"/>
        <v>31.12.2015</v>
      </c>
      <c r="F846">
        <v>2015</v>
      </c>
      <c r="G846">
        <v>0</v>
      </c>
      <c r="H846" t="s">
        <v>20</v>
      </c>
      <c r="I846">
        <v>1</v>
      </c>
      <c r="J846">
        <v>1</v>
      </c>
      <c r="K846" t="s">
        <v>1</v>
      </c>
      <c r="L846">
        <v>1</v>
      </c>
      <c r="M846" t="s">
        <v>14</v>
      </c>
      <c r="N846" t="s">
        <v>19</v>
      </c>
      <c r="P846">
        <v>3</v>
      </c>
      <c r="Q846">
        <v>2</v>
      </c>
      <c r="R846">
        <v>1</v>
      </c>
      <c r="S846">
        <v>0</v>
      </c>
      <c r="U846">
        <v>1</v>
      </c>
      <c r="V846">
        <v>0</v>
      </c>
      <c r="W846" t="s">
        <v>20</v>
      </c>
      <c r="Y846" t="s">
        <v>1651</v>
      </c>
      <c r="Z846" s="13">
        <v>64</v>
      </c>
      <c r="AA846" s="13">
        <v>192</v>
      </c>
      <c r="AB846" s="13">
        <v>-4</v>
      </c>
      <c r="AC846" s="13" t="s">
        <v>20</v>
      </c>
      <c r="AD846" s="13" t="s">
        <v>20</v>
      </c>
      <c r="AE846" s="13" t="s">
        <v>20</v>
      </c>
      <c r="AF846" s="13" t="s">
        <v>20</v>
      </c>
      <c r="AG846" s="13">
        <v>-3</v>
      </c>
      <c r="AH846" t="s">
        <v>20</v>
      </c>
      <c r="AI846">
        <v>1</v>
      </c>
      <c r="AK846">
        <v>0</v>
      </c>
      <c r="AL846">
        <v>0</v>
      </c>
      <c r="AM846">
        <v>2</v>
      </c>
      <c r="AN846" t="s">
        <v>20</v>
      </c>
      <c r="AO846" t="s">
        <v>20</v>
      </c>
      <c r="AQ846">
        <v>1</v>
      </c>
      <c r="AR846">
        <v>1</v>
      </c>
      <c r="AS846">
        <v>1</v>
      </c>
      <c r="AT846">
        <v>1</v>
      </c>
      <c r="AU846">
        <v>2</v>
      </c>
      <c r="AV846">
        <v>0</v>
      </c>
      <c r="BA846" t="s">
        <v>2351</v>
      </c>
      <c r="BG846" s="9"/>
      <c r="BI846" t="s">
        <v>3146</v>
      </c>
    </row>
    <row r="847" spans="1:61" x14ac:dyDescent="0.25">
      <c r="A847" s="102" t="s">
        <v>1</v>
      </c>
      <c r="B847" s="9" t="s">
        <v>382</v>
      </c>
      <c r="C847" s="9" t="str">
        <f>VLOOKUP(Tabelle1[[#This Row],[bank_name]],list_all_banks!$B$1:$C$691,2,FALSE)</f>
        <v>DE17881</v>
      </c>
      <c r="D847" s="6" t="s">
        <v>383</v>
      </c>
      <c r="E847" s="42" t="str">
        <f t="shared" si="13"/>
        <v>31.12.2015</v>
      </c>
      <c r="F847" s="9">
        <v>2015</v>
      </c>
      <c r="G847" s="9">
        <v>0</v>
      </c>
      <c r="H847" s="9" t="s">
        <v>20</v>
      </c>
      <c r="I847" s="9">
        <v>1</v>
      </c>
      <c r="J847" s="9">
        <v>1</v>
      </c>
      <c r="K847" s="9" t="s">
        <v>1</v>
      </c>
      <c r="L847" s="9">
        <v>1</v>
      </c>
      <c r="M847" s="9" t="s">
        <v>14</v>
      </c>
      <c r="N847" s="9" t="s">
        <v>19</v>
      </c>
      <c r="P847" s="9">
        <v>3</v>
      </c>
      <c r="Q847" s="9">
        <v>2</v>
      </c>
      <c r="R847" s="9">
        <v>1</v>
      </c>
      <c r="S847" s="9">
        <v>0</v>
      </c>
      <c r="U847" s="9">
        <v>1</v>
      </c>
      <c r="V847" s="9">
        <v>0</v>
      </c>
      <c r="W847" s="9" t="s">
        <v>20</v>
      </c>
      <c r="Y847" s="9" t="s">
        <v>1659</v>
      </c>
      <c r="Z847" s="68">
        <v>262</v>
      </c>
      <c r="AA847" s="68">
        <v>132</v>
      </c>
      <c r="AB847" s="68">
        <v>211</v>
      </c>
      <c r="AC847" s="68" t="s">
        <v>20</v>
      </c>
      <c r="AD847" s="68" t="s">
        <v>20</v>
      </c>
      <c r="AE847" s="68" t="s">
        <v>20</v>
      </c>
      <c r="AF847" s="68" t="s">
        <v>20</v>
      </c>
      <c r="AG847" s="68">
        <v>2</v>
      </c>
      <c r="AH847" s="9" t="s">
        <v>20</v>
      </c>
      <c r="AI847" s="9">
        <v>1</v>
      </c>
      <c r="AK847" s="9">
        <v>0</v>
      </c>
      <c r="AL847" s="9">
        <v>0</v>
      </c>
      <c r="AM847" s="9">
        <v>2</v>
      </c>
      <c r="AN847" s="9" t="s">
        <v>20</v>
      </c>
      <c r="AO847" s="9" t="s">
        <v>20</v>
      </c>
      <c r="AQ847" s="9">
        <v>1</v>
      </c>
      <c r="AR847" s="9">
        <v>1</v>
      </c>
      <c r="AS847" s="9">
        <v>1</v>
      </c>
      <c r="AT847" s="9">
        <v>1</v>
      </c>
      <c r="AU847" s="9">
        <v>2</v>
      </c>
      <c r="AV847" s="9">
        <v>0</v>
      </c>
      <c r="AW847" s="9"/>
      <c r="AX847" s="9"/>
      <c r="BA847" s="9" t="s">
        <v>2351</v>
      </c>
      <c r="BC847" s="9"/>
      <c r="BD847" s="9"/>
      <c r="BE847" s="9"/>
      <c r="BF847" s="9"/>
      <c r="BG847" s="9"/>
      <c r="BI847" t="s">
        <v>3146</v>
      </c>
    </row>
    <row r="848" spans="1:61" x14ac:dyDescent="0.25">
      <c r="A848" s="17" t="s">
        <v>1</v>
      </c>
      <c r="B848" t="s">
        <v>382</v>
      </c>
      <c r="C848" t="str">
        <f>VLOOKUP(Tabelle1[[#This Row],[bank_name]],list_all_banks!$B$1:$C$691,2,FALSE)</f>
        <v>DE17881</v>
      </c>
      <c r="D848" s="6" t="s">
        <v>383</v>
      </c>
      <c r="E848" s="42" t="str">
        <f t="shared" si="13"/>
        <v>31.12.2015</v>
      </c>
      <c r="F848">
        <v>2015</v>
      </c>
      <c r="G848">
        <v>0</v>
      </c>
      <c r="H848" t="s">
        <v>20</v>
      </c>
      <c r="I848">
        <v>1</v>
      </c>
      <c r="J848">
        <v>1</v>
      </c>
      <c r="K848" t="s">
        <v>1</v>
      </c>
      <c r="L848">
        <v>1</v>
      </c>
      <c r="M848" t="s">
        <v>14</v>
      </c>
      <c r="N848" t="s">
        <v>19</v>
      </c>
      <c r="P848">
        <v>3</v>
      </c>
      <c r="Q848">
        <v>2</v>
      </c>
      <c r="R848">
        <v>1</v>
      </c>
      <c r="S848">
        <v>0</v>
      </c>
      <c r="U848">
        <v>1</v>
      </c>
      <c r="V848">
        <v>0</v>
      </c>
      <c r="W848" t="s">
        <v>20</v>
      </c>
      <c r="Y848" t="s">
        <v>983</v>
      </c>
      <c r="Z848" s="13">
        <v>31</v>
      </c>
      <c r="AA848" s="13">
        <v>730</v>
      </c>
      <c r="AB848" s="13">
        <v>5</v>
      </c>
      <c r="AC848" s="13" t="s">
        <v>20</v>
      </c>
      <c r="AD848" s="13" t="s">
        <v>20</v>
      </c>
      <c r="AE848" s="13" t="s">
        <v>20</v>
      </c>
      <c r="AF848" s="13" t="s">
        <v>20</v>
      </c>
      <c r="AG848" s="13">
        <v>5</v>
      </c>
      <c r="AH848" t="s">
        <v>20</v>
      </c>
      <c r="AI848">
        <v>1</v>
      </c>
      <c r="AK848">
        <v>0</v>
      </c>
      <c r="AL848">
        <v>0</v>
      </c>
      <c r="AM848">
        <v>2</v>
      </c>
      <c r="AN848" t="s">
        <v>20</v>
      </c>
      <c r="AO848" t="s">
        <v>20</v>
      </c>
      <c r="AQ848">
        <v>1</v>
      </c>
      <c r="AR848">
        <v>1</v>
      </c>
      <c r="AS848">
        <v>1</v>
      </c>
      <c r="AT848">
        <v>1</v>
      </c>
      <c r="AU848">
        <v>2</v>
      </c>
      <c r="AV848">
        <v>0</v>
      </c>
      <c r="BA848" t="s">
        <v>2351</v>
      </c>
      <c r="BG848" s="9"/>
      <c r="BI848" t="s">
        <v>3146</v>
      </c>
    </row>
    <row r="849" spans="1:61" x14ac:dyDescent="0.25">
      <c r="A849" s="17" t="s">
        <v>1</v>
      </c>
      <c r="B849" t="s">
        <v>382</v>
      </c>
      <c r="C849" t="str">
        <f>VLOOKUP(Tabelle1[[#This Row],[bank_name]],list_all_banks!$B$1:$C$691,2,FALSE)</f>
        <v>DE17881</v>
      </c>
      <c r="D849" s="6" t="s">
        <v>383</v>
      </c>
      <c r="E849" s="42" t="str">
        <f t="shared" si="13"/>
        <v>31.12.2015</v>
      </c>
      <c r="F849">
        <v>2015</v>
      </c>
      <c r="G849">
        <v>0</v>
      </c>
      <c r="H849" t="s">
        <v>20</v>
      </c>
      <c r="I849">
        <v>1</v>
      </c>
      <c r="J849">
        <v>1</v>
      </c>
      <c r="K849" t="s">
        <v>1</v>
      </c>
      <c r="L849">
        <v>1</v>
      </c>
      <c r="M849" t="s">
        <v>14</v>
      </c>
      <c r="N849" t="s">
        <v>19</v>
      </c>
      <c r="P849">
        <v>3</v>
      </c>
      <c r="Q849">
        <v>2</v>
      </c>
      <c r="R849">
        <v>1</v>
      </c>
      <c r="S849">
        <v>0</v>
      </c>
      <c r="U849">
        <v>1</v>
      </c>
      <c r="V849">
        <v>0</v>
      </c>
      <c r="W849" t="s">
        <v>20</v>
      </c>
      <c r="Y849" t="s">
        <v>1656</v>
      </c>
      <c r="Z849" s="13">
        <v>-23</v>
      </c>
      <c r="AA849" s="13">
        <v>0</v>
      </c>
      <c r="AB849" s="13">
        <v>-23</v>
      </c>
      <c r="AC849" s="13" t="s">
        <v>20</v>
      </c>
      <c r="AD849" s="13" t="s">
        <v>20</v>
      </c>
      <c r="AE849" s="13" t="s">
        <v>20</v>
      </c>
      <c r="AF849" s="13" t="s">
        <v>20</v>
      </c>
      <c r="AG849" s="13">
        <v>0</v>
      </c>
      <c r="AH849" t="s">
        <v>20</v>
      </c>
      <c r="AI849">
        <v>1</v>
      </c>
      <c r="AK849">
        <v>0</v>
      </c>
      <c r="AL849">
        <v>0</v>
      </c>
      <c r="AM849">
        <v>2</v>
      </c>
      <c r="AN849" t="s">
        <v>20</v>
      </c>
      <c r="AO849" t="s">
        <v>20</v>
      </c>
      <c r="AQ849">
        <v>1</v>
      </c>
      <c r="AR849">
        <v>1</v>
      </c>
      <c r="AS849">
        <v>1</v>
      </c>
      <c r="AT849">
        <v>1</v>
      </c>
      <c r="AU849">
        <v>2</v>
      </c>
      <c r="AV849">
        <v>0</v>
      </c>
      <c r="BA849" t="s">
        <v>2351</v>
      </c>
      <c r="BG849" s="9"/>
      <c r="BI849" t="s">
        <v>3146</v>
      </c>
    </row>
    <row r="850" spans="1:61" s="44" customFormat="1" ht="15.75" thickBot="1" x14ac:dyDescent="0.3">
      <c r="A850" s="133" t="s">
        <v>1</v>
      </c>
      <c r="B850" s="44" t="s">
        <v>382</v>
      </c>
      <c r="C850" s="44" t="str">
        <f>VLOOKUP(Tabelle1[[#This Row],[bank_name]],list_all_banks!$B$1:$C$691,2,FALSE)</f>
        <v>DE17881</v>
      </c>
      <c r="D850" s="45" t="s">
        <v>383</v>
      </c>
      <c r="E850" s="46" t="str">
        <f t="shared" si="13"/>
        <v>31.12.2015</v>
      </c>
      <c r="F850" s="44">
        <v>2015</v>
      </c>
      <c r="G850" s="44">
        <v>0</v>
      </c>
      <c r="H850" s="44" t="s">
        <v>20</v>
      </c>
      <c r="I850" s="44">
        <v>1</v>
      </c>
      <c r="J850" s="44">
        <v>1</v>
      </c>
      <c r="K850" s="44" t="s">
        <v>1</v>
      </c>
      <c r="L850" s="44">
        <v>1</v>
      </c>
      <c r="M850" s="44" t="s">
        <v>14</v>
      </c>
      <c r="N850" s="44" t="s">
        <v>19</v>
      </c>
      <c r="O850" s="45"/>
      <c r="P850" s="44">
        <v>3</v>
      </c>
      <c r="Q850" s="44">
        <v>2</v>
      </c>
      <c r="R850" s="44">
        <v>1</v>
      </c>
      <c r="S850" s="44">
        <v>0</v>
      </c>
      <c r="T850" s="45"/>
      <c r="U850" s="44">
        <v>1</v>
      </c>
      <c r="V850" s="44">
        <v>0</v>
      </c>
      <c r="W850" s="44" t="s">
        <v>20</v>
      </c>
      <c r="X850" s="45"/>
      <c r="Y850" s="127" t="s">
        <v>1725</v>
      </c>
      <c r="Z850" s="123">
        <v>16</v>
      </c>
      <c r="AA850" s="123">
        <v>11</v>
      </c>
      <c r="AB850" s="123">
        <v>13</v>
      </c>
      <c r="AC850" s="123" t="s">
        <v>20</v>
      </c>
      <c r="AD850" s="123" t="s">
        <v>20</v>
      </c>
      <c r="AE850" s="123" t="s">
        <v>20</v>
      </c>
      <c r="AF850" s="123" t="s">
        <v>20</v>
      </c>
      <c r="AG850" s="123">
        <v>0</v>
      </c>
      <c r="AH850" s="44" t="s">
        <v>20</v>
      </c>
      <c r="AI850" s="44">
        <v>1</v>
      </c>
      <c r="AJ850" s="45"/>
      <c r="AK850" s="44">
        <v>0</v>
      </c>
      <c r="AL850" s="44">
        <v>0</v>
      </c>
      <c r="AM850" s="44">
        <v>2</v>
      </c>
      <c r="AN850" s="44" t="s">
        <v>20</v>
      </c>
      <c r="AO850" s="44" t="s">
        <v>20</v>
      </c>
      <c r="AP850" s="45"/>
      <c r="AQ850" s="44">
        <v>1</v>
      </c>
      <c r="AR850" s="44">
        <v>1</v>
      </c>
      <c r="AS850" s="44">
        <v>1</v>
      </c>
      <c r="AT850" s="44">
        <v>1</v>
      </c>
      <c r="AU850" s="44">
        <v>2</v>
      </c>
      <c r="AV850" s="44">
        <v>0</v>
      </c>
      <c r="AY850" s="45"/>
      <c r="AZ850" s="46"/>
      <c r="BA850" s="44" t="s">
        <v>2351</v>
      </c>
      <c r="BB850" s="45"/>
      <c r="BH850" s="45"/>
      <c r="BI850" s="9" t="s">
        <v>3146</v>
      </c>
    </row>
    <row r="851" spans="1:61" x14ac:dyDescent="0.25">
      <c r="A851" s="102" t="s">
        <v>1</v>
      </c>
      <c r="B851" s="9" t="s">
        <v>382</v>
      </c>
      <c r="C851" s="9" t="str">
        <f>VLOOKUP(Tabelle1[[#This Row],[bank_name]],list_all_banks!$B$1:$C$691,2,FALSE)</f>
        <v>DE17881</v>
      </c>
      <c r="D851" s="6" t="s">
        <v>383</v>
      </c>
      <c r="E851" s="42" t="str">
        <f t="shared" si="13"/>
        <v>31.12.2015</v>
      </c>
      <c r="F851" s="9">
        <v>2015</v>
      </c>
      <c r="G851" s="9">
        <v>0</v>
      </c>
      <c r="H851" s="9" t="s">
        <v>20</v>
      </c>
      <c r="I851" s="9">
        <v>1</v>
      </c>
      <c r="J851" s="9">
        <v>1</v>
      </c>
      <c r="K851" s="9" t="s">
        <v>1</v>
      </c>
      <c r="L851" s="9">
        <v>1</v>
      </c>
      <c r="M851" s="9" t="s">
        <v>14</v>
      </c>
      <c r="N851" s="9" t="s">
        <v>19</v>
      </c>
      <c r="P851" s="9">
        <v>3</v>
      </c>
      <c r="Q851" s="9">
        <v>2</v>
      </c>
      <c r="R851" s="9">
        <v>1</v>
      </c>
      <c r="S851" s="9">
        <v>0</v>
      </c>
      <c r="U851" s="9">
        <v>1</v>
      </c>
      <c r="V851" s="9">
        <v>0</v>
      </c>
      <c r="W851" s="9" t="s">
        <v>20</v>
      </c>
      <c r="Y851" s="9" t="s">
        <v>820</v>
      </c>
      <c r="Z851" s="68">
        <v>183</v>
      </c>
      <c r="AA851" s="68">
        <v>150</v>
      </c>
      <c r="AB851" s="68">
        <v>134</v>
      </c>
      <c r="AC851" s="68" t="s">
        <v>20</v>
      </c>
      <c r="AD851" s="68" t="s">
        <v>20</v>
      </c>
      <c r="AE851" s="68" t="s">
        <v>20</v>
      </c>
      <c r="AF851" s="68" t="s">
        <v>20</v>
      </c>
      <c r="AG851" s="68">
        <v>15</v>
      </c>
      <c r="AH851" s="9" t="s">
        <v>20</v>
      </c>
      <c r="AI851" s="9">
        <v>1</v>
      </c>
      <c r="AK851" s="9">
        <v>0</v>
      </c>
      <c r="AL851" s="9">
        <v>0</v>
      </c>
      <c r="AM851" s="9">
        <v>2</v>
      </c>
      <c r="AN851" s="9" t="s">
        <v>20</v>
      </c>
      <c r="AO851" s="9" t="s">
        <v>20</v>
      </c>
      <c r="AQ851" s="9">
        <v>1</v>
      </c>
      <c r="AR851" s="9">
        <v>1</v>
      </c>
      <c r="AS851" s="9">
        <v>1</v>
      </c>
      <c r="AT851" s="9">
        <v>1</v>
      </c>
      <c r="AU851" s="9">
        <v>2</v>
      </c>
      <c r="AV851" s="9">
        <v>0</v>
      </c>
      <c r="AW851" s="9"/>
      <c r="AX851" s="9"/>
      <c r="BA851" s="9" t="s">
        <v>2351</v>
      </c>
      <c r="BC851" s="9"/>
      <c r="BD851" s="9"/>
      <c r="BE851" s="9"/>
      <c r="BF851" s="9"/>
      <c r="BG851" s="9"/>
      <c r="BI851" t="s">
        <v>3146</v>
      </c>
    </row>
    <row r="852" spans="1:61" x14ac:dyDescent="0.25">
      <c r="A852" s="102" t="s">
        <v>1</v>
      </c>
      <c r="B852" s="9" t="s">
        <v>382</v>
      </c>
      <c r="C852" s="9" t="str">
        <f>VLOOKUP(Tabelle1[[#This Row],[bank_name]],list_all_banks!$B$1:$C$691,2,FALSE)</f>
        <v>DE17881</v>
      </c>
      <c r="D852" s="6" t="s">
        <v>383</v>
      </c>
      <c r="E852" s="42" t="str">
        <f t="shared" si="13"/>
        <v>31.12.2015</v>
      </c>
      <c r="F852" s="9">
        <v>2015</v>
      </c>
      <c r="G852" s="9">
        <v>0</v>
      </c>
      <c r="H852" s="9" t="s">
        <v>20</v>
      </c>
      <c r="I852" s="9">
        <v>1</v>
      </c>
      <c r="J852" s="9">
        <v>1</v>
      </c>
      <c r="K852" s="9" t="s">
        <v>1</v>
      </c>
      <c r="L852" s="9">
        <v>1</v>
      </c>
      <c r="M852" s="9" t="s">
        <v>14</v>
      </c>
      <c r="N852" s="9" t="s">
        <v>19</v>
      </c>
      <c r="P852" s="9">
        <v>3</v>
      </c>
      <c r="Q852" s="9">
        <v>2</v>
      </c>
      <c r="R852" s="9">
        <v>1</v>
      </c>
      <c r="S852" s="9">
        <v>0</v>
      </c>
      <c r="U852" s="9">
        <v>1</v>
      </c>
      <c r="V852" s="9">
        <v>0</v>
      </c>
      <c r="W852" s="9" t="s">
        <v>20</v>
      </c>
      <c r="Y852" s="9" t="s">
        <v>1650</v>
      </c>
      <c r="Z852" s="68">
        <v>134</v>
      </c>
      <c r="AA852" s="68">
        <v>120</v>
      </c>
      <c r="AB852" s="68">
        <v>78</v>
      </c>
      <c r="AC852" s="68" t="s">
        <v>20</v>
      </c>
      <c r="AD852" s="68" t="s">
        <v>20</v>
      </c>
      <c r="AE852" s="68" t="s">
        <v>20</v>
      </c>
      <c r="AF852" s="68" t="s">
        <v>20</v>
      </c>
      <c r="AG852" s="68">
        <v>-21</v>
      </c>
      <c r="AH852" s="9" t="s">
        <v>20</v>
      </c>
      <c r="AI852" s="9">
        <v>1</v>
      </c>
      <c r="AK852" s="9">
        <v>0</v>
      </c>
      <c r="AL852" s="9">
        <v>0</v>
      </c>
      <c r="AM852" s="9">
        <v>2</v>
      </c>
      <c r="AN852" s="9" t="s">
        <v>20</v>
      </c>
      <c r="AO852" s="9" t="s">
        <v>20</v>
      </c>
      <c r="AQ852" s="9">
        <v>1</v>
      </c>
      <c r="AR852" s="9">
        <v>1</v>
      </c>
      <c r="AS852" s="9">
        <v>1</v>
      </c>
      <c r="AT852" s="9">
        <v>1</v>
      </c>
      <c r="AU852" s="9">
        <v>2</v>
      </c>
      <c r="AV852" s="9">
        <v>0</v>
      </c>
      <c r="AW852" s="9"/>
      <c r="AX852" s="9"/>
      <c r="BA852" s="9" t="s">
        <v>2351</v>
      </c>
      <c r="BC852" s="9"/>
      <c r="BD852" s="9"/>
      <c r="BE852" s="9"/>
      <c r="BF852" s="9"/>
      <c r="BG852" s="9"/>
      <c r="BI852" t="s">
        <v>3146</v>
      </c>
    </row>
    <row r="853" spans="1:61" x14ac:dyDescent="0.25">
      <c r="A853" s="17" t="s">
        <v>1</v>
      </c>
      <c r="B853" t="s">
        <v>382</v>
      </c>
      <c r="C853" t="str">
        <f>VLOOKUP(Tabelle1[[#This Row],[bank_name]],list_all_banks!$B$1:$C$691,2,FALSE)</f>
        <v>DE17881</v>
      </c>
      <c r="D853" s="6" t="s">
        <v>383</v>
      </c>
      <c r="E853" s="42" t="str">
        <f t="shared" si="13"/>
        <v>31.12.2016</v>
      </c>
      <c r="F853">
        <v>2016</v>
      </c>
      <c r="G853">
        <v>0</v>
      </c>
      <c r="H853" t="s">
        <v>20</v>
      </c>
      <c r="I853">
        <v>1</v>
      </c>
      <c r="J853">
        <v>1</v>
      </c>
      <c r="K853" t="s">
        <v>1</v>
      </c>
      <c r="L853">
        <v>1</v>
      </c>
      <c r="M853" t="s">
        <v>14</v>
      </c>
      <c r="N853" t="s">
        <v>19</v>
      </c>
      <c r="P853">
        <v>3</v>
      </c>
      <c r="Q853">
        <v>2</v>
      </c>
      <c r="R853" s="5">
        <v>1</v>
      </c>
      <c r="S853">
        <v>0</v>
      </c>
      <c r="T853" s="6" t="s">
        <v>2270</v>
      </c>
      <c r="U853">
        <v>1</v>
      </c>
      <c r="V853">
        <v>0</v>
      </c>
      <c r="W853" t="s">
        <v>20</v>
      </c>
      <c r="Y853" t="s">
        <v>1</v>
      </c>
      <c r="Z853" s="13">
        <v>6539</v>
      </c>
      <c r="AA853" s="13">
        <v>24983</v>
      </c>
      <c r="AB853" s="13">
        <v>2801</v>
      </c>
      <c r="AC853" s="13" t="s">
        <v>20</v>
      </c>
      <c r="AD853" s="13" t="s">
        <v>20</v>
      </c>
      <c r="AE853" s="13" t="s">
        <v>20</v>
      </c>
      <c r="AF853" s="13" t="s">
        <v>20</v>
      </c>
      <c r="AG853" s="13">
        <v>533</v>
      </c>
      <c r="AH853" t="s">
        <v>20</v>
      </c>
      <c r="AI853">
        <v>1</v>
      </c>
      <c r="AK853">
        <v>0</v>
      </c>
      <c r="AL853">
        <v>0</v>
      </c>
      <c r="AM853">
        <v>2</v>
      </c>
      <c r="AN853" t="s">
        <v>20</v>
      </c>
      <c r="AO853" t="s">
        <v>20</v>
      </c>
      <c r="AQ853">
        <v>1</v>
      </c>
      <c r="AR853">
        <v>1</v>
      </c>
      <c r="AS853">
        <v>1</v>
      </c>
      <c r="AT853">
        <v>1</v>
      </c>
      <c r="AU853">
        <v>2</v>
      </c>
      <c r="AV853">
        <v>0</v>
      </c>
      <c r="BA853" t="s">
        <v>2352</v>
      </c>
      <c r="BG853" s="9"/>
      <c r="BI853" t="s">
        <v>3146</v>
      </c>
    </row>
    <row r="854" spans="1:61" x14ac:dyDescent="0.25">
      <c r="A854" s="17" t="s">
        <v>1</v>
      </c>
      <c r="B854" t="s">
        <v>382</v>
      </c>
      <c r="C854" t="str">
        <f>VLOOKUP(Tabelle1[[#This Row],[bank_name]],list_all_banks!$B$1:$C$691,2,FALSE)</f>
        <v>DE17881</v>
      </c>
      <c r="D854" s="6" t="s">
        <v>383</v>
      </c>
      <c r="E854" s="42" t="str">
        <f t="shared" si="13"/>
        <v>31.12.2016</v>
      </c>
      <c r="F854">
        <v>2016</v>
      </c>
      <c r="G854">
        <v>0</v>
      </c>
      <c r="H854" t="s">
        <v>20</v>
      </c>
      <c r="I854">
        <v>1</v>
      </c>
      <c r="J854">
        <v>1</v>
      </c>
      <c r="K854" t="s">
        <v>1</v>
      </c>
      <c r="L854">
        <v>1</v>
      </c>
      <c r="M854" t="s">
        <v>14</v>
      </c>
      <c r="N854" t="s">
        <v>19</v>
      </c>
      <c r="P854">
        <v>3</v>
      </c>
      <c r="Q854">
        <v>2</v>
      </c>
      <c r="R854">
        <v>1</v>
      </c>
      <c r="S854">
        <v>0</v>
      </c>
      <c r="T854" s="6" t="s">
        <v>2270</v>
      </c>
      <c r="U854">
        <v>1</v>
      </c>
      <c r="V854">
        <v>0</v>
      </c>
      <c r="W854" t="s">
        <v>20</v>
      </c>
      <c r="Y854" t="s">
        <v>1695</v>
      </c>
      <c r="Z854" s="13">
        <v>15</v>
      </c>
      <c r="AA854" s="13">
        <v>18</v>
      </c>
      <c r="AB854" s="13">
        <v>-94</v>
      </c>
      <c r="AC854" s="13" t="s">
        <v>20</v>
      </c>
      <c r="AD854" s="13" t="s">
        <v>20</v>
      </c>
      <c r="AE854" s="13" t="s">
        <v>20</v>
      </c>
      <c r="AF854" s="13" t="s">
        <v>20</v>
      </c>
      <c r="AG854" s="13">
        <v>0</v>
      </c>
      <c r="AH854" t="s">
        <v>20</v>
      </c>
      <c r="AI854">
        <v>1</v>
      </c>
      <c r="AK854">
        <v>0</v>
      </c>
      <c r="AL854">
        <v>0</v>
      </c>
      <c r="AM854">
        <v>2</v>
      </c>
      <c r="AN854" t="s">
        <v>20</v>
      </c>
      <c r="AO854" t="s">
        <v>20</v>
      </c>
      <c r="AQ854">
        <v>1</v>
      </c>
      <c r="AR854">
        <v>1</v>
      </c>
      <c r="AS854">
        <v>1</v>
      </c>
      <c r="AT854">
        <v>1</v>
      </c>
      <c r="AU854">
        <v>2</v>
      </c>
      <c r="AV854">
        <v>0</v>
      </c>
      <c r="BA854" t="s">
        <v>2352</v>
      </c>
      <c r="BG854" s="9"/>
      <c r="BI854" t="s">
        <v>3146</v>
      </c>
    </row>
    <row r="855" spans="1:61" x14ac:dyDescent="0.25">
      <c r="A855" s="17" t="s">
        <v>1</v>
      </c>
      <c r="B855" t="s">
        <v>382</v>
      </c>
      <c r="C855" t="str">
        <f>VLOOKUP(Tabelle1[[#This Row],[bank_name]],list_all_banks!$B$1:$C$691,2,FALSE)</f>
        <v>DE17881</v>
      </c>
      <c r="D855" s="6" t="s">
        <v>383</v>
      </c>
      <c r="E855" s="42" t="str">
        <f t="shared" si="13"/>
        <v>31.12.2016</v>
      </c>
      <c r="F855">
        <v>2016</v>
      </c>
      <c r="G855">
        <v>0</v>
      </c>
      <c r="H855" t="s">
        <v>20</v>
      </c>
      <c r="I855">
        <v>1</v>
      </c>
      <c r="J855">
        <v>1</v>
      </c>
      <c r="K855" t="s">
        <v>1</v>
      </c>
      <c r="L855">
        <v>1</v>
      </c>
      <c r="M855" t="s">
        <v>14</v>
      </c>
      <c r="N855" t="s">
        <v>19</v>
      </c>
      <c r="P855">
        <v>3</v>
      </c>
      <c r="Q855">
        <v>2</v>
      </c>
      <c r="R855">
        <v>1</v>
      </c>
      <c r="S855">
        <v>0</v>
      </c>
      <c r="T855" s="6" t="s">
        <v>2270</v>
      </c>
      <c r="U855">
        <v>1</v>
      </c>
      <c r="V855">
        <v>0</v>
      </c>
      <c r="W855" t="s">
        <v>20</v>
      </c>
      <c r="Y855" t="s">
        <v>1657</v>
      </c>
      <c r="Z855" s="13">
        <v>19</v>
      </c>
      <c r="AA855" s="13">
        <v>49</v>
      </c>
      <c r="AB855" s="13">
        <v>4</v>
      </c>
      <c r="AC855" s="13" t="s">
        <v>20</v>
      </c>
      <c r="AD855" s="13" t="s">
        <v>20</v>
      </c>
      <c r="AE855" s="13" t="s">
        <v>20</v>
      </c>
      <c r="AF855" s="13" t="s">
        <v>20</v>
      </c>
      <c r="AG855" s="13">
        <v>0</v>
      </c>
      <c r="AH855" t="s">
        <v>20</v>
      </c>
      <c r="AI855">
        <v>1</v>
      </c>
      <c r="AK855">
        <v>0</v>
      </c>
      <c r="AL855">
        <v>0</v>
      </c>
      <c r="AM855">
        <v>2</v>
      </c>
      <c r="AN855" t="s">
        <v>20</v>
      </c>
      <c r="AO855" t="s">
        <v>20</v>
      </c>
      <c r="AQ855">
        <v>1</v>
      </c>
      <c r="AR855">
        <v>1</v>
      </c>
      <c r="AS855">
        <v>1</v>
      </c>
      <c r="AT855">
        <v>1</v>
      </c>
      <c r="AU855">
        <v>2</v>
      </c>
      <c r="AV855">
        <v>0</v>
      </c>
      <c r="BA855" t="s">
        <v>2352</v>
      </c>
      <c r="BG855" s="9"/>
      <c r="BI855" t="s">
        <v>3146</v>
      </c>
    </row>
    <row r="856" spans="1:61" x14ac:dyDescent="0.25">
      <c r="A856" s="17" t="s">
        <v>1</v>
      </c>
      <c r="B856" t="s">
        <v>382</v>
      </c>
      <c r="C856" t="str">
        <f>VLOOKUP(Tabelle1[[#This Row],[bank_name]],list_all_banks!$B$1:$C$691,2,FALSE)</f>
        <v>DE17881</v>
      </c>
      <c r="D856" s="6" t="s">
        <v>383</v>
      </c>
      <c r="E856" s="42" t="str">
        <f t="shared" si="13"/>
        <v>31.12.2016</v>
      </c>
      <c r="F856">
        <v>2016</v>
      </c>
      <c r="G856">
        <v>0</v>
      </c>
      <c r="H856" t="s">
        <v>20</v>
      </c>
      <c r="I856">
        <v>1</v>
      </c>
      <c r="J856">
        <v>1</v>
      </c>
      <c r="K856" t="s">
        <v>1</v>
      </c>
      <c r="L856">
        <v>1</v>
      </c>
      <c r="M856" t="s">
        <v>14</v>
      </c>
      <c r="N856" t="s">
        <v>19</v>
      </c>
      <c r="P856">
        <v>3</v>
      </c>
      <c r="Q856">
        <v>2</v>
      </c>
      <c r="R856">
        <v>1</v>
      </c>
      <c r="S856">
        <v>0</v>
      </c>
      <c r="T856" s="6" t="s">
        <v>2270</v>
      </c>
      <c r="U856">
        <v>1</v>
      </c>
      <c r="V856">
        <v>0</v>
      </c>
      <c r="W856" t="s">
        <v>20</v>
      </c>
      <c r="Y856" t="s">
        <v>1001</v>
      </c>
      <c r="Z856" s="13">
        <v>19</v>
      </c>
      <c r="AA856" s="13">
        <v>13</v>
      </c>
      <c r="AB856" s="13">
        <v>16</v>
      </c>
      <c r="AC856" s="13" t="s">
        <v>20</v>
      </c>
      <c r="AD856" s="13" t="s">
        <v>20</v>
      </c>
      <c r="AE856" s="13" t="s">
        <v>20</v>
      </c>
      <c r="AF856" s="13" t="s">
        <v>20</v>
      </c>
      <c r="AG856" s="13">
        <v>3</v>
      </c>
      <c r="AH856" t="s">
        <v>20</v>
      </c>
      <c r="AI856">
        <v>1</v>
      </c>
      <c r="AK856">
        <v>0</v>
      </c>
      <c r="AL856">
        <v>0</v>
      </c>
      <c r="AM856">
        <v>2</v>
      </c>
      <c r="AN856" t="s">
        <v>20</v>
      </c>
      <c r="AO856" t="s">
        <v>20</v>
      </c>
      <c r="AQ856">
        <v>1</v>
      </c>
      <c r="AR856">
        <v>1</v>
      </c>
      <c r="AS856">
        <v>1</v>
      </c>
      <c r="AT856">
        <v>1</v>
      </c>
      <c r="AU856">
        <v>2</v>
      </c>
      <c r="AV856">
        <v>0</v>
      </c>
      <c r="BA856" t="s">
        <v>2352</v>
      </c>
      <c r="BG856" s="9"/>
      <c r="BI856" t="s">
        <v>3146</v>
      </c>
    </row>
    <row r="857" spans="1:61" x14ac:dyDescent="0.25">
      <c r="A857" s="17" t="s">
        <v>1</v>
      </c>
      <c r="B857" t="s">
        <v>382</v>
      </c>
      <c r="C857" t="str">
        <f>VLOOKUP(Tabelle1[[#This Row],[bank_name]],list_all_banks!$B$1:$C$691,2,FALSE)</f>
        <v>DE17881</v>
      </c>
      <c r="D857" s="6" t="s">
        <v>383</v>
      </c>
      <c r="E857" s="42" t="str">
        <f t="shared" si="13"/>
        <v>31.12.2016</v>
      </c>
      <c r="F857">
        <v>2016</v>
      </c>
      <c r="G857">
        <v>0</v>
      </c>
      <c r="H857" t="s">
        <v>20</v>
      </c>
      <c r="I857">
        <v>1</v>
      </c>
      <c r="J857">
        <v>1</v>
      </c>
      <c r="K857" t="s">
        <v>1</v>
      </c>
      <c r="L857">
        <v>1</v>
      </c>
      <c r="M857" t="s">
        <v>14</v>
      </c>
      <c r="N857" t="s">
        <v>19</v>
      </c>
      <c r="P857">
        <v>3</v>
      </c>
      <c r="Q857">
        <v>2</v>
      </c>
      <c r="R857">
        <v>1</v>
      </c>
      <c r="S857">
        <v>0</v>
      </c>
      <c r="T857" s="6" t="s">
        <v>2270</v>
      </c>
      <c r="U857">
        <v>1</v>
      </c>
      <c r="V857">
        <v>0</v>
      </c>
      <c r="W857" t="s">
        <v>20</v>
      </c>
      <c r="Y857" t="s">
        <v>1020</v>
      </c>
      <c r="Z857" s="13">
        <v>38</v>
      </c>
      <c r="AA857" s="13">
        <v>397</v>
      </c>
      <c r="AB857" s="13">
        <v>38</v>
      </c>
      <c r="AC857" s="13" t="s">
        <v>20</v>
      </c>
      <c r="AD857" s="13" t="s">
        <v>20</v>
      </c>
      <c r="AE857" s="13" t="s">
        <v>20</v>
      </c>
      <c r="AF857" s="13" t="s">
        <v>20</v>
      </c>
      <c r="AG857" s="13">
        <v>13</v>
      </c>
      <c r="AH857" t="s">
        <v>20</v>
      </c>
      <c r="AI857">
        <v>1</v>
      </c>
      <c r="AK857">
        <v>0</v>
      </c>
      <c r="AL857">
        <v>0</v>
      </c>
      <c r="AM857">
        <v>2</v>
      </c>
      <c r="AN857" t="s">
        <v>20</v>
      </c>
      <c r="AO857" t="s">
        <v>20</v>
      </c>
      <c r="AQ857">
        <v>1</v>
      </c>
      <c r="AR857">
        <v>1</v>
      </c>
      <c r="AS857">
        <v>1</v>
      </c>
      <c r="AT857">
        <v>1</v>
      </c>
      <c r="AU857">
        <v>2</v>
      </c>
      <c r="AV857">
        <v>0</v>
      </c>
      <c r="BA857" t="s">
        <v>2352</v>
      </c>
      <c r="BG857" s="9"/>
      <c r="BI857" t="s">
        <v>3146</v>
      </c>
    </row>
    <row r="858" spans="1:61" x14ac:dyDescent="0.25">
      <c r="A858" s="102" t="s">
        <v>1</v>
      </c>
      <c r="B858" s="9" t="s">
        <v>382</v>
      </c>
      <c r="C858" s="9" t="str">
        <f>VLOOKUP(Tabelle1[[#This Row],[bank_name]],list_all_banks!$B$1:$C$691,2,FALSE)</f>
        <v>DE17881</v>
      </c>
      <c r="D858" s="6" t="s">
        <v>383</v>
      </c>
      <c r="E858" s="42" t="str">
        <f t="shared" si="13"/>
        <v>31.12.2016</v>
      </c>
      <c r="F858" s="9">
        <v>2016</v>
      </c>
      <c r="G858" s="9">
        <v>0</v>
      </c>
      <c r="H858" s="9" t="s">
        <v>20</v>
      </c>
      <c r="I858" s="9">
        <v>1</v>
      </c>
      <c r="J858" s="9">
        <v>1</v>
      </c>
      <c r="K858" s="9" t="s">
        <v>1</v>
      </c>
      <c r="L858" s="9">
        <v>1</v>
      </c>
      <c r="M858" s="9" t="s">
        <v>14</v>
      </c>
      <c r="N858" s="9" t="s">
        <v>19</v>
      </c>
      <c r="P858" s="9">
        <v>3</v>
      </c>
      <c r="Q858" s="9">
        <v>2</v>
      </c>
      <c r="R858" s="9">
        <v>1</v>
      </c>
      <c r="S858" s="9">
        <v>0</v>
      </c>
      <c r="T858" s="6" t="s">
        <v>2270</v>
      </c>
      <c r="U858" s="9">
        <v>1</v>
      </c>
      <c r="V858" s="9">
        <v>0</v>
      </c>
      <c r="W858" s="9" t="s">
        <v>20</v>
      </c>
      <c r="Y858" s="9" t="s">
        <v>1735</v>
      </c>
      <c r="Z858" s="68">
        <v>3</v>
      </c>
      <c r="AA858" s="68">
        <v>0</v>
      </c>
      <c r="AB858" s="68">
        <v>3</v>
      </c>
      <c r="AC858" s="68" t="s">
        <v>20</v>
      </c>
      <c r="AD858" s="68" t="s">
        <v>20</v>
      </c>
      <c r="AE858" s="68" t="s">
        <v>20</v>
      </c>
      <c r="AF858" s="68" t="s">
        <v>20</v>
      </c>
      <c r="AG858" s="68">
        <v>0</v>
      </c>
      <c r="AH858" s="9" t="s">
        <v>20</v>
      </c>
      <c r="AI858" s="9">
        <v>1</v>
      </c>
      <c r="AK858" s="9">
        <v>0</v>
      </c>
      <c r="AL858" s="9">
        <v>0</v>
      </c>
      <c r="AM858" s="9">
        <v>2</v>
      </c>
      <c r="AN858" s="9" t="s">
        <v>20</v>
      </c>
      <c r="AO858" s="9" t="s">
        <v>20</v>
      </c>
      <c r="AQ858" s="9">
        <v>1</v>
      </c>
      <c r="AR858" s="9">
        <v>1</v>
      </c>
      <c r="AS858" s="9">
        <v>1</v>
      </c>
      <c r="AT858" s="9">
        <v>1</v>
      </c>
      <c r="AU858" s="9">
        <v>2</v>
      </c>
      <c r="AV858" s="9">
        <v>0</v>
      </c>
      <c r="AW858" s="9"/>
      <c r="AX858" s="9"/>
      <c r="BA858" s="9" t="s">
        <v>2352</v>
      </c>
      <c r="BC858" s="9"/>
      <c r="BD858" s="9"/>
      <c r="BE858" s="9"/>
      <c r="BF858" s="9"/>
      <c r="BG858" s="9"/>
      <c r="BI858" t="s">
        <v>3146</v>
      </c>
    </row>
    <row r="859" spans="1:61" x14ac:dyDescent="0.25">
      <c r="A859" s="17" t="s">
        <v>1</v>
      </c>
      <c r="B859" t="s">
        <v>382</v>
      </c>
      <c r="C859" t="str">
        <f>VLOOKUP(Tabelle1[[#This Row],[bank_name]],list_all_banks!$B$1:$C$691,2,FALSE)</f>
        <v>DE17881</v>
      </c>
      <c r="D859" s="6" t="s">
        <v>383</v>
      </c>
      <c r="E859" s="42" t="str">
        <f t="shared" si="13"/>
        <v>31.12.2016</v>
      </c>
      <c r="F859">
        <v>2016</v>
      </c>
      <c r="G859">
        <v>0</v>
      </c>
      <c r="H859" t="s">
        <v>20</v>
      </c>
      <c r="I859">
        <v>1</v>
      </c>
      <c r="J859">
        <v>1</v>
      </c>
      <c r="K859" t="s">
        <v>1</v>
      </c>
      <c r="L859">
        <v>1</v>
      </c>
      <c r="M859" t="s">
        <v>14</v>
      </c>
      <c r="N859" t="s">
        <v>19</v>
      </c>
      <c r="P859">
        <v>3</v>
      </c>
      <c r="Q859">
        <v>2</v>
      </c>
      <c r="R859">
        <v>1</v>
      </c>
      <c r="S859">
        <v>0</v>
      </c>
      <c r="T859" s="6" t="s">
        <v>2270</v>
      </c>
      <c r="U859">
        <v>1</v>
      </c>
      <c r="V859">
        <v>0</v>
      </c>
      <c r="W859" t="s">
        <v>20</v>
      </c>
      <c r="Y859" t="s">
        <v>1170</v>
      </c>
      <c r="Z859" s="13">
        <v>547</v>
      </c>
      <c r="AA859" s="13">
        <v>1210</v>
      </c>
      <c r="AB859" s="13">
        <v>231</v>
      </c>
      <c r="AC859" s="13" t="s">
        <v>20</v>
      </c>
      <c r="AD859" s="13" t="s">
        <v>20</v>
      </c>
      <c r="AE859" s="13" t="s">
        <v>20</v>
      </c>
      <c r="AF859" s="13" t="s">
        <v>20</v>
      </c>
      <c r="AG859" s="13">
        <v>33</v>
      </c>
      <c r="AH859" t="s">
        <v>20</v>
      </c>
      <c r="AI859">
        <v>1</v>
      </c>
      <c r="AK859">
        <v>0</v>
      </c>
      <c r="AL859">
        <v>0</v>
      </c>
      <c r="AM859">
        <v>2</v>
      </c>
      <c r="AN859" t="s">
        <v>20</v>
      </c>
      <c r="AO859" t="s">
        <v>20</v>
      </c>
      <c r="AQ859">
        <v>1</v>
      </c>
      <c r="AR859">
        <v>1</v>
      </c>
      <c r="AS859">
        <v>1</v>
      </c>
      <c r="AT859">
        <v>1</v>
      </c>
      <c r="AU859">
        <v>2</v>
      </c>
      <c r="AV859">
        <v>0</v>
      </c>
      <c r="BA859" t="s">
        <v>2352</v>
      </c>
      <c r="BG859" s="9"/>
      <c r="BI859" t="s">
        <v>3146</v>
      </c>
    </row>
    <row r="860" spans="1:61" x14ac:dyDescent="0.25">
      <c r="A860" s="17" t="s">
        <v>1</v>
      </c>
      <c r="B860" t="s">
        <v>382</v>
      </c>
      <c r="C860" t="str">
        <f>VLOOKUP(Tabelle1[[#This Row],[bank_name]],list_all_banks!$B$1:$C$691,2,FALSE)</f>
        <v>DE17881</v>
      </c>
      <c r="D860" s="6" t="s">
        <v>383</v>
      </c>
      <c r="E860" s="42" t="str">
        <f t="shared" si="13"/>
        <v>31.12.2016</v>
      </c>
      <c r="F860">
        <v>2016</v>
      </c>
      <c r="G860">
        <v>0</v>
      </c>
      <c r="H860" t="s">
        <v>20</v>
      </c>
      <c r="I860">
        <v>1</v>
      </c>
      <c r="J860">
        <v>1</v>
      </c>
      <c r="K860" t="s">
        <v>1</v>
      </c>
      <c r="L860">
        <v>1</v>
      </c>
      <c r="M860" t="s">
        <v>14</v>
      </c>
      <c r="N860" t="s">
        <v>19</v>
      </c>
      <c r="P860">
        <v>3</v>
      </c>
      <c r="Q860">
        <v>2</v>
      </c>
      <c r="R860">
        <v>1</v>
      </c>
      <c r="S860">
        <v>0</v>
      </c>
      <c r="T860" s="6" t="s">
        <v>2270</v>
      </c>
      <c r="U860">
        <v>1</v>
      </c>
      <c r="V860">
        <v>0</v>
      </c>
      <c r="W860" t="s">
        <v>20</v>
      </c>
      <c r="Y860" t="s">
        <v>1218</v>
      </c>
      <c r="Z860" s="13">
        <v>5</v>
      </c>
      <c r="AA860" s="13">
        <v>0</v>
      </c>
      <c r="AB860" s="13">
        <v>-2</v>
      </c>
      <c r="AC860" s="13" t="s">
        <v>20</v>
      </c>
      <c r="AD860" s="13" t="s">
        <v>20</v>
      </c>
      <c r="AE860" s="13" t="s">
        <v>20</v>
      </c>
      <c r="AF860" s="13" t="s">
        <v>20</v>
      </c>
      <c r="AG860" s="13">
        <v>0</v>
      </c>
      <c r="AH860" t="s">
        <v>20</v>
      </c>
      <c r="AI860">
        <v>1</v>
      </c>
      <c r="AK860">
        <v>0</v>
      </c>
      <c r="AL860">
        <v>0</v>
      </c>
      <c r="AM860">
        <v>2</v>
      </c>
      <c r="AN860" t="s">
        <v>20</v>
      </c>
      <c r="AO860" t="s">
        <v>20</v>
      </c>
      <c r="AQ860">
        <v>1</v>
      </c>
      <c r="AR860">
        <v>1</v>
      </c>
      <c r="AS860">
        <v>1</v>
      </c>
      <c r="AT860">
        <v>1</v>
      </c>
      <c r="AU860">
        <v>2</v>
      </c>
      <c r="AV860">
        <v>0</v>
      </c>
      <c r="BA860" t="s">
        <v>2352</v>
      </c>
      <c r="BG860" s="9"/>
      <c r="BI860" t="s">
        <v>3146</v>
      </c>
    </row>
    <row r="861" spans="1:61" x14ac:dyDescent="0.25">
      <c r="A861" s="17" t="s">
        <v>1</v>
      </c>
      <c r="B861" t="s">
        <v>382</v>
      </c>
      <c r="C861" t="str">
        <f>VLOOKUP(Tabelle1[[#This Row],[bank_name]],list_all_banks!$B$1:$C$691,2,FALSE)</f>
        <v>DE17881</v>
      </c>
      <c r="D861" s="6" t="s">
        <v>383</v>
      </c>
      <c r="E861" s="42" t="str">
        <f t="shared" si="13"/>
        <v>31.12.2016</v>
      </c>
      <c r="F861">
        <v>2016</v>
      </c>
      <c r="G861">
        <v>0</v>
      </c>
      <c r="H861" t="s">
        <v>20</v>
      </c>
      <c r="I861">
        <v>1</v>
      </c>
      <c r="J861">
        <v>1</v>
      </c>
      <c r="K861" t="s">
        <v>1</v>
      </c>
      <c r="L861">
        <v>1</v>
      </c>
      <c r="M861" t="s">
        <v>14</v>
      </c>
      <c r="N861" t="s">
        <v>19</v>
      </c>
      <c r="P861">
        <v>3</v>
      </c>
      <c r="Q861">
        <v>2</v>
      </c>
      <c r="R861">
        <v>1</v>
      </c>
      <c r="S861">
        <v>0</v>
      </c>
      <c r="T861" s="6" t="s">
        <v>2270</v>
      </c>
      <c r="U861">
        <v>1</v>
      </c>
      <c r="V861">
        <v>0</v>
      </c>
      <c r="W861" t="s">
        <v>20</v>
      </c>
      <c r="Y861" t="s">
        <v>1736</v>
      </c>
      <c r="Z861" s="13">
        <v>-3</v>
      </c>
      <c r="AA861" s="13">
        <v>0</v>
      </c>
      <c r="AB861" s="13">
        <v>-4</v>
      </c>
      <c r="AC861" s="13" t="s">
        <v>20</v>
      </c>
      <c r="AD861" s="13" t="s">
        <v>20</v>
      </c>
      <c r="AE861" s="13" t="s">
        <v>20</v>
      </c>
      <c r="AF861" s="13" t="s">
        <v>20</v>
      </c>
      <c r="AG861" s="13">
        <v>0</v>
      </c>
      <c r="AH861" t="s">
        <v>20</v>
      </c>
      <c r="AI861">
        <v>1</v>
      </c>
      <c r="AK861">
        <v>0</v>
      </c>
      <c r="AL861">
        <v>0</v>
      </c>
      <c r="AM861">
        <v>2</v>
      </c>
      <c r="AN861" t="s">
        <v>20</v>
      </c>
      <c r="AO861" t="s">
        <v>20</v>
      </c>
      <c r="AQ861">
        <v>1</v>
      </c>
      <c r="AR861">
        <v>1</v>
      </c>
      <c r="AS861">
        <v>1</v>
      </c>
      <c r="AT861">
        <v>1</v>
      </c>
      <c r="AU861">
        <v>2</v>
      </c>
      <c r="AV861">
        <v>0</v>
      </c>
      <c r="BA861" t="s">
        <v>2352</v>
      </c>
      <c r="BG861" s="9"/>
      <c r="BI861" t="s">
        <v>3146</v>
      </c>
    </row>
    <row r="862" spans="1:61" x14ac:dyDescent="0.25">
      <c r="A862" s="17" t="s">
        <v>1</v>
      </c>
      <c r="B862" t="s">
        <v>382</v>
      </c>
      <c r="C862" t="str">
        <f>VLOOKUP(Tabelle1[[#This Row],[bank_name]],list_all_banks!$B$1:$C$691,2,FALSE)</f>
        <v>DE17881</v>
      </c>
      <c r="D862" s="6" t="s">
        <v>383</v>
      </c>
      <c r="E862" s="42" t="str">
        <f t="shared" si="13"/>
        <v>31.12.2016</v>
      </c>
      <c r="F862">
        <v>2016</v>
      </c>
      <c r="G862">
        <v>0</v>
      </c>
      <c r="H862" t="s">
        <v>20</v>
      </c>
      <c r="I862">
        <v>1</v>
      </c>
      <c r="J862">
        <v>1</v>
      </c>
      <c r="K862" t="s">
        <v>1</v>
      </c>
      <c r="L862">
        <v>1</v>
      </c>
      <c r="M862" t="s">
        <v>14</v>
      </c>
      <c r="N862" t="s">
        <v>19</v>
      </c>
      <c r="P862">
        <v>3</v>
      </c>
      <c r="Q862">
        <v>2</v>
      </c>
      <c r="R862">
        <v>1</v>
      </c>
      <c r="S862">
        <v>0</v>
      </c>
      <c r="T862" s="6" t="s">
        <v>2270</v>
      </c>
      <c r="U862">
        <v>1</v>
      </c>
      <c r="V862">
        <v>0</v>
      </c>
      <c r="W862" t="s">
        <v>20</v>
      </c>
      <c r="Y862" t="s">
        <v>1225</v>
      </c>
      <c r="Z862" s="13">
        <v>36</v>
      </c>
      <c r="AA862" s="13">
        <v>71</v>
      </c>
      <c r="AB862" s="13">
        <v>13</v>
      </c>
      <c r="AC862" s="13" t="s">
        <v>20</v>
      </c>
      <c r="AD862" s="13" t="s">
        <v>20</v>
      </c>
      <c r="AE862" s="13" t="s">
        <v>20</v>
      </c>
      <c r="AF862" s="13" t="s">
        <v>20</v>
      </c>
      <c r="AG862" s="13">
        <v>3</v>
      </c>
      <c r="AH862" t="s">
        <v>20</v>
      </c>
      <c r="AI862">
        <v>1</v>
      </c>
      <c r="AK862">
        <v>0</v>
      </c>
      <c r="AL862">
        <v>0</v>
      </c>
      <c r="AM862">
        <v>2</v>
      </c>
      <c r="AN862" t="s">
        <v>20</v>
      </c>
      <c r="AO862" t="s">
        <v>20</v>
      </c>
      <c r="AQ862">
        <v>1</v>
      </c>
      <c r="AR862">
        <v>1</v>
      </c>
      <c r="AS862">
        <v>1</v>
      </c>
      <c r="AT862">
        <v>1</v>
      </c>
      <c r="AU862">
        <v>2</v>
      </c>
      <c r="AV862">
        <v>0</v>
      </c>
      <c r="BA862" t="s">
        <v>2352</v>
      </c>
      <c r="BG862" s="9"/>
      <c r="BI862" t="s">
        <v>3146</v>
      </c>
    </row>
    <row r="863" spans="1:61" x14ac:dyDescent="0.25">
      <c r="A863" s="17" t="s">
        <v>1</v>
      </c>
      <c r="B863" t="s">
        <v>382</v>
      </c>
      <c r="C863" t="str">
        <f>VLOOKUP(Tabelle1[[#This Row],[bank_name]],list_all_banks!$B$1:$C$691,2,FALSE)</f>
        <v>DE17881</v>
      </c>
      <c r="D863" s="6" t="s">
        <v>383</v>
      </c>
      <c r="E863" s="42" t="str">
        <f t="shared" si="13"/>
        <v>31.12.2016</v>
      </c>
      <c r="F863">
        <v>2016</v>
      </c>
      <c r="G863">
        <v>0</v>
      </c>
      <c r="H863" t="s">
        <v>20</v>
      </c>
      <c r="I863">
        <v>1</v>
      </c>
      <c r="J863">
        <v>1</v>
      </c>
      <c r="K863" t="s">
        <v>1</v>
      </c>
      <c r="L863">
        <v>1</v>
      </c>
      <c r="M863" t="s">
        <v>14</v>
      </c>
      <c r="N863" t="s">
        <v>19</v>
      </c>
      <c r="P863">
        <v>3</v>
      </c>
      <c r="Q863">
        <v>2</v>
      </c>
      <c r="R863">
        <v>1</v>
      </c>
      <c r="S863">
        <v>0</v>
      </c>
      <c r="T863" s="6" t="s">
        <v>2270</v>
      </c>
      <c r="U863">
        <v>1</v>
      </c>
      <c r="V863">
        <v>0</v>
      </c>
      <c r="W863" t="s">
        <v>20</v>
      </c>
      <c r="Y863" t="s">
        <v>1672</v>
      </c>
      <c r="Z863" s="13">
        <v>12</v>
      </c>
      <c r="AA863" s="13">
        <v>14</v>
      </c>
      <c r="AB863" s="13">
        <v>-10</v>
      </c>
      <c r="AC863" s="13" t="s">
        <v>20</v>
      </c>
      <c r="AD863" s="13" t="s">
        <v>20</v>
      </c>
      <c r="AE863" s="13" t="s">
        <v>20</v>
      </c>
      <c r="AF863" s="13" t="s">
        <v>20</v>
      </c>
      <c r="AG863" s="13">
        <v>0</v>
      </c>
      <c r="AH863" t="s">
        <v>20</v>
      </c>
      <c r="AI863">
        <v>1</v>
      </c>
      <c r="AK863">
        <v>0</v>
      </c>
      <c r="AL863">
        <v>0</v>
      </c>
      <c r="AM863">
        <v>2</v>
      </c>
      <c r="AN863" t="s">
        <v>20</v>
      </c>
      <c r="AO863" t="s">
        <v>20</v>
      </c>
      <c r="AQ863">
        <v>1</v>
      </c>
      <c r="AR863">
        <v>1</v>
      </c>
      <c r="AS863">
        <v>1</v>
      </c>
      <c r="AT863">
        <v>1</v>
      </c>
      <c r="AU863">
        <v>2</v>
      </c>
      <c r="AV863">
        <v>0</v>
      </c>
      <c r="BA863" t="s">
        <v>2352</v>
      </c>
      <c r="BG863" s="9"/>
      <c r="BI863" t="s">
        <v>3146</v>
      </c>
    </row>
    <row r="864" spans="1:61" x14ac:dyDescent="0.25">
      <c r="A864" s="17" t="s">
        <v>1</v>
      </c>
      <c r="B864" t="s">
        <v>382</v>
      </c>
      <c r="C864" t="str">
        <f>VLOOKUP(Tabelle1[[#This Row],[bank_name]],list_all_banks!$B$1:$C$691,2,FALSE)</f>
        <v>DE17881</v>
      </c>
      <c r="D864" s="6" t="s">
        <v>383</v>
      </c>
      <c r="E864" s="42" t="str">
        <f t="shared" si="13"/>
        <v>31.12.2016</v>
      </c>
      <c r="F864">
        <v>2016</v>
      </c>
      <c r="G864">
        <v>0</v>
      </c>
      <c r="H864" t="s">
        <v>20</v>
      </c>
      <c r="I864">
        <v>1</v>
      </c>
      <c r="J864">
        <v>1</v>
      </c>
      <c r="K864" t="s">
        <v>1</v>
      </c>
      <c r="L864">
        <v>1</v>
      </c>
      <c r="M864" t="s">
        <v>14</v>
      </c>
      <c r="N864" t="s">
        <v>19</v>
      </c>
      <c r="P864">
        <v>3</v>
      </c>
      <c r="Q864">
        <v>2</v>
      </c>
      <c r="R864">
        <v>1</v>
      </c>
      <c r="S864">
        <v>0</v>
      </c>
      <c r="T864" s="6" t="s">
        <v>2270</v>
      </c>
      <c r="U864">
        <v>1</v>
      </c>
      <c r="V864">
        <v>0</v>
      </c>
      <c r="W864" t="s">
        <v>20</v>
      </c>
      <c r="Y864" t="s">
        <v>154</v>
      </c>
      <c r="Z864" s="13">
        <v>42</v>
      </c>
      <c r="AA864" s="13">
        <v>88</v>
      </c>
      <c r="AB864" s="13">
        <v>-1</v>
      </c>
      <c r="AC864" s="13" t="s">
        <v>20</v>
      </c>
      <c r="AD864" s="13" t="s">
        <v>20</v>
      </c>
      <c r="AE864" s="13" t="s">
        <v>20</v>
      </c>
      <c r="AF864" s="13" t="s">
        <v>20</v>
      </c>
      <c r="AG864" s="13">
        <v>0</v>
      </c>
      <c r="AH864" t="s">
        <v>20</v>
      </c>
      <c r="AI864">
        <v>1</v>
      </c>
      <c r="AK864">
        <v>0</v>
      </c>
      <c r="AL864">
        <v>0</v>
      </c>
      <c r="AM864">
        <v>2</v>
      </c>
      <c r="AN864" t="s">
        <v>20</v>
      </c>
      <c r="AO864" t="s">
        <v>20</v>
      </c>
      <c r="AQ864">
        <v>1</v>
      </c>
      <c r="AR864">
        <v>1</v>
      </c>
      <c r="AS864">
        <v>1</v>
      </c>
      <c r="AT864">
        <v>1</v>
      </c>
      <c r="AU864">
        <v>2</v>
      </c>
      <c r="AV864">
        <v>0</v>
      </c>
      <c r="BA864" t="s">
        <v>2352</v>
      </c>
      <c r="BG864" s="9"/>
      <c r="BI864" t="s">
        <v>3146</v>
      </c>
    </row>
    <row r="865" spans="1:61" x14ac:dyDescent="0.25">
      <c r="A865" s="102" t="s">
        <v>1</v>
      </c>
      <c r="B865" s="9" t="s">
        <v>382</v>
      </c>
      <c r="C865" s="9" t="str">
        <f>VLOOKUP(Tabelle1[[#This Row],[bank_name]],list_all_banks!$B$1:$C$691,2,FALSE)</f>
        <v>DE17881</v>
      </c>
      <c r="D865" s="6" t="s">
        <v>383</v>
      </c>
      <c r="E865" s="42" t="str">
        <f t="shared" si="13"/>
        <v>31.12.2016</v>
      </c>
      <c r="F865" s="9">
        <v>2016</v>
      </c>
      <c r="G865" s="9">
        <v>0</v>
      </c>
      <c r="H865" s="9" t="s">
        <v>20</v>
      </c>
      <c r="I865" s="9">
        <v>1</v>
      </c>
      <c r="J865" s="9">
        <v>1</v>
      </c>
      <c r="K865" s="9" t="s">
        <v>1</v>
      </c>
      <c r="L865" s="9">
        <v>1</v>
      </c>
      <c r="M865" s="9" t="s">
        <v>14</v>
      </c>
      <c r="N865" s="9" t="s">
        <v>19</v>
      </c>
      <c r="P865" s="9">
        <v>3</v>
      </c>
      <c r="Q865" s="9">
        <v>2</v>
      </c>
      <c r="R865" s="9">
        <v>1</v>
      </c>
      <c r="S865" s="9">
        <v>0</v>
      </c>
      <c r="T865" s="6" t="s">
        <v>2270</v>
      </c>
      <c r="U865" s="9">
        <v>1</v>
      </c>
      <c r="V865" s="9">
        <v>0</v>
      </c>
      <c r="W865" s="9" t="s">
        <v>20</v>
      </c>
      <c r="Y865" s="9" t="s">
        <v>1278</v>
      </c>
      <c r="Z865" s="68">
        <v>18</v>
      </c>
      <c r="AA865" s="68">
        <v>74</v>
      </c>
      <c r="AB865" s="68">
        <v>5</v>
      </c>
      <c r="AC865" s="68" t="s">
        <v>20</v>
      </c>
      <c r="AD865" s="68" t="s">
        <v>20</v>
      </c>
      <c r="AE865" s="68" t="s">
        <v>20</v>
      </c>
      <c r="AF865" s="68" t="s">
        <v>20</v>
      </c>
      <c r="AG865" s="68">
        <v>1</v>
      </c>
      <c r="AH865" s="9" t="s">
        <v>20</v>
      </c>
      <c r="AI865" s="9">
        <v>1</v>
      </c>
      <c r="AK865" s="9">
        <v>0</v>
      </c>
      <c r="AL865" s="9">
        <v>0</v>
      </c>
      <c r="AM865" s="9">
        <v>2</v>
      </c>
      <c r="AN865" s="9" t="s">
        <v>20</v>
      </c>
      <c r="AO865" s="9" t="s">
        <v>20</v>
      </c>
      <c r="AQ865" s="9">
        <v>1</v>
      </c>
      <c r="AR865" s="9">
        <v>1</v>
      </c>
      <c r="AS865" s="9">
        <v>1</v>
      </c>
      <c r="AT865" s="9">
        <v>1</v>
      </c>
      <c r="AU865" s="9">
        <v>2</v>
      </c>
      <c r="AV865" s="9">
        <v>0</v>
      </c>
      <c r="AW865" s="9"/>
      <c r="AX865" s="9"/>
      <c r="BA865" s="9" t="s">
        <v>2352</v>
      </c>
      <c r="BC865" s="9"/>
      <c r="BD865" s="9"/>
      <c r="BE865" s="9"/>
      <c r="BF865" s="9"/>
      <c r="BG865" s="9"/>
      <c r="BI865" t="s">
        <v>3146</v>
      </c>
    </row>
    <row r="866" spans="1:61" x14ac:dyDescent="0.25">
      <c r="A866" s="102" t="s">
        <v>1</v>
      </c>
      <c r="B866" s="9" t="s">
        <v>382</v>
      </c>
      <c r="C866" s="9" t="str">
        <f>VLOOKUP(Tabelle1[[#This Row],[bank_name]],list_all_banks!$B$1:$C$691,2,FALSE)</f>
        <v>DE17881</v>
      </c>
      <c r="D866" s="6" t="s">
        <v>383</v>
      </c>
      <c r="E866" s="42" t="str">
        <f t="shared" si="13"/>
        <v>31.12.2016</v>
      </c>
      <c r="F866" s="9">
        <v>2016</v>
      </c>
      <c r="G866" s="9">
        <v>0</v>
      </c>
      <c r="H866" s="9" t="s">
        <v>20</v>
      </c>
      <c r="I866" s="9">
        <v>1</v>
      </c>
      <c r="J866" s="9">
        <v>1</v>
      </c>
      <c r="K866" s="9" t="s">
        <v>1</v>
      </c>
      <c r="L866" s="9">
        <v>1</v>
      </c>
      <c r="M866" s="9" t="s">
        <v>14</v>
      </c>
      <c r="N866" s="9" t="s">
        <v>19</v>
      </c>
      <c r="P866" s="9">
        <v>3</v>
      </c>
      <c r="Q866" s="9">
        <v>2</v>
      </c>
      <c r="R866" s="9">
        <v>1</v>
      </c>
      <c r="S866" s="9">
        <v>0</v>
      </c>
      <c r="T866" s="6" t="s">
        <v>2270</v>
      </c>
      <c r="U866" s="9">
        <v>1</v>
      </c>
      <c r="V866" s="9">
        <v>0</v>
      </c>
      <c r="W866" s="9" t="s">
        <v>20</v>
      </c>
      <c r="Y866" s="9" t="s">
        <v>1651</v>
      </c>
      <c r="Z866" s="68">
        <v>20</v>
      </c>
      <c r="AA866" s="68">
        <v>170</v>
      </c>
      <c r="AB866" s="68">
        <v>-68</v>
      </c>
      <c r="AC866" s="68" t="s">
        <v>20</v>
      </c>
      <c r="AD866" s="68" t="s">
        <v>20</v>
      </c>
      <c r="AE866" s="68" t="s">
        <v>20</v>
      </c>
      <c r="AF866" s="68" t="s">
        <v>20</v>
      </c>
      <c r="AG866" s="68">
        <v>-3</v>
      </c>
      <c r="AH866" s="9" t="s">
        <v>20</v>
      </c>
      <c r="AI866" s="9">
        <v>1</v>
      </c>
      <c r="AK866" s="9">
        <v>0</v>
      </c>
      <c r="AL866" s="9">
        <v>0</v>
      </c>
      <c r="AM866" s="9">
        <v>2</v>
      </c>
      <c r="AN866" s="9" t="s">
        <v>20</v>
      </c>
      <c r="AO866" s="9" t="s">
        <v>20</v>
      </c>
      <c r="AQ866" s="9">
        <v>1</v>
      </c>
      <c r="AR866" s="9">
        <v>1</v>
      </c>
      <c r="AS866" s="9">
        <v>1</v>
      </c>
      <c r="AT866" s="9">
        <v>1</v>
      </c>
      <c r="AU866" s="9">
        <v>2</v>
      </c>
      <c r="AV866" s="9">
        <v>0</v>
      </c>
      <c r="AW866" s="9"/>
      <c r="AX866" s="9"/>
      <c r="BA866" s="9" t="s">
        <v>2352</v>
      </c>
      <c r="BG866" s="9"/>
      <c r="BI866" t="s">
        <v>3146</v>
      </c>
    </row>
    <row r="867" spans="1:61" x14ac:dyDescent="0.25">
      <c r="A867" s="17" t="s">
        <v>1</v>
      </c>
      <c r="B867" t="s">
        <v>382</v>
      </c>
      <c r="C867" t="str">
        <f>VLOOKUP(Tabelle1[[#This Row],[bank_name]],list_all_banks!$B$1:$C$691,2,FALSE)</f>
        <v>DE17881</v>
      </c>
      <c r="D867" s="6" t="s">
        <v>383</v>
      </c>
      <c r="E867" s="42" t="str">
        <f t="shared" si="13"/>
        <v>31.12.2016</v>
      </c>
      <c r="F867">
        <v>2016</v>
      </c>
      <c r="G867">
        <v>0</v>
      </c>
      <c r="H867" t="s">
        <v>20</v>
      </c>
      <c r="I867">
        <v>1</v>
      </c>
      <c r="J867">
        <v>1</v>
      </c>
      <c r="K867" t="s">
        <v>1</v>
      </c>
      <c r="L867">
        <v>1</v>
      </c>
      <c r="M867" t="s">
        <v>14</v>
      </c>
      <c r="N867" t="s">
        <v>19</v>
      </c>
      <c r="P867">
        <v>3</v>
      </c>
      <c r="Q867">
        <v>2</v>
      </c>
      <c r="R867">
        <v>1</v>
      </c>
      <c r="S867">
        <v>0</v>
      </c>
      <c r="T867" s="6" t="s">
        <v>2270</v>
      </c>
      <c r="U867">
        <v>1</v>
      </c>
      <c r="V867">
        <v>0</v>
      </c>
      <c r="W867" t="s">
        <v>20</v>
      </c>
      <c r="Y867" t="s">
        <v>1659</v>
      </c>
      <c r="Z867" s="13">
        <v>96</v>
      </c>
      <c r="AA867" s="13">
        <v>109</v>
      </c>
      <c r="AB867" s="13">
        <v>16</v>
      </c>
      <c r="AC867" s="13" t="s">
        <v>20</v>
      </c>
      <c r="AD867" s="13" t="s">
        <v>20</v>
      </c>
      <c r="AE867" s="13" t="s">
        <v>20</v>
      </c>
      <c r="AF867" s="13" t="s">
        <v>20</v>
      </c>
      <c r="AG867" s="13">
        <v>-2</v>
      </c>
      <c r="AH867" t="s">
        <v>20</v>
      </c>
      <c r="AI867">
        <v>1</v>
      </c>
      <c r="AK867">
        <v>0</v>
      </c>
      <c r="AL867">
        <v>0</v>
      </c>
      <c r="AM867">
        <v>2</v>
      </c>
      <c r="AN867" t="s">
        <v>20</v>
      </c>
      <c r="AO867" t="s">
        <v>20</v>
      </c>
      <c r="AQ867">
        <v>1</v>
      </c>
      <c r="AR867">
        <v>1</v>
      </c>
      <c r="AS867">
        <v>1</v>
      </c>
      <c r="AT867">
        <v>1</v>
      </c>
      <c r="AU867">
        <v>2</v>
      </c>
      <c r="AV867">
        <v>0</v>
      </c>
      <c r="BA867" t="s">
        <v>2352</v>
      </c>
      <c r="BG867" s="9"/>
      <c r="BI867" t="s">
        <v>3146</v>
      </c>
    </row>
    <row r="868" spans="1:61" x14ac:dyDescent="0.25">
      <c r="A868" s="17" t="s">
        <v>1</v>
      </c>
      <c r="B868" t="s">
        <v>382</v>
      </c>
      <c r="C868" t="str">
        <f>VLOOKUP(Tabelle1[[#This Row],[bank_name]],list_all_banks!$B$1:$C$691,2,FALSE)</f>
        <v>DE17881</v>
      </c>
      <c r="D868" s="6" t="s">
        <v>383</v>
      </c>
      <c r="E868" s="42" t="str">
        <f t="shared" si="13"/>
        <v>31.12.2016</v>
      </c>
      <c r="F868">
        <v>2016</v>
      </c>
      <c r="G868">
        <v>0</v>
      </c>
      <c r="H868" t="s">
        <v>20</v>
      </c>
      <c r="I868">
        <v>1</v>
      </c>
      <c r="J868">
        <v>1</v>
      </c>
      <c r="K868" t="s">
        <v>1</v>
      </c>
      <c r="L868">
        <v>1</v>
      </c>
      <c r="M868" t="s">
        <v>14</v>
      </c>
      <c r="N868" t="s">
        <v>19</v>
      </c>
      <c r="P868">
        <v>3</v>
      </c>
      <c r="Q868">
        <v>2</v>
      </c>
      <c r="R868">
        <v>1</v>
      </c>
      <c r="S868">
        <v>0</v>
      </c>
      <c r="T868" s="6" t="s">
        <v>2270</v>
      </c>
      <c r="U868">
        <v>1</v>
      </c>
      <c r="V868">
        <v>0</v>
      </c>
      <c r="W868" t="s">
        <v>20</v>
      </c>
      <c r="Y868" t="s">
        <v>983</v>
      </c>
      <c r="Z868" s="13">
        <v>71</v>
      </c>
      <c r="AA868" s="13">
        <v>502</v>
      </c>
      <c r="AB868" s="13">
        <v>33</v>
      </c>
      <c r="AC868" s="13" t="s">
        <v>20</v>
      </c>
      <c r="AD868" s="13" t="s">
        <v>20</v>
      </c>
      <c r="AE868" s="13" t="s">
        <v>20</v>
      </c>
      <c r="AF868" s="13" t="s">
        <v>20</v>
      </c>
      <c r="AG868" s="13">
        <v>5</v>
      </c>
      <c r="AH868" t="s">
        <v>20</v>
      </c>
      <c r="AI868">
        <v>1</v>
      </c>
      <c r="AK868">
        <v>0</v>
      </c>
      <c r="AL868">
        <v>0</v>
      </c>
      <c r="AM868">
        <v>2</v>
      </c>
      <c r="AN868" t="s">
        <v>20</v>
      </c>
      <c r="AO868" t="s">
        <v>20</v>
      </c>
      <c r="AQ868">
        <v>1</v>
      </c>
      <c r="AR868">
        <v>1</v>
      </c>
      <c r="AS868">
        <v>1</v>
      </c>
      <c r="AT868">
        <v>1</v>
      </c>
      <c r="AU868">
        <v>2</v>
      </c>
      <c r="AV868">
        <v>0</v>
      </c>
      <c r="BA868" t="s">
        <v>2352</v>
      </c>
      <c r="BG868" s="9"/>
      <c r="BI868" t="s">
        <v>3146</v>
      </c>
    </row>
    <row r="869" spans="1:61" x14ac:dyDescent="0.25">
      <c r="A869" s="17" t="s">
        <v>1</v>
      </c>
      <c r="B869" t="s">
        <v>382</v>
      </c>
      <c r="C869" t="str">
        <f>VLOOKUP(Tabelle1[[#This Row],[bank_name]],list_all_banks!$B$1:$C$691,2,FALSE)</f>
        <v>DE17881</v>
      </c>
      <c r="D869" s="6" t="s">
        <v>383</v>
      </c>
      <c r="E869" s="42" t="str">
        <f t="shared" si="13"/>
        <v>31.12.2016</v>
      </c>
      <c r="F869">
        <v>2016</v>
      </c>
      <c r="G869">
        <v>0</v>
      </c>
      <c r="H869" t="s">
        <v>20</v>
      </c>
      <c r="I869">
        <v>1</v>
      </c>
      <c r="J869">
        <v>1</v>
      </c>
      <c r="K869" t="s">
        <v>1</v>
      </c>
      <c r="L869">
        <v>1</v>
      </c>
      <c r="M869" t="s">
        <v>14</v>
      </c>
      <c r="N869" t="s">
        <v>19</v>
      </c>
      <c r="P869">
        <v>3</v>
      </c>
      <c r="Q869">
        <v>2</v>
      </c>
      <c r="R869">
        <v>1</v>
      </c>
      <c r="S869">
        <v>0</v>
      </c>
      <c r="T869" s="6" t="s">
        <v>2270</v>
      </c>
      <c r="U869">
        <v>1</v>
      </c>
      <c r="V869">
        <v>0</v>
      </c>
      <c r="W869" t="s">
        <v>20</v>
      </c>
      <c r="Y869" t="s">
        <v>1656</v>
      </c>
      <c r="Z869" s="13">
        <v>59</v>
      </c>
      <c r="AA869" s="13">
        <v>0</v>
      </c>
      <c r="AB869" s="13">
        <v>23</v>
      </c>
      <c r="AC869" s="13" t="s">
        <v>20</v>
      </c>
      <c r="AD869" s="13" t="s">
        <v>20</v>
      </c>
      <c r="AE869" s="13" t="s">
        <v>20</v>
      </c>
      <c r="AF869" s="13" t="s">
        <v>20</v>
      </c>
      <c r="AG869" s="13">
        <v>0</v>
      </c>
      <c r="AH869" t="s">
        <v>20</v>
      </c>
      <c r="AI869">
        <v>1</v>
      </c>
      <c r="AK869">
        <v>0</v>
      </c>
      <c r="AL869">
        <v>0</v>
      </c>
      <c r="AM869">
        <v>2</v>
      </c>
      <c r="AN869" t="s">
        <v>20</v>
      </c>
      <c r="AO869" t="s">
        <v>20</v>
      </c>
      <c r="AQ869">
        <v>1</v>
      </c>
      <c r="AR869">
        <v>1</v>
      </c>
      <c r="AS869">
        <v>1</v>
      </c>
      <c r="AT869">
        <v>1</v>
      </c>
      <c r="AU869">
        <v>2</v>
      </c>
      <c r="AV869">
        <v>0</v>
      </c>
      <c r="BA869" t="s">
        <v>2352</v>
      </c>
      <c r="BG869" s="9"/>
      <c r="BI869" t="s">
        <v>3146</v>
      </c>
    </row>
    <row r="870" spans="1:61" s="44" customFormat="1" ht="15.75" thickBot="1" x14ac:dyDescent="0.3">
      <c r="A870" s="133" t="s">
        <v>1</v>
      </c>
      <c r="B870" s="44" t="s">
        <v>382</v>
      </c>
      <c r="C870" s="44" t="str">
        <f>VLOOKUP(Tabelle1[[#This Row],[bank_name]],list_all_banks!$B$1:$C$691,2,FALSE)</f>
        <v>DE17881</v>
      </c>
      <c r="D870" s="45" t="s">
        <v>383</v>
      </c>
      <c r="E870" s="46" t="str">
        <f t="shared" si="13"/>
        <v>31.12.2016</v>
      </c>
      <c r="F870" s="44">
        <v>2016</v>
      </c>
      <c r="G870" s="44">
        <v>0</v>
      </c>
      <c r="H870" s="44" t="s">
        <v>20</v>
      </c>
      <c r="I870" s="44">
        <v>1</v>
      </c>
      <c r="J870" s="44">
        <v>1</v>
      </c>
      <c r="K870" s="44" t="s">
        <v>1</v>
      </c>
      <c r="L870" s="44">
        <v>1</v>
      </c>
      <c r="M870" s="44" t="s">
        <v>14</v>
      </c>
      <c r="N870" s="44" t="s">
        <v>19</v>
      </c>
      <c r="O870" s="45"/>
      <c r="P870" s="44">
        <v>3</v>
      </c>
      <c r="Q870" s="44">
        <v>2</v>
      </c>
      <c r="R870" s="44">
        <v>1</v>
      </c>
      <c r="S870" s="44">
        <v>0</v>
      </c>
      <c r="T870" s="45" t="s">
        <v>2270</v>
      </c>
      <c r="U870" s="44">
        <v>1</v>
      </c>
      <c r="V870" s="44">
        <v>0</v>
      </c>
      <c r="W870" s="44" t="s">
        <v>20</v>
      </c>
      <c r="X870" s="45"/>
      <c r="Y870" s="127" t="s">
        <v>1725</v>
      </c>
      <c r="Z870" s="123">
        <v>2</v>
      </c>
      <c r="AA870" s="123">
        <v>14</v>
      </c>
      <c r="AB870" s="123">
        <v>-2</v>
      </c>
      <c r="AC870" s="123" t="s">
        <v>20</v>
      </c>
      <c r="AD870" s="123" t="s">
        <v>20</v>
      </c>
      <c r="AE870" s="123" t="s">
        <v>20</v>
      </c>
      <c r="AF870" s="123" t="s">
        <v>20</v>
      </c>
      <c r="AG870" s="123">
        <v>0</v>
      </c>
      <c r="AH870" s="44" t="s">
        <v>20</v>
      </c>
      <c r="AI870" s="44">
        <v>1</v>
      </c>
      <c r="AJ870" s="45"/>
      <c r="AK870" s="44">
        <v>0</v>
      </c>
      <c r="AL870" s="44">
        <v>0</v>
      </c>
      <c r="AM870" s="44">
        <v>2</v>
      </c>
      <c r="AN870" s="44" t="s">
        <v>20</v>
      </c>
      <c r="AO870" s="44" t="s">
        <v>20</v>
      </c>
      <c r="AP870" s="45"/>
      <c r="AQ870" s="44">
        <v>1</v>
      </c>
      <c r="AR870" s="44">
        <v>1</v>
      </c>
      <c r="AS870" s="44">
        <v>1</v>
      </c>
      <c r="AT870" s="44">
        <v>1</v>
      </c>
      <c r="AU870" s="44">
        <v>2</v>
      </c>
      <c r="AV870" s="44">
        <v>0</v>
      </c>
      <c r="AY870" s="45"/>
      <c r="AZ870" s="46"/>
      <c r="BA870" s="44" t="s">
        <v>2352</v>
      </c>
      <c r="BB870" s="45"/>
      <c r="BH870" s="45"/>
      <c r="BI870" t="s">
        <v>3146</v>
      </c>
    </row>
    <row r="871" spans="1:61" s="9" customFormat="1" x14ac:dyDescent="0.25">
      <c r="A871" s="17" t="s">
        <v>1</v>
      </c>
      <c r="B871" t="s">
        <v>382</v>
      </c>
      <c r="C871" t="str">
        <f>VLOOKUP(Tabelle1[[#This Row],[bank_name]],list_all_banks!$B$1:$C$691,2,FALSE)</f>
        <v>DE17881</v>
      </c>
      <c r="D871" s="6" t="s">
        <v>383</v>
      </c>
      <c r="E871" s="95" t="str">
        <f t="shared" si="13"/>
        <v>31.12.2016</v>
      </c>
      <c r="F871">
        <v>2016</v>
      </c>
      <c r="G871">
        <v>0</v>
      </c>
      <c r="H871" t="s">
        <v>20</v>
      </c>
      <c r="I871">
        <v>1</v>
      </c>
      <c r="J871">
        <v>1</v>
      </c>
      <c r="K871" t="s">
        <v>1</v>
      </c>
      <c r="L871">
        <v>1</v>
      </c>
      <c r="M871" t="s">
        <v>14</v>
      </c>
      <c r="N871" t="s">
        <v>19</v>
      </c>
      <c r="O871" s="6"/>
      <c r="P871">
        <v>3</v>
      </c>
      <c r="Q871">
        <v>2</v>
      </c>
      <c r="R871">
        <v>1</v>
      </c>
      <c r="S871">
        <v>0</v>
      </c>
      <c r="T871" s="6" t="s">
        <v>2270</v>
      </c>
      <c r="U871">
        <v>1</v>
      </c>
      <c r="V871">
        <v>0</v>
      </c>
      <c r="W871" t="s">
        <v>20</v>
      </c>
      <c r="X871" s="6"/>
      <c r="Y871" t="s">
        <v>820</v>
      </c>
      <c r="Z871" s="13">
        <v>93</v>
      </c>
      <c r="AA871" s="13">
        <v>117</v>
      </c>
      <c r="AB871" s="13">
        <v>1</v>
      </c>
      <c r="AC871" s="13" t="s">
        <v>20</v>
      </c>
      <c r="AD871" s="13" t="s">
        <v>20</v>
      </c>
      <c r="AE871" s="13" t="s">
        <v>20</v>
      </c>
      <c r="AF871" s="13" t="s">
        <v>20</v>
      </c>
      <c r="AG871" s="13">
        <v>3</v>
      </c>
      <c r="AH871" t="s">
        <v>20</v>
      </c>
      <c r="AI871">
        <v>1</v>
      </c>
      <c r="AJ871" s="6"/>
      <c r="AK871">
        <v>0</v>
      </c>
      <c r="AL871">
        <v>0</v>
      </c>
      <c r="AM871">
        <v>2</v>
      </c>
      <c r="AN871" t="s">
        <v>20</v>
      </c>
      <c r="AO871" t="s">
        <v>20</v>
      </c>
      <c r="AP871" s="6"/>
      <c r="AQ871">
        <v>1</v>
      </c>
      <c r="AR871">
        <v>1</v>
      </c>
      <c r="AS871">
        <v>1</v>
      </c>
      <c r="AT871">
        <v>1</v>
      </c>
      <c r="AU871">
        <v>2</v>
      </c>
      <c r="AV871">
        <v>0</v>
      </c>
      <c r="AW871"/>
      <c r="AX871"/>
      <c r="AY871" s="6"/>
      <c r="AZ871" s="42"/>
      <c r="BA871" t="s">
        <v>2352</v>
      </c>
      <c r="BB871" s="6"/>
      <c r="BC871"/>
      <c r="BD871"/>
      <c r="BE871"/>
      <c r="BF871"/>
      <c r="BH871" s="6"/>
      <c r="BI871" t="s">
        <v>3146</v>
      </c>
    </row>
    <row r="872" spans="1:61" s="9" customFormat="1" x14ac:dyDescent="0.25">
      <c r="A872" s="102" t="s">
        <v>1</v>
      </c>
      <c r="B872" s="9" t="s">
        <v>382</v>
      </c>
      <c r="C872" s="9" t="str">
        <f>VLOOKUP(Tabelle1[[#This Row],[bank_name]],list_all_banks!$B$1:$C$691,2,FALSE)</f>
        <v>DE17881</v>
      </c>
      <c r="D872" s="6" t="s">
        <v>383</v>
      </c>
      <c r="E872" s="42" t="str">
        <f t="shared" si="13"/>
        <v>31.12.2016</v>
      </c>
      <c r="F872" s="9">
        <v>2016</v>
      </c>
      <c r="G872" s="9">
        <v>0</v>
      </c>
      <c r="H872" s="9" t="s">
        <v>20</v>
      </c>
      <c r="I872" s="9">
        <v>1</v>
      </c>
      <c r="J872" s="9">
        <v>1</v>
      </c>
      <c r="K872" s="9" t="s">
        <v>1</v>
      </c>
      <c r="L872" s="9">
        <v>1</v>
      </c>
      <c r="M872" s="9" t="s">
        <v>14</v>
      </c>
      <c r="N872" s="9" t="s">
        <v>19</v>
      </c>
      <c r="O872" s="6"/>
      <c r="P872" s="9">
        <v>3</v>
      </c>
      <c r="Q872" s="9">
        <v>2</v>
      </c>
      <c r="R872" s="9">
        <v>1</v>
      </c>
      <c r="S872" s="9">
        <v>0</v>
      </c>
      <c r="T872" s="6" t="s">
        <v>2270</v>
      </c>
      <c r="U872" s="9">
        <v>1</v>
      </c>
      <c r="V872" s="9">
        <v>0</v>
      </c>
      <c r="W872" s="9" t="s">
        <v>20</v>
      </c>
      <c r="X872" s="6"/>
      <c r="Y872" s="9" t="s">
        <v>1650</v>
      </c>
      <c r="Z872" s="68">
        <v>117</v>
      </c>
      <c r="AA872" s="68">
        <v>120</v>
      </c>
      <c r="AB872" s="68">
        <v>56</v>
      </c>
      <c r="AC872" s="68" t="s">
        <v>20</v>
      </c>
      <c r="AD872" s="68" t="s">
        <v>20</v>
      </c>
      <c r="AE872" s="68" t="s">
        <v>20</v>
      </c>
      <c r="AF872" s="68" t="s">
        <v>20</v>
      </c>
      <c r="AG872" s="68">
        <v>-29</v>
      </c>
      <c r="AH872" s="9" t="s">
        <v>20</v>
      </c>
      <c r="AI872" s="9">
        <v>1</v>
      </c>
      <c r="AJ872" s="6"/>
      <c r="AK872" s="9">
        <v>0</v>
      </c>
      <c r="AL872" s="9">
        <v>0</v>
      </c>
      <c r="AM872" s="9">
        <v>2</v>
      </c>
      <c r="AN872" s="9" t="s">
        <v>20</v>
      </c>
      <c r="AO872" s="9" t="s">
        <v>20</v>
      </c>
      <c r="AP872" s="6"/>
      <c r="AQ872" s="9">
        <v>1</v>
      </c>
      <c r="AR872" s="9">
        <v>1</v>
      </c>
      <c r="AS872" s="9">
        <v>1</v>
      </c>
      <c r="AT872" s="9">
        <v>1</v>
      </c>
      <c r="AU872" s="9">
        <v>2</v>
      </c>
      <c r="AV872" s="9">
        <v>0</v>
      </c>
      <c r="AY872" s="6"/>
      <c r="AZ872" s="42"/>
      <c r="BA872" s="9" t="s">
        <v>2352</v>
      </c>
      <c r="BB872" s="6"/>
      <c r="BH872" s="6"/>
      <c r="BI872" t="s">
        <v>3146</v>
      </c>
    </row>
    <row r="873" spans="1:61" s="44" customFormat="1" ht="15.75" thickBot="1" x14ac:dyDescent="0.3">
      <c r="A873" s="133" t="s">
        <v>1</v>
      </c>
      <c r="B873" s="44" t="s">
        <v>2060</v>
      </c>
      <c r="C873" s="44" t="str">
        <f>VLOOKUP(Tabelle1[[#This Row],[bank_name]],list_all_banks!$B$1:$C$691,2,FALSE)</f>
        <v>DE18830</v>
      </c>
      <c r="D873" s="45" t="s">
        <v>384</v>
      </c>
      <c r="E873" s="46" t="str">
        <f t="shared" si="13"/>
        <v>31.12.2013</v>
      </c>
      <c r="F873" s="44">
        <v>2013</v>
      </c>
      <c r="G873" s="44">
        <v>1</v>
      </c>
      <c r="H873" s="44">
        <v>2</v>
      </c>
      <c r="I873" s="44" t="s">
        <v>1382</v>
      </c>
      <c r="J873" s="44">
        <v>1</v>
      </c>
      <c r="K873" s="44" t="s">
        <v>1</v>
      </c>
      <c r="L873" s="44">
        <v>0</v>
      </c>
      <c r="M873" s="44" t="s">
        <v>14</v>
      </c>
      <c r="N873" s="44" t="s">
        <v>91</v>
      </c>
      <c r="O873" s="45"/>
      <c r="P873" s="44">
        <v>3</v>
      </c>
      <c r="Q873" s="44">
        <v>1</v>
      </c>
      <c r="R873" s="44">
        <v>3</v>
      </c>
      <c r="S873" s="44">
        <v>0</v>
      </c>
      <c r="T873" s="45"/>
      <c r="U873" s="44">
        <v>1</v>
      </c>
      <c r="V873" s="44">
        <v>1</v>
      </c>
      <c r="W873" s="44" t="s">
        <v>20</v>
      </c>
      <c r="X873" s="45" t="s">
        <v>2271</v>
      </c>
      <c r="Y873" s="44" t="s">
        <v>1</v>
      </c>
      <c r="Z873" s="123">
        <v>835676</v>
      </c>
      <c r="AA873" s="123">
        <v>4468</v>
      </c>
      <c r="AB873" s="123" t="s">
        <v>20</v>
      </c>
      <c r="AC873" s="123" t="s">
        <v>20</v>
      </c>
      <c r="AD873" s="123" t="s">
        <v>20</v>
      </c>
      <c r="AE873" s="123" t="s">
        <v>20</v>
      </c>
      <c r="AF873" s="123" t="s">
        <v>20</v>
      </c>
      <c r="AG873" s="123" t="s">
        <v>20</v>
      </c>
      <c r="AH873" s="44" t="s">
        <v>20</v>
      </c>
      <c r="AI873" s="44">
        <v>0</v>
      </c>
      <c r="AJ873" s="45"/>
      <c r="AK873" s="44">
        <v>0</v>
      </c>
      <c r="AL873" s="44">
        <v>0</v>
      </c>
      <c r="AM873" s="44">
        <v>3</v>
      </c>
      <c r="AN873" s="44" t="s">
        <v>20</v>
      </c>
      <c r="AO873" s="44" t="s">
        <v>20</v>
      </c>
      <c r="AP873" s="45"/>
      <c r="AQ873" s="44">
        <v>1</v>
      </c>
      <c r="AR873" s="44">
        <v>2</v>
      </c>
      <c r="AS873" s="44">
        <v>1</v>
      </c>
      <c r="AT873" s="44">
        <v>1</v>
      </c>
      <c r="AU873" s="44">
        <v>4</v>
      </c>
      <c r="AV873" s="44">
        <v>2</v>
      </c>
      <c r="AY873" s="45"/>
      <c r="AZ873" s="46"/>
      <c r="BA873" s="47" t="s">
        <v>2353</v>
      </c>
      <c r="BB873" s="45"/>
      <c r="BH873" s="45"/>
      <c r="BI873" t="s">
        <v>3146</v>
      </c>
    </row>
    <row r="874" spans="1:61" x14ac:dyDescent="0.25">
      <c r="A874" s="17" t="s">
        <v>1</v>
      </c>
      <c r="B874" t="s">
        <v>2060</v>
      </c>
      <c r="C874" t="str">
        <f>VLOOKUP(Tabelle1[[#This Row],[bank_name]],list_all_banks!$B$1:$C$691,2,FALSE)</f>
        <v>DE18830</v>
      </c>
      <c r="D874" s="6" t="s">
        <v>384</v>
      </c>
      <c r="E874" s="42" t="str">
        <f t="shared" si="13"/>
        <v>31.12.2013</v>
      </c>
      <c r="F874" s="9">
        <v>2013</v>
      </c>
      <c r="G874" s="9">
        <v>1</v>
      </c>
      <c r="H874" s="9">
        <v>2</v>
      </c>
      <c r="I874" s="9" t="s">
        <v>1382</v>
      </c>
      <c r="J874" s="9">
        <v>1</v>
      </c>
      <c r="K874" s="9" t="s">
        <v>1</v>
      </c>
      <c r="L874" s="9">
        <v>0</v>
      </c>
      <c r="M874" s="9" t="s">
        <v>14</v>
      </c>
      <c r="N874" s="9" t="s">
        <v>91</v>
      </c>
      <c r="P874" s="9">
        <v>3</v>
      </c>
      <c r="Q874" s="9">
        <v>1</v>
      </c>
      <c r="R874" s="9">
        <v>3</v>
      </c>
      <c r="S874" s="9">
        <v>0</v>
      </c>
      <c r="U874" s="9">
        <v>1</v>
      </c>
      <c r="V874" s="9">
        <v>1</v>
      </c>
      <c r="W874" s="9" t="s">
        <v>20</v>
      </c>
      <c r="Y874" s="9" t="s">
        <v>293</v>
      </c>
      <c r="Z874" s="68">
        <v>44728</v>
      </c>
      <c r="AA874" s="68">
        <v>401</v>
      </c>
      <c r="AB874" s="68" t="s">
        <v>20</v>
      </c>
      <c r="AC874" s="68" t="s">
        <v>20</v>
      </c>
      <c r="AD874" s="68" t="s">
        <v>20</v>
      </c>
      <c r="AE874" s="68" t="s">
        <v>20</v>
      </c>
      <c r="AF874" s="68" t="s">
        <v>20</v>
      </c>
      <c r="AG874" s="68" t="s">
        <v>20</v>
      </c>
      <c r="AH874" s="9" t="s">
        <v>20</v>
      </c>
      <c r="AI874" s="9">
        <v>0</v>
      </c>
      <c r="AK874" s="9">
        <v>0</v>
      </c>
      <c r="AL874" s="9">
        <v>0</v>
      </c>
      <c r="AM874" s="9">
        <v>3</v>
      </c>
      <c r="AN874" s="9" t="s">
        <v>20</v>
      </c>
      <c r="AO874" s="9" t="s">
        <v>20</v>
      </c>
      <c r="AQ874" s="9">
        <v>1</v>
      </c>
      <c r="AR874" s="9">
        <v>2</v>
      </c>
      <c r="AS874" s="9">
        <v>1</v>
      </c>
      <c r="AT874" s="9">
        <v>1</v>
      </c>
      <c r="AU874" s="9">
        <v>4</v>
      </c>
      <c r="AV874" s="9">
        <v>2</v>
      </c>
      <c r="AW874" s="9"/>
      <c r="AX874" s="9"/>
      <c r="BA874" s="63" t="s">
        <v>2353</v>
      </c>
      <c r="BC874" s="9"/>
      <c r="BD874" s="9"/>
      <c r="BE874" s="9"/>
      <c r="BF874" s="9"/>
      <c r="BG874" s="9"/>
      <c r="BI874" t="s">
        <v>3146</v>
      </c>
    </row>
    <row r="875" spans="1:61" x14ac:dyDescent="0.25">
      <c r="A875" s="102" t="s">
        <v>1</v>
      </c>
      <c r="B875" s="9" t="s">
        <v>2060</v>
      </c>
      <c r="C875" s="9" t="str">
        <f>VLOOKUP(Tabelle1[[#This Row],[bank_name]],list_all_banks!$B$1:$C$691,2,FALSE)</f>
        <v>DE18830</v>
      </c>
      <c r="D875" s="6" t="s">
        <v>384</v>
      </c>
      <c r="E875" s="42" t="str">
        <f t="shared" si="13"/>
        <v>31.12.2013</v>
      </c>
      <c r="F875" s="9">
        <v>2013</v>
      </c>
      <c r="G875" s="9">
        <v>1</v>
      </c>
      <c r="H875" s="9">
        <v>2</v>
      </c>
      <c r="I875" s="9" t="s">
        <v>1382</v>
      </c>
      <c r="J875" s="9">
        <v>1</v>
      </c>
      <c r="K875" s="9" t="s">
        <v>1</v>
      </c>
      <c r="L875" s="9">
        <v>0</v>
      </c>
      <c r="M875" s="9" t="s">
        <v>14</v>
      </c>
      <c r="N875" s="9" t="s">
        <v>91</v>
      </c>
      <c r="P875" s="9">
        <v>3</v>
      </c>
      <c r="Q875" s="9">
        <v>1</v>
      </c>
      <c r="R875" s="9">
        <v>3</v>
      </c>
      <c r="S875" s="9">
        <v>0</v>
      </c>
      <c r="U875" s="9">
        <v>1</v>
      </c>
      <c r="V875" s="9">
        <v>1</v>
      </c>
      <c r="W875" s="9" t="s">
        <v>20</v>
      </c>
      <c r="Y875" s="9" t="s">
        <v>1170</v>
      </c>
      <c r="Z875" s="68">
        <v>919</v>
      </c>
      <c r="AA875" s="68">
        <v>7</v>
      </c>
      <c r="AB875" s="68" t="s">
        <v>20</v>
      </c>
      <c r="AC875" s="68" t="s">
        <v>20</v>
      </c>
      <c r="AD875" s="68" t="s">
        <v>20</v>
      </c>
      <c r="AE875" s="68" t="s">
        <v>20</v>
      </c>
      <c r="AF875" s="68" t="s">
        <v>20</v>
      </c>
      <c r="AG875" s="68" t="s">
        <v>20</v>
      </c>
      <c r="AH875" s="9" t="s">
        <v>20</v>
      </c>
      <c r="AI875" s="9">
        <v>0</v>
      </c>
      <c r="AK875" s="9">
        <v>0</v>
      </c>
      <c r="AL875" s="9">
        <v>0</v>
      </c>
      <c r="AM875" s="9">
        <v>3</v>
      </c>
      <c r="AN875" s="9" t="s">
        <v>20</v>
      </c>
      <c r="AO875" s="9" t="s">
        <v>20</v>
      </c>
      <c r="AQ875" s="9">
        <v>1</v>
      </c>
      <c r="AR875" s="9">
        <v>2</v>
      </c>
      <c r="AS875" s="9">
        <v>1</v>
      </c>
      <c r="AT875" s="9">
        <v>1</v>
      </c>
      <c r="AU875" s="9">
        <v>4</v>
      </c>
      <c r="AV875" s="9">
        <v>2</v>
      </c>
      <c r="AW875" s="9"/>
      <c r="AX875" s="9"/>
      <c r="BA875" s="63" t="s">
        <v>2353</v>
      </c>
      <c r="BC875" s="9"/>
      <c r="BD875" s="9"/>
      <c r="BE875" s="9"/>
      <c r="BF875" s="9"/>
      <c r="BG875" s="9"/>
      <c r="BI875" t="s">
        <v>3146</v>
      </c>
    </row>
    <row r="876" spans="1:61" s="44" customFormat="1" ht="15.75" thickBot="1" x14ac:dyDescent="0.3">
      <c r="A876" s="133" t="s">
        <v>1</v>
      </c>
      <c r="B876" s="44" t="s">
        <v>2060</v>
      </c>
      <c r="C876" s="44" t="str">
        <f>VLOOKUP(Tabelle1[[#This Row],[bank_name]],list_all_banks!$B$1:$C$691,2,FALSE)</f>
        <v>DE18830</v>
      </c>
      <c r="D876" s="45" t="s">
        <v>384</v>
      </c>
      <c r="E876" s="46" t="str">
        <f t="shared" si="13"/>
        <v>31.12.2014</v>
      </c>
      <c r="F876" s="44">
        <v>2014</v>
      </c>
      <c r="G876" s="44">
        <v>1</v>
      </c>
      <c r="H876" s="44">
        <v>2</v>
      </c>
      <c r="I876" s="44">
        <v>3</v>
      </c>
      <c r="J876" s="44">
        <v>2</v>
      </c>
      <c r="K876" s="44" t="s">
        <v>1366</v>
      </c>
      <c r="L876" s="44">
        <v>1</v>
      </c>
      <c r="M876" s="44" t="s">
        <v>14</v>
      </c>
      <c r="N876" s="44" t="s">
        <v>91</v>
      </c>
      <c r="O876" s="45"/>
      <c r="P876" s="44">
        <v>3</v>
      </c>
      <c r="Q876" s="44">
        <v>1</v>
      </c>
      <c r="R876" s="44">
        <v>3</v>
      </c>
      <c r="S876" s="44">
        <v>0</v>
      </c>
      <c r="T876" s="45"/>
      <c r="U876" s="44">
        <v>1</v>
      </c>
      <c r="V876" s="44">
        <v>1</v>
      </c>
      <c r="W876" s="44" t="s">
        <v>20</v>
      </c>
      <c r="X876" s="45"/>
      <c r="Y876" s="44" t="s">
        <v>1</v>
      </c>
      <c r="Z876" s="123">
        <v>868393</v>
      </c>
      <c r="AA876" s="123">
        <v>4387</v>
      </c>
      <c r="AB876" s="123">
        <v>148565</v>
      </c>
      <c r="AC876" s="123" t="s">
        <v>20</v>
      </c>
      <c r="AD876" s="123" t="s">
        <v>20</v>
      </c>
      <c r="AE876" s="123" t="s">
        <v>20</v>
      </c>
      <c r="AF876" s="123">
        <v>46742</v>
      </c>
      <c r="AG876" s="135" t="s">
        <v>20</v>
      </c>
      <c r="AH876" s="44">
        <v>0</v>
      </c>
      <c r="AI876" s="44" t="s">
        <v>20</v>
      </c>
      <c r="AJ876" s="45"/>
      <c r="AK876" s="44">
        <v>0</v>
      </c>
      <c r="AL876" s="44">
        <v>1</v>
      </c>
      <c r="AM876" s="44">
        <v>3</v>
      </c>
      <c r="AN876" s="44" t="s">
        <v>20</v>
      </c>
      <c r="AO876" s="44" t="s">
        <v>20</v>
      </c>
      <c r="AP876" s="45"/>
      <c r="AQ876" s="44">
        <v>1</v>
      </c>
      <c r="AR876" s="44">
        <v>2</v>
      </c>
      <c r="AS876" s="44">
        <v>1</v>
      </c>
      <c r="AT876" s="44">
        <v>1</v>
      </c>
      <c r="AU876" s="44">
        <v>4</v>
      </c>
      <c r="AV876" s="44">
        <v>2</v>
      </c>
      <c r="AY876" s="45"/>
      <c r="AZ876" s="46"/>
      <c r="BA876" s="47" t="s">
        <v>2354</v>
      </c>
      <c r="BB876" s="45" t="s">
        <v>1414</v>
      </c>
      <c r="BH876" s="45"/>
      <c r="BI876" t="s">
        <v>3146</v>
      </c>
    </row>
    <row r="877" spans="1:61" x14ac:dyDescent="0.25">
      <c r="A877" s="17" t="s">
        <v>1</v>
      </c>
      <c r="B877" t="s">
        <v>2060</v>
      </c>
      <c r="C877" t="str">
        <f>VLOOKUP(Tabelle1[[#This Row],[bank_name]],list_all_banks!$B$1:$C$691,2,FALSE)</f>
        <v>DE18830</v>
      </c>
      <c r="D877" s="6" t="s">
        <v>384</v>
      </c>
      <c r="E877" s="42" t="str">
        <f t="shared" si="13"/>
        <v>31.12.2014</v>
      </c>
      <c r="F877">
        <v>2014</v>
      </c>
      <c r="G877">
        <v>1</v>
      </c>
      <c r="H877">
        <v>2</v>
      </c>
      <c r="I877">
        <v>3</v>
      </c>
      <c r="J877">
        <v>2</v>
      </c>
      <c r="K877" t="s">
        <v>1366</v>
      </c>
      <c r="L877">
        <v>1</v>
      </c>
      <c r="M877" t="s">
        <v>14</v>
      </c>
      <c r="N877" t="s">
        <v>91</v>
      </c>
      <c r="P877">
        <v>3</v>
      </c>
      <c r="Q877">
        <v>1</v>
      </c>
      <c r="R877">
        <v>3</v>
      </c>
      <c r="S877">
        <v>0</v>
      </c>
      <c r="U877">
        <v>1</v>
      </c>
      <c r="V877">
        <v>1</v>
      </c>
      <c r="W877" t="s">
        <v>20</v>
      </c>
      <c r="Y877" t="s">
        <v>293</v>
      </c>
      <c r="Z877" s="13">
        <v>42573</v>
      </c>
      <c r="AA877" s="13">
        <v>393</v>
      </c>
      <c r="AB877" s="13">
        <v>13018</v>
      </c>
      <c r="AC877" s="13" t="s">
        <v>20</v>
      </c>
      <c r="AD877" s="13" t="s">
        <v>20</v>
      </c>
      <c r="AE877" s="13" t="s">
        <v>20</v>
      </c>
      <c r="AF877" s="13">
        <v>2564</v>
      </c>
      <c r="AG877" s="39" t="s">
        <v>20</v>
      </c>
      <c r="AH877">
        <v>0</v>
      </c>
      <c r="AI877" t="s">
        <v>20</v>
      </c>
      <c r="AK877">
        <v>0</v>
      </c>
      <c r="AL877">
        <v>1</v>
      </c>
      <c r="AM877">
        <v>3</v>
      </c>
      <c r="AN877" t="s">
        <v>20</v>
      </c>
      <c r="AO877" t="s">
        <v>20</v>
      </c>
      <c r="AQ877">
        <v>1</v>
      </c>
      <c r="AR877">
        <v>2</v>
      </c>
      <c r="AS877">
        <v>1</v>
      </c>
      <c r="AT877">
        <v>1</v>
      </c>
      <c r="AU877">
        <v>4</v>
      </c>
      <c r="AV877">
        <v>2</v>
      </c>
      <c r="BA877" t="s">
        <v>2355</v>
      </c>
      <c r="BB877" s="6" t="s">
        <v>1414</v>
      </c>
      <c r="BG877" s="9"/>
      <c r="BI877" t="s">
        <v>3146</v>
      </c>
    </row>
    <row r="878" spans="1:61" x14ac:dyDescent="0.25">
      <c r="A878" s="102" t="s">
        <v>1</v>
      </c>
      <c r="B878" s="9" t="s">
        <v>2060</v>
      </c>
      <c r="C878" s="9" t="str">
        <f>VLOOKUP(Tabelle1[[#This Row],[bank_name]],list_all_banks!$B$1:$C$691,2,FALSE)</f>
        <v>DE18830</v>
      </c>
      <c r="D878" s="6" t="s">
        <v>384</v>
      </c>
      <c r="E878" s="42" t="str">
        <f t="shared" si="13"/>
        <v>31.12.2014</v>
      </c>
      <c r="F878" s="9">
        <v>2014</v>
      </c>
      <c r="G878" s="9">
        <v>1</v>
      </c>
      <c r="H878" s="9">
        <v>2</v>
      </c>
      <c r="I878" s="9">
        <v>3</v>
      </c>
      <c r="J878" s="9">
        <v>2</v>
      </c>
      <c r="K878" s="9" t="s">
        <v>1366</v>
      </c>
      <c r="L878" s="9">
        <v>1</v>
      </c>
      <c r="M878" s="9" t="s">
        <v>14</v>
      </c>
      <c r="N878" s="9" t="s">
        <v>91</v>
      </c>
      <c r="P878" s="9">
        <v>3</v>
      </c>
      <c r="Q878" s="9">
        <v>1</v>
      </c>
      <c r="R878" s="9">
        <v>3</v>
      </c>
      <c r="S878" s="9">
        <v>0</v>
      </c>
      <c r="U878" s="9">
        <v>1</v>
      </c>
      <c r="V878" s="9">
        <v>1</v>
      </c>
      <c r="W878" s="9" t="s">
        <v>20</v>
      </c>
      <c r="Y878" s="9" t="s">
        <v>1170</v>
      </c>
      <c r="Z878" s="68">
        <v>2084</v>
      </c>
      <c r="AA878" s="68">
        <v>7</v>
      </c>
      <c r="AB878" s="68">
        <v>-996</v>
      </c>
      <c r="AC878" s="68" t="s">
        <v>20</v>
      </c>
      <c r="AD878" s="68" t="s">
        <v>20</v>
      </c>
      <c r="AE878" s="68" t="s">
        <v>20</v>
      </c>
      <c r="AF878" s="68">
        <v>-365</v>
      </c>
      <c r="AG878" s="107" t="s">
        <v>20</v>
      </c>
      <c r="AH878" s="9">
        <v>0</v>
      </c>
      <c r="AI878" s="9" t="s">
        <v>20</v>
      </c>
      <c r="AK878" s="9">
        <v>0</v>
      </c>
      <c r="AL878" s="9">
        <v>1</v>
      </c>
      <c r="AM878" s="9">
        <v>3</v>
      </c>
      <c r="AN878" s="9" t="s">
        <v>20</v>
      </c>
      <c r="AO878" s="9" t="s">
        <v>20</v>
      </c>
      <c r="AQ878" s="9">
        <v>1</v>
      </c>
      <c r="AR878" s="9">
        <v>2</v>
      </c>
      <c r="AS878" s="9">
        <v>1</v>
      </c>
      <c r="AT878" s="9">
        <v>1</v>
      </c>
      <c r="AU878" s="9">
        <v>4</v>
      </c>
      <c r="AV878" s="9">
        <v>2</v>
      </c>
      <c r="AW878" s="9"/>
      <c r="AX878" s="9"/>
      <c r="BA878" s="9" t="s">
        <v>2356</v>
      </c>
      <c r="BB878" s="6" t="s">
        <v>1414</v>
      </c>
      <c r="BC878" s="9"/>
      <c r="BD878" s="9"/>
      <c r="BE878" s="9"/>
      <c r="BF878" s="9"/>
      <c r="BG878" s="9"/>
      <c r="BI878" t="s">
        <v>3146</v>
      </c>
    </row>
    <row r="879" spans="1:61" s="44" customFormat="1" ht="15.75" thickBot="1" x14ac:dyDescent="0.3">
      <c r="A879" s="133" t="s">
        <v>1</v>
      </c>
      <c r="B879" s="44" t="s">
        <v>2060</v>
      </c>
      <c r="C879" s="44" t="str">
        <f>VLOOKUP(Tabelle1[[#This Row],[bank_name]],list_all_banks!$B$1:$C$691,2,FALSE)</f>
        <v>DE18830</v>
      </c>
      <c r="D879" s="45" t="s">
        <v>384</v>
      </c>
      <c r="E879" s="46" t="str">
        <f t="shared" si="13"/>
        <v>31.12.2015</v>
      </c>
      <c r="F879" s="44">
        <v>2015</v>
      </c>
      <c r="G879" s="44">
        <v>1</v>
      </c>
      <c r="H879" s="44">
        <v>2</v>
      </c>
      <c r="I879" s="44">
        <v>3</v>
      </c>
      <c r="J879" s="44">
        <v>2</v>
      </c>
      <c r="K879" s="44" t="s">
        <v>1366</v>
      </c>
      <c r="L879" s="44">
        <v>1</v>
      </c>
      <c r="M879" s="44" t="s">
        <v>14</v>
      </c>
      <c r="N879" s="44" t="s">
        <v>91</v>
      </c>
      <c r="O879" s="45"/>
      <c r="P879" s="44">
        <v>3</v>
      </c>
      <c r="Q879" s="44">
        <v>1</v>
      </c>
      <c r="R879" s="44">
        <v>3</v>
      </c>
      <c r="S879" s="44">
        <v>0</v>
      </c>
      <c r="T879" s="45"/>
      <c r="U879" s="44">
        <v>1</v>
      </c>
      <c r="V879" s="44">
        <v>1</v>
      </c>
      <c r="W879" s="44" t="s">
        <v>20</v>
      </c>
      <c r="X879" s="45"/>
      <c r="Y879" s="44" t="s">
        <v>1</v>
      </c>
      <c r="Z879" s="123">
        <v>830752</v>
      </c>
      <c r="AA879" s="123">
        <v>4136</v>
      </c>
      <c r="AB879" s="123">
        <v>171657</v>
      </c>
      <c r="AC879" s="123" t="s">
        <v>20</v>
      </c>
      <c r="AD879" s="123" t="s">
        <v>20</v>
      </c>
      <c r="AE879" s="123" t="s">
        <v>20</v>
      </c>
      <c r="AF879" s="123">
        <v>-365</v>
      </c>
      <c r="AG879" s="135" t="s">
        <v>20</v>
      </c>
      <c r="AH879" s="44">
        <v>0</v>
      </c>
      <c r="AI879" s="44" t="s">
        <v>20</v>
      </c>
      <c r="AJ879" s="45"/>
      <c r="AK879" s="44">
        <v>0</v>
      </c>
      <c r="AL879" s="44">
        <v>1</v>
      </c>
      <c r="AM879" s="44">
        <v>3</v>
      </c>
      <c r="AN879" s="44" t="s">
        <v>20</v>
      </c>
      <c r="AO879" s="44" t="s">
        <v>20</v>
      </c>
      <c r="AP879" s="45"/>
      <c r="AQ879" s="44">
        <v>1</v>
      </c>
      <c r="AR879" s="44">
        <v>2</v>
      </c>
      <c r="AS879" s="44">
        <v>1</v>
      </c>
      <c r="AT879" s="44">
        <v>1</v>
      </c>
      <c r="AU879" s="44">
        <v>4</v>
      </c>
      <c r="AV879" s="44">
        <v>2</v>
      </c>
      <c r="AY879" s="45"/>
      <c r="AZ879" s="46"/>
      <c r="BA879" s="44" t="s">
        <v>2357</v>
      </c>
      <c r="BB879" s="45" t="s">
        <v>1415</v>
      </c>
      <c r="BH879" s="45"/>
      <c r="BI879" t="s">
        <v>3146</v>
      </c>
    </row>
    <row r="880" spans="1:61" x14ac:dyDescent="0.25">
      <c r="A880" s="102" t="s">
        <v>1</v>
      </c>
      <c r="B880" s="9" t="s">
        <v>2060</v>
      </c>
      <c r="C880" s="9" t="str">
        <f>VLOOKUP(Tabelle1[[#This Row],[bank_name]],list_all_banks!$B$1:$C$691,2,FALSE)</f>
        <v>DE18830</v>
      </c>
      <c r="D880" s="6" t="s">
        <v>384</v>
      </c>
      <c r="E880" s="42" t="str">
        <f t="shared" si="13"/>
        <v>31.12.2015</v>
      </c>
      <c r="F880" s="9">
        <v>2015</v>
      </c>
      <c r="G880" s="9">
        <v>1</v>
      </c>
      <c r="H880" s="9">
        <v>2</v>
      </c>
      <c r="I880" s="9">
        <v>3</v>
      </c>
      <c r="J880" s="9">
        <v>2</v>
      </c>
      <c r="K880" s="9" t="s">
        <v>1366</v>
      </c>
      <c r="L880" s="9">
        <v>1</v>
      </c>
      <c r="M880" s="9" t="s">
        <v>14</v>
      </c>
      <c r="N880" s="9" t="s">
        <v>91</v>
      </c>
      <c r="P880" s="9">
        <v>3</v>
      </c>
      <c r="Q880" s="9">
        <v>1</v>
      </c>
      <c r="R880" s="9">
        <v>3</v>
      </c>
      <c r="S880" s="9">
        <v>0</v>
      </c>
      <c r="U880" s="9">
        <v>1</v>
      </c>
      <c r="V880" s="9">
        <v>1</v>
      </c>
      <c r="W880" s="9" t="s">
        <v>20</v>
      </c>
      <c r="Y880" s="9" t="s">
        <v>293</v>
      </c>
      <c r="Z880" s="68">
        <v>48668</v>
      </c>
      <c r="AA880" s="68">
        <v>326</v>
      </c>
      <c r="AB880" s="68">
        <v>16719</v>
      </c>
      <c r="AC880" s="68" t="s">
        <v>20</v>
      </c>
      <c r="AD880" s="68" t="s">
        <v>20</v>
      </c>
      <c r="AE880" s="68" t="s">
        <v>20</v>
      </c>
      <c r="AF880" s="68">
        <v>-365</v>
      </c>
      <c r="AG880" s="107" t="s">
        <v>20</v>
      </c>
      <c r="AH880" s="9">
        <v>0</v>
      </c>
      <c r="AI880" s="9" t="s">
        <v>20</v>
      </c>
      <c r="AK880" s="9">
        <v>0</v>
      </c>
      <c r="AL880" s="9">
        <v>1</v>
      </c>
      <c r="AM880" s="9">
        <v>3</v>
      </c>
      <c r="AN880" s="9" t="s">
        <v>20</v>
      </c>
      <c r="AO880" s="9" t="s">
        <v>20</v>
      </c>
      <c r="AQ880" s="9">
        <v>1</v>
      </c>
      <c r="AR880" s="9">
        <v>2</v>
      </c>
      <c r="AS880" s="9">
        <v>1</v>
      </c>
      <c r="AT880" s="9">
        <v>1</v>
      </c>
      <c r="AU880" s="9">
        <v>4</v>
      </c>
      <c r="AV880" s="9">
        <v>2</v>
      </c>
      <c r="AW880" s="9"/>
      <c r="AX880" s="9"/>
      <c r="BA880" s="9" t="s">
        <v>2358</v>
      </c>
      <c r="BB880" s="6" t="s">
        <v>1415</v>
      </c>
      <c r="BC880" s="9"/>
      <c r="BD880" s="9"/>
      <c r="BE880" s="9"/>
      <c r="BF880" s="9"/>
      <c r="BG880" s="9"/>
      <c r="BI880" t="s">
        <v>3146</v>
      </c>
    </row>
    <row r="881" spans="1:61" x14ac:dyDescent="0.25">
      <c r="A881" s="102" t="s">
        <v>1</v>
      </c>
      <c r="B881" s="9" t="s">
        <v>2060</v>
      </c>
      <c r="C881" s="9" t="str">
        <f>VLOOKUP(Tabelle1[[#This Row],[bank_name]],list_all_banks!$B$1:$C$691,2,FALSE)</f>
        <v>DE18830</v>
      </c>
      <c r="D881" s="6" t="s">
        <v>384</v>
      </c>
      <c r="E881" s="42" t="str">
        <f t="shared" si="13"/>
        <v>31.12.2015</v>
      </c>
      <c r="F881" s="9">
        <v>2015</v>
      </c>
      <c r="G881" s="9">
        <v>1</v>
      </c>
      <c r="H881" s="9">
        <v>2</v>
      </c>
      <c r="I881" s="9">
        <v>3</v>
      </c>
      <c r="J881" s="9">
        <v>2</v>
      </c>
      <c r="K881" s="9" t="s">
        <v>1366</v>
      </c>
      <c r="L881" s="9">
        <v>1</v>
      </c>
      <c r="M881" s="9" t="s">
        <v>14</v>
      </c>
      <c r="N881" s="9" t="s">
        <v>91</v>
      </c>
      <c r="P881" s="9">
        <v>3</v>
      </c>
      <c r="Q881" s="9">
        <v>1</v>
      </c>
      <c r="R881" s="9">
        <v>3</v>
      </c>
      <c r="S881" s="9">
        <v>0</v>
      </c>
      <c r="U881" s="9">
        <v>1</v>
      </c>
      <c r="V881" s="9">
        <v>1</v>
      </c>
      <c r="W881" s="9" t="s">
        <v>20</v>
      </c>
      <c r="Y881" s="9" t="s">
        <v>1170</v>
      </c>
      <c r="Z881" s="68">
        <v>2611</v>
      </c>
      <c r="AA881" s="68">
        <v>7</v>
      </c>
      <c r="AB881" s="68">
        <v>-1520</v>
      </c>
      <c r="AC881" s="68" t="s">
        <v>20</v>
      </c>
      <c r="AD881" s="68" t="s">
        <v>20</v>
      </c>
      <c r="AE881" s="68" t="s">
        <v>20</v>
      </c>
      <c r="AF881" s="68">
        <v>-365</v>
      </c>
      <c r="AG881" s="107" t="s">
        <v>20</v>
      </c>
      <c r="AH881" s="9">
        <v>0</v>
      </c>
      <c r="AI881" s="9" t="s">
        <v>20</v>
      </c>
      <c r="AK881" s="9">
        <v>0</v>
      </c>
      <c r="AL881" s="9">
        <v>1</v>
      </c>
      <c r="AM881" s="9">
        <v>3</v>
      </c>
      <c r="AN881" s="9" t="s">
        <v>20</v>
      </c>
      <c r="AO881" s="9" t="s">
        <v>20</v>
      </c>
      <c r="AQ881" s="9">
        <v>1</v>
      </c>
      <c r="AR881" s="9">
        <v>2</v>
      </c>
      <c r="AS881" s="9">
        <v>1</v>
      </c>
      <c r="AT881" s="9">
        <v>1</v>
      </c>
      <c r="AU881" s="9">
        <v>4</v>
      </c>
      <c r="AV881" s="9">
        <v>2</v>
      </c>
      <c r="AW881" s="9"/>
      <c r="AX881" s="9"/>
      <c r="BA881" s="9" t="s">
        <v>2359</v>
      </c>
      <c r="BB881" s="6" t="s">
        <v>1415</v>
      </c>
      <c r="BC881" s="9"/>
      <c r="BD881" s="9"/>
      <c r="BE881" s="9"/>
      <c r="BF881" s="9"/>
      <c r="BG881" s="9"/>
      <c r="BI881" t="s">
        <v>3146</v>
      </c>
    </row>
    <row r="882" spans="1:61" s="44" customFormat="1" ht="15.75" thickBot="1" x14ac:dyDescent="0.3">
      <c r="A882" s="133" t="s">
        <v>1</v>
      </c>
      <c r="B882" s="44" t="s">
        <v>2060</v>
      </c>
      <c r="C882" s="44" t="str">
        <f>VLOOKUP(Tabelle1[[#This Row],[bank_name]],list_all_banks!$B$1:$C$691,2,FALSE)</f>
        <v>DE18830</v>
      </c>
      <c r="D882" s="45" t="s">
        <v>384</v>
      </c>
      <c r="E882" s="46" t="str">
        <f t="shared" si="13"/>
        <v>31.12.2016</v>
      </c>
      <c r="F882" s="44">
        <v>2016</v>
      </c>
      <c r="G882" s="44">
        <v>1</v>
      </c>
      <c r="H882" s="44">
        <v>2</v>
      </c>
      <c r="I882" s="44" t="s">
        <v>1382</v>
      </c>
      <c r="J882" s="44">
        <v>2</v>
      </c>
      <c r="K882" s="44" t="s">
        <v>1366</v>
      </c>
      <c r="L882" s="44">
        <v>0</v>
      </c>
      <c r="M882" s="44" t="s">
        <v>14</v>
      </c>
      <c r="N882" s="44" t="s">
        <v>91</v>
      </c>
      <c r="O882" s="45"/>
      <c r="P882" s="44">
        <v>3</v>
      </c>
      <c r="Q882" s="44">
        <v>1</v>
      </c>
      <c r="R882" s="44">
        <v>3</v>
      </c>
      <c r="S882" s="44">
        <v>0</v>
      </c>
      <c r="T882" s="45"/>
      <c r="U882" s="44">
        <v>1</v>
      </c>
      <c r="V882" s="44">
        <v>1</v>
      </c>
      <c r="W882" s="44" t="s">
        <v>20</v>
      </c>
      <c r="X882" s="45"/>
      <c r="Y882" s="44" t="s">
        <v>1</v>
      </c>
      <c r="Z882" s="123">
        <v>856195</v>
      </c>
      <c r="AA882" s="123">
        <v>3960</v>
      </c>
      <c r="AB882" s="123">
        <v>198396</v>
      </c>
      <c r="AC882" s="123" t="s">
        <v>20</v>
      </c>
      <c r="AD882" s="123" t="s">
        <v>20</v>
      </c>
      <c r="AE882" s="123" t="s">
        <v>20</v>
      </c>
      <c r="AF882" s="123">
        <v>67546</v>
      </c>
      <c r="AG882" s="135" t="s">
        <v>20</v>
      </c>
      <c r="AH882" s="44">
        <v>0</v>
      </c>
      <c r="AI882" s="44" t="s">
        <v>20</v>
      </c>
      <c r="AJ882" s="45"/>
      <c r="AK882" s="44">
        <v>0</v>
      </c>
      <c r="AL882" s="44">
        <v>1</v>
      </c>
      <c r="AM882" s="44">
        <v>3</v>
      </c>
      <c r="AN882" s="44" t="s">
        <v>20</v>
      </c>
      <c r="AO882" s="44" t="s">
        <v>20</v>
      </c>
      <c r="AP882" s="45"/>
      <c r="AQ882" s="44">
        <v>1</v>
      </c>
      <c r="AR882" s="44">
        <v>2</v>
      </c>
      <c r="AS882" s="44">
        <v>1</v>
      </c>
      <c r="AT882" s="44">
        <v>1</v>
      </c>
      <c r="AU882" s="44">
        <v>4</v>
      </c>
      <c r="AV882" s="44">
        <v>2</v>
      </c>
      <c r="AY882" s="45"/>
      <c r="AZ882" s="46"/>
      <c r="BA882" s="47" t="s">
        <v>2360</v>
      </c>
      <c r="BB882" s="45"/>
      <c r="BH882" s="45"/>
      <c r="BI882" t="s">
        <v>3146</v>
      </c>
    </row>
    <row r="883" spans="1:61" s="60" customFormat="1" ht="15.75" thickBot="1" x14ac:dyDescent="0.3">
      <c r="A883" s="143" t="s">
        <v>1</v>
      </c>
      <c r="B883" s="60" t="s">
        <v>2060</v>
      </c>
      <c r="C883" s="60" t="str">
        <f>VLOOKUP(Tabelle1[[#This Row],[bank_name]],list_all_banks!$B$1:$C$691,2,FALSE)</f>
        <v>DE18830</v>
      </c>
      <c r="D883" s="128" t="s">
        <v>384</v>
      </c>
      <c r="E883" s="176" t="str">
        <f t="shared" si="13"/>
        <v>31.12.2016</v>
      </c>
      <c r="F883" s="60">
        <v>2016</v>
      </c>
      <c r="G883" s="60">
        <v>1</v>
      </c>
      <c r="H883" s="60">
        <v>2</v>
      </c>
      <c r="I883" s="60" t="s">
        <v>1382</v>
      </c>
      <c r="J883" s="60">
        <v>2</v>
      </c>
      <c r="K883" s="60" t="s">
        <v>1366</v>
      </c>
      <c r="L883" s="60">
        <v>0</v>
      </c>
      <c r="M883" s="60" t="s">
        <v>14</v>
      </c>
      <c r="N883" s="60" t="s">
        <v>91</v>
      </c>
      <c r="O883" s="128"/>
      <c r="P883" s="60">
        <v>3</v>
      </c>
      <c r="Q883" s="60">
        <v>1</v>
      </c>
      <c r="R883" s="60">
        <v>3</v>
      </c>
      <c r="S883" s="60">
        <v>0</v>
      </c>
      <c r="T883" s="128"/>
      <c r="U883" s="60">
        <v>1</v>
      </c>
      <c r="V883" s="60">
        <v>1</v>
      </c>
      <c r="W883" s="60" t="s">
        <v>20</v>
      </c>
      <c r="X883" s="128"/>
      <c r="Y883" s="60" t="s">
        <v>293</v>
      </c>
      <c r="Z883" s="145">
        <v>49651</v>
      </c>
      <c r="AA883" s="145">
        <v>312</v>
      </c>
      <c r="AB883" s="145">
        <v>18814</v>
      </c>
      <c r="AC883" s="145" t="s">
        <v>20</v>
      </c>
      <c r="AD883" s="145" t="s">
        <v>20</v>
      </c>
      <c r="AE883" s="145" t="s">
        <v>20</v>
      </c>
      <c r="AF883" s="145">
        <v>3542</v>
      </c>
      <c r="AG883" s="246" t="s">
        <v>20</v>
      </c>
      <c r="AH883" s="60">
        <v>0</v>
      </c>
      <c r="AI883" s="60" t="s">
        <v>20</v>
      </c>
      <c r="AJ883" s="128"/>
      <c r="AK883" s="60">
        <v>0</v>
      </c>
      <c r="AL883" s="60">
        <v>1</v>
      </c>
      <c r="AM883" s="60">
        <v>3</v>
      </c>
      <c r="AN883" s="60" t="s">
        <v>20</v>
      </c>
      <c r="AO883" s="60" t="s">
        <v>20</v>
      </c>
      <c r="AP883" s="128"/>
      <c r="AQ883" s="60">
        <v>1</v>
      </c>
      <c r="AR883" s="60">
        <v>2</v>
      </c>
      <c r="AS883" s="60">
        <v>1</v>
      </c>
      <c r="AT883" s="60">
        <v>1</v>
      </c>
      <c r="AU883" s="60">
        <v>4</v>
      </c>
      <c r="AV883" s="60">
        <v>2</v>
      </c>
      <c r="AY883" s="128"/>
      <c r="AZ883" s="176"/>
      <c r="BA883" s="147" t="s">
        <v>2360</v>
      </c>
      <c r="BB883" s="128"/>
      <c r="BH883" s="128"/>
      <c r="BI883" t="s">
        <v>3146</v>
      </c>
    </row>
    <row r="884" spans="1:61" x14ac:dyDescent="0.25">
      <c r="A884" s="102" t="s">
        <v>1</v>
      </c>
      <c r="B884" s="9" t="s">
        <v>2060</v>
      </c>
      <c r="C884" s="9" t="str">
        <f>VLOOKUP(Tabelle1[[#This Row],[bank_name]],list_all_banks!$B$1:$C$691,2,FALSE)</f>
        <v>DE18830</v>
      </c>
      <c r="D884" s="6" t="s">
        <v>384</v>
      </c>
      <c r="E884" s="42" t="str">
        <f t="shared" si="13"/>
        <v>31.12.2016</v>
      </c>
      <c r="F884" s="9">
        <v>2016</v>
      </c>
      <c r="G884" s="9">
        <v>1</v>
      </c>
      <c r="H884" s="9">
        <v>2</v>
      </c>
      <c r="I884" s="9" t="s">
        <v>1382</v>
      </c>
      <c r="J884" s="9">
        <v>2</v>
      </c>
      <c r="K884" s="9" t="s">
        <v>1366</v>
      </c>
      <c r="L884" s="9">
        <v>0</v>
      </c>
      <c r="M884" s="9" t="s">
        <v>14</v>
      </c>
      <c r="N884" s="9" t="s">
        <v>91</v>
      </c>
      <c r="P884" s="9">
        <v>3</v>
      </c>
      <c r="Q884" s="9">
        <v>1</v>
      </c>
      <c r="R884" s="9">
        <v>3</v>
      </c>
      <c r="S884" s="9">
        <v>0</v>
      </c>
      <c r="U884" s="9">
        <v>1</v>
      </c>
      <c r="V884" s="9">
        <v>1</v>
      </c>
      <c r="W884" s="9" t="s">
        <v>20</v>
      </c>
      <c r="Y884" s="9" t="s">
        <v>1170</v>
      </c>
      <c r="Z884" s="68">
        <v>3105</v>
      </c>
      <c r="AA884" s="68">
        <v>7</v>
      </c>
      <c r="AB884" s="68">
        <v>2687</v>
      </c>
      <c r="AC884" s="68" t="s">
        <v>20</v>
      </c>
      <c r="AD884" s="68" t="s">
        <v>20</v>
      </c>
      <c r="AE884" s="68" t="s">
        <v>20</v>
      </c>
      <c r="AF884" s="68">
        <v>-216</v>
      </c>
      <c r="AG884" s="107" t="s">
        <v>20</v>
      </c>
      <c r="AH884" s="9">
        <v>0</v>
      </c>
      <c r="AI884" s="9" t="s">
        <v>20</v>
      </c>
      <c r="AK884" s="9">
        <v>0</v>
      </c>
      <c r="AL884" s="9">
        <v>1</v>
      </c>
      <c r="AM884" s="9">
        <v>3</v>
      </c>
      <c r="AN884" s="9" t="s">
        <v>20</v>
      </c>
      <c r="AO884" s="9" t="s">
        <v>20</v>
      </c>
      <c r="AQ884" s="9">
        <v>1</v>
      </c>
      <c r="AR884" s="9">
        <v>2</v>
      </c>
      <c r="AS884" s="9">
        <v>1</v>
      </c>
      <c r="AT884" s="9">
        <v>1</v>
      </c>
      <c r="AU884" s="9">
        <v>4</v>
      </c>
      <c r="AV884" s="9">
        <v>2</v>
      </c>
      <c r="AW884" s="9"/>
      <c r="AX884" s="9"/>
      <c r="BA884" s="63" t="s">
        <v>2360</v>
      </c>
      <c r="BC884" s="9"/>
      <c r="BD884" s="9"/>
      <c r="BE884" s="9"/>
      <c r="BF884" s="9"/>
      <c r="BG884" s="9"/>
      <c r="BI884" t="s">
        <v>3146</v>
      </c>
    </row>
    <row r="885" spans="1:61" x14ac:dyDescent="0.25">
      <c r="A885" s="9" t="s">
        <v>1</v>
      </c>
      <c r="B885" s="9" t="s">
        <v>385</v>
      </c>
      <c r="C885" s="9" t="str">
        <f>VLOOKUP(Tabelle1[[#This Row],[bank_name]],list_all_banks!$B$1:$C$691,2,FALSE)</f>
        <v>DE19856</v>
      </c>
      <c r="D885" s="6" t="s">
        <v>386</v>
      </c>
      <c r="E885" s="42" t="str">
        <f t="shared" si="13"/>
        <v>31.12.</v>
      </c>
      <c r="F885" s="9"/>
      <c r="G885" s="9"/>
      <c r="H885" s="9"/>
      <c r="I885" s="9"/>
      <c r="J885" s="9"/>
      <c r="K885" s="9"/>
      <c r="L885" s="9"/>
      <c r="M885" s="9"/>
      <c r="N885" s="9"/>
      <c r="P885" s="9"/>
      <c r="Q885" s="9"/>
      <c r="R885" s="9"/>
      <c r="S885" s="9"/>
      <c r="U885" s="9"/>
      <c r="V885" s="9"/>
      <c r="W885" s="9"/>
      <c r="Y885" s="9"/>
      <c r="Z885" s="9"/>
      <c r="AA885" s="9"/>
      <c r="AB885" s="9"/>
      <c r="AC885" s="9"/>
      <c r="AD885" s="9"/>
      <c r="AE885" s="9"/>
      <c r="AF885" s="9"/>
      <c r="AG885" s="9"/>
      <c r="AH885" s="9"/>
      <c r="AI885" s="9"/>
      <c r="AK885" s="9"/>
      <c r="AL885" s="9"/>
      <c r="AM885" s="9"/>
      <c r="AN885" s="9"/>
      <c r="AO885" s="9"/>
      <c r="AQ885" s="9"/>
      <c r="AR885" s="9"/>
      <c r="AS885" s="9"/>
      <c r="AT885" s="9"/>
      <c r="AU885" s="9"/>
      <c r="AV885" s="9"/>
      <c r="AW885" s="9"/>
      <c r="AX885" s="9"/>
      <c r="BA885" s="9"/>
      <c r="BC885" s="9"/>
      <c r="BD885" s="9"/>
      <c r="BE885" s="9"/>
      <c r="BF885" s="9"/>
      <c r="BG885" s="9"/>
    </row>
    <row r="886" spans="1:61" s="44" customFormat="1" ht="15.75" thickBot="1" x14ac:dyDescent="0.3">
      <c r="A886" s="133" t="s">
        <v>1</v>
      </c>
      <c r="B886" s="44" t="s">
        <v>387</v>
      </c>
      <c r="C886" s="44" t="str">
        <f>VLOOKUP(Tabelle1[[#This Row],[bank_name]],list_all_banks!$B$1:$C$691,2,FALSE)</f>
        <v>DE19898</v>
      </c>
      <c r="D886" s="45" t="s">
        <v>388</v>
      </c>
      <c r="E886" s="46" t="str">
        <f t="shared" si="13"/>
        <v>31.12.2014</v>
      </c>
      <c r="F886" s="44">
        <v>2014</v>
      </c>
      <c r="G886" s="44">
        <v>0</v>
      </c>
      <c r="H886" s="44" t="s">
        <v>20</v>
      </c>
      <c r="I886" s="44">
        <v>1</v>
      </c>
      <c r="J886" s="44">
        <v>1</v>
      </c>
      <c r="K886" s="44" t="s">
        <v>1</v>
      </c>
      <c r="L886" s="44">
        <v>0</v>
      </c>
      <c r="M886" s="44" t="s">
        <v>14</v>
      </c>
      <c r="N886" s="44" t="s">
        <v>91</v>
      </c>
      <c r="O886" s="45"/>
      <c r="P886" s="44">
        <v>3</v>
      </c>
      <c r="Q886" s="44">
        <v>0</v>
      </c>
      <c r="R886" s="44">
        <v>0</v>
      </c>
      <c r="S886" s="44">
        <v>0</v>
      </c>
      <c r="T886" s="45"/>
      <c r="U886" s="44">
        <v>1</v>
      </c>
      <c r="V886" s="44">
        <v>0</v>
      </c>
      <c r="W886" s="44" t="s">
        <v>20</v>
      </c>
      <c r="X886" s="45"/>
      <c r="Y886" s="44" t="s">
        <v>1</v>
      </c>
      <c r="Z886" s="123">
        <v>213634</v>
      </c>
      <c r="AA886" s="123">
        <v>847</v>
      </c>
      <c r="AB886" s="123">
        <v>44775</v>
      </c>
      <c r="AC886" s="123" t="s">
        <v>20</v>
      </c>
      <c r="AD886" s="123" t="s">
        <v>20</v>
      </c>
      <c r="AE886" s="123" t="s">
        <v>20</v>
      </c>
      <c r="AF886" s="123" t="s">
        <v>20</v>
      </c>
      <c r="AG886" s="123">
        <v>3869</v>
      </c>
      <c r="AH886" s="44">
        <v>0</v>
      </c>
      <c r="AI886" s="44">
        <v>1</v>
      </c>
      <c r="AJ886" s="45"/>
      <c r="AK886" s="44">
        <v>0</v>
      </c>
      <c r="AL886" s="44">
        <v>0</v>
      </c>
      <c r="AM886" s="44">
        <v>3</v>
      </c>
      <c r="AN886" s="44" t="s">
        <v>20</v>
      </c>
      <c r="AO886" s="44" t="s">
        <v>20</v>
      </c>
      <c r="AP886" s="45"/>
      <c r="AQ886" s="44">
        <v>1</v>
      </c>
      <c r="AR886" s="44">
        <v>1</v>
      </c>
      <c r="AS886" s="44">
        <v>0</v>
      </c>
      <c r="AT886" s="44">
        <v>1</v>
      </c>
      <c r="AU886" s="44">
        <v>2</v>
      </c>
      <c r="AV886" s="44">
        <v>0</v>
      </c>
      <c r="AY886" s="45"/>
      <c r="AZ886" s="46"/>
      <c r="BA886" s="44" t="s">
        <v>2361</v>
      </c>
      <c r="BB886" s="45" t="s">
        <v>1416</v>
      </c>
      <c r="BH886" s="45"/>
      <c r="BI886" t="s">
        <v>3146</v>
      </c>
    </row>
    <row r="887" spans="1:61" x14ac:dyDescent="0.25">
      <c r="A887" s="17" t="s">
        <v>1</v>
      </c>
      <c r="B887" t="s">
        <v>387</v>
      </c>
      <c r="C887" t="str">
        <f>VLOOKUP(Tabelle1[[#This Row],[bank_name]],list_all_banks!$B$1:$C$691,2,FALSE)</f>
        <v>DE19898</v>
      </c>
      <c r="D887" s="6" t="s">
        <v>388</v>
      </c>
      <c r="E887" s="42" t="str">
        <f t="shared" si="13"/>
        <v>31.12.2014</v>
      </c>
      <c r="F887">
        <v>2014</v>
      </c>
      <c r="G887">
        <v>0</v>
      </c>
      <c r="H887" t="s">
        <v>20</v>
      </c>
      <c r="I887">
        <v>1</v>
      </c>
      <c r="J887">
        <v>1</v>
      </c>
      <c r="K887" t="s">
        <v>1</v>
      </c>
      <c r="L887">
        <v>0</v>
      </c>
      <c r="M887" t="s">
        <v>14</v>
      </c>
      <c r="N887" t="s">
        <v>91</v>
      </c>
      <c r="P887">
        <v>3</v>
      </c>
      <c r="Q887">
        <v>0</v>
      </c>
      <c r="R887">
        <v>0</v>
      </c>
      <c r="S887">
        <v>0</v>
      </c>
      <c r="U887">
        <v>1</v>
      </c>
      <c r="V887">
        <v>0</v>
      </c>
      <c r="W887" t="s">
        <v>20</v>
      </c>
      <c r="Y887" t="s">
        <v>1170</v>
      </c>
      <c r="Z887" s="13">
        <v>42131</v>
      </c>
      <c r="AA887" s="13">
        <v>227</v>
      </c>
      <c r="AB887" s="13">
        <v>4104</v>
      </c>
      <c r="AC887" s="13" t="s">
        <v>20</v>
      </c>
      <c r="AD887" s="13" t="s">
        <v>20</v>
      </c>
      <c r="AE887" s="13" t="s">
        <v>20</v>
      </c>
      <c r="AF887" s="13" t="s">
        <v>20</v>
      </c>
      <c r="AG887" s="13">
        <v>42</v>
      </c>
      <c r="AH887">
        <v>0</v>
      </c>
      <c r="AI887">
        <v>1</v>
      </c>
      <c r="AK887">
        <v>0</v>
      </c>
      <c r="AL887">
        <v>0</v>
      </c>
      <c r="AM887">
        <v>3</v>
      </c>
      <c r="AN887" t="s">
        <v>20</v>
      </c>
      <c r="AO887" t="s">
        <v>20</v>
      </c>
      <c r="AQ887">
        <v>1</v>
      </c>
      <c r="AR887">
        <v>1</v>
      </c>
      <c r="AS887">
        <v>0</v>
      </c>
      <c r="AT887">
        <v>1</v>
      </c>
      <c r="AU887">
        <v>2</v>
      </c>
      <c r="AV887">
        <v>0</v>
      </c>
      <c r="BA887" t="s">
        <v>2362</v>
      </c>
      <c r="BB887" s="6" t="s">
        <v>1416</v>
      </c>
      <c r="BG887" s="9"/>
      <c r="BI887" t="s">
        <v>3146</v>
      </c>
    </row>
    <row r="888" spans="1:61" x14ac:dyDescent="0.25">
      <c r="A888" s="102" t="s">
        <v>1</v>
      </c>
      <c r="B888" s="9" t="s">
        <v>387</v>
      </c>
      <c r="C888" s="9" t="str">
        <f>VLOOKUP(Tabelle1[[#This Row],[bank_name]],list_all_banks!$B$1:$C$691,2,FALSE)</f>
        <v>DE19898</v>
      </c>
      <c r="D888" s="6" t="s">
        <v>388</v>
      </c>
      <c r="E888" s="42" t="str">
        <f t="shared" si="13"/>
        <v>31.12.2014</v>
      </c>
      <c r="F888" s="9">
        <v>2014</v>
      </c>
      <c r="G888" s="9">
        <v>0</v>
      </c>
      <c r="H888" s="9" t="s">
        <v>20</v>
      </c>
      <c r="I888" s="9">
        <v>1</v>
      </c>
      <c r="J888" s="9">
        <v>1</v>
      </c>
      <c r="K888" s="9" t="s">
        <v>1</v>
      </c>
      <c r="L888" s="9">
        <v>0</v>
      </c>
      <c r="M888" s="9" t="s">
        <v>14</v>
      </c>
      <c r="N888" s="9" t="s">
        <v>91</v>
      </c>
      <c r="P888" s="9">
        <v>3</v>
      </c>
      <c r="Q888" s="9">
        <v>0</v>
      </c>
      <c r="R888" s="9">
        <v>0</v>
      </c>
      <c r="S888" s="9">
        <v>0</v>
      </c>
      <c r="U888" s="9">
        <v>1</v>
      </c>
      <c r="V888" s="9">
        <v>0</v>
      </c>
      <c r="W888" s="9" t="s">
        <v>20</v>
      </c>
      <c r="Y888" s="9" t="s">
        <v>1651</v>
      </c>
      <c r="Z888" s="68">
        <v>14372</v>
      </c>
      <c r="AA888" s="68">
        <v>39</v>
      </c>
      <c r="AB888" s="68">
        <v>4012</v>
      </c>
      <c r="AC888" s="68" t="s">
        <v>20</v>
      </c>
      <c r="AD888" s="68" t="s">
        <v>20</v>
      </c>
      <c r="AE888" s="68" t="s">
        <v>20</v>
      </c>
      <c r="AF888" s="68" t="s">
        <v>20</v>
      </c>
      <c r="AG888" s="68">
        <v>501</v>
      </c>
      <c r="AH888" s="9">
        <v>0</v>
      </c>
      <c r="AI888" s="9">
        <v>1</v>
      </c>
      <c r="AK888" s="9">
        <v>0</v>
      </c>
      <c r="AL888" s="9">
        <v>0</v>
      </c>
      <c r="AM888" s="9">
        <v>3</v>
      </c>
      <c r="AN888" s="9" t="s">
        <v>20</v>
      </c>
      <c r="AO888" s="9" t="s">
        <v>20</v>
      </c>
      <c r="AQ888" s="9">
        <v>1</v>
      </c>
      <c r="AR888" s="9">
        <v>1</v>
      </c>
      <c r="AS888" s="9">
        <v>0</v>
      </c>
      <c r="AT888" s="9">
        <v>1</v>
      </c>
      <c r="AU888" s="9">
        <v>2</v>
      </c>
      <c r="AV888" s="9">
        <v>0</v>
      </c>
      <c r="AW888" s="9"/>
      <c r="AX888" s="9"/>
      <c r="BA888" s="9" t="s">
        <v>2363</v>
      </c>
      <c r="BB888" s="6" t="s">
        <v>1416</v>
      </c>
      <c r="BC888" s="9"/>
      <c r="BD888" s="9"/>
      <c r="BE888" s="9"/>
      <c r="BF888" s="9"/>
      <c r="BG888" s="9"/>
      <c r="BI888" t="s">
        <v>3146</v>
      </c>
    </row>
    <row r="889" spans="1:61" s="44" customFormat="1" ht="15.75" thickBot="1" x14ac:dyDescent="0.3">
      <c r="A889" s="133" t="s">
        <v>1</v>
      </c>
      <c r="B889" s="44" t="s">
        <v>387</v>
      </c>
      <c r="C889" s="44" t="str">
        <f>VLOOKUP(Tabelle1[[#This Row],[bank_name]],list_all_banks!$B$1:$C$691,2,FALSE)</f>
        <v>DE19898</v>
      </c>
      <c r="D889" s="45" t="s">
        <v>388</v>
      </c>
      <c r="E889" s="46" t="str">
        <f t="shared" si="13"/>
        <v>31.12.2015</v>
      </c>
      <c r="F889" s="44">
        <v>2015</v>
      </c>
      <c r="G889" s="44">
        <v>0</v>
      </c>
      <c r="H889" s="44" t="s">
        <v>20</v>
      </c>
      <c r="I889" s="44">
        <v>1</v>
      </c>
      <c r="J889" s="44">
        <v>1</v>
      </c>
      <c r="K889" s="44" t="s">
        <v>1</v>
      </c>
      <c r="L889" s="44">
        <v>0</v>
      </c>
      <c r="M889" s="44" t="s">
        <v>14</v>
      </c>
      <c r="N889" s="44" t="s">
        <v>91</v>
      </c>
      <c r="O889" s="45"/>
      <c r="P889" s="44">
        <v>3</v>
      </c>
      <c r="Q889" s="44">
        <v>0</v>
      </c>
      <c r="R889" s="44">
        <v>0</v>
      </c>
      <c r="S889" s="44">
        <v>0</v>
      </c>
      <c r="T889" s="45"/>
      <c r="U889" s="44">
        <v>1</v>
      </c>
      <c r="V889" s="44">
        <v>0</v>
      </c>
      <c r="W889" s="44" t="s">
        <v>20</v>
      </c>
      <c r="X889" s="45"/>
      <c r="Y889" s="44" t="s">
        <v>1</v>
      </c>
      <c r="Z889" s="123">
        <v>238589</v>
      </c>
      <c r="AA889" s="123">
        <v>924</v>
      </c>
      <c r="AB889" s="123">
        <v>51820</v>
      </c>
      <c r="AC889" s="123" t="s">
        <v>20</v>
      </c>
      <c r="AD889" s="123" t="s">
        <v>20</v>
      </c>
      <c r="AE889" s="123" t="s">
        <v>20</v>
      </c>
      <c r="AF889" s="123" t="s">
        <v>20</v>
      </c>
      <c r="AG889" s="123">
        <v>4888</v>
      </c>
      <c r="AH889" s="44">
        <v>0</v>
      </c>
      <c r="AI889" s="44">
        <v>1</v>
      </c>
      <c r="AJ889" s="45"/>
      <c r="AK889" s="44">
        <v>0</v>
      </c>
      <c r="AL889" s="44">
        <v>0</v>
      </c>
      <c r="AM889" s="44">
        <v>3</v>
      </c>
      <c r="AN889" s="44" t="s">
        <v>20</v>
      </c>
      <c r="AO889" s="44" t="s">
        <v>20</v>
      </c>
      <c r="AP889" s="45"/>
      <c r="AQ889" s="44">
        <v>1</v>
      </c>
      <c r="AR889" s="44">
        <v>1</v>
      </c>
      <c r="AS889" s="44">
        <v>0</v>
      </c>
      <c r="AT889" s="44">
        <v>1</v>
      </c>
      <c r="AU889" s="44">
        <v>2</v>
      </c>
      <c r="AV889" s="44">
        <v>0</v>
      </c>
      <c r="AY889" s="45"/>
      <c r="AZ889" s="46"/>
      <c r="BA889" s="44" t="s">
        <v>2364</v>
      </c>
      <c r="BB889" s="45" t="s">
        <v>1417</v>
      </c>
      <c r="BH889" s="45"/>
      <c r="BI889" t="s">
        <v>3146</v>
      </c>
    </row>
    <row r="890" spans="1:61" x14ac:dyDescent="0.25">
      <c r="A890" s="102" t="s">
        <v>1</v>
      </c>
      <c r="B890" s="9" t="s">
        <v>387</v>
      </c>
      <c r="C890" s="9" t="str">
        <f>VLOOKUP(Tabelle1[[#This Row],[bank_name]],list_all_banks!$B$1:$C$691,2,FALSE)</f>
        <v>DE19898</v>
      </c>
      <c r="D890" s="6" t="s">
        <v>388</v>
      </c>
      <c r="E890" s="42" t="str">
        <f t="shared" si="13"/>
        <v>31.12.2015</v>
      </c>
      <c r="F890" s="9">
        <v>2015</v>
      </c>
      <c r="G890" s="9">
        <v>0</v>
      </c>
      <c r="H890" s="9" t="s">
        <v>20</v>
      </c>
      <c r="I890" s="9">
        <v>1</v>
      </c>
      <c r="J890" s="9">
        <v>1</v>
      </c>
      <c r="K890" s="9" t="s">
        <v>1</v>
      </c>
      <c r="L890" s="9">
        <v>0</v>
      </c>
      <c r="M890" s="9" t="s">
        <v>14</v>
      </c>
      <c r="N890" s="9" t="s">
        <v>91</v>
      </c>
      <c r="P890" s="9">
        <v>3</v>
      </c>
      <c r="Q890" s="9">
        <v>0</v>
      </c>
      <c r="R890" s="9">
        <v>0</v>
      </c>
      <c r="S890" s="9">
        <v>0</v>
      </c>
      <c r="U890" s="9">
        <v>1</v>
      </c>
      <c r="V890" s="9">
        <v>0</v>
      </c>
      <c r="W890" s="9" t="s">
        <v>20</v>
      </c>
      <c r="Y890" s="9" t="s">
        <v>1170</v>
      </c>
      <c r="Z890" s="68">
        <v>45429</v>
      </c>
      <c r="AA890" s="68">
        <v>250</v>
      </c>
      <c r="AB890" s="68">
        <v>7735</v>
      </c>
      <c r="AC890" s="68" t="s">
        <v>20</v>
      </c>
      <c r="AD890" s="68" t="s">
        <v>20</v>
      </c>
      <c r="AE890" s="68" t="s">
        <v>20</v>
      </c>
      <c r="AF890" s="68" t="s">
        <v>20</v>
      </c>
      <c r="AG890" s="68">
        <v>2133</v>
      </c>
      <c r="AH890" s="9">
        <v>0</v>
      </c>
      <c r="AI890" s="9">
        <v>1</v>
      </c>
      <c r="AK890" s="9">
        <v>0</v>
      </c>
      <c r="AL890" s="9">
        <v>0</v>
      </c>
      <c r="AM890" s="9">
        <v>3</v>
      </c>
      <c r="AN890" s="9" t="s">
        <v>20</v>
      </c>
      <c r="AO890" s="9" t="s">
        <v>20</v>
      </c>
      <c r="AQ890" s="9">
        <v>1</v>
      </c>
      <c r="AR890" s="9">
        <v>1</v>
      </c>
      <c r="AS890" s="9">
        <v>0</v>
      </c>
      <c r="AT890" s="9">
        <v>1</v>
      </c>
      <c r="AU890" s="9">
        <v>2</v>
      </c>
      <c r="AV890" s="9">
        <v>0</v>
      </c>
      <c r="AW890" s="9"/>
      <c r="AX890" s="9"/>
      <c r="BA890" s="9" t="s">
        <v>2365</v>
      </c>
      <c r="BB890" s="6" t="s">
        <v>1417</v>
      </c>
      <c r="BC890" s="9"/>
      <c r="BD890" s="9"/>
      <c r="BE890" s="9"/>
      <c r="BF890" s="9"/>
      <c r="BG890" s="9"/>
      <c r="BI890" t="s">
        <v>3146</v>
      </c>
    </row>
    <row r="891" spans="1:61" x14ac:dyDescent="0.25">
      <c r="A891" s="102" t="s">
        <v>1</v>
      </c>
      <c r="B891" s="9" t="s">
        <v>387</v>
      </c>
      <c r="C891" s="9" t="str">
        <f>VLOOKUP(Tabelle1[[#This Row],[bank_name]],list_all_banks!$B$1:$C$691,2,FALSE)</f>
        <v>DE19898</v>
      </c>
      <c r="D891" s="6" t="s">
        <v>388</v>
      </c>
      <c r="E891" s="42" t="str">
        <f t="shared" si="13"/>
        <v>31.12.2015</v>
      </c>
      <c r="F891" s="9">
        <v>2015</v>
      </c>
      <c r="G891" s="9">
        <v>0</v>
      </c>
      <c r="H891" s="9" t="s">
        <v>20</v>
      </c>
      <c r="I891" s="9">
        <v>1</v>
      </c>
      <c r="J891" s="9">
        <v>1</v>
      </c>
      <c r="K891" s="9" t="s">
        <v>1</v>
      </c>
      <c r="L891" s="9">
        <v>0</v>
      </c>
      <c r="M891" s="9" t="s">
        <v>14</v>
      </c>
      <c r="N891" s="9" t="s">
        <v>91</v>
      </c>
      <c r="P891" s="9">
        <v>3</v>
      </c>
      <c r="Q891" s="9">
        <v>0</v>
      </c>
      <c r="R891" s="9">
        <v>0</v>
      </c>
      <c r="S891" s="9">
        <v>0</v>
      </c>
      <c r="U891" s="9">
        <v>1</v>
      </c>
      <c r="V891" s="9">
        <v>0</v>
      </c>
      <c r="W891" s="9" t="s">
        <v>20</v>
      </c>
      <c r="Y891" s="9" t="s">
        <v>1651</v>
      </c>
      <c r="Z891" s="68">
        <v>14631</v>
      </c>
      <c r="AA891" s="68">
        <v>39</v>
      </c>
      <c r="AB891" s="68">
        <v>2130</v>
      </c>
      <c r="AC891" s="68" t="s">
        <v>20</v>
      </c>
      <c r="AD891" s="68" t="s">
        <v>20</v>
      </c>
      <c r="AE891" s="68" t="s">
        <v>20</v>
      </c>
      <c r="AF891" s="68" t="s">
        <v>20</v>
      </c>
      <c r="AG891" s="68">
        <v>545</v>
      </c>
      <c r="AH891" s="9">
        <v>0</v>
      </c>
      <c r="AI891" s="9">
        <v>1</v>
      </c>
      <c r="AK891" s="9">
        <v>0</v>
      </c>
      <c r="AL891" s="9">
        <v>0</v>
      </c>
      <c r="AM891" s="9">
        <v>3</v>
      </c>
      <c r="AN891" s="9" t="s">
        <v>20</v>
      </c>
      <c r="AO891" s="9" t="s">
        <v>20</v>
      </c>
      <c r="AQ891" s="9">
        <v>1</v>
      </c>
      <c r="AR891" s="9">
        <v>1</v>
      </c>
      <c r="AS891" s="9">
        <v>0</v>
      </c>
      <c r="AT891" s="9">
        <v>1</v>
      </c>
      <c r="AU891" s="9">
        <v>2</v>
      </c>
      <c r="AV891" s="9">
        <v>0</v>
      </c>
      <c r="AW891" s="9"/>
      <c r="AX891" s="9"/>
      <c r="BA891" s="9" t="s">
        <v>2366</v>
      </c>
      <c r="BB891" s="6" t="s">
        <v>1417</v>
      </c>
      <c r="BC891" s="9"/>
      <c r="BD891" s="9"/>
      <c r="BE891" s="9"/>
      <c r="BF891" s="9"/>
      <c r="BG891" s="9"/>
      <c r="BI891" t="s">
        <v>3146</v>
      </c>
    </row>
    <row r="892" spans="1:61" s="44" customFormat="1" ht="15.75" thickBot="1" x14ac:dyDescent="0.3">
      <c r="A892" s="44" t="s">
        <v>1</v>
      </c>
      <c r="B892" s="44" t="s">
        <v>389</v>
      </c>
      <c r="C892" s="44" t="str">
        <f>VLOOKUP(Tabelle1[[#This Row],[bank_name]],list_all_banks!$B$1:$C$691,2,FALSE)</f>
        <v>DE25570</v>
      </c>
      <c r="D892" s="45" t="s">
        <v>390</v>
      </c>
      <c r="E892" s="46" t="str">
        <f t="shared" si="13"/>
        <v>31.12.</v>
      </c>
      <c r="O892" s="45"/>
      <c r="T892" s="45"/>
      <c r="X892" s="45"/>
      <c r="AJ892" s="45"/>
      <c r="AP892" s="45"/>
      <c r="AY892" s="45"/>
      <c r="AZ892" s="46"/>
      <c r="BB892" s="45"/>
      <c r="BH892" s="45"/>
      <c r="BI892"/>
    </row>
    <row r="893" spans="1:61" x14ac:dyDescent="0.25">
      <c r="A893" t="s">
        <v>1</v>
      </c>
      <c r="B893" t="s">
        <v>391</v>
      </c>
      <c r="C893" t="str">
        <f>VLOOKUP(Tabelle1[[#This Row],[bank_name]],list_all_banks!$B$1:$C$691,2,FALSE)</f>
        <v>DE26236</v>
      </c>
      <c r="D893" s="6" t="s">
        <v>392</v>
      </c>
      <c r="E893" s="42" t="str">
        <f t="shared" si="13"/>
        <v>31.12.</v>
      </c>
      <c r="U893" s="9"/>
      <c r="Z893" s="13"/>
      <c r="AA893" s="13"/>
      <c r="AB893" s="13"/>
      <c r="AC893" s="13"/>
      <c r="AD893" s="13"/>
      <c r="AE893" s="13"/>
      <c r="AF893" s="13"/>
      <c r="AG893" s="13"/>
      <c r="BG893" s="9"/>
    </row>
    <row r="894" spans="1:61" s="44" customFormat="1" ht="15.75" thickBot="1" x14ac:dyDescent="0.3">
      <c r="A894" s="44" t="s">
        <v>1</v>
      </c>
      <c r="B894" s="44" t="s">
        <v>393</v>
      </c>
      <c r="C894" s="44" t="str">
        <f>VLOOKUP(Tabelle1[[#This Row],[bank_name]],list_all_banks!$B$1:$C$691,2,FALSE)</f>
        <v>DE26603</v>
      </c>
      <c r="D894" s="45" t="s">
        <v>394</v>
      </c>
      <c r="E894" s="46" t="str">
        <f t="shared" si="13"/>
        <v>31.12.</v>
      </c>
      <c r="O894" s="45"/>
      <c r="T894" s="45"/>
      <c r="X894" s="45"/>
      <c r="AJ894" s="45"/>
      <c r="AP894" s="45"/>
      <c r="AY894" s="45"/>
      <c r="AZ894" s="46"/>
      <c r="BB894" s="45"/>
      <c r="BH894" s="45"/>
      <c r="BI894" s="9"/>
    </row>
    <row r="895" spans="1:61" s="9" customFormat="1" x14ac:dyDescent="0.25">
      <c r="A895" s="102" t="s">
        <v>1</v>
      </c>
      <c r="B895" s="9" t="s">
        <v>395</v>
      </c>
      <c r="C895" s="9" t="str">
        <f>VLOOKUP(Tabelle1[[#This Row],[bank_name]],list_all_banks!$B$1:$C$691,2,FALSE)</f>
        <v>DE27782</v>
      </c>
      <c r="D895" s="6" t="s">
        <v>398</v>
      </c>
      <c r="E895" s="42" t="str">
        <f t="shared" si="13"/>
        <v>31.12.2015</v>
      </c>
      <c r="F895" s="9">
        <v>2015</v>
      </c>
      <c r="G895" s="9">
        <v>1</v>
      </c>
      <c r="H895" s="9">
        <v>3</v>
      </c>
      <c r="I895" s="9" t="s">
        <v>1382</v>
      </c>
      <c r="J895" s="9">
        <v>2</v>
      </c>
      <c r="K895" s="9" t="s">
        <v>1366</v>
      </c>
      <c r="L895" s="9">
        <v>2</v>
      </c>
      <c r="M895" s="9" t="s">
        <v>14</v>
      </c>
      <c r="N895" s="9" t="s">
        <v>19</v>
      </c>
      <c r="O895" s="6"/>
      <c r="P895" s="9">
        <v>3</v>
      </c>
      <c r="Q895" s="9">
        <v>0</v>
      </c>
      <c r="R895" s="9">
        <v>1</v>
      </c>
      <c r="S895" s="9">
        <v>0</v>
      </c>
      <c r="T895" s="6"/>
      <c r="U895" s="9">
        <v>1</v>
      </c>
      <c r="V895" s="9">
        <v>0</v>
      </c>
      <c r="W895" s="9" t="s">
        <v>20</v>
      </c>
      <c r="X895" s="6"/>
      <c r="Y895" s="9" t="s">
        <v>1</v>
      </c>
      <c r="Z895" s="9">
        <v>551.27</v>
      </c>
      <c r="AA895" s="9">
        <v>556</v>
      </c>
      <c r="AB895" s="9">
        <v>222.45</v>
      </c>
      <c r="AC895" s="9" t="s">
        <v>20</v>
      </c>
      <c r="AD895" s="9" t="s">
        <v>20</v>
      </c>
      <c r="AE895" s="9" t="s">
        <v>20</v>
      </c>
      <c r="AF895" s="9" t="s">
        <v>20</v>
      </c>
      <c r="AG895" s="9">
        <v>90.19</v>
      </c>
      <c r="AH895" s="9">
        <v>0</v>
      </c>
      <c r="AI895" s="9">
        <v>0</v>
      </c>
      <c r="AJ895" s="6"/>
      <c r="AK895" s="9">
        <v>0</v>
      </c>
      <c r="AL895" s="9">
        <v>0</v>
      </c>
      <c r="AM895" s="9">
        <v>3</v>
      </c>
      <c r="AN895" s="9">
        <v>0</v>
      </c>
      <c r="AO895" s="9">
        <v>0</v>
      </c>
      <c r="AP895" s="6"/>
      <c r="AQ895" s="9">
        <v>1</v>
      </c>
      <c r="AR895" s="9">
        <v>3</v>
      </c>
      <c r="AS895" s="9">
        <v>0</v>
      </c>
      <c r="AT895" s="9">
        <v>1</v>
      </c>
      <c r="AU895" s="9">
        <v>0</v>
      </c>
      <c r="AV895" s="9">
        <v>0</v>
      </c>
      <c r="AY895" s="6"/>
      <c r="AZ895" s="42"/>
      <c r="BA895" s="9" t="s">
        <v>2371</v>
      </c>
      <c r="BB895" s="6" t="s">
        <v>1421</v>
      </c>
      <c r="BH895" s="6"/>
      <c r="BI895" t="s">
        <v>3146</v>
      </c>
    </row>
    <row r="896" spans="1:61" s="44" customFormat="1" ht="15.75" thickBot="1" x14ac:dyDescent="0.3">
      <c r="A896" s="133" t="s">
        <v>1</v>
      </c>
      <c r="B896" s="44" t="s">
        <v>395</v>
      </c>
      <c r="C896" s="44" t="str">
        <f>VLOOKUP(Tabelle1[[#This Row],[bank_name]],list_all_banks!$B$1:$C$691,2,FALSE)</f>
        <v>DE27782</v>
      </c>
      <c r="D896" s="45" t="s">
        <v>399</v>
      </c>
      <c r="E896" s="46" t="str">
        <f t="shared" si="13"/>
        <v>31.12.2015</v>
      </c>
      <c r="F896" s="44">
        <v>2015</v>
      </c>
      <c r="G896" s="44">
        <v>1</v>
      </c>
      <c r="H896" s="44">
        <v>3</v>
      </c>
      <c r="I896" s="44" t="s">
        <v>1382</v>
      </c>
      <c r="J896" s="44">
        <v>2</v>
      </c>
      <c r="K896" s="44" t="s">
        <v>1366</v>
      </c>
      <c r="L896" s="44">
        <v>2</v>
      </c>
      <c r="M896" s="44" t="s">
        <v>14</v>
      </c>
      <c r="N896" s="44" t="s">
        <v>19</v>
      </c>
      <c r="O896" s="45"/>
      <c r="P896" s="44">
        <v>3</v>
      </c>
      <c r="Q896" s="44">
        <v>0</v>
      </c>
      <c r="R896" s="44">
        <v>1</v>
      </c>
      <c r="S896" s="44">
        <v>0</v>
      </c>
      <c r="T896" s="45"/>
      <c r="U896" s="44">
        <v>1</v>
      </c>
      <c r="V896" s="44">
        <v>0</v>
      </c>
      <c r="W896" s="44" t="s">
        <v>20</v>
      </c>
      <c r="X896" s="45"/>
      <c r="Y896" s="44" t="s">
        <v>820</v>
      </c>
      <c r="Z896" s="44">
        <v>21.98</v>
      </c>
      <c r="AA896" s="44">
        <v>22</v>
      </c>
      <c r="AB896" s="44">
        <v>14.29</v>
      </c>
      <c r="AC896" s="44" t="s">
        <v>20</v>
      </c>
      <c r="AD896" s="44" t="s">
        <v>20</v>
      </c>
      <c r="AE896" s="44" t="s">
        <v>20</v>
      </c>
      <c r="AF896" s="44" t="s">
        <v>20</v>
      </c>
      <c r="AG896" s="44">
        <v>3.02</v>
      </c>
      <c r="AH896" s="44">
        <v>0</v>
      </c>
      <c r="AI896" s="44">
        <v>0</v>
      </c>
      <c r="AJ896" s="45"/>
      <c r="AK896" s="44">
        <v>0</v>
      </c>
      <c r="AL896" s="44">
        <v>0</v>
      </c>
      <c r="AM896" s="44">
        <v>3</v>
      </c>
      <c r="AN896" s="44">
        <v>0</v>
      </c>
      <c r="AO896" s="44">
        <v>0</v>
      </c>
      <c r="AP896" s="45"/>
      <c r="AQ896" s="44">
        <v>1</v>
      </c>
      <c r="AR896" s="44">
        <v>3</v>
      </c>
      <c r="AS896" s="44">
        <v>0</v>
      </c>
      <c r="AT896" s="44">
        <v>1</v>
      </c>
      <c r="AU896" s="44">
        <v>0</v>
      </c>
      <c r="AV896" s="44">
        <v>0</v>
      </c>
      <c r="AY896" s="45"/>
      <c r="AZ896" s="46"/>
      <c r="BA896" s="44" t="s">
        <v>2370</v>
      </c>
      <c r="BB896" s="45" t="s">
        <v>1422</v>
      </c>
      <c r="BH896" s="45"/>
      <c r="BI896" t="s">
        <v>3146</v>
      </c>
    </row>
    <row r="897" spans="1:61" x14ac:dyDescent="0.25">
      <c r="A897" s="102" t="s">
        <v>1</v>
      </c>
      <c r="B897" s="9" t="s">
        <v>395</v>
      </c>
      <c r="C897" s="9" t="str">
        <f>VLOOKUP(Tabelle1[[#This Row],[bank_name]],list_all_banks!$B$1:$C$691,2,FALSE)</f>
        <v>DE27782</v>
      </c>
      <c r="D897" s="6" t="s">
        <v>397</v>
      </c>
      <c r="E897" s="42" t="str">
        <f t="shared" si="13"/>
        <v>31.12.2014</v>
      </c>
      <c r="F897" s="9">
        <v>2014</v>
      </c>
      <c r="G897" s="9">
        <v>1</v>
      </c>
      <c r="H897" s="9">
        <v>3</v>
      </c>
      <c r="I897" s="9" t="s">
        <v>1382</v>
      </c>
      <c r="J897" s="9">
        <v>2</v>
      </c>
      <c r="K897" s="9" t="s">
        <v>1</v>
      </c>
      <c r="L897" s="9">
        <v>2</v>
      </c>
      <c r="M897" s="9" t="s">
        <v>14</v>
      </c>
      <c r="N897" s="9" t="s">
        <v>19</v>
      </c>
      <c r="P897" s="9">
        <v>3</v>
      </c>
      <c r="Q897" s="9">
        <v>0</v>
      </c>
      <c r="R897" s="9">
        <v>1</v>
      </c>
      <c r="S897" s="9">
        <v>0</v>
      </c>
      <c r="U897" s="9">
        <v>1</v>
      </c>
      <c r="V897" s="9">
        <v>0</v>
      </c>
      <c r="W897" s="9" t="s">
        <v>20</v>
      </c>
      <c r="Y897" s="9" t="s">
        <v>1</v>
      </c>
      <c r="Z897" s="9">
        <v>505.11</v>
      </c>
      <c r="AA897" s="9">
        <v>544</v>
      </c>
      <c r="AB897" s="9">
        <v>185.93</v>
      </c>
      <c r="AC897" s="9" t="s">
        <v>20</v>
      </c>
      <c r="AD897" s="9" t="s">
        <v>20</v>
      </c>
      <c r="AE897" s="9" t="s">
        <v>20</v>
      </c>
      <c r="AF897" s="9" t="s">
        <v>20</v>
      </c>
      <c r="AG897" s="9">
        <v>57.48</v>
      </c>
      <c r="AH897" s="9">
        <v>0</v>
      </c>
      <c r="AI897" s="9">
        <v>0</v>
      </c>
      <c r="AK897" s="9">
        <v>0</v>
      </c>
      <c r="AL897" s="9">
        <v>0</v>
      </c>
      <c r="AM897" s="9">
        <v>3</v>
      </c>
      <c r="AN897" s="9">
        <v>0</v>
      </c>
      <c r="AO897" s="9">
        <v>0</v>
      </c>
      <c r="AQ897" s="9">
        <v>1</v>
      </c>
      <c r="AR897" s="9">
        <v>3</v>
      </c>
      <c r="AS897" s="9">
        <v>0</v>
      </c>
      <c r="AT897" s="9">
        <v>1</v>
      </c>
      <c r="AU897" s="9">
        <v>0</v>
      </c>
      <c r="AV897" s="9">
        <v>0</v>
      </c>
      <c r="AW897" s="9"/>
      <c r="AX897" s="9"/>
      <c r="BA897" s="9" t="s">
        <v>2369</v>
      </c>
      <c r="BB897" s="6" t="s">
        <v>1419</v>
      </c>
      <c r="BC897" s="9"/>
      <c r="BD897" s="9"/>
      <c r="BE897" s="9"/>
      <c r="BF897" s="9"/>
      <c r="BG897" s="9"/>
      <c r="BI897" t="s">
        <v>3146</v>
      </c>
    </row>
    <row r="898" spans="1:61" s="44" customFormat="1" ht="15.75" thickBot="1" x14ac:dyDescent="0.3">
      <c r="A898" s="133" t="s">
        <v>1</v>
      </c>
      <c r="B898" s="44" t="s">
        <v>395</v>
      </c>
      <c r="C898" s="44" t="str">
        <f>VLOOKUP(Tabelle1[[#This Row],[bank_name]],list_all_banks!$B$1:$C$691,2,FALSE)</f>
        <v>DE27782</v>
      </c>
      <c r="D898" s="45" t="s">
        <v>397</v>
      </c>
      <c r="E898" s="46" t="str">
        <f t="shared" si="13"/>
        <v>31.12.2014</v>
      </c>
      <c r="F898" s="44">
        <v>2014</v>
      </c>
      <c r="G898" s="44">
        <v>1</v>
      </c>
      <c r="H898" s="44">
        <v>3</v>
      </c>
      <c r="I898" s="44" t="s">
        <v>1382</v>
      </c>
      <c r="J898" s="44">
        <v>2</v>
      </c>
      <c r="K898" s="44" t="s">
        <v>1</v>
      </c>
      <c r="L898" s="44">
        <v>2</v>
      </c>
      <c r="M898" s="44" t="s">
        <v>14</v>
      </c>
      <c r="N898" s="44" t="s">
        <v>19</v>
      </c>
      <c r="O898" s="45"/>
      <c r="P898" s="44">
        <v>3</v>
      </c>
      <c r="Q898" s="44">
        <v>0</v>
      </c>
      <c r="R898" s="44">
        <v>1</v>
      </c>
      <c r="S898" s="44">
        <v>0</v>
      </c>
      <c r="T898" s="45"/>
      <c r="U898" s="44">
        <v>1</v>
      </c>
      <c r="V898" s="44">
        <v>0</v>
      </c>
      <c r="W898" s="44" t="s">
        <v>20</v>
      </c>
      <c r="X898" s="45"/>
      <c r="Y898" s="44" t="s">
        <v>820</v>
      </c>
      <c r="Z898" s="44">
        <v>19.93</v>
      </c>
      <c r="AA898" s="44">
        <v>19</v>
      </c>
      <c r="AB898" s="44">
        <v>14.34</v>
      </c>
      <c r="AC898" s="44" t="s">
        <v>20</v>
      </c>
      <c r="AD898" s="44" t="s">
        <v>20</v>
      </c>
      <c r="AE898" s="44" t="s">
        <v>20</v>
      </c>
      <c r="AF898" s="44" t="s">
        <v>20</v>
      </c>
      <c r="AG898" s="44">
        <v>3.29</v>
      </c>
      <c r="AH898" s="44">
        <v>0</v>
      </c>
      <c r="AI898" s="44">
        <v>0</v>
      </c>
      <c r="AJ898" s="45"/>
      <c r="AK898" s="44">
        <v>0</v>
      </c>
      <c r="AL898" s="44">
        <v>0</v>
      </c>
      <c r="AM898" s="44">
        <v>3</v>
      </c>
      <c r="AN898" s="44">
        <v>0</v>
      </c>
      <c r="AO898" s="44">
        <v>0</v>
      </c>
      <c r="AP898" s="45"/>
      <c r="AQ898" s="44">
        <v>1</v>
      </c>
      <c r="AR898" s="44">
        <v>3</v>
      </c>
      <c r="AS898" s="44">
        <v>0</v>
      </c>
      <c r="AT898" s="44">
        <v>1</v>
      </c>
      <c r="AU898" s="44">
        <v>0</v>
      </c>
      <c r="AV898" s="44">
        <v>0</v>
      </c>
      <c r="AY898" s="45"/>
      <c r="AZ898" s="46"/>
      <c r="BA898" s="44" t="s">
        <v>2368</v>
      </c>
      <c r="BB898" s="45" t="s">
        <v>1420</v>
      </c>
      <c r="BH898" s="45"/>
      <c r="BI898" t="s">
        <v>3146</v>
      </c>
    </row>
    <row r="899" spans="1:61" x14ac:dyDescent="0.25">
      <c r="A899" s="102" t="s">
        <v>1</v>
      </c>
      <c r="B899" s="9" t="s">
        <v>395</v>
      </c>
      <c r="C899" s="9" t="str">
        <f>VLOOKUP(Tabelle1[[#This Row],[bank_name]],list_all_banks!$B$1:$C$691,2,FALSE)</f>
        <v>DE27782</v>
      </c>
      <c r="D899" s="6" t="s">
        <v>396</v>
      </c>
      <c r="E899" s="42" t="str">
        <f t="shared" ref="E899:E962" si="14">CONCATENATE($E$2,F899)</f>
        <v>31.12.2013</v>
      </c>
      <c r="F899" s="9">
        <v>2013</v>
      </c>
      <c r="G899" s="9">
        <v>0</v>
      </c>
      <c r="H899" s="9" t="s">
        <v>20</v>
      </c>
      <c r="I899" s="9">
        <v>1</v>
      </c>
      <c r="J899" s="9" t="s">
        <v>1382</v>
      </c>
      <c r="K899" s="9" t="s">
        <v>1</v>
      </c>
      <c r="L899" s="9">
        <v>2</v>
      </c>
      <c r="M899" s="9" t="s">
        <v>14</v>
      </c>
      <c r="N899" s="9" t="s">
        <v>19</v>
      </c>
      <c r="P899" s="9">
        <v>3</v>
      </c>
      <c r="Q899" s="9">
        <v>0</v>
      </c>
      <c r="R899" s="9">
        <v>1</v>
      </c>
      <c r="S899" s="9">
        <v>0</v>
      </c>
      <c r="U899" s="9">
        <v>1</v>
      </c>
      <c r="V899" s="9">
        <v>0</v>
      </c>
      <c r="W899" s="9" t="s">
        <v>20</v>
      </c>
      <c r="Y899" s="9" t="s">
        <v>820</v>
      </c>
      <c r="Z899" s="9">
        <v>23.4</v>
      </c>
      <c r="AA899" s="9">
        <v>20</v>
      </c>
      <c r="AB899" s="9" t="s">
        <v>20</v>
      </c>
      <c r="AC899" s="9" t="s">
        <v>20</v>
      </c>
      <c r="AD899" s="9" t="s">
        <v>20</v>
      </c>
      <c r="AE899" s="9" t="s">
        <v>20</v>
      </c>
      <c r="AF899" s="9" t="s">
        <v>20</v>
      </c>
      <c r="AG899" s="9" t="s">
        <v>20</v>
      </c>
      <c r="AH899" s="9" t="s">
        <v>20</v>
      </c>
      <c r="AI899" s="9">
        <v>0</v>
      </c>
      <c r="AK899" s="9">
        <v>0</v>
      </c>
      <c r="AL899" s="9">
        <v>0</v>
      </c>
      <c r="AM899" s="9">
        <v>3</v>
      </c>
      <c r="AN899" s="9">
        <v>0</v>
      </c>
      <c r="AO899" s="9">
        <v>0</v>
      </c>
      <c r="AQ899" s="9">
        <v>0</v>
      </c>
      <c r="AR899" s="9" t="s">
        <v>20</v>
      </c>
      <c r="AS899" s="9" t="s">
        <v>20</v>
      </c>
      <c r="AT899" s="9">
        <v>0</v>
      </c>
      <c r="AU899" s="9">
        <v>0</v>
      </c>
      <c r="AV899" s="9">
        <v>0</v>
      </c>
      <c r="AW899" s="9"/>
      <c r="AX899" s="9"/>
      <c r="BA899" s="9" t="s">
        <v>2367</v>
      </c>
      <c r="BB899" s="6" t="s">
        <v>1418</v>
      </c>
      <c r="BG899" s="9"/>
      <c r="BI899" t="s">
        <v>3146</v>
      </c>
    </row>
    <row r="900" spans="1:61" s="44" customFormat="1" ht="15.75" thickBot="1" x14ac:dyDescent="0.3">
      <c r="A900" s="133" t="s">
        <v>1</v>
      </c>
      <c r="B900" s="44" t="s">
        <v>395</v>
      </c>
      <c r="C900" s="44" t="str">
        <f>VLOOKUP(Tabelle1[[#This Row],[bank_name]],list_all_banks!$B$1:$C$691,2,FALSE)</f>
        <v>DE27782</v>
      </c>
      <c r="D900" s="45" t="s">
        <v>396</v>
      </c>
      <c r="E900" s="46" t="str">
        <f t="shared" si="14"/>
        <v>31.12.2013</v>
      </c>
      <c r="F900" s="44">
        <v>2013</v>
      </c>
      <c r="G900" s="44">
        <v>0</v>
      </c>
      <c r="H900" s="44" t="s">
        <v>20</v>
      </c>
      <c r="I900" s="44">
        <v>1</v>
      </c>
      <c r="J900" s="44" t="s">
        <v>1382</v>
      </c>
      <c r="K900" s="44" t="s">
        <v>1</v>
      </c>
      <c r="L900" s="44">
        <v>2</v>
      </c>
      <c r="M900" s="44" t="s">
        <v>14</v>
      </c>
      <c r="N900" s="44" t="s">
        <v>19</v>
      </c>
      <c r="O900" s="45"/>
      <c r="P900" s="44">
        <v>3</v>
      </c>
      <c r="Q900" s="44">
        <v>0</v>
      </c>
      <c r="R900" s="44">
        <v>1</v>
      </c>
      <c r="S900" s="44">
        <v>0</v>
      </c>
      <c r="T900" s="45"/>
      <c r="U900" s="44">
        <v>1</v>
      </c>
      <c r="V900" s="44">
        <v>0</v>
      </c>
      <c r="W900" s="44" t="s">
        <v>20</v>
      </c>
      <c r="X900" s="45"/>
      <c r="Y900" s="44" t="s">
        <v>1</v>
      </c>
      <c r="Z900" s="44">
        <v>431.3</v>
      </c>
      <c r="AA900" s="44">
        <v>547</v>
      </c>
      <c r="AB900" s="44" t="s">
        <v>20</v>
      </c>
      <c r="AC900" s="44" t="s">
        <v>20</v>
      </c>
      <c r="AD900" s="44" t="s">
        <v>20</v>
      </c>
      <c r="AE900" s="44" t="s">
        <v>20</v>
      </c>
      <c r="AF900" s="44" t="s">
        <v>20</v>
      </c>
      <c r="AG900" s="44" t="s">
        <v>20</v>
      </c>
      <c r="AH900" s="44" t="s">
        <v>20</v>
      </c>
      <c r="AI900" s="44">
        <v>0</v>
      </c>
      <c r="AJ900" s="45"/>
      <c r="AK900" s="44">
        <v>0</v>
      </c>
      <c r="AL900" s="44">
        <v>0</v>
      </c>
      <c r="AM900" s="44">
        <v>3</v>
      </c>
      <c r="AN900" s="44">
        <v>0</v>
      </c>
      <c r="AO900" s="44">
        <v>0</v>
      </c>
      <c r="AP900" s="45"/>
      <c r="AQ900" s="44">
        <v>0</v>
      </c>
      <c r="AR900" s="44" t="s">
        <v>20</v>
      </c>
      <c r="AS900" s="44" t="s">
        <v>20</v>
      </c>
      <c r="AT900" s="44">
        <v>0</v>
      </c>
      <c r="AU900" s="44">
        <v>0</v>
      </c>
      <c r="AV900" s="44">
        <v>0</v>
      </c>
      <c r="AY900" s="45"/>
      <c r="AZ900" s="46"/>
      <c r="BA900" s="44" t="s">
        <v>2367</v>
      </c>
      <c r="BB900" s="45" t="s">
        <v>1418</v>
      </c>
      <c r="BH900" s="45"/>
      <c r="BI900" t="s">
        <v>3146</v>
      </c>
    </row>
    <row r="901" spans="1:61" x14ac:dyDescent="0.25">
      <c r="A901" s="17" t="s">
        <v>1</v>
      </c>
      <c r="B901" t="s">
        <v>400</v>
      </c>
      <c r="C901" t="str">
        <f>VLOOKUP(Tabelle1[[#This Row],[bank_name]],list_all_banks!$B$1:$C$691,2,FALSE)</f>
        <v>DE28814</v>
      </c>
      <c r="D901" s="6" t="s">
        <v>401</v>
      </c>
      <c r="E901" s="42" t="str">
        <f t="shared" si="14"/>
        <v>31.12.2014</v>
      </c>
      <c r="F901">
        <v>2014</v>
      </c>
      <c r="G901">
        <v>0</v>
      </c>
      <c r="H901" t="s">
        <v>20</v>
      </c>
      <c r="I901">
        <v>1</v>
      </c>
      <c r="J901" t="s">
        <v>1382</v>
      </c>
      <c r="K901" t="s">
        <v>1</v>
      </c>
      <c r="L901">
        <v>1</v>
      </c>
      <c r="M901" t="s">
        <v>14</v>
      </c>
      <c r="N901" t="s">
        <v>19</v>
      </c>
      <c r="P901">
        <v>3</v>
      </c>
      <c r="Q901">
        <v>3</v>
      </c>
      <c r="R901">
        <v>0</v>
      </c>
      <c r="S901">
        <v>0</v>
      </c>
      <c r="U901">
        <v>1</v>
      </c>
      <c r="V901">
        <v>0</v>
      </c>
      <c r="W901" t="s">
        <v>20</v>
      </c>
      <c r="Y901" t="s">
        <v>820</v>
      </c>
      <c r="Z901">
        <v>15.9</v>
      </c>
      <c r="AA901">
        <v>42</v>
      </c>
      <c r="AB901">
        <v>4.2</v>
      </c>
      <c r="AC901" t="s">
        <v>20</v>
      </c>
      <c r="AD901" t="s">
        <v>20</v>
      </c>
      <c r="AE901" t="s">
        <v>20</v>
      </c>
      <c r="AF901" t="s">
        <v>20</v>
      </c>
      <c r="AG901">
        <v>0.7</v>
      </c>
      <c r="AH901">
        <v>0</v>
      </c>
      <c r="AI901">
        <v>0</v>
      </c>
      <c r="AK901">
        <v>0</v>
      </c>
      <c r="AL901">
        <v>0</v>
      </c>
      <c r="AM901">
        <v>1</v>
      </c>
      <c r="AN901">
        <v>0</v>
      </c>
      <c r="AO901">
        <v>0</v>
      </c>
      <c r="AQ901" s="37">
        <v>1</v>
      </c>
      <c r="AR901">
        <v>2</v>
      </c>
      <c r="AS901">
        <v>0</v>
      </c>
      <c r="AT901">
        <v>1</v>
      </c>
      <c r="AU901">
        <v>0</v>
      </c>
      <c r="AV901">
        <v>0</v>
      </c>
      <c r="AY901" s="6" t="s">
        <v>2272</v>
      </c>
      <c r="BA901" t="s">
        <v>2373</v>
      </c>
      <c r="BB901" s="6" t="s">
        <v>1423</v>
      </c>
      <c r="BG901" s="9"/>
      <c r="BI901" t="s">
        <v>3146</v>
      </c>
    </row>
    <row r="902" spans="1:61" x14ac:dyDescent="0.25">
      <c r="A902" s="17" t="s">
        <v>1</v>
      </c>
      <c r="B902" t="s">
        <v>400</v>
      </c>
      <c r="C902" t="str">
        <f>VLOOKUP(Tabelle1[[#This Row],[bank_name]],list_all_banks!$B$1:$C$691,2,FALSE)</f>
        <v>DE28814</v>
      </c>
      <c r="D902" s="6" t="s">
        <v>401</v>
      </c>
      <c r="E902" s="42" t="str">
        <f t="shared" si="14"/>
        <v>31.12.2014</v>
      </c>
      <c r="F902">
        <v>2014</v>
      </c>
      <c r="G902">
        <v>0</v>
      </c>
      <c r="H902" t="s">
        <v>20</v>
      </c>
      <c r="I902">
        <v>1</v>
      </c>
      <c r="J902" t="s">
        <v>1382</v>
      </c>
      <c r="K902" t="s">
        <v>1</v>
      </c>
      <c r="L902">
        <v>1</v>
      </c>
      <c r="M902" t="s">
        <v>14</v>
      </c>
      <c r="N902" t="s">
        <v>19</v>
      </c>
      <c r="P902">
        <v>3</v>
      </c>
      <c r="Q902">
        <v>3</v>
      </c>
      <c r="R902">
        <v>0</v>
      </c>
      <c r="S902">
        <v>0</v>
      </c>
      <c r="U902">
        <v>1</v>
      </c>
      <c r="V902">
        <v>0</v>
      </c>
      <c r="W902" t="s">
        <v>20</v>
      </c>
      <c r="Y902" t="s">
        <v>1</v>
      </c>
      <c r="Z902" s="13">
        <v>66.900000000000006</v>
      </c>
      <c r="AA902" s="13">
        <v>397</v>
      </c>
      <c r="AB902" s="13">
        <v>24.1</v>
      </c>
      <c r="AC902" s="13" t="s">
        <v>20</v>
      </c>
      <c r="AD902" s="13" t="s">
        <v>20</v>
      </c>
      <c r="AE902" s="13" t="s">
        <v>20</v>
      </c>
      <c r="AF902" s="13" t="s">
        <v>20</v>
      </c>
      <c r="AG902" s="13">
        <v>4.4000000000000004</v>
      </c>
      <c r="AH902">
        <v>0</v>
      </c>
      <c r="AI902">
        <v>0</v>
      </c>
      <c r="AK902">
        <v>0</v>
      </c>
      <c r="AL902">
        <v>0</v>
      </c>
      <c r="AM902">
        <v>1</v>
      </c>
      <c r="AN902">
        <v>0</v>
      </c>
      <c r="AO902">
        <v>0</v>
      </c>
      <c r="AQ902" s="37">
        <v>1</v>
      </c>
      <c r="AR902">
        <v>2</v>
      </c>
      <c r="AS902">
        <v>0</v>
      </c>
      <c r="AT902">
        <v>1</v>
      </c>
      <c r="AU902">
        <v>0</v>
      </c>
      <c r="AV902">
        <v>0</v>
      </c>
      <c r="BA902" t="s">
        <v>2373</v>
      </c>
      <c r="BB902" s="6" t="s">
        <v>1423</v>
      </c>
      <c r="BG902" s="9"/>
      <c r="BI902" t="s">
        <v>3146</v>
      </c>
    </row>
    <row r="903" spans="1:61" x14ac:dyDescent="0.25">
      <c r="A903" s="17" t="s">
        <v>1</v>
      </c>
      <c r="B903" t="s">
        <v>400</v>
      </c>
      <c r="C903" t="str">
        <f>VLOOKUP(Tabelle1[[#This Row],[bank_name]],list_all_banks!$B$1:$C$691,2,FALSE)</f>
        <v>DE28814</v>
      </c>
      <c r="D903" s="6" t="s">
        <v>401</v>
      </c>
      <c r="E903" s="42" t="str">
        <f t="shared" si="14"/>
        <v>31.12.2014</v>
      </c>
      <c r="F903">
        <v>2014</v>
      </c>
      <c r="G903">
        <v>0</v>
      </c>
      <c r="H903" t="s">
        <v>20</v>
      </c>
      <c r="I903">
        <v>1</v>
      </c>
      <c r="J903" t="s">
        <v>1382</v>
      </c>
      <c r="K903" t="s">
        <v>1</v>
      </c>
      <c r="L903">
        <v>1</v>
      </c>
      <c r="M903" t="s">
        <v>14</v>
      </c>
      <c r="N903" t="s">
        <v>19</v>
      </c>
      <c r="P903">
        <v>3</v>
      </c>
      <c r="Q903">
        <v>3</v>
      </c>
      <c r="R903">
        <v>0</v>
      </c>
      <c r="S903">
        <v>0</v>
      </c>
      <c r="U903">
        <v>1</v>
      </c>
      <c r="V903">
        <v>0</v>
      </c>
      <c r="W903" t="s">
        <v>20</v>
      </c>
      <c r="Y903" t="s">
        <v>154</v>
      </c>
      <c r="Z903">
        <v>4</v>
      </c>
      <c r="AA903">
        <v>13</v>
      </c>
      <c r="AB903">
        <v>-0.1</v>
      </c>
      <c r="AC903" t="s">
        <v>20</v>
      </c>
      <c r="AD903" t="s">
        <v>20</v>
      </c>
      <c r="AE903" t="s">
        <v>20</v>
      </c>
      <c r="AF903" t="s">
        <v>20</v>
      </c>
      <c r="AG903">
        <v>0.1</v>
      </c>
      <c r="AH903">
        <v>0</v>
      </c>
      <c r="AI903">
        <v>0</v>
      </c>
      <c r="AK903">
        <v>0</v>
      </c>
      <c r="AL903">
        <v>0</v>
      </c>
      <c r="AM903">
        <v>1</v>
      </c>
      <c r="AN903">
        <v>0</v>
      </c>
      <c r="AO903">
        <v>0</v>
      </c>
      <c r="AQ903" s="37">
        <v>1</v>
      </c>
      <c r="AR903">
        <v>2</v>
      </c>
      <c r="AS903">
        <v>0</v>
      </c>
      <c r="AT903">
        <v>1</v>
      </c>
      <c r="AU903">
        <v>0</v>
      </c>
      <c r="AV903">
        <v>0</v>
      </c>
      <c r="BA903" t="s">
        <v>2373</v>
      </c>
      <c r="BB903" s="6" t="s">
        <v>1423</v>
      </c>
      <c r="BG903" s="9"/>
      <c r="BI903" t="s">
        <v>3146</v>
      </c>
    </row>
    <row r="904" spans="1:61" x14ac:dyDescent="0.25">
      <c r="A904" s="17" t="s">
        <v>1</v>
      </c>
      <c r="B904" t="s">
        <v>400</v>
      </c>
      <c r="C904" t="str">
        <f>VLOOKUP(Tabelle1[[#This Row],[bank_name]],list_all_banks!$B$1:$C$691,2,FALSE)</f>
        <v>DE28814</v>
      </c>
      <c r="D904" s="6" t="s">
        <v>401</v>
      </c>
      <c r="E904" s="42" t="str">
        <f t="shared" si="14"/>
        <v>31.12.2014</v>
      </c>
      <c r="F904">
        <v>2014</v>
      </c>
      <c r="G904">
        <v>0</v>
      </c>
      <c r="H904" t="s">
        <v>20</v>
      </c>
      <c r="I904">
        <v>1</v>
      </c>
      <c r="J904" t="s">
        <v>1382</v>
      </c>
      <c r="K904" t="s">
        <v>1</v>
      </c>
      <c r="L904">
        <v>1</v>
      </c>
      <c r="M904" t="s">
        <v>14</v>
      </c>
      <c r="N904" t="s">
        <v>19</v>
      </c>
      <c r="P904">
        <v>3</v>
      </c>
      <c r="Q904">
        <v>3</v>
      </c>
      <c r="R904">
        <v>0</v>
      </c>
      <c r="S904">
        <v>0</v>
      </c>
      <c r="U904">
        <v>1</v>
      </c>
      <c r="V904">
        <v>0</v>
      </c>
      <c r="W904" t="s">
        <v>20</v>
      </c>
      <c r="Y904" t="s">
        <v>239</v>
      </c>
      <c r="Z904">
        <v>4</v>
      </c>
      <c r="AA904">
        <v>10</v>
      </c>
      <c r="AB904">
        <v>1.5</v>
      </c>
      <c r="AC904" t="s">
        <v>20</v>
      </c>
      <c r="AD904" t="s">
        <v>20</v>
      </c>
      <c r="AE904" t="s">
        <v>20</v>
      </c>
      <c r="AF904" t="s">
        <v>20</v>
      </c>
      <c r="AG904">
        <v>0.5</v>
      </c>
      <c r="AH904">
        <v>0</v>
      </c>
      <c r="AI904">
        <v>0</v>
      </c>
      <c r="AK904">
        <v>0</v>
      </c>
      <c r="AL904">
        <v>0</v>
      </c>
      <c r="AM904">
        <v>1</v>
      </c>
      <c r="AN904">
        <v>0</v>
      </c>
      <c r="AO904">
        <v>0</v>
      </c>
      <c r="AQ904" s="37">
        <v>1</v>
      </c>
      <c r="AR904">
        <v>2</v>
      </c>
      <c r="AS904">
        <v>0</v>
      </c>
      <c r="AT904">
        <v>1</v>
      </c>
      <c r="AU904">
        <v>0</v>
      </c>
      <c r="AV904">
        <v>0</v>
      </c>
      <c r="BA904" t="s">
        <v>2373</v>
      </c>
      <c r="BB904" s="6" t="s">
        <v>1423</v>
      </c>
      <c r="BG904" s="9"/>
      <c r="BI904" t="s">
        <v>3146</v>
      </c>
    </row>
    <row r="905" spans="1:61" x14ac:dyDescent="0.25">
      <c r="A905" s="17" t="s">
        <v>1</v>
      </c>
      <c r="B905" t="s">
        <v>400</v>
      </c>
      <c r="C905" t="str">
        <f>VLOOKUP(Tabelle1[[#This Row],[bank_name]],list_all_banks!$B$1:$C$691,2,FALSE)</f>
        <v>DE28814</v>
      </c>
      <c r="D905" s="6" t="s">
        <v>401</v>
      </c>
      <c r="E905" s="42" t="str">
        <f t="shared" si="14"/>
        <v>31.12.2014</v>
      </c>
      <c r="F905">
        <v>2014</v>
      </c>
      <c r="G905">
        <v>0</v>
      </c>
      <c r="H905" t="s">
        <v>20</v>
      </c>
      <c r="I905">
        <v>1</v>
      </c>
      <c r="J905" t="s">
        <v>1382</v>
      </c>
      <c r="K905" t="s">
        <v>1</v>
      </c>
      <c r="L905">
        <v>1</v>
      </c>
      <c r="M905" t="s">
        <v>14</v>
      </c>
      <c r="N905" t="s">
        <v>19</v>
      </c>
      <c r="P905">
        <v>3</v>
      </c>
      <c r="Q905">
        <v>3</v>
      </c>
      <c r="R905">
        <v>0</v>
      </c>
      <c r="S905">
        <v>0</v>
      </c>
      <c r="U905">
        <v>1</v>
      </c>
      <c r="V905">
        <v>0</v>
      </c>
      <c r="W905" t="s">
        <v>20</v>
      </c>
      <c r="Y905" t="s">
        <v>293</v>
      </c>
      <c r="Z905">
        <v>0.7</v>
      </c>
      <c r="AA905">
        <v>5</v>
      </c>
      <c r="AB905">
        <v>0.2</v>
      </c>
      <c r="AC905" t="s">
        <v>20</v>
      </c>
      <c r="AD905" t="s">
        <v>20</v>
      </c>
      <c r="AE905" t="s">
        <v>20</v>
      </c>
      <c r="AF905" t="s">
        <v>20</v>
      </c>
      <c r="AG905">
        <v>0.4</v>
      </c>
      <c r="AH905">
        <v>0</v>
      </c>
      <c r="AI905">
        <v>0</v>
      </c>
      <c r="AK905">
        <v>0</v>
      </c>
      <c r="AL905">
        <v>0</v>
      </c>
      <c r="AM905">
        <v>1</v>
      </c>
      <c r="AN905">
        <v>0</v>
      </c>
      <c r="AO905">
        <v>0</v>
      </c>
      <c r="AQ905" s="37">
        <v>1</v>
      </c>
      <c r="AR905">
        <v>2</v>
      </c>
      <c r="AS905">
        <v>0</v>
      </c>
      <c r="AT905">
        <v>1</v>
      </c>
      <c r="AU905">
        <v>0</v>
      </c>
      <c r="AV905">
        <v>0</v>
      </c>
      <c r="BA905" t="s">
        <v>2373</v>
      </c>
      <c r="BB905" s="6" t="s">
        <v>1423</v>
      </c>
      <c r="BG905" s="9"/>
      <c r="BI905" t="s">
        <v>3146</v>
      </c>
    </row>
    <row r="906" spans="1:61" x14ac:dyDescent="0.25">
      <c r="A906" s="102" t="s">
        <v>1</v>
      </c>
      <c r="B906" s="9" t="s">
        <v>400</v>
      </c>
      <c r="C906" s="9" t="str">
        <f>VLOOKUP(Tabelle1[[#This Row],[bank_name]],list_all_banks!$B$1:$C$691,2,FALSE)</f>
        <v>DE28814</v>
      </c>
      <c r="D906" s="6" t="s">
        <v>401</v>
      </c>
      <c r="E906" s="42" t="str">
        <f t="shared" si="14"/>
        <v>31.12.2014</v>
      </c>
      <c r="F906" s="9">
        <v>2014</v>
      </c>
      <c r="G906" s="9">
        <v>0</v>
      </c>
      <c r="H906" s="9" t="s">
        <v>20</v>
      </c>
      <c r="I906" s="9">
        <v>1</v>
      </c>
      <c r="J906" s="9" t="s">
        <v>1382</v>
      </c>
      <c r="K906" s="9" t="s">
        <v>1</v>
      </c>
      <c r="L906" s="9">
        <v>1</v>
      </c>
      <c r="M906" s="9" t="s">
        <v>14</v>
      </c>
      <c r="N906" s="9" t="s">
        <v>19</v>
      </c>
      <c r="P906" s="9">
        <v>3</v>
      </c>
      <c r="Q906" s="9">
        <v>3</v>
      </c>
      <c r="R906" s="9">
        <v>0</v>
      </c>
      <c r="S906" s="9">
        <v>0</v>
      </c>
      <c r="U906" s="9">
        <v>1</v>
      </c>
      <c r="V906" s="9">
        <v>0</v>
      </c>
      <c r="W906" s="9" t="s">
        <v>20</v>
      </c>
      <c r="Y906" s="9" t="s">
        <v>440</v>
      </c>
      <c r="Z906" s="9">
        <v>3.6</v>
      </c>
      <c r="AA906" s="9">
        <v>11</v>
      </c>
      <c r="AB906" s="9">
        <v>1.1000000000000001</v>
      </c>
      <c r="AC906" s="9" t="s">
        <v>20</v>
      </c>
      <c r="AD906" s="9" t="s">
        <v>20</v>
      </c>
      <c r="AE906" s="9" t="s">
        <v>20</v>
      </c>
      <c r="AF906" s="9" t="s">
        <v>20</v>
      </c>
      <c r="AG906" s="9">
        <v>0.5</v>
      </c>
      <c r="AH906" s="9">
        <v>0</v>
      </c>
      <c r="AI906" s="9">
        <v>0</v>
      </c>
      <c r="AK906" s="9">
        <v>0</v>
      </c>
      <c r="AL906" s="9">
        <v>0</v>
      </c>
      <c r="AM906" s="9">
        <v>1</v>
      </c>
      <c r="AN906" s="9">
        <v>0</v>
      </c>
      <c r="AO906" s="9">
        <v>0</v>
      </c>
      <c r="AQ906" s="105">
        <v>1</v>
      </c>
      <c r="AR906" s="9">
        <v>2</v>
      </c>
      <c r="AS906" s="9">
        <v>0</v>
      </c>
      <c r="AT906" s="9">
        <v>1</v>
      </c>
      <c r="AU906" s="9">
        <v>0</v>
      </c>
      <c r="AV906" s="9">
        <v>0</v>
      </c>
      <c r="AW906" s="9"/>
      <c r="AX906" s="9"/>
      <c r="BA906" s="9" t="s">
        <v>2373</v>
      </c>
      <c r="BB906" s="6" t="s">
        <v>1423</v>
      </c>
      <c r="BC906" s="9"/>
      <c r="BD906" s="9"/>
      <c r="BE906" s="9"/>
      <c r="BF906" s="9"/>
      <c r="BG906" s="9"/>
      <c r="BI906" t="s">
        <v>3146</v>
      </c>
    </row>
    <row r="907" spans="1:61" x14ac:dyDescent="0.25">
      <c r="A907" s="17" t="s">
        <v>1</v>
      </c>
      <c r="B907" t="s">
        <v>400</v>
      </c>
      <c r="C907" t="str">
        <f>VLOOKUP(Tabelle1[[#This Row],[bank_name]],list_all_banks!$B$1:$C$691,2,FALSE)</f>
        <v>DE28814</v>
      </c>
      <c r="D907" s="6" t="s">
        <v>401</v>
      </c>
      <c r="E907" s="42" t="str">
        <f t="shared" si="14"/>
        <v>31.12.2014</v>
      </c>
      <c r="F907">
        <v>2014</v>
      </c>
      <c r="G907">
        <v>0</v>
      </c>
      <c r="H907" t="s">
        <v>20</v>
      </c>
      <c r="I907">
        <v>1</v>
      </c>
      <c r="J907" t="s">
        <v>1382</v>
      </c>
      <c r="K907" t="s">
        <v>1</v>
      </c>
      <c r="L907">
        <v>1</v>
      </c>
      <c r="M907" t="s">
        <v>14</v>
      </c>
      <c r="N907" t="s">
        <v>19</v>
      </c>
      <c r="P907">
        <v>3</v>
      </c>
      <c r="Q907">
        <v>3</v>
      </c>
      <c r="R907">
        <v>0</v>
      </c>
      <c r="S907">
        <v>0</v>
      </c>
      <c r="U907">
        <v>1</v>
      </c>
      <c r="V907">
        <v>0</v>
      </c>
      <c r="W907" t="s">
        <v>20</v>
      </c>
      <c r="Y907" t="s">
        <v>641</v>
      </c>
      <c r="Z907">
        <v>0.4</v>
      </c>
      <c r="AA907">
        <v>7</v>
      </c>
      <c r="AB907">
        <v>-0.9</v>
      </c>
      <c r="AC907" t="s">
        <v>20</v>
      </c>
      <c r="AD907" t="s">
        <v>20</v>
      </c>
      <c r="AE907" t="s">
        <v>20</v>
      </c>
      <c r="AF907" t="s">
        <v>20</v>
      </c>
      <c r="AG907">
        <v>-0.3</v>
      </c>
      <c r="AH907">
        <v>0</v>
      </c>
      <c r="AI907">
        <v>0</v>
      </c>
      <c r="AK907">
        <v>0</v>
      </c>
      <c r="AL907">
        <v>0</v>
      </c>
      <c r="AM907">
        <v>1</v>
      </c>
      <c r="AN907">
        <v>0</v>
      </c>
      <c r="AO907">
        <v>0</v>
      </c>
      <c r="AQ907" s="37">
        <v>1</v>
      </c>
      <c r="AR907">
        <v>2</v>
      </c>
      <c r="AS907">
        <v>0</v>
      </c>
      <c r="AT907">
        <v>1</v>
      </c>
      <c r="AU907">
        <v>0</v>
      </c>
      <c r="AV907">
        <v>0</v>
      </c>
      <c r="BA907" t="s">
        <v>2373</v>
      </c>
      <c r="BB907" s="6" t="s">
        <v>1423</v>
      </c>
      <c r="BG907" s="9"/>
      <c r="BI907" t="s">
        <v>3146</v>
      </c>
    </row>
    <row r="908" spans="1:61" x14ac:dyDescent="0.25">
      <c r="A908" s="17" t="s">
        <v>1</v>
      </c>
      <c r="B908" t="s">
        <v>400</v>
      </c>
      <c r="C908" t="str">
        <f>VLOOKUP(Tabelle1[[#This Row],[bank_name]],list_all_banks!$B$1:$C$691,2,FALSE)</f>
        <v>DE28814</v>
      </c>
      <c r="D908" s="6" t="s">
        <v>401</v>
      </c>
      <c r="E908" s="42" t="str">
        <f t="shared" si="14"/>
        <v>31.12.2014</v>
      </c>
      <c r="F908">
        <v>2014</v>
      </c>
      <c r="G908">
        <v>0</v>
      </c>
      <c r="H908" t="s">
        <v>20</v>
      </c>
      <c r="I908">
        <v>1</v>
      </c>
      <c r="J908" t="s">
        <v>1382</v>
      </c>
      <c r="K908" t="s">
        <v>1</v>
      </c>
      <c r="L908">
        <v>1</v>
      </c>
      <c r="M908" t="s">
        <v>14</v>
      </c>
      <c r="N908" t="s">
        <v>19</v>
      </c>
      <c r="P908">
        <v>3</v>
      </c>
      <c r="Q908">
        <v>3</v>
      </c>
      <c r="R908">
        <v>0</v>
      </c>
      <c r="S908">
        <v>0</v>
      </c>
      <c r="U908">
        <v>1</v>
      </c>
      <c r="V908">
        <v>0</v>
      </c>
      <c r="W908" t="s">
        <v>20</v>
      </c>
      <c r="Y908" t="s">
        <v>658</v>
      </c>
      <c r="Z908">
        <v>23.6</v>
      </c>
      <c r="AA908">
        <v>95</v>
      </c>
      <c r="AB908">
        <v>7.5</v>
      </c>
      <c r="AC908" t="s">
        <v>20</v>
      </c>
      <c r="AD908" t="s">
        <v>20</v>
      </c>
      <c r="AE908" t="s">
        <v>20</v>
      </c>
      <c r="AF908" t="s">
        <v>20</v>
      </c>
      <c r="AG908">
        <v>3.2</v>
      </c>
      <c r="AH908">
        <v>0</v>
      </c>
      <c r="AI908">
        <v>0</v>
      </c>
      <c r="AK908">
        <v>0</v>
      </c>
      <c r="AL908">
        <v>0</v>
      </c>
      <c r="AM908">
        <v>1</v>
      </c>
      <c r="AN908">
        <v>0</v>
      </c>
      <c r="AO908">
        <v>0</v>
      </c>
      <c r="AQ908" s="37">
        <v>1</v>
      </c>
      <c r="AR908">
        <v>2</v>
      </c>
      <c r="AS908">
        <v>0</v>
      </c>
      <c r="AT908">
        <v>1</v>
      </c>
      <c r="AU908">
        <v>0</v>
      </c>
      <c r="AV908">
        <v>0</v>
      </c>
      <c r="BA908" t="s">
        <v>2373</v>
      </c>
      <c r="BB908" s="6" t="s">
        <v>1423</v>
      </c>
      <c r="BG908" s="9"/>
      <c r="BI908" t="s">
        <v>3146</v>
      </c>
    </row>
    <row r="909" spans="1:61" x14ac:dyDescent="0.25">
      <c r="A909" s="17" t="s">
        <v>1</v>
      </c>
      <c r="B909" t="s">
        <v>400</v>
      </c>
      <c r="C909" t="str">
        <f>VLOOKUP(Tabelle1[[#This Row],[bank_name]],list_all_banks!$B$1:$C$691,2,FALSE)</f>
        <v>DE28814</v>
      </c>
      <c r="D909" s="6" t="s">
        <v>401</v>
      </c>
      <c r="E909" s="42" t="str">
        <f t="shared" si="14"/>
        <v>31.12.2014</v>
      </c>
      <c r="F909">
        <v>2014</v>
      </c>
      <c r="G909">
        <v>0</v>
      </c>
      <c r="H909" t="s">
        <v>20</v>
      </c>
      <c r="I909">
        <v>1</v>
      </c>
      <c r="J909" t="s">
        <v>1382</v>
      </c>
      <c r="K909" t="s">
        <v>1</v>
      </c>
      <c r="L909">
        <v>1</v>
      </c>
      <c r="M909" t="s">
        <v>14</v>
      </c>
      <c r="N909" t="s">
        <v>19</v>
      </c>
      <c r="P909">
        <v>3</v>
      </c>
      <c r="Q909">
        <v>3</v>
      </c>
      <c r="R909">
        <v>0</v>
      </c>
      <c r="S909">
        <v>0</v>
      </c>
      <c r="U909">
        <v>1</v>
      </c>
      <c r="V909">
        <v>0</v>
      </c>
      <c r="W909" t="s">
        <v>20</v>
      </c>
      <c r="Y909" t="s">
        <v>983</v>
      </c>
      <c r="Z909">
        <v>0.3</v>
      </c>
      <c r="AA909">
        <v>8</v>
      </c>
      <c r="AB909">
        <v>-0.4</v>
      </c>
      <c r="AC909" t="s">
        <v>20</v>
      </c>
      <c r="AD909" t="s">
        <v>20</v>
      </c>
      <c r="AE909" t="s">
        <v>20</v>
      </c>
      <c r="AF909" t="s">
        <v>20</v>
      </c>
      <c r="AG909">
        <v>-0.1</v>
      </c>
      <c r="AH909">
        <v>0</v>
      </c>
      <c r="AI909">
        <v>0</v>
      </c>
      <c r="AK909">
        <v>0</v>
      </c>
      <c r="AL909">
        <v>0</v>
      </c>
      <c r="AM909">
        <v>1</v>
      </c>
      <c r="AN909">
        <v>0</v>
      </c>
      <c r="AO909">
        <v>0</v>
      </c>
      <c r="AQ909" s="37">
        <v>1</v>
      </c>
      <c r="AR909">
        <v>2</v>
      </c>
      <c r="AS909">
        <v>0</v>
      </c>
      <c r="AT909">
        <v>1</v>
      </c>
      <c r="AU909">
        <v>0</v>
      </c>
      <c r="AV909">
        <v>0</v>
      </c>
      <c r="BA909" t="s">
        <v>2373</v>
      </c>
      <c r="BB909" s="6" t="s">
        <v>1423</v>
      </c>
      <c r="BG909" s="9"/>
      <c r="BI909" t="s">
        <v>3146</v>
      </c>
    </row>
    <row r="910" spans="1:61" x14ac:dyDescent="0.25">
      <c r="A910" s="102" t="s">
        <v>1</v>
      </c>
      <c r="B910" s="9" t="s">
        <v>400</v>
      </c>
      <c r="C910" s="9" t="str">
        <f>VLOOKUP(Tabelle1[[#This Row],[bank_name]],list_all_banks!$B$1:$C$691,2,FALSE)</f>
        <v>DE28814</v>
      </c>
      <c r="D910" s="6" t="s">
        <v>401</v>
      </c>
      <c r="E910" s="42" t="str">
        <f t="shared" si="14"/>
        <v>31.12.2014</v>
      </c>
      <c r="F910" s="9">
        <v>2014</v>
      </c>
      <c r="G910" s="9">
        <v>0</v>
      </c>
      <c r="H910" s="9" t="s">
        <v>20</v>
      </c>
      <c r="I910" s="9">
        <v>1</v>
      </c>
      <c r="J910" s="9" t="s">
        <v>1382</v>
      </c>
      <c r="K910" s="9" t="s">
        <v>1</v>
      </c>
      <c r="L910" s="9">
        <v>1</v>
      </c>
      <c r="M910" s="9" t="s">
        <v>14</v>
      </c>
      <c r="N910" s="9" t="s">
        <v>19</v>
      </c>
      <c r="P910" s="9">
        <v>3</v>
      </c>
      <c r="Q910" s="9">
        <v>3</v>
      </c>
      <c r="R910" s="9">
        <v>0</v>
      </c>
      <c r="S910" s="9">
        <v>0</v>
      </c>
      <c r="U910" s="9">
        <v>1</v>
      </c>
      <c r="V910" s="9">
        <v>0</v>
      </c>
      <c r="W910" s="9" t="s">
        <v>20</v>
      </c>
      <c r="Y910" s="9" t="s">
        <v>1001</v>
      </c>
      <c r="Z910" s="9">
        <v>103.2</v>
      </c>
      <c r="AA910" s="9">
        <v>22</v>
      </c>
      <c r="AB910" s="9">
        <v>39.9</v>
      </c>
      <c r="AC910" s="9" t="s">
        <v>20</v>
      </c>
      <c r="AD910" s="9" t="s">
        <v>20</v>
      </c>
      <c r="AE910" s="9" t="s">
        <v>20</v>
      </c>
      <c r="AF910" s="9" t="s">
        <v>20</v>
      </c>
      <c r="AG910" s="9">
        <v>4.7</v>
      </c>
      <c r="AH910" s="9">
        <v>0</v>
      </c>
      <c r="AI910" s="9">
        <v>0</v>
      </c>
      <c r="AK910" s="9">
        <v>0</v>
      </c>
      <c r="AL910" s="9">
        <v>0</v>
      </c>
      <c r="AM910" s="9">
        <v>1</v>
      </c>
      <c r="AN910" s="9">
        <v>0</v>
      </c>
      <c r="AO910" s="9">
        <v>0</v>
      </c>
      <c r="AQ910" s="105">
        <v>1</v>
      </c>
      <c r="AR910" s="9">
        <v>2</v>
      </c>
      <c r="AS910" s="9">
        <v>0</v>
      </c>
      <c r="AT910" s="9">
        <v>1</v>
      </c>
      <c r="AU910" s="9">
        <v>0</v>
      </c>
      <c r="AV910" s="9">
        <v>0</v>
      </c>
      <c r="AW910" s="9"/>
      <c r="AX910" s="9"/>
      <c r="BA910" s="9" t="s">
        <v>2373</v>
      </c>
      <c r="BB910" s="6" t="s">
        <v>1423</v>
      </c>
      <c r="BC910" s="9"/>
      <c r="BD910" s="9"/>
      <c r="BE910" s="9"/>
      <c r="BF910" s="9"/>
      <c r="BG910" s="9"/>
      <c r="BI910" s="9" t="s">
        <v>3146</v>
      </c>
    </row>
    <row r="911" spans="1:61" x14ac:dyDescent="0.25">
      <c r="A911" s="17" t="s">
        <v>1</v>
      </c>
      <c r="B911" t="s">
        <v>400</v>
      </c>
      <c r="C911" t="str">
        <f>VLOOKUP(Tabelle1[[#This Row],[bank_name]],list_all_banks!$B$1:$C$691,2,FALSE)</f>
        <v>DE28814</v>
      </c>
      <c r="D911" s="6" t="s">
        <v>401</v>
      </c>
      <c r="E911" s="42" t="str">
        <f t="shared" si="14"/>
        <v>31.12.2014</v>
      </c>
      <c r="F911">
        <v>2014</v>
      </c>
      <c r="G911">
        <v>0</v>
      </c>
      <c r="H911" t="s">
        <v>20</v>
      </c>
      <c r="I911">
        <v>1</v>
      </c>
      <c r="J911" t="s">
        <v>1382</v>
      </c>
      <c r="K911" t="s">
        <v>1</v>
      </c>
      <c r="L911">
        <v>1</v>
      </c>
      <c r="M911" t="s">
        <v>14</v>
      </c>
      <c r="N911" t="s">
        <v>19</v>
      </c>
      <c r="P911">
        <v>3</v>
      </c>
      <c r="Q911">
        <v>3</v>
      </c>
      <c r="R911">
        <v>0</v>
      </c>
      <c r="S911">
        <v>0</v>
      </c>
      <c r="U911">
        <v>1</v>
      </c>
      <c r="V911">
        <v>0</v>
      </c>
      <c r="W911" t="s">
        <v>20</v>
      </c>
      <c r="Y911" t="s">
        <v>1020</v>
      </c>
      <c r="Z911">
        <v>37.299999999999997</v>
      </c>
      <c r="AA911">
        <v>84</v>
      </c>
      <c r="AB911">
        <v>18.899999999999999</v>
      </c>
      <c r="AC911" t="s">
        <v>20</v>
      </c>
      <c r="AD911" t="s">
        <v>20</v>
      </c>
      <c r="AE911" t="s">
        <v>20</v>
      </c>
      <c r="AF911" t="s">
        <v>20</v>
      </c>
      <c r="AG911">
        <v>8.1</v>
      </c>
      <c r="AH911">
        <v>0</v>
      </c>
      <c r="AI911">
        <v>0</v>
      </c>
      <c r="AK911">
        <v>0</v>
      </c>
      <c r="AL911">
        <v>0</v>
      </c>
      <c r="AM911">
        <v>1</v>
      </c>
      <c r="AN911">
        <v>0</v>
      </c>
      <c r="AO911">
        <v>0</v>
      </c>
      <c r="AQ911" s="37">
        <v>1</v>
      </c>
      <c r="AR911">
        <v>2</v>
      </c>
      <c r="AS911">
        <v>0</v>
      </c>
      <c r="AT911">
        <v>1</v>
      </c>
      <c r="AU911">
        <v>0</v>
      </c>
      <c r="AV911">
        <v>0</v>
      </c>
      <c r="BA911" t="s">
        <v>2373</v>
      </c>
      <c r="BB911" s="6" t="s">
        <v>1423</v>
      </c>
      <c r="BG911" s="9"/>
      <c r="BI911" t="s">
        <v>3146</v>
      </c>
    </row>
    <row r="912" spans="1:61" x14ac:dyDescent="0.25">
      <c r="A912" s="102" t="s">
        <v>1</v>
      </c>
      <c r="B912" s="9" t="s">
        <v>400</v>
      </c>
      <c r="C912" s="9" t="str">
        <f>VLOOKUP(Tabelle1[[#This Row],[bank_name]],list_all_banks!$B$1:$C$691,2,FALSE)</f>
        <v>DE28814</v>
      </c>
      <c r="D912" s="6" t="s">
        <v>401</v>
      </c>
      <c r="E912" s="42" t="str">
        <f t="shared" si="14"/>
        <v>31.12.2014</v>
      </c>
      <c r="F912" s="9">
        <v>2014</v>
      </c>
      <c r="G912" s="9">
        <v>0</v>
      </c>
      <c r="H912" s="9" t="s">
        <v>20</v>
      </c>
      <c r="I912" s="9">
        <v>1</v>
      </c>
      <c r="J912" s="9" t="s">
        <v>1382</v>
      </c>
      <c r="K912" s="9" t="s">
        <v>1</v>
      </c>
      <c r="L912" s="9">
        <v>1</v>
      </c>
      <c r="M912" s="9" t="s">
        <v>14</v>
      </c>
      <c r="N912" s="9" t="s">
        <v>19</v>
      </c>
      <c r="P912" s="9">
        <v>3</v>
      </c>
      <c r="Q912" s="9">
        <v>3</v>
      </c>
      <c r="R912" s="9">
        <v>0</v>
      </c>
      <c r="S912" s="9">
        <v>0</v>
      </c>
      <c r="U912" s="9">
        <v>1</v>
      </c>
      <c r="V912" s="9">
        <v>0</v>
      </c>
      <c r="W912" s="9" t="s">
        <v>20</v>
      </c>
      <c r="Y912" s="9" t="s">
        <v>1225</v>
      </c>
      <c r="Z912" s="9">
        <v>1.9</v>
      </c>
      <c r="AA912" s="9">
        <v>17</v>
      </c>
      <c r="AB912" s="9">
        <v>0</v>
      </c>
      <c r="AC912" s="9" t="s">
        <v>20</v>
      </c>
      <c r="AD912" s="9" t="s">
        <v>20</v>
      </c>
      <c r="AE912" s="9" t="s">
        <v>20</v>
      </c>
      <c r="AF912" s="9" t="s">
        <v>20</v>
      </c>
      <c r="AG912" s="9">
        <v>0</v>
      </c>
      <c r="AH912" s="9">
        <v>0</v>
      </c>
      <c r="AI912" s="9">
        <v>0</v>
      </c>
      <c r="AK912" s="9">
        <v>0</v>
      </c>
      <c r="AL912" s="9">
        <v>0</v>
      </c>
      <c r="AM912" s="9">
        <v>1</v>
      </c>
      <c r="AN912" s="9">
        <v>0</v>
      </c>
      <c r="AO912" s="9">
        <v>0</v>
      </c>
      <c r="AQ912" s="105">
        <v>1</v>
      </c>
      <c r="AR912" s="9">
        <v>2</v>
      </c>
      <c r="AS912" s="9">
        <v>0</v>
      </c>
      <c r="AT912" s="9">
        <v>1</v>
      </c>
      <c r="AU912" s="9">
        <v>0</v>
      </c>
      <c r="AV912" s="9">
        <v>0</v>
      </c>
      <c r="AW912" s="9"/>
      <c r="AX912" s="9"/>
      <c r="BA912" s="9" t="s">
        <v>2373</v>
      </c>
      <c r="BB912" s="6" t="s">
        <v>1423</v>
      </c>
      <c r="BC912" s="9"/>
      <c r="BD912" s="9"/>
      <c r="BE912" s="9"/>
      <c r="BF912" s="9"/>
      <c r="BG912" s="9"/>
      <c r="BI912" t="s">
        <v>3146</v>
      </c>
    </row>
    <row r="913" spans="1:61" x14ac:dyDescent="0.25">
      <c r="A913" s="17" t="s">
        <v>1</v>
      </c>
      <c r="B913" t="s">
        <v>400</v>
      </c>
      <c r="C913" t="str">
        <f>VLOOKUP(Tabelle1[[#This Row],[bank_name]],list_all_banks!$B$1:$C$691,2,FALSE)</f>
        <v>DE28814</v>
      </c>
      <c r="D913" s="6" t="s">
        <v>401</v>
      </c>
      <c r="E913" s="42" t="str">
        <f t="shared" si="14"/>
        <v>31.12.2014</v>
      </c>
      <c r="F913">
        <v>2014</v>
      </c>
      <c r="G913">
        <v>0</v>
      </c>
      <c r="H913" t="s">
        <v>20</v>
      </c>
      <c r="I913">
        <v>1</v>
      </c>
      <c r="J913" t="s">
        <v>1382</v>
      </c>
      <c r="K913" t="s">
        <v>1</v>
      </c>
      <c r="L913">
        <v>1</v>
      </c>
      <c r="M913" t="s">
        <v>14</v>
      </c>
      <c r="N913" t="s">
        <v>19</v>
      </c>
      <c r="P913">
        <v>3</v>
      </c>
      <c r="Q913">
        <v>3</v>
      </c>
      <c r="R913">
        <v>0</v>
      </c>
      <c r="S913">
        <v>0</v>
      </c>
      <c r="U913">
        <v>1</v>
      </c>
      <c r="V913">
        <v>0</v>
      </c>
      <c r="W913" t="s">
        <v>20</v>
      </c>
      <c r="Y913" t="s">
        <v>1278</v>
      </c>
      <c r="Z913">
        <v>3</v>
      </c>
      <c r="AA913">
        <v>34</v>
      </c>
      <c r="AB913">
        <v>0.6</v>
      </c>
      <c r="AC913" t="s">
        <v>20</v>
      </c>
      <c r="AD913" t="s">
        <v>20</v>
      </c>
      <c r="AE913" t="s">
        <v>20</v>
      </c>
      <c r="AF913" t="s">
        <v>20</v>
      </c>
      <c r="AG913">
        <v>0.2</v>
      </c>
      <c r="AH913">
        <v>0</v>
      </c>
      <c r="AI913">
        <v>0</v>
      </c>
      <c r="AK913">
        <v>0</v>
      </c>
      <c r="AL913">
        <v>0</v>
      </c>
      <c r="AM913">
        <v>1</v>
      </c>
      <c r="AN913">
        <v>0</v>
      </c>
      <c r="AO913">
        <v>0</v>
      </c>
      <c r="AQ913" s="37">
        <v>1</v>
      </c>
      <c r="AR913">
        <v>2</v>
      </c>
      <c r="AS913">
        <v>0</v>
      </c>
      <c r="AT913">
        <v>1</v>
      </c>
      <c r="AU913">
        <v>0</v>
      </c>
      <c r="AV913">
        <v>0</v>
      </c>
      <c r="BA913" t="s">
        <v>2373</v>
      </c>
      <c r="BB913" s="6" t="s">
        <v>1423</v>
      </c>
      <c r="BG913" s="9"/>
      <c r="BI913" t="s">
        <v>3146</v>
      </c>
    </row>
    <row r="914" spans="1:61" x14ac:dyDescent="0.25">
      <c r="A914" s="102" t="s">
        <v>1</v>
      </c>
      <c r="B914" s="9" t="s">
        <v>400</v>
      </c>
      <c r="C914" s="9" t="str">
        <f>VLOOKUP(Tabelle1[[#This Row],[bank_name]],list_all_banks!$B$1:$C$691,2,FALSE)</f>
        <v>DE28814</v>
      </c>
      <c r="D914" s="6" t="s">
        <v>401</v>
      </c>
      <c r="E914" s="42" t="str">
        <f t="shared" si="14"/>
        <v>31.12.2014</v>
      </c>
      <c r="F914" s="9">
        <v>2014</v>
      </c>
      <c r="G914" s="9">
        <v>0</v>
      </c>
      <c r="H914" s="9" t="s">
        <v>20</v>
      </c>
      <c r="I914" s="9">
        <v>1</v>
      </c>
      <c r="J914" s="9" t="s">
        <v>1382</v>
      </c>
      <c r="K914" s="9" t="s">
        <v>1</v>
      </c>
      <c r="L914" s="9">
        <v>1</v>
      </c>
      <c r="M914" s="9" t="s">
        <v>14</v>
      </c>
      <c r="N914" s="9" t="s">
        <v>19</v>
      </c>
      <c r="P914" s="9">
        <v>3</v>
      </c>
      <c r="Q914" s="9">
        <v>3</v>
      </c>
      <c r="R914" s="9">
        <v>0</v>
      </c>
      <c r="S914" s="9">
        <v>0</v>
      </c>
      <c r="U914" s="9">
        <v>1</v>
      </c>
      <c r="V914" s="9">
        <v>0</v>
      </c>
      <c r="W914" s="9" t="s">
        <v>20</v>
      </c>
      <c r="Y914" s="9" t="s">
        <v>1289</v>
      </c>
      <c r="Z914" s="9">
        <v>2.2000000000000002</v>
      </c>
      <c r="AA914" s="9">
        <v>27</v>
      </c>
      <c r="AB914" s="9">
        <v>-1</v>
      </c>
      <c r="AC914" s="9" t="s">
        <v>20</v>
      </c>
      <c r="AD914" s="9" t="s">
        <v>20</v>
      </c>
      <c r="AE914" s="9" t="s">
        <v>20</v>
      </c>
      <c r="AF914" s="9" t="s">
        <v>20</v>
      </c>
      <c r="AG914" s="9">
        <v>-0.6</v>
      </c>
      <c r="AH914" s="9">
        <v>0</v>
      </c>
      <c r="AI914" s="9">
        <v>0</v>
      </c>
      <c r="AK914" s="9">
        <v>0</v>
      </c>
      <c r="AL914" s="9">
        <v>0</v>
      </c>
      <c r="AM914" s="9">
        <v>1</v>
      </c>
      <c r="AN914" s="9">
        <v>0</v>
      </c>
      <c r="AO914" s="9">
        <v>0</v>
      </c>
      <c r="AQ914" s="105">
        <v>1</v>
      </c>
      <c r="AR914" s="9">
        <v>2</v>
      </c>
      <c r="AS914" s="9">
        <v>0</v>
      </c>
      <c r="AT914" s="9">
        <v>1</v>
      </c>
      <c r="AU914" s="9">
        <v>0</v>
      </c>
      <c r="AV914" s="9">
        <v>0</v>
      </c>
      <c r="AW914" s="9"/>
      <c r="AX914" s="9"/>
      <c r="BA914" s="9" t="s">
        <v>2373</v>
      </c>
      <c r="BB914" s="6" t="s">
        <v>1423</v>
      </c>
      <c r="BC914" s="9"/>
      <c r="BD914" s="9"/>
      <c r="BE914" s="9"/>
      <c r="BF914" s="9"/>
      <c r="BG914" s="9"/>
      <c r="BI914" t="s">
        <v>3146</v>
      </c>
    </row>
    <row r="915" spans="1:61" x14ac:dyDescent="0.25">
      <c r="A915" s="17" t="s">
        <v>1</v>
      </c>
      <c r="B915" t="s">
        <v>400</v>
      </c>
      <c r="C915" t="str">
        <f>VLOOKUP(Tabelle1[[#This Row],[bank_name]],list_all_banks!$B$1:$C$691,2,FALSE)</f>
        <v>DE28814</v>
      </c>
      <c r="D915" s="6" t="s">
        <v>401</v>
      </c>
      <c r="E915" s="42" t="str">
        <f t="shared" si="14"/>
        <v>31.12.2014</v>
      </c>
      <c r="F915">
        <v>2014</v>
      </c>
      <c r="G915">
        <v>0</v>
      </c>
      <c r="H915" t="s">
        <v>20</v>
      </c>
      <c r="I915">
        <v>1</v>
      </c>
      <c r="J915" t="s">
        <v>1382</v>
      </c>
      <c r="K915" t="s">
        <v>1</v>
      </c>
      <c r="L915">
        <v>1</v>
      </c>
      <c r="M915" t="s">
        <v>14</v>
      </c>
      <c r="N915" t="s">
        <v>19</v>
      </c>
      <c r="P915">
        <v>3</v>
      </c>
      <c r="Q915">
        <v>3</v>
      </c>
      <c r="R915">
        <v>0</v>
      </c>
      <c r="S915">
        <v>0</v>
      </c>
      <c r="U915">
        <v>1</v>
      </c>
      <c r="V915">
        <v>0</v>
      </c>
      <c r="W915" t="s">
        <v>20</v>
      </c>
      <c r="Y915" t="s">
        <v>1324</v>
      </c>
      <c r="Z915">
        <v>-0.1</v>
      </c>
      <c r="AA915">
        <v>14</v>
      </c>
      <c r="AB915">
        <v>-1.1000000000000001</v>
      </c>
      <c r="AC915" t="s">
        <v>20</v>
      </c>
      <c r="AD915" t="s">
        <v>20</v>
      </c>
      <c r="AE915" t="s">
        <v>20</v>
      </c>
      <c r="AF915" t="s">
        <v>20</v>
      </c>
      <c r="AG915">
        <v>-0.2</v>
      </c>
      <c r="AH915">
        <v>0</v>
      </c>
      <c r="AI915">
        <v>0</v>
      </c>
      <c r="AK915">
        <v>0</v>
      </c>
      <c r="AL915">
        <v>0</v>
      </c>
      <c r="AM915">
        <v>1</v>
      </c>
      <c r="AN915">
        <v>0</v>
      </c>
      <c r="AO915">
        <v>0</v>
      </c>
      <c r="AQ915" s="37">
        <v>1</v>
      </c>
      <c r="AR915">
        <v>2</v>
      </c>
      <c r="AS915">
        <v>0</v>
      </c>
      <c r="AT915">
        <v>1</v>
      </c>
      <c r="AU915">
        <v>0</v>
      </c>
      <c r="AV915">
        <v>0</v>
      </c>
      <c r="BA915" t="s">
        <v>2373</v>
      </c>
      <c r="BB915" s="6" t="s">
        <v>1423</v>
      </c>
      <c r="BG915" s="9"/>
      <c r="BI915" t="s">
        <v>3146</v>
      </c>
    </row>
    <row r="916" spans="1:61" x14ac:dyDescent="0.25">
      <c r="A916" s="102" t="s">
        <v>1</v>
      </c>
      <c r="B916" s="9" t="s">
        <v>400</v>
      </c>
      <c r="C916" s="9" t="str">
        <f>VLOOKUP(Tabelle1[[#This Row],[bank_name]],list_all_banks!$B$1:$C$691,2,FALSE)</f>
        <v>DE28814</v>
      </c>
      <c r="D916" s="6" t="s">
        <v>401</v>
      </c>
      <c r="E916" s="42" t="str">
        <f t="shared" si="14"/>
        <v>31.12.2014</v>
      </c>
      <c r="F916" s="9">
        <v>2014</v>
      </c>
      <c r="G916" s="9">
        <v>0</v>
      </c>
      <c r="H916" s="9" t="s">
        <v>20</v>
      </c>
      <c r="I916" s="9">
        <v>1</v>
      </c>
      <c r="J916" s="9" t="s">
        <v>1382</v>
      </c>
      <c r="K916" s="9" t="s">
        <v>1</v>
      </c>
      <c r="L916" s="9">
        <v>1</v>
      </c>
      <c r="M916" s="9" t="s">
        <v>14</v>
      </c>
      <c r="N916" s="9" t="s">
        <v>19</v>
      </c>
      <c r="P916" s="9">
        <v>3</v>
      </c>
      <c r="Q916" s="9">
        <v>3</v>
      </c>
      <c r="R916" s="9">
        <v>0</v>
      </c>
      <c r="S916" s="9">
        <v>0</v>
      </c>
      <c r="U916" s="9">
        <v>1</v>
      </c>
      <c r="V916" s="9">
        <v>0</v>
      </c>
      <c r="W916" s="9" t="s">
        <v>20</v>
      </c>
      <c r="Y916" s="9" t="s">
        <v>1363</v>
      </c>
      <c r="Z916" s="9">
        <v>0.4</v>
      </c>
      <c r="AA916" s="9">
        <v>8</v>
      </c>
      <c r="AB916" s="9">
        <v>-0.3</v>
      </c>
      <c r="AC916" s="9" t="s">
        <v>20</v>
      </c>
      <c r="AD916" s="9" t="s">
        <v>20</v>
      </c>
      <c r="AE916" s="9" t="s">
        <v>20</v>
      </c>
      <c r="AF916" s="9" t="s">
        <v>20</v>
      </c>
      <c r="AG916" s="9">
        <v>-0.7</v>
      </c>
      <c r="AH916" s="9">
        <v>0</v>
      </c>
      <c r="AI916" s="9">
        <v>0</v>
      </c>
      <c r="AK916" s="9">
        <v>0</v>
      </c>
      <c r="AL916" s="9">
        <v>0</v>
      </c>
      <c r="AM916" s="9">
        <v>1</v>
      </c>
      <c r="AN916" s="9">
        <v>0</v>
      </c>
      <c r="AO916" s="9">
        <v>0</v>
      </c>
      <c r="AQ916" s="105">
        <v>1</v>
      </c>
      <c r="AR916" s="9">
        <v>2</v>
      </c>
      <c r="AS916" s="9">
        <v>0</v>
      </c>
      <c r="AT916" s="9">
        <v>1</v>
      </c>
      <c r="AU916" s="9">
        <v>0</v>
      </c>
      <c r="AV916" s="9">
        <v>0</v>
      </c>
      <c r="AW916" s="9"/>
      <c r="AX916" s="9"/>
      <c r="BA916" s="9" t="s">
        <v>2373</v>
      </c>
      <c r="BB916" s="6" t="s">
        <v>1423</v>
      </c>
      <c r="BC916" s="9"/>
      <c r="BD916" s="9"/>
      <c r="BE916" s="9"/>
      <c r="BF916" s="9"/>
      <c r="BG916" s="9"/>
      <c r="BI916" t="s">
        <v>3146</v>
      </c>
    </row>
    <row r="917" spans="1:61" x14ac:dyDescent="0.25">
      <c r="A917" s="102" t="s">
        <v>1</v>
      </c>
      <c r="B917" s="9" t="s">
        <v>400</v>
      </c>
      <c r="C917" s="9" t="str">
        <f>VLOOKUP(Tabelle1[[#This Row],[bank_name]],list_all_banks!$B$1:$C$691,2,FALSE)</f>
        <v>DE28814</v>
      </c>
      <c r="D917" s="6" t="s">
        <v>401</v>
      </c>
      <c r="E917" s="42" t="str">
        <f t="shared" si="14"/>
        <v>31.12.2014</v>
      </c>
      <c r="F917" s="9">
        <v>2014</v>
      </c>
      <c r="G917" s="9">
        <v>0</v>
      </c>
      <c r="H917" s="9" t="s">
        <v>20</v>
      </c>
      <c r="I917" s="9">
        <v>1</v>
      </c>
      <c r="J917" s="9" t="s">
        <v>1382</v>
      </c>
      <c r="K917" s="9" t="s">
        <v>1</v>
      </c>
      <c r="L917" s="9">
        <v>1</v>
      </c>
      <c r="M917" s="9" t="s">
        <v>14</v>
      </c>
      <c r="N917" s="9" t="s">
        <v>19</v>
      </c>
      <c r="P917" s="9">
        <v>3</v>
      </c>
      <c r="Q917" s="9">
        <v>3</v>
      </c>
      <c r="R917" s="9">
        <v>0</v>
      </c>
      <c r="S917" s="9">
        <v>0</v>
      </c>
      <c r="U917" s="9">
        <v>1</v>
      </c>
      <c r="V917" s="9">
        <v>0</v>
      </c>
      <c r="W917" s="9" t="s">
        <v>20</v>
      </c>
      <c r="Y917" s="9" t="s">
        <v>493</v>
      </c>
      <c r="Z917" s="9">
        <v>4.5999999999999996</v>
      </c>
      <c r="AA917" s="9">
        <v>28</v>
      </c>
      <c r="AB917" s="9">
        <v>-0.9</v>
      </c>
      <c r="AC917" s="9" t="s">
        <v>20</v>
      </c>
      <c r="AD917" s="9" t="s">
        <v>20</v>
      </c>
      <c r="AE917" s="9" t="s">
        <v>20</v>
      </c>
      <c r="AF917" s="9" t="s">
        <v>20</v>
      </c>
      <c r="AG917" s="9">
        <v>-0.2</v>
      </c>
      <c r="AH917" s="9">
        <v>0</v>
      </c>
      <c r="AI917" s="9">
        <v>0</v>
      </c>
      <c r="AK917" s="9">
        <v>0</v>
      </c>
      <c r="AL917" s="9">
        <v>0</v>
      </c>
      <c r="AM917" s="9">
        <v>1</v>
      </c>
      <c r="AN917" s="9">
        <v>0</v>
      </c>
      <c r="AO917" s="9">
        <v>0</v>
      </c>
      <c r="AQ917" s="105">
        <v>1</v>
      </c>
      <c r="AR917" s="9">
        <v>2</v>
      </c>
      <c r="AS917" s="9">
        <v>0</v>
      </c>
      <c r="AT917" s="9">
        <v>1</v>
      </c>
      <c r="AU917" s="9">
        <v>0</v>
      </c>
      <c r="AV917" s="9">
        <v>0</v>
      </c>
      <c r="AW917" s="9"/>
      <c r="AX917" s="9"/>
      <c r="BA917" s="9" t="s">
        <v>2373</v>
      </c>
      <c r="BB917" s="6" t="s">
        <v>1423</v>
      </c>
      <c r="BC917" s="9"/>
      <c r="BD917" s="9"/>
      <c r="BE917" s="9"/>
      <c r="BF917" s="9"/>
      <c r="BG917" s="9"/>
      <c r="BI917" s="9" t="s">
        <v>3146</v>
      </c>
    </row>
    <row r="918" spans="1:61" x14ac:dyDescent="0.25">
      <c r="A918" s="102" t="s">
        <v>1</v>
      </c>
      <c r="B918" s="9" t="s">
        <v>400</v>
      </c>
      <c r="C918" s="9" t="str">
        <f>VLOOKUP(Tabelle1[[#This Row],[bank_name]],list_all_banks!$B$1:$C$691,2,FALSE)</f>
        <v>DE28814</v>
      </c>
      <c r="D918" s="6" t="s">
        <v>401</v>
      </c>
      <c r="E918" s="42" t="str">
        <f t="shared" si="14"/>
        <v>31.12.2014</v>
      </c>
      <c r="F918" s="9">
        <v>2014</v>
      </c>
      <c r="G918">
        <v>0</v>
      </c>
      <c r="H918" t="s">
        <v>20</v>
      </c>
      <c r="I918">
        <v>1</v>
      </c>
      <c r="J918" t="s">
        <v>1382</v>
      </c>
      <c r="K918" t="s">
        <v>1</v>
      </c>
      <c r="L918">
        <v>1</v>
      </c>
      <c r="M918" t="s">
        <v>14</v>
      </c>
      <c r="N918" t="s">
        <v>19</v>
      </c>
      <c r="P918">
        <v>3</v>
      </c>
      <c r="Q918">
        <v>3</v>
      </c>
      <c r="R918">
        <v>0</v>
      </c>
      <c r="S918">
        <v>0</v>
      </c>
      <c r="U918" s="9">
        <v>1</v>
      </c>
      <c r="V918" s="9">
        <v>0</v>
      </c>
      <c r="W918" s="9" t="s">
        <v>20</v>
      </c>
      <c r="Y918" s="9" t="s">
        <v>1327</v>
      </c>
      <c r="Z918" s="9">
        <v>1.7</v>
      </c>
      <c r="AA918" s="9">
        <v>9</v>
      </c>
      <c r="AB918" s="9">
        <v>0.2</v>
      </c>
      <c r="AC918" s="9" t="s">
        <v>20</v>
      </c>
      <c r="AD918" s="9" t="s">
        <v>20</v>
      </c>
      <c r="AE918" s="9" t="s">
        <v>20</v>
      </c>
      <c r="AF918" s="9" t="s">
        <v>20</v>
      </c>
      <c r="AG918" s="9">
        <v>0</v>
      </c>
      <c r="AH918" s="9">
        <v>0</v>
      </c>
      <c r="AI918" s="9">
        <v>0</v>
      </c>
      <c r="AK918" s="9">
        <v>0</v>
      </c>
      <c r="AL918" s="9">
        <v>0</v>
      </c>
      <c r="AM918" s="9">
        <v>1</v>
      </c>
      <c r="AN918" s="9">
        <v>0</v>
      </c>
      <c r="AO918" s="9">
        <v>0</v>
      </c>
      <c r="AQ918" s="105">
        <v>1</v>
      </c>
      <c r="AR918" s="9">
        <v>2</v>
      </c>
      <c r="AS918" s="9">
        <v>0</v>
      </c>
      <c r="AT918" s="9">
        <v>1</v>
      </c>
      <c r="AU918" s="9">
        <v>0</v>
      </c>
      <c r="AV918" s="9">
        <v>0</v>
      </c>
      <c r="AW918" s="9"/>
      <c r="AX918" s="9"/>
      <c r="BA918" s="9" t="s">
        <v>2373</v>
      </c>
      <c r="BB918" s="6" t="s">
        <v>1423</v>
      </c>
      <c r="BC918" s="9"/>
      <c r="BD918" s="9"/>
      <c r="BE918" s="9"/>
      <c r="BF918" s="9"/>
      <c r="BG918" s="9"/>
      <c r="BI918" s="9" t="s">
        <v>3146</v>
      </c>
    </row>
    <row r="919" spans="1:61" x14ac:dyDescent="0.25">
      <c r="A919" s="102" t="s">
        <v>1</v>
      </c>
      <c r="B919" s="9" t="s">
        <v>400</v>
      </c>
      <c r="C919" s="9" t="str">
        <f>VLOOKUP(Tabelle1[[#This Row],[bank_name]],list_all_banks!$B$1:$C$691,2,FALSE)</f>
        <v>DE28814</v>
      </c>
      <c r="D919" s="6" t="s">
        <v>401</v>
      </c>
      <c r="E919" s="42" t="str">
        <f t="shared" si="14"/>
        <v>31.12.2014</v>
      </c>
      <c r="F919" s="9">
        <v>2014</v>
      </c>
      <c r="G919" s="9">
        <v>0</v>
      </c>
      <c r="H919" s="9" t="s">
        <v>20</v>
      </c>
      <c r="I919" s="9">
        <v>1</v>
      </c>
      <c r="J919" s="9" t="s">
        <v>1382</v>
      </c>
      <c r="K919" s="9" t="s">
        <v>1</v>
      </c>
      <c r="L919" s="9">
        <v>1</v>
      </c>
      <c r="M919" s="9" t="s">
        <v>14</v>
      </c>
      <c r="N919" s="9" t="s">
        <v>19</v>
      </c>
      <c r="P919" s="9">
        <v>3</v>
      </c>
      <c r="Q919" s="9">
        <v>3</v>
      </c>
      <c r="R919" s="9">
        <v>0</v>
      </c>
      <c r="S919" s="9">
        <v>0</v>
      </c>
      <c r="U919" s="9">
        <v>1</v>
      </c>
      <c r="V919" s="9">
        <v>0</v>
      </c>
      <c r="W919" s="9" t="s">
        <v>20</v>
      </c>
      <c r="Y919" s="9" t="s">
        <v>1170</v>
      </c>
      <c r="Z919" s="9">
        <v>0.1</v>
      </c>
      <c r="AA919" s="9">
        <v>3</v>
      </c>
      <c r="AB919" s="9">
        <v>-0.2</v>
      </c>
      <c r="AC919" s="9" t="s">
        <v>20</v>
      </c>
      <c r="AD919" s="9" t="s">
        <v>20</v>
      </c>
      <c r="AE919" s="9" t="s">
        <v>20</v>
      </c>
      <c r="AF919" s="9" t="s">
        <v>20</v>
      </c>
      <c r="AG919" s="9">
        <v>0</v>
      </c>
      <c r="AH919" s="9">
        <v>0</v>
      </c>
      <c r="AI919" s="9">
        <v>0</v>
      </c>
      <c r="AK919" s="9">
        <v>0</v>
      </c>
      <c r="AL919" s="9">
        <v>0</v>
      </c>
      <c r="AM919" s="9">
        <v>1</v>
      </c>
      <c r="AN919" s="9">
        <v>0</v>
      </c>
      <c r="AO919" s="9">
        <v>0</v>
      </c>
      <c r="AQ919" s="105">
        <v>1</v>
      </c>
      <c r="AR919" s="9">
        <v>2</v>
      </c>
      <c r="AS919" s="9">
        <v>0</v>
      </c>
      <c r="AT919" s="9">
        <v>1</v>
      </c>
      <c r="AU919" s="9">
        <v>0</v>
      </c>
      <c r="AV919" s="9">
        <v>0</v>
      </c>
      <c r="AW919" s="9"/>
      <c r="AX919" s="9"/>
      <c r="BA919" s="9" t="s">
        <v>2373</v>
      </c>
      <c r="BB919" s="6" t="s">
        <v>1423</v>
      </c>
      <c r="BC919" s="9"/>
      <c r="BD919" s="9"/>
      <c r="BE919" s="9"/>
      <c r="BF919" s="9"/>
      <c r="BG919" s="9"/>
      <c r="BI919" s="9" t="s">
        <v>3146</v>
      </c>
    </row>
    <row r="920" spans="1:61" x14ac:dyDescent="0.25">
      <c r="A920" s="17" t="s">
        <v>1</v>
      </c>
      <c r="B920" t="s">
        <v>400</v>
      </c>
      <c r="C920" t="str">
        <f>VLOOKUP(Tabelle1[[#This Row],[bank_name]],list_all_banks!$B$1:$C$691,2,FALSE)</f>
        <v>DE28814</v>
      </c>
      <c r="D920" s="6" t="s">
        <v>401</v>
      </c>
      <c r="E920" s="42" t="str">
        <f t="shared" si="14"/>
        <v>31.12.2014</v>
      </c>
      <c r="F920">
        <v>2014</v>
      </c>
      <c r="G920">
        <v>0</v>
      </c>
      <c r="H920" t="s">
        <v>20</v>
      </c>
      <c r="I920">
        <v>1</v>
      </c>
      <c r="J920" t="s">
        <v>1382</v>
      </c>
      <c r="K920" t="s">
        <v>1</v>
      </c>
      <c r="L920">
        <v>1</v>
      </c>
      <c r="M920" t="s">
        <v>14</v>
      </c>
      <c r="N920" t="s">
        <v>19</v>
      </c>
      <c r="P920">
        <v>3</v>
      </c>
      <c r="Q920">
        <v>3</v>
      </c>
      <c r="R920">
        <v>0</v>
      </c>
      <c r="S920">
        <v>0</v>
      </c>
      <c r="U920">
        <v>1</v>
      </c>
      <c r="V920">
        <v>0</v>
      </c>
      <c r="W920" t="s">
        <v>20</v>
      </c>
      <c r="Y920" t="s">
        <v>1651</v>
      </c>
      <c r="Z920">
        <v>9.5</v>
      </c>
      <c r="AA920">
        <v>37</v>
      </c>
      <c r="AB920">
        <v>2.5</v>
      </c>
      <c r="AC920" t="s">
        <v>20</v>
      </c>
      <c r="AD920" t="s">
        <v>20</v>
      </c>
      <c r="AE920" t="s">
        <v>20</v>
      </c>
      <c r="AF920" t="s">
        <v>20</v>
      </c>
      <c r="AG920">
        <v>0.6</v>
      </c>
      <c r="AH920">
        <v>0</v>
      </c>
      <c r="AI920">
        <v>0</v>
      </c>
      <c r="AK920">
        <v>0</v>
      </c>
      <c r="AL920">
        <v>0</v>
      </c>
      <c r="AM920">
        <v>1</v>
      </c>
      <c r="AN920">
        <v>0</v>
      </c>
      <c r="AO920">
        <v>0</v>
      </c>
      <c r="AQ920" s="37">
        <v>1</v>
      </c>
      <c r="AR920">
        <v>2</v>
      </c>
      <c r="AS920">
        <v>0</v>
      </c>
      <c r="AT920">
        <v>1</v>
      </c>
      <c r="AU920">
        <v>0</v>
      </c>
      <c r="AV920">
        <v>0</v>
      </c>
      <c r="BA920" t="s">
        <v>2373</v>
      </c>
      <c r="BB920" s="6" t="s">
        <v>1423</v>
      </c>
      <c r="BG920" s="9"/>
      <c r="BI920" t="s">
        <v>3146</v>
      </c>
    </row>
    <row r="921" spans="1:61" s="44" customFormat="1" ht="15.75" thickBot="1" x14ac:dyDescent="0.3">
      <c r="A921" s="133" t="s">
        <v>1</v>
      </c>
      <c r="B921" s="44" t="s">
        <v>400</v>
      </c>
      <c r="C921" s="44" t="str">
        <f>VLOOKUP(Tabelle1[[#This Row],[bank_name]],list_all_banks!$B$1:$C$691,2,FALSE)</f>
        <v>DE28814</v>
      </c>
      <c r="D921" s="45" t="s">
        <v>401</v>
      </c>
      <c r="E921" s="46" t="str">
        <f t="shared" si="14"/>
        <v>31.12.2014</v>
      </c>
      <c r="F921" s="44">
        <v>2014</v>
      </c>
      <c r="G921" s="44">
        <v>0</v>
      </c>
      <c r="H921" s="44" t="s">
        <v>20</v>
      </c>
      <c r="I921" s="44">
        <v>1</v>
      </c>
      <c r="J921" s="44" t="s">
        <v>1382</v>
      </c>
      <c r="K921" s="44" t="s">
        <v>1</v>
      </c>
      <c r="L921" s="44">
        <v>1</v>
      </c>
      <c r="M921" s="44" t="s">
        <v>14</v>
      </c>
      <c r="N921" s="44" t="s">
        <v>19</v>
      </c>
      <c r="O921" s="45"/>
      <c r="P921" s="44">
        <v>3</v>
      </c>
      <c r="Q921" s="44">
        <v>3</v>
      </c>
      <c r="R921" s="44">
        <v>0</v>
      </c>
      <c r="S921" s="44">
        <v>0</v>
      </c>
      <c r="T921" s="45"/>
      <c r="U921" s="44">
        <v>1</v>
      </c>
      <c r="V921" s="44">
        <v>0</v>
      </c>
      <c r="W921" s="44" t="s">
        <v>20</v>
      </c>
      <c r="X921" s="45"/>
      <c r="Y921" s="44" t="s">
        <v>1681</v>
      </c>
      <c r="Z921" s="44">
        <v>7.4</v>
      </c>
      <c r="AA921" s="44">
        <v>0</v>
      </c>
      <c r="AB921" s="44" t="s">
        <v>20</v>
      </c>
      <c r="AC921" s="44" t="s">
        <v>20</v>
      </c>
      <c r="AD921" s="44" t="s">
        <v>20</v>
      </c>
      <c r="AE921" s="44" t="s">
        <v>20</v>
      </c>
      <c r="AF921" s="44" t="s">
        <v>20</v>
      </c>
      <c r="AG921" s="44" t="s">
        <v>20</v>
      </c>
      <c r="AH921" s="44">
        <v>0</v>
      </c>
      <c r="AI921" s="44">
        <v>0</v>
      </c>
      <c r="AJ921" s="45"/>
      <c r="AK921" s="44">
        <v>0</v>
      </c>
      <c r="AL921" s="44">
        <v>0</v>
      </c>
      <c r="AM921" s="44">
        <v>1</v>
      </c>
      <c r="AN921" s="44">
        <v>0</v>
      </c>
      <c r="AO921" s="44">
        <v>0</v>
      </c>
      <c r="AP921" s="45"/>
      <c r="AQ921" s="153">
        <v>1</v>
      </c>
      <c r="AR921" s="44">
        <v>2</v>
      </c>
      <c r="AS921" s="44">
        <v>0</v>
      </c>
      <c r="AT921" s="44">
        <v>1</v>
      </c>
      <c r="AU921" s="44">
        <v>0</v>
      </c>
      <c r="AV921" s="44">
        <v>0</v>
      </c>
      <c r="AY921" s="45"/>
      <c r="AZ921" s="46"/>
      <c r="BA921" s="44" t="s">
        <v>2373</v>
      </c>
      <c r="BB921" s="45" t="s">
        <v>1423</v>
      </c>
      <c r="BH921" s="45"/>
      <c r="BI921" t="s">
        <v>3146</v>
      </c>
    </row>
    <row r="922" spans="1:61" x14ac:dyDescent="0.25">
      <c r="A922" s="17" t="s">
        <v>1</v>
      </c>
      <c r="B922" t="s">
        <v>400</v>
      </c>
      <c r="C922" t="str">
        <f>VLOOKUP(Tabelle1[[#This Row],[bank_name]],list_all_banks!$B$1:$C$691,2,FALSE)</f>
        <v>DE28814</v>
      </c>
      <c r="D922" s="6" t="s">
        <v>401</v>
      </c>
      <c r="E922" s="42" t="str">
        <f t="shared" si="14"/>
        <v>31.12.2015</v>
      </c>
      <c r="F922">
        <v>2015</v>
      </c>
      <c r="G922">
        <v>0</v>
      </c>
      <c r="H922" t="s">
        <v>20</v>
      </c>
      <c r="I922">
        <v>1</v>
      </c>
      <c r="J922" t="s">
        <v>1382</v>
      </c>
      <c r="K922" t="s">
        <v>1</v>
      </c>
      <c r="L922">
        <v>1</v>
      </c>
      <c r="M922" t="s">
        <v>14</v>
      </c>
      <c r="N922" t="s">
        <v>19</v>
      </c>
      <c r="P922" s="9">
        <v>3</v>
      </c>
      <c r="Q922">
        <v>3</v>
      </c>
      <c r="R922">
        <v>0</v>
      </c>
      <c r="S922">
        <v>0</v>
      </c>
      <c r="U922" s="9">
        <v>1</v>
      </c>
      <c r="V922">
        <v>0</v>
      </c>
      <c r="W922" t="s">
        <v>20</v>
      </c>
      <c r="Y922" s="9" t="s">
        <v>820</v>
      </c>
      <c r="Z922">
        <v>20</v>
      </c>
      <c r="AA922">
        <v>48</v>
      </c>
      <c r="AB922">
        <v>9.5</v>
      </c>
      <c r="AC922" t="s">
        <v>20</v>
      </c>
      <c r="AD922" t="s">
        <v>20</v>
      </c>
      <c r="AE922" t="s">
        <v>20</v>
      </c>
      <c r="AF922" t="s">
        <v>20</v>
      </c>
      <c r="AG922">
        <v>2</v>
      </c>
      <c r="AH922">
        <v>0</v>
      </c>
      <c r="AI922">
        <v>0</v>
      </c>
      <c r="AK922">
        <v>0</v>
      </c>
      <c r="AL922">
        <v>0</v>
      </c>
      <c r="AM922">
        <v>1</v>
      </c>
      <c r="AN922">
        <v>2</v>
      </c>
      <c r="AO922">
        <v>0</v>
      </c>
      <c r="AQ922">
        <v>1</v>
      </c>
      <c r="AR922">
        <v>2</v>
      </c>
      <c r="AS922">
        <v>0</v>
      </c>
      <c r="AT922">
        <v>1</v>
      </c>
      <c r="AU922">
        <v>2</v>
      </c>
      <c r="AV922">
        <v>0</v>
      </c>
      <c r="BA922" t="s">
        <v>2374</v>
      </c>
      <c r="BB922" s="6" t="s">
        <v>1424</v>
      </c>
      <c r="BG922" s="9"/>
      <c r="BI922" t="s">
        <v>3146</v>
      </c>
    </row>
    <row r="923" spans="1:61" x14ac:dyDescent="0.25">
      <c r="A923" s="17" t="s">
        <v>1</v>
      </c>
      <c r="B923" t="s">
        <v>400</v>
      </c>
      <c r="C923" t="str">
        <f>VLOOKUP(Tabelle1[[#This Row],[bank_name]],list_all_banks!$B$1:$C$691,2,FALSE)</f>
        <v>DE28814</v>
      </c>
      <c r="D923" s="6" t="s">
        <v>401</v>
      </c>
      <c r="E923" s="42" t="str">
        <f t="shared" si="14"/>
        <v>31.12.2015</v>
      </c>
      <c r="F923">
        <v>2015</v>
      </c>
      <c r="G923">
        <v>0</v>
      </c>
      <c r="H923" t="s">
        <v>20</v>
      </c>
      <c r="I923">
        <v>1</v>
      </c>
      <c r="J923" t="s">
        <v>1382</v>
      </c>
      <c r="K923" t="s">
        <v>1</v>
      </c>
      <c r="L923">
        <v>1</v>
      </c>
      <c r="M923" t="s">
        <v>14</v>
      </c>
      <c r="N923" t="s">
        <v>19</v>
      </c>
      <c r="P923">
        <v>3</v>
      </c>
      <c r="Q923">
        <v>3</v>
      </c>
      <c r="R923">
        <v>0</v>
      </c>
      <c r="S923">
        <v>0</v>
      </c>
      <c r="U923">
        <v>1</v>
      </c>
      <c r="V923">
        <v>0</v>
      </c>
      <c r="W923" t="s">
        <v>20</v>
      </c>
      <c r="Y923" t="s">
        <v>239</v>
      </c>
      <c r="Z923">
        <v>5</v>
      </c>
      <c r="AA923">
        <v>11</v>
      </c>
      <c r="AB923">
        <v>1.8</v>
      </c>
      <c r="AC923" t="s">
        <v>20</v>
      </c>
      <c r="AD923" t="s">
        <v>20</v>
      </c>
      <c r="AE923" t="s">
        <v>20</v>
      </c>
      <c r="AF923" t="s">
        <v>20</v>
      </c>
      <c r="AG923">
        <v>0.6</v>
      </c>
      <c r="AH923">
        <v>0</v>
      </c>
      <c r="AI923">
        <v>0</v>
      </c>
      <c r="AK923">
        <v>0</v>
      </c>
      <c r="AL923">
        <v>0</v>
      </c>
      <c r="AM923">
        <v>1</v>
      </c>
      <c r="AN923">
        <v>2</v>
      </c>
      <c r="AO923">
        <v>0</v>
      </c>
      <c r="AQ923">
        <v>1</v>
      </c>
      <c r="AR923">
        <v>2</v>
      </c>
      <c r="AS923">
        <v>0</v>
      </c>
      <c r="AT923">
        <v>1</v>
      </c>
      <c r="AU923">
        <v>2</v>
      </c>
      <c r="AV923">
        <v>0</v>
      </c>
      <c r="BA923" t="s">
        <v>2374</v>
      </c>
      <c r="BB923" s="6" t="s">
        <v>1424</v>
      </c>
      <c r="BG923" s="9"/>
      <c r="BI923" t="s">
        <v>3146</v>
      </c>
    </row>
    <row r="924" spans="1:61" x14ac:dyDescent="0.25">
      <c r="A924" s="17" t="s">
        <v>1</v>
      </c>
      <c r="B924" t="s">
        <v>400</v>
      </c>
      <c r="C924" t="str">
        <f>VLOOKUP(Tabelle1[[#This Row],[bank_name]],list_all_banks!$B$1:$C$691,2,FALSE)</f>
        <v>DE28814</v>
      </c>
      <c r="D924" s="6" t="s">
        <v>401</v>
      </c>
      <c r="E924" s="42" t="str">
        <f t="shared" si="14"/>
        <v>31.12.2015</v>
      </c>
      <c r="F924">
        <v>2015</v>
      </c>
      <c r="G924">
        <v>0</v>
      </c>
      <c r="H924" t="s">
        <v>20</v>
      </c>
      <c r="I924">
        <v>1</v>
      </c>
      <c r="J924" t="s">
        <v>1382</v>
      </c>
      <c r="K924" t="s">
        <v>1</v>
      </c>
      <c r="L924">
        <v>1</v>
      </c>
      <c r="M924" t="s">
        <v>14</v>
      </c>
      <c r="N924" t="s">
        <v>19</v>
      </c>
      <c r="P924">
        <v>3</v>
      </c>
      <c r="Q924">
        <v>3</v>
      </c>
      <c r="R924">
        <v>0</v>
      </c>
      <c r="S924">
        <v>0</v>
      </c>
      <c r="U924">
        <v>1</v>
      </c>
      <c r="V924">
        <v>0</v>
      </c>
      <c r="W924" t="s">
        <v>20</v>
      </c>
      <c r="Y924" t="s">
        <v>440</v>
      </c>
      <c r="Z924">
        <v>4.3</v>
      </c>
      <c r="AA924">
        <v>14</v>
      </c>
      <c r="AB924">
        <v>0.8</v>
      </c>
      <c r="AC924" t="s">
        <v>20</v>
      </c>
      <c r="AD924" t="s">
        <v>20</v>
      </c>
      <c r="AE924" t="s">
        <v>20</v>
      </c>
      <c r="AF924" t="s">
        <v>20</v>
      </c>
      <c r="AG924">
        <v>-0.5</v>
      </c>
      <c r="AH924">
        <v>0</v>
      </c>
      <c r="AI924">
        <v>0</v>
      </c>
      <c r="AK924">
        <v>0</v>
      </c>
      <c r="AL924">
        <v>0</v>
      </c>
      <c r="AM924">
        <v>1</v>
      </c>
      <c r="AN924">
        <v>2</v>
      </c>
      <c r="AO924">
        <v>0</v>
      </c>
      <c r="AQ924">
        <v>1</v>
      </c>
      <c r="AR924">
        <v>2</v>
      </c>
      <c r="AS924">
        <v>0</v>
      </c>
      <c r="AT924">
        <v>1</v>
      </c>
      <c r="AU924">
        <v>2</v>
      </c>
      <c r="AV924">
        <v>0</v>
      </c>
      <c r="BA924" t="s">
        <v>2374</v>
      </c>
      <c r="BB924" s="6" t="s">
        <v>1424</v>
      </c>
      <c r="BG924" s="9"/>
      <c r="BI924" t="s">
        <v>3146</v>
      </c>
    </row>
    <row r="925" spans="1:61" x14ac:dyDescent="0.25">
      <c r="A925" s="17" t="s">
        <v>1</v>
      </c>
      <c r="B925" t="s">
        <v>400</v>
      </c>
      <c r="C925" t="str">
        <f>VLOOKUP(Tabelle1[[#This Row],[bank_name]],list_all_banks!$B$1:$C$691,2,FALSE)</f>
        <v>DE28814</v>
      </c>
      <c r="D925" s="6" t="s">
        <v>401</v>
      </c>
      <c r="E925" s="42" t="str">
        <f t="shared" si="14"/>
        <v>31.12.2015</v>
      </c>
      <c r="F925">
        <v>2015</v>
      </c>
      <c r="G925">
        <v>0</v>
      </c>
      <c r="H925" t="s">
        <v>20</v>
      </c>
      <c r="I925">
        <v>1</v>
      </c>
      <c r="J925" t="s">
        <v>1382</v>
      </c>
      <c r="K925" t="s">
        <v>1</v>
      </c>
      <c r="L925">
        <v>1</v>
      </c>
      <c r="M925" t="s">
        <v>14</v>
      </c>
      <c r="N925" t="s">
        <v>19</v>
      </c>
      <c r="P925">
        <v>3</v>
      </c>
      <c r="Q925">
        <v>3</v>
      </c>
      <c r="R925">
        <v>0</v>
      </c>
      <c r="S925">
        <v>0</v>
      </c>
      <c r="U925">
        <v>1</v>
      </c>
      <c r="V925">
        <v>0</v>
      </c>
      <c r="W925" t="s">
        <v>20</v>
      </c>
      <c r="Y925" t="s">
        <v>1</v>
      </c>
      <c r="Z925">
        <v>69.3</v>
      </c>
      <c r="AA925">
        <v>424</v>
      </c>
      <c r="AB925">
        <v>32</v>
      </c>
      <c r="AC925" t="s">
        <v>20</v>
      </c>
      <c r="AD925" t="s">
        <v>20</v>
      </c>
      <c r="AE925" t="s">
        <v>20</v>
      </c>
      <c r="AF925" t="s">
        <v>20</v>
      </c>
      <c r="AG925">
        <v>3.6</v>
      </c>
      <c r="AH925">
        <v>0</v>
      </c>
      <c r="AI925">
        <v>0</v>
      </c>
      <c r="AK925">
        <v>0</v>
      </c>
      <c r="AL925">
        <v>0</v>
      </c>
      <c r="AM925">
        <v>1</v>
      </c>
      <c r="AN925">
        <v>2</v>
      </c>
      <c r="AO925">
        <v>0</v>
      </c>
      <c r="AQ925">
        <v>1</v>
      </c>
      <c r="AR925">
        <v>2</v>
      </c>
      <c r="AS925">
        <v>0</v>
      </c>
      <c r="AT925">
        <v>1</v>
      </c>
      <c r="AU925">
        <v>2</v>
      </c>
      <c r="AV925">
        <v>0</v>
      </c>
      <c r="BA925" t="s">
        <v>2374</v>
      </c>
      <c r="BB925" s="6" t="s">
        <v>1424</v>
      </c>
      <c r="BG925" s="9"/>
      <c r="BI925" t="s">
        <v>3146</v>
      </c>
    </row>
    <row r="926" spans="1:61" x14ac:dyDescent="0.25">
      <c r="A926" s="102" t="s">
        <v>1</v>
      </c>
      <c r="B926" s="9" t="s">
        <v>400</v>
      </c>
      <c r="C926" s="9" t="str">
        <f>VLOOKUP(Tabelle1[[#This Row],[bank_name]],list_all_banks!$B$1:$C$691,2,FALSE)</f>
        <v>DE28814</v>
      </c>
      <c r="D926" s="6" t="s">
        <v>401</v>
      </c>
      <c r="E926" s="42" t="str">
        <f t="shared" si="14"/>
        <v>31.12.2015</v>
      </c>
      <c r="F926" s="9">
        <v>2015</v>
      </c>
      <c r="G926" s="9">
        <v>0</v>
      </c>
      <c r="H926" s="9" t="s">
        <v>20</v>
      </c>
      <c r="I926" s="9">
        <v>1</v>
      </c>
      <c r="J926" s="9" t="s">
        <v>1382</v>
      </c>
      <c r="K926" s="9" t="s">
        <v>1</v>
      </c>
      <c r="L926" s="9">
        <v>1</v>
      </c>
      <c r="M926" s="9" t="s">
        <v>14</v>
      </c>
      <c r="N926" s="9" t="s">
        <v>19</v>
      </c>
      <c r="P926" s="9">
        <v>3</v>
      </c>
      <c r="Q926" s="9">
        <v>3</v>
      </c>
      <c r="R926" s="9">
        <v>0</v>
      </c>
      <c r="S926" s="9">
        <v>0</v>
      </c>
      <c r="U926" s="9">
        <v>1</v>
      </c>
      <c r="V926" s="9">
        <v>0</v>
      </c>
      <c r="W926" s="9" t="s">
        <v>20</v>
      </c>
      <c r="Y926" s="9" t="s">
        <v>641</v>
      </c>
      <c r="Z926" s="9">
        <v>0.6</v>
      </c>
      <c r="AA926" s="9">
        <v>9</v>
      </c>
      <c r="AB926" s="9">
        <v>-0.8</v>
      </c>
      <c r="AC926" s="9" t="s">
        <v>20</v>
      </c>
      <c r="AD926" s="9" t="s">
        <v>20</v>
      </c>
      <c r="AE926" s="9" t="s">
        <v>20</v>
      </c>
      <c r="AF926" s="9" t="s">
        <v>20</v>
      </c>
      <c r="AG926" s="9">
        <v>-0.2</v>
      </c>
      <c r="AH926" s="9">
        <v>0</v>
      </c>
      <c r="AI926" s="9">
        <v>0</v>
      </c>
      <c r="AK926" s="9">
        <v>0</v>
      </c>
      <c r="AL926" s="9">
        <v>0</v>
      </c>
      <c r="AM926" s="9">
        <v>1</v>
      </c>
      <c r="AN926" s="9">
        <v>2</v>
      </c>
      <c r="AO926" s="9">
        <v>0</v>
      </c>
      <c r="AQ926" s="9">
        <v>1</v>
      </c>
      <c r="AR926" s="9">
        <v>2</v>
      </c>
      <c r="AS926" s="9">
        <v>0</v>
      </c>
      <c r="AT926" s="9">
        <v>1</v>
      </c>
      <c r="AU926" s="9">
        <v>2</v>
      </c>
      <c r="AV926" s="9">
        <v>0</v>
      </c>
      <c r="AW926" s="9"/>
      <c r="AX926" s="9"/>
      <c r="BA926" s="9" t="s">
        <v>2374</v>
      </c>
      <c r="BB926" s="6" t="s">
        <v>1424</v>
      </c>
      <c r="BC926" s="9"/>
      <c r="BD926" s="9"/>
      <c r="BE926" s="9"/>
      <c r="BF926" s="9"/>
      <c r="BG926" s="9"/>
      <c r="BI926" t="s">
        <v>3146</v>
      </c>
    </row>
    <row r="927" spans="1:61" x14ac:dyDescent="0.25">
      <c r="A927" s="17" t="s">
        <v>1</v>
      </c>
      <c r="B927" t="s">
        <v>400</v>
      </c>
      <c r="C927" t="str">
        <f>VLOOKUP(Tabelle1[[#This Row],[bank_name]],list_all_banks!$B$1:$C$691,2,FALSE)</f>
        <v>DE28814</v>
      </c>
      <c r="D927" s="6" t="s">
        <v>401</v>
      </c>
      <c r="E927" s="42" t="str">
        <f t="shared" si="14"/>
        <v>31.12.2015</v>
      </c>
      <c r="F927">
        <v>2015</v>
      </c>
      <c r="G927">
        <v>0</v>
      </c>
      <c r="H927" t="s">
        <v>20</v>
      </c>
      <c r="I927">
        <v>1</v>
      </c>
      <c r="J927" t="s">
        <v>1382</v>
      </c>
      <c r="K927" t="s">
        <v>1</v>
      </c>
      <c r="L927">
        <v>1</v>
      </c>
      <c r="M927" t="s">
        <v>14</v>
      </c>
      <c r="N927" t="s">
        <v>19</v>
      </c>
      <c r="P927">
        <v>3</v>
      </c>
      <c r="Q927">
        <v>3</v>
      </c>
      <c r="R927">
        <v>0</v>
      </c>
      <c r="S927">
        <v>0</v>
      </c>
      <c r="U927">
        <v>1</v>
      </c>
      <c r="V927">
        <v>0</v>
      </c>
      <c r="W927" t="s">
        <v>20</v>
      </c>
      <c r="Y927" t="s">
        <v>658</v>
      </c>
      <c r="Z927">
        <v>24.8</v>
      </c>
      <c r="AA927">
        <v>110</v>
      </c>
      <c r="AB927">
        <v>9.1999999999999993</v>
      </c>
      <c r="AC927" t="s">
        <v>20</v>
      </c>
      <c r="AD927" t="s">
        <v>20</v>
      </c>
      <c r="AE927" t="s">
        <v>20</v>
      </c>
      <c r="AF927" t="s">
        <v>20</v>
      </c>
      <c r="AG927">
        <v>3.6</v>
      </c>
      <c r="AH927">
        <v>0</v>
      </c>
      <c r="AI927">
        <v>0</v>
      </c>
      <c r="AK927">
        <v>0</v>
      </c>
      <c r="AL927">
        <v>0</v>
      </c>
      <c r="AM927">
        <v>1</v>
      </c>
      <c r="AN927">
        <v>2</v>
      </c>
      <c r="AO927">
        <v>0</v>
      </c>
      <c r="AQ927">
        <v>1</v>
      </c>
      <c r="AR927">
        <v>2</v>
      </c>
      <c r="AS927">
        <v>0</v>
      </c>
      <c r="AT927">
        <v>1</v>
      </c>
      <c r="AU927">
        <v>2</v>
      </c>
      <c r="AV927">
        <v>0</v>
      </c>
      <c r="BA927" t="s">
        <v>2374</v>
      </c>
      <c r="BB927" s="6" t="s">
        <v>1424</v>
      </c>
      <c r="BG927" s="9"/>
      <c r="BI927" t="s">
        <v>3146</v>
      </c>
    </row>
    <row r="928" spans="1:61" x14ac:dyDescent="0.25">
      <c r="A928" s="17" t="s">
        <v>1</v>
      </c>
      <c r="B928" t="s">
        <v>400</v>
      </c>
      <c r="C928" t="str">
        <f>VLOOKUP(Tabelle1[[#This Row],[bank_name]],list_all_banks!$B$1:$C$691,2,FALSE)</f>
        <v>DE28814</v>
      </c>
      <c r="D928" s="6" t="s">
        <v>401</v>
      </c>
      <c r="E928" s="42" t="str">
        <f t="shared" si="14"/>
        <v>31.12.2015</v>
      </c>
      <c r="F928">
        <v>2015</v>
      </c>
      <c r="G928">
        <v>0</v>
      </c>
      <c r="H928" t="s">
        <v>20</v>
      </c>
      <c r="I928">
        <v>1</v>
      </c>
      <c r="J928" t="s">
        <v>1382</v>
      </c>
      <c r="K928" t="s">
        <v>1</v>
      </c>
      <c r="L928">
        <v>1</v>
      </c>
      <c r="M928" t="s">
        <v>14</v>
      </c>
      <c r="N928" t="s">
        <v>19</v>
      </c>
      <c r="P928">
        <v>3</v>
      </c>
      <c r="Q928">
        <v>3</v>
      </c>
      <c r="R928">
        <v>0</v>
      </c>
      <c r="S928">
        <v>0</v>
      </c>
      <c r="U928">
        <v>1</v>
      </c>
      <c r="V928">
        <v>0</v>
      </c>
      <c r="W928" t="s">
        <v>20</v>
      </c>
      <c r="Y928" t="s">
        <v>1001</v>
      </c>
      <c r="Z928">
        <v>120.5</v>
      </c>
      <c r="AA928">
        <v>25</v>
      </c>
      <c r="AB928">
        <v>53</v>
      </c>
      <c r="AC928" t="s">
        <v>20</v>
      </c>
      <c r="AD928" t="s">
        <v>20</v>
      </c>
      <c r="AE928" t="s">
        <v>20</v>
      </c>
      <c r="AF928" t="s">
        <v>20</v>
      </c>
      <c r="AG928">
        <v>7.6</v>
      </c>
      <c r="AH928">
        <v>0</v>
      </c>
      <c r="AI928">
        <v>0</v>
      </c>
      <c r="AK928">
        <v>0</v>
      </c>
      <c r="AL928">
        <v>0</v>
      </c>
      <c r="AM928">
        <v>1</v>
      </c>
      <c r="AN928">
        <v>2</v>
      </c>
      <c r="AO928">
        <v>0</v>
      </c>
      <c r="AQ928">
        <v>1</v>
      </c>
      <c r="AR928">
        <v>2</v>
      </c>
      <c r="AS928">
        <v>0</v>
      </c>
      <c r="AT928">
        <v>1</v>
      </c>
      <c r="AU928">
        <v>2</v>
      </c>
      <c r="AV928">
        <v>0</v>
      </c>
      <c r="BA928" t="s">
        <v>2374</v>
      </c>
      <c r="BB928" s="6" t="s">
        <v>1424</v>
      </c>
      <c r="BG928" s="9"/>
      <c r="BI928" t="s">
        <v>3146</v>
      </c>
    </row>
    <row r="929" spans="1:61" x14ac:dyDescent="0.25">
      <c r="A929" s="17" t="s">
        <v>1</v>
      </c>
      <c r="B929" t="s">
        <v>400</v>
      </c>
      <c r="C929" t="str">
        <f>VLOOKUP(Tabelle1[[#This Row],[bank_name]],list_all_banks!$B$1:$C$691,2,FALSE)</f>
        <v>DE28814</v>
      </c>
      <c r="D929" s="6" t="s">
        <v>401</v>
      </c>
      <c r="E929" s="42" t="str">
        <f t="shared" si="14"/>
        <v>31.12.2015</v>
      </c>
      <c r="F929">
        <v>2015</v>
      </c>
      <c r="G929">
        <v>0</v>
      </c>
      <c r="H929" t="s">
        <v>20</v>
      </c>
      <c r="I929">
        <v>1</v>
      </c>
      <c r="J929" t="s">
        <v>1382</v>
      </c>
      <c r="K929" t="s">
        <v>1</v>
      </c>
      <c r="L929">
        <v>1</v>
      </c>
      <c r="M929" t="s">
        <v>14</v>
      </c>
      <c r="N929" t="s">
        <v>19</v>
      </c>
      <c r="P929">
        <v>3</v>
      </c>
      <c r="Q929">
        <v>3</v>
      </c>
      <c r="R929">
        <v>0</v>
      </c>
      <c r="S929">
        <v>0</v>
      </c>
      <c r="U929">
        <v>1</v>
      </c>
      <c r="V929">
        <v>0</v>
      </c>
      <c r="W929" t="s">
        <v>20</v>
      </c>
      <c r="Y929" t="s">
        <v>1020</v>
      </c>
      <c r="Z929">
        <v>49.6</v>
      </c>
      <c r="AA929">
        <v>100</v>
      </c>
      <c r="AB929">
        <v>26</v>
      </c>
      <c r="AC929" t="s">
        <v>20</v>
      </c>
      <c r="AD929" t="s">
        <v>20</v>
      </c>
      <c r="AE929" t="s">
        <v>20</v>
      </c>
      <c r="AF929" t="s">
        <v>20</v>
      </c>
      <c r="AG929">
        <v>10.6</v>
      </c>
      <c r="AH929">
        <v>0</v>
      </c>
      <c r="AI929">
        <v>0</v>
      </c>
      <c r="AK929">
        <v>0</v>
      </c>
      <c r="AL929">
        <v>0</v>
      </c>
      <c r="AM929">
        <v>1</v>
      </c>
      <c r="AN929">
        <v>2</v>
      </c>
      <c r="AO929">
        <v>0</v>
      </c>
      <c r="AQ929">
        <v>1</v>
      </c>
      <c r="AR929">
        <v>2</v>
      </c>
      <c r="AS929">
        <v>0</v>
      </c>
      <c r="AT929">
        <v>1</v>
      </c>
      <c r="AU929">
        <v>2</v>
      </c>
      <c r="AV929">
        <v>0</v>
      </c>
      <c r="BA929" t="s">
        <v>2374</v>
      </c>
      <c r="BB929" s="6" t="s">
        <v>1424</v>
      </c>
      <c r="BG929" s="9"/>
      <c r="BI929" t="s">
        <v>3146</v>
      </c>
    </row>
    <row r="930" spans="1:61" x14ac:dyDescent="0.25">
      <c r="A930" s="17" t="s">
        <v>1</v>
      </c>
      <c r="B930" t="s">
        <v>400</v>
      </c>
      <c r="C930" t="str">
        <f>VLOOKUP(Tabelle1[[#This Row],[bank_name]],list_all_banks!$B$1:$C$691,2,FALSE)</f>
        <v>DE28814</v>
      </c>
      <c r="D930" s="6" t="s">
        <v>401</v>
      </c>
      <c r="E930" s="42" t="str">
        <f t="shared" si="14"/>
        <v>31.12.2015</v>
      </c>
      <c r="F930">
        <v>2015</v>
      </c>
      <c r="G930">
        <v>0</v>
      </c>
      <c r="H930" t="s">
        <v>20</v>
      </c>
      <c r="I930">
        <v>1</v>
      </c>
      <c r="J930" t="s">
        <v>1382</v>
      </c>
      <c r="K930" t="s">
        <v>1</v>
      </c>
      <c r="L930">
        <v>1</v>
      </c>
      <c r="M930" t="s">
        <v>14</v>
      </c>
      <c r="N930" t="s">
        <v>19</v>
      </c>
      <c r="P930">
        <v>3</v>
      </c>
      <c r="Q930">
        <v>3</v>
      </c>
      <c r="R930">
        <v>0</v>
      </c>
      <c r="S930">
        <v>0</v>
      </c>
      <c r="U930">
        <v>1</v>
      </c>
      <c r="V930">
        <v>0</v>
      </c>
      <c r="W930" t="s">
        <v>20</v>
      </c>
      <c r="Y930" t="s">
        <v>1170</v>
      </c>
      <c r="Z930">
        <v>0.2</v>
      </c>
      <c r="AA930">
        <v>3</v>
      </c>
      <c r="AB930">
        <v>-0.2</v>
      </c>
      <c r="AC930" t="s">
        <v>20</v>
      </c>
      <c r="AD930" t="s">
        <v>20</v>
      </c>
      <c r="AE930" t="s">
        <v>20</v>
      </c>
      <c r="AF930" t="s">
        <v>20</v>
      </c>
      <c r="AG930">
        <v>-0.1</v>
      </c>
      <c r="AH930">
        <v>0</v>
      </c>
      <c r="AI930">
        <v>0</v>
      </c>
      <c r="AK930">
        <v>0</v>
      </c>
      <c r="AL930">
        <v>0</v>
      </c>
      <c r="AM930">
        <v>1</v>
      </c>
      <c r="AN930">
        <v>2</v>
      </c>
      <c r="AO930">
        <v>0</v>
      </c>
      <c r="AQ930">
        <v>1</v>
      </c>
      <c r="AR930">
        <v>2</v>
      </c>
      <c r="AS930">
        <v>0</v>
      </c>
      <c r="AT930">
        <v>1</v>
      </c>
      <c r="AU930">
        <v>2</v>
      </c>
      <c r="AV930">
        <v>0</v>
      </c>
      <c r="BA930" t="s">
        <v>2374</v>
      </c>
      <c r="BB930" s="6" t="s">
        <v>1424</v>
      </c>
      <c r="BG930" s="9"/>
      <c r="BI930" t="s">
        <v>3146</v>
      </c>
    </row>
    <row r="931" spans="1:61" x14ac:dyDescent="0.25">
      <c r="A931" s="17" t="s">
        <v>1</v>
      </c>
      <c r="B931" t="s">
        <v>400</v>
      </c>
      <c r="C931" t="str">
        <f>VLOOKUP(Tabelle1[[#This Row],[bank_name]],list_all_banks!$B$1:$C$691,2,FALSE)</f>
        <v>DE28814</v>
      </c>
      <c r="D931" s="6" t="s">
        <v>401</v>
      </c>
      <c r="E931" s="42" t="str">
        <f t="shared" si="14"/>
        <v>31.12.2015</v>
      </c>
      <c r="F931">
        <v>2015</v>
      </c>
      <c r="G931">
        <v>0</v>
      </c>
      <c r="H931" t="s">
        <v>20</v>
      </c>
      <c r="I931">
        <v>1</v>
      </c>
      <c r="J931" t="s">
        <v>1382</v>
      </c>
      <c r="K931" t="s">
        <v>1</v>
      </c>
      <c r="L931">
        <v>1</v>
      </c>
      <c r="M931" t="s">
        <v>14</v>
      </c>
      <c r="N931" t="s">
        <v>19</v>
      </c>
      <c r="P931">
        <v>3</v>
      </c>
      <c r="Q931">
        <v>3</v>
      </c>
      <c r="R931">
        <v>0</v>
      </c>
      <c r="S931">
        <v>0</v>
      </c>
      <c r="U931">
        <v>1</v>
      </c>
      <c r="V931">
        <v>0</v>
      </c>
      <c r="W931" t="s">
        <v>20</v>
      </c>
      <c r="Y931" t="s">
        <v>1225</v>
      </c>
      <c r="Z931">
        <v>2.2000000000000002</v>
      </c>
      <c r="AA931">
        <v>18</v>
      </c>
      <c r="AB931">
        <v>0.2</v>
      </c>
      <c r="AC931" t="s">
        <v>20</v>
      </c>
      <c r="AD931" t="s">
        <v>20</v>
      </c>
      <c r="AE931" t="s">
        <v>20</v>
      </c>
      <c r="AF931" t="s">
        <v>20</v>
      </c>
      <c r="AG931">
        <v>0</v>
      </c>
      <c r="AH931">
        <v>0</v>
      </c>
      <c r="AI931">
        <v>0</v>
      </c>
      <c r="AK931">
        <v>0</v>
      </c>
      <c r="AL931">
        <v>0</v>
      </c>
      <c r="AM931">
        <v>1</v>
      </c>
      <c r="AN931">
        <v>2</v>
      </c>
      <c r="AO931">
        <v>0</v>
      </c>
      <c r="AQ931">
        <v>1</v>
      </c>
      <c r="AR931">
        <v>2</v>
      </c>
      <c r="AS931">
        <v>0</v>
      </c>
      <c r="AT931">
        <v>1</v>
      </c>
      <c r="AU931">
        <v>2</v>
      </c>
      <c r="AV931">
        <v>0</v>
      </c>
      <c r="BA931" t="s">
        <v>2374</v>
      </c>
      <c r="BB931" s="6" t="s">
        <v>1424</v>
      </c>
      <c r="BG931" s="9"/>
      <c r="BI931" t="s">
        <v>3146</v>
      </c>
    </row>
    <row r="932" spans="1:61" x14ac:dyDescent="0.25">
      <c r="A932" s="102" t="s">
        <v>1</v>
      </c>
      <c r="B932" s="9" t="s">
        <v>400</v>
      </c>
      <c r="C932" s="9" t="str">
        <f>VLOOKUP(Tabelle1[[#This Row],[bank_name]],list_all_banks!$B$1:$C$691,2,FALSE)</f>
        <v>DE28814</v>
      </c>
      <c r="D932" s="6" t="s">
        <v>401</v>
      </c>
      <c r="E932" s="42" t="str">
        <f t="shared" si="14"/>
        <v>31.12.2015</v>
      </c>
      <c r="F932" s="9">
        <v>2015</v>
      </c>
      <c r="G932" s="9">
        <v>0</v>
      </c>
      <c r="H932" s="9" t="s">
        <v>20</v>
      </c>
      <c r="I932" s="9">
        <v>1</v>
      </c>
      <c r="J932" s="9" t="s">
        <v>1382</v>
      </c>
      <c r="K932" s="9" t="s">
        <v>1</v>
      </c>
      <c r="L932" s="9">
        <v>1</v>
      </c>
      <c r="M932" s="9" t="s">
        <v>14</v>
      </c>
      <c r="N932" s="9" t="s">
        <v>19</v>
      </c>
      <c r="P932" s="9">
        <v>3</v>
      </c>
      <c r="Q932" s="9">
        <v>3</v>
      </c>
      <c r="R932" s="9">
        <v>0</v>
      </c>
      <c r="S932" s="9">
        <v>0</v>
      </c>
      <c r="U932" s="9">
        <v>1</v>
      </c>
      <c r="V932" s="9">
        <v>0</v>
      </c>
      <c r="W932" s="9" t="s">
        <v>20</v>
      </c>
      <c r="Y932" s="9" t="s">
        <v>154</v>
      </c>
      <c r="Z932" s="9">
        <v>4.5</v>
      </c>
      <c r="AA932" s="9">
        <v>16</v>
      </c>
      <c r="AB932" s="9">
        <v>0.5</v>
      </c>
      <c r="AC932" s="9" t="s">
        <v>20</v>
      </c>
      <c r="AD932" s="9" t="s">
        <v>20</v>
      </c>
      <c r="AE932" s="9" t="s">
        <v>20</v>
      </c>
      <c r="AF932" s="9" t="s">
        <v>20</v>
      </c>
      <c r="AG932" s="9">
        <v>0.1</v>
      </c>
      <c r="AH932" s="9">
        <v>0</v>
      </c>
      <c r="AI932" s="9">
        <v>0</v>
      </c>
      <c r="AK932" s="9">
        <v>0</v>
      </c>
      <c r="AL932" s="9">
        <v>0</v>
      </c>
      <c r="AM932" s="9">
        <v>1</v>
      </c>
      <c r="AN932" s="9">
        <v>2</v>
      </c>
      <c r="AO932" s="9">
        <v>0</v>
      </c>
      <c r="AQ932" s="9">
        <v>1</v>
      </c>
      <c r="AR932" s="9">
        <v>2</v>
      </c>
      <c r="AS932" s="9">
        <v>0</v>
      </c>
      <c r="AT932" s="9">
        <v>1</v>
      </c>
      <c r="AU932" s="9">
        <v>2</v>
      </c>
      <c r="AV932" s="9">
        <v>0</v>
      </c>
      <c r="AW932" s="9"/>
      <c r="AX932" s="9"/>
      <c r="BA932" s="9" t="s">
        <v>2374</v>
      </c>
      <c r="BB932" s="6" t="s">
        <v>1424</v>
      </c>
      <c r="BC932" s="9"/>
      <c r="BD932" s="9"/>
      <c r="BE932" s="9"/>
      <c r="BF932" s="9"/>
      <c r="BG932" s="9"/>
      <c r="BI932" t="s">
        <v>3146</v>
      </c>
    </row>
    <row r="933" spans="1:61" x14ac:dyDescent="0.25">
      <c r="A933" s="17" t="s">
        <v>1</v>
      </c>
      <c r="B933" t="s">
        <v>400</v>
      </c>
      <c r="C933" t="str">
        <f>VLOOKUP(Tabelle1[[#This Row],[bank_name]],list_all_banks!$B$1:$C$691,2,FALSE)</f>
        <v>DE28814</v>
      </c>
      <c r="D933" s="6" t="s">
        <v>401</v>
      </c>
      <c r="E933" s="42" t="str">
        <f t="shared" si="14"/>
        <v>31.12.2015</v>
      </c>
      <c r="F933">
        <v>2015</v>
      </c>
      <c r="G933">
        <v>0</v>
      </c>
      <c r="H933" t="s">
        <v>20</v>
      </c>
      <c r="I933">
        <v>1</v>
      </c>
      <c r="J933" t="s">
        <v>1382</v>
      </c>
      <c r="K933" t="s">
        <v>1</v>
      </c>
      <c r="L933">
        <v>1</v>
      </c>
      <c r="M933" t="s">
        <v>14</v>
      </c>
      <c r="N933" t="s">
        <v>19</v>
      </c>
      <c r="P933">
        <v>3</v>
      </c>
      <c r="Q933">
        <v>3</v>
      </c>
      <c r="R933">
        <v>0</v>
      </c>
      <c r="S933">
        <v>0</v>
      </c>
      <c r="U933">
        <v>1</v>
      </c>
      <c r="V933">
        <v>0</v>
      </c>
      <c r="W933" t="s">
        <v>20</v>
      </c>
      <c r="Y933" t="s">
        <v>1278</v>
      </c>
      <c r="Z933">
        <v>3.5</v>
      </c>
      <c r="AA933">
        <v>31</v>
      </c>
      <c r="AB933">
        <v>0.9</v>
      </c>
      <c r="AC933" t="s">
        <v>20</v>
      </c>
      <c r="AD933" t="s">
        <v>20</v>
      </c>
      <c r="AE933" t="s">
        <v>20</v>
      </c>
      <c r="AF933" t="s">
        <v>20</v>
      </c>
      <c r="AG933">
        <v>0.2</v>
      </c>
      <c r="AH933">
        <v>0</v>
      </c>
      <c r="AI933">
        <v>0</v>
      </c>
      <c r="AK933">
        <v>0</v>
      </c>
      <c r="AL933">
        <v>0</v>
      </c>
      <c r="AM933">
        <v>1</v>
      </c>
      <c r="AN933">
        <v>2</v>
      </c>
      <c r="AO933">
        <v>0</v>
      </c>
      <c r="AQ933">
        <v>1</v>
      </c>
      <c r="AR933">
        <v>2</v>
      </c>
      <c r="AS933">
        <v>0</v>
      </c>
      <c r="AT933">
        <v>1</v>
      </c>
      <c r="AU933">
        <v>2</v>
      </c>
      <c r="AV933">
        <v>0</v>
      </c>
      <c r="BA933" t="s">
        <v>2374</v>
      </c>
      <c r="BB933" s="6" t="s">
        <v>1424</v>
      </c>
      <c r="BG933" s="9"/>
      <c r="BI933" t="s">
        <v>3146</v>
      </c>
    </row>
    <row r="934" spans="1:61" x14ac:dyDescent="0.25">
      <c r="A934" s="17" t="s">
        <v>1</v>
      </c>
      <c r="B934" t="s">
        <v>400</v>
      </c>
      <c r="C934" t="str">
        <f>VLOOKUP(Tabelle1[[#This Row],[bank_name]],list_all_banks!$B$1:$C$691,2,FALSE)</f>
        <v>DE28814</v>
      </c>
      <c r="D934" s="6" t="s">
        <v>401</v>
      </c>
      <c r="E934" s="42" t="str">
        <f t="shared" si="14"/>
        <v>31.12.2015</v>
      </c>
      <c r="F934">
        <v>2015</v>
      </c>
      <c r="G934">
        <v>0</v>
      </c>
      <c r="H934" t="s">
        <v>20</v>
      </c>
      <c r="I934">
        <v>1</v>
      </c>
      <c r="J934" t="s">
        <v>1382</v>
      </c>
      <c r="K934" t="s">
        <v>1</v>
      </c>
      <c r="L934">
        <v>1</v>
      </c>
      <c r="M934" t="s">
        <v>14</v>
      </c>
      <c r="N934" t="s">
        <v>19</v>
      </c>
      <c r="P934">
        <v>3</v>
      </c>
      <c r="Q934">
        <v>3</v>
      </c>
      <c r="R934">
        <v>0</v>
      </c>
      <c r="S934">
        <v>0</v>
      </c>
      <c r="U934">
        <v>1</v>
      </c>
      <c r="V934">
        <v>0</v>
      </c>
      <c r="W934" t="s">
        <v>20</v>
      </c>
      <c r="Y934" t="s">
        <v>1289</v>
      </c>
      <c r="Z934">
        <v>4</v>
      </c>
      <c r="AA934">
        <v>27</v>
      </c>
      <c r="AB934">
        <v>-1.6</v>
      </c>
      <c r="AC934" t="s">
        <v>20</v>
      </c>
      <c r="AD934" t="s">
        <v>20</v>
      </c>
      <c r="AE934" t="s">
        <v>20</v>
      </c>
      <c r="AF934" t="s">
        <v>20</v>
      </c>
      <c r="AG934">
        <v>-0.3</v>
      </c>
      <c r="AH934">
        <v>0</v>
      </c>
      <c r="AI934">
        <v>0</v>
      </c>
      <c r="AK934">
        <v>0</v>
      </c>
      <c r="AL934">
        <v>0</v>
      </c>
      <c r="AM934">
        <v>1</v>
      </c>
      <c r="AN934">
        <v>2</v>
      </c>
      <c r="AO934">
        <v>0</v>
      </c>
      <c r="AQ934">
        <v>1</v>
      </c>
      <c r="AR934">
        <v>2</v>
      </c>
      <c r="AS934">
        <v>0</v>
      </c>
      <c r="AT934">
        <v>1</v>
      </c>
      <c r="AU934">
        <v>2</v>
      </c>
      <c r="AV934">
        <v>0</v>
      </c>
      <c r="BA934" t="s">
        <v>2374</v>
      </c>
      <c r="BB934" s="6" t="s">
        <v>1424</v>
      </c>
      <c r="BG934" s="9"/>
      <c r="BI934" t="s">
        <v>3146</v>
      </c>
    </row>
    <row r="935" spans="1:61" x14ac:dyDescent="0.25">
      <c r="A935" s="17" t="s">
        <v>1</v>
      </c>
      <c r="B935" t="s">
        <v>400</v>
      </c>
      <c r="C935" t="str">
        <f>VLOOKUP(Tabelle1[[#This Row],[bank_name]],list_all_banks!$B$1:$C$691,2,FALSE)</f>
        <v>DE28814</v>
      </c>
      <c r="D935" s="6" t="s">
        <v>401</v>
      </c>
      <c r="E935" s="42" t="str">
        <f t="shared" si="14"/>
        <v>31.12.2015</v>
      </c>
      <c r="F935">
        <v>2015</v>
      </c>
      <c r="G935">
        <v>0</v>
      </c>
      <c r="H935" t="s">
        <v>20</v>
      </c>
      <c r="I935">
        <v>1</v>
      </c>
      <c r="J935" t="s">
        <v>1382</v>
      </c>
      <c r="K935" t="s">
        <v>1</v>
      </c>
      <c r="L935">
        <v>1</v>
      </c>
      <c r="M935" t="s">
        <v>14</v>
      </c>
      <c r="N935" t="s">
        <v>19</v>
      </c>
      <c r="P935">
        <v>3</v>
      </c>
      <c r="Q935">
        <v>3</v>
      </c>
      <c r="R935">
        <v>0</v>
      </c>
      <c r="S935">
        <v>0</v>
      </c>
      <c r="U935">
        <v>1</v>
      </c>
      <c r="V935">
        <v>0</v>
      </c>
      <c r="W935" t="s">
        <v>20</v>
      </c>
      <c r="Y935" t="s">
        <v>1324</v>
      </c>
      <c r="Z935">
        <v>0.4</v>
      </c>
      <c r="AA935">
        <v>15</v>
      </c>
      <c r="AB935">
        <v>-0.5</v>
      </c>
      <c r="AC935" t="s">
        <v>20</v>
      </c>
      <c r="AD935" t="s">
        <v>20</v>
      </c>
      <c r="AE935" t="s">
        <v>20</v>
      </c>
      <c r="AF935" t="s">
        <v>20</v>
      </c>
      <c r="AG935">
        <v>-0.1</v>
      </c>
      <c r="AH935">
        <v>0</v>
      </c>
      <c r="AI935">
        <v>0</v>
      </c>
      <c r="AK935">
        <v>0</v>
      </c>
      <c r="AL935">
        <v>0</v>
      </c>
      <c r="AM935">
        <v>1</v>
      </c>
      <c r="AN935">
        <v>2</v>
      </c>
      <c r="AO935">
        <v>0</v>
      </c>
      <c r="AQ935">
        <v>1</v>
      </c>
      <c r="AR935">
        <v>2</v>
      </c>
      <c r="AS935">
        <v>0</v>
      </c>
      <c r="AT935">
        <v>1</v>
      </c>
      <c r="AU935">
        <v>2</v>
      </c>
      <c r="AV935">
        <v>0</v>
      </c>
      <c r="BA935" t="s">
        <v>2374</v>
      </c>
      <c r="BB935" s="6" t="s">
        <v>1424</v>
      </c>
      <c r="BG935" s="9"/>
      <c r="BI935" t="s">
        <v>3146</v>
      </c>
    </row>
    <row r="936" spans="1:61" x14ac:dyDescent="0.25">
      <c r="A936" s="17" t="s">
        <v>1</v>
      </c>
      <c r="B936" t="s">
        <v>400</v>
      </c>
      <c r="C936" t="str">
        <f>VLOOKUP(Tabelle1[[#This Row],[bank_name]],list_all_banks!$B$1:$C$691,2,FALSE)</f>
        <v>DE28814</v>
      </c>
      <c r="D936" s="6" t="s">
        <v>401</v>
      </c>
      <c r="E936" s="42" t="str">
        <f t="shared" si="14"/>
        <v>31.12.2015</v>
      </c>
      <c r="F936">
        <v>2015</v>
      </c>
      <c r="G936">
        <v>0</v>
      </c>
      <c r="H936" t="s">
        <v>20</v>
      </c>
      <c r="I936">
        <v>1</v>
      </c>
      <c r="J936" t="s">
        <v>1382</v>
      </c>
      <c r="K936" t="s">
        <v>1</v>
      </c>
      <c r="L936">
        <v>1</v>
      </c>
      <c r="M936" t="s">
        <v>14</v>
      </c>
      <c r="N936" t="s">
        <v>19</v>
      </c>
      <c r="P936">
        <v>3</v>
      </c>
      <c r="Q936">
        <v>3</v>
      </c>
      <c r="R936">
        <v>0</v>
      </c>
      <c r="S936">
        <v>0</v>
      </c>
      <c r="U936">
        <v>1</v>
      </c>
      <c r="V936">
        <v>0</v>
      </c>
      <c r="W936" t="s">
        <v>20</v>
      </c>
      <c r="Y936" t="s">
        <v>1327</v>
      </c>
      <c r="Z936">
        <v>2.1</v>
      </c>
      <c r="AA936">
        <v>12</v>
      </c>
      <c r="AB936">
        <v>0.2</v>
      </c>
      <c r="AC936" t="s">
        <v>20</v>
      </c>
      <c r="AD936" t="s">
        <v>20</v>
      </c>
      <c r="AE936" t="s">
        <v>20</v>
      </c>
      <c r="AF936" t="s">
        <v>20</v>
      </c>
      <c r="AG936">
        <v>0.1</v>
      </c>
      <c r="AH936">
        <v>0</v>
      </c>
      <c r="AI936">
        <v>0</v>
      </c>
      <c r="AK936">
        <v>0</v>
      </c>
      <c r="AL936">
        <v>0</v>
      </c>
      <c r="AM936">
        <v>1</v>
      </c>
      <c r="AN936">
        <v>2</v>
      </c>
      <c r="AO936">
        <v>0</v>
      </c>
      <c r="AQ936">
        <v>1</v>
      </c>
      <c r="AR936">
        <v>2</v>
      </c>
      <c r="AS936">
        <v>0</v>
      </c>
      <c r="AT936">
        <v>1</v>
      </c>
      <c r="AU936">
        <v>2</v>
      </c>
      <c r="AV936">
        <v>0</v>
      </c>
      <c r="BA936" t="s">
        <v>2374</v>
      </c>
      <c r="BB936" s="6" t="s">
        <v>1424</v>
      </c>
      <c r="BG936" s="9"/>
      <c r="BI936" t="s">
        <v>3146</v>
      </c>
    </row>
    <row r="937" spans="1:61" x14ac:dyDescent="0.25">
      <c r="A937" s="102" t="s">
        <v>1</v>
      </c>
      <c r="B937" s="9" t="s">
        <v>400</v>
      </c>
      <c r="C937" s="9" t="str">
        <f>VLOOKUP(Tabelle1[[#This Row],[bank_name]],list_all_banks!$B$1:$C$691,2,FALSE)</f>
        <v>DE28814</v>
      </c>
      <c r="D937" s="6" t="s">
        <v>401</v>
      </c>
      <c r="E937" s="42" t="str">
        <f t="shared" si="14"/>
        <v>31.12.2015</v>
      </c>
      <c r="F937" s="9">
        <v>2015</v>
      </c>
      <c r="G937" s="9">
        <v>0</v>
      </c>
      <c r="H937" s="9" t="s">
        <v>20</v>
      </c>
      <c r="I937" s="9">
        <v>1</v>
      </c>
      <c r="J937" s="9" t="s">
        <v>1382</v>
      </c>
      <c r="K937" s="9" t="s">
        <v>1</v>
      </c>
      <c r="L937" s="9">
        <v>1</v>
      </c>
      <c r="M937" s="9" t="s">
        <v>14</v>
      </c>
      <c r="N937" s="9" t="s">
        <v>19</v>
      </c>
      <c r="P937" s="9">
        <v>3</v>
      </c>
      <c r="Q937" s="9">
        <v>3</v>
      </c>
      <c r="R937" s="9">
        <v>0</v>
      </c>
      <c r="S937" s="9">
        <v>0</v>
      </c>
      <c r="U937" s="9">
        <v>1</v>
      </c>
      <c r="V937" s="9">
        <v>0</v>
      </c>
      <c r="W937" s="9" t="s">
        <v>20</v>
      </c>
      <c r="Y937" s="9" t="s">
        <v>1363</v>
      </c>
      <c r="Z937" s="9">
        <v>0.6</v>
      </c>
      <c r="AA937" s="9">
        <v>8</v>
      </c>
      <c r="AB937" s="9">
        <v>0</v>
      </c>
      <c r="AC937" s="9" t="s">
        <v>20</v>
      </c>
      <c r="AD937" s="9" t="s">
        <v>20</v>
      </c>
      <c r="AE937" s="9" t="s">
        <v>20</v>
      </c>
      <c r="AF937" s="9" t="s">
        <v>20</v>
      </c>
      <c r="AG937" s="9">
        <v>0.5</v>
      </c>
      <c r="AH937" s="9">
        <v>0</v>
      </c>
      <c r="AI937" s="9">
        <v>0</v>
      </c>
      <c r="AK937" s="9">
        <v>0</v>
      </c>
      <c r="AL937" s="9">
        <v>0</v>
      </c>
      <c r="AM937" s="9">
        <v>1</v>
      </c>
      <c r="AN937" s="9">
        <v>2</v>
      </c>
      <c r="AO937" s="9">
        <v>0</v>
      </c>
      <c r="AQ937" s="9">
        <v>1</v>
      </c>
      <c r="AR937" s="9">
        <v>2</v>
      </c>
      <c r="AS937" s="9">
        <v>0</v>
      </c>
      <c r="AT937" s="9">
        <v>1</v>
      </c>
      <c r="AU937" s="9">
        <v>2</v>
      </c>
      <c r="AV937" s="9">
        <v>0</v>
      </c>
      <c r="AW937" s="9"/>
      <c r="AX937" s="9"/>
      <c r="BA937" s="9" t="s">
        <v>2374</v>
      </c>
      <c r="BB937" s="6" t="s">
        <v>1424</v>
      </c>
      <c r="BG937" s="9"/>
      <c r="BI937" t="s">
        <v>3146</v>
      </c>
    </row>
    <row r="938" spans="1:61" x14ac:dyDescent="0.25">
      <c r="A938" s="102" t="s">
        <v>1</v>
      </c>
      <c r="B938" s="9" t="s">
        <v>400</v>
      </c>
      <c r="C938" s="9" t="str">
        <f>VLOOKUP(Tabelle1[[#This Row],[bank_name]],list_all_banks!$B$1:$C$691,2,FALSE)</f>
        <v>DE28814</v>
      </c>
      <c r="D938" s="6" t="s">
        <v>401</v>
      </c>
      <c r="E938" s="42" t="str">
        <f t="shared" si="14"/>
        <v>31.12.2015</v>
      </c>
      <c r="F938" s="9">
        <v>2015</v>
      </c>
      <c r="G938" s="9">
        <v>0</v>
      </c>
      <c r="H938" s="9" t="s">
        <v>20</v>
      </c>
      <c r="I938" s="9">
        <v>1</v>
      </c>
      <c r="J938" s="9" t="s">
        <v>1382</v>
      </c>
      <c r="K938" s="9" t="s">
        <v>1</v>
      </c>
      <c r="L938" s="9">
        <v>1</v>
      </c>
      <c r="M938" s="9" t="s">
        <v>14</v>
      </c>
      <c r="N938" s="9" t="s">
        <v>19</v>
      </c>
      <c r="P938" s="9">
        <v>3</v>
      </c>
      <c r="Q938" s="9">
        <v>3</v>
      </c>
      <c r="R938" s="9">
        <v>0</v>
      </c>
      <c r="S938" s="9">
        <v>0</v>
      </c>
      <c r="U938" s="9">
        <v>1</v>
      </c>
      <c r="V938" s="9">
        <v>0</v>
      </c>
      <c r="W938" s="9" t="s">
        <v>20</v>
      </c>
      <c r="Y938" s="9" t="s">
        <v>1350</v>
      </c>
      <c r="Z938" s="9">
        <v>0.3</v>
      </c>
      <c r="AA938" s="9">
        <v>8</v>
      </c>
      <c r="AB938" s="9">
        <v>-0.4</v>
      </c>
      <c r="AC938" s="9" t="s">
        <v>20</v>
      </c>
      <c r="AD938" s="9" t="s">
        <v>20</v>
      </c>
      <c r="AE938" s="9" t="s">
        <v>20</v>
      </c>
      <c r="AF938" s="9" t="s">
        <v>20</v>
      </c>
      <c r="AG938" s="9">
        <v>0</v>
      </c>
      <c r="AH938" s="9">
        <v>0</v>
      </c>
      <c r="AI938" s="9">
        <v>0</v>
      </c>
      <c r="AK938" s="9">
        <v>0</v>
      </c>
      <c r="AL938" s="9">
        <v>0</v>
      </c>
      <c r="AM938" s="9">
        <v>1</v>
      </c>
      <c r="AN938" s="9">
        <v>2</v>
      </c>
      <c r="AO938" s="9">
        <v>0</v>
      </c>
      <c r="AQ938" s="9">
        <v>1</v>
      </c>
      <c r="AR938" s="9">
        <v>2</v>
      </c>
      <c r="AS938" s="9">
        <v>0</v>
      </c>
      <c r="AT938" s="9">
        <v>1</v>
      </c>
      <c r="AU938" s="9">
        <v>2</v>
      </c>
      <c r="AV938" s="9">
        <v>0</v>
      </c>
      <c r="AW938" s="9"/>
      <c r="AX938" s="9"/>
      <c r="BA938" s="9" t="s">
        <v>2374</v>
      </c>
      <c r="BB938" s="6" t="s">
        <v>1424</v>
      </c>
      <c r="BC938" s="9"/>
      <c r="BD938" s="9"/>
      <c r="BE938" s="9"/>
      <c r="BF938" s="9"/>
      <c r="BG938" s="9"/>
      <c r="BI938" t="s">
        <v>3146</v>
      </c>
    </row>
    <row r="939" spans="1:61" x14ac:dyDescent="0.25">
      <c r="A939" s="17" t="s">
        <v>1</v>
      </c>
      <c r="B939" t="s">
        <v>400</v>
      </c>
      <c r="C939" t="str">
        <f>VLOOKUP(Tabelle1[[#This Row],[bank_name]],list_all_banks!$B$1:$C$691,2,FALSE)</f>
        <v>DE28814</v>
      </c>
      <c r="D939" s="6" t="s">
        <v>401</v>
      </c>
      <c r="E939" s="42" t="str">
        <f t="shared" si="14"/>
        <v>31.12.2015</v>
      </c>
      <c r="F939">
        <v>2015</v>
      </c>
      <c r="G939">
        <v>0</v>
      </c>
      <c r="H939" t="s">
        <v>20</v>
      </c>
      <c r="I939">
        <v>1</v>
      </c>
      <c r="J939" t="s">
        <v>1382</v>
      </c>
      <c r="K939" t="s">
        <v>1</v>
      </c>
      <c r="L939">
        <v>1</v>
      </c>
      <c r="M939" t="s">
        <v>14</v>
      </c>
      <c r="N939" t="s">
        <v>19</v>
      </c>
      <c r="P939" s="9">
        <v>3</v>
      </c>
      <c r="Q939">
        <v>3</v>
      </c>
      <c r="R939">
        <v>0</v>
      </c>
      <c r="S939">
        <v>0</v>
      </c>
      <c r="U939" s="9">
        <v>1</v>
      </c>
      <c r="V939">
        <v>0</v>
      </c>
      <c r="W939" t="s">
        <v>20</v>
      </c>
      <c r="Y939" s="9" t="s">
        <v>493</v>
      </c>
      <c r="Z939">
        <v>5.7</v>
      </c>
      <c r="AA939">
        <v>34</v>
      </c>
      <c r="AB939">
        <v>0.5</v>
      </c>
      <c r="AC939" t="s">
        <v>20</v>
      </c>
      <c r="AD939" t="s">
        <v>20</v>
      </c>
      <c r="AE939" t="s">
        <v>20</v>
      </c>
      <c r="AF939" t="s">
        <v>20</v>
      </c>
      <c r="AG939">
        <v>-0.1</v>
      </c>
      <c r="AH939">
        <v>0</v>
      </c>
      <c r="AI939">
        <v>0</v>
      </c>
      <c r="AK939">
        <v>0</v>
      </c>
      <c r="AL939">
        <v>0</v>
      </c>
      <c r="AM939">
        <v>1</v>
      </c>
      <c r="AN939">
        <v>2</v>
      </c>
      <c r="AO939">
        <v>0</v>
      </c>
      <c r="AQ939">
        <v>1</v>
      </c>
      <c r="AR939">
        <v>2</v>
      </c>
      <c r="AS939">
        <v>0</v>
      </c>
      <c r="AT939">
        <v>1</v>
      </c>
      <c r="AU939">
        <v>2</v>
      </c>
      <c r="AV939">
        <v>0</v>
      </c>
      <c r="BA939" t="s">
        <v>2374</v>
      </c>
      <c r="BB939" s="6" t="s">
        <v>1424</v>
      </c>
      <c r="BG939" s="9"/>
      <c r="BI939" t="s">
        <v>3146</v>
      </c>
    </row>
    <row r="940" spans="1:61" x14ac:dyDescent="0.25">
      <c r="A940" s="17" t="s">
        <v>1</v>
      </c>
      <c r="B940" t="s">
        <v>400</v>
      </c>
      <c r="C940" t="str">
        <f>VLOOKUP(Tabelle1[[#This Row],[bank_name]],list_all_banks!$B$1:$C$691,2,FALSE)</f>
        <v>DE28814</v>
      </c>
      <c r="D940" s="6" t="s">
        <v>401</v>
      </c>
      <c r="E940" s="42" t="str">
        <f t="shared" si="14"/>
        <v>31.12.2015</v>
      </c>
      <c r="F940">
        <v>2015</v>
      </c>
      <c r="G940">
        <v>0</v>
      </c>
      <c r="H940" t="s">
        <v>20</v>
      </c>
      <c r="I940">
        <v>1</v>
      </c>
      <c r="J940" t="s">
        <v>1382</v>
      </c>
      <c r="K940" t="s">
        <v>1</v>
      </c>
      <c r="L940">
        <v>1</v>
      </c>
      <c r="M940" t="s">
        <v>14</v>
      </c>
      <c r="N940" t="s">
        <v>19</v>
      </c>
      <c r="P940" s="9">
        <v>3</v>
      </c>
      <c r="Q940">
        <v>3</v>
      </c>
      <c r="R940">
        <v>0</v>
      </c>
      <c r="S940">
        <v>0</v>
      </c>
      <c r="U940" s="9">
        <v>1</v>
      </c>
      <c r="V940">
        <v>0</v>
      </c>
      <c r="W940" t="s">
        <v>20</v>
      </c>
      <c r="Y940" s="9" t="s">
        <v>293</v>
      </c>
      <c r="Z940">
        <v>0.7</v>
      </c>
      <c r="AA940">
        <v>6</v>
      </c>
      <c r="AB940">
        <v>-0.4</v>
      </c>
      <c r="AC940" t="s">
        <v>20</v>
      </c>
      <c r="AD940" t="s">
        <v>20</v>
      </c>
      <c r="AE940" t="s">
        <v>20</v>
      </c>
      <c r="AF940" t="s">
        <v>20</v>
      </c>
      <c r="AG940">
        <v>-0.1</v>
      </c>
      <c r="AH940">
        <v>0</v>
      </c>
      <c r="AI940">
        <v>0</v>
      </c>
      <c r="AK940">
        <v>0</v>
      </c>
      <c r="AL940">
        <v>0</v>
      </c>
      <c r="AM940">
        <v>1</v>
      </c>
      <c r="AN940">
        <v>2</v>
      </c>
      <c r="AO940">
        <v>0</v>
      </c>
      <c r="AQ940">
        <v>1</v>
      </c>
      <c r="AR940">
        <v>2</v>
      </c>
      <c r="AS940">
        <v>0</v>
      </c>
      <c r="AT940">
        <v>1</v>
      </c>
      <c r="AU940">
        <v>2</v>
      </c>
      <c r="AV940">
        <v>0</v>
      </c>
      <c r="BA940" t="s">
        <v>2374</v>
      </c>
      <c r="BB940" s="6" t="s">
        <v>1424</v>
      </c>
      <c r="BG940" s="9"/>
      <c r="BI940" t="s">
        <v>3146</v>
      </c>
    </row>
    <row r="941" spans="1:61" x14ac:dyDescent="0.25">
      <c r="A941" s="17" t="s">
        <v>1</v>
      </c>
      <c r="B941" t="s">
        <v>400</v>
      </c>
      <c r="C941" t="str">
        <f>VLOOKUP(Tabelle1[[#This Row],[bank_name]],list_all_banks!$B$1:$C$691,2,FALSE)</f>
        <v>DE28814</v>
      </c>
      <c r="D941" s="6" t="s">
        <v>401</v>
      </c>
      <c r="E941" s="42" t="str">
        <f t="shared" si="14"/>
        <v>31.12.2015</v>
      </c>
      <c r="F941">
        <v>2015</v>
      </c>
      <c r="G941">
        <v>0</v>
      </c>
      <c r="H941" t="s">
        <v>20</v>
      </c>
      <c r="I941">
        <v>1</v>
      </c>
      <c r="J941" t="s">
        <v>1382</v>
      </c>
      <c r="K941" t="s">
        <v>1</v>
      </c>
      <c r="L941">
        <v>1</v>
      </c>
      <c r="M941" t="s">
        <v>14</v>
      </c>
      <c r="N941" t="s">
        <v>19</v>
      </c>
      <c r="P941" s="9">
        <v>3</v>
      </c>
      <c r="Q941">
        <v>3</v>
      </c>
      <c r="R941">
        <v>0</v>
      </c>
      <c r="S941">
        <v>0</v>
      </c>
      <c r="U941" s="9">
        <v>1</v>
      </c>
      <c r="V941">
        <v>0</v>
      </c>
      <c r="W941" t="s">
        <v>20</v>
      </c>
      <c r="Y941" s="9" t="s">
        <v>983</v>
      </c>
      <c r="Z941">
        <v>0.3</v>
      </c>
      <c r="AA941">
        <v>7</v>
      </c>
      <c r="AB941">
        <v>-0.3</v>
      </c>
      <c r="AC941" t="s">
        <v>20</v>
      </c>
      <c r="AD941" t="s">
        <v>20</v>
      </c>
      <c r="AE941" t="s">
        <v>20</v>
      </c>
      <c r="AF941" t="s">
        <v>20</v>
      </c>
      <c r="AG941">
        <v>0</v>
      </c>
      <c r="AH941">
        <v>0</v>
      </c>
      <c r="AI941">
        <v>0</v>
      </c>
      <c r="AK941">
        <v>0</v>
      </c>
      <c r="AL941">
        <v>0</v>
      </c>
      <c r="AM941">
        <v>1</v>
      </c>
      <c r="AN941">
        <v>2</v>
      </c>
      <c r="AO941">
        <v>0</v>
      </c>
      <c r="AQ941">
        <v>1</v>
      </c>
      <c r="AR941">
        <v>2</v>
      </c>
      <c r="AS941">
        <v>0</v>
      </c>
      <c r="AT941">
        <v>1</v>
      </c>
      <c r="AU941">
        <v>2</v>
      </c>
      <c r="AV941">
        <v>0</v>
      </c>
      <c r="BA941" t="s">
        <v>2374</v>
      </c>
      <c r="BB941" s="6" t="s">
        <v>1424</v>
      </c>
      <c r="BG941" s="9"/>
      <c r="BI941" t="s">
        <v>3146</v>
      </c>
    </row>
    <row r="942" spans="1:61" x14ac:dyDescent="0.25">
      <c r="A942" s="17" t="s">
        <v>1</v>
      </c>
      <c r="B942" t="s">
        <v>400</v>
      </c>
      <c r="C942" t="str">
        <f>VLOOKUP(Tabelle1[[#This Row],[bank_name]],list_all_banks!$B$1:$C$691,2,FALSE)</f>
        <v>DE28814</v>
      </c>
      <c r="D942" s="6" t="s">
        <v>401</v>
      </c>
      <c r="E942" s="42" t="str">
        <f t="shared" si="14"/>
        <v>31.12.2015</v>
      </c>
      <c r="F942">
        <v>2015</v>
      </c>
      <c r="G942">
        <v>0</v>
      </c>
      <c r="H942" t="s">
        <v>20</v>
      </c>
      <c r="I942">
        <v>1</v>
      </c>
      <c r="J942" t="s">
        <v>1382</v>
      </c>
      <c r="K942" t="s">
        <v>1</v>
      </c>
      <c r="L942">
        <v>1</v>
      </c>
      <c r="M942" t="s">
        <v>14</v>
      </c>
      <c r="N942" t="s">
        <v>19</v>
      </c>
      <c r="P942" s="9">
        <v>3</v>
      </c>
      <c r="Q942">
        <v>3</v>
      </c>
      <c r="R942">
        <v>0</v>
      </c>
      <c r="S942">
        <v>0</v>
      </c>
      <c r="U942" s="9">
        <v>1</v>
      </c>
      <c r="V942">
        <v>0</v>
      </c>
      <c r="W942" t="s">
        <v>20</v>
      </c>
      <c r="Y942" s="9" t="s">
        <v>1681</v>
      </c>
      <c r="Z942">
        <v>10.199999999999999</v>
      </c>
      <c r="AA942">
        <v>0</v>
      </c>
      <c r="AB942" t="s">
        <v>20</v>
      </c>
      <c r="AC942" t="s">
        <v>20</v>
      </c>
      <c r="AD942" t="s">
        <v>20</v>
      </c>
      <c r="AE942" t="s">
        <v>20</v>
      </c>
      <c r="AF942" t="s">
        <v>20</v>
      </c>
      <c r="AG942" t="s">
        <v>20</v>
      </c>
      <c r="AH942">
        <v>0</v>
      </c>
      <c r="AI942">
        <v>0</v>
      </c>
      <c r="AK942">
        <v>0</v>
      </c>
      <c r="AL942">
        <v>0</v>
      </c>
      <c r="AM942">
        <v>1</v>
      </c>
      <c r="AN942">
        <v>2</v>
      </c>
      <c r="AO942">
        <v>0</v>
      </c>
      <c r="AQ942">
        <v>1</v>
      </c>
      <c r="AR942">
        <v>2</v>
      </c>
      <c r="AS942">
        <v>0</v>
      </c>
      <c r="AT942">
        <v>1</v>
      </c>
      <c r="AU942">
        <v>2</v>
      </c>
      <c r="AV942">
        <v>0</v>
      </c>
      <c r="BA942" t="s">
        <v>2374</v>
      </c>
      <c r="BB942" s="6" t="s">
        <v>1424</v>
      </c>
      <c r="BG942" s="9"/>
      <c r="BI942" t="s">
        <v>3146</v>
      </c>
    </row>
    <row r="943" spans="1:61" x14ac:dyDescent="0.25">
      <c r="A943" s="102" t="s">
        <v>1</v>
      </c>
      <c r="B943" s="9" t="s">
        <v>400</v>
      </c>
      <c r="C943" s="9" t="str">
        <f>VLOOKUP(Tabelle1[[#This Row],[bank_name]],list_all_banks!$B$1:$C$691,2,FALSE)</f>
        <v>DE28814</v>
      </c>
      <c r="D943" s="6" t="s">
        <v>401</v>
      </c>
      <c r="E943" s="42" t="str">
        <f t="shared" si="14"/>
        <v>31.12.2015</v>
      </c>
      <c r="F943" s="9">
        <v>2015</v>
      </c>
      <c r="G943" s="9">
        <v>0</v>
      </c>
      <c r="H943" s="9" t="s">
        <v>20</v>
      </c>
      <c r="I943" s="9">
        <v>1</v>
      </c>
      <c r="J943" s="9" t="s">
        <v>1382</v>
      </c>
      <c r="K943" s="9" t="s">
        <v>1</v>
      </c>
      <c r="L943" s="9">
        <v>1</v>
      </c>
      <c r="M943" s="9" t="s">
        <v>14</v>
      </c>
      <c r="N943" s="9" t="s">
        <v>19</v>
      </c>
      <c r="P943" s="9">
        <v>3</v>
      </c>
      <c r="Q943" s="9">
        <v>3</v>
      </c>
      <c r="R943" s="9">
        <v>0</v>
      </c>
      <c r="S943" s="9">
        <v>0</v>
      </c>
      <c r="U943" s="9">
        <v>1</v>
      </c>
      <c r="V943" s="9">
        <v>0</v>
      </c>
      <c r="W943" s="9" t="s">
        <v>20</v>
      </c>
      <c r="Y943" s="9" t="s">
        <v>1672</v>
      </c>
      <c r="Z943" s="9">
        <v>0</v>
      </c>
      <c r="AA943" s="9">
        <v>1</v>
      </c>
      <c r="AB943" s="9">
        <v>-0.1</v>
      </c>
      <c r="AC943" s="9" t="s">
        <v>20</v>
      </c>
      <c r="AD943" s="9" t="s">
        <v>20</v>
      </c>
      <c r="AE943" s="9" t="s">
        <v>20</v>
      </c>
      <c r="AF943" s="9" t="s">
        <v>20</v>
      </c>
      <c r="AG943" s="9">
        <v>0</v>
      </c>
      <c r="AH943" s="9">
        <v>0</v>
      </c>
      <c r="AI943" s="9">
        <v>0</v>
      </c>
      <c r="AK943" s="9">
        <v>0</v>
      </c>
      <c r="AL943" s="9">
        <v>0</v>
      </c>
      <c r="AM943" s="9">
        <v>1</v>
      </c>
      <c r="AN943" s="9">
        <v>2</v>
      </c>
      <c r="AO943" s="9">
        <v>0</v>
      </c>
      <c r="AQ943" s="9">
        <v>1</v>
      </c>
      <c r="AR943" s="9">
        <v>2</v>
      </c>
      <c r="AS943" s="9">
        <v>0</v>
      </c>
      <c r="AT943" s="9">
        <v>1</v>
      </c>
      <c r="AU943" s="9">
        <v>2</v>
      </c>
      <c r="AV943" s="9">
        <v>0</v>
      </c>
      <c r="AW943" s="9"/>
      <c r="AX943" s="9"/>
      <c r="BA943" s="9" t="s">
        <v>2374</v>
      </c>
      <c r="BB943" s="6" t="s">
        <v>1424</v>
      </c>
      <c r="BG943" s="9"/>
      <c r="BI943" t="s">
        <v>3146</v>
      </c>
    </row>
    <row r="944" spans="1:61" s="44" customFormat="1" ht="15.75" thickBot="1" x14ac:dyDescent="0.3">
      <c r="A944" s="133" t="s">
        <v>1</v>
      </c>
      <c r="B944" s="44" t="s">
        <v>400</v>
      </c>
      <c r="C944" s="44" t="str">
        <f>VLOOKUP(Tabelle1[[#This Row],[bank_name]],list_all_banks!$B$1:$C$691,2,FALSE)</f>
        <v>DE28814</v>
      </c>
      <c r="D944" s="45" t="s">
        <v>401</v>
      </c>
      <c r="E944" s="46" t="str">
        <f t="shared" si="14"/>
        <v>31.12.2015</v>
      </c>
      <c r="F944" s="44">
        <v>2015</v>
      </c>
      <c r="G944" s="44">
        <v>0</v>
      </c>
      <c r="H944" s="44" t="s">
        <v>20</v>
      </c>
      <c r="I944" s="44">
        <v>1</v>
      </c>
      <c r="J944" s="44" t="s">
        <v>1382</v>
      </c>
      <c r="K944" s="44" t="s">
        <v>1</v>
      </c>
      <c r="L944" s="44">
        <v>1</v>
      </c>
      <c r="M944" s="44" t="s">
        <v>14</v>
      </c>
      <c r="N944" s="44" t="s">
        <v>19</v>
      </c>
      <c r="O944" s="45"/>
      <c r="P944" s="44">
        <v>3</v>
      </c>
      <c r="Q944" s="44">
        <v>3</v>
      </c>
      <c r="R944" s="44">
        <v>0</v>
      </c>
      <c r="S944" s="44">
        <v>0</v>
      </c>
      <c r="T944" s="45"/>
      <c r="U944" s="44">
        <v>1</v>
      </c>
      <c r="V944" s="44">
        <v>0</v>
      </c>
      <c r="W944" s="44" t="s">
        <v>20</v>
      </c>
      <c r="X944" s="45"/>
      <c r="Y944" s="44" t="s">
        <v>1651</v>
      </c>
      <c r="Z944" s="44">
        <v>13.5</v>
      </c>
      <c r="AA944" s="44">
        <v>42</v>
      </c>
      <c r="AB944" s="44">
        <v>3.7</v>
      </c>
      <c r="AC944" s="44" t="s">
        <v>20</v>
      </c>
      <c r="AD944" s="44" t="s">
        <v>20</v>
      </c>
      <c r="AE944" s="44" t="s">
        <v>20</v>
      </c>
      <c r="AF944" s="44" t="s">
        <v>20</v>
      </c>
      <c r="AG944" s="44">
        <v>0.6</v>
      </c>
      <c r="AH944" s="44">
        <v>0</v>
      </c>
      <c r="AI944" s="44">
        <v>0</v>
      </c>
      <c r="AJ944" s="45"/>
      <c r="AK944" s="44">
        <v>0</v>
      </c>
      <c r="AL944" s="44">
        <v>0</v>
      </c>
      <c r="AM944" s="44">
        <v>1</v>
      </c>
      <c r="AN944" s="44">
        <v>2</v>
      </c>
      <c r="AO944" s="44">
        <v>0</v>
      </c>
      <c r="AP944" s="45"/>
      <c r="AQ944" s="44">
        <v>1</v>
      </c>
      <c r="AR944" s="44">
        <v>2</v>
      </c>
      <c r="AS944" s="44">
        <v>0</v>
      </c>
      <c r="AT944" s="44">
        <v>1</v>
      </c>
      <c r="AU944" s="44">
        <v>2</v>
      </c>
      <c r="AV944" s="44">
        <v>0</v>
      </c>
      <c r="AY944" s="45"/>
      <c r="AZ944" s="46"/>
      <c r="BA944" s="44" t="s">
        <v>2374</v>
      </c>
      <c r="BB944" s="45" t="s">
        <v>1424</v>
      </c>
      <c r="BH944" s="45"/>
      <c r="BI944" t="s">
        <v>3146</v>
      </c>
    </row>
    <row r="945" spans="1:61" x14ac:dyDescent="0.25">
      <c r="A945" s="102" t="s">
        <v>1</v>
      </c>
      <c r="B945" s="9" t="s">
        <v>400</v>
      </c>
      <c r="C945" s="9" t="str">
        <f>VLOOKUP(Tabelle1[[#This Row],[bank_name]],list_all_banks!$B$1:$C$691,2,FALSE)</f>
        <v>DE28814</v>
      </c>
      <c r="D945" s="6" t="s">
        <v>401</v>
      </c>
      <c r="E945" s="42" t="str">
        <f t="shared" si="14"/>
        <v>31.12.2016</v>
      </c>
      <c r="F945" s="9">
        <v>2016</v>
      </c>
      <c r="G945" s="9">
        <v>0</v>
      </c>
      <c r="H945" s="9" t="s">
        <v>20</v>
      </c>
      <c r="I945" s="9">
        <v>1</v>
      </c>
      <c r="J945" s="9" t="s">
        <v>1382</v>
      </c>
      <c r="K945" s="9" t="s">
        <v>1</v>
      </c>
      <c r="L945" s="9">
        <v>1</v>
      </c>
      <c r="M945" s="9" t="s">
        <v>14</v>
      </c>
      <c r="N945" s="9" t="s">
        <v>19</v>
      </c>
      <c r="P945" s="9">
        <v>3</v>
      </c>
      <c r="Q945" s="9">
        <v>3</v>
      </c>
      <c r="R945" s="9">
        <v>0</v>
      </c>
      <c r="S945" s="9">
        <v>0</v>
      </c>
      <c r="U945" s="9">
        <v>1</v>
      </c>
      <c r="V945" s="9">
        <v>0</v>
      </c>
      <c r="W945" s="9" t="s">
        <v>20</v>
      </c>
      <c r="Y945" s="9" t="s">
        <v>820</v>
      </c>
      <c r="Z945" s="9">
        <v>19.7</v>
      </c>
      <c r="AA945" s="9">
        <v>49</v>
      </c>
      <c r="AB945" s="9">
        <v>9.4</v>
      </c>
      <c r="AC945" s="9" t="s">
        <v>20</v>
      </c>
      <c r="AD945" s="9" t="s">
        <v>20</v>
      </c>
      <c r="AE945" s="9" t="s">
        <v>20</v>
      </c>
      <c r="AF945" s="9" t="s">
        <v>20</v>
      </c>
      <c r="AG945" s="9">
        <v>1.9</v>
      </c>
      <c r="AH945" s="9">
        <v>0</v>
      </c>
      <c r="AI945" s="9">
        <v>0</v>
      </c>
      <c r="AK945" s="9">
        <v>0</v>
      </c>
      <c r="AL945" s="9">
        <v>0</v>
      </c>
      <c r="AM945" s="9">
        <v>1</v>
      </c>
      <c r="AN945" s="9">
        <v>2</v>
      </c>
      <c r="AO945" s="9">
        <v>0</v>
      </c>
      <c r="AQ945" s="9">
        <v>1</v>
      </c>
      <c r="AR945" s="9">
        <v>2</v>
      </c>
      <c r="AS945" s="9">
        <v>0</v>
      </c>
      <c r="AT945" s="9">
        <v>1</v>
      </c>
      <c r="AU945" s="9">
        <v>2</v>
      </c>
      <c r="AV945" s="9">
        <v>0</v>
      </c>
      <c r="AW945" s="9"/>
      <c r="AX945" s="9"/>
      <c r="BA945" s="9" t="s">
        <v>2375</v>
      </c>
      <c r="BB945" s="6" t="s">
        <v>1425</v>
      </c>
      <c r="BC945" s="9"/>
      <c r="BD945" s="9"/>
      <c r="BE945" s="9"/>
      <c r="BF945" s="9"/>
      <c r="BG945" s="9"/>
      <c r="BI945" t="s">
        <v>3146</v>
      </c>
    </row>
    <row r="946" spans="1:61" x14ac:dyDescent="0.25">
      <c r="A946" s="102" t="s">
        <v>1</v>
      </c>
      <c r="B946" s="9" t="s">
        <v>400</v>
      </c>
      <c r="C946" s="9" t="str">
        <f>VLOOKUP(Tabelle1[[#This Row],[bank_name]],list_all_banks!$B$1:$C$691,2,FALSE)</f>
        <v>DE28814</v>
      </c>
      <c r="D946" s="6" t="s">
        <v>401</v>
      </c>
      <c r="E946" s="42" t="str">
        <f t="shared" si="14"/>
        <v>31.12.2016</v>
      </c>
      <c r="F946" s="9">
        <v>2016</v>
      </c>
      <c r="G946" s="9">
        <v>0</v>
      </c>
      <c r="H946" s="9" t="s">
        <v>20</v>
      </c>
      <c r="I946" s="9">
        <v>1</v>
      </c>
      <c r="J946" s="9" t="s">
        <v>1382</v>
      </c>
      <c r="K946" s="9" t="s">
        <v>1</v>
      </c>
      <c r="L946" s="9">
        <v>1</v>
      </c>
      <c r="M946" s="9" t="s">
        <v>14</v>
      </c>
      <c r="N946" s="9" t="s">
        <v>19</v>
      </c>
      <c r="P946" s="9">
        <v>3</v>
      </c>
      <c r="Q946" s="9">
        <v>3</v>
      </c>
      <c r="R946" s="9">
        <v>0</v>
      </c>
      <c r="S946" s="9">
        <v>0</v>
      </c>
      <c r="U946" s="9">
        <v>1</v>
      </c>
      <c r="V946" s="9">
        <v>0</v>
      </c>
      <c r="W946" s="9" t="s">
        <v>20</v>
      </c>
      <c r="Y946" s="9" t="s">
        <v>239</v>
      </c>
      <c r="Z946" s="9">
        <v>5.3</v>
      </c>
      <c r="AA946" s="9">
        <v>12</v>
      </c>
      <c r="AB946" s="9">
        <v>2.1</v>
      </c>
      <c r="AC946" s="9" t="s">
        <v>20</v>
      </c>
      <c r="AD946" s="9" t="s">
        <v>20</v>
      </c>
      <c r="AE946" s="9" t="s">
        <v>20</v>
      </c>
      <c r="AF946" s="9" t="s">
        <v>20</v>
      </c>
      <c r="AG946" s="9">
        <v>0.7</v>
      </c>
      <c r="AH946" s="9">
        <v>0</v>
      </c>
      <c r="AI946" s="9">
        <v>0</v>
      </c>
      <c r="AK946" s="9">
        <v>0</v>
      </c>
      <c r="AL946" s="9">
        <v>0</v>
      </c>
      <c r="AM946" s="9">
        <v>1</v>
      </c>
      <c r="AN946" s="9">
        <v>2</v>
      </c>
      <c r="AO946" s="9">
        <v>0</v>
      </c>
      <c r="AQ946" s="9">
        <v>1</v>
      </c>
      <c r="AR946" s="9">
        <v>2</v>
      </c>
      <c r="AS946" s="9">
        <v>0</v>
      </c>
      <c r="AT946" s="9">
        <v>1</v>
      </c>
      <c r="AU946" s="9">
        <v>2</v>
      </c>
      <c r="AV946" s="9">
        <v>0</v>
      </c>
      <c r="AW946" s="9"/>
      <c r="AX946" s="9"/>
      <c r="BA946" s="9" t="s">
        <v>2375</v>
      </c>
      <c r="BB946" s="6" t="s">
        <v>1425</v>
      </c>
      <c r="BC946" s="9"/>
      <c r="BD946" s="9"/>
      <c r="BE946" s="9"/>
      <c r="BF946" s="9"/>
      <c r="BG946" s="9"/>
      <c r="BI946" t="s">
        <v>3146</v>
      </c>
    </row>
    <row r="947" spans="1:61" x14ac:dyDescent="0.25">
      <c r="A947" s="102" t="s">
        <v>1</v>
      </c>
      <c r="B947" s="9" t="s">
        <v>400</v>
      </c>
      <c r="C947" s="9" t="str">
        <f>VLOOKUP(Tabelle1[[#This Row],[bank_name]],list_all_banks!$B$1:$C$691,2,FALSE)</f>
        <v>DE28814</v>
      </c>
      <c r="D947" s="6" t="s">
        <v>401</v>
      </c>
      <c r="E947" s="42" t="str">
        <f t="shared" si="14"/>
        <v>31.12.2016</v>
      </c>
      <c r="F947" s="9">
        <v>2016</v>
      </c>
      <c r="G947" s="9">
        <v>0</v>
      </c>
      <c r="H947" s="9" t="s">
        <v>20</v>
      </c>
      <c r="I947" s="9">
        <v>1</v>
      </c>
      <c r="J947" s="9" t="s">
        <v>1382</v>
      </c>
      <c r="K947" s="9" t="s">
        <v>1</v>
      </c>
      <c r="L947" s="9">
        <v>1</v>
      </c>
      <c r="M947" s="9" t="s">
        <v>14</v>
      </c>
      <c r="N947" s="9" t="s">
        <v>19</v>
      </c>
      <c r="P947" s="9">
        <v>3</v>
      </c>
      <c r="Q947" s="9">
        <v>3</v>
      </c>
      <c r="R947" s="9">
        <v>0</v>
      </c>
      <c r="S947" s="9">
        <v>0</v>
      </c>
      <c r="U947" s="9">
        <v>1</v>
      </c>
      <c r="V947" s="9">
        <v>0</v>
      </c>
      <c r="W947" s="9" t="s">
        <v>20</v>
      </c>
      <c r="Y947" s="9" t="s">
        <v>440</v>
      </c>
      <c r="Z947" s="9">
        <v>4.7</v>
      </c>
      <c r="AA947" s="9">
        <v>18</v>
      </c>
      <c r="AB947" s="9">
        <v>1.5</v>
      </c>
      <c r="AC947" s="9" t="s">
        <v>20</v>
      </c>
      <c r="AD947" s="9" t="s">
        <v>20</v>
      </c>
      <c r="AE947" s="9" t="s">
        <v>20</v>
      </c>
      <c r="AF947" s="9" t="s">
        <v>20</v>
      </c>
      <c r="AG947" s="9">
        <v>0</v>
      </c>
      <c r="AH947" s="9">
        <v>0</v>
      </c>
      <c r="AI947" s="9">
        <v>0</v>
      </c>
      <c r="AK947" s="9">
        <v>0</v>
      </c>
      <c r="AL947" s="9">
        <v>0</v>
      </c>
      <c r="AM947" s="9">
        <v>1</v>
      </c>
      <c r="AN947" s="9">
        <v>2</v>
      </c>
      <c r="AO947" s="9">
        <v>0</v>
      </c>
      <c r="AQ947" s="9">
        <v>1</v>
      </c>
      <c r="AR947" s="9">
        <v>2</v>
      </c>
      <c r="AS947" s="9">
        <v>0</v>
      </c>
      <c r="AT947" s="9">
        <v>1</v>
      </c>
      <c r="AU947" s="9">
        <v>2</v>
      </c>
      <c r="AV947" s="9">
        <v>0</v>
      </c>
      <c r="AW947" s="9"/>
      <c r="AX947" s="9"/>
      <c r="BA947" s="9" t="s">
        <v>2375</v>
      </c>
      <c r="BB947" s="6" t="s">
        <v>1425</v>
      </c>
      <c r="BC947" s="9"/>
      <c r="BD947" s="9"/>
      <c r="BE947" s="9"/>
      <c r="BF947" s="9"/>
      <c r="BG947" s="9"/>
      <c r="BI947" t="s">
        <v>3146</v>
      </c>
    </row>
    <row r="948" spans="1:61" x14ac:dyDescent="0.25">
      <c r="A948" s="102" t="s">
        <v>1</v>
      </c>
      <c r="B948" s="9" t="s">
        <v>400</v>
      </c>
      <c r="C948" s="9" t="str">
        <f>VLOOKUP(Tabelle1[[#This Row],[bank_name]],list_all_banks!$B$1:$C$691,2,FALSE)</f>
        <v>DE28814</v>
      </c>
      <c r="D948" s="6" t="s">
        <v>401</v>
      </c>
      <c r="E948" s="42" t="str">
        <f t="shared" si="14"/>
        <v>31.12.2016</v>
      </c>
      <c r="F948" s="9">
        <v>2016</v>
      </c>
      <c r="G948" s="9">
        <v>0</v>
      </c>
      <c r="H948" s="9" t="s">
        <v>20</v>
      </c>
      <c r="I948" s="9">
        <v>1</v>
      </c>
      <c r="J948" s="9" t="s">
        <v>1382</v>
      </c>
      <c r="K948" s="9" t="s">
        <v>1</v>
      </c>
      <c r="L948" s="9">
        <v>1</v>
      </c>
      <c r="M948" s="9" t="s">
        <v>14</v>
      </c>
      <c r="N948" s="9" t="s">
        <v>19</v>
      </c>
      <c r="P948" s="9">
        <v>3</v>
      </c>
      <c r="Q948" s="9">
        <v>3</v>
      </c>
      <c r="R948" s="9">
        <v>0</v>
      </c>
      <c r="S948" s="9">
        <v>0</v>
      </c>
      <c r="U948" s="9">
        <v>1</v>
      </c>
      <c r="V948" s="9">
        <v>0</v>
      </c>
      <c r="W948" s="9" t="s">
        <v>20</v>
      </c>
      <c r="Y948" s="9" t="s">
        <v>1</v>
      </c>
      <c r="Z948" s="9">
        <v>70</v>
      </c>
      <c r="AA948" s="9">
        <v>478</v>
      </c>
      <c r="AB948" s="9">
        <v>53.4</v>
      </c>
      <c r="AC948" s="9" t="s">
        <v>20</v>
      </c>
      <c r="AD948" s="9" t="s">
        <v>20</v>
      </c>
      <c r="AE948" s="9" t="s">
        <v>20</v>
      </c>
      <c r="AF948" s="9" t="s">
        <v>20</v>
      </c>
      <c r="AG948" s="9">
        <v>8.1999999999999993</v>
      </c>
      <c r="AH948" s="9">
        <v>0</v>
      </c>
      <c r="AI948" s="9">
        <v>0</v>
      </c>
      <c r="AK948" s="9">
        <v>0</v>
      </c>
      <c r="AL948" s="9">
        <v>0</v>
      </c>
      <c r="AM948" s="9">
        <v>1</v>
      </c>
      <c r="AN948" s="9">
        <v>2</v>
      </c>
      <c r="AO948" s="9">
        <v>0</v>
      </c>
      <c r="AQ948" s="9">
        <v>1</v>
      </c>
      <c r="AR948" s="9">
        <v>2</v>
      </c>
      <c r="AS948" s="9">
        <v>0</v>
      </c>
      <c r="AT948" s="9">
        <v>1</v>
      </c>
      <c r="AU948" s="9">
        <v>2</v>
      </c>
      <c r="AV948" s="9">
        <v>0</v>
      </c>
      <c r="AW948" s="9"/>
      <c r="AX948" s="9"/>
      <c r="BA948" s="9" t="s">
        <v>2375</v>
      </c>
      <c r="BB948" s="6" t="s">
        <v>1425</v>
      </c>
      <c r="BG948" s="9"/>
      <c r="BI948" t="s">
        <v>3146</v>
      </c>
    </row>
    <row r="949" spans="1:61" x14ac:dyDescent="0.25">
      <c r="A949" s="17" t="s">
        <v>1</v>
      </c>
      <c r="B949" t="s">
        <v>400</v>
      </c>
      <c r="C949" t="str">
        <f>VLOOKUP(Tabelle1[[#This Row],[bank_name]],list_all_banks!$B$1:$C$691,2,FALSE)</f>
        <v>DE28814</v>
      </c>
      <c r="D949" s="6" t="s">
        <v>401</v>
      </c>
      <c r="E949" s="42" t="str">
        <f t="shared" si="14"/>
        <v>31.12.2016</v>
      </c>
      <c r="F949">
        <v>2016</v>
      </c>
      <c r="G949">
        <v>0</v>
      </c>
      <c r="H949" t="s">
        <v>20</v>
      </c>
      <c r="I949">
        <v>1</v>
      </c>
      <c r="J949" t="s">
        <v>1382</v>
      </c>
      <c r="K949" t="s">
        <v>1</v>
      </c>
      <c r="L949">
        <v>1</v>
      </c>
      <c r="M949" t="s">
        <v>14</v>
      </c>
      <c r="N949" t="s">
        <v>19</v>
      </c>
      <c r="P949">
        <v>3</v>
      </c>
      <c r="Q949">
        <v>3</v>
      </c>
      <c r="R949">
        <v>0</v>
      </c>
      <c r="S949">
        <v>0</v>
      </c>
      <c r="U949">
        <v>1</v>
      </c>
      <c r="V949">
        <v>0</v>
      </c>
      <c r="W949" t="s">
        <v>20</v>
      </c>
      <c r="Y949" t="s">
        <v>641</v>
      </c>
      <c r="Z949">
        <v>1</v>
      </c>
      <c r="AA949">
        <v>12</v>
      </c>
      <c r="AB949">
        <v>-0.9</v>
      </c>
      <c r="AC949" t="s">
        <v>20</v>
      </c>
      <c r="AD949" t="s">
        <v>20</v>
      </c>
      <c r="AE949" t="s">
        <v>20</v>
      </c>
      <c r="AF949" t="s">
        <v>20</v>
      </c>
      <c r="AG949">
        <v>-0.2</v>
      </c>
      <c r="AH949">
        <v>0</v>
      </c>
      <c r="AI949">
        <v>0</v>
      </c>
      <c r="AK949">
        <v>0</v>
      </c>
      <c r="AL949">
        <v>0</v>
      </c>
      <c r="AM949">
        <v>1</v>
      </c>
      <c r="AN949">
        <v>2</v>
      </c>
      <c r="AO949">
        <v>0</v>
      </c>
      <c r="AQ949">
        <v>1</v>
      </c>
      <c r="AR949">
        <v>2</v>
      </c>
      <c r="AS949">
        <v>0</v>
      </c>
      <c r="AT949">
        <v>1</v>
      </c>
      <c r="AU949">
        <v>2</v>
      </c>
      <c r="AV949">
        <v>0</v>
      </c>
      <c r="BA949" t="s">
        <v>2375</v>
      </c>
      <c r="BB949" s="6" t="s">
        <v>1425</v>
      </c>
      <c r="BG949" s="9"/>
      <c r="BI949" t="s">
        <v>3146</v>
      </c>
    </row>
    <row r="950" spans="1:61" x14ac:dyDescent="0.25">
      <c r="A950" s="17" t="s">
        <v>1</v>
      </c>
      <c r="B950" t="s">
        <v>400</v>
      </c>
      <c r="C950" t="str">
        <f>VLOOKUP(Tabelle1[[#This Row],[bank_name]],list_all_banks!$B$1:$C$691,2,FALSE)</f>
        <v>DE28814</v>
      </c>
      <c r="D950" s="6" t="s">
        <v>401</v>
      </c>
      <c r="E950" s="42" t="str">
        <f t="shared" si="14"/>
        <v>31.12.2016</v>
      </c>
      <c r="F950">
        <v>2016</v>
      </c>
      <c r="G950">
        <v>0</v>
      </c>
      <c r="H950" t="s">
        <v>20</v>
      </c>
      <c r="I950">
        <v>1</v>
      </c>
      <c r="J950" t="s">
        <v>1382</v>
      </c>
      <c r="K950" t="s">
        <v>1</v>
      </c>
      <c r="L950">
        <v>1</v>
      </c>
      <c r="M950" t="s">
        <v>14</v>
      </c>
      <c r="N950" t="s">
        <v>19</v>
      </c>
      <c r="P950">
        <v>3</v>
      </c>
      <c r="Q950">
        <v>3</v>
      </c>
      <c r="R950">
        <v>0</v>
      </c>
      <c r="S950">
        <v>0</v>
      </c>
      <c r="U950">
        <v>1</v>
      </c>
      <c r="V950">
        <v>0</v>
      </c>
      <c r="W950" t="s">
        <v>20</v>
      </c>
      <c r="Y950" t="s">
        <v>658</v>
      </c>
      <c r="Z950">
        <v>27.6</v>
      </c>
      <c r="AA950">
        <v>122</v>
      </c>
      <c r="AB950">
        <v>11</v>
      </c>
      <c r="AC950" t="s">
        <v>20</v>
      </c>
      <c r="AD950" t="s">
        <v>20</v>
      </c>
      <c r="AE950" t="s">
        <v>20</v>
      </c>
      <c r="AF950" t="s">
        <v>20</v>
      </c>
      <c r="AG950">
        <v>4.0999999999999996</v>
      </c>
      <c r="AH950">
        <v>0</v>
      </c>
      <c r="AI950">
        <v>0</v>
      </c>
      <c r="AK950">
        <v>0</v>
      </c>
      <c r="AL950">
        <v>0</v>
      </c>
      <c r="AM950">
        <v>1</v>
      </c>
      <c r="AN950">
        <v>2</v>
      </c>
      <c r="AO950">
        <v>0</v>
      </c>
      <c r="AQ950">
        <v>1</v>
      </c>
      <c r="AR950">
        <v>2</v>
      </c>
      <c r="AS950">
        <v>0</v>
      </c>
      <c r="AT950">
        <v>1</v>
      </c>
      <c r="AU950">
        <v>2</v>
      </c>
      <c r="AV950">
        <v>0</v>
      </c>
      <c r="BA950" t="s">
        <v>2375</v>
      </c>
      <c r="BB950" s="6" t="s">
        <v>1425</v>
      </c>
      <c r="BG950" s="9"/>
      <c r="BI950" t="s">
        <v>3146</v>
      </c>
    </row>
    <row r="951" spans="1:61" x14ac:dyDescent="0.25">
      <c r="A951" s="17" t="s">
        <v>1</v>
      </c>
      <c r="B951" t="s">
        <v>400</v>
      </c>
      <c r="C951" t="str">
        <f>VLOOKUP(Tabelle1[[#This Row],[bank_name]],list_all_banks!$B$1:$C$691,2,FALSE)</f>
        <v>DE28814</v>
      </c>
      <c r="D951" s="6" t="s">
        <v>401</v>
      </c>
      <c r="E951" s="42" t="str">
        <f t="shared" si="14"/>
        <v>31.12.2016</v>
      </c>
      <c r="F951">
        <v>2016</v>
      </c>
      <c r="G951">
        <v>0</v>
      </c>
      <c r="H951" t="s">
        <v>20</v>
      </c>
      <c r="I951">
        <v>1</v>
      </c>
      <c r="J951" t="s">
        <v>1382</v>
      </c>
      <c r="K951" t="s">
        <v>1</v>
      </c>
      <c r="L951">
        <v>1</v>
      </c>
      <c r="M951" t="s">
        <v>14</v>
      </c>
      <c r="N951" t="s">
        <v>19</v>
      </c>
      <c r="P951">
        <v>3</v>
      </c>
      <c r="Q951">
        <v>3</v>
      </c>
      <c r="R951">
        <v>0</v>
      </c>
      <c r="S951">
        <v>0</v>
      </c>
      <c r="U951">
        <v>1</v>
      </c>
      <c r="V951">
        <v>0</v>
      </c>
      <c r="W951" t="s">
        <v>20</v>
      </c>
      <c r="Y951" t="s">
        <v>1001</v>
      </c>
      <c r="Z951">
        <v>141.69999999999999</v>
      </c>
      <c r="AA951">
        <v>28</v>
      </c>
      <c r="AB951">
        <v>66</v>
      </c>
      <c r="AC951" t="s">
        <v>20</v>
      </c>
      <c r="AD951" t="s">
        <v>20</v>
      </c>
      <c r="AE951" t="s">
        <v>20</v>
      </c>
      <c r="AF951" t="s">
        <v>20</v>
      </c>
      <c r="AG951">
        <v>8.3000000000000007</v>
      </c>
      <c r="AH951">
        <v>0</v>
      </c>
      <c r="AI951">
        <v>0</v>
      </c>
      <c r="AK951">
        <v>0</v>
      </c>
      <c r="AL951">
        <v>0</v>
      </c>
      <c r="AM951">
        <v>1</v>
      </c>
      <c r="AN951">
        <v>2</v>
      </c>
      <c r="AO951">
        <v>0</v>
      </c>
      <c r="AQ951">
        <v>1</v>
      </c>
      <c r="AR951">
        <v>2</v>
      </c>
      <c r="AS951">
        <v>0</v>
      </c>
      <c r="AT951">
        <v>1</v>
      </c>
      <c r="AU951">
        <v>2</v>
      </c>
      <c r="AV951">
        <v>0</v>
      </c>
      <c r="BA951" t="s">
        <v>2375</v>
      </c>
      <c r="BB951" s="6" t="s">
        <v>1425</v>
      </c>
      <c r="BG951" s="9"/>
      <c r="BI951" t="s">
        <v>3146</v>
      </c>
    </row>
    <row r="952" spans="1:61" x14ac:dyDescent="0.25">
      <c r="A952" s="102" t="s">
        <v>1</v>
      </c>
      <c r="B952" s="9" t="s">
        <v>400</v>
      </c>
      <c r="C952" s="9" t="str">
        <f>VLOOKUP(Tabelle1[[#This Row],[bank_name]],list_all_banks!$B$1:$C$691,2,FALSE)</f>
        <v>DE28814</v>
      </c>
      <c r="D952" s="6" t="s">
        <v>401</v>
      </c>
      <c r="E952" s="42" t="str">
        <f t="shared" si="14"/>
        <v>31.12.2016</v>
      </c>
      <c r="F952" s="9">
        <v>2016</v>
      </c>
      <c r="G952" s="9">
        <v>0</v>
      </c>
      <c r="H952" s="9" t="s">
        <v>20</v>
      </c>
      <c r="I952" s="9">
        <v>1</v>
      </c>
      <c r="J952" s="9" t="s">
        <v>1382</v>
      </c>
      <c r="K952" s="9" t="s">
        <v>1</v>
      </c>
      <c r="L952" s="9">
        <v>1</v>
      </c>
      <c r="M952" s="9" t="s">
        <v>14</v>
      </c>
      <c r="N952" s="9" t="s">
        <v>19</v>
      </c>
      <c r="P952" s="9">
        <v>3</v>
      </c>
      <c r="Q952" s="9">
        <v>3</v>
      </c>
      <c r="R952" s="9">
        <v>0</v>
      </c>
      <c r="S952" s="9">
        <v>0</v>
      </c>
      <c r="U952" s="9">
        <v>1</v>
      </c>
      <c r="V952" s="9">
        <v>0</v>
      </c>
      <c r="W952" s="9" t="s">
        <v>20</v>
      </c>
      <c r="Y952" s="9" t="s">
        <v>1020</v>
      </c>
      <c r="Z952" s="9">
        <v>60.5</v>
      </c>
      <c r="AA952" s="9">
        <v>135</v>
      </c>
      <c r="AB952" s="9">
        <v>34</v>
      </c>
      <c r="AC952" s="9" t="s">
        <v>20</v>
      </c>
      <c r="AD952" s="9" t="s">
        <v>20</v>
      </c>
      <c r="AE952" s="9" t="s">
        <v>20</v>
      </c>
      <c r="AF952" s="9" t="s">
        <v>20</v>
      </c>
      <c r="AG952" s="9">
        <v>6.1</v>
      </c>
      <c r="AH952" s="9">
        <v>0</v>
      </c>
      <c r="AI952" s="9">
        <v>0</v>
      </c>
      <c r="AK952" s="9">
        <v>0</v>
      </c>
      <c r="AL952" s="9">
        <v>0</v>
      </c>
      <c r="AM952" s="9">
        <v>1</v>
      </c>
      <c r="AN952" s="9">
        <v>2</v>
      </c>
      <c r="AO952" s="9">
        <v>0</v>
      </c>
      <c r="AQ952" s="9">
        <v>1</v>
      </c>
      <c r="AR952" s="9">
        <v>2</v>
      </c>
      <c r="AS952" s="9">
        <v>0</v>
      </c>
      <c r="AT952" s="9">
        <v>1</v>
      </c>
      <c r="AU952" s="9">
        <v>2</v>
      </c>
      <c r="AV952" s="9">
        <v>0</v>
      </c>
      <c r="AW952" s="9"/>
      <c r="AX952" s="9"/>
      <c r="BA952" s="9" t="s">
        <v>2375</v>
      </c>
      <c r="BB952" s="6" t="s">
        <v>1425</v>
      </c>
      <c r="BC952" s="9"/>
      <c r="BD952" s="9"/>
      <c r="BE952" s="9"/>
      <c r="BF952" s="9"/>
      <c r="BG952" s="9"/>
      <c r="BI952" s="9" t="s">
        <v>3146</v>
      </c>
    </row>
    <row r="953" spans="1:61" x14ac:dyDescent="0.25">
      <c r="A953" s="17" t="s">
        <v>1</v>
      </c>
      <c r="B953" t="s">
        <v>400</v>
      </c>
      <c r="C953" t="str">
        <f>VLOOKUP(Tabelle1[[#This Row],[bank_name]],list_all_banks!$B$1:$C$691,2,FALSE)</f>
        <v>DE28814</v>
      </c>
      <c r="D953" s="6" t="s">
        <v>401</v>
      </c>
      <c r="E953" s="42" t="str">
        <f t="shared" si="14"/>
        <v>31.12.2016</v>
      </c>
      <c r="F953">
        <v>2016</v>
      </c>
      <c r="G953">
        <v>0</v>
      </c>
      <c r="H953" t="s">
        <v>20</v>
      </c>
      <c r="I953">
        <v>1</v>
      </c>
      <c r="J953" t="s">
        <v>1382</v>
      </c>
      <c r="K953" t="s">
        <v>1</v>
      </c>
      <c r="L953">
        <v>1</v>
      </c>
      <c r="M953" t="s">
        <v>14</v>
      </c>
      <c r="N953" t="s">
        <v>19</v>
      </c>
      <c r="P953">
        <v>3</v>
      </c>
      <c r="Q953">
        <v>3</v>
      </c>
      <c r="R953">
        <v>0</v>
      </c>
      <c r="S953">
        <v>0</v>
      </c>
      <c r="U953">
        <v>1</v>
      </c>
      <c r="V953">
        <v>0</v>
      </c>
      <c r="W953" t="s">
        <v>20</v>
      </c>
      <c r="Y953" t="s">
        <v>1170</v>
      </c>
      <c r="Z953">
        <v>0.2</v>
      </c>
      <c r="AA953">
        <v>4</v>
      </c>
      <c r="AB953">
        <v>-0.2</v>
      </c>
      <c r="AC953" t="s">
        <v>20</v>
      </c>
      <c r="AD953" t="s">
        <v>20</v>
      </c>
      <c r="AE953" t="s">
        <v>20</v>
      </c>
      <c r="AF953" t="s">
        <v>20</v>
      </c>
      <c r="AG953">
        <v>0</v>
      </c>
      <c r="AH953">
        <v>0</v>
      </c>
      <c r="AI953">
        <v>0</v>
      </c>
      <c r="AK953">
        <v>0</v>
      </c>
      <c r="AL953">
        <v>0</v>
      </c>
      <c r="AM953">
        <v>1</v>
      </c>
      <c r="AN953">
        <v>2</v>
      </c>
      <c r="AO953">
        <v>0</v>
      </c>
      <c r="AQ953">
        <v>1</v>
      </c>
      <c r="AR953">
        <v>2</v>
      </c>
      <c r="AS953">
        <v>0</v>
      </c>
      <c r="AT953">
        <v>1</v>
      </c>
      <c r="AU953">
        <v>2</v>
      </c>
      <c r="AV953">
        <v>0</v>
      </c>
      <c r="BA953" t="s">
        <v>2375</v>
      </c>
      <c r="BB953" s="6" t="s">
        <v>1425</v>
      </c>
      <c r="BG953" s="9"/>
      <c r="BI953" t="s">
        <v>3146</v>
      </c>
    </row>
    <row r="954" spans="1:61" x14ac:dyDescent="0.25">
      <c r="A954" s="17" t="s">
        <v>1</v>
      </c>
      <c r="B954" t="s">
        <v>400</v>
      </c>
      <c r="C954" t="str">
        <f>VLOOKUP(Tabelle1[[#This Row],[bank_name]],list_all_banks!$B$1:$C$691,2,FALSE)</f>
        <v>DE28814</v>
      </c>
      <c r="D954" s="6" t="s">
        <v>401</v>
      </c>
      <c r="E954" s="42" t="str">
        <f t="shared" si="14"/>
        <v>31.12.2016</v>
      </c>
      <c r="F954">
        <v>2016</v>
      </c>
      <c r="G954">
        <v>0</v>
      </c>
      <c r="H954" t="s">
        <v>20</v>
      </c>
      <c r="I954">
        <v>1</v>
      </c>
      <c r="J954" t="s">
        <v>1382</v>
      </c>
      <c r="K954" t="s">
        <v>1</v>
      </c>
      <c r="L954">
        <v>1</v>
      </c>
      <c r="M954" t="s">
        <v>14</v>
      </c>
      <c r="N954" t="s">
        <v>19</v>
      </c>
      <c r="P954">
        <v>3</v>
      </c>
      <c r="Q954">
        <v>3</v>
      </c>
      <c r="R954">
        <v>0</v>
      </c>
      <c r="S954">
        <v>0</v>
      </c>
      <c r="U954">
        <v>1</v>
      </c>
      <c r="V954">
        <v>0</v>
      </c>
      <c r="W954" t="s">
        <v>20</v>
      </c>
      <c r="Y954" t="s">
        <v>1225</v>
      </c>
      <c r="Z954">
        <v>2.4</v>
      </c>
      <c r="AA954">
        <v>21</v>
      </c>
      <c r="AB954">
        <v>0.1</v>
      </c>
      <c r="AC954" t="s">
        <v>20</v>
      </c>
      <c r="AD954" t="s">
        <v>20</v>
      </c>
      <c r="AE954" t="s">
        <v>20</v>
      </c>
      <c r="AF954" t="s">
        <v>20</v>
      </c>
      <c r="AG954">
        <v>0</v>
      </c>
      <c r="AH954">
        <v>0</v>
      </c>
      <c r="AI954">
        <v>0</v>
      </c>
      <c r="AK954">
        <v>0</v>
      </c>
      <c r="AL954">
        <v>0</v>
      </c>
      <c r="AM954">
        <v>1</v>
      </c>
      <c r="AN954">
        <v>2</v>
      </c>
      <c r="AO954">
        <v>0</v>
      </c>
      <c r="AQ954">
        <v>1</v>
      </c>
      <c r="AR954">
        <v>2</v>
      </c>
      <c r="AS954">
        <v>0</v>
      </c>
      <c r="AT954">
        <v>1</v>
      </c>
      <c r="AU954">
        <v>2</v>
      </c>
      <c r="AV954">
        <v>0</v>
      </c>
      <c r="BA954" t="s">
        <v>2375</v>
      </c>
      <c r="BB954" s="6" t="s">
        <v>1425</v>
      </c>
      <c r="BG954" s="9"/>
      <c r="BI954" t="s">
        <v>3146</v>
      </c>
    </row>
    <row r="955" spans="1:61" x14ac:dyDescent="0.25">
      <c r="A955" s="17" t="s">
        <v>1</v>
      </c>
      <c r="B955" t="s">
        <v>400</v>
      </c>
      <c r="C955" t="str">
        <f>VLOOKUP(Tabelle1[[#This Row],[bank_name]],list_all_banks!$B$1:$C$691,2,FALSE)</f>
        <v>DE28814</v>
      </c>
      <c r="D955" s="6" t="s">
        <v>401</v>
      </c>
      <c r="E955" s="42" t="str">
        <f t="shared" si="14"/>
        <v>31.12.2016</v>
      </c>
      <c r="F955">
        <v>2016</v>
      </c>
      <c r="G955">
        <v>0</v>
      </c>
      <c r="H955" t="s">
        <v>20</v>
      </c>
      <c r="I955">
        <v>1</v>
      </c>
      <c r="J955" t="s">
        <v>1382</v>
      </c>
      <c r="K955" t="s">
        <v>1</v>
      </c>
      <c r="L955">
        <v>1</v>
      </c>
      <c r="M955" t="s">
        <v>14</v>
      </c>
      <c r="N955" t="s">
        <v>19</v>
      </c>
      <c r="P955">
        <v>3</v>
      </c>
      <c r="Q955">
        <v>3</v>
      </c>
      <c r="R955">
        <v>0</v>
      </c>
      <c r="S955">
        <v>0</v>
      </c>
      <c r="U955">
        <v>1</v>
      </c>
      <c r="V955">
        <v>0</v>
      </c>
      <c r="W955" t="s">
        <v>20</v>
      </c>
      <c r="Y955" t="s">
        <v>154</v>
      </c>
      <c r="Z955">
        <v>4.5</v>
      </c>
      <c r="AA955">
        <v>17</v>
      </c>
      <c r="AB955">
        <v>1</v>
      </c>
      <c r="AC955" t="s">
        <v>20</v>
      </c>
      <c r="AD955" t="s">
        <v>20</v>
      </c>
      <c r="AE955" t="s">
        <v>20</v>
      </c>
      <c r="AF955" t="s">
        <v>20</v>
      </c>
      <c r="AG955">
        <v>0.3</v>
      </c>
      <c r="AH955">
        <v>0</v>
      </c>
      <c r="AI955">
        <v>0</v>
      </c>
      <c r="AK955">
        <v>0</v>
      </c>
      <c r="AL955">
        <v>0</v>
      </c>
      <c r="AM955">
        <v>1</v>
      </c>
      <c r="AN955">
        <v>2</v>
      </c>
      <c r="AO955">
        <v>0</v>
      </c>
      <c r="AQ955">
        <v>1</v>
      </c>
      <c r="AR955">
        <v>2</v>
      </c>
      <c r="AS955">
        <v>0</v>
      </c>
      <c r="AT955">
        <v>1</v>
      </c>
      <c r="AU955">
        <v>2</v>
      </c>
      <c r="AV955">
        <v>0</v>
      </c>
      <c r="BA955" t="s">
        <v>2375</v>
      </c>
      <c r="BB955" s="6" t="s">
        <v>1425</v>
      </c>
      <c r="BG955" s="9"/>
      <c r="BI955" t="s">
        <v>3146</v>
      </c>
    </row>
    <row r="956" spans="1:61" x14ac:dyDescent="0.25">
      <c r="A956" s="17" t="s">
        <v>1</v>
      </c>
      <c r="B956" t="s">
        <v>400</v>
      </c>
      <c r="C956" t="str">
        <f>VLOOKUP(Tabelle1[[#This Row],[bank_name]],list_all_banks!$B$1:$C$691,2,FALSE)</f>
        <v>DE28814</v>
      </c>
      <c r="D956" s="6" t="s">
        <v>401</v>
      </c>
      <c r="E956" s="42" t="str">
        <f t="shared" si="14"/>
        <v>31.12.2016</v>
      </c>
      <c r="F956">
        <v>2016</v>
      </c>
      <c r="G956">
        <v>0</v>
      </c>
      <c r="H956" t="s">
        <v>20</v>
      </c>
      <c r="I956">
        <v>1</v>
      </c>
      <c r="J956" t="s">
        <v>1382</v>
      </c>
      <c r="K956" t="s">
        <v>1</v>
      </c>
      <c r="L956">
        <v>1</v>
      </c>
      <c r="M956" t="s">
        <v>14</v>
      </c>
      <c r="N956" t="s">
        <v>19</v>
      </c>
      <c r="P956">
        <v>3</v>
      </c>
      <c r="Q956">
        <v>3</v>
      </c>
      <c r="R956">
        <v>0</v>
      </c>
      <c r="S956">
        <v>0</v>
      </c>
      <c r="U956">
        <v>1</v>
      </c>
      <c r="V956">
        <v>0</v>
      </c>
      <c r="W956" t="s">
        <v>20</v>
      </c>
      <c r="Y956" t="s">
        <v>1278</v>
      </c>
      <c r="Z956">
        <v>3.4</v>
      </c>
      <c r="AA956">
        <v>41</v>
      </c>
      <c r="AB956">
        <v>0.1</v>
      </c>
      <c r="AC956" t="s">
        <v>20</v>
      </c>
      <c r="AD956" t="s">
        <v>20</v>
      </c>
      <c r="AE956" t="s">
        <v>20</v>
      </c>
      <c r="AF956" t="s">
        <v>20</v>
      </c>
      <c r="AG956">
        <v>0.1</v>
      </c>
      <c r="AH956">
        <v>0</v>
      </c>
      <c r="AI956">
        <v>0</v>
      </c>
      <c r="AK956">
        <v>0</v>
      </c>
      <c r="AL956">
        <v>0</v>
      </c>
      <c r="AM956">
        <v>1</v>
      </c>
      <c r="AN956">
        <v>2</v>
      </c>
      <c r="AO956">
        <v>0</v>
      </c>
      <c r="AQ956">
        <v>1</v>
      </c>
      <c r="AR956">
        <v>2</v>
      </c>
      <c r="AS956">
        <v>0</v>
      </c>
      <c r="AT956">
        <v>1</v>
      </c>
      <c r="AU956">
        <v>2</v>
      </c>
      <c r="AV956">
        <v>0</v>
      </c>
      <c r="BA956" t="s">
        <v>2375</v>
      </c>
      <c r="BB956" s="6" t="s">
        <v>1425</v>
      </c>
      <c r="BG956" s="9"/>
      <c r="BI956" t="s">
        <v>3146</v>
      </c>
    </row>
    <row r="957" spans="1:61" x14ac:dyDescent="0.25">
      <c r="A957" s="17" t="s">
        <v>1</v>
      </c>
      <c r="B957" t="s">
        <v>400</v>
      </c>
      <c r="C957" t="str">
        <f>VLOOKUP(Tabelle1[[#This Row],[bank_name]],list_all_banks!$B$1:$C$691,2,FALSE)</f>
        <v>DE28814</v>
      </c>
      <c r="D957" s="6" t="s">
        <v>401</v>
      </c>
      <c r="E957" s="42" t="str">
        <f t="shared" si="14"/>
        <v>31.12.2016</v>
      </c>
      <c r="F957">
        <v>2016</v>
      </c>
      <c r="G957">
        <v>0</v>
      </c>
      <c r="H957" t="s">
        <v>20</v>
      </c>
      <c r="I957">
        <v>1</v>
      </c>
      <c r="J957" t="s">
        <v>1382</v>
      </c>
      <c r="K957" t="s">
        <v>1</v>
      </c>
      <c r="L957">
        <v>1</v>
      </c>
      <c r="M957" t="s">
        <v>14</v>
      </c>
      <c r="N957" t="s">
        <v>19</v>
      </c>
      <c r="P957">
        <v>3</v>
      </c>
      <c r="Q957">
        <v>3</v>
      </c>
      <c r="R957">
        <v>0</v>
      </c>
      <c r="S957">
        <v>0</v>
      </c>
      <c r="U957">
        <v>1</v>
      </c>
      <c r="V957">
        <v>0</v>
      </c>
      <c r="W957" t="s">
        <v>20</v>
      </c>
      <c r="Y957" t="s">
        <v>1289</v>
      </c>
      <c r="Z957">
        <v>4.0999999999999996</v>
      </c>
      <c r="AA957">
        <v>33</v>
      </c>
      <c r="AB957">
        <v>-0.3</v>
      </c>
      <c r="AC957" t="s">
        <v>20</v>
      </c>
      <c r="AD957" t="s">
        <v>20</v>
      </c>
      <c r="AE957" t="s">
        <v>20</v>
      </c>
      <c r="AF957" t="s">
        <v>20</v>
      </c>
      <c r="AG957">
        <v>0.1</v>
      </c>
      <c r="AH957">
        <v>0</v>
      </c>
      <c r="AI957">
        <v>0</v>
      </c>
      <c r="AK957">
        <v>0</v>
      </c>
      <c r="AL957">
        <v>0</v>
      </c>
      <c r="AM957">
        <v>1</v>
      </c>
      <c r="AN957">
        <v>2</v>
      </c>
      <c r="AO957">
        <v>0</v>
      </c>
      <c r="AQ957">
        <v>1</v>
      </c>
      <c r="AR957">
        <v>2</v>
      </c>
      <c r="AS957">
        <v>0</v>
      </c>
      <c r="AT957">
        <v>1</v>
      </c>
      <c r="AU957">
        <v>2</v>
      </c>
      <c r="AV957">
        <v>0</v>
      </c>
      <c r="BA957" t="s">
        <v>2375</v>
      </c>
      <c r="BB957" s="6" t="s">
        <v>1425</v>
      </c>
      <c r="BG957" s="9"/>
      <c r="BI957" t="s">
        <v>3146</v>
      </c>
    </row>
    <row r="958" spans="1:61" x14ac:dyDescent="0.25">
      <c r="A958" s="17" t="s">
        <v>1</v>
      </c>
      <c r="B958" t="s">
        <v>400</v>
      </c>
      <c r="C958" t="str">
        <f>VLOOKUP(Tabelle1[[#This Row],[bank_name]],list_all_banks!$B$1:$C$691,2,FALSE)</f>
        <v>DE28814</v>
      </c>
      <c r="D958" s="6" t="s">
        <v>401</v>
      </c>
      <c r="E958" s="42" t="str">
        <f t="shared" si="14"/>
        <v>31.12.2016</v>
      </c>
      <c r="F958">
        <v>2016</v>
      </c>
      <c r="G958">
        <v>0</v>
      </c>
      <c r="H958" t="s">
        <v>20</v>
      </c>
      <c r="I958">
        <v>1</v>
      </c>
      <c r="J958" t="s">
        <v>1382</v>
      </c>
      <c r="K958" t="s">
        <v>1</v>
      </c>
      <c r="L958">
        <v>1</v>
      </c>
      <c r="M958" t="s">
        <v>14</v>
      </c>
      <c r="N958" t="s">
        <v>19</v>
      </c>
      <c r="P958">
        <v>3</v>
      </c>
      <c r="Q958">
        <v>3</v>
      </c>
      <c r="R958">
        <v>0</v>
      </c>
      <c r="S958">
        <v>0</v>
      </c>
      <c r="U958">
        <v>1</v>
      </c>
      <c r="V958">
        <v>0</v>
      </c>
      <c r="W958" t="s">
        <v>20</v>
      </c>
      <c r="Y958" t="s">
        <v>1324</v>
      </c>
      <c r="Z958">
        <v>0.7</v>
      </c>
      <c r="AA958">
        <v>14</v>
      </c>
      <c r="AB958">
        <v>-0.2</v>
      </c>
      <c r="AC958" t="s">
        <v>20</v>
      </c>
      <c r="AD958" t="s">
        <v>20</v>
      </c>
      <c r="AE958" t="s">
        <v>20</v>
      </c>
      <c r="AF958" t="s">
        <v>20</v>
      </c>
      <c r="AG958">
        <v>0</v>
      </c>
      <c r="AH958">
        <v>0</v>
      </c>
      <c r="AI958">
        <v>0</v>
      </c>
      <c r="AK958">
        <v>0</v>
      </c>
      <c r="AL958">
        <v>0</v>
      </c>
      <c r="AM958">
        <v>1</v>
      </c>
      <c r="AN958">
        <v>2</v>
      </c>
      <c r="AO958">
        <v>0</v>
      </c>
      <c r="AQ958">
        <v>1</v>
      </c>
      <c r="AR958">
        <v>2</v>
      </c>
      <c r="AS958">
        <v>0</v>
      </c>
      <c r="AT958">
        <v>1</v>
      </c>
      <c r="AU958">
        <v>2</v>
      </c>
      <c r="AV958">
        <v>0</v>
      </c>
      <c r="BA958" t="s">
        <v>2375</v>
      </c>
      <c r="BB958" s="6" t="s">
        <v>1425</v>
      </c>
      <c r="BG958" s="9"/>
      <c r="BI958" t="s">
        <v>3146</v>
      </c>
    </row>
    <row r="959" spans="1:61" x14ac:dyDescent="0.25">
      <c r="A959" s="17" t="s">
        <v>1</v>
      </c>
      <c r="B959" t="s">
        <v>400</v>
      </c>
      <c r="C959" t="str">
        <f>VLOOKUP(Tabelle1[[#This Row],[bank_name]],list_all_banks!$B$1:$C$691,2,FALSE)</f>
        <v>DE28814</v>
      </c>
      <c r="D959" s="6" t="s">
        <v>401</v>
      </c>
      <c r="E959" s="42" t="str">
        <f t="shared" si="14"/>
        <v>31.12.2016</v>
      </c>
      <c r="F959">
        <v>2016</v>
      </c>
      <c r="G959">
        <v>0</v>
      </c>
      <c r="H959" t="s">
        <v>20</v>
      </c>
      <c r="I959">
        <v>1</v>
      </c>
      <c r="J959" t="s">
        <v>1382</v>
      </c>
      <c r="K959" t="s">
        <v>1</v>
      </c>
      <c r="L959">
        <v>1</v>
      </c>
      <c r="M959" t="s">
        <v>14</v>
      </c>
      <c r="N959" t="s">
        <v>19</v>
      </c>
      <c r="P959">
        <v>3</v>
      </c>
      <c r="Q959">
        <v>3</v>
      </c>
      <c r="R959">
        <v>0</v>
      </c>
      <c r="S959">
        <v>0</v>
      </c>
      <c r="U959">
        <v>1</v>
      </c>
      <c r="V959">
        <v>0</v>
      </c>
      <c r="W959" t="s">
        <v>20</v>
      </c>
      <c r="Y959" t="s">
        <v>1327</v>
      </c>
      <c r="Z959">
        <v>2.2999999999999998</v>
      </c>
      <c r="AA959">
        <v>13</v>
      </c>
      <c r="AB959">
        <v>0.4</v>
      </c>
      <c r="AC959" t="s">
        <v>20</v>
      </c>
      <c r="AD959" t="s">
        <v>20</v>
      </c>
      <c r="AE959" t="s">
        <v>20</v>
      </c>
      <c r="AF959" t="s">
        <v>20</v>
      </c>
      <c r="AG959">
        <v>0.1</v>
      </c>
      <c r="AH959">
        <v>0</v>
      </c>
      <c r="AI959">
        <v>0</v>
      </c>
      <c r="AK959">
        <v>0</v>
      </c>
      <c r="AL959">
        <v>0</v>
      </c>
      <c r="AM959">
        <v>1</v>
      </c>
      <c r="AN959">
        <v>2</v>
      </c>
      <c r="AO959">
        <v>0</v>
      </c>
      <c r="AQ959">
        <v>1</v>
      </c>
      <c r="AR959">
        <v>2</v>
      </c>
      <c r="AS959">
        <v>0</v>
      </c>
      <c r="AT959">
        <v>1</v>
      </c>
      <c r="AU959">
        <v>2</v>
      </c>
      <c r="AV959">
        <v>0</v>
      </c>
      <c r="BA959" t="s">
        <v>2375</v>
      </c>
      <c r="BB959" s="6" t="s">
        <v>1425</v>
      </c>
      <c r="BG959" s="9"/>
      <c r="BI959" t="s">
        <v>3146</v>
      </c>
    </row>
    <row r="960" spans="1:61" x14ac:dyDescent="0.25">
      <c r="A960" s="102" t="s">
        <v>1</v>
      </c>
      <c r="B960" s="9" t="s">
        <v>400</v>
      </c>
      <c r="C960" s="9" t="str">
        <f>VLOOKUP(Tabelle1[[#This Row],[bank_name]],list_all_banks!$B$1:$C$691,2,FALSE)</f>
        <v>DE28814</v>
      </c>
      <c r="D960" s="6" t="s">
        <v>401</v>
      </c>
      <c r="E960" s="42" t="str">
        <f t="shared" si="14"/>
        <v>31.12.2016</v>
      </c>
      <c r="F960" s="9">
        <v>2016</v>
      </c>
      <c r="G960" s="9">
        <v>0</v>
      </c>
      <c r="H960" s="9" t="s">
        <v>20</v>
      </c>
      <c r="I960" s="9">
        <v>1</v>
      </c>
      <c r="J960" s="9" t="s">
        <v>1382</v>
      </c>
      <c r="K960" s="9" t="s">
        <v>1</v>
      </c>
      <c r="L960" s="9">
        <v>1</v>
      </c>
      <c r="M960" s="9" t="s">
        <v>14</v>
      </c>
      <c r="N960" s="9" t="s">
        <v>19</v>
      </c>
      <c r="P960" s="9">
        <v>3</v>
      </c>
      <c r="Q960" s="9">
        <v>3</v>
      </c>
      <c r="R960" s="9">
        <v>0</v>
      </c>
      <c r="S960" s="9">
        <v>0</v>
      </c>
      <c r="U960" s="9">
        <v>1</v>
      </c>
      <c r="V960" s="9">
        <v>0</v>
      </c>
      <c r="W960" s="9" t="s">
        <v>20</v>
      </c>
      <c r="Y960" s="9" t="s">
        <v>1363</v>
      </c>
      <c r="Z960" s="9">
        <v>0.9</v>
      </c>
      <c r="AA960" s="9">
        <v>8</v>
      </c>
      <c r="AB960" s="9">
        <v>0</v>
      </c>
      <c r="AC960" s="9" t="s">
        <v>20</v>
      </c>
      <c r="AD960" s="9" t="s">
        <v>20</v>
      </c>
      <c r="AE960" s="9" t="s">
        <v>20</v>
      </c>
      <c r="AF960" s="9" t="s">
        <v>20</v>
      </c>
      <c r="AG960" s="9">
        <v>0.2</v>
      </c>
      <c r="AH960" s="9">
        <v>0</v>
      </c>
      <c r="AI960" s="9">
        <v>0</v>
      </c>
      <c r="AK960" s="9">
        <v>0</v>
      </c>
      <c r="AL960" s="9">
        <v>0</v>
      </c>
      <c r="AM960" s="9">
        <v>1</v>
      </c>
      <c r="AN960" s="9">
        <v>2</v>
      </c>
      <c r="AO960" s="9">
        <v>0</v>
      </c>
      <c r="AQ960" s="9">
        <v>1</v>
      </c>
      <c r="AR960" s="9">
        <v>2</v>
      </c>
      <c r="AS960" s="9">
        <v>0</v>
      </c>
      <c r="AT960" s="9">
        <v>1</v>
      </c>
      <c r="AU960" s="9">
        <v>2</v>
      </c>
      <c r="AV960" s="9">
        <v>0</v>
      </c>
      <c r="AW960" s="9"/>
      <c r="AX960" s="9"/>
      <c r="BA960" s="9" t="s">
        <v>2375</v>
      </c>
      <c r="BB960" s="6" t="s">
        <v>1425</v>
      </c>
      <c r="BG960" s="9"/>
      <c r="BI960" t="s">
        <v>3146</v>
      </c>
    </row>
    <row r="961" spans="1:61" x14ac:dyDescent="0.25">
      <c r="A961" s="17" t="s">
        <v>1</v>
      </c>
      <c r="B961" t="s">
        <v>400</v>
      </c>
      <c r="C961" t="str">
        <f>VLOOKUP(Tabelle1[[#This Row],[bank_name]],list_all_banks!$B$1:$C$691,2,FALSE)</f>
        <v>DE28814</v>
      </c>
      <c r="D961" s="6" t="s">
        <v>401</v>
      </c>
      <c r="E961" s="42" t="str">
        <f t="shared" si="14"/>
        <v>31.12.2016</v>
      </c>
      <c r="F961">
        <v>2016</v>
      </c>
      <c r="G961">
        <v>0</v>
      </c>
      <c r="H961" t="s">
        <v>20</v>
      </c>
      <c r="I961">
        <v>1</v>
      </c>
      <c r="J961" t="s">
        <v>1382</v>
      </c>
      <c r="K961" t="s">
        <v>1</v>
      </c>
      <c r="L961">
        <v>1</v>
      </c>
      <c r="M961" t="s">
        <v>14</v>
      </c>
      <c r="N961" t="s">
        <v>19</v>
      </c>
      <c r="P961">
        <v>3</v>
      </c>
      <c r="Q961">
        <v>3</v>
      </c>
      <c r="R961">
        <v>0</v>
      </c>
      <c r="S961">
        <v>0</v>
      </c>
      <c r="U961">
        <v>1</v>
      </c>
      <c r="V961">
        <v>0</v>
      </c>
      <c r="W961" t="s">
        <v>20</v>
      </c>
      <c r="Y961" t="s">
        <v>1350</v>
      </c>
      <c r="Z961">
        <v>0.5</v>
      </c>
      <c r="AA961">
        <v>8</v>
      </c>
      <c r="AB961">
        <v>-0.6</v>
      </c>
      <c r="AC961" t="s">
        <v>20</v>
      </c>
      <c r="AD961" t="s">
        <v>20</v>
      </c>
      <c r="AE961" t="s">
        <v>20</v>
      </c>
      <c r="AF961" t="s">
        <v>20</v>
      </c>
      <c r="AG961">
        <v>0</v>
      </c>
      <c r="AH961">
        <v>0</v>
      </c>
      <c r="AI961">
        <v>0</v>
      </c>
      <c r="AK961">
        <v>0</v>
      </c>
      <c r="AL961">
        <v>0</v>
      </c>
      <c r="AM961">
        <v>1</v>
      </c>
      <c r="AN961">
        <v>2</v>
      </c>
      <c r="AO961">
        <v>0</v>
      </c>
      <c r="AQ961">
        <v>1</v>
      </c>
      <c r="AR961">
        <v>2</v>
      </c>
      <c r="AS961">
        <v>0</v>
      </c>
      <c r="AT961">
        <v>1</v>
      </c>
      <c r="AU961">
        <v>2</v>
      </c>
      <c r="AV961">
        <v>0</v>
      </c>
      <c r="BA961" t="s">
        <v>2375</v>
      </c>
      <c r="BB961" s="6" t="s">
        <v>1425</v>
      </c>
      <c r="BG961" s="9"/>
      <c r="BI961" t="s">
        <v>3146</v>
      </c>
    </row>
    <row r="962" spans="1:61" x14ac:dyDescent="0.25">
      <c r="A962" s="17" t="s">
        <v>1</v>
      </c>
      <c r="B962" t="s">
        <v>400</v>
      </c>
      <c r="C962" t="str">
        <f>VLOOKUP(Tabelle1[[#This Row],[bank_name]],list_all_banks!$B$1:$C$691,2,FALSE)</f>
        <v>DE28814</v>
      </c>
      <c r="D962" s="6" t="s">
        <v>401</v>
      </c>
      <c r="E962" s="42" t="str">
        <f t="shared" si="14"/>
        <v>31.12.2016</v>
      </c>
      <c r="F962">
        <v>2016</v>
      </c>
      <c r="G962">
        <v>0</v>
      </c>
      <c r="H962" t="s">
        <v>20</v>
      </c>
      <c r="I962">
        <v>1</v>
      </c>
      <c r="J962" t="s">
        <v>1382</v>
      </c>
      <c r="K962" t="s">
        <v>1</v>
      </c>
      <c r="L962">
        <v>1</v>
      </c>
      <c r="M962" t="s">
        <v>14</v>
      </c>
      <c r="N962" t="s">
        <v>19</v>
      </c>
      <c r="P962">
        <v>3</v>
      </c>
      <c r="Q962">
        <v>3</v>
      </c>
      <c r="R962">
        <v>0</v>
      </c>
      <c r="S962">
        <v>0</v>
      </c>
      <c r="U962">
        <v>1</v>
      </c>
      <c r="V962">
        <v>0</v>
      </c>
      <c r="W962" t="s">
        <v>20</v>
      </c>
      <c r="Y962" t="s">
        <v>493</v>
      </c>
      <c r="Z962">
        <v>7.1</v>
      </c>
      <c r="AA962">
        <v>45</v>
      </c>
      <c r="AB962">
        <v>1.4</v>
      </c>
      <c r="AC962" t="s">
        <v>20</v>
      </c>
      <c r="AD962" t="s">
        <v>20</v>
      </c>
      <c r="AE962" t="s">
        <v>20</v>
      </c>
      <c r="AF962" t="s">
        <v>20</v>
      </c>
      <c r="AG962">
        <v>0.2</v>
      </c>
      <c r="AH962">
        <v>0</v>
      </c>
      <c r="AI962">
        <v>0</v>
      </c>
      <c r="AK962">
        <v>0</v>
      </c>
      <c r="AL962">
        <v>0</v>
      </c>
      <c r="AM962">
        <v>1</v>
      </c>
      <c r="AN962">
        <v>2</v>
      </c>
      <c r="AO962">
        <v>0</v>
      </c>
      <c r="AQ962">
        <v>1</v>
      </c>
      <c r="AR962">
        <v>2</v>
      </c>
      <c r="AS962">
        <v>0</v>
      </c>
      <c r="AT962">
        <v>1</v>
      </c>
      <c r="AU962">
        <v>2</v>
      </c>
      <c r="AV962">
        <v>0</v>
      </c>
      <c r="BA962" s="9" t="s">
        <v>2375</v>
      </c>
      <c r="BB962" s="6" t="s">
        <v>1425</v>
      </c>
      <c r="BG962" s="9"/>
      <c r="BI962" t="s">
        <v>3146</v>
      </c>
    </row>
    <row r="963" spans="1:61" x14ac:dyDescent="0.25">
      <c r="A963" s="17" t="s">
        <v>1</v>
      </c>
      <c r="B963" t="s">
        <v>400</v>
      </c>
      <c r="C963" t="str">
        <f>VLOOKUP(Tabelle1[[#This Row],[bank_name]],list_all_banks!$B$1:$C$691,2,FALSE)</f>
        <v>DE28814</v>
      </c>
      <c r="D963" s="6" t="s">
        <v>401</v>
      </c>
      <c r="E963" s="42" t="str">
        <f t="shared" ref="E963:E1026" si="15">CONCATENATE($E$2,F963)</f>
        <v>31.12.2016</v>
      </c>
      <c r="F963">
        <v>2016</v>
      </c>
      <c r="G963">
        <v>0</v>
      </c>
      <c r="H963" t="s">
        <v>20</v>
      </c>
      <c r="I963">
        <v>1</v>
      </c>
      <c r="J963" t="s">
        <v>1382</v>
      </c>
      <c r="K963" t="s">
        <v>1</v>
      </c>
      <c r="L963">
        <v>1</v>
      </c>
      <c r="M963" t="s">
        <v>14</v>
      </c>
      <c r="N963" t="s">
        <v>19</v>
      </c>
      <c r="P963">
        <v>3</v>
      </c>
      <c r="Q963">
        <v>3</v>
      </c>
      <c r="R963">
        <v>0</v>
      </c>
      <c r="S963">
        <v>0</v>
      </c>
      <c r="U963">
        <v>1</v>
      </c>
      <c r="V963">
        <v>0</v>
      </c>
      <c r="W963" t="s">
        <v>20</v>
      </c>
      <c r="Y963" t="s">
        <v>293</v>
      </c>
      <c r="Z963">
        <v>0.9</v>
      </c>
      <c r="AA963">
        <v>6</v>
      </c>
      <c r="AB963">
        <v>0.1</v>
      </c>
      <c r="AC963" t="s">
        <v>20</v>
      </c>
      <c r="AD963" t="s">
        <v>20</v>
      </c>
      <c r="AE963" t="s">
        <v>20</v>
      </c>
      <c r="AF963" t="s">
        <v>20</v>
      </c>
      <c r="AG963">
        <v>0.2</v>
      </c>
      <c r="AH963">
        <v>0</v>
      </c>
      <c r="AI963">
        <v>0</v>
      </c>
      <c r="AK963">
        <v>0</v>
      </c>
      <c r="AL963">
        <v>0</v>
      </c>
      <c r="AM963">
        <v>1</v>
      </c>
      <c r="AN963">
        <v>2</v>
      </c>
      <c r="AO963">
        <v>0</v>
      </c>
      <c r="AQ963">
        <v>1</v>
      </c>
      <c r="AR963">
        <v>2</v>
      </c>
      <c r="AS963">
        <v>0</v>
      </c>
      <c r="AT963">
        <v>1</v>
      </c>
      <c r="AU963">
        <v>2</v>
      </c>
      <c r="AV963">
        <v>0</v>
      </c>
      <c r="BA963" s="9" t="s">
        <v>2375</v>
      </c>
      <c r="BB963" s="6" t="s">
        <v>1425</v>
      </c>
      <c r="BG963" s="9"/>
      <c r="BI963" t="s">
        <v>3146</v>
      </c>
    </row>
    <row r="964" spans="1:61" x14ac:dyDescent="0.25">
      <c r="A964" s="102" t="s">
        <v>1</v>
      </c>
      <c r="B964" s="9" t="s">
        <v>400</v>
      </c>
      <c r="C964" s="9" t="str">
        <f>VLOOKUP(Tabelle1[[#This Row],[bank_name]],list_all_banks!$B$1:$C$691,2,FALSE)</f>
        <v>DE28814</v>
      </c>
      <c r="D964" s="6" t="s">
        <v>401</v>
      </c>
      <c r="E964" s="42" t="str">
        <f t="shared" si="15"/>
        <v>31.12.2016</v>
      </c>
      <c r="F964" s="9">
        <v>2016</v>
      </c>
      <c r="G964" s="9">
        <v>0</v>
      </c>
      <c r="H964" s="9" t="s">
        <v>20</v>
      </c>
      <c r="I964" s="9">
        <v>1</v>
      </c>
      <c r="J964" s="9" t="s">
        <v>1382</v>
      </c>
      <c r="K964" s="9" t="s">
        <v>1</v>
      </c>
      <c r="L964" s="9">
        <v>1</v>
      </c>
      <c r="M964" s="9" t="s">
        <v>14</v>
      </c>
      <c r="N964" s="9" t="s">
        <v>19</v>
      </c>
      <c r="P964" s="9">
        <v>3</v>
      </c>
      <c r="Q964" s="9">
        <v>3</v>
      </c>
      <c r="R964" s="9">
        <v>0</v>
      </c>
      <c r="S964" s="9">
        <v>0</v>
      </c>
      <c r="U964" s="9">
        <v>1</v>
      </c>
      <c r="V964" s="9">
        <v>0</v>
      </c>
      <c r="W964" s="9" t="s">
        <v>20</v>
      </c>
      <c r="Y964" s="9" t="s">
        <v>983</v>
      </c>
      <c r="Z964" s="9">
        <v>0.4</v>
      </c>
      <c r="AA964" s="9">
        <v>8</v>
      </c>
      <c r="AB964" s="9">
        <v>-0.4</v>
      </c>
      <c r="AC964" s="9" t="s">
        <v>20</v>
      </c>
      <c r="AD964" s="9" t="s">
        <v>20</v>
      </c>
      <c r="AE964" s="9" t="s">
        <v>20</v>
      </c>
      <c r="AF964" s="9" t="s">
        <v>20</v>
      </c>
      <c r="AG964" s="9">
        <v>0.1</v>
      </c>
      <c r="AH964" s="9">
        <v>0</v>
      </c>
      <c r="AI964" s="9">
        <v>0</v>
      </c>
      <c r="AK964" s="9">
        <v>0</v>
      </c>
      <c r="AL964" s="9">
        <v>0</v>
      </c>
      <c r="AM964" s="9">
        <v>1</v>
      </c>
      <c r="AN964" s="9">
        <v>2</v>
      </c>
      <c r="AO964" s="9">
        <v>0</v>
      </c>
      <c r="AQ964" s="9">
        <v>1</v>
      </c>
      <c r="AR964" s="9">
        <v>2</v>
      </c>
      <c r="AS964" s="9">
        <v>0</v>
      </c>
      <c r="AT964" s="9">
        <v>1</v>
      </c>
      <c r="AU964" s="9">
        <v>2</v>
      </c>
      <c r="AV964" s="9">
        <v>0</v>
      </c>
      <c r="AW964" s="9"/>
      <c r="AX964" s="9"/>
      <c r="BA964" s="9" t="s">
        <v>2375</v>
      </c>
      <c r="BB964" s="6" t="s">
        <v>1425</v>
      </c>
      <c r="BC964" s="9"/>
      <c r="BD964" s="9"/>
      <c r="BE964" s="9"/>
      <c r="BF964" s="9"/>
      <c r="BG964" s="9"/>
      <c r="BI964" t="s">
        <v>3146</v>
      </c>
    </row>
    <row r="965" spans="1:61" x14ac:dyDescent="0.25">
      <c r="A965" s="102" t="s">
        <v>1</v>
      </c>
      <c r="B965" s="9" t="s">
        <v>400</v>
      </c>
      <c r="C965" s="9" t="str">
        <f>VLOOKUP(Tabelle1[[#This Row],[bank_name]],list_all_banks!$B$1:$C$691,2,FALSE)</f>
        <v>DE28814</v>
      </c>
      <c r="D965" s="6" t="s">
        <v>401</v>
      </c>
      <c r="E965" s="42" t="str">
        <f t="shared" si="15"/>
        <v>31.12.2016</v>
      </c>
      <c r="F965" s="9">
        <v>2016</v>
      </c>
      <c r="G965" s="9">
        <v>0</v>
      </c>
      <c r="H965" s="9" t="s">
        <v>20</v>
      </c>
      <c r="I965" s="9">
        <v>1</v>
      </c>
      <c r="J965" s="9" t="s">
        <v>1382</v>
      </c>
      <c r="K965" s="9" t="s">
        <v>1</v>
      </c>
      <c r="L965" s="9">
        <v>1</v>
      </c>
      <c r="M965" s="9" t="s">
        <v>14</v>
      </c>
      <c r="N965" s="9" t="s">
        <v>19</v>
      </c>
      <c r="P965" s="9">
        <v>3</v>
      </c>
      <c r="Q965" s="9">
        <v>3</v>
      </c>
      <c r="R965" s="9">
        <v>0</v>
      </c>
      <c r="S965" s="9">
        <v>0</v>
      </c>
      <c r="U965" s="9">
        <v>1</v>
      </c>
      <c r="V965" s="9">
        <v>0</v>
      </c>
      <c r="W965" s="9" t="s">
        <v>20</v>
      </c>
      <c r="Y965" s="9" t="s">
        <v>1681</v>
      </c>
      <c r="Z965" s="9">
        <v>10.24</v>
      </c>
      <c r="AA965" s="9">
        <v>0</v>
      </c>
      <c r="AB965" s="9" t="s">
        <v>20</v>
      </c>
      <c r="AC965" s="9" t="s">
        <v>20</v>
      </c>
      <c r="AD965" s="9" t="s">
        <v>20</v>
      </c>
      <c r="AE965" s="9" t="s">
        <v>20</v>
      </c>
      <c r="AF965" s="9" t="s">
        <v>20</v>
      </c>
      <c r="AG965" s="9" t="s">
        <v>20</v>
      </c>
      <c r="AH965" s="9">
        <v>0</v>
      </c>
      <c r="AI965" s="9">
        <v>0</v>
      </c>
      <c r="AK965" s="9">
        <v>0</v>
      </c>
      <c r="AL965" s="9">
        <v>0</v>
      </c>
      <c r="AM965" s="9">
        <v>1</v>
      </c>
      <c r="AN965" s="9">
        <v>2</v>
      </c>
      <c r="AO965" s="9">
        <v>0</v>
      </c>
      <c r="AQ965" s="9">
        <v>1</v>
      </c>
      <c r="AR965" s="9">
        <v>2</v>
      </c>
      <c r="AS965" s="9">
        <v>0</v>
      </c>
      <c r="AT965" s="9">
        <v>1</v>
      </c>
      <c r="AU965" s="9">
        <v>2</v>
      </c>
      <c r="AV965" s="9">
        <v>0</v>
      </c>
      <c r="AW965" s="9"/>
      <c r="AX965" s="9"/>
      <c r="BA965" s="9" t="s">
        <v>2375</v>
      </c>
      <c r="BB965" s="6" t="s">
        <v>1425</v>
      </c>
      <c r="BG965" s="9"/>
      <c r="BI965" t="s">
        <v>3146</v>
      </c>
    </row>
    <row r="966" spans="1:61" x14ac:dyDescent="0.25">
      <c r="A966" s="17" t="s">
        <v>1</v>
      </c>
      <c r="B966" t="s">
        <v>400</v>
      </c>
      <c r="C966" t="str">
        <f>VLOOKUP(Tabelle1[[#This Row],[bank_name]],list_all_banks!$B$1:$C$691,2,FALSE)</f>
        <v>DE28814</v>
      </c>
      <c r="D966" s="6" t="s">
        <v>401</v>
      </c>
      <c r="E966" s="42" t="str">
        <f t="shared" si="15"/>
        <v>31.12.2016</v>
      </c>
      <c r="F966">
        <v>2016</v>
      </c>
      <c r="G966">
        <v>0</v>
      </c>
      <c r="H966" t="s">
        <v>20</v>
      </c>
      <c r="I966">
        <v>1</v>
      </c>
      <c r="J966" t="s">
        <v>1382</v>
      </c>
      <c r="K966" t="s">
        <v>1</v>
      </c>
      <c r="L966">
        <v>1</v>
      </c>
      <c r="M966" t="s">
        <v>14</v>
      </c>
      <c r="N966" t="s">
        <v>19</v>
      </c>
      <c r="P966">
        <v>3</v>
      </c>
      <c r="Q966">
        <v>3</v>
      </c>
      <c r="R966">
        <v>0</v>
      </c>
      <c r="S966">
        <v>0</v>
      </c>
      <c r="U966">
        <v>1</v>
      </c>
      <c r="V966">
        <v>0</v>
      </c>
      <c r="W966" t="s">
        <v>20</v>
      </c>
      <c r="Y966" t="s">
        <v>1672</v>
      </c>
      <c r="Z966">
        <v>0.1</v>
      </c>
      <c r="AA966">
        <v>2</v>
      </c>
      <c r="AB966">
        <v>0</v>
      </c>
      <c r="AC966" t="s">
        <v>20</v>
      </c>
      <c r="AD966" t="s">
        <v>20</v>
      </c>
      <c r="AE966" t="s">
        <v>20</v>
      </c>
      <c r="AF966" t="s">
        <v>20</v>
      </c>
      <c r="AG966">
        <v>0</v>
      </c>
      <c r="AH966">
        <v>0</v>
      </c>
      <c r="AI966">
        <v>0</v>
      </c>
      <c r="AK966">
        <v>0</v>
      </c>
      <c r="AL966">
        <v>0</v>
      </c>
      <c r="AM966">
        <v>1</v>
      </c>
      <c r="AN966">
        <v>2</v>
      </c>
      <c r="AO966">
        <v>0</v>
      </c>
      <c r="AQ966">
        <v>1</v>
      </c>
      <c r="AR966">
        <v>2</v>
      </c>
      <c r="AS966">
        <v>0</v>
      </c>
      <c r="AT966">
        <v>1</v>
      </c>
      <c r="AU966">
        <v>2</v>
      </c>
      <c r="AV966">
        <v>0</v>
      </c>
      <c r="BA966" s="9" t="s">
        <v>2375</v>
      </c>
      <c r="BB966" s="6" t="s">
        <v>1425</v>
      </c>
      <c r="BG966" s="9"/>
      <c r="BI966" t="s">
        <v>3146</v>
      </c>
    </row>
    <row r="967" spans="1:61" x14ac:dyDescent="0.25">
      <c r="A967" s="17" t="s">
        <v>1</v>
      </c>
      <c r="B967" t="s">
        <v>400</v>
      </c>
      <c r="C967" t="str">
        <f>VLOOKUP(Tabelle1[[#This Row],[bank_name]],list_all_banks!$B$1:$C$691,2,FALSE)</f>
        <v>DE28814</v>
      </c>
      <c r="D967" s="6" t="s">
        <v>401</v>
      </c>
      <c r="E967" s="42" t="str">
        <f t="shared" si="15"/>
        <v>31.12.2016</v>
      </c>
      <c r="F967">
        <v>2016</v>
      </c>
      <c r="G967">
        <v>0</v>
      </c>
      <c r="H967" t="s">
        <v>20</v>
      </c>
      <c r="I967">
        <v>1</v>
      </c>
      <c r="J967" t="s">
        <v>1382</v>
      </c>
      <c r="K967" t="s">
        <v>1</v>
      </c>
      <c r="L967">
        <v>1</v>
      </c>
      <c r="M967" t="s">
        <v>14</v>
      </c>
      <c r="N967" t="s">
        <v>19</v>
      </c>
      <c r="P967">
        <v>3</v>
      </c>
      <c r="Q967">
        <v>3</v>
      </c>
      <c r="R967">
        <v>0</v>
      </c>
      <c r="S967">
        <v>0</v>
      </c>
      <c r="U967">
        <v>1</v>
      </c>
      <c r="V967">
        <v>0</v>
      </c>
      <c r="W967" t="s">
        <v>20</v>
      </c>
      <c r="Y967" t="s">
        <v>1651</v>
      </c>
      <c r="Z967">
        <v>14.5</v>
      </c>
      <c r="AA967">
        <v>44</v>
      </c>
      <c r="AB967">
        <v>0.9</v>
      </c>
      <c r="AC967" t="s">
        <v>20</v>
      </c>
      <c r="AD967" t="s">
        <v>20</v>
      </c>
      <c r="AE967" t="s">
        <v>20</v>
      </c>
      <c r="AF967" t="s">
        <v>20</v>
      </c>
      <c r="AG967">
        <v>0.9</v>
      </c>
      <c r="AH967">
        <v>0</v>
      </c>
      <c r="AI967">
        <v>0</v>
      </c>
      <c r="AK967">
        <v>0</v>
      </c>
      <c r="AL967">
        <v>0</v>
      </c>
      <c r="AM967">
        <v>1</v>
      </c>
      <c r="AN967">
        <v>2</v>
      </c>
      <c r="AO967">
        <v>0</v>
      </c>
      <c r="AQ967">
        <v>1</v>
      </c>
      <c r="AR967">
        <v>2</v>
      </c>
      <c r="AS967">
        <v>0</v>
      </c>
      <c r="AT967">
        <v>1</v>
      </c>
      <c r="AU967">
        <v>2</v>
      </c>
      <c r="AV967">
        <v>0</v>
      </c>
      <c r="BA967" s="9" t="s">
        <v>2375</v>
      </c>
      <c r="BB967" s="6" t="s">
        <v>1425</v>
      </c>
      <c r="BG967" s="9"/>
      <c r="BI967" t="s">
        <v>3146</v>
      </c>
    </row>
    <row r="968" spans="1:61" s="44" customFormat="1" ht="15.75" thickBot="1" x14ac:dyDescent="0.3">
      <c r="A968" s="133" t="s">
        <v>1</v>
      </c>
      <c r="B968" s="44" t="s">
        <v>400</v>
      </c>
      <c r="C968" s="44" t="str">
        <f>VLOOKUP(Tabelle1[[#This Row],[bank_name]],list_all_banks!$B$1:$C$691,2,FALSE)</f>
        <v>DE28814</v>
      </c>
      <c r="D968" s="45" t="s">
        <v>401</v>
      </c>
      <c r="E968" s="46" t="str">
        <f t="shared" si="15"/>
        <v>31.12.2016</v>
      </c>
      <c r="F968" s="44">
        <v>2016</v>
      </c>
      <c r="G968" s="44">
        <v>0</v>
      </c>
      <c r="H968" s="44" t="s">
        <v>20</v>
      </c>
      <c r="I968" s="44">
        <v>1</v>
      </c>
      <c r="J968" s="44" t="s">
        <v>1382</v>
      </c>
      <c r="K968" s="44" t="s">
        <v>1</v>
      </c>
      <c r="L968" s="44">
        <v>1</v>
      </c>
      <c r="M968" s="44" t="s">
        <v>14</v>
      </c>
      <c r="N968" s="44" t="s">
        <v>19</v>
      </c>
      <c r="O968" s="45"/>
      <c r="P968" s="44">
        <v>3</v>
      </c>
      <c r="Q968" s="44">
        <v>3</v>
      </c>
      <c r="R968" s="44">
        <v>0</v>
      </c>
      <c r="S968" s="44">
        <v>0</v>
      </c>
      <c r="T968" s="45"/>
      <c r="U968" s="44">
        <v>1</v>
      </c>
      <c r="V968" s="44">
        <v>0</v>
      </c>
      <c r="W968" s="44" t="s">
        <v>20</v>
      </c>
      <c r="X968" s="45"/>
      <c r="Y968" s="44" t="s">
        <v>1694</v>
      </c>
      <c r="Z968" s="44">
        <v>-0.3</v>
      </c>
      <c r="AA968" s="44">
        <v>6</v>
      </c>
      <c r="AB968" s="44">
        <v>-0.1</v>
      </c>
      <c r="AC968" s="44" t="s">
        <v>20</v>
      </c>
      <c r="AD968" s="44" t="s">
        <v>20</v>
      </c>
      <c r="AE968" s="44" t="s">
        <v>20</v>
      </c>
      <c r="AF968" s="44" t="s">
        <v>20</v>
      </c>
      <c r="AG968" s="44">
        <v>-0.1</v>
      </c>
      <c r="AH968" s="44">
        <v>0</v>
      </c>
      <c r="AI968" s="44">
        <v>0</v>
      </c>
      <c r="AJ968" s="45"/>
      <c r="AK968" s="44">
        <v>0</v>
      </c>
      <c r="AL968" s="44">
        <v>0</v>
      </c>
      <c r="AM968" s="44">
        <v>1</v>
      </c>
      <c r="AN968" s="44">
        <v>2</v>
      </c>
      <c r="AO968" s="44">
        <v>0</v>
      </c>
      <c r="AP968" s="45"/>
      <c r="AQ968" s="44">
        <v>1</v>
      </c>
      <c r="AR968" s="44">
        <v>2</v>
      </c>
      <c r="AS968" s="44">
        <v>0</v>
      </c>
      <c r="AT968" s="44">
        <v>1</v>
      </c>
      <c r="AU968" s="44">
        <v>2</v>
      </c>
      <c r="AV968" s="44">
        <v>0</v>
      </c>
      <c r="AY968" s="45"/>
      <c r="AZ968" s="46"/>
      <c r="BA968" s="44" t="s">
        <v>2375</v>
      </c>
      <c r="BB968" s="45" t="s">
        <v>1425</v>
      </c>
      <c r="BH968" s="45"/>
      <c r="BI968" t="s">
        <v>3146</v>
      </c>
    </row>
    <row r="969" spans="1:61" s="60" customFormat="1" ht="15.75" thickBot="1" x14ac:dyDescent="0.3">
      <c r="A969" s="60" t="s">
        <v>1</v>
      </c>
      <c r="B969" s="60" t="s">
        <v>1909</v>
      </c>
      <c r="C969" s="60" t="str">
        <f>VLOOKUP(Tabelle1[[#This Row],[bank_name]],list_all_banks!$B$1:$C$691,2,FALSE)</f>
        <v>DE40089</v>
      </c>
      <c r="D969" s="128" t="s">
        <v>1910</v>
      </c>
      <c r="E969" s="176" t="str">
        <f t="shared" si="15"/>
        <v>31.12.</v>
      </c>
      <c r="O969" s="128"/>
      <c r="T969" s="128"/>
      <c r="X969" s="128"/>
      <c r="AJ969" s="128"/>
      <c r="AP969" s="128"/>
      <c r="AY969" s="128"/>
      <c r="AZ969" s="176"/>
      <c r="BB969" s="128"/>
      <c r="BH969" s="128"/>
      <c r="BI969" s="9" t="s">
        <v>3146</v>
      </c>
    </row>
    <row r="970" spans="1:61" s="60" customFormat="1" ht="15.75" thickBot="1" x14ac:dyDescent="0.3">
      <c r="A970" s="143" t="s">
        <v>1</v>
      </c>
      <c r="B970" s="60" t="s">
        <v>402</v>
      </c>
      <c r="C970" s="60" t="str">
        <f>VLOOKUP(Tabelle1[[#This Row],[bank_name]],list_all_banks!$B$1:$C$691,2,FALSE)</f>
        <v>DE40142</v>
      </c>
      <c r="D970" s="128" t="s">
        <v>403</v>
      </c>
      <c r="E970" s="176" t="str">
        <f t="shared" si="15"/>
        <v>31.12.2014</v>
      </c>
      <c r="F970" s="60">
        <v>2014</v>
      </c>
      <c r="G970" s="60">
        <v>0</v>
      </c>
      <c r="H970" s="154" t="s">
        <v>20</v>
      </c>
      <c r="I970" s="60">
        <v>1</v>
      </c>
      <c r="J970" s="60" t="s">
        <v>1382</v>
      </c>
      <c r="K970" s="60" t="s">
        <v>1</v>
      </c>
      <c r="L970" s="60">
        <v>0</v>
      </c>
      <c r="M970" s="60" t="s">
        <v>14</v>
      </c>
      <c r="N970" s="60" t="s">
        <v>19</v>
      </c>
      <c r="O970" s="128"/>
      <c r="P970" s="60">
        <v>1</v>
      </c>
      <c r="Q970" s="60">
        <v>0</v>
      </c>
      <c r="R970" s="60">
        <v>0</v>
      </c>
      <c r="S970" s="60">
        <v>0</v>
      </c>
      <c r="T970" s="128"/>
      <c r="U970" s="60">
        <v>3</v>
      </c>
      <c r="V970" s="60">
        <v>0</v>
      </c>
      <c r="W970" s="60" t="s">
        <v>20</v>
      </c>
      <c r="X970" s="128"/>
      <c r="Y970" s="60" t="s">
        <v>1</v>
      </c>
      <c r="Z970" s="145">
        <v>223.01</v>
      </c>
      <c r="AA970" s="145">
        <v>1357</v>
      </c>
      <c r="AB970" s="145">
        <v>5.25</v>
      </c>
      <c r="AC970" s="145" t="s">
        <v>20</v>
      </c>
      <c r="AD970" s="145" t="s">
        <v>20</v>
      </c>
      <c r="AE970" s="145" t="s">
        <v>20</v>
      </c>
      <c r="AF970" s="145" t="s">
        <v>20</v>
      </c>
      <c r="AG970" s="156">
        <v>4.12</v>
      </c>
      <c r="AH970" s="60" t="s">
        <v>20</v>
      </c>
      <c r="AI970" s="60">
        <v>1</v>
      </c>
      <c r="AJ970" s="128"/>
      <c r="AK970" s="60">
        <v>1</v>
      </c>
      <c r="AL970" s="60">
        <v>0</v>
      </c>
      <c r="AM970" s="60" t="s">
        <v>20</v>
      </c>
      <c r="AN970" s="60" t="s">
        <v>20</v>
      </c>
      <c r="AO970" s="60" t="s">
        <v>20</v>
      </c>
      <c r="AP970" s="128"/>
      <c r="AQ970" s="60">
        <v>0</v>
      </c>
      <c r="AR970" s="60" t="s">
        <v>20</v>
      </c>
      <c r="AS970" s="60" t="s">
        <v>20</v>
      </c>
      <c r="AT970" s="60">
        <v>0</v>
      </c>
      <c r="AU970" s="60">
        <v>0</v>
      </c>
      <c r="AV970" s="60">
        <v>0</v>
      </c>
      <c r="AY970" s="128"/>
      <c r="AZ970" s="176" t="s">
        <v>3120</v>
      </c>
      <c r="BA970" s="147" t="s">
        <v>2376</v>
      </c>
      <c r="BB970" s="128" t="s">
        <v>1426</v>
      </c>
      <c r="BH970" s="128"/>
      <c r="BI970" t="s">
        <v>3146</v>
      </c>
    </row>
    <row r="971" spans="1:61" s="60" customFormat="1" ht="15.75" thickBot="1" x14ac:dyDescent="0.3">
      <c r="A971" s="143" t="s">
        <v>1</v>
      </c>
      <c r="B971" s="60" t="s">
        <v>402</v>
      </c>
      <c r="C971" s="60" t="str">
        <f>VLOOKUP(Tabelle1[[#This Row],[bank_name]],list_all_banks!$B$1:$C$691,2,FALSE)</f>
        <v>DE40142</v>
      </c>
      <c r="D971" s="128" t="s">
        <v>403</v>
      </c>
      <c r="E971" s="176" t="str">
        <f t="shared" si="15"/>
        <v>31.12.2015</v>
      </c>
      <c r="F971" s="60">
        <v>2015</v>
      </c>
      <c r="G971" s="60">
        <v>0</v>
      </c>
      <c r="H971" s="154" t="s">
        <v>20</v>
      </c>
      <c r="I971" s="60">
        <v>1</v>
      </c>
      <c r="J971" s="60" t="s">
        <v>1382</v>
      </c>
      <c r="K971" s="60" t="s">
        <v>1</v>
      </c>
      <c r="L971" s="60">
        <v>0</v>
      </c>
      <c r="M971" s="60" t="s">
        <v>14</v>
      </c>
      <c r="N971" s="60" t="s">
        <v>19</v>
      </c>
      <c r="O971" s="128"/>
      <c r="P971" s="60">
        <v>1</v>
      </c>
      <c r="Q971" s="60">
        <v>0</v>
      </c>
      <c r="R971" s="60">
        <v>0</v>
      </c>
      <c r="S971" s="60">
        <v>0</v>
      </c>
      <c r="T971" s="128"/>
      <c r="U971" s="60">
        <v>3</v>
      </c>
      <c r="V971" s="60">
        <v>0</v>
      </c>
      <c r="W971" s="60" t="s">
        <v>20</v>
      </c>
      <c r="X971" s="128"/>
      <c r="Y971" s="60" t="s">
        <v>1</v>
      </c>
      <c r="Z971" s="145">
        <v>231.5</v>
      </c>
      <c r="AA971" s="145">
        <v>1248</v>
      </c>
      <c r="AB971" s="145">
        <v>17.399999999999999</v>
      </c>
      <c r="AC971" s="145" t="s">
        <v>20</v>
      </c>
      <c r="AD971" s="145" t="s">
        <v>20</v>
      </c>
      <c r="AE971" s="145" t="s">
        <v>20</v>
      </c>
      <c r="AF971" s="145" t="s">
        <v>20</v>
      </c>
      <c r="AG971" s="156">
        <v>6.2</v>
      </c>
      <c r="AH971" s="60">
        <v>0</v>
      </c>
      <c r="AI971" s="60">
        <v>0</v>
      </c>
      <c r="AJ971" s="128"/>
      <c r="AK971" s="60">
        <v>1</v>
      </c>
      <c r="AL971" s="60">
        <v>0</v>
      </c>
      <c r="AM971" s="60" t="s">
        <v>20</v>
      </c>
      <c r="AN971" s="60" t="s">
        <v>20</v>
      </c>
      <c r="AO971" s="60" t="s">
        <v>20</v>
      </c>
      <c r="AP971" s="128"/>
      <c r="AQ971" s="60">
        <v>0</v>
      </c>
      <c r="AR971" s="60" t="s">
        <v>20</v>
      </c>
      <c r="AS971" s="60" t="s">
        <v>20</v>
      </c>
      <c r="AT971" s="60">
        <v>0</v>
      </c>
      <c r="AU971" s="60">
        <v>0</v>
      </c>
      <c r="AV971" s="60">
        <v>0</v>
      </c>
      <c r="AY971" s="128"/>
      <c r="AZ971" s="176" t="s">
        <v>3120</v>
      </c>
      <c r="BA971" s="60" t="s">
        <v>2377</v>
      </c>
      <c r="BB971" s="128" t="s">
        <v>1427</v>
      </c>
      <c r="BH971" s="128"/>
      <c r="BI971" t="s">
        <v>3146</v>
      </c>
    </row>
    <row r="972" spans="1:61" s="60" customFormat="1" ht="15.75" thickBot="1" x14ac:dyDescent="0.3">
      <c r="A972" s="143" t="s">
        <v>1</v>
      </c>
      <c r="B972" s="60" t="s">
        <v>402</v>
      </c>
      <c r="C972" s="60" t="str">
        <f>VLOOKUP(Tabelle1[[#This Row],[bank_name]],list_all_banks!$B$1:$C$691,2,FALSE)</f>
        <v>DE40142</v>
      </c>
      <c r="D972" s="128" t="s">
        <v>403</v>
      </c>
      <c r="E972" s="176" t="str">
        <f t="shared" si="15"/>
        <v>31.12.2016</v>
      </c>
      <c r="F972" s="60">
        <v>2016</v>
      </c>
      <c r="G972" s="60">
        <v>1</v>
      </c>
      <c r="H972" s="154" t="s">
        <v>20</v>
      </c>
      <c r="I972" s="60">
        <v>1</v>
      </c>
      <c r="J972" s="60" t="s">
        <v>1382</v>
      </c>
      <c r="K972" s="60" t="s">
        <v>1</v>
      </c>
      <c r="L972" s="60">
        <v>0</v>
      </c>
      <c r="M972" s="60" t="s">
        <v>14</v>
      </c>
      <c r="N972" s="60" t="s">
        <v>19</v>
      </c>
      <c r="O972" s="128"/>
      <c r="P972" s="60">
        <v>1</v>
      </c>
      <c r="Q972" s="60">
        <v>0</v>
      </c>
      <c r="R972" s="60">
        <v>0</v>
      </c>
      <c r="S972" s="60">
        <v>0</v>
      </c>
      <c r="T972" s="128"/>
      <c r="U972" s="60">
        <v>3</v>
      </c>
      <c r="V972" s="60">
        <v>0</v>
      </c>
      <c r="W972" s="60" t="s">
        <v>20</v>
      </c>
      <c r="X972" s="128"/>
      <c r="Y972" s="60" t="s">
        <v>1</v>
      </c>
      <c r="Z972" s="145">
        <v>229</v>
      </c>
      <c r="AA972" s="145">
        <v>1224</v>
      </c>
      <c r="AB972" s="145">
        <v>12.7</v>
      </c>
      <c r="AC972" s="145" t="s">
        <v>20</v>
      </c>
      <c r="AD972" s="145" t="s">
        <v>20</v>
      </c>
      <c r="AE972" s="145" t="s">
        <v>20</v>
      </c>
      <c r="AF972" s="145" t="s">
        <v>20</v>
      </c>
      <c r="AG972" s="145">
        <v>4</v>
      </c>
      <c r="AH972" s="60">
        <v>0</v>
      </c>
      <c r="AI972" s="60">
        <v>1</v>
      </c>
      <c r="AJ972" s="128"/>
      <c r="AK972" s="60">
        <v>1</v>
      </c>
      <c r="AL972" s="60">
        <v>0</v>
      </c>
      <c r="AM972" s="60" t="s">
        <v>20</v>
      </c>
      <c r="AN972" s="60" t="s">
        <v>20</v>
      </c>
      <c r="AO972" s="60" t="s">
        <v>20</v>
      </c>
      <c r="AP972" s="128"/>
      <c r="AQ972" s="155">
        <v>3</v>
      </c>
      <c r="AR972" s="60" t="s">
        <v>20</v>
      </c>
      <c r="AS972" s="60" t="s">
        <v>20</v>
      </c>
      <c r="AT972" s="60">
        <v>3</v>
      </c>
      <c r="AU972" s="60">
        <v>0</v>
      </c>
      <c r="AV972" s="60">
        <v>0</v>
      </c>
      <c r="AY972" s="128"/>
      <c r="AZ972" s="176" t="s">
        <v>3120</v>
      </c>
      <c r="BA972" s="60" t="s">
        <v>2378</v>
      </c>
      <c r="BB972" s="128" t="s">
        <v>1428</v>
      </c>
      <c r="BH972" s="128"/>
      <c r="BI972" t="s">
        <v>3146</v>
      </c>
    </row>
    <row r="973" spans="1:61" x14ac:dyDescent="0.25">
      <c r="A973" s="9" t="s">
        <v>1</v>
      </c>
      <c r="B973" s="9" t="s">
        <v>404</v>
      </c>
      <c r="C973" s="9" t="str">
        <f>VLOOKUP(Tabelle1[[#This Row],[bank_name]],list_all_banks!$B$1:$C$691,2,FALSE)</f>
        <v>DE40606</v>
      </c>
      <c r="D973" s="6" t="s">
        <v>405</v>
      </c>
      <c r="E973" s="42" t="str">
        <f t="shared" si="15"/>
        <v>31.12.2013</v>
      </c>
      <c r="F973" s="9">
        <v>2013</v>
      </c>
      <c r="G973" s="9" t="s">
        <v>1382</v>
      </c>
      <c r="H973" s="9" t="s">
        <v>20</v>
      </c>
      <c r="I973" s="9">
        <v>1</v>
      </c>
      <c r="J973" s="9">
        <v>2</v>
      </c>
      <c r="K973" s="9" t="s">
        <v>1</v>
      </c>
      <c r="L973" s="9">
        <v>1</v>
      </c>
      <c r="M973" s="9" t="s">
        <v>14</v>
      </c>
      <c r="N973" s="9" t="s">
        <v>19</v>
      </c>
      <c r="P973" s="9">
        <v>1</v>
      </c>
      <c r="Q973" s="9">
        <v>2</v>
      </c>
      <c r="R973" s="9">
        <v>1</v>
      </c>
      <c r="S973" s="9">
        <v>0</v>
      </c>
      <c r="U973" s="53">
        <v>0</v>
      </c>
      <c r="V973" s="9">
        <v>0</v>
      </c>
      <c r="W973" s="9" t="s">
        <v>20</v>
      </c>
      <c r="Y973" s="9" t="s">
        <v>264</v>
      </c>
      <c r="Z973" s="68">
        <v>46.1</v>
      </c>
      <c r="AA973" s="68">
        <v>830</v>
      </c>
      <c r="AB973" s="68" t="s">
        <v>20</v>
      </c>
      <c r="AC973" s="68" t="s">
        <v>20</v>
      </c>
      <c r="AD973" s="68" t="s">
        <v>20</v>
      </c>
      <c r="AE973" s="68" t="s">
        <v>20</v>
      </c>
      <c r="AF973" s="68" t="s">
        <v>20</v>
      </c>
      <c r="AG973" s="68" t="s">
        <v>20</v>
      </c>
      <c r="AH973" s="9" t="s">
        <v>20</v>
      </c>
      <c r="AI973" s="9">
        <v>0</v>
      </c>
      <c r="AK973" s="9">
        <v>1</v>
      </c>
      <c r="AL973" s="9">
        <v>0</v>
      </c>
      <c r="AM973" s="9">
        <v>1</v>
      </c>
      <c r="AN973" s="9">
        <v>2</v>
      </c>
      <c r="AO973" s="9">
        <v>0</v>
      </c>
      <c r="AQ973" s="90">
        <v>1</v>
      </c>
      <c r="AR973" s="9">
        <v>2</v>
      </c>
      <c r="AS973" s="9">
        <v>1</v>
      </c>
      <c r="AT973" s="9">
        <v>1</v>
      </c>
      <c r="AU973" s="9">
        <v>1</v>
      </c>
      <c r="AV973" s="9">
        <v>2</v>
      </c>
      <c r="AW973" s="9"/>
      <c r="AX973" s="9"/>
      <c r="AZ973" s="42" t="s">
        <v>1886</v>
      </c>
      <c r="BA973" s="63" t="s">
        <v>2379</v>
      </c>
      <c r="BB973" s="6" t="s">
        <v>1853</v>
      </c>
      <c r="BC973" s="9"/>
      <c r="BD973" s="9"/>
      <c r="BE973" s="9"/>
      <c r="BF973" s="9"/>
      <c r="BG973" s="9"/>
      <c r="BI973" t="s">
        <v>3146</v>
      </c>
    </row>
    <row r="974" spans="1:61" x14ac:dyDescent="0.25">
      <c r="A974" s="9" t="s">
        <v>1</v>
      </c>
      <c r="B974" s="9" t="s">
        <v>404</v>
      </c>
      <c r="C974" s="9" t="str">
        <f>VLOOKUP(Tabelle1[[#This Row],[bank_name]],list_all_banks!$B$1:$C$691,2,FALSE)</f>
        <v>DE40606</v>
      </c>
      <c r="D974" s="6" t="s">
        <v>405</v>
      </c>
      <c r="E974" s="42" t="str">
        <f t="shared" si="15"/>
        <v>31.12.2013</v>
      </c>
      <c r="F974" s="9">
        <v>2013</v>
      </c>
      <c r="G974" s="9" t="s">
        <v>1382</v>
      </c>
      <c r="H974" s="9" t="s">
        <v>20</v>
      </c>
      <c r="I974" s="9">
        <v>1</v>
      </c>
      <c r="J974" s="9">
        <v>2</v>
      </c>
      <c r="K974" s="9" t="s">
        <v>1</v>
      </c>
      <c r="L974" s="9">
        <v>1</v>
      </c>
      <c r="M974" s="9" t="s">
        <v>14</v>
      </c>
      <c r="N974" s="9" t="s">
        <v>19</v>
      </c>
      <c r="P974" s="9">
        <v>1</v>
      </c>
      <c r="Q974" s="9">
        <v>2</v>
      </c>
      <c r="R974" s="9">
        <v>1</v>
      </c>
      <c r="S974" s="9">
        <v>0</v>
      </c>
      <c r="U974" s="9">
        <v>0</v>
      </c>
      <c r="V974" s="9">
        <v>0</v>
      </c>
      <c r="W974" s="9" t="s">
        <v>20</v>
      </c>
      <c r="Y974" s="9" t="s">
        <v>1</v>
      </c>
      <c r="Z974" s="68">
        <v>80.099999999999994</v>
      </c>
      <c r="AA974" s="68">
        <v>419</v>
      </c>
      <c r="AB974" s="68" t="s">
        <v>20</v>
      </c>
      <c r="AC974" s="68" t="s">
        <v>20</v>
      </c>
      <c r="AD974" s="68" t="s">
        <v>20</v>
      </c>
      <c r="AE974" s="68" t="s">
        <v>20</v>
      </c>
      <c r="AF974" s="68" t="s">
        <v>20</v>
      </c>
      <c r="AG974" s="68" t="s">
        <v>20</v>
      </c>
      <c r="AH974" s="9" t="s">
        <v>20</v>
      </c>
      <c r="AI974" s="9">
        <v>0</v>
      </c>
      <c r="AK974" s="9">
        <v>1</v>
      </c>
      <c r="AL974" s="9">
        <v>0</v>
      </c>
      <c r="AM974" s="9">
        <v>1</v>
      </c>
      <c r="AN974" s="9">
        <v>2</v>
      </c>
      <c r="AO974" s="9">
        <v>0</v>
      </c>
      <c r="AQ974" s="90">
        <v>1</v>
      </c>
      <c r="AR974" s="9">
        <v>2</v>
      </c>
      <c r="AS974" s="9">
        <v>1</v>
      </c>
      <c r="AT974" s="9">
        <v>1</v>
      </c>
      <c r="AU974" s="9">
        <v>1</v>
      </c>
      <c r="AV974" s="9">
        <v>2</v>
      </c>
      <c r="AW974" s="9"/>
      <c r="AX974" s="9"/>
      <c r="AZ974" s="70" t="s">
        <v>2987</v>
      </c>
      <c r="BA974" s="63" t="s">
        <v>2379</v>
      </c>
      <c r="BB974" s="6" t="s">
        <v>1853</v>
      </c>
      <c r="BC974" s="9"/>
      <c r="BD974" s="9"/>
      <c r="BE974" s="9"/>
      <c r="BF974" s="9"/>
      <c r="BG974" s="9"/>
      <c r="BI974" t="s">
        <v>3146</v>
      </c>
    </row>
    <row r="975" spans="1:61" x14ac:dyDescent="0.25">
      <c r="A975" s="9" t="s">
        <v>1</v>
      </c>
      <c r="B975" s="9" t="s">
        <v>404</v>
      </c>
      <c r="C975" s="9" t="str">
        <f>VLOOKUP(Tabelle1[[#This Row],[bank_name]],list_all_banks!$B$1:$C$691,2,FALSE)</f>
        <v>DE40606</v>
      </c>
      <c r="D975" s="6" t="s">
        <v>405</v>
      </c>
      <c r="E975" s="42" t="str">
        <f t="shared" si="15"/>
        <v>31.12.2013</v>
      </c>
      <c r="F975" s="9">
        <v>2013</v>
      </c>
      <c r="G975" s="9" t="s">
        <v>1382</v>
      </c>
      <c r="H975" s="9" t="s">
        <v>20</v>
      </c>
      <c r="I975" s="9">
        <v>1</v>
      </c>
      <c r="J975" s="9">
        <v>2</v>
      </c>
      <c r="K975" s="9" t="s">
        <v>1</v>
      </c>
      <c r="L975" s="9">
        <v>1</v>
      </c>
      <c r="M975" s="9" t="s">
        <v>14</v>
      </c>
      <c r="N975" s="9" t="s">
        <v>19</v>
      </c>
      <c r="P975" s="9">
        <v>1</v>
      </c>
      <c r="Q975" s="9">
        <v>2</v>
      </c>
      <c r="R975" s="9">
        <v>1</v>
      </c>
      <c r="S975" s="9">
        <v>0</v>
      </c>
      <c r="U975" s="9">
        <v>0</v>
      </c>
      <c r="V975" s="9">
        <v>0</v>
      </c>
      <c r="W975" s="9" t="s">
        <v>20</v>
      </c>
      <c r="Y975" s="9" t="s">
        <v>1225</v>
      </c>
      <c r="Z975" s="68">
        <v>0.9</v>
      </c>
      <c r="AA975" s="68">
        <v>0</v>
      </c>
      <c r="AB975" s="68" t="s">
        <v>20</v>
      </c>
      <c r="AC975" s="68" t="s">
        <v>20</v>
      </c>
      <c r="AD975" s="68" t="s">
        <v>20</v>
      </c>
      <c r="AE975" s="68" t="s">
        <v>20</v>
      </c>
      <c r="AF975" s="68" t="s">
        <v>20</v>
      </c>
      <c r="AG975" s="68" t="s">
        <v>20</v>
      </c>
      <c r="AH975" s="9" t="s">
        <v>20</v>
      </c>
      <c r="AI975" s="9">
        <v>0</v>
      </c>
      <c r="AK975" s="9">
        <v>1</v>
      </c>
      <c r="AL975" s="9">
        <v>0</v>
      </c>
      <c r="AM975" s="9">
        <v>1</v>
      </c>
      <c r="AN975" s="9">
        <v>2</v>
      </c>
      <c r="AO975" s="9">
        <v>0</v>
      </c>
      <c r="AQ975" s="90">
        <v>1</v>
      </c>
      <c r="AR975" s="9">
        <v>2</v>
      </c>
      <c r="AS975" s="9">
        <v>1</v>
      </c>
      <c r="AT975" s="9">
        <v>1</v>
      </c>
      <c r="AU975" s="9">
        <v>1</v>
      </c>
      <c r="AV975" s="9">
        <v>2</v>
      </c>
      <c r="AW975" s="9"/>
      <c r="AX975" s="9"/>
      <c r="AZ975" s="70"/>
      <c r="BA975" s="63" t="s">
        <v>2379</v>
      </c>
      <c r="BB975" s="6" t="s">
        <v>1853</v>
      </c>
      <c r="BG975" s="9"/>
      <c r="BI975" t="s">
        <v>3146</v>
      </c>
    </row>
    <row r="976" spans="1:61" x14ac:dyDescent="0.25">
      <c r="A976" t="s">
        <v>1</v>
      </c>
      <c r="B976" t="s">
        <v>404</v>
      </c>
      <c r="C976" t="str">
        <f>VLOOKUP(Tabelle1[[#This Row],[bank_name]],list_all_banks!$B$1:$C$691,2,FALSE)</f>
        <v>DE40606</v>
      </c>
      <c r="D976" s="6" t="s">
        <v>405</v>
      </c>
      <c r="E976" s="42" t="str">
        <f t="shared" si="15"/>
        <v>31.12.2013</v>
      </c>
      <c r="F976">
        <v>2013</v>
      </c>
      <c r="G976" t="s">
        <v>1382</v>
      </c>
      <c r="H976" t="s">
        <v>20</v>
      </c>
      <c r="I976">
        <v>1</v>
      </c>
      <c r="J976">
        <v>2</v>
      </c>
      <c r="K976" t="s">
        <v>1</v>
      </c>
      <c r="L976">
        <v>1</v>
      </c>
      <c r="M976" t="s">
        <v>14</v>
      </c>
      <c r="N976" t="s">
        <v>19</v>
      </c>
      <c r="P976">
        <v>1</v>
      </c>
      <c r="Q976">
        <v>2</v>
      </c>
      <c r="R976">
        <v>1</v>
      </c>
      <c r="S976">
        <v>0</v>
      </c>
      <c r="U976">
        <v>0</v>
      </c>
      <c r="V976">
        <v>0</v>
      </c>
      <c r="W976" t="s">
        <v>20</v>
      </c>
      <c r="Y976" t="s">
        <v>1324</v>
      </c>
      <c r="Z976" s="13">
        <v>25.9</v>
      </c>
      <c r="AA976" s="13">
        <v>607</v>
      </c>
      <c r="AB976" s="13" t="s">
        <v>20</v>
      </c>
      <c r="AC976" s="13" t="s">
        <v>20</v>
      </c>
      <c r="AD976" s="13" t="s">
        <v>20</v>
      </c>
      <c r="AE976" s="13" t="s">
        <v>20</v>
      </c>
      <c r="AF976" s="13" t="s">
        <v>20</v>
      </c>
      <c r="AG976" s="13" t="s">
        <v>20</v>
      </c>
      <c r="AH976" t="s">
        <v>20</v>
      </c>
      <c r="AI976">
        <v>0</v>
      </c>
      <c r="AK976">
        <v>1</v>
      </c>
      <c r="AL976">
        <v>0</v>
      </c>
      <c r="AM976">
        <v>1</v>
      </c>
      <c r="AN976">
        <v>2</v>
      </c>
      <c r="AO976">
        <v>0</v>
      </c>
      <c r="AQ976" s="30">
        <v>1</v>
      </c>
      <c r="AR976">
        <v>2</v>
      </c>
      <c r="AS976">
        <v>1</v>
      </c>
      <c r="AT976">
        <v>1</v>
      </c>
      <c r="AU976">
        <v>1</v>
      </c>
      <c r="AV976">
        <v>2</v>
      </c>
      <c r="AZ976" s="70"/>
      <c r="BA976" s="14" t="s">
        <v>2379</v>
      </c>
      <c r="BB976" s="6" t="s">
        <v>1853</v>
      </c>
      <c r="BG976" s="9"/>
      <c r="BI976" t="s">
        <v>3146</v>
      </c>
    </row>
    <row r="977" spans="1:61" x14ac:dyDescent="0.25">
      <c r="A977" s="9" t="s">
        <v>1</v>
      </c>
      <c r="B977" s="9" t="s">
        <v>404</v>
      </c>
      <c r="C977" s="9" t="str">
        <f>VLOOKUP(Tabelle1[[#This Row],[bank_name]],list_all_banks!$B$1:$C$691,2,FALSE)</f>
        <v>DE40606</v>
      </c>
      <c r="D977" s="6" t="s">
        <v>405</v>
      </c>
      <c r="E977" s="42" t="str">
        <f t="shared" si="15"/>
        <v>31.12.2013</v>
      </c>
      <c r="F977" s="9">
        <v>2013</v>
      </c>
      <c r="G977" s="9" t="s">
        <v>1382</v>
      </c>
      <c r="H977" s="9" t="s">
        <v>20</v>
      </c>
      <c r="I977" s="9">
        <v>1</v>
      </c>
      <c r="J977" s="9">
        <v>2</v>
      </c>
      <c r="K977" s="9" t="s">
        <v>1</v>
      </c>
      <c r="L977" s="9">
        <v>1</v>
      </c>
      <c r="M977" s="9" t="s">
        <v>14</v>
      </c>
      <c r="N977" s="9" t="s">
        <v>19</v>
      </c>
      <c r="P977" s="9">
        <v>1</v>
      </c>
      <c r="Q977" s="9">
        <v>2</v>
      </c>
      <c r="R977" s="9">
        <v>1</v>
      </c>
      <c r="S977" s="9">
        <v>0</v>
      </c>
      <c r="U977" s="9">
        <v>0</v>
      </c>
      <c r="V977" s="9">
        <v>0</v>
      </c>
      <c r="W977" s="9" t="s">
        <v>20</v>
      </c>
      <c r="Y977" s="9" t="s">
        <v>1629</v>
      </c>
      <c r="Z977" s="68">
        <v>16.2</v>
      </c>
      <c r="AA977" s="68">
        <v>426</v>
      </c>
      <c r="AB977" s="68" t="s">
        <v>20</v>
      </c>
      <c r="AC977" s="68" t="s">
        <v>20</v>
      </c>
      <c r="AD977" s="68" t="s">
        <v>20</v>
      </c>
      <c r="AE977" s="68" t="s">
        <v>20</v>
      </c>
      <c r="AF977" s="68" t="s">
        <v>20</v>
      </c>
      <c r="AG977" s="68" t="s">
        <v>20</v>
      </c>
      <c r="AH977" s="9" t="s">
        <v>20</v>
      </c>
      <c r="AI977" s="9">
        <v>0</v>
      </c>
      <c r="AK977" s="9">
        <v>1</v>
      </c>
      <c r="AL977" s="9">
        <v>0</v>
      </c>
      <c r="AM977" s="9">
        <v>1</v>
      </c>
      <c r="AN977" s="9">
        <v>2</v>
      </c>
      <c r="AO977" s="9">
        <v>0</v>
      </c>
      <c r="AQ977" s="90">
        <v>1</v>
      </c>
      <c r="AR977" s="9">
        <v>2</v>
      </c>
      <c r="AS977" s="9">
        <v>1</v>
      </c>
      <c r="AT977" s="9">
        <v>1</v>
      </c>
      <c r="AU977" s="9">
        <v>1</v>
      </c>
      <c r="AV977" s="9">
        <v>2</v>
      </c>
      <c r="AW977" s="9"/>
      <c r="AX977" s="9"/>
      <c r="AZ977" s="70"/>
      <c r="BA977" s="63" t="s">
        <v>2379</v>
      </c>
      <c r="BB977" s="6" t="s">
        <v>1853</v>
      </c>
      <c r="BC977" s="9"/>
      <c r="BD977" s="9"/>
      <c r="BE977" s="9"/>
      <c r="BF977" s="9"/>
      <c r="BG977" s="9"/>
      <c r="BI977" t="s">
        <v>3146</v>
      </c>
    </row>
    <row r="978" spans="1:61" x14ac:dyDescent="0.25">
      <c r="A978" t="s">
        <v>1</v>
      </c>
      <c r="B978" t="s">
        <v>404</v>
      </c>
      <c r="C978" t="str">
        <f>VLOOKUP(Tabelle1[[#This Row],[bank_name]],list_all_banks!$B$1:$C$691,2,FALSE)</f>
        <v>DE40606</v>
      </c>
      <c r="D978" s="6" t="s">
        <v>405</v>
      </c>
      <c r="E978" s="42" t="str">
        <f t="shared" si="15"/>
        <v>31.12.2013</v>
      </c>
      <c r="F978">
        <v>2013</v>
      </c>
      <c r="G978" t="s">
        <v>1382</v>
      </c>
      <c r="H978" t="s">
        <v>20</v>
      </c>
      <c r="I978">
        <v>1</v>
      </c>
      <c r="J978">
        <v>2</v>
      </c>
      <c r="K978" t="s">
        <v>1</v>
      </c>
      <c r="L978">
        <v>1</v>
      </c>
      <c r="M978" t="s">
        <v>14</v>
      </c>
      <c r="N978" t="s">
        <v>19</v>
      </c>
      <c r="P978">
        <v>1</v>
      </c>
      <c r="Q978">
        <v>2</v>
      </c>
      <c r="R978">
        <v>1</v>
      </c>
      <c r="S978">
        <v>0</v>
      </c>
      <c r="U978">
        <v>0</v>
      </c>
      <c r="V978">
        <v>0</v>
      </c>
      <c r="W978" t="s">
        <v>20</v>
      </c>
      <c r="Y978" t="s">
        <v>1630</v>
      </c>
      <c r="Z978" s="13">
        <v>6.9</v>
      </c>
      <c r="AA978" s="13">
        <v>327</v>
      </c>
      <c r="AB978" s="13" t="s">
        <v>20</v>
      </c>
      <c r="AC978" s="13" t="s">
        <v>20</v>
      </c>
      <c r="AD978" s="13" t="s">
        <v>20</v>
      </c>
      <c r="AE978" s="13" t="s">
        <v>20</v>
      </c>
      <c r="AF978" s="13" t="s">
        <v>20</v>
      </c>
      <c r="AG978" s="13" t="s">
        <v>20</v>
      </c>
      <c r="AH978" t="s">
        <v>20</v>
      </c>
      <c r="AI978">
        <v>0</v>
      </c>
      <c r="AK978">
        <v>1</v>
      </c>
      <c r="AL978">
        <v>0</v>
      </c>
      <c r="AM978">
        <v>1</v>
      </c>
      <c r="AN978">
        <v>2</v>
      </c>
      <c r="AO978">
        <v>0</v>
      </c>
      <c r="AQ978" s="30">
        <v>1</v>
      </c>
      <c r="AR978">
        <v>2</v>
      </c>
      <c r="AS978">
        <v>1</v>
      </c>
      <c r="AT978">
        <v>1</v>
      </c>
      <c r="AU978">
        <v>1</v>
      </c>
      <c r="AV978">
        <v>2</v>
      </c>
      <c r="AZ978" s="70"/>
      <c r="BA978" s="14" t="s">
        <v>2379</v>
      </c>
      <c r="BB978" s="6" t="s">
        <v>1853</v>
      </c>
      <c r="BG978" s="9"/>
      <c r="BI978" t="s">
        <v>3146</v>
      </c>
    </row>
    <row r="979" spans="1:61" x14ac:dyDescent="0.25">
      <c r="A979" t="s">
        <v>1</v>
      </c>
      <c r="B979" t="s">
        <v>404</v>
      </c>
      <c r="C979" t="str">
        <f>VLOOKUP(Tabelle1[[#This Row],[bank_name]],list_all_banks!$B$1:$C$691,2,FALSE)</f>
        <v>DE40606</v>
      </c>
      <c r="D979" s="6" t="s">
        <v>405</v>
      </c>
      <c r="E979" s="42" t="str">
        <f t="shared" si="15"/>
        <v>31.12.2013</v>
      </c>
      <c r="F979">
        <v>2013</v>
      </c>
      <c r="G979" t="s">
        <v>1382</v>
      </c>
      <c r="H979" t="s">
        <v>20</v>
      </c>
      <c r="I979">
        <v>1</v>
      </c>
      <c r="J979">
        <v>2</v>
      </c>
      <c r="K979" t="s">
        <v>1</v>
      </c>
      <c r="L979">
        <v>1</v>
      </c>
      <c r="M979" t="s">
        <v>14</v>
      </c>
      <c r="N979" t="s">
        <v>19</v>
      </c>
      <c r="P979">
        <v>1</v>
      </c>
      <c r="Q979">
        <v>2</v>
      </c>
      <c r="R979">
        <v>1</v>
      </c>
      <c r="S979">
        <v>0</v>
      </c>
      <c r="U979">
        <v>0</v>
      </c>
      <c r="V979">
        <v>0</v>
      </c>
      <c r="W979" t="s">
        <v>20</v>
      </c>
      <c r="Y979" t="s">
        <v>1716</v>
      </c>
      <c r="Z979" s="13">
        <v>10.6</v>
      </c>
      <c r="AA979" s="13">
        <v>301</v>
      </c>
      <c r="AB979" s="13" t="s">
        <v>20</v>
      </c>
      <c r="AC979" s="13" t="s">
        <v>20</v>
      </c>
      <c r="AD979" s="13" t="s">
        <v>20</v>
      </c>
      <c r="AE979" s="13" t="s">
        <v>20</v>
      </c>
      <c r="AF979" s="13" t="s">
        <v>20</v>
      </c>
      <c r="AG979" s="13" t="s">
        <v>20</v>
      </c>
      <c r="AH979" t="s">
        <v>20</v>
      </c>
      <c r="AI979">
        <v>0</v>
      </c>
      <c r="AK979">
        <v>1</v>
      </c>
      <c r="AL979">
        <v>0</v>
      </c>
      <c r="AM979">
        <v>1</v>
      </c>
      <c r="AN979">
        <v>2</v>
      </c>
      <c r="AO979">
        <v>0</v>
      </c>
      <c r="AQ979" s="30">
        <v>1</v>
      </c>
      <c r="AR979">
        <v>2</v>
      </c>
      <c r="AS979">
        <v>1</v>
      </c>
      <c r="AT979">
        <v>1</v>
      </c>
      <c r="AU979">
        <v>1</v>
      </c>
      <c r="AV979">
        <v>2</v>
      </c>
      <c r="AZ979" s="70"/>
      <c r="BA979" s="14" t="s">
        <v>2379</v>
      </c>
      <c r="BB979" s="6" t="s">
        <v>1853</v>
      </c>
      <c r="BG979" s="9"/>
      <c r="BI979" t="s">
        <v>3146</v>
      </c>
    </row>
    <row r="980" spans="1:61" x14ac:dyDescent="0.25">
      <c r="A980" s="9" t="s">
        <v>1</v>
      </c>
      <c r="B980" s="9" t="s">
        <v>404</v>
      </c>
      <c r="C980" s="9" t="str">
        <f>VLOOKUP(Tabelle1[[#This Row],[bank_name]],list_all_banks!$B$1:$C$691,2,FALSE)</f>
        <v>DE40606</v>
      </c>
      <c r="D980" s="6" t="s">
        <v>405</v>
      </c>
      <c r="E980" s="42" t="str">
        <f t="shared" si="15"/>
        <v>31.12.2013</v>
      </c>
      <c r="F980" s="9">
        <v>2013</v>
      </c>
      <c r="G980" s="9" t="s">
        <v>1382</v>
      </c>
      <c r="H980" s="9" t="s">
        <v>20</v>
      </c>
      <c r="I980" s="9">
        <v>1</v>
      </c>
      <c r="J980" s="9">
        <v>2</v>
      </c>
      <c r="K980" s="9" t="s">
        <v>1</v>
      </c>
      <c r="L980" s="9">
        <v>1</v>
      </c>
      <c r="M980" s="9" t="s">
        <v>14</v>
      </c>
      <c r="N980" s="9" t="s">
        <v>19</v>
      </c>
      <c r="P980" s="9">
        <v>1</v>
      </c>
      <c r="Q980" s="9">
        <v>2</v>
      </c>
      <c r="R980" s="9">
        <v>1</v>
      </c>
      <c r="S980" s="9">
        <v>0</v>
      </c>
      <c r="U980" s="9">
        <v>0</v>
      </c>
      <c r="V980" s="9">
        <v>0</v>
      </c>
      <c r="W980" s="9" t="s">
        <v>20</v>
      </c>
      <c r="Y980" s="9" t="s">
        <v>1768</v>
      </c>
      <c r="Z980" s="68">
        <v>16.899999999999999</v>
      </c>
      <c r="AA980" s="68">
        <v>378</v>
      </c>
      <c r="AB980" s="68" t="s">
        <v>20</v>
      </c>
      <c r="AC980" s="68" t="s">
        <v>20</v>
      </c>
      <c r="AD980" s="68" t="s">
        <v>20</v>
      </c>
      <c r="AE980" s="68" t="s">
        <v>20</v>
      </c>
      <c r="AF980" s="68" t="s">
        <v>20</v>
      </c>
      <c r="AG980" s="68" t="s">
        <v>20</v>
      </c>
      <c r="AH980" s="9" t="s">
        <v>20</v>
      </c>
      <c r="AI980" s="9">
        <v>0</v>
      </c>
      <c r="AK980" s="9">
        <v>1</v>
      </c>
      <c r="AL980" s="9">
        <v>0</v>
      </c>
      <c r="AM980" s="9">
        <v>1</v>
      </c>
      <c r="AN980" s="9">
        <v>2</v>
      </c>
      <c r="AO980" s="9">
        <v>0</v>
      </c>
      <c r="AQ980" s="90">
        <v>1</v>
      </c>
      <c r="AR980" s="9">
        <v>2</v>
      </c>
      <c r="AS980" s="9">
        <v>1</v>
      </c>
      <c r="AT980" s="9">
        <v>1</v>
      </c>
      <c r="AU980" s="9">
        <v>1</v>
      </c>
      <c r="AV980" s="9">
        <v>2</v>
      </c>
      <c r="AW980" s="9"/>
      <c r="AX980" s="9"/>
      <c r="AZ980" s="70"/>
      <c r="BA980" s="63" t="s">
        <v>2379</v>
      </c>
      <c r="BB980" s="6" t="s">
        <v>1853</v>
      </c>
      <c r="BC980" s="9"/>
      <c r="BD980" s="9"/>
      <c r="BE980" s="9"/>
      <c r="BF980" s="9"/>
      <c r="BG980" s="9"/>
      <c r="BI980" t="s">
        <v>3146</v>
      </c>
    </row>
    <row r="981" spans="1:61" x14ac:dyDescent="0.25">
      <c r="A981" t="s">
        <v>1</v>
      </c>
      <c r="B981" t="s">
        <v>404</v>
      </c>
      <c r="C981" t="str">
        <f>VLOOKUP(Tabelle1[[#This Row],[bank_name]],list_all_banks!$B$1:$C$691,2,FALSE)</f>
        <v>DE40606</v>
      </c>
      <c r="D981" s="6" t="s">
        <v>405</v>
      </c>
      <c r="E981" s="42" t="str">
        <f t="shared" si="15"/>
        <v>31.12.2013</v>
      </c>
      <c r="F981">
        <v>2013</v>
      </c>
      <c r="G981" t="s">
        <v>1382</v>
      </c>
      <c r="H981" t="s">
        <v>20</v>
      </c>
      <c r="I981">
        <v>1</v>
      </c>
      <c r="J981">
        <v>2</v>
      </c>
      <c r="K981" t="s">
        <v>1</v>
      </c>
      <c r="L981">
        <v>1</v>
      </c>
      <c r="M981" t="s">
        <v>14</v>
      </c>
      <c r="N981" t="s">
        <v>19</v>
      </c>
      <c r="P981">
        <v>1</v>
      </c>
      <c r="Q981">
        <v>2</v>
      </c>
      <c r="R981">
        <v>1</v>
      </c>
      <c r="S981">
        <v>0</v>
      </c>
      <c r="U981">
        <v>0</v>
      </c>
      <c r="V981">
        <v>0</v>
      </c>
      <c r="W981" t="s">
        <v>20</v>
      </c>
      <c r="Y981" t="s">
        <v>1769</v>
      </c>
      <c r="Z981" s="13">
        <v>13.5</v>
      </c>
      <c r="AA981" s="13">
        <v>402</v>
      </c>
      <c r="AB981" s="13" t="s">
        <v>20</v>
      </c>
      <c r="AC981" s="13" t="s">
        <v>20</v>
      </c>
      <c r="AD981" s="13" t="s">
        <v>20</v>
      </c>
      <c r="AE981" s="13" t="s">
        <v>20</v>
      </c>
      <c r="AF981" s="13" t="s">
        <v>20</v>
      </c>
      <c r="AG981" s="13" t="s">
        <v>20</v>
      </c>
      <c r="AH981" t="s">
        <v>20</v>
      </c>
      <c r="AI981">
        <v>0</v>
      </c>
      <c r="AK981">
        <v>1</v>
      </c>
      <c r="AL981">
        <v>0</v>
      </c>
      <c r="AM981">
        <v>1</v>
      </c>
      <c r="AN981">
        <v>2</v>
      </c>
      <c r="AO981">
        <v>0</v>
      </c>
      <c r="AQ981" s="30">
        <v>1</v>
      </c>
      <c r="AR981">
        <v>2</v>
      </c>
      <c r="AS981">
        <v>1</v>
      </c>
      <c r="AT981">
        <v>1</v>
      </c>
      <c r="AU981">
        <v>1</v>
      </c>
      <c r="AV981">
        <v>2</v>
      </c>
      <c r="AZ981" s="70"/>
      <c r="BA981" s="14" t="s">
        <v>2379</v>
      </c>
      <c r="BB981" s="6" t="s">
        <v>1853</v>
      </c>
      <c r="BG981" s="9"/>
      <c r="BI981" t="s">
        <v>3146</v>
      </c>
    </row>
    <row r="982" spans="1:61" x14ac:dyDescent="0.25">
      <c r="A982" t="s">
        <v>1</v>
      </c>
      <c r="B982" t="s">
        <v>404</v>
      </c>
      <c r="C982" t="str">
        <f>VLOOKUP(Tabelle1[[#This Row],[bank_name]],list_all_banks!$B$1:$C$691,2,FALSE)</f>
        <v>DE40606</v>
      </c>
      <c r="D982" s="6" t="s">
        <v>405</v>
      </c>
      <c r="E982" s="42" t="str">
        <f t="shared" si="15"/>
        <v>31.12.2013</v>
      </c>
      <c r="F982">
        <v>2013</v>
      </c>
      <c r="G982" t="s">
        <v>1382</v>
      </c>
      <c r="H982" t="s">
        <v>20</v>
      </c>
      <c r="I982">
        <v>1</v>
      </c>
      <c r="J982">
        <v>2</v>
      </c>
      <c r="K982" t="s">
        <v>1</v>
      </c>
      <c r="L982">
        <v>1</v>
      </c>
      <c r="M982" t="s">
        <v>14</v>
      </c>
      <c r="N982" t="s">
        <v>19</v>
      </c>
      <c r="P982">
        <v>1</v>
      </c>
      <c r="Q982">
        <v>2</v>
      </c>
      <c r="R982">
        <v>1</v>
      </c>
      <c r="S982">
        <v>0</v>
      </c>
      <c r="U982">
        <v>0</v>
      </c>
      <c r="V982">
        <v>0</v>
      </c>
      <c r="W982" t="s">
        <v>20</v>
      </c>
      <c r="Y982" t="s">
        <v>1654</v>
      </c>
      <c r="Z982" s="13">
        <v>57.1</v>
      </c>
      <c r="AA982" s="13">
        <v>1016</v>
      </c>
      <c r="AB982" s="13" t="s">
        <v>20</v>
      </c>
      <c r="AC982" s="13" t="s">
        <v>20</v>
      </c>
      <c r="AD982" s="13" t="s">
        <v>20</v>
      </c>
      <c r="AE982" s="13" t="s">
        <v>20</v>
      </c>
      <c r="AF982" s="13" t="s">
        <v>20</v>
      </c>
      <c r="AG982" s="13" t="s">
        <v>20</v>
      </c>
      <c r="AH982" t="s">
        <v>20</v>
      </c>
      <c r="AI982">
        <v>0</v>
      </c>
      <c r="AK982">
        <v>1</v>
      </c>
      <c r="AL982">
        <v>0</v>
      </c>
      <c r="AM982">
        <v>1</v>
      </c>
      <c r="AN982">
        <v>2</v>
      </c>
      <c r="AO982">
        <v>0</v>
      </c>
      <c r="AQ982" s="30">
        <v>1</v>
      </c>
      <c r="AR982">
        <v>2</v>
      </c>
      <c r="AS982">
        <v>1</v>
      </c>
      <c r="AT982">
        <v>1</v>
      </c>
      <c r="AU982">
        <v>1</v>
      </c>
      <c r="AV982">
        <v>2</v>
      </c>
      <c r="AZ982" s="70"/>
      <c r="BA982" s="14" t="s">
        <v>2379</v>
      </c>
      <c r="BB982" s="6" t="s">
        <v>1853</v>
      </c>
      <c r="BG982" s="9"/>
      <c r="BI982" t="s">
        <v>3146</v>
      </c>
    </row>
    <row r="983" spans="1:61" x14ac:dyDescent="0.25">
      <c r="A983" s="9" t="s">
        <v>1</v>
      </c>
      <c r="B983" s="9" t="s">
        <v>404</v>
      </c>
      <c r="C983" s="9" t="str">
        <f>VLOOKUP(Tabelle1[[#This Row],[bank_name]],list_all_banks!$B$1:$C$691,2,FALSE)</f>
        <v>DE40606</v>
      </c>
      <c r="D983" s="6" t="s">
        <v>405</v>
      </c>
      <c r="E983" s="42" t="str">
        <f t="shared" si="15"/>
        <v>31.12.2013</v>
      </c>
      <c r="F983" s="9">
        <v>2013</v>
      </c>
      <c r="G983" s="9" t="s">
        <v>1382</v>
      </c>
      <c r="H983" s="9" t="s">
        <v>20</v>
      </c>
      <c r="I983" s="9">
        <v>1</v>
      </c>
      <c r="J983" s="9">
        <v>2</v>
      </c>
      <c r="K983" s="9" t="s">
        <v>1</v>
      </c>
      <c r="L983" s="9">
        <v>1</v>
      </c>
      <c r="M983" s="9" t="s">
        <v>14</v>
      </c>
      <c r="N983" s="9" t="s">
        <v>19</v>
      </c>
      <c r="P983" s="9">
        <v>1</v>
      </c>
      <c r="Q983" s="9">
        <v>2</v>
      </c>
      <c r="R983" s="9">
        <v>1</v>
      </c>
      <c r="S983" s="9">
        <v>0</v>
      </c>
      <c r="U983" s="9">
        <v>0</v>
      </c>
      <c r="V983" s="9">
        <v>0</v>
      </c>
      <c r="W983" s="9" t="s">
        <v>20</v>
      </c>
      <c r="Y983" s="9" t="s">
        <v>1693</v>
      </c>
      <c r="Z983" s="68">
        <v>47.4</v>
      </c>
      <c r="AA983" s="68">
        <v>1024</v>
      </c>
      <c r="AB983" s="68" t="s">
        <v>20</v>
      </c>
      <c r="AC983" s="68" t="s">
        <v>20</v>
      </c>
      <c r="AD983" s="68" t="s">
        <v>20</v>
      </c>
      <c r="AE983" s="68" t="s">
        <v>20</v>
      </c>
      <c r="AF983" s="68" t="s">
        <v>20</v>
      </c>
      <c r="AG983" s="68" t="s">
        <v>20</v>
      </c>
      <c r="AH983" s="9" t="s">
        <v>20</v>
      </c>
      <c r="AI983" s="9">
        <v>0</v>
      </c>
      <c r="AK983" s="9">
        <v>1</v>
      </c>
      <c r="AL983" s="9">
        <v>0</v>
      </c>
      <c r="AM983" s="9">
        <v>1</v>
      </c>
      <c r="AN983" s="9">
        <v>2</v>
      </c>
      <c r="AO983" s="9">
        <v>0</v>
      </c>
      <c r="AQ983" s="90">
        <v>1</v>
      </c>
      <c r="AR983" s="9">
        <v>2</v>
      </c>
      <c r="AS983" s="9">
        <v>1</v>
      </c>
      <c r="AT983" s="9">
        <v>1</v>
      </c>
      <c r="AU983" s="9">
        <v>1</v>
      </c>
      <c r="AV983" s="9">
        <v>2</v>
      </c>
      <c r="AW983" s="9"/>
      <c r="AX983" s="9"/>
      <c r="AZ983" s="70"/>
      <c r="BA983" s="63" t="s">
        <v>2379</v>
      </c>
      <c r="BB983" s="6" t="s">
        <v>1853</v>
      </c>
      <c r="BC983" s="9"/>
      <c r="BD983" s="9"/>
      <c r="BE983" s="9"/>
      <c r="BF983" s="9"/>
      <c r="BG983" s="9"/>
      <c r="BI983" t="s">
        <v>3146</v>
      </c>
    </row>
    <row r="984" spans="1:61" x14ac:dyDescent="0.25">
      <c r="A984" t="s">
        <v>1</v>
      </c>
      <c r="B984" t="s">
        <v>404</v>
      </c>
      <c r="C984" t="str">
        <f>VLOOKUP(Tabelle1[[#This Row],[bank_name]],list_all_banks!$B$1:$C$691,2,FALSE)</f>
        <v>DE40606</v>
      </c>
      <c r="D984" s="6" t="s">
        <v>405</v>
      </c>
      <c r="E984" s="42" t="str">
        <f t="shared" si="15"/>
        <v>31.12.2013</v>
      </c>
      <c r="F984">
        <v>2013</v>
      </c>
      <c r="G984" t="s">
        <v>1382</v>
      </c>
      <c r="H984" t="s">
        <v>20</v>
      </c>
      <c r="I984">
        <v>1</v>
      </c>
      <c r="J984">
        <v>2</v>
      </c>
      <c r="K984" t="s">
        <v>1</v>
      </c>
      <c r="L984">
        <v>1</v>
      </c>
      <c r="M984" t="s">
        <v>14</v>
      </c>
      <c r="N984" t="s">
        <v>19</v>
      </c>
      <c r="P984">
        <v>1</v>
      </c>
      <c r="Q984">
        <v>2</v>
      </c>
      <c r="R984">
        <v>1</v>
      </c>
      <c r="S984">
        <v>0</v>
      </c>
      <c r="U984">
        <v>0</v>
      </c>
      <c r="V984">
        <v>0</v>
      </c>
      <c r="W984" t="s">
        <v>20</v>
      </c>
      <c r="Y984" t="s">
        <v>1749</v>
      </c>
      <c r="Z984" s="13">
        <v>37.9</v>
      </c>
      <c r="AA984" s="13">
        <v>689</v>
      </c>
      <c r="AB984" s="13" t="s">
        <v>20</v>
      </c>
      <c r="AC984" s="13" t="s">
        <v>20</v>
      </c>
      <c r="AD984" s="13" t="s">
        <v>20</v>
      </c>
      <c r="AE984" s="13" t="s">
        <v>20</v>
      </c>
      <c r="AF984" s="13" t="s">
        <v>20</v>
      </c>
      <c r="AG984" s="13" t="s">
        <v>20</v>
      </c>
      <c r="AH984" t="s">
        <v>20</v>
      </c>
      <c r="AI984">
        <v>0</v>
      </c>
      <c r="AK984">
        <v>1</v>
      </c>
      <c r="AL984">
        <v>0</v>
      </c>
      <c r="AM984">
        <v>1</v>
      </c>
      <c r="AN984">
        <v>2</v>
      </c>
      <c r="AO984">
        <v>0</v>
      </c>
      <c r="AQ984" s="30">
        <v>1</v>
      </c>
      <c r="AR984">
        <v>2</v>
      </c>
      <c r="AS984">
        <v>1</v>
      </c>
      <c r="AT984">
        <v>1</v>
      </c>
      <c r="AU984">
        <v>1</v>
      </c>
      <c r="AV984">
        <v>2</v>
      </c>
      <c r="AZ984" s="70"/>
      <c r="BA984" s="14" t="s">
        <v>2379</v>
      </c>
      <c r="BB984" s="6" t="s">
        <v>1853</v>
      </c>
      <c r="BG984" s="9"/>
      <c r="BI984" t="s">
        <v>3146</v>
      </c>
    </row>
    <row r="985" spans="1:61" x14ac:dyDescent="0.25">
      <c r="A985" s="9" t="s">
        <v>1</v>
      </c>
      <c r="B985" s="9" t="s">
        <v>404</v>
      </c>
      <c r="C985" s="9" t="str">
        <f>VLOOKUP(Tabelle1[[#This Row],[bank_name]],list_all_banks!$B$1:$C$691,2,FALSE)</f>
        <v>DE40606</v>
      </c>
      <c r="D985" s="6" t="s">
        <v>405</v>
      </c>
      <c r="E985" s="42" t="str">
        <f t="shared" si="15"/>
        <v>31.12.2013</v>
      </c>
      <c r="F985" s="9">
        <v>2013</v>
      </c>
      <c r="G985" s="9" t="s">
        <v>1382</v>
      </c>
      <c r="H985" s="9" t="s">
        <v>20</v>
      </c>
      <c r="I985" s="9">
        <v>1</v>
      </c>
      <c r="J985" s="9">
        <v>2</v>
      </c>
      <c r="K985" s="9" t="s">
        <v>1</v>
      </c>
      <c r="L985" s="9">
        <v>1</v>
      </c>
      <c r="M985" s="9" t="s">
        <v>14</v>
      </c>
      <c r="N985" s="9" t="s">
        <v>19</v>
      </c>
      <c r="P985" s="9">
        <v>1</v>
      </c>
      <c r="Q985" s="9">
        <v>2</v>
      </c>
      <c r="R985" s="9">
        <v>1</v>
      </c>
      <c r="S985" s="9">
        <v>0</v>
      </c>
      <c r="U985" s="9">
        <v>0</v>
      </c>
      <c r="V985" s="9">
        <v>0</v>
      </c>
      <c r="W985" s="9" t="s">
        <v>20</v>
      </c>
      <c r="Y985" s="9" t="s">
        <v>1890</v>
      </c>
      <c r="Z985" s="68">
        <v>17.3</v>
      </c>
      <c r="AA985" s="68">
        <v>473</v>
      </c>
      <c r="AB985" s="68" t="s">
        <v>20</v>
      </c>
      <c r="AC985" s="68" t="s">
        <v>20</v>
      </c>
      <c r="AD985" s="68" t="s">
        <v>20</v>
      </c>
      <c r="AE985" s="68" t="s">
        <v>20</v>
      </c>
      <c r="AF985" s="68" t="s">
        <v>20</v>
      </c>
      <c r="AG985" s="68" t="s">
        <v>20</v>
      </c>
      <c r="AH985" s="9" t="s">
        <v>20</v>
      </c>
      <c r="AI985" s="9">
        <v>0</v>
      </c>
      <c r="AK985" s="9">
        <v>1</v>
      </c>
      <c r="AL985" s="9">
        <v>0</v>
      </c>
      <c r="AM985" s="9">
        <v>1</v>
      </c>
      <c r="AN985" s="9">
        <v>2</v>
      </c>
      <c r="AO985" s="9">
        <v>0</v>
      </c>
      <c r="AQ985" s="90">
        <v>1</v>
      </c>
      <c r="AR985" s="9">
        <v>2</v>
      </c>
      <c r="AS985" s="9">
        <v>1</v>
      </c>
      <c r="AT985" s="9">
        <v>1</v>
      </c>
      <c r="AU985" s="9">
        <v>1</v>
      </c>
      <c r="AV985" s="9">
        <v>2</v>
      </c>
      <c r="AW985" s="9"/>
      <c r="AX985" s="9"/>
      <c r="AZ985" s="70"/>
      <c r="BA985" s="63" t="s">
        <v>2379</v>
      </c>
      <c r="BB985" s="6" t="s">
        <v>1853</v>
      </c>
      <c r="BC985" s="9"/>
      <c r="BD985" s="9"/>
      <c r="BE985" s="9"/>
      <c r="BF985" s="9"/>
      <c r="BG985" s="9"/>
      <c r="BI985" t="s">
        <v>3146</v>
      </c>
    </row>
    <row r="986" spans="1:61" x14ac:dyDescent="0.25">
      <c r="A986" t="s">
        <v>1</v>
      </c>
      <c r="B986" t="s">
        <v>404</v>
      </c>
      <c r="C986" t="str">
        <f>VLOOKUP(Tabelle1[[#This Row],[bank_name]],list_all_banks!$B$1:$C$691,2,FALSE)</f>
        <v>DE40606</v>
      </c>
      <c r="D986" s="6" t="s">
        <v>405</v>
      </c>
      <c r="E986" s="42" t="str">
        <f t="shared" si="15"/>
        <v>31.12.2013</v>
      </c>
      <c r="F986">
        <v>2013</v>
      </c>
      <c r="G986" t="s">
        <v>1382</v>
      </c>
      <c r="H986" t="s">
        <v>20</v>
      </c>
      <c r="I986">
        <v>1</v>
      </c>
      <c r="J986">
        <v>2</v>
      </c>
      <c r="K986" t="s">
        <v>1</v>
      </c>
      <c r="L986">
        <v>1</v>
      </c>
      <c r="M986" t="s">
        <v>14</v>
      </c>
      <c r="N986" t="s">
        <v>19</v>
      </c>
      <c r="P986">
        <v>1</v>
      </c>
      <c r="Q986">
        <v>2</v>
      </c>
      <c r="R986">
        <v>1</v>
      </c>
      <c r="S986">
        <v>0</v>
      </c>
      <c r="U986">
        <v>0</v>
      </c>
      <c r="V986">
        <v>0</v>
      </c>
      <c r="W986" t="s">
        <v>20</v>
      </c>
      <c r="Y986" t="s">
        <v>1891</v>
      </c>
      <c r="Z986" s="13">
        <v>6.8</v>
      </c>
      <c r="AA986" s="13">
        <v>255</v>
      </c>
      <c r="AB986" s="13" t="s">
        <v>20</v>
      </c>
      <c r="AC986" s="13" t="s">
        <v>20</v>
      </c>
      <c r="AD986" s="13" t="s">
        <v>20</v>
      </c>
      <c r="AE986" s="13" t="s">
        <v>20</v>
      </c>
      <c r="AF986" s="13" t="s">
        <v>20</v>
      </c>
      <c r="AG986" s="13" t="s">
        <v>20</v>
      </c>
      <c r="AH986" t="s">
        <v>20</v>
      </c>
      <c r="AI986">
        <v>0</v>
      </c>
      <c r="AK986">
        <v>1</v>
      </c>
      <c r="AL986">
        <v>0</v>
      </c>
      <c r="AM986">
        <v>1</v>
      </c>
      <c r="AN986">
        <v>2</v>
      </c>
      <c r="AO986">
        <v>0</v>
      </c>
      <c r="AQ986" s="30">
        <v>1</v>
      </c>
      <c r="AR986">
        <v>2</v>
      </c>
      <c r="AS986">
        <v>1</v>
      </c>
      <c r="AT986">
        <v>1</v>
      </c>
      <c r="AU986">
        <v>1</v>
      </c>
      <c r="AV986">
        <v>2</v>
      </c>
      <c r="AZ986" s="70"/>
      <c r="BA986" s="14" t="s">
        <v>2379</v>
      </c>
      <c r="BB986" s="6" t="s">
        <v>1853</v>
      </c>
      <c r="BG986" s="9"/>
      <c r="BI986" t="s">
        <v>3146</v>
      </c>
    </row>
    <row r="987" spans="1:61" x14ac:dyDescent="0.25">
      <c r="A987" s="9" t="s">
        <v>1</v>
      </c>
      <c r="B987" s="9" t="s">
        <v>404</v>
      </c>
      <c r="C987" s="9" t="str">
        <f>VLOOKUP(Tabelle1[[#This Row],[bank_name]],list_all_banks!$B$1:$C$691,2,FALSE)</f>
        <v>DE40606</v>
      </c>
      <c r="D987" s="6" t="s">
        <v>405</v>
      </c>
      <c r="E987" s="42" t="str">
        <f t="shared" si="15"/>
        <v>31.12.2013</v>
      </c>
      <c r="F987" s="9">
        <v>2013</v>
      </c>
      <c r="G987" s="9" t="s">
        <v>1382</v>
      </c>
      <c r="H987" s="9" t="s">
        <v>20</v>
      </c>
      <c r="I987" s="9">
        <v>1</v>
      </c>
      <c r="J987" s="9">
        <v>2</v>
      </c>
      <c r="K987" s="9" t="s">
        <v>1</v>
      </c>
      <c r="L987" s="9">
        <v>1</v>
      </c>
      <c r="M987" s="9" t="s">
        <v>14</v>
      </c>
      <c r="N987" s="9" t="s">
        <v>19</v>
      </c>
      <c r="P987" s="9">
        <v>1</v>
      </c>
      <c r="Q987" s="9">
        <v>2</v>
      </c>
      <c r="R987" s="9">
        <v>1</v>
      </c>
      <c r="S987" s="9">
        <v>0</v>
      </c>
      <c r="U987" s="9">
        <v>0</v>
      </c>
      <c r="V987" s="9">
        <v>0</v>
      </c>
      <c r="W987" s="9" t="s">
        <v>20</v>
      </c>
      <c r="Y987" s="9" t="s">
        <v>1680</v>
      </c>
      <c r="Z987" s="68">
        <v>12.6</v>
      </c>
      <c r="AA987" s="68">
        <v>247</v>
      </c>
      <c r="AB987" s="68" t="s">
        <v>20</v>
      </c>
      <c r="AC987" s="68" t="s">
        <v>20</v>
      </c>
      <c r="AD987" s="68" t="s">
        <v>20</v>
      </c>
      <c r="AE987" s="68" t="s">
        <v>20</v>
      </c>
      <c r="AF987" s="68" t="s">
        <v>20</v>
      </c>
      <c r="AG987" s="68" t="s">
        <v>20</v>
      </c>
      <c r="AH987" s="9" t="s">
        <v>20</v>
      </c>
      <c r="AI987" s="9">
        <v>0</v>
      </c>
      <c r="AK987" s="9">
        <v>1</v>
      </c>
      <c r="AL987" s="9">
        <v>0</v>
      </c>
      <c r="AM987" s="9">
        <v>1</v>
      </c>
      <c r="AN987" s="9">
        <v>2</v>
      </c>
      <c r="AO987" s="9">
        <v>0</v>
      </c>
      <c r="AQ987" s="90">
        <v>1</v>
      </c>
      <c r="AR987" s="9">
        <v>2</v>
      </c>
      <c r="AS987" s="9">
        <v>1</v>
      </c>
      <c r="AT987" s="9">
        <v>1</v>
      </c>
      <c r="AU987" s="9">
        <v>1</v>
      </c>
      <c r="AV987" s="9">
        <v>2</v>
      </c>
      <c r="AW987" s="9"/>
      <c r="AX987" s="9"/>
      <c r="AZ987" s="70"/>
      <c r="BA987" s="63" t="s">
        <v>2379</v>
      </c>
      <c r="BB987" s="6" t="s">
        <v>1853</v>
      </c>
      <c r="BC987" s="9"/>
      <c r="BD987" s="9"/>
      <c r="BE987" s="9"/>
      <c r="BF987" s="9"/>
      <c r="BG987" s="9"/>
      <c r="BI987" t="s">
        <v>3146</v>
      </c>
    </row>
    <row r="988" spans="1:61" x14ac:dyDescent="0.25">
      <c r="A988" t="s">
        <v>1</v>
      </c>
      <c r="B988" t="s">
        <v>404</v>
      </c>
      <c r="C988" t="str">
        <f>VLOOKUP(Tabelle1[[#This Row],[bank_name]],list_all_banks!$B$1:$C$691,2,FALSE)</f>
        <v>DE40606</v>
      </c>
      <c r="D988" s="6" t="s">
        <v>405</v>
      </c>
      <c r="E988" s="42" t="str">
        <f t="shared" si="15"/>
        <v>31.12.2013</v>
      </c>
      <c r="F988">
        <v>2013</v>
      </c>
      <c r="G988" t="s">
        <v>1382</v>
      </c>
      <c r="H988" t="s">
        <v>20</v>
      </c>
      <c r="I988">
        <v>1</v>
      </c>
      <c r="J988">
        <v>2</v>
      </c>
      <c r="K988" t="s">
        <v>1</v>
      </c>
      <c r="L988">
        <v>1</v>
      </c>
      <c r="M988" t="s">
        <v>14</v>
      </c>
      <c r="N988" t="s">
        <v>19</v>
      </c>
      <c r="P988">
        <v>1</v>
      </c>
      <c r="Q988">
        <v>2</v>
      </c>
      <c r="R988">
        <v>1</v>
      </c>
      <c r="S988">
        <v>0</v>
      </c>
      <c r="U988">
        <v>0</v>
      </c>
      <c r="V988">
        <v>0</v>
      </c>
      <c r="W988" t="s">
        <v>20</v>
      </c>
      <c r="Y988" t="s">
        <v>1683</v>
      </c>
      <c r="Z988" s="13">
        <v>4.4000000000000004</v>
      </c>
      <c r="AA988" s="13">
        <v>96</v>
      </c>
      <c r="AB988" s="13" t="s">
        <v>20</v>
      </c>
      <c r="AC988" s="13" t="s">
        <v>20</v>
      </c>
      <c r="AD988" s="13" t="s">
        <v>20</v>
      </c>
      <c r="AE988" s="13" t="s">
        <v>20</v>
      </c>
      <c r="AF988" s="13" t="s">
        <v>20</v>
      </c>
      <c r="AG988" s="13" t="s">
        <v>20</v>
      </c>
      <c r="AH988" t="s">
        <v>20</v>
      </c>
      <c r="AI988">
        <v>0</v>
      </c>
      <c r="AK988">
        <v>1</v>
      </c>
      <c r="AL988">
        <v>0</v>
      </c>
      <c r="AM988">
        <v>1</v>
      </c>
      <c r="AN988">
        <v>2</v>
      </c>
      <c r="AO988">
        <v>0</v>
      </c>
      <c r="AQ988" s="30">
        <v>1</v>
      </c>
      <c r="AR988">
        <v>2</v>
      </c>
      <c r="AS988">
        <v>1</v>
      </c>
      <c r="AT988">
        <v>1</v>
      </c>
      <c r="AU988">
        <v>1</v>
      </c>
      <c r="AV988">
        <v>2</v>
      </c>
      <c r="AZ988" s="70"/>
      <c r="BA988" s="14" t="s">
        <v>2379</v>
      </c>
      <c r="BB988" s="6" t="s">
        <v>1853</v>
      </c>
      <c r="BG988" s="9"/>
      <c r="BI988" t="s">
        <v>3146</v>
      </c>
    </row>
    <row r="989" spans="1:61" x14ac:dyDescent="0.25">
      <c r="A989" s="9" t="s">
        <v>1</v>
      </c>
      <c r="B989" s="9" t="s">
        <v>404</v>
      </c>
      <c r="C989" s="9" t="str">
        <f>VLOOKUP(Tabelle1[[#This Row],[bank_name]],list_all_banks!$B$1:$C$691,2,FALSE)</f>
        <v>DE40606</v>
      </c>
      <c r="D989" s="6" t="s">
        <v>405</v>
      </c>
      <c r="E989" s="42" t="str">
        <f t="shared" si="15"/>
        <v>31.12.2013</v>
      </c>
      <c r="F989" s="9">
        <v>2013</v>
      </c>
      <c r="G989" s="9" t="s">
        <v>1382</v>
      </c>
      <c r="H989" s="9" t="s">
        <v>20</v>
      </c>
      <c r="I989" s="9">
        <v>1</v>
      </c>
      <c r="J989" s="9">
        <v>2</v>
      </c>
      <c r="K989" s="9" t="s">
        <v>1</v>
      </c>
      <c r="L989" s="9">
        <v>1</v>
      </c>
      <c r="M989" s="9" t="s">
        <v>14</v>
      </c>
      <c r="N989" s="9" t="s">
        <v>19</v>
      </c>
      <c r="P989" s="9">
        <v>1</v>
      </c>
      <c r="Q989" s="9">
        <v>2</v>
      </c>
      <c r="R989" s="9">
        <v>1</v>
      </c>
      <c r="S989" s="9">
        <v>0</v>
      </c>
      <c r="U989" s="9">
        <v>0</v>
      </c>
      <c r="V989" s="9">
        <v>0</v>
      </c>
      <c r="W989" s="9" t="s">
        <v>20</v>
      </c>
      <c r="Y989" s="9" t="s">
        <v>1889</v>
      </c>
      <c r="Z989" s="68">
        <v>14.1</v>
      </c>
      <c r="AA989" s="68">
        <v>417</v>
      </c>
      <c r="AB989" s="68" t="s">
        <v>20</v>
      </c>
      <c r="AC989" s="68" t="s">
        <v>20</v>
      </c>
      <c r="AD989" s="68" t="s">
        <v>20</v>
      </c>
      <c r="AE989" s="68" t="s">
        <v>20</v>
      </c>
      <c r="AF989" s="68" t="s">
        <v>20</v>
      </c>
      <c r="AG989" s="68" t="s">
        <v>20</v>
      </c>
      <c r="AH989" s="9" t="s">
        <v>20</v>
      </c>
      <c r="AI989" s="9">
        <v>0</v>
      </c>
      <c r="AK989" s="9">
        <v>1</v>
      </c>
      <c r="AL989" s="9">
        <v>0</v>
      </c>
      <c r="AM989" s="9">
        <v>1</v>
      </c>
      <c r="AN989" s="9">
        <v>2</v>
      </c>
      <c r="AO989" s="9">
        <v>0</v>
      </c>
      <c r="AQ989" s="90">
        <v>1</v>
      </c>
      <c r="AR989" s="9">
        <v>2</v>
      </c>
      <c r="AS989" s="9">
        <v>1</v>
      </c>
      <c r="AT989" s="9">
        <v>1</v>
      </c>
      <c r="AU989" s="9">
        <v>1</v>
      </c>
      <c r="AV989" s="9">
        <v>2</v>
      </c>
      <c r="AW989" s="9"/>
      <c r="AX989" s="9"/>
      <c r="AZ989" s="70"/>
      <c r="BA989" s="63" t="s">
        <v>2379</v>
      </c>
      <c r="BB989" s="6" t="s">
        <v>1853</v>
      </c>
      <c r="BC989" s="9"/>
      <c r="BD989" s="9"/>
      <c r="BE989" s="9"/>
      <c r="BF989" s="9"/>
      <c r="BG989" s="9"/>
      <c r="BI989" t="s">
        <v>3146</v>
      </c>
    </row>
    <row r="990" spans="1:61" x14ac:dyDescent="0.25">
      <c r="A990" t="s">
        <v>1</v>
      </c>
      <c r="B990" t="s">
        <v>404</v>
      </c>
      <c r="C990" t="str">
        <f>VLOOKUP(Tabelle1[[#This Row],[bank_name]],list_all_banks!$B$1:$C$691,2,FALSE)</f>
        <v>DE40606</v>
      </c>
      <c r="D990" s="6" t="s">
        <v>405</v>
      </c>
      <c r="E990" s="42" t="str">
        <f t="shared" si="15"/>
        <v>31.12.2013</v>
      </c>
      <c r="F990">
        <v>2013</v>
      </c>
      <c r="G990" t="s">
        <v>1382</v>
      </c>
      <c r="H990" t="s">
        <v>20</v>
      </c>
      <c r="I990">
        <v>1</v>
      </c>
      <c r="J990">
        <v>2</v>
      </c>
      <c r="K990" t="s">
        <v>1</v>
      </c>
      <c r="L990">
        <v>1</v>
      </c>
      <c r="M990" t="s">
        <v>14</v>
      </c>
      <c r="N990" t="s">
        <v>19</v>
      </c>
      <c r="P990">
        <v>1</v>
      </c>
      <c r="Q990">
        <v>2</v>
      </c>
      <c r="R990">
        <v>1</v>
      </c>
      <c r="S990">
        <v>0</v>
      </c>
      <c r="U990">
        <v>0</v>
      </c>
      <c r="V990">
        <v>0</v>
      </c>
      <c r="W990" t="s">
        <v>20</v>
      </c>
      <c r="Y990" t="s">
        <v>1764</v>
      </c>
      <c r="Z990" s="13">
        <v>12.1</v>
      </c>
      <c r="AA990" s="13">
        <v>359</v>
      </c>
      <c r="AB990" s="13" t="s">
        <v>20</v>
      </c>
      <c r="AC990" s="13" t="s">
        <v>20</v>
      </c>
      <c r="AD990" s="13" t="s">
        <v>20</v>
      </c>
      <c r="AE990" s="13" t="s">
        <v>20</v>
      </c>
      <c r="AF990" s="13" t="s">
        <v>20</v>
      </c>
      <c r="AG990" s="13" t="s">
        <v>20</v>
      </c>
      <c r="AH990" t="s">
        <v>20</v>
      </c>
      <c r="AI990">
        <v>0</v>
      </c>
      <c r="AK990">
        <v>1</v>
      </c>
      <c r="AL990">
        <v>0</v>
      </c>
      <c r="AM990">
        <v>1</v>
      </c>
      <c r="AN990">
        <v>2</v>
      </c>
      <c r="AO990">
        <v>0</v>
      </c>
      <c r="AQ990" s="30">
        <v>1</v>
      </c>
      <c r="AR990">
        <v>2</v>
      </c>
      <c r="AS990">
        <v>1</v>
      </c>
      <c r="AT990">
        <v>1</v>
      </c>
      <c r="AU990">
        <v>1</v>
      </c>
      <c r="AV990">
        <v>2</v>
      </c>
      <c r="AZ990" s="70"/>
      <c r="BA990" s="14" t="s">
        <v>2379</v>
      </c>
      <c r="BB990" s="6" t="s">
        <v>1853</v>
      </c>
      <c r="BG990" s="9"/>
      <c r="BI990" t="s">
        <v>3146</v>
      </c>
    </row>
    <row r="991" spans="1:61" x14ac:dyDescent="0.25">
      <c r="A991" s="9" t="s">
        <v>1</v>
      </c>
      <c r="B991" s="9" t="s">
        <v>404</v>
      </c>
      <c r="C991" s="9" t="str">
        <f>VLOOKUP(Tabelle1[[#This Row],[bank_name]],list_all_banks!$B$1:$C$691,2,FALSE)</f>
        <v>DE40606</v>
      </c>
      <c r="D991" s="6" t="s">
        <v>405</v>
      </c>
      <c r="E991" s="42" t="str">
        <f t="shared" si="15"/>
        <v>31.12.2013</v>
      </c>
      <c r="F991" s="9">
        <v>2013</v>
      </c>
      <c r="G991" s="9" t="s">
        <v>1382</v>
      </c>
      <c r="H991" s="9" t="s">
        <v>20</v>
      </c>
      <c r="I991" s="9">
        <v>1</v>
      </c>
      <c r="J991" s="9">
        <v>2</v>
      </c>
      <c r="K991" s="9" t="s">
        <v>1</v>
      </c>
      <c r="L991" s="9">
        <v>1</v>
      </c>
      <c r="M991" s="9" t="s">
        <v>14</v>
      </c>
      <c r="N991" s="9" t="s">
        <v>19</v>
      </c>
      <c r="P991" s="9">
        <v>1</v>
      </c>
      <c r="Q991" s="9">
        <v>2</v>
      </c>
      <c r="R991" s="9">
        <v>1</v>
      </c>
      <c r="S991" s="9">
        <v>0</v>
      </c>
      <c r="U991" s="9">
        <v>0</v>
      </c>
      <c r="V991" s="9">
        <v>0</v>
      </c>
      <c r="W991" s="9" t="s">
        <v>20</v>
      </c>
      <c r="Y991" s="9" t="s">
        <v>1892</v>
      </c>
      <c r="Z991" s="68">
        <v>20.6</v>
      </c>
      <c r="AA991" s="68">
        <v>462</v>
      </c>
      <c r="AB991" s="68" t="s">
        <v>20</v>
      </c>
      <c r="AC991" s="68" t="s">
        <v>20</v>
      </c>
      <c r="AD991" s="68" t="s">
        <v>20</v>
      </c>
      <c r="AE991" s="68" t="s">
        <v>20</v>
      </c>
      <c r="AF991" s="68" t="s">
        <v>20</v>
      </c>
      <c r="AG991" s="68" t="s">
        <v>20</v>
      </c>
      <c r="AH991" s="9" t="s">
        <v>20</v>
      </c>
      <c r="AI991" s="9">
        <v>0</v>
      </c>
      <c r="AK991" s="9">
        <v>1</v>
      </c>
      <c r="AL991" s="9">
        <v>0</v>
      </c>
      <c r="AM991" s="9">
        <v>1</v>
      </c>
      <c r="AN991" s="9">
        <v>2</v>
      </c>
      <c r="AO991" s="9">
        <v>0</v>
      </c>
      <c r="AQ991" s="90">
        <v>1</v>
      </c>
      <c r="AR991" s="9">
        <v>2</v>
      </c>
      <c r="AS991" s="9">
        <v>1</v>
      </c>
      <c r="AT991" s="9">
        <v>1</v>
      </c>
      <c r="AU991" s="9">
        <v>1</v>
      </c>
      <c r="AV991" s="9">
        <v>2</v>
      </c>
      <c r="AW991" s="9"/>
      <c r="AX991" s="9"/>
      <c r="AZ991" s="70"/>
      <c r="BA991" s="63" t="s">
        <v>2379</v>
      </c>
      <c r="BB991" s="6" t="s">
        <v>1853</v>
      </c>
      <c r="BC991" s="9"/>
      <c r="BD991" s="9"/>
      <c r="BE991" s="9"/>
      <c r="BF991" s="9"/>
      <c r="BG991" s="9"/>
      <c r="BI991" t="s">
        <v>3146</v>
      </c>
    </row>
    <row r="992" spans="1:61" x14ac:dyDescent="0.25">
      <c r="A992" t="s">
        <v>1</v>
      </c>
      <c r="B992" t="s">
        <v>404</v>
      </c>
      <c r="C992" t="str">
        <f>VLOOKUP(Tabelle1[[#This Row],[bank_name]],list_all_banks!$B$1:$C$691,2,FALSE)</f>
        <v>DE40606</v>
      </c>
      <c r="D992" s="6" t="s">
        <v>405</v>
      </c>
      <c r="E992" s="42" t="str">
        <f t="shared" si="15"/>
        <v>31.12.2013</v>
      </c>
      <c r="F992">
        <v>2013</v>
      </c>
      <c r="G992" t="s">
        <v>1382</v>
      </c>
      <c r="H992" t="s">
        <v>20</v>
      </c>
      <c r="I992">
        <v>1</v>
      </c>
      <c r="J992">
        <v>2</v>
      </c>
      <c r="K992" t="s">
        <v>1</v>
      </c>
      <c r="L992">
        <v>1</v>
      </c>
      <c r="M992" t="s">
        <v>14</v>
      </c>
      <c r="N992" t="s">
        <v>19</v>
      </c>
      <c r="P992">
        <v>1</v>
      </c>
      <c r="Q992">
        <v>2</v>
      </c>
      <c r="R992">
        <v>1</v>
      </c>
      <c r="S992">
        <v>0</v>
      </c>
      <c r="U992">
        <v>0</v>
      </c>
      <c r="V992">
        <v>0</v>
      </c>
      <c r="W992" t="s">
        <v>20</v>
      </c>
      <c r="Y992" t="s">
        <v>1708</v>
      </c>
      <c r="Z992" s="13">
        <v>8.1999999999999993</v>
      </c>
      <c r="AA992" s="13">
        <v>301</v>
      </c>
      <c r="AB992" s="13" t="s">
        <v>20</v>
      </c>
      <c r="AC992" s="13" t="s">
        <v>20</v>
      </c>
      <c r="AD992" s="13" t="s">
        <v>20</v>
      </c>
      <c r="AE992" s="13" t="s">
        <v>20</v>
      </c>
      <c r="AF992" s="13" t="s">
        <v>20</v>
      </c>
      <c r="AG992" s="13" t="s">
        <v>20</v>
      </c>
      <c r="AH992" t="s">
        <v>20</v>
      </c>
      <c r="AI992">
        <v>0</v>
      </c>
      <c r="AK992">
        <v>1</v>
      </c>
      <c r="AL992">
        <v>0</v>
      </c>
      <c r="AM992">
        <v>1</v>
      </c>
      <c r="AN992">
        <v>2</v>
      </c>
      <c r="AO992">
        <v>0</v>
      </c>
      <c r="AQ992" s="30">
        <v>1</v>
      </c>
      <c r="AR992">
        <v>2</v>
      </c>
      <c r="AS992">
        <v>1</v>
      </c>
      <c r="AT992">
        <v>1</v>
      </c>
      <c r="AU992">
        <v>1</v>
      </c>
      <c r="AV992">
        <v>2</v>
      </c>
      <c r="AZ992" s="70"/>
      <c r="BA992" s="14" t="s">
        <v>2379</v>
      </c>
      <c r="BB992" s="6" t="s">
        <v>1853</v>
      </c>
      <c r="BG992" s="9"/>
      <c r="BI992" t="s">
        <v>3146</v>
      </c>
    </row>
    <row r="993" spans="1:61" x14ac:dyDescent="0.25">
      <c r="A993" t="s">
        <v>1</v>
      </c>
      <c r="B993" t="s">
        <v>404</v>
      </c>
      <c r="C993" t="str">
        <f>VLOOKUP(Tabelle1[[#This Row],[bank_name]],list_all_banks!$B$1:$C$691,2,FALSE)</f>
        <v>DE40606</v>
      </c>
      <c r="D993" s="6" t="s">
        <v>405</v>
      </c>
      <c r="E993" s="42" t="str">
        <f t="shared" si="15"/>
        <v>31.12.2013</v>
      </c>
      <c r="F993">
        <v>2013</v>
      </c>
      <c r="G993" t="s">
        <v>1382</v>
      </c>
      <c r="H993" t="s">
        <v>20</v>
      </c>
      <c r="I993">
        <v>1</v>
      </c>
      <c r="J993">
        <v>2</v>
      </c>
      <c r="K993" t="s">
        <v>1</v>
      </c>
      <c r="L993">
        <v>1</v>
      </c>
      <c r="M993" t="s">
        <v>14</v>
      </c>
      <c r="N993" t="s">
        <v>19</v>
      </c>
      <c r="P993">
        <v>1</v>
      </c>
      <c r="Q993">
        <v>2</v>
      </c>
      <c r="R993">
        <v>1</v>
      </c>
      <c r="S993">
        <v>0</v>
      </c>
      <c r="U993">
        <v>0</v>
      </c>
      <c r="V993">
        <v>0</v>
      </c>
      <c r="W993" t="s">
        <v>20</v>
      </c>
      <c r="Y993" t="s">
        <v>1763</v>
      </c>
      <c r="Z993" s="13">
        <v>38.200000000000003</v>
      </c>
      <c r="AA993" s="13">
        <v>963</v>
      </c>
      <c r="AB993" s="13" t="s">
        <v>20</v>
      </c>
      <c r="AC993" s="13" t="s">
        <v>20</v>
      </c>
      <c r="AD993" s="13" t="s">
        <v>20</v>
      </c>
      <c r="AE993" s="13" t="s">
        <v>20</v>
      </c>
      <c r="AF993" s="13" t="s">
        <v>20</v>
      </c>
      <c r="AG993" s="13" t="s">
        <v>20</v>
      </c>
      <c r="AH993" t="s">
        <v>20</v>
      </c>
      <c r="AI993">
        <v>0</v>
      </c>
      <c r="AK993">
        <v>1</v>
      </c>
      <c r="AL993">
        <v>0</v>
      </c>
      <c r="AM993">
        <v>1</v>
      </c>
      <c r="AN993">
        <v>2</v>
      </c>
      <c r="AO993">
        <v>0</v>
      </c>
      <c r="AQ993" s="30">
        <v>1</v>
      </c>
      <c r="AR993">
        <v>2</v>
      </c>
      <c r="AS993">
        <v>1</v>
      </c>
      <c r="AT993">
        <v>1</v>
      </c>
      <c r="AU993">
        <v>1</v>
      </c>
      <c r="AV993">
        <v>2</v>
      </c>
      <c r="AZ993" s="70"/>
      <c r="BA993" s="14" t="s">
        <v>2379</v>
      </c>
      <c r="BB993" s="6" t="s">
        <v>1853</v>
      </c>
      <c r="BG993" s="9"/>
      <c r="BI993" t="s">
        <v>3146</v>
      </c>
    </row>
    <row r="994" spans="1:61" x14ac:dyDescent="0.25">
      <c r="A994" t="s">
        <v>1</v>
      </c>
      <c r="B994" t="s">
        <v>404</v>
      </c>
      <c r="C994" t="str">
        <f>VLOOKUP(Tabelle1[[#This Row],[bank_name]],list_all_banks!$B$1:$C$691,2,FALSE)</f>
        <v>DE40606</v>
      </c>
      <c r="D994" s="6" t="s">
        <v>405</v>
      </c>
      <c r="E994" s="42" t="str">
        <f t="shared" si="15"/>
        <v>31.12.2013</v>
      </c>
      <c r="F994">
        <v>2013</v>
      </c>
      <c r="G994" t="s">
        <v>1382</v>
      </c>
      <c r="H994" t="s">
        <v>20</v>
      </c>
      <c r="I994">
        <v>1</v>
      </c>
      <c r="J994">
        <v>2</v>
      </c>
      <c r="K994" t="s">
        <v>1</v>
      </c>
      <c r="L994">
        <v>1</v>
      </c>
      <c r="M994" t="s">
        <v>14</v>
      </c>
      <c r="N994" t="s">
        <v>19</v>
      </c>
      <c r="P994">
        <v>1</v>
      </c>
      <c r="Q994">
        <v>2</v>
      </c>
      <c r="R994">
        <v>1</v>
      </c>
      <c r="S994">
        <v>0</v>
      </c>
      <c r="U994">
        <v>0</v>
      </c>
      <c r="V994">
        <v>0</v>
      </c>
      <c r="W994" t="s">
        <v>20</v>
      </c>
      <c r="Y994" s="115" t="s">
        <v>1888</v>
      </c>
      <c r="Z994" s="13">
        <v>61.3</v>
      </c>
      <c r="AA994" s="13">
        <v>884</v>
      </c>
      <c r="AB994" s="13" t="s">
        <v>20</v>
      </c>
      <c r="AC994" s="13" t="s">
        <v>20</v>
      </c>
      <c r="AD994" s="13" t="s">
        <v>20</v>
      </c>
      <c r="AE994" s="13" t="s">
        <v>20</v>
      </c>
      <c r="AF994" s="13" t="s">
        <v>20</v>
      </c>
      <c r="AG994" s="13" t="s">
        <v>20</v>
      </c>
      <c r="AH994" t="s">
        <v>20</v>
      </c>
      <c r="AI994">
        <v>0</v>
      </c>
      <c r="AK994">
        <v>1</v>
      </c>
      <c r="AL994">
        <v>0</v>
      </c>
      <c r="AM994">
        <v>1</v>
      </c>
      <c r="AN994">
        <v>2</v>
      </c>
      <c r="AO994">
        <v>0</v>
      </c>
      <c r="AQ994" s="30">
        <v>1</v>
      </c>
      <c r="AR994">
        <v>2</v>
      </c>
      <c r="AS994">
        <v>1</v>
      </c>
      <c r="AT994">
        <v>1</v>
      </c>
      <c r="AU994">
        <v>1</v>
      </c>
      <c r="AV994">
        <v>2</v>
      </c>
      <c r="AZ994" s="70"/>
      <c r="BA994" s="14" t="s">
        <v>2379</v>
      </c>
      <c r="BB994" s="6" t="s">
        <v>1853</v>
      </c>
      <c r="BG994" s="9"/>
      <c r="BI994" t="s">
        <v>3146</v>
      </c>
    </row>
    <row r="995" spans="1:61" x14ac:dyDescent="0.25">
      <c r="A995" t="s">
        <v>1</v>
      </c>
      <c r="B995" t="s">
        <v>404</v>
      </c>
      <c r="C995" t="str">
        <f>VLOOKUP(Tabelle1[[#This Row],[bank_name]],list_all_banks!$B$1:$C$691,2,FALSE)</f>
        <v>DE40606</v>
      </c>
      <c r="D995" s="6" t="s">
        <v>405</v>
      </c>
      <c r="E995" s="42" t="str">
        <f t="shared" si="15"/>
        <v>31.12.2013</v>
      </c>
      <c r="F995">
        <v>2013</v>
      </c>
      <c r="G995" t="s">
        <v>1382</v>
      </c>
      <c r="H995" t="s">
        <v>20</v>
      </c>
      <c r="I995">
        <v>1</v>
      </c>
      <c r="J995">
        <v>2</v>
      </c>
      <c r="K995" t="s">
        <v>1</v>
      </c>
      <c r="L995">
        <v>1</v>
      </c>
      <c r="M995" t="s">
        <v>14</v>
      </c>
      <c r="N995" t="s">
        <v>19</v>
      </c>
      <c r="P995">
        <v>1</v>
      </c>
      <c r="Q995">
        <v>2</v>
      </c>
      <c r="R995">
        <v>1</v>
      </c>
      <c r="S995">
        <v>0</v>
      </c>
      <c r="U995">
        <v>0</v>
      </c>
      <c r="V995">
        <v>0</v>
      </c>
      <c r="W995" t="s">
        <v>20</v>
      </c>
      <c r="Y995" t="s">
        <v>820</v>
      </c>
      <c r="Z995" s="13">
        <v>29.3</v>
      </c>
      <c r="AA995" s="13">
        <v>638</v>
      </c>
      <c r="AB995" s="13" t="s">
        <v>20</v>
      </c>
      <c r="AC995" s="13" t="s">
        <v>20</v>
      </c>
      <c r="AD995" s="13" t="s">
        <v>20</v>
      </c>
      <c r="AE995" s="13" t="s">
        <v>20</v>
      </c>
      <c r="AF995" s="13" t="s">
        <v>20</v>
      </c>
      <c r="AG995" s="13" t="s">
        <v>20</v>
      </c>
      <c r="AH995" t="s">
        <v>20</v>
      </c>
      <c r="AI995">
        <v>0</v>
      </c>
      <c r="AK995">
        <v>1</v>
      </c>
      <c r="AL995">
        <v>0</v>
      </c>
      <c r="AM995">
        <v>1</v>
      </c>
      <c r="AN995">
        <v>2</v>
      </c>
      <c r="AO995">
        <v>0</v>
      </c>
      <c r="AQ995" s="30">
        <v>1</v>
      </c>
      <c r="AR995">
        <v>2</v>
      </c>
      <c r="AS995">
        <v>1</v>
      </c>
      <c r="AT995">
        <v>1</v>
      </c>
      <c r="AU995">
        <v>1</v>
      </c>
      <c r="AV995">
        <v>2</v>
      </c>
      <c r="AZ995" s="70"/>
      <c r="BA995" s="14" t="s">
        <v>2379</v>
      </c>
      <c r="BB995" s="6" t="s">
        <v>1853</v>
      </c>
      <c r="BG995" s="9"/>
      <c r="BI995" t="s">
        <v>3146</v>
      </c>
    </row>
    <row r="996" spans="1:61" s="44" customFormat="1" ht="15.75" thickBot="1" x14ac:dyDescent="0.3">
      <c r="A996" s="44" t="s">
        <v>1</v>
      </c>
      <c r="B996" s="44" t="s">
        <v>404</v>
      </c>
      <c r="C996" s="44" t="str">
        <f>VLOOKUP(Tabelle1[[#This Row],[bank_name]],list_all_banks!$B$1:$C$691,2,FALSE)</f>
        <v>DE40606</v>
      </c>
      <c r="D996" s="45" t="s">
        <v>405</v>
      </c>
      <c r="E996" s="46" t="str">
        <f t="shared" si="15"/>
        <v>31.12.2013</v>
      </c>
      <c r="F996" s="44">
        <v>2013</v>
      </c>
      <c r="G996" s="44" t="s">
        <v>1382</v>
      </c>
      <c r="H996" s="44" t="s">
        <v>20</v>
      </c>
      <c r="I996" s="44">
        <v>1</v>
      </c>
      <c r="J996" s="44">
        <v>2</v>
      </c>
      <c r="K996" s="44" t="s">
        <v>1</v>
      </c>
      <c r="L996" s="44">
        <v>1</v>
      </c>
      <c r="M996" s="44" t="s">
        <v>14</v>
      </c>
      <c r="N996" s="44" t="s">
        <v>19</v>
      </c>
      <c r="O996" s="45"/>
      <c r="P996" s="44">
        <v>1</v>
      </c>
      <c r="Q996" s="44">
        <v>2</v>
      </c>
      <c r="R996" s="44">
        <v>1</v>
      </c>
      <c r="S996" s="44">
        <v>0</v>
      </c>
      <c r="T996" s="45"/>
      <c r="U996" s="44">
        <v>0</v>
      </c>
      <c r="V996" s="44">
        <v>0</v>
      </c>
      <c r="W996" s="44" t="s">
        <v>20</v>
      </c>
      <c r="X996" s="45"/>
      <c r="Y996" s="44" t="s">
        <v>1650</v>
      </c>
      <c r="Z996" s="123">
        <v>0</v>
      </c>
      <c r="AA996" s="123">
        <v>0</v>
      </c>
      <c r="AB996" s="123" t="s">
        <v>20</v>
      </c>
      <c r="AC996" s="123" t="s">
        <v>20</v>
      </c>
      <c r="AD996" s="123" t="s">
        <v>20</v>
      </c>
      <c r="AE996" s="123" t="s">
        <v>20</v>
      </c>
      <c r="AF996" s="123" t="s">
        <v>20</v>
      </c>
      <c r="AG996" s="123" t="s">
        <v>20</v>
      </c>
      <c r="AH996" s="44" t="s">
        <v>20</v>
      </c>
      <c r="AI996" s="44">
        <v>0</v>
      </c>
      <c r="AJ996" s="45"/>
      <c r="AK996" s="44">
        <v>1</v>
      </c>
      <c r="AL996" s="44">
        <v>0</v>
      </c>
      <c r="AM996" s="44">
        <v>1</v>
      </c>
      <c r="AN996" s="44">
        <v>2</v>
      </c>
      <c r="AO996" s="44">
        <v>0</v>
      </c>
      <c r="AP996" s="45"/>
      <c r="AQ996" s="157">
        <v>1</v>
      </c>
      <c r="AR996" s="44">
        <v>2</v>
      </c>
      <c r="AS996" s="44">
        <v>1</v>
      </c>
      <c r="AT996" s="44">
        <v>1</v>
      </c>
      <c r="AU996" s="44">
        <v>1</v>
      </c>
      <c r="AV996" s="44">
        <v>2</v>
      </c>
      <c r="AY996" s="45"/>
      <c r="AZ996" s="186"/>
      <c r="BA996" s="47" t="s">
        <v>2379</v>
      </c>
      <c r="BB996" s="45" t="s">
        <v>1853</v>
      </c>
      <c r="BH996" s="45"/>
      <c r="BI996" t="s">
        <v>3146</v>
      </c>
    </row>
    <row r="997" spans="1:61" s="9" customFormat="1" x14ac:dyDescent="0.25">
      <c r="A997" t="s">
        <v>1</v>
      </c>
      <c r="B997" t="s">
        <v>404</v>
      </c>
      <c r="C997" t="str">
        <f>VLOOKUP(Tabelle1[[#This Row],[bank_name]],list_all_banks!$B$1:$C$691,2,FALSE)</f>
        <v>DE40606</v>
      </c>
      <c r="D997" s="6" t="s">
        <v>405</v>
      </c>
      <c r="E997" s="95" t="str">
        <f t="shared" si="15"/>
        <v>31.12.2014</v>
      </c>
      <c r="F997" s="9">
        <v>2014</v>
      </c>
      <c r="G997" s="9">
        <v>1</v>
      </c>
      <c r="H997" s="9">
        <v>2</v>
      </c>
      <c r="I997" s="9" t="s">
        <v>1382</v>
      </c>
      <c r="J997" s="9">
        <v>2</v>
      </c>
      <c r="K997" s="9" t="s">
        <v>1366</v>
      </c>
      <c r="L997" s="9">
        <v>0</v>
      </c>
      <c r="M997" s="9" t="s">
        <v>14</v>
      </c>
      <c r="N997" s="9" t="s">
        <v>91</v>
      </c>
      <c r="O997" s="6"/>
      <c r="P997" s="9">
        <v>1</v>
      </c>
      <c r="Q997" s="9">
        <v>0</v>
      </c>
      <c r="R997" s="9">
        <v>1</v>
      </c>
      <c r="S997" s="9">
        <v>0</v>
      </c>
      <c r="T997" s="6"/>
      <c r="U997" s="9">
        <v>1</v>
      </c>
      <c r="V997" s="9">
        <v>0</v>
      </c>
      <c r="W997" s="9" t="s">
        <v>20</v>
      </c>
      <c r="X997" s="6"/>
      <c r="Y997" s="9" t="s">
        <v>264</v>
      </c>
      <c r="Z997" s="68"/>
      <c r="AA997" s="68"/>
      <c r="AB997" s="68"/>
      <c r="AC997" s="68"/>
      <c r="AD997" s="68"/>
      <c r="AE997" s="68"/>
      <c r="AF997" s="68"/>
      <c r="AG997" s="68"/>
      <c r="AJ997" s="6"/>
      <c r="AK997" s="9">
        <v>0</v>
      </c>
      <c r="AL997" s="9">
        <v>0</v>
      </c>
      <c r="AM997" s="9">
        <v>1</v>
      </c>
      <c r="AN997" s="9">
        <v>2</v>
      </c>
      <c r="AO997" s="9">
        <v>3</v>
      </c>
      <c r="AP997" s="6"/>
      <c r="AQ997" s="90">
        <v>1</v>
      </c>
      <c r="AR997" s="9">
        <v>3</v>
      </c>
      <c r="AS997" s="9">
        <v>1</v>
      </c>
      <c r="AT997" s="9">
        <v>1</v>
      </c>
      <c r="AU997" s="9">
        <v>5</v>
      </c>
      <c r="AV997" s="9">
        <v>0</v>
      </c>
      <c r="AY997" s="6" t="s">
        <v>2273</v>
      </c>
      <c r="AZ997" s="70"/>
      <c r="BA997" s="63" t="s">
        <v>2380</v>
      </c>
      <c r="BB997" s="6"/>
      <c r="BH997" s="6"/>
      <c r="BI997" t="s">
        <v>3146</v>
      </c>
    </row>
    <row r="998" spans="1:61" s="9" customFormat="1" x14ac:dyDescent="0.25">
      <c r="A998" t="s">
        <v>1</v>
      </c>
      <c r="B998" t="s">
        <v>404</v>
      </c>
      <c r="C998" t="str">
        <f>VLOOKUP(Tabelle1[[#This Row],[bank_name]],list_all_banks!$B$1:$C$691,2,FALSE)</f>
        <v>DE40606</v>
      </c>
      <c r="D998" s="6" t="s">
        <v>405</v>
      </c>
      <c r="E998" s="42" t="str">
        <f t="shared" si="15"/>
        <v>31.12.2014</v>
      </c>
      <c r="F998" s="9">
        <v>2014</v>
      </c>
      <c r="G998" s="9">
        <v>1</v>
      </c>
      <c r="H998" s="9">
        <v>2</v>
      </c>
      <c r="I998" s="9" t="s">
        <v>1382</v>
      </c>
      <c r="J998" s="9">
        <v>2</v>
      </c>
      <c r="K998" s="9" t="s">
        <v>1366</v>
      </c>
      <c r="L998" s="9">
        <v>0</v>
      </c>
      <c r="M998" s="9" t="s">
        <v>14</v>
      </c>
      <c r="N998" s="9" t="s">
        <v>91</v>
      </c>
      <c r="O998" s="6"/>
      <c r="P998" s="9">
        <v>1</v>
      </c>
      <c r="Q998" s="9">
        <v>0</v>
      </c>
      <c r="R998" s="9">
        <v>1</v>
      </c>
      <c r="S998" s="9">
        <v>0</v>
      </c>
      <c r="T998" s="6"/>
      <c r="U998" s="9">
        <v>1</v>
      </c>
      <c r="V998" s="9">
        <v>0</v>
      </c>
      <c r="W998" s="9" t="s">
        <v>20</v>
      </c>
      <c r="X998" s="6"/>
      <c r="Y998" s="9" t="s">
        <v>1</v>
      </c>
      <c r="Z998" s="68"/>
      <c r="AA998" s="68"/>
      <c r="AB998" s="68"/>
      <c r="AC998" s="68"/>
      <c r="AD998" s="68"/>
      <c r="AE998" s="68"/>
      <c r="AF998" s="68"/>
      <c r="AG998" s="68"/>
      <c r="AJ998" s="6"/>
      <c r="AK998" s="9">
        <v>0</v>
      </c>
      <c r="AL998" s="9">
        <v>0</v>
      </c>
      <c r="AM998" s="9">
        <v>1</v>
      </c>
      <c r="AN998" s="9">
        <v>2</v>
      </c>
      <c r="AO998" s="9">
        <v>3</v>
      </c>
      <c r="AP998" s="6"/>
      <c r="AQ998" s="90">
        <v>1</v>
      </c>
      <c r="AR998" s="9">
        <v>3</v>
      </c>
      <c r="AS998" s="9">
        <v>1</v>
      </c>
      <c r="AT998" s="9">
        <v>1</v>
      </c>
      <c r="AU998" s="9">
        <v>5</v>
      </c>
      <c r="AV998" s="9">
        <v>0</v>
      </c>
      <c r="AY998" s="6"/>
      <c r="AZ998" s="70"/>
      <c r="BA998" s="63" t="s">
        <v>2380</v>
      </c>
      <c r="BB998" s="6"/>
      <c r="BH998" s="6"/>
      <c r="BI998" t="s">
        <v>3146</v>
      </c>
    </row>
    <row r="999" spans="1:61" s="9" customFormat="1" x14ac:dyDescent="0.25">
      <c r="A999" t="s">
        <v>1</v>
      </c>
      <c r="B999" t="s">
        <v>404</v>
      </c>
      <c r="C999" t="str">
        <f>VLOOKUP(Tabelle1[[#This Row],[bank_name]],list_all_banks!$B$1:$C$691,2,FALSE)</f>
        <v>DE40606</v>
      </c>
      <c r="D999" s="6" t="s">
        <v>405</v>
      </c>
      <c r="E999" s="42" t="str">
        <f t="shared" si="15"/>
        <v>31.12.2014</v>
      </c>
      <c r="F999" s="9">
        <v>2014</v>
      </c>
      <c r="G999" s="9">
        <v>1</v>
      </c>
      <c r="H999" s="9">
        <v>2</v>
      </c>
      <c r="I999" s="9" t="s">
        <v>1382</v>
      </c>
      <c r="J999" s="9">
        <v>2</v>
      </c>
      <c r="K999" s="9" t="s">
        <v>1366</v>
      </c>
      <c r="L999" s="9">
        <v>0</v>
      </c>
      <c r="M999" s="9" t="s">
        <v>14</v>
      </c>
      <c r="N999" s="9" t="s">
        <v>91</v>
      </c>
      <c r="O999" s="6"/>
      <c r="P999" s="9">
        <v>1</v>
      </c>
      <c r="Q999" s="9">
        <v>0</v>
      </c>
      <c r="R999" s="9">
        <v>1</v>
      </c>
      <c r="S999" s="9">
        <v>0</v>
      </c>
      <c r="T999" s="6"/>
      <c r="U999" s="9">
        <v>1</v>
      </c>
      <c r="V999" s="9">
        <v>0</v>
      </c>
      <c r="W999" s="9" t="s">
        <v>20</v>
      </c>
      <c r="X999" s="6"/>
      <c r="Y999" s="9" t="s">
        <v>1225</v>
      </c>
      <c r="Z999" s="68"/>
      <c r="AA999" s="68"/>
      <c r="AB999" s="68"/>
      <c r="AC999" s="68"/>
      <c r="AD999" s="68"/>
      <c r="AE999" s="68"/>
      <c r="AF999" s="68"/>
      <c r="AG999" s="68"/>
      <c r="AJ999" s="6"/>
      <c r="AK999" s="9">
        <v>0</v>
      </c>
      <c r="AL999" s="9">
        <v>0</v>
      </c>
      <c r="AM999" s="9">
        <v>1</v>
      </c>
      <c r="AN999" s="9">
        <v>2</v>
      </c>
      <c r="AO999" s="9">
        <v>3</v>
      </c>
      <c r="AP999" s="6"/>
      <c r="AQ999" s="90">
        <v>1</v>
      </c>
      <c r="AR999" s="9">
        <v>3</v>
      </c>
      <c r="AS999" s="9">
        <v>1</v>
      </c>
      <c r="AT999" s="9">
        <v>1</v>
      </c>
      <c r="AU999" s="9">
        <v>5</v>
      </c>
      <c r="AV999" s="9">
        <v>0</v>
      </c>
      <c r="AY999" s="6"/>
      <c r="AZ999" s="70"/>
      <c r="BA999" s="63" t="s">
        <v>2380</v>
      </c>
      <c r="BB999" s="6"/>
      <c r="BH999" s="6"/>
      <c r="BI999" t="s">
        <v>3146</v>
      </c>
    </row>
    <row r="1000" spans="1:61" s="9" customFormat="1" x14ac:dyDescent="0.25">
      <c r="A1000" t="s">
        <v>1</v>
      </c>
      <c r="B1000" t="s">
        <v>404</v>
      </c>
      <c r="C1000" t="str">
        <f>VLOOKUP(Tabelle1[[#This Row],[bank_name]],list_all_banks!$B$1:$C$691,2,FALSE)</f>
        <v>DE40606</v>
      </c>
      <c r="D1000" s="6" t="s">
        <v>405</v>
      </c>
      <c r="E1000" s="42" t="str">
        <f t="shared" si="15"/>
        <v>31.12.2014</v>
      </c>
      <c r="F1000" s="9">
        <v>2014</v>
      </c>
      <c r="G1000" s="9">
        <v>1</v>
      </c>
      <c r="H1000" s="9">
        <v>2</v>
      </c>
      <c r="I1000" s="9" t="s">
        <v>1382</v>
      </c>
      <c r="J1000" s="9">
        <v>2</v>
      </c>
      <c r="K1000" s="9" t="s">
        <v>1366</v>
      </c>
      <c r="L1000" s="9">
        <v>0</v>
      </c>
      <c r="M1000" s="9" t="s">
        <v>14</v>
      </c>
      <c r="N1000" s="9" t="s">
        <v>91</v>
      </c>
      <c r="O1000" s="6"/>
      <c r="P1000" s="9">
        <v>1</v>
      </c>
      <c r="Q1000" s="9">
        <v>0</v>
      </c>
      <c r="R1000" s="9">
        <v>1</v>
      </c>
      <c r="S1000" s="9">
        <v>0</v>
      </c>
      <c r="T1000" s="6"/>
      <c r="U1000" s="9">
        <v>1</v>
      </c>
      <c r="V1000" s="9">
        <v>0</v>
      </c>
      <c r="W1000" s="9" t="s">
        <v>20</v>
      </c>
      <c r="X1000" s="6"/>
      <c r="Y1000" s="9" t="s">
        <v>1324</v>
      </c>
      <c r="Z1000" s="68"/>
      <c r="AA1000" s="68"/>
      <c r="AB1000" s="68"/>
      <c r="AC1000" s="68"/>
      <c r="AD1000" s="68"/>
      <c r="AE1000" s="68"/>
      <c r="AF1000" s="68"/>
      <c r="AG1000" s="68"/>
      <c r="AJ1000" s="6"/>
      <c r="AK1000" s="9">
        <v>0</v>
      </c>
      <c r="AL1000" s="9">
        <v>0</v>
      </c>
      <c r="AM1000" s="9">
        <v>1</v>
      </c>
      <c r="AN1000" s="9">
        <v>2</v>
      </c>
      <c r="AO1000" s="9">
        <v>3</v>
      </c>
      <c r="AP1000" s="6"/>
      <c r="AQ1000" s="90">
        <v>1</v>
      </c>
      <c r="AR1000" s="9">
        <v>3</v>
      </c>
      <c r="AS1000" s="9">
        <v>1</v>
      </c>
      <c r="AT1000" s="9">
        <v>1</v>
      </c>
      <c r="AU1000" s="9">
        <v>5</v>
      </c>
      <c r="AV1000" s="9">
        <v>0</v>
      </c>
      <c r="AY1000" s="6"/>
      <c r="AZ1000" s="70"/>
      <c r="BA1000" s="63" t="s">
        <v>2380</v>
      </c>
      <c r="BB1000" s="6"/>
      <c r="BH1000" s="6"/>
      <c r="BI1000" t="s">
        <v>3146</v>
      </c>
    </row>
    <row r="1001" spans="1:61" s="9" customFormat="1" x14ac:dyDescent="0.25">
      <c r="A1001" t="s">
        <v>1</v>
      </c>
      <c r="B1001" t="s">
        <v>404</v>
      </c>
      <c r="C1001" t="str">
        <f>VLOOKUP(Tabelle1[[#This Row],[bank_name]],list_all_banks!$B$1:$C$691,2,FALSE)</f>
        <v>DE40606</v>
      </c>
      <c r="D1001" s="6" t="s">
        <v>405</v>
      </c>
      <c r="E1001" s="42" t="str">
        <f t="shared" si="15"/>
        <v>31.12.2014</v>
      </c>
      <c r="F1001" s="9">
        <v>2014</v>
      </c>
      <c r="G1001" s="9">
        <v>1</v>
      </c>
      <c r="H1001" s="9">
        <v>2</v>
      </c>
      <c r="I1001" s="9" t="s">
        <v>1382</v>
      </c>
      <c r="J1001" s="9">
        <v>2</v>
      </c>
      <c r="K1001" s="9" t="s">
        <v>1366</v>
      </c>
      <c r="L1001" s="9">
        <v>0</v>
      </c>
      <c r="M1001" s="9" t="s">
        <v>14</v>
      </c>
      <c r="N1001" s="9" t="s">
        <v>91</v>
      </c>
      <c r="O1001" s="6"/>
      <c r="P1001" s="9">
        <v>1</v>
      </c>
      <c r="Q1001" s="9">
        <v>0</v>
      </c>
      <c r="R1001" s="9">
        <v>1</v>
      </c>
      <c r="S1001" s="9">
        <v>0</v>
      </c>
      <c r="T1001" s="6"/>
      <c r="U1001" s="9">
        <v>1</v>
      </c>
      <c r="V1001" s="9">
        <v>0</v>
      </c>
      <c r="W1001" s="9" t="s">
        <v>20</v>
      </c>
      <c r="X1001" s="6"/>
      <c r="Y1001" s="9" t="s">
        <v>1629</v>
      </c>
      <c r="Z1001" s="68"/>
      <c r="AA1001" s="68"/>
      <c r="AB1001" s="68"/>
      <c r="AC1001" s="68"/>
      <c r="AD1001" s="68"/>
      <c r="AE1001" s="68"/>
      <c r="AF1001" s="68"/>
      <c r="AG1001" s="68"/>
      <c r="AJ1001" s="6"/>
      <c r="AK1001" s="9">
        <v>0</v>
      </c>
      <c r="AL1001" s="9">
        <v>0</v>
      </c>
      <c r="AM1001" s="9">
        <v>1</v>
      </c>
      <c r="AN1001" s="9">
        <v>2</v>
      </c>
      <c r="AO1001" s="9">
        <v>3</v>
      </c>
      <c r="AP1001" s="6"/>
      <c r="AQ1001" s="90">
        <v>1</v>
      </c>
      <c r="AR1001" s="9">
        <v>3</v>
      </c>
      <c r="AS1001" s="9">
        <v>1</v>
      </c>
      <c r="AT1001" s="9">
        <v>1</v>
      </c>
      <c r="AU1001" s="9">
        <v>5</v>
      </c>
      <c r="AV1001" s="9">
        <v>0</v>
      </c>
      <c r="AY1001" s="6"/>
      <c r="AZ1001" s="70"/>
      <c r="BA1001" s="63" t="s">
        <v>2380</v>
      </c>
      <c r="BB1001" s="6"/>
      <c r="BH1001" s="6"/>
      <c r="BI1001" t="s">
        <v>3146</v>
      </c>
    </row>
    <row r="1002" spans="1:61" s="9" customFormat="1" x14ac:dyDescent="0.25">
      <c r="A1002" t="s">
        <v>1</v>
      </c>
      <c r="B1002" t="s">
        <v>404</v>
      </c>
      <c r="C1002" t="str">
        <f>VLOOKUP(Tabelle1[[#This Row],[bank_name]],list_all_banks!$B$1:$C$691,2,FALSE)</f>
        <v>DE40606</v>
      </c>
      <c r="D1002" s="6" t="s">
        <v>405</v>
      </c>
      <c r="E1002" s="42" t="str">
        <f t="shared" si="15"/>
        <v>31.12.2014</v>
      </c>
      <c r="F1002" s="9">
        <v>2014</v>
      </c>
      <c r="G1002" s="9">
        <v>1</v>
      </c>
      <c r="H1002" s="9">
        <v>2</v>
      </c>
      <c r="I1002" s="9" t="s">
        <v>1382</v>
      </c>
      <c r="J1002" s="9">
        <v>2</v>
      </c>
      <c r="K1002" s="9" t="s">
        <v>1366</v>
      </c>
      <c r="L1002" s="9">
        <v>0</v>
      </c>
      <c r="M1002" s="9" t="s">
        <v>14</v>
      </c>
      <c r="N1002" s="9" t="s">
        <v>91</v>
      </c>
      <c r="O1002" s="6"/>
      <c r="P1002" s="9">
        <v>1</v>
      </c>
      <c r="Q1002" s="9">
        <v>0</v>
      </c>
      <c r="R1002" s="9">
        <v>1</v>
      </c>
      <c r="S1002" s="9">
        <v>0</v>
      </c>
      <c r="T1002" s="6"/>
      <c r="U1002" s="9">
        <v>1</v>
      </c>
      <c r="V1002" s="9">
        <v>0</v>
      </c>
      <c r="W1002" s="9" t="s">
        <v>20</v>
      </c>
      <c r="X1002" s="6"/>
      <c r="Y1002" s="9" t="s">
        <v>1630</v>
      </c>
      <c r="Z1002" s="68"/>
      <c r="AA1002" s="68"/>
      <c r="AB1002" s="68"/>
      <c r="AC1002" s="68"/>
      <c r="AD1002" s="68"/>
      <c r="AE1002" s="68"/>
      <c r="AF1002" s="68"/>
      <c r="AG1002" s="68"/>
      <c r="AJ1002" s="6"/>
      <c r="AK1002" s="9">
        <v>0</v>
      </c>
      <c r="AL1002" s="9">
        <v>0</v>
      </c>
      <c r="AM1002" s="9">
        <v>1</v>
      </c>
      <c r="AN1002" s="9">
        <v>2</v>
      </c>
      <c r="AO1002" s="9">
        <v>3</v>
      </c>
      <c r="AP1002" s="6"/>
      <c r="AQ1002" s="90">
        <v>1</v>
      </c>
      <c r="AR1002" s="9">
        <v>3</v>
      </c>
      <c r="AS1002" s="9">
        <v>1</v>
      </c>
      <c r="AT1002" s="9">
        <v>1</v>
      </c>
      <c r="AU1002" s="9">
        <v>5</v>
      </c>
      <c r="AV1002" s="9">
        <v>0</v>
      </c>
      <c r="AY1002" s="6"/>
      <c r="AZ1002" s="70"/>
      <c r="BA1002" s="63" t="s">
        <v>2380</v>
      </c>
      <c r="BB1002" s="6"/>
      <c r="BH1002" s="6"/>
      <c r="BI1002" t="s">
        <v>3146</v>
      </c>
    </row>
    <row r="1003" spans="1:61" x14ac:dyDescent="0.25">
      <c r="A1003" t="s">
        <v>1</v>
      </c>
      <c r="B1003" t="s">
        <v>404</v>
      </c>
      <c r="C1003" t="str">
        <f>VLOOKUP(Tabelle1[[#This Row],[bank_name]],list_all_banks!$B$1:$C$691,2,FALSE)</f>
        <v>DE40606</v>
      </c>
      <c r="D1003" s="6" t="s">
        <v>405</v>
      </c>
      <c r="E1003" s="42" t="str">
        <f t="shared" si="15"/>
        <v>31.12.2014</v>
      </c>
      <c r="F1003" s="9">
        <v>2014</v>
      </c>
      <c r="G1003" s="9">
        <v>1</v>
      </c>
      <c r="H1003" s="9">
        <v>2</v>
      </c>
      <c r="I1003" s="9" t="s">
        <v>1382</v>
      </c>
      <c r="J1003" s="9">
        <v>2</v>
      </c>
      <c r="K1003" s="9" t="s">
        <v>1366</v>
      </c>
      <c r="L1003" s="9">
        <v>0</v>
      </c>
      <c r="M1003" s="9" t="s">
        <v>14</v>
      </c>
      <c r="N1003" s="9" t="s">
        <v>91</v>
      </c>
      <c r="P1003" s="9">
        <v>1</v>
      </c>
      <c r="Q1003" s="9">
        <v>0</v>
      </c>
      <c r="R1003" s="9">
        <v>1</v>
      </c>
      <c r="S1003" s="9">
        <v>0</v>
      </c>
      <c r="U1003" s="9">
        <v>1</v>
      </c>
      <c r="V1003" s="9">
        <v>0</v>
      </c>
      <c r="W1003" s="9" t="s">
        <v>20</v>
      </c>
      <c r="Y1003" s="9" t="s">
        <v>1693</v>
      </c>
      <c r="Z1003" s="68"/>
      <c r="AA1003" s="68"/>
      <c r="AB1003" s="68"/>
      <c r="AC1003" s="68"/>
      <c r="AD1003" s="68"/>
      <c r="AE1003" s="68"/>
      <c r="AF1003" s="68"/>
      <c r="AG1003" s="68"/>
      <c r="AH1003" s="9"/>
      <c r="AI1003" s="9"/>
      <c r="AK1003" s="9">
        <v>0</v>
      </c>
      <c r="AL1003" s="9">
        <v>0</v>
      </c>
      <c r="AM1003" s="9">
        <v>1</v>
      </c>
      <c r="AN1003" s="9">
        <v>2</v>
      </c>
      <c r="AO1003" s="9">
        <v>3</v>
      </c>
      <c r="AQ1003" s="90">
        <v>1</v>
      </c>
      <c r="AR1003" s="9">
        <v>3</v>
      </c>
      <c r="AS1003" s="9">
        <v>1</v>
      </c>
      <c r="AT1003" s="9">
        <v>1</v>
      </c>
      <c r="AU1003" s="9">
        <v>5</v>
      </c>
      <c r="AV1003" s="9">
        <v>0</v>
      </c>
      <c r="AW1003" s="9"/>
      <c r="AX1003" s="9"/>
      <c r="AZ1003" s="70"/>
      <c r="BA1003" s="63" t="s">
        <v>2380</v>
      </c>
      <c r="BG1003" s="9"/>
      <c r="BI1003" t="s">
        <v>3146</v>
      </c>
    </row>
    <row r="1004" spans="1:61" x14ac:dyDescent="0.25">
      <c r="A1004" t="s">
        <v>1</v>
      </c>
      <c r="B1004" t="s">
        <v>404</v>
      </c>
      <c r="C1004" t="str">
        <f>VLOOKUP(Tabelle1[[#This Row],[bank_name]],list_all_banks!$B$1:$C$691,2,FALSE)</f>
        <v>DE40606</v>
      </c>
      <c r="D1004" s="6" t="s">
        <v>405</v>
      </c>
      <c r="E1004" s="42" t="str">
        <f t="shared" si="15"/>
        <v>31.12.2014</v>
      </c>
      <c r="F1004" s="9">
        <v>2014</v>
      </c>
      <c r="G1004" s="9">
        <v>1</v>
      </c>
      <c r="H1004" s="9">
        <v>2</v>
      </c>
      <c r="I1004" s="9" t="s">
        <v>1382</v>
      </c>
      <c r="J1004" s="9">
        <v>2</v>
      </c>
      <c r="K1004" s="9" t="s">
        <v>1366</v>
      </c>
      <c r="L1004" s="9">
        <v>0</v>
      </c>
      <c r="M1004" s="9" t="s">
        <v>14</v>
      </c>
      <c r="N1004" s="9" t="s">
        <v>91</v>
      </c>
      <c r="P1004" s="9">
        <v>1</v>
      </c>
      <c r="Q1004" s="9">
        <v>0</v>
      </c>
      <c r="R1004" s="9">
        <v>1</v>
      </c>
      <c r="S1004" s="9">
        <v>0</v>
      </c>
      <c r="U1004" s="9">
        <v>1</v>
      </c>
      <c r="V1004" s="9">
        <v>0</v>
      </c>
      <c r="W1004" s="9" t="s">
        <v>20</v>
      </c>
      <c r="Y1004" s="9" t="s">
        <v>1716</v>
      </c>
      <c r="Z1004" s="68"/>
      <c r="AA1004" s="68"/>
      <c r="AB1004" s="68"/>
      <c r="AC1004" s="68"/>
      <c r="AD1004" s="68"/>
      <c r="AE1004" s="68"/>
      <c r="AF1004" s="68"/>
      <c r="AG1004" s="68"/>
      <c r="AH1004" s="9"/>
      <c r="AI1004" s="9"/>
      <c r="AK1004" s="9">
        <v>0</v>
      </c>
      <c r="AL1004" s="9">
        <v>0</v>
      </c>
      <c r="AM1004" s="9">
        <v>1</v>
      </c>
      <c r="AN1004" s="9">
        <v>2</v>
      </c>
      <c r="AO1004" s="9">
        <v>3</v>
      </c>
      <c r="AQ1004" s="90">
        <v>1</v>
      </c>
      <c r="AR1004" s="9">
        <v>3</v>
      </c>
      <c r="AS1004" s="9">
        <v>1</v>
      </c>
      <c r="AT1004" s="9">
        <v>1</v>
      </c>
      <c r="AU1004" s="9">
        <v>5</v>
      </c>
      <c r="AV1004" s="9">
        <v>0</v>
      </c>
      <c r="AW1004" s="9"/>
      <c r="AX1004" s="9"/>
      <c r="AZ1004" s="70"/>
      <c r="BA1004" s="63" t="s">
        <v>2380</v>
      </c>
      <c r="BG1004" s="9"/>
      <c r="BI1004" t="s">
        <v>3146</v>
      </c>
    </row>
    <row r="1005" spans="1:61" x14ac:dyDescent="0.25">
      <c r="A1005" t="s">
        <v>1</v>
      </c>
      <c r="B1005" t="s">
        <v>404</v>
      </c>
      <c r="C1005" t="str">
        <f>VLOOKUP(Tabelle1[[#This Row],[bank_name]],list_all_banks!$B$1:$C$691,2,FALSE)</f>
        <v>DE40606</v>
      </c>
      <c r="D1005" s="6" t="s">
        <v>405</v>
      </c>
      <c r="E1005" s="42" t="str">
        <f t="shared" si="15"/>
        <v>31.12.2014</v>
      </c>
      <c r="F1005" s="9">
        <v>2014</v>
      </c>
      <c r="G1005" s="9">
        <v>1</v>
      </c>
      <c r="H1005" s="9">
        <v>2</v>
      </c>
      <c r="I1005" s="9" t="s">
        <v>1382</v>
      </c>
      <c r="J1005" s="9">
        <v>2</v>
      </c>
      <c r="K1005" s="9" t="s">
        <v>1366</v>
      </c>
      <c r="L1005" s="9">
        <v>0</v>
      </c>
      <c r="M1005" s="9" t="s">
        <v>14</v>
      </c>
      <c r="N1005" s="9" t="s">
        <v>91</v>
      </c>
      <c r="P1005" s="9">
        <v>1</v>
      </c>
      <c r="Q1005" s="9">
        <v>0</v>
      </c>
      <c r="R1005" s="9">
        <v>1</v>
      </c>
      <c r="S1005" s="9">
        <v>0</v>
      </c>
      <c r="U1005" s="9">
        <v>1</v>
      </c>
      <c r="V1005" s="9">
        <v>0</v>
      </c>
      <c r="W1005" s="9" t="s">
        <v>20</v>
      </c>
      <c r="Y1005" s="9" t="s">
        <v>1680</v>
      </c>
      <c r="Z1005" s="68"/>
      <c r="AA1005" s="68"/>
      <c r="AB1005" s="68"/>
      <c r="AC1005" s="68"/>
      <c r="AD1005" s="68"/>
      <c r="AE1005" s="68"/>
      <c r="AF1005" s="68"/>
      <c r="AG1005" s="68"/>
      <c r="AH1005" s="9"/>
      <c r="AI1005" s="9"/>
      <c r="AK1005" s="9">
        <v>0</v>
      </c>
      <c r="AL1005" s="9">
        <v>0</v>
      </c>
      <c r="AM1005" s="9">
        <v>1</v>
      </c>
      <c r="AN1005" s="9">
        <v>2</v>
      </c>
      <c r="AO1005" s="9">
        <v>3</v>
      </c>
      <c r="AQ1005" s="90">
        <v>1</v>
      </c>
      <c r="AR1005" s="9">
        <v>3</v>
      </c>
      <c r="AS1005" s="9">
        <v>1</v>
      </c>
      <c r="AT1005" s="9">
        <v>1</v>
      </c>
      <c r="AU1005" s="9">
        <v>5</v>
      </c>
      <c r="AV1005" s="9">
        <v>0</v>
      </c>
      <c r="AW1005" s="9"/>
      <c r="AX1005" s="9"/>
      <c r="AZ1005" s="70"/>
      <c r="BA1005" s="63" t="s">
        <v>2380</v>
      </c>
      <c r="BG1005" s="9"/>
      <c r="BI1005" t="s">
        <v>3146</v>
      </c>
    </row>
    <row r="1006" spans="1:61" x14ac:dyDescent="0.25">
      <c r="A1006" t="s">
        <v>1</v>
      </c>
      <c r="B1006" t="s">
        <v>404</v>
      </c>
      <c r="C1006" t="str">
        <f>VLOOKUP(Tabelle1[[#This Row],[bank_name]],list_all_banks!$B$1:$C$691,2,FALSE)</f>
        <v>DE40606</v>
      </c>
      <c r="D1006" s="6" t="s">
        <v>405</v>
      </c>
      <c r="E1006" s="42" t="str">
        <f t="shared" si="15"/>
        <v>31.12.2014</v>
      </c>
      <c r="F1006" s="9">
        <v>2014</v>
      </c>
      <c r="G1006" s="9">
        <v>1</v>
      </c>
      <c r="H1006" s="9">
        <v>2</v>
      </c>
      <c r="I1006" s="9" t="s">
        <v>1382</v>
      </c>
      <c r="J1006" s="9">
        <v>2</v>
      </c>
      <c r="K1006" s="9" t="s">
        <v>1366</v>
      </c>
      <c r="L1006" s="9">
        <v>0</v>
      </c>
      <c r="M1006" s="9" t="s">
        <v>14</v>
      </c>
      <c r="N1006" s="9" t="s">
        <v>91</v>
      </c>
      <c r="P1006" s="9">
        <v>1</v>
      </c>
      <c r="Q1006" s="9">
        <v>0</v>
      </c>
      <c r="R1006" s="9">
        <v>1</v>
      </c>
      <c r="S1006" s="9">
        <v>0</v>
      </c>
      <c r="U1006" s="9">
        <v>1</v>
      </c>
      <c r="V1006" s="9">
        <v>0</v>
      </c>
      <c r="W1006" s="9" t="s">
        <v>20</v>
      </c>
      <c r="Y1006" s="9" t="s">
        <v>1892</v>
      </c>
      <c r="Z1006" s="68"/>
      <c r="AA1006" s="68"/>
      <c r="AB1006" s="68"/>
      <c r="AC1006" s="68"/>
      <c r="AD1006" s="68"/>
      <c r="AE1006" s="68"/>
      <c r="AF1006" s="68"/>
      <c r="AG1006" s="68"/>
      <c r="AH1006" s="9"/>
      <c r="AI1006" s="9"/>
      <c r="AK1006" s="9">
        <v>0</v>
      </c>
      <c r="AL1006" s="9">
        <v>0</v>
      </c>
      <c r="AM1006" s="9">
        <v>1</v>
      </c>
      <c r="AN1006" s="9">
        <v>2</v>
      </c>
      <c r="AO1006" s="9">
        <v>3</v>
      </c>
      <c r="AQ1006" s="90">
        <v>1</v>
      </c>
      <c r="AR1006" s="9">
        <v>3</v>
      </c>
      <c r="AS1006" s="9">
        <v>1</v>
      </c>
      <c r="AT1006" s="9">
        <v>1</v>
      </c>
      <c r="AU1006" s="9">
        <v>5</v>
      </c>
      <c r="AV1006" s="9">
        <v>0</v>
      </c>
      <c r="AW1006" s="9"/>
      <c r="AX1006" s="9"/>
      <c r="AZ1006" s="70"/>
      <c r="BA1006" s="63" t="s">
        <v>2380</v>
      </c>
      <c r="BG1006" s="9"/>
      <c r="BI1006" t="s">
        <v>3146</v>
      </c>
    </row>
    <row r="1007" spans="1:61" x14ac:dyDescent="0.25">
      <c r="A1007" t="s">
        <v>1</v>
      </c>
      <c r="B1007" t="s">
        <v>404</v>
      </c>
      <c r="C1007" t="str">
        <f>VLOOKUP(Tabelle1[[#This Row],[bank_name]],list_all_banks!$B$1:$C$691,2,FALSE)</f>
        <v>DE40606</v>
      </c>
      <c r="D1007" s="6" t="s">
        <v>405</v>
      </c>
      <c r="E1007" s="42" t="str">
        <f t="shared" si="15"/>
        <v>31.12.2014</v>
      </c>
      <c r="F1007" s="9">
        <v>2014</v>
      </c>
      <c r="G1007" s="9">
        <v>1</v>
      </c>
      <c r="H1007" s="9">
        <v>2</v>
      </c>
      <c r="I1007" s="9" t="s">
        <v>1382</v>
      </c>
      <c r="J1007" s="9">
        <v>2</v>
      </c>
      <c r="K1007" s="9" t="s">
        <v>1366</v>
      </c>
      <c r="L1007" s="9">
        <v>0</v>
      </c>
      <c r="M1007" s="9" t="s">
        <v>14</v>
      </c>
      <c r="N1007" s="9" t="s">
        <v>91</v>
      </c>
      <c r="P1007" s="9">
        <v>1</v>
      </c>
      <c r="Q1007" s="9">
        <v>0</v>
      </c>
      <c r="R1007" s="9">
        <v>1</v>
      </c>
      <c r="S1007" s="9">
        <v>0</v>
      </c>
      <c r="U1007" s="9">
        <v>1</v>
      </c>
      <c r="V1007" s="9">
        <v>0</v>
      </c>
      <c r="W1007" s="9" t="s">
        <v>20</v>
      </c>
      <c r="Y1007" s="9" t="s">
        <v>1749</v>
      </c>
      <c r="Z1007" s="68"/>
      <c r="AA1007" s="68"/>
      <c r="AB1007" s="68"/>
      <c r="AC1007" s="68"/>
      <c r="AD1007" s="68"/>
      <c r="AE1007" s="68"/>
      <c r="AF1007" s="68"/>
      <c r="AG1007" s="68"/>
      <c r="AH1007" s="9"/>
      <c r="AI1007" s="9"/>
      <c r="AK1007" s="9">
        <v>0</v>
      </c>
      <c r="AL1007" s="9">
        <v>0</v>
      </c>
      <c r="AM1007" s="9">
        <v>1</v>
      </c>
      <c r="AN1007" s="9">
        <v>2</v>
      </c>
      <c r="AO1007" s="9">
        <v>3</v>
      </c>
      <c r="AQ1007" s="90">
        <v>1</v>
      </c>
      <c r="AR1007" s="9">
        <v>3</v>
      </c>
      <c r="AS1007" s="9">
        <v>1</v>
      </c>
      <c r="AT1007" s="9">
        <v>1</v>
      </c>
      <c r="AU1007" s="9">
        <v>5</v>
      </c>
      <c r="AV1007" s="9">
        <v>0</v>
      </c>
      <c r="AW1007" s="9"/>
      <c r="AX1007" s="9"/>
      <c r="AZ1007" s="70"/>
      <c r="BA1007" s="63" t="s">
        <v>2380</v>
      </c>
      <c r="BG1007" s="9"/>
      <c r="BI1007" t="s">
        <v>3146</v>
      </c>
    </row>
    <row r="1008" spans="1:61" x14ac:dyDescent="0.25">
      <c r="A1008" t="s">
        <v>1</v>
      </c>
      <c r="B1008" t="s">
        <v>404</v>
      </c>
      <c r="C1008" t="str">
        <f>VLOOKUP(Tabelle1[[#This Row],[bank_name]],list_all_banks!$B$1:$C$691,2,FALSE)</f>
        <v>DE40606</v>
      </c>
      <c r="D1008" s="6" t="s">
        <v>405</v>
      </c>
      <c r="E1008" s="42" t="str">
        <f t="shared" si="15"/>
        <v>31.12.2014</v>
      </c>
      <c r="F1008" s="9">
        <v>2014</v>
      </c>
      <c r="G1008" s="9">
        <v>1</v>
      </c>
      <c r="H1008" s="9">
        <v>2</v>
      </c>
      <c r="I1008" s="9" t="s">
        <v>1382</v>
      </c>
      <c r="J1008" s="9">
        <v>2</v>
      </c>
      <c r="K1008" s="9" t="s">
        <v>1366</v>
      </c>
      <c r="L1008" s="9">
        <v>0</v>
      </c>
      <c r="M1008" s="9" t="s">
        <v>14</v>
      </c>
      <c r="N1008" s="9" t="s">
        <v>91</v>
      </c>
      <c r="P1008" s="9">
        <v>1</v>
      </c>
      <c r="Q1008" s="9">
        <v>0</v>
      </c>
      <c r="R1008" s="9">
        <v>1</v>
      </c>
      <c r="S1008" s="9">
        <v>0</v>
      </c>
      <c r="U1008" s="9">
        <v>1</v>
      </c>
      <c r="V1008" s="9">
        <v>0</v>
      </c>
      <c r="W1008" s="9" t="s">
        <v>20</v>
      </c>
      <c r="Y1008" s="9" t="s">
        <v>1890</v>
      </c>
      <c r="Z1008" s="68"/>
      <c r="AA1008" s="68"/>
      <c r="AB1008" s="68"/>
      <c r="AC1008" s="68"/>
      <c r="AD1008" s="68"/>
      <c r="AE1008" s="68"/>
      <c r="AF1008" s="68"/>
      <c r="AG1008" s="68"/>
      <c r="AH1008" s="9"/>
      <c r="AI1008" s="9"/>
      <c r="AK1008" s="9">
        <v>0</v>
      </c>
      <c r="AL1008" s="9">
        <v>0</v>
      </c>
      <c r="AM1008" s="9">
        <v>1</v>
      </c>
      <c r="AN1008" s="9">
        <v>2</v>
      </c>
      <c r="AO1008" s="9">
        <v>3</v>
      </c>
      <c r="AQ1008" s="90">
        <v>1</v>
      </c>
      <c r="AR1008" s="9">
        <v>3</v>
      </c>
      <c r="AS1008" s="9">
        <v>1</v>
      </c>
      <c r="AT1008" s="9">
        <v>1</v>
      </c>
      <c r="AU1008" s="9">
        <v>5</v>
      </c>
      <c r="AV1008" s="9">
        <v>0</v>
      </c>
      <c r="AW1008" s="9"/>
      <c r="AX1008" s="9"/>
      <c r="AZ1008" s="70"/>
      <c r="BA1008" s="63" t="s">
        <v>2380</v>
      </c>
      <c r="BG1008" s="9"/>
      <c r="BI1008" t="s">
        <v>3146</v>
      </c>
    </row>
    <row r="1009" spans="1:61" x14ac:dyDescent="0.25">
      <c r="A1009" t="s">
        <v>1</v>
      </c>
      <c r="B1009" t="s">
        <v>404</v>
      </c>
      <c r="C1009" t="str">
        <f>VLOOKUP(Tabelle1[[#This Row],[bank_name]],list_all_banks!$B$1:$C$691,2,FALSE)</f>
        <v>DE40606</v>
      </c>
      <c r="D1009" s="6" t="s">
        <v>405</v>
      </c>
      <c r="E1009" s="42" t="str">
        <f t="shared" si="15"/>
        <v>31.12.2014</v>
      </c>
      <c r="F1009" s="9">
        <v>2014</v>
      </c>
      <c r="G1009" s="9">
        <v>1</v>
      </c>
      <c r="H1009" s="9">
        <v>2</v>
      </c>
      <c r="I1009" s="9" t="s">
        <v>1382</v>
      </c>
      <c r="J1009" s="9">
        <v>2</v>
      </c>
      <c r="K1009" s="9" t="s">
        <v>1366</v>
      </c>
      <c r="L1009" s="9">
        <v>0</v>
      </c>
      <c r="M1009" s="9" t="s">
        <v>14</v>
      </c>
      <c r="N1009" s="9" t="s">
        <v>91</v>
      </c>
      <c r="P1009" s="9">
        <v>1</v>
      </c>
      <c r="Q1009" s="9">
        <v>0</v>
      </c>
      <c r="R1009" s="9">
        <v>1</v>
      </c>
      <c r="S1009" s="9">
        <v>0</v>
      </c>
      <c r="U1009" s="9">
        <v>1</v>
      </c>
      <c r="V1009" s="9">
        <v>0</v>
      </c>
      <c r="W1009" s="9" t="s">
        <v>20</v>
      </c>
      <c r="Y1009" s="9" t="s">
        <v>1763</v>
      </c>
      <c r="Z1009" s="68"/>
      <c r="AA1009" s="68"/>
      <c r="AB1009" s="68"/>
      <c r="AC1009" s="68"/>
      <c r="AD1009" s="68"/>
      <c r="AE1009" s="68"/>
      <c r="AF1009" s="68"/>
      <c r="AG1009" s="68"/>
      <c r="AH1009" s="9"/>
      <c r="AI1009" s="9"/>
      <c r="AK1009" s="9">
        <v>0</v>
      </c>
      <c r="AL1009" s="9">
        <v>0</v>
      </c>
      <c r="AM1009" s="9">
        <v>1</v>
      </c>
      <c r="AN1009" s="9">
        <v>2</v>
      </c>
      <c r="AO1009" s="9">
        <v>3</v>
      </c>
      <c r="AQ1009" s="90">
        <v>1</v>
      </c>
      <c r="AR1009" s="9">
        <v>3</v>
      </c>
      <c r="AS1009" s="9">
        <v>1</v>
      </c>
      <c r="AT1009" s="9">
        <v>1</v>
      </c>
      <c r="AU1009" s="9">
        <v>5</v>
      </c>
      <c r="AV1009" s="9">
        <v>0</v>
      </c>
      <c r="AW1009" s="9"/>
      <c r="AX1009" s="9"/>
      <c r="AZ1009" s="70"/>
      <c r="BA1009" s="63" t="s">
        <v>2380</v>
      </c>
      <c r="BG1009" s="9"/>
      <c r="BI1009" t="s">
        <v>3146</v>
      </c>
    </row>
    <row r="1010" spans="1:61" x14ac:dyDescent="0.25">
      <c r="A1010" t="s">
        <v>1</v>
      </c>
      <c r="B1010" t="s">
        <v>404</v>
      </c>
      <c r="C1010" t="str">
        <f>VLOOKUP(Tabelle1[[#This Row],[bank_name]],list_all_banks!$B$1:$C$691,2,FALSE)</f>
        <v>DE40606</v>
      </c>
      <c r="D1010" s="6" t="s">
        <v>405</v>
      </c>
      <c r="E1010" s="42" t="str">
        <f t="shared" si="15"/>
        <v>31.12.2014</v>
      </c>
      <c r="F1010" s="9">
        <v>2014</v>
      </c>
      <c r="G1010" s="9">
        <v>1</v>
      </c>
      <c r="H1010" s="9">
        <v>2</v>
      </c>
      <c r="I1010" s="9" t="s">
        <v>1382</v>
      </c>
      <c r="J1010" s="9">
        <v>2</v>
      </c>
      <c r="K1010" s="9" t="s">
        <v>1366</v>
      </c>
      <c r="L1010" s="9">
        <v>0</v>
      </c>
      <c r="M1010" s="9" t="s">
        <v>14</v>
      </c>
      <c r="N1010" s="9" t="s">
        <v>91</v>
      </c>
      <c r="P1010" s="9">
        <v>1</v>
      </c>
      <c r="Q1010" s="9">
        <v>0</v>
      </c>
      <c r="R1010" s="9">
        <v>1</v>
      </c>
      <c r="S1010" s="9">
        <v>0</v>
      </c>
      <c r="U1010" s="9">
        <v>1</v>
      </c>
      <c r="V1010" s="9">
        <v>0</v>
      </c>
      <c r="W1010" s="9" t="s">
        <v>20</v>
      </c>
      <c r="Y1010" s="9" t="s">
        <v>1764</v>
      </c>
      <c r="Z1010" s="68"/>
      <c r="AA1010" s="68"/>
      <c r="AB1010" s="68"/>
      <c r="AC1010" s="68"/>
      <c r="AD1010" s="68"/>
      <c r="AE1010" s="68"/>
      <c r="AF1010" s="68"/>
      <c r="AG1010" s="68"/>
      <c r="AH1010" s="9"/>
      <c r="AI1010" s="9"/>
      <c r="AK1010" s="9">
        <v>0</v>
      </c>
      <c r="AL1010" s="9">
        <v>0</v>
      </c>
      <c r="AM1010" s="9">
        <v>1</v>
      </c>
      <c r="AN1010" s="9">
        <v>2</v>
      </c>
      <c r="AO1010" s="9">
        <v>3</v>
      </c>
      <c r="AQ1010" s="90">
        <v>1</v>
      </c>
      <c r="AR1010" s="9">
        <v>3</v>
      </c>
      <c r="AS1010" s="9">
        <v>1</v>
      </c>
      <c r="AT1010" s="9">
        <v>1</v>
      </c>
      <c r="AU1010" s="9">
        <v>5</v>
      </c>
      <c r="AV1010" s="9">
        <v>0</v>
      </c>
      <c r="AW1010" s="9"/>
      <c r="AX1010" s="9"/>
      <c r="AZ1010" s="70"/>
      <c r="BA1010" s="63" t="s">
        <v>2380</v>
      </c>
      <c r="BG1010" s="9"/>
      <c r="BI1010" t="s">
        <v>3146</v>
      </c>
    </row>
    <row r="1011" spans="1:61" x14ac:dyDescent="0.25">
      <c r="A1011" t="s">
        <v>1</v>
      </c>
      <c r="B1011" t="s">
        <v>404</v>
      </c>
      <c r="C1011" t="str">
        <f>VLOOKUP(Tabelle1[[#This Row],[bank_name]],list_all_banks!$B$1:$C$691,2,FALSE)</f>
        <v>DE40606</v>
      </c>
      <c r="D1011" s="6" t="s">
        <v>405</v>
      </c>
      <c r="E1011" s="42" t="str">
        <f t="shared" si="15"/>
        <v>31.12.2014</v>
      </c>
      <c r="F1011" s="9">
        <v>2014</v>
      </c>
      <c r="G1011" s="9">
        <v>1</v>
      </c>
      <c r="H1011" s="9">
        <v>2</v>
      </c>
      <c r="I1011" s="9" t="s">
        <v>1382</v>
      </c>
      <c r="J1011" s="9">
        <v>2</v>
      </c>
      <c r="K1011" s="9" t="s">
        <v>1366</v>
      </c>
      <c r="L1011" s="9">
        <v>0</v>
      </c>
      <c r="M1011" s="9" t="s">
        <v>14</v>
      </c>
      <c r="N1011" s="9" t="s">
        <v>91</v>
      </c>
      <c r="P1011" s="9">
        <v>1</v>
      </c>
      <c r="Q1011" s="9">
        <v>0</v>
      </c>
      <c r="R1011" s="9">
        <v>1</v>
      </c>
      <c r="S1011" s="9">
        <v>0</v>
      </c>
      <c r="U1011" s="9">
        <v>1</v>
      </c>
      <c r="V1011" s="9">
        <v>0</v>
      </c>
      <c r="W1011" s="9" t="s">
        <v>20</v>
      </c>
      <c r="Y1011" s="9" t="s">
        <v>1891</v>
      </c>
      <c r="Z1011" s="68"/>
      <c r="AA1011" s="68"/>
      <c r="AB1011" s="68"/>
      <c r="AC1011" s="68"/>
      <c r="AD1011" s="68"/>
      <c r="AE1011" s="68"/>
      <c r="AF1011" s="68"/>
      <c r="AG1011" s="68"/>
      <c r="AH1011" s="9"/>
      <c r="AI1011" s="9"/>
      <c r="AK1011" s="9">
        <v>0</v>
      </c>
      <c r="AL1011" s="9">
        <v>0</v>
      </c>
      <c r="AM1011" s="9">
        <v>1</v>
      </c>
      <c r="AN1011" s="9">
        <v>2</v>
      </c>
      <c r="AO1011" s="9">
        <v>3</v>
      </c>
      <c r="AQ1011" s="90">
        <v>1</v>
      </c>
      <c r="AR1011" s="9">
        <v>3</v>
      </c>
      <c r="AS1011" s="9">
        <v>1</v>
      </c>
      <c r="AT1011" s="9">
        <v>1</v>
      </c>
      <c r="AU1011" s="9">
        <v>5</v>
      </c>
      <c r="AV1011" s="9">
        <v>0</v>
      </c>
      <c r="AW1011" s="9"/>
      <c r="AX1011" s="9"/>
      <c r="AZ1011" s="70"/>
      <c r="BA1011" s="63" t="s">
        <v>2380</v>
      </c>
      <c r="BG1011" s="9"/>
      <c r="BI1011" t="s">
        <v>3146</v>
      </c>
    </row>
    <row r="1012" spans="1:61" x14ac:dyDescent="0.25">
      <c r="A1012" s="9" t="s">
        <v>1</v>
      </c>
      <c r="B1012" s="9" t="s">
        <v>404</v>
      </c>
      <c r="C1012" s="9" t="str">
        <f>VLOOKUP(Tabelle1[[#This Row],[bank_name]],list_all_banks!$B$1:$C$691,2,FALSE)</f>
        <v>DE40606</v>
      </c>
      <c r="D1012" s="6" t="s">
        <v>405</v>
      </c>
      <c r="E1012" s="42" t="str">
        <f t="shared" si="15"/>
        <v>31.12.2014</v>
      </c>
      <c r="F1012" s="9">
        <v>2014</v>
      </c>
      <c r="G1012" s="9">
        <v>1</v>
      </c>
      <c r="H1012" s="9">
        <v>2</v>
      </c>
      <c r="I1012" s="9" t="s">
        <v>1382</v>
      </c>
      <c r="J1012" s="9">
        <v>2</v>
      </c>
      <c r="K1012" s="9" t="s">
        <v>1366</v>
      </c>
      <c r="L1012" s="9">
        <v>0</v>
      </c>
      <c r="M1012" s="9" t="s">
        <v>14</v>
      </c>
      <c r="N1012" s="9" t="s">
        <v>91</v>
      </c>
      <c r="P1012" s="9">
        <v>1</v>
      </c>
      <c r="Q1012" s="9">
        <v>0</v>
      </c>
      <c r="R1012" s="9">
        <v>1</v>
      </c>
      <c r="S1012" s="9">
        <v>0</v>
      </c>
      <c r="U1012" s="9">
        <v>1</v>
      </c>
      <c r="V1012" s="9">
        <v>0</v>
      </c>
      <c r="W1012" s="9" t="s">
        <v>20</v>
      </c>
      <c r="Y1012" s="9" t="s">
        <v>2251</v>
      </c>
      <c r="Z1012" s="68"/>
      <c r="AA1012" s="68"/>
      <c r="AB1012" s="68"/>
      <c r="AC1012" s="68"/>
      <c r="AD1012" s="68"/>
      <c r="AE1012" s="68"/>
      <c r="AF1012" s="68"/>
      <c r="AG1012" s="68"/>
      <c r="AH1012" s="9"/>
      <c r="AI1012" s="9"/>
      <c r="AK1012" s="9">
        <v>0</v>
      </c>
      <c r="AL1012" s="9">
        <v>0</v>
      </c>
      <c r="AM1012" s="9">
        <v>1</v>
      </c>
      <c r="AN1012" s="9">
        <v>2</v>
      </c>
      <c r="AO1012" s="9">
        <v>3</v>
      </c>
      <c r="AQ1012" s="90">
        <v>1</v>
      </c>
      <c r="AR1012" s="9">
        <v>3</v>
      </c>
      <c r="AS1012" s="9">
        <v>1</v>
      </c>
      <c r="AT1012" s="9">
        <v>1</v>
      </c>
      <c r="AU1012" s="9">
        <v>5</v>
      </c>
      <c r="AV1012" s="9">
        <v>0</v>
      </c>
      <c r="AW1012" s="9"/>
      <c r="AX1012" s="9"/>
      <c r="AZ1012" s="70"/>
      <c r="BA1012" s="63" t="s">
        <v>2380</v>
      </c>
      <c r="BC1012" s="9"/>
      <c r="BD1012" s="9"/>
      <c r="BE1012" s="9"/>
      <c r="BF1012" s="9"/>
      <c r="BG1012" s="9"/>
      <c r="BI1012" t="s">
        <v>3146</v>
      </c>
    </row>
    <row r="1013" spans="1:61" x14ac:dyDescent="0.25">
      <c r="A1013" t="s">
        <v>1</v>
      </c>
      <c r="B1013" t="s">
        <v>404</v>
      </c>
      <c r="C1013" t="str">
        <f>VLOOKUP(Tabelle1[[#This Row],[bank_name]],list_all_banks!$B$1:$C$691,2,FALSE)</f>
        <v>DE40606</v>
      </c>
      <c r="D1013" s="6" t="s">
        <v>405</v>
      </c>
      <c r="E1013" s="42" t="str">
        <f t="shared" si="15"/>
        <v>31.12.2014</v>
      </c>
      <c r="F1013" s="9">
        <v>2014</v>
      </c>
      <c r="G1013" s="9">
        <v>1</v>
      </c>
      <c r="H1013" s="9">
        <v>2</v>
      </c>
      <c r="I1013" s="9" t="s">
        <v>1382</v>
      </c>
      <c r="J1013" s="9">
        <v>2</v>
      </c>
      <c r="K1013" s="9" t="s">
        <v>1366</v>
      </c>
      <c r="L1013" s="9">
        <v>0</v>
      </c>
      <c r="M1013" s="9" t="s">
        <v>14</v>
      </c>
      <c r="N1013" s="9" t="s">
        <v>91</v>
      </c>
      <c r="P1013" s="9">
        <v>1</v>
      </c>
      <c r="Q1013" s="9">
        <v>0</v>
      </c>
      <c r="R1013" s="9">
        <v>1</v>
      </c>
      <c r="S1013" s="9">
        <v>0</v>
      </c>
      <c r="U1013" s="9">
        <v>1</v>
      </c>
      <c r="V1013" s="9">
        <v>0</v>
      </c>
      <c r="W1013" s="9" t="s">
        <v>20</v>
      </c>
      <c r="Y1013" s="9" t="s">
        <v>1768</v>
      </c>
      <c r="Z1013" s="68"/>
      <c r="AA1013" s="68"/>
      <c r="AB1013" s="68"/>
      <c r="AC1013" s="68"/>
      <c r="AD1013" s="68"/>
      <c r="AE1013" s="68"/>
      <c r="AF1013" s="68"/>
      <c r="AG1013" s="68"/>
      <c r="AH1013" s="9"/>
      <c r="AI1013" s="9"/>
      <c r="AK1013" s="9">
        <v>0</v>
      </c>
      <c r="AL1013" s="9">
        <v>0</v>
      </c>
      <c r="AM1013" s="9">
        <v>1</v>
      </c>
      <c r="AN1013" s="9">
        <v>2</v>
      </c>
      <c r="AO1013" s="9">
        <v>3</v>
      </c>
      <c r="AQ1013" s="90">
        <v>1</v>
      </c>
      <c r="AR1013" s="9">
        <v>3</v>
      </c>
      <c r="AS1013" s="9">
        <v>1</v>
      </c>
      <c r="AT1013" s="9">
        <v>1</v>
      </c>
      <c r="AU1013" s="9">
        <v>5</v>
      </c>
      <c r="AV1013" s="9">
        <v>0</v>
      </c>
      <c r="AW1013" s="9"/>
      <c r="AX1013" s="9"/>
      <c r="AZ1013" s="70"/>
      <c r="BA1013" s="63" t="s">
        <v>2380</v>
      </c>
      <c r="BG1013" s="9"/>
      <c r="BI1013" t="s">
        <v>3146</v>
      </c>
    </row>
    <row r="1014" spans="1:61" x14ac:dyDescent="0.25">
      <c r="A1014" t="s">
        <v>1</v>
      </c>
      <c r="B1014" t="s">
        <v>404</v>
      </c>
      <c r="C1014" t="str">
        <f>VLOOKUP(Tabelle1[[#This Row],[bank_name]],list_all_banks!$B$1:$C$691,2,FALSE)</f>
        <v>DE40606</v>
      </c>
      <c r="D1014" s="6" t="s">
        <v>405</v>
      </c>
      <c r="E1014" s="42" t="str">
        <f t="shared" si="15"/>
        <v>31.12.2014</v>
      </c>
      <c r="F1014" s="9">
        <v>2014</v>
      </c>
      <c r="G1014" s="9">
        <v>1</v>
      </c>
      <c r="H1014" s="9">
        <v>2</v>
      </c>
      <c r="I1014" s="9" t="s">
        <v>1382</v>
      </c>
      <c r="J1014" s="9">
        <v>2</v>
      </c>
      <c r="K1014" s="9" t="s">
        <v>1366</v>
      </c>
      <c r="L1014" s="9">
        <v>0</v>
      </c>
      <c r="M1014" s="9" t="s">
        <v>14</v>
      </c>
      <c r="N1014" s="9" t="s">
        <v>91</v>
      </c>
      <c r="P1014" s="9">
        <v>1</v>
      </c>
      <c r="Q1014" s="9">
        <v>0</v>
      </c>
      <c r="R1014" s="9">
        <v>1</v>
      </c>
      <c r="S1014" s="9">
        <v>0</v>
      </c>
      <c r="U1014" s="9">
        <v>1</v>
      </c>
      <c r="V1014" s="9">
        <v>0</v>
      </c>
      <c r="W1014" s="9" t="s">
        <v>20</v>
      </c>
      <c r="Y1014" s="9" t="s">
        <v>1683</v>
      </c>
      <c r="Z1014" s="68"/>
      <c r="AA1014" s="68"/>
      <c r="AB1014" s="68"/>
      <c r="AC1014" s="68"/>
      <c r="AD1014" s="68"/>
      <c r="AE1014" s="68"/>
      <c r="AF1014" s="68"/>
      <c r="AG1014" s="68"/>
      <c r="AH1014" s="9"/>
      <c r="AI1014" s="9"/>
      <c r="AK1014" s="9">
        <v>0</v>
      </c>
      <c r="AL1014" s="9">
        <v>0</v>
      </c>
      <c r="AM1014" s="9">
        <v>1</v>
      </c>
      <c r="AN1014" s="9">
        <v>2</v>
      </c>
      <c r="AO1014" s="9">
        <v>3</v>
      </c>
      <c r="AQ1014" s="90">
        <v>1</v>
      </c>
      <c r="AR1014" s="9">
        <v>3</v>
      </c>
      <c r="AS1014" s="9">
        <v>1</v>
      </c>
      <c r="AT1014" s="9">
        <v>1</v>
      </c>
      <c r="AU1014" s="9">
        <v>5</v>
      </c>
      <c r="AV1014" s="9">
        <v>0</v>
      </c>
      <c r="AW1014" s="9"/>
      <c r="AX1014" s="9"/>
      <c r="AZ1014" s="70"/>
      <c r="BA1014" s="63" t="s">
        <v>2380</v>
      </c>
      <c r="BG1014" s="9"/>
      <c r="BI1014" t="s">
        <v>3146</v>
      </c>
    </row>
    <row r="1015" spans="1:61" x14ac:dyDescent="0.25">
      <c r="A1015" t="s">
        <v>1</v>
      </c>
      <c r="B1015" t="s">
        <v>404</v>
      </c>
      <c r="C1015" t="str">
        <f>VLOOKUP(Tabelle1[[#This Row],[bank_name]],list_all_banks!$B$1:$C$691,2,FALSE)</f>
        <v>DE40606</v>
      </c>
      <c r="D1015" s="6" t="s">
        <v>405</v>
      </c>
      <c r="E1015" s="42" t="str">
        <f t="shared" si="15"/>
        <v>31.12.2014</v>
      </c>
      <c r="F1015" s="9">
        <v>2014</v>
      </c>
      <c r="G1015" s="9">
        <v>1</v>
      </c>
      <c r="H1015" s="9">
        <v>2</v>
      </c>
      <c r="I1015" s="9" t="s">
        <v>1382</v>
      </c>
      <c r="J1015" s="9">
        <v>2</v>
      </c>
      <c r="K1015" s="9" t="s">
        <v>1366</v>
      </c>
      <c r="L1015" s="9">
        <v>0</v>
      </c>
      <c r="M1015" s="9" t="s">
        <v>14</v>
      </c>
      <c r="N1015" s="9" t="s">
        <v>91</v>
      </c>
      <c r="P1015" s="9">
        <v>1</v>
      </c>
      <c r="Q1015" s="9">
        <v>0</v>
      </c>
      <c r="R1015" s="9">
        <v>1</v>
      </c>
      <c r="S1015" s="9">
        <v>0</v>
      </c>
      <c r="U1015" s="9">
        <v>1</v>
      </c>
      <c r="V1015" s="9">
        <v>0</v>
      </c>
      <c r="W1015" s="9" t="s">
        <v>20</v>
      </c>
      <c r="Y1015" s="9" t="s">
        <v>1769</v>
      </c>
      <c r="Z1015" s="68"/>
      <c r="AA1015" s="68"/>
      <c r="AB1015" s="68"/>
      <c r="AC1015" s="68"/>
      <c r="AD1015" s="68"/>
      <c r="AE1015" s="68"/>
      <c r="AF1015" s="68"/>
      <c r="AG1015" s="68"/>
      <c r="AH1015" s="9"/>
      <c r="AI1015" s="9"/>
      <c r="AK1015" s="9">
        <v>0</v>
      </c>
      <c r="AL1015" s="9">
        <v>0</v>
      </c>
      <c r="AM1015" s="9">
        <v>1</v>
      </c>
      <c r="AN1015" s="9">
        <v>2</v>
      </c>
      <c r="AO1015" s="9">
        <v>3</v>
      </c>
      <c r="AQ1015" s="90">
        <v>1</v>
      </c>
      <c r="AR1015" s="9">
        <v>3</v>
      </c>
      <c r="AS1015" s="9">
        <v>1</v>
      </c>
      <c r="AT1015" s="9">
        <v>1</v>
      </c>
      <c r="AU1015" s="9">
        <v>5</v>
      </c>
      <c r="AV1015" s="9">
        <v>0</v>
      </c>
      <c r="AW1015" s="9"/>
      <c r="AX1015" s="9"/>
      <c r="AZ1015" s="70"/>
      <c r="BA1015" s="63" t="s">
        <v>2380</v>
      </c>
      <c r="BG1015" s="9"/>
      <c r="BI1015" t="s">
        <v>3146</v>
      </c>
    </row>
    <row r="1016" spans="1:61" x14ac:dyDescent="0.25">
      <c r="A1016" t="s">
        <v>1</v>
      </c>
      <c r="B1016" t="s">
        <v>404</v>
      </c>
      <c r="C1016" t="str">
        <f>VLOOKUP(Tabelle1[[#This Row],[bank_name]],list_all_banks!$B$1:$C$691,2,FALSE)</f>
        <v>DE40606</v>
      </c>
      <c r="D1016" s="6" t="s">
        <v>405</v>
      </c>
      <c r="E1016" s="42" t="str">
        <f t="shared" si="15"/>
        <v>31.12.2014</v>
      </c>
      <c r="F1016" s="9">
        <v>2014</v>
      </c>
      <c r="G1016" s="9">
        <v>1</v>
      </c>
      <c r="H1016" s="9">
        <v>2</v>
      </c>
      <c r="I1016" s="9" t="s">
        <v>1382</v>
      </c>
      <c r="J1016" s="9">
        <v>2</v>
      </c>
      <c r="K1016" s="9" t="s">
        <v>1366</v>
      </c>
      <c r="L1016" s="9">
        <v>0</v>
      </c>
      <c r="M1016" s="9" t="s">
        <v>14</v>
      </c>
      <c r="N1016" s="9" t="s">
        <v>91</v>
      </c>
      <c r="P1016" s="9">
        <v>1</v>
      </c>
      <c r="Q1016" s="9">
        <v>0</v>
      </c>
      <c r="R1016" s="9">
        <v>1</v>
      </c>
      <c r="S1016" s="9">
        <v>0</v>
      </c>
      <c r="U1016" s="9">
        <v>1</v>
      </c>
      <c r="V1016" s="9">
        <v>0</v>
      </c>
      <c r="W1016" s="9" t="s">
        <v>20</v>
      </c>
      <c r="Y1016" s="9" t="s">
        <v>1708</v>
      </c>
      <c r="Z1016" s="68"/>
      <c r="AA1016" s="68"/>
      <c r="AB1016" s="68"/>
      <c r="AC1016" s="68"/>
      <c r="AD1016" s="68"/>
      <c r="AE1016" s="68"/>
      <c r="AF1016" s="68"/>
      <c r="AG1016" s="68"/>
      <c r="AH1016" s="9"/>
      <c r="AI1016" s="9"/>
      <c r="AK1016" s="9">
        <v>0</v>
      </c>
      <c r="AL1016" s="9">
        <v>0</v>
      </c>
      <c r="AM1016" s="9">
        <v>1</v>
      </c>
      <c r="AN1016" s="9">
        <v>2</v>
      </c>
      <c r="AO1016" s="9">
        <v>3</v>
      </c>
      <c r="AQ1016" s="90">
        <v>1</v>
      </c>
      <c r="AR1016" s="9">
        <v>3</v>
      </c>
      <c r="AS1016" s="9">
        <v>1</v>
      </c>
      <c r="AT1016" s="9">
        <v>1</v>
      </c>
      <c r="AU1016" s="9">
        <v>5</v>
      </c>
      <c r="AV1016" s="9">
        <v>0</v>
      </c>
      <c r="AW1016" s="9"/>
      <c r="AX1016" s="9"/>
      <c r="AZ1016" s="70"/>
      <c r="BA1016" s="63" t="s">
        <v>2380</v>
      </c>
      <c r="BG1016" s="9"/>
      <c r="BI1016" t="s">
        <v>3146</v>
      </c>
    </row>
    <row r="1017" spans="1:61" x14ac:dyDescent="0.25">
      <c r="A1017" t="s">
        <v>1</v>
      </c>
      <c r="B1017" t="s">
        <v>404</v>
      </c>
      <c r="C1017" t="str">
        <f>VLOOKUP(Tabelle1[[#This Row],[bank_name]],list_all_banks!$B$1:$C$691,2,FALSE)</f>
        <v>DE40606</v>
      </c>
      <c r="D1017" s="6" t="s">
        <v>405</v>
      </c>
      <c r="E1017" s="42" t="str">
        <f t="shared" si="15"/>
        <v>31.12.2014</v>
      </c>
      <c r="F1017" s="9">
        <v>2014</v>
      </c>
      <c r="G1017" s="9">
        <v>1</v>
      </c>
      <c r="H1017" s="9">
        <v>2</v>
      </c>
      <c r="I1017" s="9" t="s">
        <v>1382</v>
      </c>
      <c r="J1017" s="9">
        <v>2</v>
      </c>
      <c r="K1017" s="9" t="s">
        <v>1366</v>
      </c>
      <c r="L1017" s="9">
        <v>0</v>
      </c>
      <c r="M1017" s="9" t="s">
        <v>14</v>
      </c>
      <c r="N1017" s="9" t="s">
        <v>91</v>
      </c>
      <c r="P1017" s="9">
        <v>1</v>
      </c>
      <c r="Q1017" s="9">
        <v>0</v>
      </c>
      <c r="R1017" s="9">
        <v>1</v>
      </c>
      <c r="S1017" s="9">
        <v>0</v>
      </c>
      <c r="U1017" s="9">
        <v>1</v>
      </c>
      <c r="V1017" s="9">
        <v>0</v>
      </c>
      <c r="W1017" s="9" t="s">
        <v>20</v>
      </c>
      <c r="Y1017" s="9" t="s">
        <v>1889</v>
      </c>
      <c r="Z1017" s="68"/>
      <c r="AA1017" s="68"/>
      <c r="AB1017" s="68"/>
      <c r="AC1017" s="68"/>
      <c r="AD1017" s="68"/>
      <c r="AE1017" s="68"/>
      <c r="AF1017" s="68"/>
      <c r="AG1017" s="68"/>
      <c r="AH1017" s="9"/>
      <c r="AI1017" s="9"/>
      <c r="AK1017" s="9">
        <v>0</v>
      </c>
      <c r="AL1017" s="9">
        <v>0</v>
      </c>
      <c r="AM1017" s="9">
        <v>1</v>
      </c>
      <c r="AN1017" s="9">
        <v>2</v>
      </c>
      <c r="AO1017" s="9">
        <v>3</v>
      </c>
      <c r="AQ1017" s="90">
        <v>1</v>
      </c>
      <c r="AR1017" s="9">
        <v>3</v>
      </c>
      <c r="AS1017" s="9">
        <v>1</v>
      </c>
      <c r="AT1017" s="9">
        <v>1</v>
      </c>
      <c r="AU1017" s="9">
        <v>5</v>
      </c>
      <c r="AV1017" s="9">
        <v>0</v>
      </c>
      <c r="AW1017" s="9"/>
      <c r="AX1017" s="9"/>
      <c r="AZ1017" s="70"/>
      <c r="BA1017" s="63" t="s">
        <v>2380</v>
      </c>
      <c r="BG1017" s="9"/>
      <c r="BI1017" t="s">
        <v>3146</v>
      </c>
    </row>
    <row r="1018" spans="1:61" x14ac:dyDescent="0.25">
      <c r="A1018" t="s">
        <v>1</v>
      </c>
      <c r="B1018" t="s">
        <v>404</v>
      </c>
      <c r="C1018" t="str">
        <f>VLOOKUP(Tabelle1[[#This Row],[bank_name]],list_all_banks!$B$1:$C$691,2,FALSE)</f>
        <v>DE40606</v>
      </c>
      <c r="D1018" s="6" t="s">
        <v>405</v>
      </c>
      <c r="E1018" s="42" t="str">
        <f t="shared" si="15"/>
        <v>31.12.2014</v>
      </c>
      <c r="F1018" s="9">
        <v>2014</v>
      </c>
      <c r="G1018" s="9">
        <v>1</v>
      </c>
      <c r="H1018" s="9">
        <v>2</v>
      </c>
      <c r="I1018" s="9" t="s">
        <v>1382</v>
      </c>
      <c r="J1018" s="9">
        <v>2</v>
      </c>
      <c r="K1018" s="9" t="s">
        <v>1366</v>
      </c>
      <c r="L1018" s="9">
        <v>0</v>
      </c>
      <c r="M1018" s="9" t="s">
        <v>14</v>
      </c>
      <c r="N1018" s="9" t="s">
        <v>91</v>
      </c>
      <c r="P1018" s="9">
        <v>1</v>
      </c>
      <c r="Q1018" s="9">
        <v>0</v>
      </c>
      <c r="R1018" s="9">
        <v>1</v>
      </c>
      <c r="S1018" s="9">
        <v>0</v>
      </c>
      <c r="U1018" s="9">
        <v>1</v>
      </c>
      <c r="V1018" s="9">
        <v>0</v>
      </c>
      <c r="W1018" s="9" t="s">
        <v>20</v>
      </c>
      <c r="Y1018" s="9" t="s">
        <v>1654</v>
      </c>
      <c r="Z1018" s="68"/>
      <c r="AA1018" s="68"/>
      <c r="AB1018" s="68"/>
      <c r="AC1018" s="68"/>
      <c r="AD1018" s="68"/>
      <c r="AE1018" s="68"/>
      <c r="AF1018" s="68"/>
      <c r="AG1018" s="68"/>
      <c r="AH1018" s="9"/>
      <c r="AI1018" s="9"/>
      <c r="AK1018" s="9">
        <v>0</v>
      </c>
      <c r="AL1018" s="9">
        <v>0</v>
      </c>
      <c r="AM1018" s="9">
        <v>1</v>
      </c>
      <c r="AN1018" s="9">
        <v>2</v>
      </c>
      <c r="AO1018" s="9">
        <v>3</v>
      </c>
      <c r="AQ1018" s="90">
        <v>1</v>
      </c>
      <c r="AR1018" s="9">
        <v>3</v>
      </c>
      <c r="AS1018" s="9">
        <v>1</v>
      </c>
      <c r="AT1018" s="9">
        <v>1</v>
      </c>
      <c r="AU1018" s="9">
        <v>5</v>
      </c>
      <c r="AV1018" s="9">
        <v>0</v>
      </c>
      <c r="AW1018" s="9"/>
      <c r="AX1018" s="9"/>
      <c r="AZ1018" s="70"/>
      <c r="BA1018" s="63" t="s">
        <v>2380</v>
      </c>
      <c r="BG1018" s="9"/>
      <c r="BI1018" t="s">
        <v>3146</v>
      </c>
    </row>
    <row r="1019" spans="1:61" x14ac:dyDescent="0.25">
      <c r="A1019" t="s">
        <v>1</v>
      </c>
      <c r="B1019" t="s">
        <v>404</v>
      </c>
      <c r="C1019" t="str">
        <f>VLOOKUP(Tabelle1[[#This Row],[bank_name]],list_all_banks!$B$1:$C$691,2,FALSE)</f>
        <v>DE40606</v>
      </c>
      <c r="D1019" s="6" t="s">
        <v>405</v>
      </c>
      <c r="E1019" s="42" t="str">
        <f t="shared" si="15"/>
        <v>31.12.2014</v>
      </c>
      <c r="F1019" s="9">
        <v>2014</v>
      </c>
      <c r="G1019" s="9">
        <v>1</v>
      </c>
      <c r="H1019" s="9">
        <v>2</v>
      </c>
      <c r="I1019" s="9" t="s">
        <v>1382</v>
      </c>
      <c r="J1019" s="9">
        <v>2</v>
      </c>
      <c r="K1019" s="9" t="s">
        <v>1366</v>
      </c>
      <c r="L1019" s="9">
        <v>0</v>
      </c>
      <c r="M1019" s="9" t="s">
        <v>14</v>
      </c>
      <c r="N1019" s="9" t="s">
        <v>91</v>
      </c>
      <c r="P1019" s="9">
        <v>1</v>
      </c>
      <c r="Q1019" s="9">
        <v>0</v>
      </c>
      <c r="R1019" s="9">
        <v>1</v>
      </c>
      <c r="S1019" s="9">
        <v>0</v>
      </c>
      <c r="U1019" s="9">
        <v>1</v>
      </c>
      <c r="V1019" s="9">
        <v>0</v>
      </c>
      <c r="W1019" s="9" t="s">
        <v>20</v>
      </c>
      <c r="Y1019" s="9" t="s">
        <v>1700</v>
      </c>
      <c r="Z1019" s="68"/>
      <c r="AA1019" s="68"/>
      <c r="AB1019" s="68"/>
      <c r="AC1019" s="68"/>
      <c r="AD1019" s="68"/>
      <c r="AE1019" s="68"/>
      <c r="AF1019" s="68"/>
      <c r="AG1019" s="68"/>
      <c r="AH1019" s="9"/>
      <c r="AI1019" s="9"/>
      <c r="AK1019" s="9">
        <v>0</v>
      </c>
      <c r="AL1019" s="9">
        <v>0</v>
      </c>
      <c r="AM1019" s="9">
        <v>1</v>
      </c>
      <c r="AN1019" s="9">
        <v>2</v>
      </c>
      <c r="AO1019" s="9">
        <v>3</v>
      </c>
      <c r="AQ1019" s="90">
        <v>1</v>
      </c>
      <c r="AR1019" s="9">
        <v>3</v>
      </c>
      <c r="AS1019" s="9">
        <v>1</v>
      </c>
      <c r="AT1019" s="9">
        <v>1</v>
      </c>
      <c r="AU1019" s="9">
        <v>5</v>
      </c>
      <c r="AV1019" s="9">
        <v>0</v>
      </c>
      <c r="AW1019" s="9"/>
      <c r="AX1019" s="9"/>
      <c r="AZ1019" s="70"/>
      <c r="BA1019" s="63" t="s">
        <v>2380</v>
      </c>
      <c r="BG1019" s="9"/>
      <c r="BI1019" t="s">
        <v>3146</v>
      </c>
    </row>
    <row r="1020" spans="1:61" s="44" customFormat="1" ht="15.75" thickBot="1" x14ac:dyDescent="0.3">
      <c r="A1020" s="44" t="s">
        <v>1</v>
      </c>
      <c r="B1020" s="44" t="s">
        <v>404</v>
      </c>
      <c r="C1020" s="44" t="str">
        <f>VLOOKUP(Tabelle1[[#This Row],[bank_name]],list_all_banks!$B$1:$C$691,2,FALSE)</f>
        <v>DE40606</v>
      </c>
      <c r="D1020" s="45" t="s">
        <v>405</v>
      </c>
      <c r="E1020" s="46" t="str">
        <f t="shared" si="15"/>
        <v>31.12.2014</v>
      </c>
      <c r="F1020" s="44">
        <v>2014</v>
      </c>
      <c r="G1020" s="44">
        <v>1</v>
      </c>
      <c r="H1020" s="44">
        <v>2</v>
      </c>
      <c r="I1020" s="44" t="s">
        <v>1382</v>
      </c>
      <c r="J1020" s="44">
        <v>2</v>
      </c>
      <c r="K1020" s="44" t="s">
        <v>1366</v>
      </c>
      <c r="L1020" s="44">
        <v>0</v>
      </c>
      <c r="M1020" s="44" t="s">
        <v>14</v>
      </c>
      <c r="N1020" s="44" t="s">
        <v>91</v>
      </c>
      <c r="O1020" s="45"/>
      <c r="P1020" s="44">
        <v>1</v>
      </c>
      <c r="Q1020" s="44">
        <v>0</v>
      </c>
      <c r="R1020" s="44">
        <v>1</v>
      </c>
      <c r="S1020" s="44">
        <v>0</v>
      </c>
      <c r="T1020" s="45"/>
      <c r="U1020" s="44">
        <v>1</v>
      </c>
      <c r="V1020" s="44">
        <v>0</v>
      </c>
      <c r="W1020" s="44" t="s">
        <v>20</v>
      </c>
      <c r="X1020" s="45"/>
      <c r="Y1020" s="44" t="s">
        <v>1650</v>
      </c>
      <c r="Z1020" s="123"/>
      <c r="AA1020" s="123"/>
      <c r="AB1020" s="123"/>
      <c r="AC1020" s="123"/>
      <c r="AD1020" s="123"/>
      <c r="AE1020" s="123"/>
      <c r="AF1020" s="123"/>
      <c r="AG1020" s="123"/>
      <c r="AJ1020" s="45"/>
      <c r="AK1020" s="44">
        <v>0</v>
      </c>
      <c r="AL1020" s="44">
        <v>0</v>
      </c>
      <c r="AM1020" s="44">
        <v>1</v>
      </c>
      <c r="AN1020" s="44">
        <v>2</v>
      </c>
      <c r="AO1020" s="44">
        <v>3</v>
      </c>
      <c r="AP1020" s="45"/>
      <c r="AQ1020" s="157">
        <v>1</v>
      </c>
      <c r="AR1020" s="44">
        <v>3</v>
      </c>
      <c r="AS1020" s="44">
        <v>1</v>
      </c>
      <c r="AT1020" s="44">
        <v>1</v>
      </c>
      <c r="AU1020" s="44">
        <v>5</v>
      </c>
      <c r="AV1020" s="44">
        <v>0</v>
      </c>
      <c r="AY1020" s="45"/>
      <c r="AZ1020" s="186"/>
      <c r="BA1020" s="47" t="s">
        <v>2380</v>
      </c>
      <c r="BB1020" s="45"/>
      <c r="BH1020" s="45"/>
      <c r="BI1020" t="s">
        <v>3146</v>
      </c>
    </row>
    <row r="1021" spans="1:61" x14ac:dyDescent="0.25">
      <c r="A1021" t="s">
        <v>1</v>
      </c>
      <c r="B1021" t="s">
        <v>404</v>
      </c>
      <c r="C1021" t="str">
        <f>VLOOKUP(Tabelle1[[#This Row],[bank_name]],list_all_banks!$B$1:$C$691,2,FALSE)</f>
        <v>DE40606</v>
      </c>
      <c r="D1021" s="6" t="s">
        <v>405</v>
      </c>
      <c r="E1021" s="42" t="str">
        <f t="shared" si="15"/>
        <v>31.12.2015</v>
      </c>
      <c r="F1021" s="9">
        <v>2015</v>
      </c>
      <c r="G1021" s="9">
        <v>1</v>
      </c>
      <c r="H1021" s="9">
        <v>2</v>
      </c>
      <c r="I1021" s="9" t="s">
        <v>1382</v>
      </c>
      <c r="J1021" s="9">
        <v>2</v>
      </c>
      <c r="K1021" s="9" t="s">
        <v>1366</v>
      </c>
      <c r="L1021" s="9">
        <v>0</v>
      </c>
      <c r="M1021" s="9" t="s">
        <v>14</v>
      </c>
      <c r="N1021" s="9" t="s">
        <v>91</v>
      </c>
      <c r="P1021" s="9">
        <v>1</v>
      </c>
      <c r="Q1021" s="9">
        <v>0</v>
      </c>
      <c r="R1021" s="9">
        <v>1</v>
      </c>
      <c r="S1021" s="9">
        <v>0</v>
      </c>
      <c r="U1021" s="9">
        <v>1</v>
      </c>
      <c r="V1021" s="9">
        <v>0</v>
      </c>
      <c r="W1021" s="9" t="s">
        <v>20</v>
      </c>
      <c r="Y1021" s="9" t="s">
        <v>264</v>
      </c>
      <c r="Z1021" s="68"/>
      <c r="AA1021" s="68"/>
      <c r="AB1021" s="68"/>
      <c r="AC1021" s="68"/>
      <c r="AD1021" s="68"/>
      <c r="AE1021" s="68"/>
      <c r="AF1021" s="68"/>
      <c r="AG1021" s="68"/>
      <c r="AH1021" s="9"/>
      <c r="AI1021" s="9"/>
      <c r="AK1021" s="9">
        <v>0</v>
      </c>
      <c r="AL1021" s="9">
        <v>0</v>
      </c>
      <c r="AM1021" s="9">
        <v>1</v>
      </c>
      <c r="AN1021" s="9">
        <v>2</v>
      </c>
      <c r="AO1021" s="9">
        <v>3</v>
      </c>
      <c r="AQ1021" s="90">
        <v>1</v>
      </c>
      <c r="AR1021" s="9">
        <v>3</v>
      </c>
      <c r="AS1021" s="9">
        <v>1</v>
      </c>
      <c r="AT1021" s="9">
        <v>1</v>
      </c>
      <c r="AU1021" s="9">
        <v>5</v>
      </c>
      <c r="AV1021" s="9">
        <v>0</v>
      </c>
      <c r="AW1021" s="9"/>
      <c r="AX1021" s="9"/>
      <c r="AY1021" s="6" t="s">
        <v>2273</v>
      </c>
      <c r="AZ1021" s="70"/>
      <c r="BA1021" s="63" t="s">
        <v>2381</v>
      </c>
      <c r="BG1021" s="9"/>
      <c r="BI1021" t="s">
        <v>3146</v>
      </c>
    </row>
    <row r="1022" spans="1:61" x14ac:dyDescent="0.25">
      <c r="A1022" t="s">
        <v>1</v>
      </c>
      <c r="B1022" t="s">
        <v>404</v>
      </c>
      <c r="C1022" t="str">
        <f>VLOOKUP(Tabelle1[[#This Row],[bank_name]],list_all_banks!$B$1:$C$691,2,FALSE)</f>
        <v>DE40606</v>
      </c>
      <c r="D1022" s="6" t="s">
        <v>405</v>
      </c>
      <c r="E1022" s="42" t="str">
        <f t="shared" si="15"/>
        <v>31.12.2015</v>
      </c>
      <c r="F1022" s="9">
        <v>2015</v>
      </c>
      <c r="G1022" s="9">
        <v>1</v>
      </c>
      <c r="H1022" s="9">
        <v>2</v>
      </c>
      <c r="I1022" s="9" t="s">
        <v>1382</v>
      </c>
      <c r="J1022" s="9">
        <v>2</v>
      </c>
      <c r="K1022" s="9" t="s">
        <v>1366</v>
      </c>
      <c r="L1022" s="9">
        <v>0</v>
      </c>
      <c r="M1022" s="9" t="s">
        <v>14</v>
      </c>
      <c r="N1022" s="9" t="s">
        <v>91</v>
      </c>
      <c r="P1022" s="9">
        <v>1</v>
      </c>
      <c r="Q1022" s="9">
        <v>0</v>
      </c>
      <c r="R1022" s="9">
        <v>1</v>
      </c>
      <c r="S1022" s="9">
        <v>0</v>
      </c>
      <c r="U1022" s="9">
        <v>1</v>
      </c>
      <c r="V1022" s="9">
        <v>0</v>
      </c>
      <c r="W1022" s="9" t="s">
        <v>20</v>
      </c>
      <c r="Y1022" s="9" t="s">
        <v>1</v>
      </c>
      <c r="Z1022" s="68"/>
      <c r="AA1022" s="68"/>
      <c r="AB1022" s="68"/>
      <c r="AC1022" s="68"/>
      <c r="AD1022" s="68"/>
      <c r="AE1022" s="68"/>
      <c r="AF1022" s="68"/>
      <c r="AG1022" s="68"/>
      <c r="AH1022" s="9"/>
      <c r="AI1022" s="9"/>
      <c r="AK1022" s="9">
        <v>0</v>
      </c>
      <c r="AL1022" s="9">
        <v>0</v>
      </c>
      <c r="AM1022" s="9">
        <v>1</v>
      </c>
      <c r="AN1022" s="9">
        <v>2</v>
      </c>
      <c r="AO1022" s="9">
        <v>3</v>
      </c>
      <c r="AQ1022" s="90">
        <v>1</v>
      </c>
      <c r="AR1022" s="9">
        <v>3</v>
      </c>
      <c r="AS1022" s="9">
        <v>1</v>
      </c>
      <c r="AT1022" s="9">
        <v>1</v>
      </c>
      <c r="AU1022" s="9">
        <v>5</v>
      </c>
      <c r="AV1022" s="9">
        <v>0</v>
      </c>
      <c r="AW1022" s="9"/>
      <c r="AX1022" s="9"/>
      <c r="AZ1022" s="70"/>
      <c r="BA1022" s="63" t="s">
        <v>2381</v>
      </c>
      <c r="BG1022" s="9"/>
      <c r="BI1022" t="s">
        <v>3146</v>
      </c>
    </row>
    <row r="1023" spans="1:61" x14ac:dyDescent="0.25">
      <c r="A1023" t="s">
        <v>1</v>
      </c>
      <c r="B1023" t="s">
        <v>404</v>
      </c>
      <c r="C1023" t="str">
        <f>VLOOKUP(Tabelle1[[#This Row],[bank_name]],list_all_banks!$B$1:$C$691,2,FALSE)</f>
        <v>DE40606</v>
      </c>
      <c r="D1023" s="6" t="s">
        <v>405</v>
      </c>
      <c r="E1023" s="42" t="str">
        <f t="shared" si="15"/>
        <v>31.12.2015</v>
      </c>
      <c r="F1023" s="9">
        <v>2015</v>
      </c>
      <c r="G1023" s="9">
        <v>1</v>
      </c>
      <c r="H1023" s="9">
        <v>2</v>
      </c>
      <c r="I1023" s="9" t="s">
        <v>1382</v>
      </c>
      <c r="J1023" s="9">
        <v>2</v>
      </c>
      <c r="K1023" s="9" t="s">
        <v>1366</v>
      </c>
      <c r="L1023" s="9">
        <v>0</v>
      </c>
      <c r="M1023" s="9" t="s">
        <v>14</v>
      </c>
      <c r="N1023" s="9" t="s">
        <v>91</v>
      </c>
      <c r="P1023" s="9">
        <v>1</v>
      </c>
      <c r="Q1023" s="9">
        <v>0</v>
      </c>
      <c r="R1023" s="9">
        <v>1</v>
      </c>
      <c r="S1023" s="9">
        <v>0</v>
      </c>
      <c r="U1023" s="9">
        <v>1</v>
      </c>
      <c r="V1023" s="9">
        <v>0</v>
      </c>
      <c r="W1023" s="9" t="s">
        <v>20</v>
      </c>
      <c r="Y1023" s="9" t="s">
        <v>1225</v>
      </c>
      <c r="Z1023" s="68"/>
      <c r="AA1023" s="68"/>
      <c r="AB1023" s="68"/>
      <c r="AC1023" s="68"/>
      <c r="AD1023" s="68"/>
      <c r="AE1023" s="68"/>
      <c r="AF1023" s="68"/>
      <c r="AG1023" s="68"/>
      <c r="AH1023" s="9"/>
      <c r="AI1023" s="9"/>
      <c r="AK1023" s="9">
        <v>0</v>
      </c>
      <c r="AL1023" s="9">
        <v>0</v>
      </c>
      <c r="AM1023" s="9">
        <v>1</v>
      </c>
      <c r="AN1023" s="9">
        <v>2</v>
      </c>
      <c r="AO1023" s="9">
        <v>3</v>
      </c>
      <c r="AQ1023" s="90">
        <v>1</v>
      </c>
      <c r="AR1023" s="9">
        <v>3</v>
      </c>
      <c r="AS1023" s="9">
        <v>1</v>
      </c>
      <c r="AT1023" s="9">
        <v>1</v>
      </c>
      <c r="AU1023" s="9">
        <v>5</v>
      </c>
      <c r="AV1023" s="9">
        <v>0</v>
      </c>
      <c r="AW1023" s="9"/>
      <c r="AX1023" s="9"/>
      <c r="AZ1023" s="70"/>
      <c r="BA1023" s="63" t="s">
        <v>2381</v>
      </c>
      <c r="BG1023" s="9"/>
      <c r="BI1023" t="s">
        <v>3146</v>
      </c>
    </row>
    <row r="1024" spans="1:61" x14ac:dyDescent="0.25">
      <c r="A1024" t="s">
        <v>1</v>
      </c>
      <c r="B1024" t="s">
        <v>404</v>
      </c>
      <c r="C1024" t="str">
        <f>VLOOKUP(Tabelle1[[#This Row],[bank_name]],list_all_banks!$B$1:$C$691,2,FALSE)</f>
        <v>DE40606</v>
      </c>
      <c r="D1024" s="6" t="s">
        <v>405</v>
      </c>
      <c r="E1024" s="42" t="str">
        <f t="shared" si="15"/>
        <v>31.12.2015</v>
      </c>
      <c r="F1024" s="9">
        <v>2015</v>
      </c>
      <c r="G1024" s="9">
        <v>1</v>
      </c>
      <c r="H1024" s="9">
        <v>2</v>
      </c>
      <c r="I1024" s="9" t="s">
        <v>1382</v>
      </c>
      <c r="J1024" s="9">
        <v>2</v>
      </c>
      <c r="K1024" s="9" t="s">
        <v>1366</v>
      </c>
      <c r="L1024" s="9">
        <v>0</v>
      </c>
      <c r="M1024" s="9" t="s">
        <v>14</v>
      </c>
      <c r="N1024" s="9" t="s">
        <v>91</v>
      </c>
      <c r="P1024" s="9">
        <v>1</v>
      </c>
      <c r="Q1024" s="9">
        <v>0</v>
      </c>
      <c r="R1024" s="9">
        <v>1</v>
      </c>
      <c r="S1024" s="9">
        <v>0</v>
      </c>
      <c r="U1024" s="9">
        <v>1</v>
      </c>
      <c r="V1024" s="9">
        <v>0</v>
      </c>
      <c r="W1024" s="9" t="s">
        <v>20</v>
      </c>
      <c r="Y1024" s="9" t="s">
        <v>1324</v>
      </c>
      <c r="Z1024" s="68"/>
      <c r="AA1024" s="68"/>
      <c r="AB1024" s="68"/>
      <c r="AC1024" s="68"/>
      <c r="AD1024" s="68"/>
      <c r="AE1024" s="68"/>
      <c r="AF1024" s="68"/>
      <c r="AG1024" s="68"/>
      <c r="AH1024" s="9"/>
      <c r="AI1024" s="9"/>
      <c r="AK1024" s="9">
        <v>0</v>
      </c>
      <c r="AL1024" s="9">
        <v>0</v>
      </c>
      <c r="AM1024" s="9">
        <v>1</v>
      </c>
      <c r="AN1024" s="9">
        <v>2</v>
      </c>
      <c r="AO1024" s="9">
        <v>3</v>
      </c>
      <c r="AQ1024" s="90">
        <v>1</v>
      </c>
      <c r="AR1024" s="9">
        <v>3</v>
      </c>
      <c r="AS1024" s="9">
        <v>1</v>
      </c>
      <c r="AT1024" s="9">
        <v>1</v>
      </c>
      <c r="AU1024" s="9">
        <v>5</v>
      </c>
      <c r="AV1024" s="9">
        <v>0</v>
      </c>
      <c r="AW1024" s="9"/>
      <c r="AX1024" s="9"/>
      <c r="AZ1024" s="70"/>
      <c r="BA1024" s="63" t="s">
        <v>2381</v>
      </c>
      <c r="BG1024" s="9"/>
      <c r="BI1024" t="s">
        <v>3146</v>
      </c>
    </row>
    <row r="1025" spans="1:61" x14ac:dyDescent="0.25">
      <c r="A1025" t="s">
        <v>1</v>
      </c>
      <c r="B1025" t="s">
        <v>404</v>
      </c>
      <c r="C1025" t="str">
        <f>VLOOKUP(Tabelle1[[#This Row],[bank_name]],list_all_banks!$B$1:$C$691,2,FALSE)</f>
        <v>DE40606</v>
      </c>
      <c r="D1025" s="6" t="s">
        <v>405</v>
      </c>
      <c r="E1025" s="42" t="str">
        <f t="shared" si="15"/>
        <v>31.12.2015</v>
      </c>
      <c r="F1025" s="9">
        <v>2015</v>
      </c>
      <c r="G1025" s="9">
        <v>1</v>
      </c>
      <c r="H1025" s="9">
        <v>2</v>
      </c>
      <c r="I1025" s="9" t="s">
        <v>1382</v>
      </c>
      <c r="J1025" s="9">
        <v>2</v>
      </c>
      <c r="K1025" s="9" t="s">
        <v>1366</v>
      </c>
      <c r="L1025" s="9">
        <v>0</v>
      </c>
      <c r="M1025" s="9" t="s">
        <v>14</v>
      </c>
      <c r="N1025" s="9" t="s">
        <v>91</v>
      </c>
      <c r="P1025" s="9">
        <v>1</v>
      </c>
      <c r="Q1025" s="9">
        <v>0</v>
      </c>
      <c r="R1025" s="9">
        <v>1</v>
      </c>
      <c r="S1025" s="9">
        <v>0</v>
      </c>
      <c r="U1025" s="9">
        <v>1</v>
      </c>
      <c r="V1025" s="9">
        <v>0</v>
      </c>
      <c r="W1025" s="9" t="s">
        <v>20</v>
      </c>
      <c r="Y1025" s="9" t="s">
        <v>1629</v>
      </c>
      <c r="Z1025" s="68"/>
      <c r="AA1025" s="68"/>
      <c r="AB1025" s="68"/>
      <c r="AC1025" s="68"/>
      <c r="AD1025" s="68"/>
      <c r="AE1025" s="68"/>
      <c r="AF1025" s="68"/>
      <c r="AG1025" s="68"/>
      <c r="AH1025" s="9"/>
      <c r="AI1025" s="9"/>
      <c r="AK1025" s="9">
        <v>0</v>
      </c>
      <c r="AL1025" s="9">
        <v>0</v>
      </c>
      <c r="AM1025" s="9">
        <v>1</v>
      </c>
      <c r="AN1025" s="9">
        <v>2</v>
      </c>
      <c r="AO1025" s="9">
        <v>3</v>
      </c>
      <c r="AQ1025" s="90">
        <v>1</v>
      </c>
      <c r="AR1025" s="9">
        <v>3</v>
      </c>
      <c r="AS1025" s="9">
        <v>1</v>
      </c>
      <c r="AT1025" s="9">
        <v>1</v>
      </c>
      <c r="AU1025" s="9">
        <v>5</v>
      </c>
      <c r="AV1025" s="9">
        <v>0</v>
      </c>
      <c r="AW1025" s="9"/>
      <c r="AX1025" s="9"/>
      <c r="AZ1025" s="70"/>
      <c r="BA1025" s="63" t="s">
        <v>2381</v>
      </c>
      <c r="BG1025" s="9"/>
      <c r="BI1025" t="s">
        <v>3146</v>
      </c>
    </row>
    <row r="1026" spans="1:61" x14ac:dyDescent="0.25">
      <c r="A1026" t="s">
        <v>1</v>
      </c>
      <c r="B1026" t="s">
        <v>404</v>
      </c>
      <c r="C1026" t="str">
        <f>VLOOKUP(Tabelle1[[#This Row],[bank_name]],list_all_banks!$B$1:$C$691,2,FALSE)</f>
        <v>DE40606</v>
      </c>
      <c r="D1026" s="6" t="s">
        <v>405</v>
      </c>
      <c r="E1026" s="42" t="str">
        <f t="shared" si="15"/>
        <v>31.12.2015</v>
      </c>
      <c r="F1026" s="9">
        <v>2015</v>
      </c>
      <c r="G1026" s="9">
        <v>1</v>
      </c>
      <c r="H1026" s="9">
        <v>2</v>
      </c>
      <c r="I1026" s="9" t="s">
        <v>1382</v>
      </c>
      <c r="J1026" s="9">
        <v>2</v>
      </c>
      <c r="K1026" s="9" t="s">
        <v>1366</v>
      </c>
      <c r="L1026" s="9">
        <v>0</v>
      </c>
      <c r="M1026" s="9" t="s">
        <v>14</v>
      </c>
      <c r="N1026" s="9" t="s">
        <v>91</v>
      </c>
      <c r="P1026" s="9">
        <v>1</v>
      </c>
      <c r="Q1026" s="9">
        <v>0</v>
      </c>
      <c r="R1026" s="9">
        <v>1</v>
      </c>
      <c r="S1026" s="9">
        <v>0</v>
      </c>
      <c r="U1026" s="9">
        <v>1</v>
      </c>
      <c r="V1026" s="9">
        <v>0</v>
      </c>
      <c r="W1026" s="9" t="s">
        <v>20</v>
      </c>
      <c r="Y1026" s="9" t="s">
        <v>1630</v>
      </c>
      <c r="Z1026" s="68"/>
      <c r="AA1026" s="68"/>
      <c r="AB1026" s="68"/>
      <c r="AC1026" s="68"/>
      <c r="AD1026" s="68"/>
      <c r="AE1026" s="68"/>
      <c r="AF1026" s="68"/>
      <c r="AG1026" s="68"/>
      <c r="AH1026" s="9"/>
      <c r="AI1026" s="9"/>
      <c r="AK1026" s="9">
        <v>0</v>
      </c>
      <c r="AL1026" s="9">
        <v>0</v>
      </c>
      <c r="AM1026" s="9">
        <v>1</v>
      </c>
      <c r="AN1026" s="9">
        <v>2</v>
      </c>
      <c r="AO1026" s="9">
        <v>3</v>
      </c>
      <c r="AQ1026" s="90">
        <v>1</v>
      </c>
      <c r="AR1026" s="9">
        <v>3</v>
      </c>
      <c r="AS1026" s="9">
        <v>1</v>
      </c>
      <c r="AT1026" s="9">
        <v>1</v>
      </c>
      <c r="AU1026" s="9">
        <v>5</v>
      </c>
      <c r="AV1026" s="9">
        <v>0</v>
      </c>
      <c r="AW1026" s="9"/>
      <c r="AX1026" s="9"/>
      <c r="AZ1026" s="70"/>
      <c r="BA1026" s="63" t="s">
        <v>2381</v>
      </c>
      <c r="BG1026" s="9"/>
      <c r="BI1026" t="s">
        <v>3146</v>
      </c>
    </row>
    <row r="1027" spans="1:61" x14ac:dyDescent="0.25">
      <c r="A1027" t="s">
        <v>1</v>
      </c>
      <c r="B1027" t="s">
        <v>404</v>
      </c>
      <c r="C1027" t="str">
        <f>VLOOKUP(Tabelle1[[#This Row],[bank_name]],list_all_banks!$B$1:$C$691,2,FALSE)</f>
        <v>DE40606</v>
      </c>
      <c r="D1027" s="6" t="s">
        <v>405</v>
      </c>
      <c r="E1027" s="42" t="str">
        <f t="shared" ref="E1027:E1090" si="16">CONCATENATE($E$2,F1027)</f>
        <v>31.12.2015</v>
      </c>
      <c r="F1027" s="9">
        <v>2015</v>
      </c>
      <c r="G1027" s="9">
        <v>1</v>
      </c>
      <c r="H1027" s="9">
        <v>2</v>
      </c>
      <c r="I1027" s="9" t="s">
        <v>1382</v>
      </c>
      <c r="J1027" s="9">
        <v>2</v>
      </c>
      <c r="K1027" s="9" t="s">
        <v>1366</v>
      </c>
      <c r="L1027" s="9">
        <v>0</v>
      </c>
      <c r="M1027" s="9" t="s">
        <v>14</v>
      </c>
      <c r="N1027" s="9" t="s">
        <v>91</v>
      </c>
      <c r="P1027" s="9">
        <v>1</v>
      </c>
      <c r="Q1027" s="9">
        <v>0</v>
      </c>
      <c r="R1027" s="9">
        <v>1</v>
      </c>
      <c r="S1027" s="9">
        <v>0</v>
      </c>
      <c r="U1027" s="9">
        <v>1</v>
      </c>
      <c r="V1027" s="9">
        <v>0</v>
      </c>
      <c r="W1027" s="9" t="s">
        <v>20</v>
      </c>
      <c r="Y1027" s="9" t="s">
        <v>1693</v>
      </c>
      <c r="Z1027" s="68"/>
      <c r="AA1027" s="68"/>
      <c r="AB1027" s="68"/>
      <c r="AC1027" s="68"/>
      <c r="AD1027" s="68"/>
      <c r="AE1027" s="68"/>
      <c r="AF1027" s="68"/>
      <c r="AG1027" s="68"/>
      <c r="AH1027" s="9"/>
      <c r="AI1027" s="9"/>
      <c r="AK1027" s="9">
        <v>0</v>
      </c>
      <c r="AL1027" s="9">
        <v>0</v>
      </c>
      <c r="AM1027" s="9">
        <v>1</v>
      </c>
      <c r="AN1027" s="9">
        <v>2</v>
      </c>
      <c r="AO1027" s="9">
        <v>3</v>
      </c>
      <c r="AQ1027" s="90">
        <v>1</v>
      </c>
      <c r="AR1027" s="9">
        <v>3</v>
      </c>
      <c r="AS1027" s="9">
        <v>1</v>
      </c>
      <c r="AT1027" s="9">
        <v>1</v>
      </c>
      <c r="AU1027" s="9">
        <v>5</v>
      </c>
      <c r="AV1027" s="9">
        <v>0</v>
      </c>
      <c r="AW1027" s="9"/>
      <c r="AX1027" s="9"/>
      <c r="AZ1027" s="70"/>
      <c r="BA1027" s="63" t="s">
        <v>2381</v>
      </c>
      <c r="BG1027" s="9"/>
      <c r="BI1027" t="s">
        <v>3146</v>
      </c>
    </row>
    <row r="1028" spans="1:61" x14ac:dyDescent="0.25">
      <c r="A1028" t="s">
        <v>1</v>
      </c>
      <c r="B1028" t="s">
        <v>404</v>
      </c>
      <c r="C1028" t="str">
        <f>VLOOKUP(Tabelle1[[#This Row],[bank_name]],list_all_banks!$B$1:$C$691,2,FALSE)</f>
        <v>DE40606</v>
      </c>
      <c r="D1028" s="6" t="s">
        <v>405</v>
      </c>
      <c r="E1028" s="42" t="str">
        <f t="shared" si="16"/>
        <v>31.12.2015</v>
      </c>
      <c r="F1028" s="9">
        <v>2015</v>
      </c>
      <c r="G1028" s="9">
        <v>1</v>
      </c>
      <c r="H1028" s="9">
        <v>2</v>
      </c>
      <c r="I1028" s="9" t="s">
        <v>1382</v>
      </c>
      <c r="J1028" s="9">
        <v>2</v>
      </c>
      <c r="K1028" s="9" t="s">
        <v>1366</v>
      </c>
      <c r="L1028" s="9">
        <v>0</v>
      </c>
      <c r="M1028" s="9" t="s">
        <v>14</v>
      </c>
      <c r="N1028" s="9" t="s">
        <v>91</v>
      </c>
      <c r="P1028" s="9">
        <v>1</v>
      </c>
      <c r="Q1028" s="9">
        <v>0</v>
      </c>
      <c r="R1028" s="9">
        <v>1</v>
      </c>
      <c r="S1028" s="9">
        <v>0</v>
      </c>
      <c r="U1028" s="9">
        <v>1</v>
      </c>
      <c r="V1028" s="9">
        <v>0</v>
      </c>
      <c r="W1028" s="9" t="s">
        <v>20</v>
      </c>
      <c r="Y1028" s="9" t="s">
        <v>1716</v>
      </c>
      <c r="Z1028" s="68"/>
      <c r="AA1028" s="68"/>
      <c r="AB1028" s="68"/>
      <c r="AC1028" s="68"/>
      <c r="AD1028" s="68"/>
      <c r="AE1028" s="68"/>
      <c r="AF1028" s="68"/>
      <c r="AG1028" s="68"/>
      <c r="AH1028" s="9"/>
      <c r="AI1028" s="9"/>
      <c r="AK1028" s="9">
        <v>0</v>
      </c>
      <c r="AL1028" s="9">
        <v>0</v>
      </c>
      <c r="AM1028" s="9">
        <v>1</v>
      </c>
      <c r="AN1028" s="9">
        <v>2</v>
      </c>
      <c r="AO1028" s="9">
        <v>3</v>
      </c>
      <c r="AQ1028" s="90">
        <v>1</v>
      </c>
      <c r="AR1028" s="9">
        <v>3</v>
      </c>
      <c r="AS1028" s="9">
        <v>1</v>
      </c>
      <c r="AT1028" s="9">
        <v>1</v>
      </c>
      <c r="AU1028" s="9">
        <v>5</v>
      </c>
      <c r="AV1028" s="9">
        <v>0</v>
      </c>
      <c r="AW1028" s="9"/>
      <c r="AX1028" s="9"/>
      <c r="AZ1028" s="70"/>
      <c r="BA1028" s="63" t="s">
        <v>2381</v>
      </c>
      <c r="BG1028" s="9"/>
      <c r="BI1028" t="s">
        <v>3146</v>
      </c>
    </row>
    <row r="1029" spans="1:61" x14ac:dyDescent="0.25">
      <c r="A1029" t="s">
        <v>1</v>
      </c>
      <c r="B1029" t="s">
        <v>404</v>
      </c>
      <c r="C1029" t="str">
        <f>VLOOKUP(Tabelle1[[#This Row],[bank_name]],list_all_banks!$B$1:$C$691,2,FALSE)</f>
        <v>DE40606</v>
      </c>
      <c r="D1029" s="6" t="s">
        <v>405</v>
      </c>
      <c r="E1029" s="42" t="str">
        <f t="shared" si="16"/>
        <v>31.12.2015</v>
      </c>
      <c r="F1029" s="9">
        <v>2015</v>
      </c>
      <c r="G1029" s="9">
        <v>1</v>
      </c>
      <c r="H1029" s="9">
        <v>2</v>
      </c>
      <c r="I1029" s="9" t="s">
        <v>1382</v>
      </c>
      <c r="J1029" s="9">
        <v>2</v>
      </c>
      <c r="K1029" s="9" t="s">
        <v>1366</v>
      </c>
      <c r="L1029" s="9">
        <v>0</v>
      </c>
      <c r="M1029" s="9" t="s">
        <v>14</v>
      </c>
      <c r="N1029" s="9" t="s">
        <v>91</v>
      </c>
      <c r="P1029" s="9">
        <v>1</v>
      </c>
      <c r="Q1029" s="9">
        <v>0</v>
      </c>
      <c r="R1029" s="9">
        <v>1</v>
      </c>
      <c r="S1029" s="9">
        <v>0</v>
      </c>
      <c r="U1029" s="9">
        <v>1</v>
      </c>
      <c r="V1029" s="9">
        <v>0</v>
      </c>
      <c r="W1029" s="9" t="s">
        <v>20</v>
      </c>
      <c r="Y1029" s="9" t="s">
        <v>1680</v>
      </c>
      <c r="Z1029" s="68"/>
      <c r="AA1029" s="68"/>
      <c r="AB1029" s="68"/>
      <c r="AC1029" s="68"/>
      <c r="AD1029" s="68"/>
      <c r="AE1029" s="68"/>
      <c r="AF1029" s="68"/>
      <c r="AG1029" s="68"/>
      <c r="AH1029" s="9"/>
      <c r="AI1029" s="9"/>
      <c r="AK1029" s="9">
        <v>0</v>
      </c>
      <c r="AL1029" s="9">
        <v>0</v>
      </c>
      <c r="AM1029" s="9">
        <v>1</v>
      </c>
      <c r="AN1029" s="9">
        <v>2</v>
      </c>
      <c r="AO1029" s="9">
        <v>3</v>
      </c>
      <c r="AQ1029" s="90">
        <v>1</v>
      </c>
      <c r="AR1029" s="9">
        <v>3</v>
      </c>
      <c r="AS1029" s="9">
        <v>1</v>
      </c>
      <c r="AT1029" s="9">
        <v>1</v>
      </c>
      <c r="AU1029" s="9">
        <v>5</v>
      </c>
      <c r="AV1029" s="9">
        <v>0</v>
      </c>
      <c r="AW1029" s="9"/>
      <c r="AX1029" s="9"/>
      <c r="AZ1029" s="70"/>
      <c r="BA1029" s="63" t="s">
        <v>2381</v>
      </c>
      <c r="BG1029" s="9"/>
      <c r="BI1029" t="s">
        <v>3146</v>
      </c>
    </row>
    <row r="1030" spans="1:61" x14ac:dyDescent="0.25">
      <c r="A1030" t="s">
        <v>1</v>
      </c>
      <c r="B1030" t="s">
        <v>404</v>
      </c>
      <c r="C1030" t="str">
        <f>VLOOKUP(Tabelle1[[#This Row],[bank_name]],list_all_banks!$B$1:$C$691,2,FALSE)</f>
        <v>DE40606</v>
      </c>
      <c r="D1030" s="6" t="s">
        <v>405</v>
      </c>
      <c r="E1030" s="42" t="str">
        <f t="shared" si="16"/>
        <v>31.12.2015</v>
      </c>
      <c r="F1030" s="9">
        <v>2015</v>
      </c>
      <c r="G1030" s="9">
        <v>1</v>
      </c>
      <c r="H1030" s="9">
        <v>2</v>
      </c>
      <c r="I1030" s="9" t="s">
        <v>1382</v>
      </c>
      <c r="J1030" s="9">
        <v>2</v>
      </c>
      <c r="K1030" s="9" t="s">
        <v>1366</v>
      </c>
      <c r="L1030" s="9">
        <v>0</v>
      </c>
      <c r="M1030" s="9" t="s">
        <v>14</v>
      </c>
      <c r="N1030" s="9" t="s">
        <v>91</v>
      </c>
      <c r="P1030" s="9">
        <v>1</v>
      </c>
      <c r="Q1030" s="9">
        <v>0</v>
      </c>
      <c r="R1030" s="9">
        <v>1</v>
      </c>
      <c r="S1030" s="9">
        <v>0</v>
      </c>
      <c r="U1030" s="9">
        <v>1</v>
      </c>
      <c r="V1030" s="9">
        <v>0</v>
      </c>
      <c r="W1030" s="9" t="s">
        <v>20</v>
      </c>
      <c r="Y1030" s="9" t="s">
        <v>1892</v>
      </c>
      <c r="Z1030" s="68"/>
      <c r="AA1030" s="68"/>
      <c r="AB1030" s="68"/>
      <c r="AC1030" s="68"/>
      <c r="AD1030" s="68"/>
      <c r="AE1030" s="68"/>
      <c r="AF1030" s="68"/>
      <c r="AG1030" s="68"/>
      <c r="AH1030" s="9"/>
      <c r="AI1030" s="9"/>
      <c r="AK1030" s="9">
        <v>0</v>
      </c>
      <c r="AL1030" s="9">
        <v>0</v>
      </c>
      <c r="AM1030" s="9">
        <v>1</v>
      </c>
      <c r="AN1030" s="9">
        <v>2</v>
      </c>
      <c r="AO1030" s="9">
        <v>3</v>
      </c>
      <c r="AQ1030" s="90">
        <v>1</v>
      </c>
      <c r="AR1030" s="9">
        <v>3</v>
      </c>
      <c r="AS1030" s="9">
        <v>1</v>
      </c>
      <c r="AT1030" s="9">
        <v>1</v>
      </c>
      <c r="AU1030" s="9">
        <v>5</v>
      </c>
      <c r="AV1030" s="9">
        <v>0</v>
      </c>
      <c r="AW1030" s="9"/>
      <c r="AX1030" s="9"/>
      <c r="AZ1030" s="70"/>
      <c r="BA1030" s="63" t="s">
        <v>2381</v>
      </c>
      <c r="BG1030" s="9"/>
      <c r="BI1030" t="s">
        <v>3146</v>
      </c>
    </row>
    <row r="1031" spans="1:61" x14ac:dyDescent="0.25">
      <c r="A1031" t="s">
        <v>1</v>
      </c>
      <c r="B1031" t="s">
        <v>404</v>
      </c>
      <c r="C1031" t="str">
        <f>VLOOKUP(Tabelle1[[#This Row],[bank_name]],list_all_banks!$B$1:$C$691,2,FALSE)</f>
        <v>DE40606</v>
      </c>
      <c r="D1031" s="6" t="s">
        <v>405</v>
      </c>
      <c r="E1031" s="42" t="str">
        <f t="shared" si="16"/>
        <v>31.12.2015</v>
      </c>
      <c r="F1031" s="9">
        <v>2015</v>
      </c>
      <c r="G1031" s="9">
        <v>1</v>
      </c>
      <c r="H1031" s="9">
        <v>2</v>
      </c>
      <c r="I1031" s="9" t="s">
        <v>1382</v>
      </c>
      <c r="J1031" s="9">
        <v>2</v>
      </c>
      <c r="K1031" s="9" t="s">
        <v>1366</v>
      </c>
      <c r="L1031" s="9">
        <v>0</v>
      </c>
      <c r="M1031" s="9" t="s">
        <v>14</v>
      </c>
      <c r="N1031" s="9" t="s">
        <v>91</v>
      </c>
      <c r="P1031" s="9">
        <v>1</v>
      </c>
      <c r="Q1031" s="9">
        <v>0</v>
      </c>
      <c r="R1031" s="9">
        <v>1</v>
      </c>
      <c r="S1031" s="9">
        <v>0</v>
      </c>
      <c r="U1031" s="9">
        <v>1</v>
      </c>
      <c r="V1031" s="9">
        <v>0</v>
      </c>
      <c r="W1031" s="9" t="s">
        <v>20</v>
      </c>
      <c r="Y1031" s="9" t="s">
        <v>1749</v>
      </c>
      <c r="Z1031" s="68"/>
      <c r="AA1031" s="68"/>
      <c r="AB1031" s="68"/>
      <c r="AC1031" s="68"/>
      <c r="AD1031" s="68"/>
      <c r="AE1031" s="68"/>
      <c r="AF1031" s="68"/>
      <c r="AG1031" s="68"/>
      <c r="AH1031" s="9"/>
      <c r="AI1031" s="9"/>
      <c r="AK1031" s="9">
        <v>0</v>
      </c>
      <c r="AL1031" s="9">
        <v>0</v>
      </c>
      <c r="AM1031" s="9">
        <v>1</v>
      </c>
      <c r="AN1031" s="9">
        <v>2</v>
      </c>
      <c r="AO1031" s="9">
        <v>3</v>
      </c>
      <c r="AQ1031" s="90">
        <v>1</v>
      </c>
      <c r="AR1031" s="9">
        <v>3</v>
      </c>
      <c r="AS1031" s="9">
        <v>1</v>
      </c>
      <c r="AT1031" s="9">
        <v>1</v>
      </c>
      <c r="AU1031" s="9">
        <v>5</v>
      </c>
      <c r="AV1031" s="9">
        <v>0</v>
      </c>
      <c r="AW1031" s="9"/>
      <c r="AX1031" s="9"/>
      <c r="AZ1031" s="70"/>
      <c r="BA1031" s="63" t="s">
        <v>2381</v>
      </c>
      <c r="BG1031" s="9"/>
      <c r="BI1031" t="s">
        <v>3146</v>
      </c>
    </row>
    <row r="1032" spans="1:61" x14ac:dyDescent="0.25">
      <c r="A1032" t="s">
        <v>1</v>
      </c>
      <c r="B1032" t="s">
        <v>404</v>
      </c>
      <c r="C1032" t="str">
        <f>VLOOKUP(Tabelle1[[#This Row],[bank_name]],list_all_banks!$B$1:$C$691,2,FALSE)</f>
        <v>DE40606</v>
      </c>
      <c r="D1032" s="6" t="s">
        <v>405</v>
      </c>
      <c r="E1032" s="42" t="str">
        <f t="shared" si="16"/>
        <v>31.12.2015</v>
      </c>
      <c r="F1032" s="9">
        <v>2015</v>
      </c>
      <c r="G1032" s="9">
        <v>1</v>
      </c>
      <c r="H1032" s="9">
        <v>2</v>
      </c>
      <c r="I1032" s="9" t="s">
        <v>1382</v>
      </c>
      <c r="J1032" s="9">
        <v>2</v>
      </c>
      <c r="K1032" s="9" t="s">
        <v>1366</v>
      </c>
      <c r="L1032" s="9">
        <v>0</v>
      </c>
      <c r="M1032" s="9" t="s">
        <v>14</v>
      </c>
      <c r="N1032" s="9" t="s">
        <v>91</v>
      </c>
      <c r="P1032" s="9">
        <v>1</v>
      </c>
      <c r="Q1032" s="9">
        <v>0</v>
      </c>
      <c r="R1032" s="9">
        <v>1</v>
      </c>
      <c r="S1032" s="9">
        <v>0</v>
      </c>
      <c r="U1032" s="9">
        <v>1</v>
      </c>
      <c r="V1032" s="9">
        <v>0</v>
      </c>
      <c r="W1032" s="9" t="s">
        <v>20</v>
      </c>
      <c r="Y1032" s="9" t="s">
        <v>1890</v>
      </c>
      <c r="Z1032" s="68"/>
      <c r="AA1032" s="68"/>
      <c r="AB1032" s="68"/>
      <c r="AC1032" s="68"/>
      <c r="AD1032" s="68"/>
      <c r="AE1032" s="68"/>
      <c r="AF1032" s="68"/>
      <c r="AG1032" s="68"/>
      <c r="AH1032" s="9"/>
      <c r="AI1032" s="9"/>
      <c r="AK1032" s="9">
        <v>0</v>
      </c>
      <c r="AL1032" s="9">
        <v>0</v>
      </c>
      <c r="AM1032" s="9">
        <v>1</v>
      </c>
      <c r="AN1032" s="9">
        <v>2</v>
      </c>
      <c r="AO1032" s="9">
        <v>3</v>
      </c>
      <c r="AQ1032" s="90">
        <v>1</v>
      </c>
      <c r="AR1032" s="9">
        <v>3</v>
      </c>
      <c r="AS1032" s="9">
        <v>1</v>
      </c>
      <c r="AT1032" s="9">
        <v>1</v>
      </c>
      <c r="AU1032" s="9">
        <v>5</v>
      </c>
      <c r="AV1032" s="9">
        <v>0</v>
      </c>
      <c r="AW1032" s="9"/>
      <c r="AX1032" s="9"/>
      <c r="AZ1032" s="70"/>
      <c r="BA1032" s="63" t="s">
        <v>2381</v>
      </c>
      <c r="BG1032" s="9"/>
      <c r="BI1032" t="s">
        <v>3146</v>
      </c>
    </row>
    <row r="1033" spans="1:61" x14ac:dyDescent="0.25">
      <c r="A1033" t="s">
        <v>1</v>
      </c>
      <c r="B1033" t="s">
        <v>404</v>
      </c>
      <c r="C1033" t="str">
        <f>VLOOKUP(Tabelle1[[#This Row],[bank_name]],list_all_banks!$B$1:$C$691,2,FALSE)</f>
        <v>DE40606</v>
      </c>
      <c r="D1033" s="6" t="s">
        <v>405</v>
      </c>
      <c r="E1033" s="42" t="str">
        <f t="shared" si="16"/>
        <v>31.12.2015</v>
      </c>
      <c r="F1033" s="9">
        <v>2015</v>
      </c>
      <c r="G1033" s="9">
        <v>1</v>
      </c>
      <c r="H1033" s="9">
        <v>2</v>
      </c>
      <c r="I1033" s="9" t="s">
        <v>1382</v>
      </c>
      <c r="J1033" s="9">
        <v>2</v>
      </c>
      <c r="K1033" s="9" t="s">
        <v>1366</v>
      </c>
      <c r="L1033" s="9">
        <v>0</v>
      </c>
      <c r="M1033" s="9" t="s">
        <v>14</v>
      </c>
      <c r="N1033" s="9" t="s">
        <v>91</v>
      </c>
      <c r="P1033" s="9">
        <v>1</v>
      </c>
      <c r="Q1033" s="9">
        <v>0</v>
      </c>
      <c r="R1033" s="9">
        <v>1</v>
      </c>
      <c r="S1033" s="9">
        <v>0</v>
      </c>
      <c r="U1033" s="9">
        <v>1</v>
      </c>
      <c r="V1033" s="9">
        <v>0</v>
      </c>
      <c r="W1033" s="9" t="s">
        <v>20</v>
      </c>
      <c r="Y1033" s="9" t="s">
        <v>1763</v>
      </c>
      <c r="Z1033" s="68"/>
      <c r="AA1033" s="68"/>
      <c r="AB1033" s="68"/>
      <c r="AC1033" s="68"/>
      <c r="AD1033" s="68"/>
      <c r="AE1033" s="68"/>
      <c r="AF1033" s="68"/>
      <c r="AG1033" s="68"/>
      <c r="AH1033" s="9"/>
      <c r="AI1033" s="9"/>
      <c r="AK1033" s="9">
        <v>0</v>
      </c>
      <c r="AL1033" s="9">
        <v>0</v>
      </c>
      <c r="AM1033" s="9">
        <v>1</v>
      </c>
      <c r="AN1033" s="9">
        <v>2</v>
      </c>
      <c r="AO1033" s="9">
        <v>3</v>
      </c>
      <c r="AQ1033" s="90">
        <v>1</v>
      </c>
      <c r="AR1033" s="9">
        <v>3</v>
      </c>
      <c r="AS1033" s="9">
        <v>1</v>
      </c>
      <c r="AT1033" s="9">
        <v>1</v>
      </c>
      <c r="AU1033" s="9">
        <v>5</v>
      </c>
      <c r="AV1033" s="9">
        <v>0</v>
      </c>
      <c r="AW1033" s="9"/>
      <c r="AX1033" s="9"/>
      <c r="AZ1033" s="70"/>
      <c r="BA1033" s="63" t="s">
        <v>2381</v>
      </c>
      <c r="BG1033" s="9"/>
      <c r="BI1033" t="s">
        <v>3146</v>
      </c>
    </row>
    <row r="1034" spans="1:61" x14ac:dyDescent="0.25">
      <c r="A1034" t="s">
        <v>1</v>
      </c>
      <c r="B1034" t="s">
        <v>404</v>
      </c>
      <c r="C1034" t="str">
        <f>VLOOKUP(Tabelle1[[#This Row],[bank_name]],list_all_banks!$B$1:$C$691,2,FALSE)</f>
        <v>DE40606</v>
      </c>
      <c r="D1034" s="6" t="s">
        <v>405</v>
      </c>
      <c r="E1034" s="42" t="str">
        <f t="shared" si="16"/>
        <v>31.12.2015</v>
      </c>
      <c r="F1034" s="9">
        <v>2015</v>
      </c>
      <c r="G1034" s="9">
        <v>1</v>
      </c>
      <c r="H1034" s="9">
        <v>2</v>
      </c>
      <c r="I1034" s="9" t="s">
        <v>1382</v>
      </c>
      <c r="J1034" s="9">
        <v>2</v>
      </c>
      <c r="K1034" s="9" t="s">
        <v>1366</v>
      </c>
      <c r="L1034" s="9">
        <v>0</v>
      </c>
      <c r="M1034" s="9" t="s">
        <v>14</v>
      </c>
      <c r="N1034" s="9" t="s">
        <v>91</v>
      </c>
      <c r="P1034" s="9">
        <v>1</v>
      </c>
      <c r="Q1034" s="9">
        <v>0</v>
      </c>
      <c r="R1034" s="9">
        <v>1</v>
      </c>
      <c r="S1034" s="9">
        <v>0</v>
      </c>
      <c r="U1034" s="9">
        <v>1</v>
      </c>
      <c r="V1034" s="9">
        <v>0</v>
      </c>
      <c r="W1034" s="9" t="s">
        <v>20</v>
      </c>
      <c r="Y1034" s="9" t="s">
        <v>2251</v>
      </c>
      <c r="Z1034" s="68"/>
      <c r="AA1034" s="68"/>
      <c r="AB1034" s="68"/>
      <c r="AC1034" s="68"/>
      <c r="AD1034" s="68"/>
      <c r="AE1034" s="68"/>
      <c r="AF1034" s="68"/>
      <c r="AG1034" s="68"/>
      <c r="AH1034" s="9"/>
      <c r="AI1034" s="9"/>
      <c r="AK1034" s="9">
        <v>0</v>
      </c>
      <c r="AL1034" s="9">
        <v>0</v>
      </c>
      <c r="AM1034" s="9">
        <v>1</v>
      </c>
      <c r="AN1034" s="9">
        <v>2</v>
      </c>
      <c r="AO1034" s="9">
        <v>3</v>
      </c>
      <c r="AQ1034" s="90">
        <v>1</v>
      </c>
      <c r="AR1034" s="9">
        <v>3</v>
      </c>
      <c r="AS1034" s="9">
        <v>1</v>
      </c>
      <c r="AT1034" s="9">
        <v>1</v>
      </c>
      <c r="AU1034" s="9">
        <v>5</v>
      </c>
      <c r="AV1034" s="9">
        <v>0</v>
      </c>
      <c r="AW1034" s="9"/>
      <c r="AX1034" s="9"/>
      <c r="AZ1034" s="70"/>
      <c r="BA1034" s="63" t="s">
        <v>2381</v>
      </c>
      <c r="BG1034" s="9"/>
      <c r="BI1034" t="s">
        <v>3146</v>
      </c>
    </row>
    <row r="1035" spans="1:61" x14ac:dyDescent="0.25">
      <c r="A1035" s="9" t="s">
        <v>1</v>
      </c>
      <c r="B1035" s="9" t="s">
        <v>404</v>
      </c>
      <c r="C1035" s="9" t="str">
        <f>VLOOKUP(Tabelle1[[#This Row],[bank_name]],list_all_banks!$B$1:$C$691,2,FALSE)</f>
        <v>DE40606</v>
      </c>
      <c r="D1035" s="6" t="s">
        <v>405</v>
      </c>
      <c r="E1035" s="42" t="str">
        <f t="shared" si="16"/>
        <v>31.12.2015</v>
      </c>
      <c r="F1035" s="9">
        <v>2015</v>
      </c>
      <c r="G1035" s="9">
        <v>1</v>
      </c>
      <c r="H1035" s="9">
        <v>2</v>
      </c>
      <c r="I1035" s="9" t="s">
        <v>1382</v>
      </c>
      <c r="J1035" s="9">
        <v>2</v>
      </c>
      <c r="K1035" s="9" t="s">
        <v>1366</v>
      </c>
      <c r="L1035" s="9">
        <v>0</v>
      </c>
      <c r="M1035" s="9" t="s">
        <v>14</v>
      </c>
      <c r="N1035" s="9" t="s">
        <v>91</v>
      </c>
      <c r="P1035" s="9">
        <v>1</v>
      </c>
      <c r="Q1035" s="9">
        <v>0</v>
      </c>
      <c r="R1035" s="9">
        <v>1</v>
      </c>
      <c r="S1035" s="9">
        <v>0</v>
      </c>
      <c r="U1035" s="9">
        <v>1</v>
      </c>
      <c r="V1035" s="9">
        <v>0</v>
      </c>
      <c r="W1035" s="9" t="s">
        <v>20</v>
      </c>
      <c r="Y1035" s="9" t="s">
        <v>1768</v>
      </c>
      <c r="Z1035" s="68"/>
      <c r="AA1035" s="68"/>
      <c r="AB1035" s="68"/>
      <c r="AC1035" s="68"/>
      <c r="AD1035" s="68"/>
      <c r="AE1035" s="68"/>
      <c r="AF1035" s="68"/>
      <c r="AG1035" s="68"/>
      <c r="AH1035" s="9"/>
      <c r="AI1035" s="9"/>
      <c r="AK1035" s="9">
        <v>0</v>
      </c>
      <c r="AL1035" s="9">
        <v>0</v>
      </c>
      <c r="AM1035" s="9">
        <v>1</v>
      </c>
      <c r="AN1035" s="9">
        <v>2</v>
      </c>
      <c r="AO1035" s="9">
        <v>3</v>
      </c>
      <c r="AQ1035" s="90">
        <v>1</v>
      </c>
      <c r="AR1035" s="9">
        <v>3</v>
      </c>
      <c r="AS1035" s="9">
        <v>1</v>
      </c>
      <c r="AT1035" s="9">
        <v>1</v>
      </c>
      <c r="AU1035" s="9">
        <v>5</v>
      </c>
      <c r="AV1035" s="9">
        <v>0</v>
      </c>
      <c r="AW1035" s="9"/>
      <c r="AX1035" s="9"/>
      <c r="AZ1035" s="70"/>
      <c r="BA1035" s="63" t="s">
        <v>2381</v>
      </c>
      <c r="BC1035" s="9"/>
      <c r="BD1035" s="9"/>
      <c r="BE1035" s="9"/>
      <c r="BF1035" s="9"/>
      <c r="BG1035" s="9"/>
      <c r="BI1035" t="s">
        <v>3146</v>
      </c>
    </row>
    <row r="1036" spans="1:61" x14ac:dyDescent="0.25">
      <c r="A1036" t="s">
        <v>1</v>
      </c>
      <c r="B1036" t="s">
        <v>404</v>
      </c>
      <c r="C1036" t="str">
        <f>VLOOKUP(Tabelle1[[#This Row],[bank_name]],list_all_banks!$B$1:$C$691,2,FALSE)</f>
        <v>DE40606</v>
      </c>
      <c r="D1036" s="6" t="s">
        <v>405</v>
      </c>
      <c r="E1036" s="42" t="str">
        <f t="shared" si="16"/>
        <v>31.12.2015</v>
      </c>
      <c r="F1036" s="9">
        <v>2015</v>
      </c>
      <c r="G1036" s="9">
        <v>1</v>
      </c>
      <c r="H1036" s="9">
        <v>2</v>
      </c>
      <c r="I1036" s="9" t="s">
        <v>1382</v>
      </c>
      <c r="J1036" s="9">
        <v>2</v>
      </c>
      <c r="K1036" s="9" t="s">
        <v>1366</v>
      </c>
      <c r="L1036" s="9">
        <v>0</v>
      </c>
      <c r="M1036" s="9" t="s">
        <v>14</v>
      </c>
      <c r="N1036" s="9" t="s">
        <v>91</v>
      </c>
      <c r="P1036" s="9">
        <v>1</v>
      </c>
      <c r="Q1036" s="9">
        <v>0</v>
      </c>
      <c r="R1036" s="9">
        <v>1</v>
      </c>
      <c r="S1036" s="9">
        <v>0</v>
      </c>
      <c r="U1036" s="9">
        <v>1</v>
      </c>
      <c r="V1036" s="9">
        <v>0</v>
      </c>
      <c r="W1036" s="9" t="s">
        <v>20</v>
      </c>
      <c r="Y1036" s="9" t="s">
        <v>1683</v>
      </c>
      <c r="Z1036" s="68"/>
      <c r="AA1036" s="68"/>
      <c r="AB1036" s="68"/>
      <c r="AC1036" s="68"/>
      <c r="AD1036" s="68"/>
      <c r="AE1036" s="68"/>
      <c r="AF1036" s="68"/>
      <c r="AG1036" s="68"/>
      <c r="AH1036" s="9"/>
      <c r="AI1036" s="9"/>
      <c r="AK1036" s="9">
        <v>0</v>
      </c>
      <c r="AL1036" s="9">
        <v>0</v>
      </c>
      <c r="AM1036" s="9">
        <v>1</v>
      </c>
      <c r="AN1036" s="9">
        <v>2</v>
      </c>
      <c r="AO1036" s="9">
        <v>3</v>
      </c>
      <c r="AQ1036" s="90">
        <v>1</v>
      </c>
      <c r="AR1036" s="9">
        <v>3</v>
      </c>
      <c r="AS1036" s="9">
        <v>1</v>
      </c>
      <c r="AT1036" s="9">
        <v>1</v>
      </c>
      <c r="AU1036" s="9">
        <v>5</v>
      </c>
      <c r="AV1036" s="9">
        <v>0</v>
      </c>
      <c r="AW1036" s="9"/>
      <c r="AX1036" s="9"/>
      <c r="AZ1036" s="70"/>
      <c r="BA1036" s="63" t="s">
        <v>2381</v>
      </c>
      <c r="BG1036" s="9"/>
      <c r="BI1036" t="s">
        <v>3146</v>
      </c>
    </row>
    <row r="1037" spans="1:61" x14ac:dyDescent="0.25">
      <c r="A1037" t="s">
        <v>1</v>
      </c>
      <c r="B1037" t="s">
        <v>404</v>
      </c>
      <c r="C1037" t="str">
        <f>VLOOKUP(Tabelle1[[#This Row],[bank_name]],list_all_banks!$B$1:$C$691,2,FALSE)</f>
        <v>DE40606</v>
      </c>
      <c r="D1037" s="6" t="s">
        <v>405</v>
      </c>
      <c r="E1037" s="42" t="str">
        <f t="shared" si="16"/>
        <v>31.12.2015</v>
      </c>
      <c r="F1037" s="9">
        <v>2015</v>
      </c>
      <c r="G1037" s="9">
        <v>1</v>
      </c>
      <c r="H1037" s="9">
        <v>2</v>
      </c>
      <c r="I1037" s="9" t="s">
        <v>1382</v>
      </c>
      <c r="J1037" s="9">
        <v>2</v>
      </c>
      <c r="K1037" s="9" t="s">
        <v>1366</v>
      </c>
      <c r="L1037" s="9">
        <v>0</v>
      </c>
      <c r="M1037" s="9" t="s">
        <v>14</v>
      </c>
      <c r="N1037" s="9" t="s">
        <v>91</v>
      </c>
      <c r="P1037" s="9">
        <v>1</v>
      </c>
      <c r="Q1037" s="9">
        <v>0</v>
      </c>
      <c r="R1037" s="9">
        <v>1</v>
      </c>
      <c r="S1037" s="9">
        <v>0</v>
      </c>
      <c r="U1037" s="9">
        <v>1</v>
      </c>
      <c r="V1037" s="9">
        <v>0</v>
      </c>
      <c r="W1037" s="9" t="s">
        <v>20</v>
      </c>
      <c r="Y1037" s="9" t="s">
        <v>1769</v>
      </c>
      <c r="Z1037" s="68"/>
      <c r="AA1037" s="68"/>
      <c r="AB1037" s="68"/>
      <c r="AC1037" s="68"/>
      <c r="AD1037" s="68"/>
      <c r="AE1037" s="68"/>
      <c r="AF1037" s="68"/>
      <c r="AG1037" s="68"/>
      <c r="AH1037" s="9"/>
      <c r="AI1037" s="9"/>
      <c r="AK1037" s="9">
        <v>0</v>
      </c>
      <c r="AL1037" s="9">
        <v>0</v>
      </c>
      <c r="AM1037" s="9">
        <v>1</v>
      </c>
      <c r="AN1037" s="9">
        <v>2</v>
      </c>
      <c r="AO1037" s="9">
        <v>3</v>
      </c>
      <c r="AQ1037" s="90">
        <v>1</v>
      </c>
      <c r="AR1037" s="9">
        <v>3</v>
      </c>
      <c r="AS1037" s="9">
        <v>1</v>
      </c>
      <c r="AT1037" s="9">
        <v>1</v>
      </c>
      <c r="AU1037" s="9">
        <v>5</v>
      </c>
      <c r="AV1037" s="9">
        <v>0</v>
      </c>
      <c r="AW1037" s="9"/>
      <c r="AX1037" s="9"/>
      <c r="AZ1037" s="70"/>
      <c r="BA1037" s="63" t="s">
        <v>2381</v>
      </c>
      <c r="BG1037" s="9"/>
      <c r="BI1037" t="s">
        <v>3146</v>
      </c>
    </row>
    <row r="1038" spans="1:61" x14ac:dyDescent="0.25">
      <c r="A1038" t="s">
        <v>1</v>
      </c>
      <c r="B1038" t="s">
        <v>404</v>
      </c>
      <c r="C1038" t="str">
        <f>VLOOKUP(Tabelle1[[#This Row],[bank_name]],list_all_banks!$B$1:$C$691,2,FALSE)</f>
        <v>DE40606</v>
      </c>
      <c r="D1038" s="6" t="s">
        <v>405</v>
      </c>
      <c r="E1038" s="42" t="str">
        <f t="shared" si="16"/>
        <v>31.12.2015</v>
      </c>
      <c r="F1038" s="9">
        <v>2015</v>
      </c>
      <c r="G1038" s="9">
        <v>1</v>
      </c>
      <c r="H1038" s="9">
        <v>2</v>
      </c>
      <c r="I1038" s="9" t="s">
        <v>1382</v>
      </c>
      <c r="J1038" s="9">
        <v>2</v>
      </c>
      <c r="K1038" s="9" t="s">
        <v>1366</v>
      </c>
      <c r="L1038" s="9">
        <v>0</v>
      </c>
      <c r="M1038" s="9" t="s">
        <v>14</v>
      </c>
      <c r="N1038" s="9" t="s">
        <v>91</v>
      </c>
      <c r="P1038" s="9">
        <v>1</v>
      </c>
      <c r="Q1038" s="9">
        <v>0</v>
      </c>
      <c r="R1038" s="9">
        <v>1</v>
      </c>
      <c r="S1038" s="9">
        <v>0</v>
      </c>
      <c r="U1038" s="9">
        <v>1</v>
      </c>
      <c r="V1038" s="9">
        <v>0</v>
      </c>
      <c r="W1038" s="9" t="s">
        <v>20</v>
      </c>
      <c r="Y1038" s="9" t="s">
        <v>1889</v>
      </c>
      <c r="Z1038" s="68"/>
      <c r="AA1038" s="68"/>
      <c r="AB1038" s="68"/>
      <c r="AC1038" s="68"/>
      <c r="AD1038" s="68"/>
      <c r="AE1038" s="68"/>
      <c r="AF1038" s="68"/>
      <c r="AG1038" s="68"/>
      <c r="AH1038" s="9"/>
      <c r="AI1038" s="9"/>
      <c r="AK1038" s="9">
        <v>0</v>
      </c>
      <c r="AL1038" s="9">
        <v>0</v>
      </c>
      <c r="AM1038" s="9">
        <v>1</v>
      </c>
      <c r="AN1038" s="9">
        <v>2</v>
      </c>
      <c r="AO1038" s="9">
        <v>3</v>
      </c>
      <c r="AQ1038" s="90">
        <v>1</v>
      </c>
      <c r="AR1038" s="9">
        <v>3</v>
      </c>
      <c r="AS1038" s="9">
        <v>1</v>
      </c>
      <c r="AT1038" s="9">
        <v>1</v>
      </c>
      <c r="AU1038" s="9">
        <v>5</v>
      </c>
      <c r="AV1038" s="9">
        <v>0</v>
      </c>
      <c r="AW1038" s="9"/>
      <c r="AX1038" s="9"/>
      <c r="AZ1038" s="70"/>
      <c r="BA1038" s="63" t="s">
        <v>2381</v>
      </c>
      <c r="BG1038" s="9"/>
      <c r="BI1038" t="s">
        <v>3146</v>
      </c>
    </row>
    <row r="1039" spans="1:61" x14ac:dyDescent="0.25">
      <c r="A1039" t="s">
        <v>1</v>
      </c>
      <c r="B1039" t="s">
        <v>404</v>
      </c>
      <c r="C1039" t="str">
        <f>VLOOKUP(Tabelle1[[#This Row],[bank_name]],list_all_banks!$B$1:$C$691,2,FALSE)</f>
        <v>DE40606</v>
      </c>
      <c r="D1039" s="6" t="s">
        <v>405</v>
      </c>
      <c r="E1039" s="42" t="str">
        <f t="shared" si="16"/>
        <v>31.12.2015</v>
      </c>
      <c r="F1039" s="9">
        <v>2015</v>
      </c>
      <c r="G1039" s="9">
        <v>1</v>
      </c>
      <c r="H1039" s="9">
        <v>2</v>
      </c>
      <c r="I1039" s="9" t="s">
        <v>1382</v>
      </c>
      <c r="J1039" s="9">
        <v>2</v>
      </c>
      <c r="K1039" s="9" t="s">
        <v>1366</v>
      </c>
      <c r="L1039" s="9">
        <v>0</v>
      </c>
      <c r="M1039" s="9" t="s">
        <v>14</v>
      </c>
      <c r="N1039" s="9" t="s">
        <v>91</v>
      </c>
      <c r="P1039" s="9">
        <v>1</v>
      </c>
      <c r="Q1039" s="9">
        <v>0</v>
      </c>
      <c r="R1039" s="9">
        <v>1</v>
      </c>
      <c r="S1039" s="9">
        <v>0</v>
      </c>
      <c r="U1039" s="9">
        <v>1</v>
      </c>
      <c r="V1039" s="9">
        <v>0</v>
      </c>
      <c r="W1039" s="9" t="s">
        <v>20</v>
      </c>
      <c r="Y1039" s="9" t="s">
        <v>1654</v>
      </c>
      <c r="Z1039" s="68"/>
      <c r="AA1039" s="68"/>
      <c r="AB1039" s="68"/>
      <c r="AC1039" s="68"/>
      <c r="AD1039" s="68"/>
      <c r="AE1039" s="68"/>
      <c r="AF1039" s="68"/>
      <c r="AG1039" s="68"/>
      <c r="AH1039" s="9"/>
      <c r="AI1039" s="9"/>
      <c r="AK1039" s="9">
        <v>0</v>
      </c>
      <c r="AL1039" s="9">
        <v>0</v>
      </c>
      <c r="AM1039" s="9">
        <v>1</v>
      </c>
      <c r="AN1039" s="9">
        <v>2</v>
      </c>
      <c r="AO1039" s="9">
        <v>3</v>
      </c>
      <c r="AQ1039" s="90">
        <v>1</v>
      </c>
      <c r="AR1039" s="9">
        <v>3</v>
      </c>
      <c r="AS1039" s="9">
        <v>1</v>
      </c>
      <c r="AT1039" s="9">
        <v>1</v>
      </c>
      <c r="AU1039" s="9">
        <v>5</v>
      </c>
      <c r="AV1039" s="9">
        <v>0</v>
      </c>
      <c r="AW1039" s="9"/>
      <c r="AX1039" s="9"/>
      <c r="AZ1039" s="70"/>
      <c r="BA1039" s="63" t="s">
        <v>2381</v>
      </c>
      <c r="BG1039" s="9"/>
      <c r="BI1039" t="s">
        <v>3146</v>
      </c>
    </row>
    <row r="1040" spans="1:61" x14ac:dyDescent="0.25">
      <c r="A1040" t="s">
        <v>1</v>
      </c>
      <c r="B1040" t="s">
        <v>404</v>
      </c>
      <c r="C1040" t="str">
        <f>VLOOKUP(Tabelle1[[#This Row],[bank_name]],list_all_banks!$B$1:$C$691,2,FALSE)</f>
        <v>DE40606</v>
      </c>
      <c r="D1040" s="6" t="s">
        <v>405</v>
      </c>
      <c r="E1040" s="42" t="str">
        <f t="shared" si="16"/>
        <v>31.12.2015</v>
      </c>
      <c r="F1040" s="9">
        <v>2015</v>
      </c>
      <c r="G1040" s="9">
        <v>1</v>
      </c>
      <c r="H1040" s="9">
        <v>2</v>
      </c>
      <c r="I1040" s="9" t="s">
        <v>1382</v>
      </c>
      <c r="J1040" s="9">
        <v>2</v>
      </c>
      <c r="K1040" s="9" t="s">
        <v>1366</v>
      </c>
      <c r="L1040" s="9">
        <v>0</v>
      </c>
      <c r="M1040" s="9" t="s">
        <v>14</v>
      </c>
      <c r="N1040" s="9" t="s">
        <v>91</v>
      </c>
      <c r="P1040" s="9">
        <v>1</v>
      </c>
      <c r="Q1040" s="9">
        <v>0</v>
      </c>
      <c r="R1040" s="9">
        <v>1</v>
      </c>
      <c r="S1040" s="9">
        <v>0</v>
      </c>
      <c r="U1040" s="9">
        <v>1</v>
      </c>
      <c r="V1040" s="9">
        <v>0</v>
      </c>
      <c r="W1040" s="9" t="s">
        <v>20</v>
      </c>
      <c r="Y1040" s="9" t="s">
        <v>1700</v>
      </c>
      <c r="Z1040" s="68"/>
      <c r="AA1040" s="68"/>
      <c r="AB1040" s="68"/>
      <c r="AC1040" s="68"/>
      <c r="AD1040" s="68"/>
      <c r="AE1040" s="68"/>
      <c r="AF1040" s="68"/>
      <c r="AG1040" s="68"/>
      <c r="AH1040" s="9"/>
      <c r="AI1040" s="9"/>
      <c r="AK1040" s="9">
        <v>0</v>
      </c>
      <c r="AL1040" s="9">
        <v>0</v>
      </c>
      <c r="AM1040" s="9">
        <v>1</v>
      </c>
      <c r="AN1040" s="9">
        <v>2</v>
      </c>
      <c r="AO1040" s="9">
        <v>3</v>
      </c>
      <c r="AQ1040" s="90">
        <v>1</v>
      </c>
      <c r="AR1040" s="9">
        <v>3</v>
      </c>
      <c r="AS1040" s="9">
        <v>1</v>
      </c>
      <c r="AT1040" s="9">
        <v>1</v>
      </c>
      <c r="AU1040" s="9">
        <v>5</v>
      </c>
      <c r="AV1040" s="9">
        <v>0</v>
      </c>
      <c r="AW1040" s="9"/>
      <c r="AX1040" s="9"/>
      <c r="AZ1040" s="70"/>
      <c r="BA1040" s="63" t="s">
        <v>2381</v>
      </c>
      <c r="BG1040" s="9"/>
      <c r="BI1040" t="s">
        <v>3146</v>
      </c>
    </row>
    <row r="1041" spans="1:61" s="44" customFormat="1" ht="15.75" thickBot="1" x14ac:dyDescent="0.3">
      <c r="A1041" s="44" t="s">
        <v>1</v>
      </c>
      <c r="B1041" s="44" t="s">
        <v>404</v>
      </c>
      <c r="C1041" s="44" t="str">
        <f>VLOOKUP(Tabelle1[[#This Row],[bank_name]],list_all_banks!$B$1:$C$691,2,FALSE)</f>
        <v>DE40606</v>
      </c>
      <c r="D1041" s="45" t="s">
        <v>405</v>
      </c>
      <c r="E1041" s="46" t="str">
        <f t="shared" si="16"/>
        <v>31.12.2015</v>
      </c>
      <c r="F1041" s="44">
        <v>2015</v>
      </c>
      <c r="G1041" s="44">
        <v>1</v>
      </c>
      <c r="H1041" s="44">
        <v>2</v>
      </c>
      <c r="I1041" s="44" t="s">
        <v>1382</v>
      </c>
      <c r="J1041" s="44">
        <v>2</v>
      </c>
      <c r="K1041" s="44" t="s">
        <v>1366</v>
      </c>
      <c r="L1041" s="44">
        <v>0</v>
      </c>
      <c r="M1041" s="44" t="s">
        <v>14</v>
      </c>
      <c r="N1041" s="44" t="s">
        <v>91</v>
      </c>
      <c r="O1041" s="45"/>
      <c r="P1041" s="44">
        <v>1</v>
      </c>
      <c r="Q1041" s="44">
        <v>0</v>
      </c>
      <c r="R1041" s="44">
        <v>1</v>
      </c>
      <c r="S1041" s="44">
        <v>0</v>
      </c>
      <c r="T1041" s="45"/>
      <c r="U1041" s="44">
        <v>1</v>
      </c>
      <c r="V1041" s="44">
        <v>0</v>
      </c>
      <c r="W1041" s="44" t="s">
        <v>20</v>
      </c>
      <c r="X1041" s="45"/>
      <c r="Y1041" s="44" t="s">
        <v>1650</v>
      </c>
      <c r="Z1041" s="123"/>
      <c r="AA1041" s="123"/>
      <c r="AB1041" s="123"/>
      <c r="AC1041" s="123"/>
      <c r="AD1041" s="123"/>
      <c r="AE1041" s="123"/>
      <c r="AF1041" s="123"/>
      <c r="AG1041" s="123"/>
      <c r="AJ1041" s="45"/>
      <c r="AK1041" s="44">
        <v>0</v>
      </c>
      <c r="AL1041" s="44">
        <v>0</v>
      </c>
      <c r="AM1041" s="44">
        <v>1</v>
      </c>
      <c r="AN1041" s="44">
        <v>2</v>
      </c>
      <c r="AO1041" s="44">
        <v>3</v>
      </c>
      <c r="AP1041" s="45"/>
      <c r="AQ1041" s="157">
        <v>1</v>
      </c>
      <c r="AR1041" s="44">
        <v>3</v>
      </c>
      <c r="AS1041" s="44">
        <v>1</v>
      </c>
      <c r="AT1041" s="44">
        <v>1</v>
      </c>
      <c r="AU1041" s="44">
        <v>5</v>
      </c>
      <c r="AV1041" s="44">
        <v>0</v>
      </c>
      <c r="AY1041" s="45"/>
      <c r="AZ1041" s="186"/>
      <c r="BA1041" s="47" t="s">
        <v>2381</v>
      </c>
      <c r="BB1041" s="45"/>
      <c r="BH1041" s="45"/>
      <c r="BI1041" t="s">
        <v>3146</v>
      </c>
    </row>
    <row r="1042" spans="1:61" x14ac:dyDescent="0.25">
      <c r="A1042" t="s">
        <v>1</v>
      </c>
      <c r="B1042" t="s">
        <v>404</v>
      </c>
      <c r="C1042" t="str">
        <f>VLOOKUP(Tabelle1[[#This Row],[bank_name]],list_all_banks!$B$1:$C$691,2,FALSE)</f>
        <v>DE40606</v>
      </c>
      <c r="D1042" s="6" t="s">
        <v>405</v>
      </c>
      <c r="E1042" s="42" t="str">
        <f t="shared" si="16"/>
        <v>31.12.2016</v>
      </c>
      <c r="F1042" s="9">
        <v>2016</v>
      </c>
      <c r="G1042" s="9">
        <v>1</v>
      </c>
      <c r="H1042" s="9">
        <v>2</v>
      </c>
      <c r="I1042" s="9" t="s">
        <v>1382</v>
      </c>
      <c r="J1042" s="9">
        <v>2</v>
      </c>
      <c r="K1042" s="9" t="s">
        <v>1366</v>
      </c>
      <c r="L1042" s="9">
        <v>0</v>
      </c>
      <c r="M1042" s="9" t="s">
        <v>14</v>
      </c>
      <c r="N1042" s="9" t="s">
        <v>91</v>
      </c>
      <c r="P1042" s="9">
        <v>1</v>
      </c>
      <c r="Q1042" s="9">
        <v>0</v>
      </c>
      <c r="R1042" s="9">
        <v>1</v>
      </c>
      <c r="S1042" s="9">
        <v>0</v>
      </c>
      <c r="U1042" s="9">
        <v>1</v>
      </c>
      <c r="V1042" s="9">
        <v>0</v>
      </c>
      <c r="W1042" s="9" t="s">
        <v>20</v>
      </c>
      <c r="Y1042" s="9" t="s">
        <v>264</v>
      </c>
      <c r="Z1042" s="68"/>
      <c r="AA1042" s="68"/>
      <c r="AB1042" s="68"/>
      <c r="AC1042" s="68"/>
      <c r="AD1042" s="68"/>
      <c r="AE1042" s="68"/>
      <c r="AF1042" s="68"/>
      <c r="AG1042" s="68"/>
      <c r="AH1042" s="9"/>
      <c r="AI1042" s="9"/>
      <c r="AK1042" s="9">
        <v>0</v>
      </c>
      <c r="AL1042" s="9">
        <v>0</v>
      </c>
      <c r="AM1042" s="9">
        <v>1</v>
      </c>
      <c r="AN1042" s="9">
        <v>2</v>
      </c>
      <c r="AO1042" s="9">
        <v>3</v>
      </c>
      <c r="AQ1042" s="90">
        <v>1</v>
      </c>
      <c r="AR1042" s="9">
        <v>3</v>
      </c>
      <c r="AS1042" s="9">
        <v>1</v>
      </c>
      <c r="AT1042" s="9">
        <v>1</v>
      </c>
      <c r="AU1042" s="9">
        <v>5</v>
      </c>
      <c r="AV1042" s="9">
        <v>0</v>
      </c>
      <c r="AW1042" s="9"/>
      <c r="AX1042" s="9"/>
      <c r="AZ1042" s="70"/>
      <c r="BA1042" s="63" t="s">
        <v>2382</v>
      </c>
      <c r="BG1042" s="9"/>
      <c r="BI1042" t="s">
        <v>3146</v>
      </c>
    </row>
    <row r="1043" spans="1:61" x14ac:dyDescent="0.25">
      <c r="A1043" t="s">
        <v>1</v>
      </c>
      <c r="B1043" t="s">
        <v>404</v>
      </c>
      <c r="C1043" t="str">
        <f>VLOOKUP(Tabelle1[[#This Row],[bank_name]],list_all_banks!$B$1:$C$691,2,FALSE)</f>
        <v>DE40606</v>
      </c>
      <c r="D1043" s="6" t="s">
        <v>405</v>
      </c>
      <c r="E1043" s="42" t="str">
        <f t="shared" si="16"/>
        <v>31.12.2016</v>
      </c>
      <c r="F1043" s="9">
        <v>2016</v>
      </c>
      <c r="G1043" s="9">
        <v>1</v>
      </c>
      <c r="H1043" s="9">
        <v>2</v>
      </c>
      <c r="I1043" s="9" t="s">
        <v>1382</v>
      </c>
      <c r="J1043" s="9">
        <v>2</v>
      </c>
      <c r="K1043" s="9" t="s">
        <v>1366</v>
      </c>
      <c r="L1043" s="9">
        <v>0</v>
      </c>
      <c r="M1043" s="9" t="s">
        <v>14</v>
      </c>
      <c r="N1043" s="9" t="s">
        <v>91</v>
      </c>
      <c r="P1043" s="9">
        <v>1</v>
      </c>
      <c r="Q1043" s="9">
        <v>0</v>
      </c>
      <c r="R1043" s="9">
        <v>1</v>
      </c>
      <c r="S1043" s="9">
        <v>0</v>
      </c>
      <c r="U1043" s="9">
        <v>1</v>
      </c>
      <c r="V1043" s="9">
        <v>0</v>
      </c>
      <c r="W1043" s="9" t="s">
        <v>20</v>
      </c>
      <c r="Y1043" s="9" t="s">
        <v>1</v>
      </c>
      <c r="Z1043" s="68"/>
      <c r="AA1043" s="68"/>
      <c r="AB1043" s="68"/>
      <c r="AC1043" s="68"/>
      <c r="AD1043" s="68"/>
      <c r="AE1043" s="68"/>
      <c r="AF1043" s="68"/>
      <c r="AG1043" s="68"/>
      <c r="AH1043" s="9"/>
      <c r="AI1043" s="9"/>
      <c r="AK1043" s="9">
        <v>0</v>
      </c>
      <c r="AL1043" s="9">
        <v>0</v>
      </c>
      <c r="AM1043" s="9">
        <v>1</v>
      </c>
      <c r="AN1043" s="9">
        <v>2</v>
      </c>
      <c r="AO1043" s="9">
        <v>3</v>
      </c>
      <c r="AQ1043" s="90">
        <v>1</v>
      </c>
      <c r="AR1043" s="9">
        <v>3</v>
      </c>
      <c r="AS1043" s="9">
        <v>1</v>
      </c>
      <c r="AT1043" s="9">
        <v>1</v>
      </c>
      <c r="AU1043" s="9">
        <v>5</v>
      </c>
      <c r="AV1043" s="9">
        <v>0</v>
      </c>
      <c r="AW1043" s="9"/>
      <c r="AX1043" s="9"/>
      <c r="AZ1043" s="70"/>
      <c r="BA1043" s="63" t="s">
        <v>2382</v>
      </c>
      <c r="BG1043" s="9"/>
      <c r="BI1043" t="s">
        <v>3146</v>
      </c>
    </row>
    <row r="1044" spans="1:61" x14ac:dyDescent="0.25">
      <c r="A1044" t="s">
        <v>1</v>
      </c>
      <c r="B1044" t="s">
        <v>404</v>
      </c>
      <c r="C1044" t="str">
        <f>VLOOKUP(Tabelle1[[#This Row],[bank_name]],list_all_banks!$B$1:$C$691,2,FALSE)</f>
        <v>DE40606</v>
      </c>
      <c r="D1044" s="6" t="s">
        <v>405</v>
      </c>
      <c r="E1044" s="42" t="str">
        <f t="shared" si="16"/>
        <v>31.12.2016</v>
      </c>
      <c r="F1044" s="9">
        <v>2016</v>
      </c>
      <c r="G1044" s="9">
        <v>1</v>
      </c>
      <c r="H1044" s="9">
        <v>2</v>
      </c>
      <c r="I1044" s="9" t="s">
        <v>1382</v>
      </c>
      <c r="J1044" s="9">
        <v>2</v>
      </c>
      <c r="K1044" s="9" t="s">
        <v>1366</v>
      </c>
      <c r="L1044" s="9">
        <v>0</v>
      </c>
      <c r="M1044" s="9" t="s">
        <v>14</v>
      </c>
      <c r="N1044" s="9" t="s">
        <v>91</v>
      </c>
      <c r="P1044" s="9">
        <v>1</v>
      </c>
      <c r="Q1044" s="9">
        <v>0</v>
      </c>
      <c r="R1044" s="9">
        <v>1</v>
      </c>
      <c r="S1044" s="9">
        <v>0</v>
      </c>
      <c r="U1044" s="9">
        <v>1</v>
      </c>
      <c r="V1044" s="9">
        <v>0</v>
      </c>
      <c r="W1044" s="9" t="s">
        <v>20</v>
      </c>
      <c r="Y1044" s="9" t="s">
        <v>1225</v>
      </c>
      <c r="Z1044" s="68"/>
      <c r="AA1044" s="68"/>
      <c r="AB1044" s="68"/>
      <c r="AC1044" s="68"/>
      <c r="AD1044" s="68"/>
      <c r="AE1044" s="68"/>
      <c r="AF1044" s="68"/>
      <c r="AG1044" s="68"/>
      <c r="AH1044" s="9"/>
      <c r="AI1044" s="9"/>
      <c r="AK1044" s="9">
        <v>0</v>
      </c>
      <c r="AL1044" s="9">
        <v>0</v>
      </c>
      <c r="AM1044" s="9">
        <v>1</v>
      </c>
      <c r="AN1044" s="9">
        <v>2</v>
      </c>
      <c r="AO1044" s="9">
        <v>3</v>
      </c>
      <c r="AQ1044" s="90">
        <v>1</v>
      </c>
      <c r="AR1044" s="9">
        <v>3</v>
      </c>
      <c r="AS1044" s="9">
        <v>1</v>
      </c>
      <c r="AT1044" s="9">
        <v>1</v>
      </c>
      <c r="AU1044" s="9">
        <v>5</v>
      </c>
      <c r="AV1044" s="9">
        <v>0</v>
      </c>
      <c r="AW1044" s="9"/>
      <c r="AX1044" s="9"/>
      <c r="AZ1044" s="70"/>
      <c r="BA1044" s="63" t="s">
        <v>2382</v>
      </c>
      <c r="BG1044" s="9"/>
      <c r="BI1044" t="s">
        <v>3146</v>
      </c>
    </row>
    <row r="1045" spans="1:61" x14ac:dyDescent="0.25">
      <c r="A1045" t="s">
        <v>1</v>
      </c>
      <c r="B1045" t="s">
        <v>404</v>
      </c>
      <c r="C1045" t="str">
        <f>VLOOKUP(Tabelle1[[#This Row],[bank_name]],list_all_banks!$B$1:$C$691,2,FALSE)</f>
        <v>DE40606</v>
      </c>
      <c r="D1045" s="6" t="s">
        <v>405</v>
      </c>
      <c r="E1045" s="42" t="str">
        <f t="shared" si="16"/>
        <v>31.12.2016</v>
      </c>
      <c r="F1045" s="9">
        <v>2016</v>
      </c>
      <c r="G1045" s="9">
        <v>1</v>
      </c>
      <c r="H1045" s="9">
        <v>2</v>
      </c>
      <c r="I1045" s="9" t="s">
        <v>1382</v>
      </c>
      <c r="J1045" s="9">
        <v>2</v>
      </c>
      <c r="K1045" s="9" t="s">
        <v>1366</v>
      </c>
      <c r="L1045" s="9">
        <v>0</v>
      </c>
      <c r="M1045" s="9" t="s">
        <v>14</v>
      </c>
      <c r="N1045" s="9" t="s">
        <v>91</v>
      </c>
      <c r="P1045" s="9">
        <v>1</v>
      </c>
      <c r="Q1045" s="9">
        <v>0</v>
      </c>
      <c r="R1045" s="9">
        <v>1</v>
      </c>
      <c r="S1045" s="9">
        <v>0</v>
      </c>
      <c r="U1045" s="9">
        <v>1</v>
      </c>
      <c r="V1045" s="9">
        <v>0</v>
      </c>
      <c r="W1045" s="9" t="s">
        <v>20</v>
      </c>
      <c r="Y1045" s="9" t="s">
        <v>1324</v>
      </c>
      <c r="Z1045" s="68"/>
      <c r="AA1045" s="68"/>
      <c r="AB1045" s="68"/>
      <c r="AC1045" s="68"/>
      <c r="AD1045" s="68"/>
      <c r="AE1045" s="68"/>
      <c r="AF1045" s="68"/>
      <c r="AG1045" s="68"/>
      <c r="AH1045" s="9"/>
      <c r="AI1045" s="9"/>
      <c r="AK1045" s="9">
        <v>0</v>
      </c>
      <c r="AL1045" s="9">
        <v>0</v>
      </c>
      <c r="AM1045" s="9">
        <v>1</v>
      </c>
      <c r="AN1045" s="9">
        <v>2</v>
      </c>
      <c r="AO1045" s="9">
        <v>3</v>
      </c>
      <c r="AQ1045" s="90">
        <v>1</v>
      </c>
      <c r="AR1045" s="9">
        <v>3</v>
      </c>
      <c r="AS1045" s="9">
        <v>1</v>
      </c>
      <c r="AT1045" s="9">
        <v>1</v>
      </c>
      <c r="AU1045" s="9">
        <v>5</v>
      </c>
      <c r="AV1045" s="9">
        <v>0</v>
      </c>
      <c r="AW1045" s="9"/>
      <c r="AX1045" s="9"/>
      <c r="AZ1045" s="70"/>
      <c r="BA1045" s="63" t="s">
        <v>2382</v>
      </c>
      <c r="BG1045" s="9"/>
      <c r="BI1045" t="s">
        <v>3146</v>
      </c>
    </row>
    <row r="1046" spans="1:61" x14ac:dyDescent="0.25">
      <c r="A1046" t="s">
        <v>1</v>
      </c>
      <c r="B1046" s="35" t="s">
        <v>404</v>
      </c>
      <c r="C1046" t="str">
        <f>VLOOKUP(Tabelle1[[#This Row],[bank_name]],list_all_banks!$B$1:$C$691,2,FALSE)</f>
        <v>DE40606</v>
      </c>
      <c r="D1046" s="6" t="s">
        <v>405</v>
      </c>
      <c r="E1046" s="42" t="str">
        <f t="shared" si="16"/>
        <v>31.12.2016</v>
      </c>
      <c r="F1046" s="9">
        <v>2016</v>
      </c>
      <c r="G1046" s="9">
        <v>1</v>
      </c>
      <c r="H1046" s="9">
        <v>2</v>
      </c>
      <c r="I1046" s="9" t="s">
        <v>1382</v>
      </c>
      <c r="J1046" s="9">
        <v>2</v>
      </c>
      <c r="K1046" s="9" t="s">
        <v>1366</v>
      </c>
      <c r="L1046" s="9">
        <v>0</v>
      </c>
      <c r="M1046" s="9" t="s">
        <v>14</v>
      </c>
      <c r="N1046" s="9" t="s">
        <v>91</v>
      </c>
      <c r="P1046" s="9">
        <v>1</v>
      </c>
      <c r="Q1046" s="9">
        <v>0</v>
      </c>
      <c r="R1046" s="9">
        <v>1</v>
      </c>
      <c r="S1046" s="9">
        <v>0</v>
      </c>
      <c r="U1046" s="9">
        <v>1</v>
      </c>
      <c r="V1046" s="9">
        <v>0</v>
      </c>
      <c r="W1046" s="9" t="s">
        <v>20</v>
      </c>
      <c r="Y1046" s="9" t="s">
        <v>1629</v>
      </c>
      <c r="Z1046" s="68"/>
      <c r="AA1046" s="68"/>
      <c r="AB1046" s="68"/>
      <c r="AC1046" s="68"/>
      <c r="AD1046" s="68"/>
      <c r="AE1046" s="68"/>
      <c r="AF1046" s="68"/>
      <c r="AG1046" s="68"/>
      <c r="AH1046" s="9"/>
      <c r="AI1046" s="9"/>
      <c r="AK1046" s="9">
        <v>0</v>
      </c>
      <c r="AL1046" s="9">
        <v>0</v>
      </c>
      <c r="AM1046" s="9">
        <v>1</v>
      </c>
      <c r="AN1046" s="9">
        <v>2</v>
      </c>
      <c r="AO1046" s="9">
        <v>3</v>
      </c>
      <c r="AQ1046" s="90">
        <v>1</v>
      </c>
      <c r="AR1046" s="9">
        <v>3</v>
      </c>
      <c r="AS1046" s="9">
        <v>1</v>
      </c>
      <c r="AT1046" s="9">
        <v>1</v>
      </c>
      <c r="AU1046" s="9">
        <v>5</v>
      </c>
      <c r="AV1046" s="9">
        <v>0</v>
      </c>
      <c r="AW1046" s="9"/>
      <c r="AX1046" s="9"/>
      <c r="AZ1046" s="70"/>
      <c r="BA1046" s="63" t="s">
        <v>2382</v>
      </c>
      <c r="BG1046" s="9"/>
      <c r="BI1046" t="s">
        <v>3146</v>
      </c>
    </row>
    <row r="1047" spans="1:61" x14ac:dyDescent="0.25">
      <c r="A1047" t="s">
        <v>1</v>
      </c>
      <c r="B1047" t="s">
        <v>404</v>
      </c>
      <c r="C1047" t="str">
        <f>VLOOKUP(Tabelle1[[#This Row],[bank_name]],list_all_banks!$B$1:$C$691,2,FALSE)</f>
        <v>DE40606</v>
      </c>
      <c r="D1047" s="6" t="s">
        <v>405</v>
      </c>
      <c r="E1047" s="42" t="str">
        <f t="shared" si="16"/>
        <v>31.12.2016</v>
      </c>
      <c r="F1047" s="9">
        <v>2016</v>
      </c>
      <c r="G1047" s="9">
        <v>1</v>
      </c>
      <c r="H1047" s="9">
        <v>2</v>
      </c>
      <c r="I1047" s="9" t="s">
        <v>1382</v>
      </c>
      <c r="J1047" s="9">
        <v>2</v>
      </c>
      <c r="K1047" s="9" t="s">
        <v>1366</v>
      </c>
      <c r="L1047" s="9">
        <v>0</v>
      </c>
      <c r="M1047" s="9" t="s">
        <v>14</v>
      </c>
      <c r="N1047" s="9" t="s">
        <v>91</v>
      </c>
      <c r="P1047" s="9">
        <v>1</v>
      </c>
      <c r="Q1047" s="9">
        <v>0</v>
      </c>
      <c r="R1047" s="9">
        <v>1</v>
      </c>
      <c r="S1047" s="9">
        <v>0</v>
      </c>
      <c r="U1047" s="9">
        <v>1</v>
      </c>
      <c r="V1047" s="9">
        <v>0</v>
      </c>
      <c r="W1047" s="9" t="s">
        <v>20</v>
      </c>
      <c r="Y1047" s="9" t="s">
        <v>1693</v>
      </c>
      <c r="Z1047" s="68"/>
      <c r="AA1047" s="68"/>
      <c r="AB1047" s="68"/>
      <c r="AC1047" s="68"/>
      <c r="AD1047" s="68"/>
      <c r="AE1047" s="68"/>
      <c r="AF1047" s="68"/>
      <c r="AG1047" s="68"/>
      <c r="AH1047" s="9"/>
      <c r="AI1047" s="9"/>
      <c r="AK1047" s="9">
        <v>0</v>
      </c>
      <c r="AL1047" s="9">
        <v>0</v>
      </c>
      <c r="AM1047" s="9">
        <v>1</v>
      </c>
      <c r="AN1047" s="9">
        <v>2</v>
      </c>
      <c r="AO1047" s="9">
        <v>3</v>
      </c>
      <c r="AQ1047" s="90">
        <v>1</v>
      </c>
      <c r="AR1047" s="9">
        <v>3</v>
      </c>
      <c r="AS1047" s="9">
        <v>1</v>
      </c>
      <c r="AT1047" s="9">
        <v>1</v>
      </c>
      <c r="AU1047" s="9">
        <v>5</v>
      </c>
      <c r="AV1047" s="9">
        <v>0</v>
      </c>
      <c r="AW1047" s="9"/>
      <c r="AX1047" s="9"/>
      <c r="AZ1047" s="70"/>
      <c r="BA1047" s="63" t="s">
        <v>2382</v>
      </c>
      <c r="BG1047" s="9"/>
      <c r="BI1047" t="s">
        <v>3146</v>
      </c>
    </row>
    <row r="1048" spans="1:61" x14ac:dyDescent="0.25">
      <c r="A1048" t="s">
        <v>1</v>
      </c>
      <c r="B1048" t="s">
        <v>404</v>
      </c>
      <c r="C1048" t="str">
        <f>VLOOKUP(Tabelle1[[#This Row],[bank_name]],list_all_banks!$B$1:$C$691,2,FALSE)</f>
        <v>DE40606</v>
      </c>
      <c r="D1048" s="6" t="s">
        <v>405</v>
      </c>
      <c r="E1048" s="42" t="str">
        <f t="shared" si="16"/>
        <v>31.12.2016</v>
      </c>
      <c r="F1048" s="9">
        <v>2016</v>
      </c>
      <c r="G1048" s="9">
        <v>1</v>
      </c>
      <c r="H1048" s="9">
        <v>2</v>
      </c>
      <c r="I1048" s="9" t="s">
        <v>1382</v>
      </c>
      <c r="J1048" s="9">
        <v>2</v>
      </c>
      <c r="K1048" s="9" t="s">
        <v>1366</v>
      </c>
      <c r="L1048" s="9">
        <v>0</v>
      </c>
      <c r="M1048" s="9" t="s">
        <v>14</v>
      </c>
      <c r="N1048" s="9" t="s">
        <v>91</v>
      </c>
      <c r="P1048" s="9">
        <v>1</v>
      </c>
      <c r="Q1048" s="9">
        <v>0</v>
      </c>
      <c r="R1048" s="9">
        <v>1</v>
      </c>
      <c r="S1048" s="9">
        <v>0</v>
      </c>
      <c r="U1048" s="9">
        <v>1</v>
      </c>
      <c r="V1048" s="9">
        <v>0</v>
      </c>
      <c r="W1048" s="9" t="s">
        <v>20</v>
      </c>
      <c r="Y1048" s="9" t="s">
        <v>1716</v>
      </c>
      <c r="Z1048" s="68"/>
      <c r="AA1048" s="68"/>
      <c r="AB1048" s="68"/>
      <c r="AC1048" s="68"/>
      <c r="AD1048" s="68"/>
      <c r="AE1048" s="68"/>
      <c r="AF1048" s="68"/>
      <c r="AG1048" s="68"/>
      <c r="AH1048" s="9"/>
      <c r="AI1048" s="9"/>
      <c r="AK1048" s="9">
        <v>0</v>
      </c>
      <c r="AL1048" s="9">
        <v>0</v>
      </c>
      <c r="AM1048" s="9">
        <v>1</v>
      </c>
      <c r="AN1048" s="9">
        <v>2</v>
      </c>
      <c r="AO1048" s="9">
        <v>3</v>
      </c>
      <c r="AQ1048" s="90">
        <v>1</v>
      </c>
      <c r="AR1048" s="9">
        <v>3</v>
      </c>
      <c r="AS1048" s="9">
        <v>1</v>
      </c>
      <c r="AT1048" s="9">
        <v>1</v>
      </c>
      <c r="AU1048" s="9">
        <v>5</v>
      </c>
      <c r="AV1048" s="9">
        <v>0</v>
      </c>
      <c r="AW1048" s="9"/>
      <c r="AX1048" s="9"/>
      <c r="AZ1048" s="70"/>
      <c r="BA1048" s="63" t="s">
        <v>2382</v>
      </c>
      <c r="BG1048" s="9"/>
      <c r="BI1048" t="s">
        <v>3146</v>
      </c>
    </row>
    <row r="1049" spans="1:61" x14ac:dyDescent="0.25">
      <c r="A1049" t="s">
        <v>1</v>
      </c>
      <c r="B1049" t="s">
        <v>404</v>
      </c>
      <c r="C1049" t="str">
        <f>VLOOKUP(Tabelle1[[#This Row],[bank_name]],list_all_banks!$B$1:$C$691,2,FALSE)</f>
        <v>DE40606</v>
      </c>
      <c r="D1049" s="6" t="s">
        <v>405</v>
      </c>
      <c r="E1049" s="42" t="str">
        <f t="shared" si="16"/>
        <v>31.12.2016</v>
      </c>
      <c r="F1049" s="9">
        <v>2016</v>
      </c>
      <c r="G1049" s="9">
        <v>1</v>
      </c>
      <c r="H1049" s="9">
        <v>2</v>
      </c>
      <c r="I1049" s="9" t="s">
        <v>1382</v>
      </c>
      <c r="J1049" s="9">
        <v>2</v>
      </c>
      <c r="K1049" s="9" t="s">
        <v>1366</v>
      </c>
      <c r="L1049" s="9">
        <v>0</v>
      </c>
      <c r="M1049" s="9" t="s">
        <v>14</v>
      </c>
      <c r="N1049" s="9" t="s">
        <v>91</v>
      </c>
      <c r="P1049" s="9">
        <v>1</v>
      </c>
      <c r="Q1049" s="9">
        <v>0</v>
      </c>
      <c r="R1049" s="9">
        <v>1</v>
      </c>
      <c r="S1049" s="9">
        <v>0</v>
      </c>
      <c r="U1049" s="9">
        <v>1</v>
      </c>
      <c r="V1049" s="9">
        <v>0</v>
      </c>
      <c r="W1049" s="9" t="s">
        <v>20</v>
      </c>
      <c r="Y1049" s="9" t="s">
        <v>1680</v>
      </c>
      <c r="Z1049" s="68"/>
      <c r="AA1049" s="68"/>
      <c r="AB1049" s="68"/>
      <c r="AC1049" s="68"/>
      <c r="AD1049" s="68"/>
      <c r="AE1049" s="68"/>
      <c r="AF1049" s="68"/>
      <c r="AG1049" s="68"/>
      <c r="AH1049" s="9"/>
      <c r="AI1049" s="9"/>
      <c r="AK1049" s="9">
        <v>0</v>
      </c>
      <c r="AL1049" s="9">
        <v>0</v>
      </c>
      <c r="AM1049" s="9">
        <v>1</v>
      </c>
      <c r="AN1049" s="9">
        <v>2</v>
      </c>
      <c r="AO1049" s="9">
        <v>3</v>
      </c>
      <c r="AQ1049" s="90">
        <v>1</v>
      </c>
      <c r="AR1049" s="9">
        <v>3</v>
      </c>
      <c r="AS1049" s="9">
        <v>1</v>
      </c>
      <c r="AT1049" s="9">
        <v>1</v>
      </c>
      <c r="AU1049" s="9">
        <v>5</v>
      </c>
      <c r="AV1049" s="9">
        <v>0</v>
      </c>
      <c r="AW1049" s="9"/>
      <c r="AX1049" s="9"/>
      <c r="AZ1049" s="70"/>
      <c r="BA1049" s="63" t="s">
        <v>2382</v>
      </c>
      <c r="BG1049" s="9"/>
      <c r="BI1049" t="s">
        <v>3146</v>
      </c>
    </row>
    <row r="1050" spans="1:61" x14ac:dyDescent="0.25">
      <c r="A1050" t="s">
        <v>1</v>
      </c>
      <c r="B1050" t="s">
        <v>404</v>
      </c>
      <c r="C1050" t="str">
        <f>VLOOKUP(Tabelle1[[#This Row],[bank_name]],list_all_banks!$B$1:$C$691,2,FALSE)</f>
        <v>DE40606</v>
      </c>
      <c r="D1050" s="6" t="s">
        <v>405</v>
      </c>
      <c r="E1050" s="42" t="str">
        <f t="shared" si="16"/>
        <v>31.12.2016</v>
      </c>
      <c r="F1050" s="9">
        <v>2016</v>
      </c>
      <c r="G1050" s="9">
        <v>1</v>
      </c>
      <c r="H1050" s="9">
        <v>2</v>
      </c>
      <c r="I1050" s="9" t="s">
        <v>1382</v>
      </c>
      <c r="J1050" s="9">
        <v>2</v>
      </c>
      <c r="K1050" s="9" t="s">
        <v>1366</v>
      </c>
      <c r="L1050" s="9">
        <v>0</v>
      </c>
      <c r="M1050" s="9" t="s">
        <v>14</v>
      </c>
      <c r="N1050" s="9" t="s">
        <v>91</v>
      </c>
      <c r="P1050" s="9">
        <v>1</v>
      </c>
      <c r="Q1050" s="9">
        <v>0</v>
      </c>
      <c r="R1050" s="9">
        <v>1</v>
      </c>
      <c r="S1050" s="9">
        <v>0</v>
      </c>
      <c r="U1050" s="9">
        <v>1</v>
      </c>
      <c r="V1050" s="9">
        <v>0</v>
      </c>
      <c r="W1050" s="9" t="s">
        <v>20</v>
      </c>
      <c r="Y1050" s="9" t="s">
        <v>1749</v>
      </c>
      <c r="Z1050" s="68"/>
      <c r="AA1050" s="68"/>
      <c r="AB1050" s="68"/>
      <c r="AC1050" s="68"/>
      <c r="AD1050" s="68"/>
      <c r="AE1050" s="68"/>
      <c r="AF1050" s="68"/>
      <c r="AG1050" s="68"/>
      <c r="AH1050" s="9"/>
      <c r="AI1050" s="9"/>
      <c r="AK1050" s="9">
        <v>0</v>
      </c>
      <c r="AL1050" s="9">
        <v>0</v>
      </c>
      <c r="AM1050" s="9">
        <v>1</v>
      </c>
      <c r="AN1050" s="9">
        <v>2</v>
      </c>
      <c r="AO1050" s="9">
        <v>3</v>
      </c>
      <c r="AQ1050" s="90">
        <v>1</v>
      </c>
      <c r="AR1050" s="9">
        <v>3</v>
      </c>
      <c r="AS1050" s="9">
        <v>1</v>
      </c>
      <c r="AT1050" s="9">
        <v>1</v>
      </c>
      <c r="AU1050" s="9">
        <v>5</v>
      </c>
      <c r="AV1050" s="9">
        <v>0</v>
      </c>
      <c r="AW1050" s="9"/>
      <c r="AX1050" s="9"/>
      <c r="AZ1050" s="70"/>
      <c r="BA1050" s="63" t="s">
        <v>2382</v>
      </c>
      <c r="BG1050" s="9"/>
      <c r="BI1050" t="s">
        <v>3146</v>
      </c>
    </row>
    <row r="1051" spans="1:61" x14ac:dyDescent="0.25">
      <c r="A1051" t="s">
        <v>1</v>
      </c>
      <c r="B1051" t="s">
        <v>404</v>
      </c>
      <c r="C1051" t="str">
        <f>VLOOKUP(Tabelle1[[#This Row],[bank_name]],list_all_banks!$B$1:$C$691,2,FALSE)</f>
        <v>DE40606</v>
      </c>
      <c r="D1051" s="6" t="s">
        <v>405</v>
      </c>
      <c r="E1051" s="42" t="str">
        <f t="shared" si="16"/>
        <v>31.12.2016</v>
      </c>
      <c r="F1051" s="9">
        <v>2016</v>
      </c>
      <c r="G1051" s="9">
        <v>1</v>
      </c>
      <c r="H1051" s="9">
        <v>2</v>
      </c>
      <c r="I1051" s="9" t="s">
        <v>1382</v>
      </c>
      <c r="J1051" s="9">
        <v>2</v>
      </c>
      <c r="K1051" s="9" t="s">
        <v>1366</v>
      </c>
      <c r="L1051" s="9">
        <v>0</v>
      </c>
      <c r="M1051" s="9" t="s">
        <v>14</v>
      </c>
      <c r="N1051" s="9" t="s">
        <v>91</v>
      </c>
      <c r="P1051" s="9">
        <v>1</v>
      </c>
      <c r="Q1051" s="9">
        <v>0</v>
      </c>
      <c r="R1051" s="9">
        <v>1</v>
      </c>
      <c r="S1051" s="9">
        <v>0</v>
      </c>
      <c r="U1051" s="9">
        <v>1</v>
      </c>
      <c r="V1051" s="9">
        <v>0</v>
      </c>
      <c r="W1051" s="9" t="s">
        <v>20</v>
      </c>
      <c r="Y1051" s="9" t="s">
        <v>1890</v>
      </c>
      <c r="Z1051" s="68"/>
      <c r="AA1051" s="68"/>
      <c r="AB1051" s="68"/>
      <c r="AC1051" s="68"/>
      <c r="AD1051" s="68"/>
      <c r="AE1051" s="68"/>
      <c r="AF1051" s="68"/>
      <c r="AG1051" s="68"/>
      <c r="AH1051" s="9"/>
      <c r="AI1051" s="9"/>
      <c r="AK1051" s="9">
        <v>0</v>
      </c>
      <c r="AL1051" s="9">
        <v>0</v>
      </c>
      <c r="AM1051" s="9">
        <v>1</v>
      </c>
      <c r="AN1051" s="9">
        <v>2</v>
      </c>
      <c r="AO1051" s="9">
        <v>3</v>
      </c>
      <c r="AQ1051" s="90">
        <v>1</v>
      </c>
      <c r="AR1051" s="9">
        <v>3</v>
      </c>
      <c r="AS1051" s="9">
        <v>1</v>
      </c>
      <c r="AT1051" s="9">
        <v>1</v>
      </c>
      <c r="AU1051" s="9">
        <v>5</v>
      </c>
      <c r="AV1051" s="9">
        <v>0</v>
      </c>
      <c r="AW1051" s="9"/>
      <c r="AX1051" s="9"/>
      <c r="AZ1051" s="70"/>
      <c r="BA1051" s="63" t="s">
        <v>2382</v>
      </c>
      <c r="BG1051" s="9"/>
      <c r="BI1051" t="s">
        <v>3146</v>
      </c>
    </row>
    <row r="1052" spans="1:61" x14ac:dyDescent="0.25">
      <c r="A1052" t="s">
        <v>1</v>
      </c>
      <c r="B1052" t="s">
        <v>404</v>
      </c>
      <c r="C1052" t="str">
        <f>VLOOKUP(Tabelle1[[#This Row],[bank_name]],list_all_banks!$B$1:$C$691,2,FALSE)</f>
        <v>DE40606</v>
      </c>
      <c r="D1052" s="6" t="s">
        <v>405</v>
      </c>
      <c r="E1052" s="42" t="str">
        <f t="shared" si="16"/>
        <v>31.12.2016</v>
      </c>
      <c r="F1052" s="9">
        <v>2016</v>
      </c>
      <c r="G1052" s="9">
        <v>1</v>
      </c>
      <c r="H1052" s="9">
        <v>2</v>
      </c>
      <c r="I1052" s="9" t="s">
        <v>1382</v>
      </c>
      <c r="J1052" s="9">
        <v>2</v>
      </c>
      <c r="K1052" s="9" t="s">
        <v>1366</v>
      </c>
      <c r="L1052" s="9">
        <v>0</v>
      </c>
      <c r="M1052" s="9" t="s">
        <v>14</v>
      </c>
      <c r="N1052" s="9" t="s">
        <v>91</v>
      </c>
      <c r="P1052" s="9">
        <v>1</v>
      </c>
      <c r="Q1052" s="9">
        <v>0</v>
      </c>
      <c r="R1052" s="9">
        <v>1</v>
      </c>
      <c r="S1052" s="9">
        <v>0</v>
      </c>
      <c r="U1052" s="9">
        <v>1</v>
      </c>
      <c r="V1052" s="9">
        <v>0</v>
      </c>
      <c r="W1052" s="9" t="s">
        <v>20</v>
      </c>
      <c r="Y1052" s="9" t="s">
        <v>1763</v>
      </c>
      <c r="Z1052" s="68"/>
      <c r="AA1052" s="68"/>
      <c r="AB1052" s="68"/>
      <c r="AC1052" s="68"/>
      <c r="AD1052" s="68"/>
      <c r="AE1052" s="68"/>
      <c r="AF1052" s="68"/>
      <c r="AG1052" s="68"/>
      <c r="AH1052" s="9"/>
      <c r="AI1052" s="9"/>
      <c r="AK1052" s="9">
        <v>0</v>
      </c>
      <c r="AL1052" s="9">
        <v>0</v>
      </c>
      <c r="AM1052" s="9">
        <v>1</v>
      </c>
      <c r="AN1052" s="9">
        <v>2</v>
      </c>
      <c r="AO1052" s="9">
        <v>3</v>
      </c>
      <c r="AQ1052" s="90">
        <v>1</v>
      </c>
      <c r="AR1052" s="9">
        <v>3</v>
      </c>
      <c r="AS1052" s="9">
        <v>1</v>
      </c>
      <c r="AT1052" s="9">
        <v>1</v>
      </c>
      <c r="AU1052" s="9">
        <v>5</v>
      </c>
      <c r="AV1052" s="9">
        <v>0</v>
      </c>
      <c r="AW1052" s="9"/>
      <c r="AX1052" s="9"/>
      <c r="AZ1052" s="70"/>
      <c r="BA1052" s="63" t="s">
        <v>2382</v>
      </c>
      <c r="BG1052" s="9"/>
      <c r="BI1052" t="s">
        <v>3146</v>
      </c>
    </row>
    <row r="1053" spans="1:61" x14ac:dyDescent="0.25">
      <c r="A1053" t="s">
        <v>1</v>
      </c>
      <c r="B1053" t="s">
        <v>404</v>
      </c>
      <c r="C1053" t="str">
        <f>VLOOKUP(Tabelle1[[#This Row],[bank_name]],list_all_banks!$B$1:$C$691,2,FALSE)</f>
        <v>DE40606</v>
      </c>
      <c r="D1053" s="6" t="s">
        <v>405</v>
      </c>
      <c r="E1053" s="42" t="str">
        <f t="shared" si="16"/>
        <v>31.12.2016</v>
      </c>
      <c r="F1053" s="9">
        <v>2016</v>
      </c>
      <c r="G1053" s="9">
        <v>1</v>
      </c>
      <c r="H1053" s="9">
        <v>2</v>
      </c>
      <c r="I1053" s="9" t="s">
        <v>1382</v>
      </c>
      <c r="J1053" s="9">
        <v>2</v>
      </c>
      <c r="K1053" s="9" t="s">
        <v>1366</v>
      </c>
      <c r="L1053" s="9">
        <v>0</v>
      </c>
      <c r="M1053" s="9" t="s">
        <v>14</v>
      </c>
      <c r="N1053" s="9" t="s">
        <v>91</v>
      </c>
      <c r="P1053" s="9">
        <v>1</v>
      </c>
      <c r="Q1053" s="9">
        <v>0</v>
      </c>
      <c r="R1053" s="9">
        <v>1</v>
      </c>
      <c r="S1053" s="9">
        <v>0</v>
      </c>
      <c r="U1053" s="9">
        <v>1</v>
      </c>
      <c r="V1053" s="9">
        <v>0</v>
      </c>
      <c r="W1053" s="9" t="s">
        <v>20</v>
      </c>
      <c r="Y1053" s="9" t="s">
        <v>2251</v>
      </c>
      <c r="Z1053" s="68"/>
      <c r="AA1053" s="68"/>
      <c r="AB1053" s="68"/>
      <c r="AC1053" s="68"/>
      <c r="AD1053" s="68"/>
      <c r="AE1053" s="68"/>
      <c r="AF1053" s="68"/>
      <c r="AG1053" s="68"/>
      <c r="AH1053" s="9"/>
      <c r="AI1053" s="9"/>
      <c r="AK1053" s="9">
        <v>0</v>
      </c>
      <c r="AL1053" s="9">
        <v>0</v>
      </c>
      <c r="AM1053" s="9">
        <v>1</v>
      </c>
      <c r="AN1053" s="9">
        <v>2</v>
      </c>
      <c r="AO1053" s="9">
        <v>3</v>
      </c>
      <c r="AQ1053" s="90">
        <v>1</v>
      </c>
      <c r="AR1053" s="9">
        <v>3</v>
      </c>
      <c r="AS1053" s="9">
        <v>1</v>
      </c>
      <c r="AT1053" s="9">
        <v>1</v>
      </c>
      <c r="AU1053" s="9">
        <v>5</v>
      </c>
      <c r="AV1053" s="9">
        <v>0</v>
      </c>
      <c r="AW1053" s="9"/>
      <c r="AX1053" s="9"/>
      <c r="AZ1053" s="70"/>
      <c r="BA1053" s="63" t="s">
        <v>2382</v>
      </c>
      <c r="BG1053" s="9"/>
      <c r="BI1053" t="s">
        <v>3146</v>
      </c>
    </row>
    <row r="1054" spans="1:61" x14ac:dyDescent="0.25">
      <c r="A1054" t="s">
        <v>1</v>
      </c>
      <c r="B1054" t="s">
        <v>404</v>
      </c>
      <c r="C1054" t="str">
        <f>VLOOKUP(Tabelle1[[#This Row],[bank_name]],list_all_banks!$B$1:$C$691,2,FALSE)</f>
        <v>DE40606</v>
      </c>
      <c r="D1054" s="6" t="s">
        <v>405</v>
      </c>
      <c r="E1054" s="42" t="str">
        <f t="shared" si="16"/>
        <v>31.12.2016</v>
      </c>
      <c r="F1054" s="9">
        <v>2016</v>
      </c>
      <c r="G1054" s="9">
        <v>1</v>
      </c>
      <c r="H1054" s="9">
        <v>2</v>
      </c>
      <c r="I1054" s="9" t="s">
        <v>1382</v>
      </c>
      <c r="J1054" s="9">
        <v>2</v>
      </c>
      <c r="K1054" s="9" t="s">
        <v>1366</v>
      </c>
      <c r="L1054" s="9">
        <v>0</v>
      </c>
      <c r="M1054" s="9" t="s">
        <v>14</v>
      </c>
      <c r="N1054" s="9" t="s">
        <v>91</v>
      </c>
      <c r="P1054" s="9">
        <v>1</v>
      </c>
      <c r="Q1054" s="9">
        <v>0</v>
      </c>
      <c r="R1054" s="9">
        <v>1</v>
      </c>
      <c r="S1054" s="9">
        <v>0</v>
      </c>
      <c r="U1054" s="9">
        <v>1</v>
      </c>
      <c r="V1054" s="9">
        <v>0</v>
      </c>
      <c r="W1054" s="9" t="s">
        <v>20</v>
      </c>
      <c r="Y1054" s="9" t="s">
        <v>1768</v>
      </c>
      <c r="Z1054" s="68"/>
      <c r="AA1054" s="68"/>
      <c r="AB1054" s="68"/>
      <c r="AC1054" s="68"/>
      <c r="AD1054" s="68"/>
      <c r="AE1054" s="68"/>
      <c r="AF1054" s="68"/>
      <c r="AG1054" s="68"/>
      <c r="AH1054" s="9"/>
      <c r="AI1054" s="9"/>
      <c r="AK1054" s="9">
        <v>0</v>
      </c>
      <c r="AL1054" s="9">
        <v>0</v>
      </c>
      <c r="AM1054" s="9">
        <v>1</v>
      </c>
      <c r="AN1054" s="9">
        <v>2</v>
      </c>
      <c r="AO1054" s="9">
        <v>3</v>
      </c>
      <c r="AQ1054" s="90">
        <v>1</v>
      </c>
      <c r="AR1054" s="9">
        <v>3</v>
      </c>
      <c r="AS1054" s="9">
        <v>1</v>
      </c>
      <c r="AT1054" s="9">
        <v>1</v>
      </c>
      <c r="AU1054" s="9">
        <v>5</v>
      </c>
      <c r="AV1054" s="9">
        <v>0</v>
      </c>
      <c r="AW1054" s="9"/>
      <c r="AX1054" s="9"/>
      <c r="AZ1054" s="70"/>
      <c r="BA1054" s="63" t="s">
        <v>2382</v>
      </c>
      <c r="BG1054" s="9"/>
      <c r="BI1054" t="s">
        <v>3146</v>
      </c>
    </row>
    <row r="1055" spans="1:61" x14ac:dyDescent="0.25">
      <c r="A1055" t="s">
        <v>1</v>
      </c>
      <c r="B1055" t="s">
        <v>404</v>
      </c>
      <c r="C1055" t="str">
        <f>VLOOKUP(Tabelle1[[#This Row],[bank_name]],list_all_banks!$B$1:$C$691,2,FALSE)</f>
        <v>DE40606</v>
      </c>
      <c r="D1055" s="6" t="s">
        <v>405</v>
      </c>
      <c r="E1055" s="42" t="str">
        <f t="shared" si="16"/>
        <v>31.12.2016</v>
      </c>
      <c r="F1055" s="9">
        <v>2016</v>
      </c>
      <c r="G1055" s="9">
        <v>1</v>
      </c>
      <c r="H1055" s="9">
        <v>2</v>
      </c>
      <c r="I1055" s="9" t="s">
        <v>1382</v>
      </c>
      <c r="J1055" s="9">
        <v>2</v>
      </c>
      <c r="K1055" s="9" t="s">
        <v>1366</v>
      </c>
      <c r="L1055" s="9">
        <v>0</v>
      </c>
      <c r="M1055" s="9" t="s">
        <v>14</v>
      </c>
      <c r="N1055" s="9" t="s">
        <v>91</v>
      </c>
      <c r="P1055" s="9">
        <v>1</v>
      </c>
      <c r="Q1055" s="9">
        <v>0</v>
      </c>
      <c r="R1055" s="9">
        <v>1</v>
      </c>
      <c r="S1055" s="9">
        <v>0</v>
      </c>
      <c r="U1055" s="9">
        <v>1</v>
      </c>
      <c r="V1055" s="9">
        <v>0</v>
      </c>
      <c r="W1055" s="9" t="s">
        <v>20</v>
      </c>
      <c r="Y1055" s="9" t="s">
        <v>1683</v>
      </c>
      <c r="Z1055" s="68"/>
      <c r="AA1055" s="68"/>
      <c r="AB1055" s="68"/>
      <c r="AC1055" s="68"/>
      <c r="AD1055" s="68"/>
      <c r="AE1055" s="68"/>
      <c r="AF1055" s="68"/>
      <c r="AG1055" s="68"/>
      <c r="AH1055" s="9"/>
      <c r="AI1055" s="9"/>
      <c r="AK1055" s="9">
        <v>0</v>
      </c>
      <c r="AL1055" s="9">
        <v>0</v>
      </c>
      <c r="AM1055" s="9">
        <v>1</v>
      </c>
      <c r="AN1055" s="9">
        <v>2</v>
      </c>
      <c r="AO1055" s="9">
        <v>3</v>
      </c>
      <c r="AQ1055" s="90">
        <v>1</v>
      </c>
      <c r="AR1055" s="9">
        <v>3</v>
      </c>
      <c r="AS1055" s="9">
        <v>1</v>
      </c>
      <c r="AT1055" s="9">
        <v>1</v>
      </c>
      <c r="AU1055" s="9">
        <v>5</v>
      </c>
      <c r="AV1055" s="9">
        <v>0</v>
      </c>
      <c r="AW1055" s="9"/>
      <c r="AX1055" s="9"/>
      <c r="AZ1055" s="70"/>
      <c r="BA1055" s="63" t="s">
        <v>2382</v>
      </c>
      <c r="BG1055" s="9"/>
      <c r="BI1055" t="s">
        <v>3146</v>
      </c>
    </row>
    <row r="1056" spans="1:61" x14ac:dyDescent="0.25">
      <c r="A1056" t="s">
        <v>1</v>
      </c>
      <c r="B1056" t="s">
        <v>404</v>
      </c>
      <c r="C1056" t="str">
        <f>VLOOKUP(Tabelle1[[#This Row],[bank_name]],list_all_banks!$B$1:$C$691,2,FALSE)</f>
        <v>DE40606</v>
      </c>
      <c r="D1056" s="6" t="s">
        <v>405</v>
      </c>
      <c r="E1056" s="42" t="str">
        <f t="shared" si="16"/>
        <v>31.12.2016</v>
      </c>
      <c r="F1056" s="9">
        <v>2016</v>
      </c>
      <c r="G1056" s="9">
        <v>1</v>
      </c>
      <c r="H1056" s="9">
        <v>2</v>
      </c>
      <c r="I1056" s="9" t="s">
        <v>1382</v>
      </c>
      <c r="J1056" s="9">
        <v>2</v>
      </c>
      <c r="K1056" s="9" t="s">
        <v>1366</v>
      </c>
      <c r="L1056" s="9">
        <v>0</v>
      </c>
      <c r="M1056" s="9" t="s">
        <v>14</v>
      </c>
      <c r="N1056" s="9" t="s">
        <v>91</v>
      </c>
      <c r="P1056" s="9">
        <v>1</v>
      </c>
      <c r="Q1056" s="9">
        <v>0</v>
      </c>
      <c r="R1056" s="9">
        <v>1</v>
      </c>
      <c r="S1056" s="9">
        <v>0</v>
      </c>
      <c r="U1056" s="9">
        <v>1</v>
      </c>
      <c r="V1056" s="9">
        <v>0</v>
      </c>
      <c r="W1056" s="9" t="s">
        <v>20</v>
      </c>
      <c r="Y1056" s="9" t="s">
        <v>1769</v>
      </c>
      <c r="Z1056" s="68"/>
      <c r="AA1056" s="68"/>
      <c r="AB1056" s="68"/>
      <c r="AC1056" s="68"/>
      <c r="AD1056" s="68"/>
      <c r="AE1056" s="68"/>
      <c r="AF1056" s="68"/>
      <c r="AG1056" s="68"/>
      <c r="AH1056" s="9"/>
      <c r="AI1056" s="9"/>
      <c r="AK1056" s="9">
        <v>0</v>
      </c>
      <c r="AL1056" s="9">
        <v>0</v>
      </c>
      <c r="AM1056" s="9">
        <v>1</v>
      </c>
      <c r="AN1056" s="9">
        <v>2</v>
      </c>
      <c r="AO1056" s="9">
        <v>3</v>
      </c>
      <c r="AQ1056" s="90">
        <v>1</v>
      </c>
      <c r="AR1056" s="9">
        <v>3</v>
      </c>
      <c r="AS1056" s="9">
        <v>1</v>
      </c>
      <c r="AT1056" s="9">
        <v>1</v>
      </c>
      <c r="AU1056" s="9">
        <v>5</v>
      </c>
      <c r="AV1056" s="9">
        <v>0</v>
      </c>
      <c r="AW1056" s="9"/>
      <c r="AX1056" s="9"/>
      <c r="AZ1056" s="70"/>
      <c r="BA1056" s="63" t="s">
        <v>2382</v>
      </c>
      <c r="BG1056" s="9"/>
      <c r="BI1056" t="s">
        <v>3146</v>
      </c>
    </row>
    <row r="1057" spans="1:61" x14ac:dyDescent="0.25">
      <c r="A1057" t="s">
        <v>1</v>
      </c>
      <c r="B1057" t="s">
        <v>404</v>
      </c>
      <c r="C1057" t="str">
        <f>VLOOKUP(Tabelle1[[#This Row],[bank_name]],list_all_banks!$B$1:$C$691,2,FALSE)</f>
        <v>DE40606</v>
      </c>
      <c r="D1057" s="6" t="s">
        <v>405</v>
      </c>
      <c r="E1057" s="42" t="str">
        <f t="shared" si="16"/>
        <v>31.12.2016</v>
      </c>
      <c r="F1057" s="9">
        <v>2016</v>
      </c>
      <c r="G1057" s="9">
        <v>1</v>
      </c>
      <c r="H1057" s="9">
        <v>2</v>
      </c>
      <c r="I1057" s="9" t="s">
        <v>1382</v>
      </c>
      <c r="J1057" s="9">
        <v>2</v>
      </c>
      <c r="K1057" s="9" t="s">
        <v>1366</v>
      </c>
      <c r="L1057" s="9">
        <v>0</v>
      </c>
      <c r="M1057" s="9" t="s">
        <v>14</v>
      </c>
      <c r="N1057" s="9" t="s">
        <v>91</v>
      </c>
      <c r="P1057" s="9">
        <v>1</v>
      </c>
      <c r="Q1057" s="9">
        <v>0</v>
      </c>
      <c r="R1057" s="9">
        <v>1</v>
      </c>
      <c r="S1057" s="9">
        <v>0</v>
      </c>
      <c r="U1057" s="9">
        <v>1</v>
      </c>
      <c r="V1057" s="9">
        <v>0</v>
      </c>
      <c r="W1057" s="9" t="s">
        <v>20</v>
      </c>
      <c r="Y1057" s="9" t="s">
        <v>1889</v>
      </c>
      <c r="Z1057" s="68"/>
      <c r="AA1057" s="68"/>
      <c r="AB1057" s="68"/>
      <c r="AC1057" s="68"/>
      <c r="AD1057" s="68"/>
      <c r="AE1057" s="68"/>
      <c r="AF1057" s="68"/>
      <c r="AG1057" s="68"/>
      <c r="AH1057" s="9"/>
      <c r="AI1057" s="9"/>
      <c r="AK1057" s="9">
        <v>0</v>
      </c>
      <c r="AL1057" s="9">
        <v>0</v>
      </c>
      <c r="AM1057" s="9">
        <v>1</v>
      </c>
      <c r="AN1057" s="9">
        <v>2</v>
      </c>
      <c r="AO1057" s="9">
        <v>3</v>
      </c>
      <c r="AQ1057" s="90">
        <v>1</v>
      </c>
      <c r="AR1057" s="9">
        <v>3</v>
      </c>
      <c r="AS1057" s="9">
        <v>1</v>
      </c>
      <c r="AT1057" s="9">
        <v>1</v>
      </c>
      <c r="AU1057" s="9">
        <v>5</v>
      </c>
      <c r="AV1057" s="9">
        <v>0</v>
      </c>
      <c r="AW1057" s="9"/>
      <c r="AX1057" s="9"/>
      <c r="AZ1057" s="70"/>
      <c r="BA1057" s="63" t="s">
        <v>2382</v>
      </c>
      <c r="BG1057" s="9"/>
      <c r="BI1057" t="s">
        <v>3146</v>
      </c>
    </row>
    <row r="1058" spans="1:61" x14ac:dyDescent="0.25">
      <c r="A1058" t="s">
        <v>1</v>
      </c>
      <c r="B1058" t="s">
        <v>404</v>
      </c>
      <c r="C1058" t="str">
        <f>VLOOKUP(Tabelle1[[#This Row],[bank_name]],list_all_banks!$B$1:$C$691,2,FALSE)</f>
        <v>DE40606</v>
      </c>
      <c r="D1058" s="6" t="s">
        <v>405</v>
      </c>
      <c r="E1058" s="42" t="str">
        <f t="shared" si="16"/>
        <v>31.12.2016</v>
      </c>
      <c r="F1058" s="9">
        <v>2016</v>
      </c>
      <c r="G1058" s="9">
        <v>1</v>
      </c>
      <c r="H1058" s="9">
        <v>2</v>
      </c>
      <c r="I1058" s="9" t="s">
        <v>1382</v>
      </c>
      <c r="J1058" s="9">
        <v>2</v>
      </c>
      <c r="K1058" s="9" t="s">
        <v>1366</v>
      </c>
      <c r="L1058" s="9">
        <v>0</v>
      </c>
      <c r="M1058" s="9" t="s">
        <v>14</v>
      </c>
      <c r="N1058" s="9" t="s">
        <v>91</v>
      </c>
      <c r="P1058" s="9">
        <v>1</v>
      </c>
      <c r="Q1058" s="9">
        <v>0</v>
      </c>
      <c r="R1058" s="9">
        <v>1</v>
      </c>
      <c r="S1058" s="9">
        <v>0</v>
      </c>
      <c r="U1058" s="9">
        <v>1</v>
      </c>
      <c r="V1058" s="9">
        <v>0</v>
      </c>
      <c r="W1058" s="9" t="s">
        <v>20</v>
      </c>
      <c r="Y1058" s="9" t="s">
        <v>1654</v>
      </c>
      <c r="Z1058" s="68"/>
      <c r="AA1058" s="68"/>
      <c r="AB1058" s="68"/>
      <c r="AC1058" s="68"/>
      <c r="AD1058" s="68"/>
      <c r="AE1058" s="68"/>
      <c r="AF1058" s="68"/>
      <c r="AG1058" s="68"/>
      <c r="AH1058" s="9"/>
      <c r="AI1058" s="9"/>
      <c r="AK1058" s="9">
        <v>0</v>
      </c>
      <c r="AL1058" s="9">
        <v>0</v>
      </c>
      <c r="AM1058" s="9">
        <v>1</v>
      </c>
      <c r="AN1058" s="9">
        <v>2</v>
      </c>
      <c r="AO1058" s="9">
        <v>3</v>
      </c>
      <c r="AQ1058" s="90">
        <v>1</v>
      </c>
      <c r="AR1058" s="9">
        <v>3</v>
      </c>
      <c r="AS1058" s="9">
        <v>1</v>
      </c>
      <c r="AT1058" s="9">
        <v>1</v>
      </c>
      <c r="AU1058" s="9">
        <v>5</v>
      </c>
      <c r="AV1058" s="9">
        <v>0</v>
      </c>
      <c r="AW1058" s="9"/>
      <c r="AX1058" s="9"/>
      <c r="AZ1058" s="70"/>
      <c r="BA1058" s="63" t="s">
        <v>2382</v>
      </c>
      <c r="BG1058" s="9"/>
      <c r="BI1058" t="s">
        <v>3146</v>
      </c>
    </row>
    <row r="1059" spans="1:61" s="44" customFormat="1" ht="15.75" thickBot="1" x14ac:dyDescent="0.3">
      <c r="A1059" s="44" t="s">
        <v>1</v>
      </c>
      <c r="B1059" s="44" t="s">
        <v>404</v>
      </c>
      <c r="C1059" s="44" t="str">
        <f>VLOOKUP(Tabelle1[[#This Row],[bank_name]],list_all_banks!$B$1:$C$691,2,FALSE)</f>
        <v>DE40606</v>
      </c>
      <c r="D1059" s="45" t="s">
        <v>405</v>
      </c>
      <c r="E1059" s="46" t="str">
        <f t="shared" si="16"/>
        <v>31.12.2016</v>
      </c>
      <c r="F1059" s="44">
        <v>2016</v>
      </c>
      <c r="G1059" s="44">
        <v>1</v>
      </c>
      <c r="H1059" s="44">
        <v>2</v>
      </c>
      <c r="I1059" s="44" t="s">
        <v>1382</v>
      </c>
      <c r="J1059" s="44">
        <v>2</v>
      </c>
      <c r="K1059" s="44" t="s">
        <v>1366</v>
      </c>
      <c r="L1059" s="44">
        <v>0</v>
      </c>
      <c r="M1059" s="44" t="s">
        <v>14</v>
      </c>
      <c r="N1059" s="44" t="s">
        <v>91</v>
      </c>
      <c r="O1059" s="45"/>
      <c r="P1059" s="44">
        <v>1</v>
      </c>
      <c r="Q1059" s="44">
        <v>0</v>
      </c>
      <c r="R1059" s="44">
        <v>1</v>
      </c>
      <c r="S1059" s="44">
        <v>0</v>
      </c>
      <c r="T1059" s="45"/>
      <c r="U1059" s="44">
        <v>1</v>
      </c>
      <c r="V1059" s="44">
        <v>0</v>
      </c>
      <c r="W1059" s="44" t="s">
        <v>20</v>
      </c>
      <c r="X1059" s="45"/>
      <c r="Y1059" s="44" t="s">
        <v>1700</v>
      </c>
      <c r="Z1059" s="123"/>
      <c r="AA1059" s="123"/>
      <c r="AB1059" s="123"/>
      <c r="AC1059" s="123"/>
      <c r="AD1059" s="123"/>
      <c r="AE1059" s="123"/>
      <c r="AF1059" s="123"/>
      <c r="AG1059" s="123"/>
      <c r="AJ1059" s="45"/>
      <c r="AK1059" s="44">
        <v>0</v>
      </c>
      <c r="AL1059" s="44">
        <v>0</v>
      </c>
      <c r="AM1059" s="44">
        <v>1</v>
      </c>
      <c r="AN1059" s="44">
        <v>2</v>
      </c>
      <c r="AO1059" s="44">
        <v>3</v>
      </c>
      <c r="AP1059" s="45"/>
      <c r="AQ1059" s="157">
        <v>1</v>
      </c>
      <c r="AR1059" s="44">
        <v>3</v>
      </c>
      <c r="AS1059" s="44">
        <v>1</v>
      </c>
      <c r="AT1059" s="44">
        <v>1</v>
      </c>
      <c r="AU1059" s="44">
        <v>5</v>
      </c>
      <c r="AV1059" s="44">
        <v>0</v>
      </c>
      <c r="AY1059" s="45"/>
      <c r="AZ1059" s="186"/>
      <c r="BA1059" s="47" t="s">
        <v>2382</v>
      </c>
      <c r="BB1059" s="45"/>
      <c r="BH1059" s="45"/>
      <c r="BI1059" t="s">
        <v>3146</v>
      </c>
    </row>
    <row r="1060" spans="1:61" x14ac:dyDescent="0.25">
      <c r="A1060" s="17" t="s">
        <v>1</v>
      </c>
      <c r="B1060" s="40" t="s">
        <v>406</v>
      </c>
      <c r="C1060" t="str">
        <f>VLOOKUP(Tabelle1[[#This Row],[bank_name]],list_all_banks!$B$1:$C$691,2,FALSE)</f>
        <v>DE41239</v>
      </c>
      <c r="D1060" s="6" t="s">
        <v>407</v>
      </c>
      <c r="E1060" s="42" t="str">
        <f t="shared" si="16"/>
        <v>31.12.2014</v>
      </c>
      <c r="F1060">
        <v>2014</v>
      </c>
      <c r="G1060">
        <v>1</v>
      </c>
      <c r="H1060">
        <v>2</v>
      </c>
      <c r="I1060" t="s">
        <v>1382</v>
      </c>
      <c r="J1060">
        <v>2</v>
      </c>
      <c r="K1060" t="s">
        <v>1</v>
      </c>
      <c r="L1060">
        <v>0</v>
      </c>
      <c r="M1060" t="s">
        <v>14</v>
      </c>
      <c r="N1060" t="s">
        <v>19</v>
      </c>
      <c r="P1060">
        <v>3</v>
      </c>
      <c r="Q1060">
        <v>0</v>
      </c>
      <c r="R1060">
        <v>0</v>
      </c>
      <c r="S1060">
        <v>0</v>
      </c>
      <c r="U1060">
        <v>1</v>
      </c>
      <c r="V1060">
        <v>0</v>
      </c>
      <c r="W1060" t="s">
        <v>20</v>
      </c>
      <c r="Y1060" s="37" t="s">
        <v>1</v>
      </c>
      <c r="Z1060" t="s">
        <v>20</v>
      </c>
      <c r="AA1060" t="s">
        <v>20</v>
      </c>
      <c r="AB1060" t="s">
        <v>20</v>
      </c>
      <c r="AC1060" t="s">
        <v>20</v>
      </c>
      <c r="AD1060" t="s">
        <v>20</v>
      </c>
      <c r="AE1060" t="s">
        <v>20</v>
      </c>
      <c r="AF1060" t="s">
        <v>20</v>
      </c>
      <c r="AG1060" t="s">
        <v>20</v>
      </c>
      <c r="AH1060" t="s">
        <v>20</v>
      </c>
      <c r="AI1060" t="s">
        <v>20</v>
      </c>
      <c r="AJ1060" s="6" t="s">
        <v>2274</v>
      </c>
      <c r="AK1060" t="s">
        <v>20</v>
      </c>
      <c r="AL1060">
        <v>0</v>
      </c>
      <c r="AM1060" t="s">
        <v>20</v>
      </c>
      <c r="AN1060" t="s">
        <v>20</v>
      </c>
      <c r="AO1060" t="s">
        <v>20</v>
      </c>
      <c r="AQ1060">
        <v>3</v>
      </c>
      <c r="AR1060" t="s">
        <v>20</v>
      </c>
      <c r="AS1060" t="s">
        <v>20</v>
      </c>
      <c r="AT1060">
        <v>2</v>
      </c>
      <c r="AU1060">
        <v>0</v>
      </c>
      <c r="AV1060">
        <v>0</v>
      </c>
      <c r="BA1060" t="s">
        <v>2383</v>
      </c>
      <c r="BB1060" s="6" t="s">
        <v>1429</v>
      </c>
      <c r="BG1060" s="9"/>
      <c r="BI1060" t="s">
        <v>3146</v>
      </c>
    </row>
    <row r="1061" spans="1:61" s="44" customFormat="1" ht="15.75" thickBot="1" x14ac:dyDescent="0.3">
      <c r="A1061" s="133" t="s">
        <v>1</v>
      </c>
      <c r="B1061" s="48" t="s">
        <v>406</v>
      </c>
      <c r="C1061" s="44" t="str">
        <f>VLOOKUP(Tabelle1[[#This Row],[bank_name]],list_all_banks!$B$1:$C$691,2,FALSE)</f>
        <v>DE41239</v>
      </c>
      <c r="D1061" s="45" t="s">
        <v>408</v>
      </c>
      <c r="E1061" s="46" t="str">
        <f t="shared" si="16"/>
        <v>31.12.2014</v>
      </c>
      <c r="F1061" s="44">
        <v>2014</v>
      </c>
      <c r="G1061" s="44">
        <v>1</v>
      </c>
      <c r="H1061" s="44">
        <v>2</v>
      </c>
      <c r="I1061" s="44" t="s">
        <v>1382</v>
      </c>
      <c r="J1061" s="44">
        <v>2</v>
      </c>
      <c r="K1061" s="44" t="s">
        <v>1</v>
      </c>
      <c r="L1061" s="44">
        <v>0</v>
      </c>
      <c r="M1061" s="44" t="s">
        <v>14</v>
      </c>
      <c r="N1061" s="44" t="s">
        <v>19</v>
      </c>
      <c r="O1061" s="45"/>
      <c r="P1061" s="44">
        <v>3</v>
      </c>
      <c r="Q1061" s="44">
        <v>0</v>
      </c>
      <c r="R1061" s="44">
        <v>0</v>
      </c>
      <c r="S1061" s="44">
        <v>0</v>
      </c>
      <c r="T1061" s="45"/>
      <c r="U1061" s="44">
        <v>1</v>
      </c>
      <c r="V1061" s="44">
        <v>0</v>
      </c>
      <c r="W1061" s="44" t="s">
        <v>20</v>
      </c>
      <c r="X1061" s="45"/>
      <c r="Y1061" s="158" t="s">
        <v>154</v>
      </c>
      <c r="Z1061" s="123">
        <v>2.9</v>
      </c>
      <c r="AA1061" s="44">
        <v>7</v>
      </c>
      <c r="AB1061" s="123">
        <v>0.4</v>
      </c>
      <c r="AC1061" s="44" t="s">
        <v>20</v>
      </c>
      <c r="AD1061" s="44" t="s">
        <v>20</v>
      </c>
      <c r="AE1061" s="44" t="s">
        <v>20</v>
      </c>
      <c r="AF1061" s="44" t="s">
        <v>20</v>
      </c>
      <c r="AG1061" s="44">
        <v>0.3</v>
      </c>
      <c r="AH1061" s="44">
        <v>0</v>
      </c>
      <c r="AI1061" s="44">
        <v>0</v>
      </c>
      <c r="AJ1061" s="45"/>
      <c r="AK1061" s="44" t="s">
        <v>20</v>
      </c>
      <c r="AL1061" s="44">
        <v>0</v>
      </c>
      <c r="AM1061" s="44" t="s">
        <v>20</v>
      </c>
      <c r="AN1061" s="44" t="s">
        <v>20</v>
      </c>
      <c r="AO1061" s="44" t="s">
        <v>20</v>
      </c>
      <c r="AP1061" s="45"/>
      <c r="AQ1061" s="44">
        <v>3</v>
      </c>
      <c r="AR1061" s="44" t="s">
        <v>20</v>
      </c>
      <c r="AS1061" s="44" t="s">
        <v>20</v>
      </c>
      <c r="AT1061" s="44">
        <v>2</v>
      </c>
      <c r="AU1061" s="44">
        <v>0</v>
      </c>
      <c r="AV1061" s="44">
        <v>0</v>
      </c>
      <c r="AY1061" s="45"/>
      <c r="AZ1061" s="46"/>
      <c r="BA1061" s="44" t="s">
        <v>2384</v>
      </c>
      <c r="BB1061" s="45" t="s">
        <v>1430</v>
      </c>
      <c r="BH1061" s="45"/>
      <c r="BI1061" t="s">
        <v>3146</v>
      </c>
    </row>
    <row r="1062" spans="1:61" x14ac:dyDescent="0.25">
      <c r="A1062" s="102" t="s">
        <v>1</v>
      </c>
      <c r="B1062" s="52" t="s">
        <v>406</v>
      </c>
      <c r="C1062" s="9" t="str">
        <f>VLOOKUP(Tabelle1[[#This Row],[bank_name]],list_all_banks!$B$1:$C$691,2,FALSE)</f>
        <v>DE41239</v>
      </c>
      <c r="D1062" s="6" t="s">
        <v>408</v>
      </c>
      <c r="E1062" s="42" t="str">
        <f t="shared" si="16"/>
        <v>31.12.2015</v>
      </c>
      <c r="F1062" s="9">
        <v>2015</v>
      </c>
      <c r="G1062" s="9">
        <v>1</v>
      </c>
      <c r="H1062" s="9">
        <v>2</v>
      </c>
      <c r="I1062" s="9" t="s">
        <v>1382</v>
      </c>
      <c r="J1062" s="9" t="s">
        <v>1382</v>
      </c>
      <c r="K1062" s="9" t="s">
        <v>1</v>
      </c>
      <c r="L1062" s="9">
        <v>0</v>
      </c>
      <c r="M1062" s="9" t="s">
        <v>14</v>
      </c>
      <c r="N1062" s="9" t="s">
        <v>19</v>
      </c>
      <c r="P1062" s="9">
        <v>3</v>
      </c>
      <c r="Q1062" s="9">
        <v>0</v>
      </c>
      <c r="R1062" s="9">
        <v>0</v>
      </c>
      <c r="S1062" s="9">
        <v>0</v>
      </c>
      <c r="U1062" s="9">
        <v>1</v>
      </c>
      <c r="V1062" s="9">
        <v>0</v>
      </c>
      <c r="W1062" s="9" t="s">
        <v>20</v>
      </c>
      <c r="Y1062" s="105" t="s">
        <v>1</v>
      </c>
      <c r="Z1062" s="9" t="s">
        <v>20</v>
      </c>
      <c r="AA1062" s="9" t="s">
        <v>20</v>
      </c>
      <c r="AB1062" s="9" t="s">
        <v>20</v>
      </c>
      <c r="AC1062" s="9" t="s">
        <v>20</v>
      </c>
      <c r="AD1062" s="9" t="s">
        <v>20</v>
      </c>
      <c r="AE1062" s="9" t="s">
        <v>20</v>
      </c>
      <c r="AF1062" s="9" t="s">
        <v>20</v>
      </c>
      <c r="AG1062" s="9" t="s">
        <v>20</v>
      </c>
      <c r="AH1062" s="9" t="s">
        <v>20</v>
      </c>
      <c r="AI1062" s="9" t="s">
        <v>20</v>
      </c>
      <c r="AJ1062" s="6" t="s">
        <v>2274</v>
      </c>
      <c r="AK1062" s="9" t="s">
        <v>20</v>
      </c>
      <c r="AL1062" s="9">
        <v>0</v>
      </c>
      <c r="AM1062" s="9" t="s">
        <v>20</v>
      </c>
      <c r="AN1062" s="9" t="s">
        <v>20</v>
      </c>
      <c r="AO1062" s="9" t="s">
        <v>20</v>
      </c>
      <c r="AQ1062" s="9">
        <v>3</v>
      </c>
      <c r="AR1062" s="9" t="s">
        <v>20</v>
      </c>
      <c r="AS1062" s="9" t="s">
        <v>20</v>
      </c>
      <c r="AT1062" s="9">
        <v>2</v>
      </c>
      <c r="AU1062" s="9">
        <v>0</v>
      </c>
      <c r="AV1062" s="9">
        <v>0</v>
      </c>
      <c r="AW1062" s="9"/>
      <c r="AX1062" s="9"/>
      <c r="BA1062" s="9" t="s">
        <v>2385</v>
      </c>
      <c r="BB1062" s="6" t="s">
        <v>1431</v>
      </c>
      <c r="BC1062" s="9"/>
      <c r="BD1062" s="9"/>
      <c r="BE1062" s="9"/>
      <c r="BF1062" s="9"/>
      <c r="BG1062" s="9"/>
      <c r="BI1062" t="s">
        <v>3146</v>
      </c>
    </row>
    <row r="1063" spans="1:61" s="44" customFormat="1" ht="15.75" thickBot="1" x14ac:dyDescent="0.3">
      <c r="A1063" s="133" t="s">
        <v>1</v>
      </c>
      <c r="B1063" s="48" t="s">
        <v>406</v>
      </c>
      <c r="C1063" s="44" t="str">
        <f>VLOOKUP(Tabelle1[[#This Row],[bank_name]],list_all_banks!$B$1:$C$691,2,FALSE)</f>
        <v>DE41239</v>
      </c>
      <c r="D1063" s="45" t="s">
        <v>408</v>
      </c>
      <c r="E1063" s="46" t="str">
        <f t="shared" si="16"/>
        <v>31.12.2015</v>
      </c>
      <c r="F1063" s="44">
        <v>2015</v>
      </c>
      <c r="G1063" s="44">
        <v>1</v>
      </c>
      <c r="H1063" s="44">
        <v>2</v>
      </c>
      <c r="I1063" s="44" t="s">
        <v>1382</v>
      </c>
      <c r="J1063" s="44" t="s">
        <v>1382</v>
      </c>
      <c r="K1063" s="44" t="s">
        <v>1</v>
      </c>
      <c r="L1063" s="44">
        <v>0</v>
      </c>
      <c r="M1063" s="44" t="s">
        <v>14</v>
      </c>
      <c r="N1063" s="44" t="s">
        <v>19</v>
      </c>
      <c r="O1063" s="45"/>
      <c r="P1063" s="44">
        <v>3</v>
      </c>
      <c r="Q1063" s="44">
        <v>0</v>
      </c>
      <c r="R1063" s="44">
        <v>0</v>
      </c>
      <c r="S1063" s="44">
        <v>0</v>
      </c>
      <c r="T1063" s="45"/>
      <c r="U1063" s="44">
        <v>1</v>
      </c>
      <c r="V1063" s="44">
        <v>0</v>
      </c>
      <c r="W1063" s="44" t="s">
        <v>20</v>
      </c>
      <c r="X1063" s="45"/>
      <c r="Y1063" s="158" t="s">
        <v>154</v>
      </c>
      <c r="Z1063" s="44">
        <v>2.7</v>
      </c>
      <c r="AA1063" s="44">
        <v>7</v>
      </c>
      <c r="AB1063" s="123">
        <v>0.3</v>
      </c>
      <c r="AC1063" s="44" t="s">
        <v>20</v>
      </c>
      <c r="AD1063" s="44" t="s">
        <v>20</v>
      </c>
      <c r="AE1063" s="44" t="s">
        <v>20</v>
      </c>
      <c r="AF1063" s="44" t="s">
        <v>20</v>
      </c>
      <c r="AG1063" s="44">
        <v>0.3</v>
      </c>
      <c r="AJ1063" s="45"/>
      <c r="AK1063" s="44" t="s">
        <v>20</v>
      </c>
      <c r="AL1063" s="44">
        <v>0</v>
      </c>
      <c r="AM1063" s="44" t="s">
        <v>20</v>
      </c>
      <c r="AN1063" s="44" t="s">
        <v>20</v>
      </c>
      <c r="AO1063" s="44" t="s">
        <v>20</v>
      </c>
      <c r="AP1063" s="45"/>
      <c r="AQ1063" s="44">
        <v>3</v>
      </c>
      <c r="AR1063" s="44" t="s">
        <v>20</v>
      </c>
      <c r="AS1063" s="44" t="s">
        <v>20</v>
      </c>
      <c r="AT1063" s="44">
        <v>2</v>
      </c>
      <c r="AU1063" s="44">
        <v>0</v>
      </c>
      <c r="AV1063" s="44">
        <v>0</v>
      </c>
      <c r="AY1063" s="45"/>
      <c r="AZ1063" s="46"/>
      <c r="BA1063" s="44" t="s">
        <v>2385</v>
      </c>
      <c r="BB1063" s="45" t="s">
        <v>1431</v>
      </c>
      <c r="BH1063" s="45"/>
      <c r="BI1063" t="s">
        <v>3146</v>
      </c>
    </row>
    <row r="1064" spans="1:61" x14ac:dyDescent="0.25">
      <c r="A1064" s="17" t="s">
        <v>1</v>
      </c>
      <c r="B1064" s="40" t="s">
        <v>406</v>
      </c>
      <c r="C1064" t="str">
        <f>VLOOKUP(Tabelle1[[#This Row],[bank_name]],list_all_banks!$B$1:$C$691,2,FALSE)</f>
        <v>DE41239</v>
      </c>
      <c r="D1064" s="6" t="s">
        <v>408</v>
      </c>
      <c r="E1064" s="42" t="str">
        <f t="shared" si="16"/>
        <v>31.12.2016</v>
      </c>
      <c r="F1064">
        <v>2016</v>
      </c>
      <c r="G1064">
        <v>1</v>
      </c>
      <c r="H1064">
        <v>2</v>
      </c>
      <c r="I1064" t="s">
        <v>1382</v>
      </c>
      <c r="J1064" t="s">
        <v>1382</v>
      </c>
      <c r="K1064" t="s">
        <v>1</v>
      </c>
      <c r="L1064">
        <v>0</v>
      </c>
      <c r="M1064" t="s">
        <v>14</v>
      </c>
      <c r="N1064" t="s">
        <v>19</v>
      </c>
      <c r="P1064">
        <v>3</v>
      </c>
      <c r="Q1064">
        <v>0</v>
      </c>
      <c r="R1064">
        <v>0</v>
      </c>
      <c r="S1064">
        <v>0</v>
      </c>
      <c r="U1064">
        <v>1</v>
      </c>
      <c r="V1064">
        <v>0</v>
      </c>
      <c r="W1064" t="s">
        <v>20</v>
      </c>
      <c r="Y1064" s="37" t="s">
        <v>1</v>
      </c>
      <c r="Z1064" t="s">
        <v>20</v>
      </c>
      <c r="AA1064" t="s">
        <v>20</v>
      </c>
      <c r="AB1064" t="s">
        <v>20</v>
      </c>
      <c r="AC1064" t="s">
        <v>20</v>
      </c>
      <c r="AD1064" t="s">
        <v>20</v>
      </c>
      <c r="AE1064" t="s">
        <v>20</v>
      </c>
      <c r="AF1064" t="s">
        <v>20</v>
      </c>
      <c r="AG1064" t="s">
        <v>20</v>
      </c>
      <c r="AH1064" t="s">
        <v>20</v>
      </c>
      <c r="AI1064" t="s">
        <v>20</v>
      </c>
      <c r="AJ1064" s="6" t="s">
        <v>2274</v>
      </c>
      <c r="AK1064" t="s">
        <v>20</v>
      </c>
      <c r="AL1064">
        <v>0</v>
      </c>
      <c r="AM1064" t="s">
        <v>20</v>
      </c>
      <c r="AN1064" t="s">
        <v>20</v>
      </c>
      <c r="AO1064" t="s">
        <v>20</v>
      </c>
      <c r="AQ1064">
        <v>3</v>
      </c>
      <c r="AR1064" t="s">
        <v>20</v>
      </c>
      <c r="AS1064" t="s">
        <v>20</v>
      </c>
      <c r="AT1064">
        <v>2</v>
      </c>
      <c r="AU1064">
        <v>0</v>
      </c>
      <c r="AV1064">
        <v>0</v>
      </c>
      <c r="BA1064" t="s">
        <v>2386</v>
      </c>
      <c r="BB1064" s="6" t="s">
        <v>1432</v>
      </c>
      <c r="BG1064" s="9"/>
      <c r="BI1064" t="s">
        <v>3146</v>
      </c>
    </row>
    <row r="1065" spans="1:61" s="44" customFormat="1" ht="15.75" thickBot="1" x14ac:dyDescent="0.3">
      <c r="A1065" s="133" t="s">
        <v>1</v>
      </c>
      <c r="B1065" s="48" t="s">
        <v>406</v>
      </c>
      <c r="C1065" s="44" t="str">
        <f>VLOOKUP(Tabelle1[[#This Row],[bank_name]],list_all_banks!$B$1:$C$691,2,FALSE)</f>
        <v>DE41239</v>
      </c>
      <c r="D1065" s="45" t="s">
        <v>408</v>
      </c>
      <c r="E1065" s="46" t="str">
        <f t="shared" si="16"/>
        <v>31.12.2016</v>
      </c>
      <c r="F1065" s="44">
        <v>2016</v>
      </c>
      <c r="G1065" s="44">
        <v>1</v>
      </c>
      <c r="H1065" s="44">
        <v>2</v>
      </c>
      <c r="I1065" s="44" t="s">
        <v>1382</v>
      </c>
      <c r="J1065" s="44" t="s">
        <v>1382</v>
      </c>
      <c r="K1065" s="44" t="s">
        <v>1</v>
      </c>
      <c r="L1065" s="44">
        <v>0</v>
      </c>
      <c r="M1065" s="44" t="s">
        <v>14</v>
      </c>
      <c r="N1065" s="44" t="s">
        <v>19</v>
      </c>
      <c r="O1065" s="45"/>
      <c r="P1065" s="44">
        <v>3</v>
      </c>
      <c r="Q1065" s="44">
        <v>0</v>
      </c>
      <c r="R1065" s="44">
        <v>0</v>
      </c>
      <c r="S1065" s="44">
        <v>0</v>
      </c>
      <c r="T1065" s="45"/>
      <c r="U1065" s="44">
        <v>1</v>
      </c>
      <c r="V1065" s="44">
        <v>0</v>
      </c>
      <c r="W1065" s="44" t="s">
        <v>20</v>
      </c>
      <c r="X1065" s="45"/>
      <c r="Y1065" s="44" t="s">
        <v>154</v>
      </c>
      <c r="Z1065" s="44">
        <v>2.6</v>
      </c>
      <c r="AA1065" s="44">
        <v>7</v>
      </c>
      <c r="AB1065" s="44">
        <v>1.2</v>
      </c>
      <c r="AC1065" s="44" t="s">
        <v>20</v>
      </c>
      <c r="AD1065" s="44" t="s">
        <v>20</v>
      </c>
      <c r="AE1065" s="44" t="s">
        <v>20</v>
      </c>
      <c r="AF1065" s="44" t="s">
        <v>20</v>
      </c>
      <c r="AG1065" s="44">
        <v>0.3</v>
      </c>
      <c r="AH1065" s="44">
        <v>0</v>
      </c>
      <c r="AI1065" s="44">
        <v>0</v>
      </c>
      <c r="AJ1065" s="45"/>
      <c r="AK1065" s="44" t="s">
        <v>20</v>
      </c>
      <c r="AL1065" s="44">
        <v>0</v>
      </c>
      <c r="AM1065" s="44" t="s">
        <v>20</v>
      </c>
      <c r="AN1065" s="44" t="s">
        <v>20</v>
      </c>
      <c r="AO1065" s="44" t="s">
        <v>20</v>
      </c>
      <c r="AP1065" s="45"/>
      <c r="AQ1065" s="44">
        <v>3</v>
      </c>
      <c r="AR1065" s="44" t="s">
        <v>20</v>
      </c>
      <c r="AS1065" s="44" t="s">
        <v>20</v>
      </c>
      <c r="AT1065" s="44">
        <v>2</v>
      </c>
      <c r="AU1065" s="44">
        <v>0</v>
      </c>
      <c r="AV1065" s="44">
        <v>0</v>
      </c>
      <c r="AY1065" s="45"/>
      <c r="AZ1065" s="46"/>
      <c r="BA1065" s="44" t="s">
        <v>2386</v>
      </c>
      <c r="BB1065" s="45" t="s">
        <v>1432</v>
      </c>
      <c r="BH1065" s="45"/>
      <c r="BI1065" t="s">
        <v>3146</v>
      </c>
    </row>
    <row r="1066" spans="1:61" x14ac:dyDescent="0.25">
      <c r="A1066" t="s">
        <v>1</v>
      </c>
      <c r="B1066" t="s">
        <v>409</v>
      </c>
      <c r="C1066" t="str">
        <f>VLOOKUP(Tabelle1[[#This Row],[bank_name]],list_all_banks!$B$1:$C$691,2,FALSE)</f>
        <v>DE41688</v>
      </c>
      <c r="D1066" s="6" t="s">
        <v>410</v>
      </c>
      <c r="E1066" s="42" t="str">
        <f t="shared" si="16"/>
        <v>31.12.</v>
      </c>
      <c r="BG1066" s="9"/>
    </row>
    <row r="1067" spans="1:61" x14ac:dyDescent="0.25">
      <c r="A1067" t="s">
        <v>1</v>
      </c>
      <c r="B1067" t="s">
        <v>411</v>
      </c>
      <c r="C1067" t="str">
        <f>VLOOKUP(Tabelle1[[#This Row],[bank_name]],list_all_banks!$B$1:$C$691,2,FALSE)</f>
        <v>DE42573</v>
      </c>
      <c r="D1067" s="6" t="s">
        <v>412</v>
      </c>
      <c r="E1067" s="42" t="str">
        <f t="shared" si="16"/>
        <v>31.12.</v>
      </c>
      <c r="U1067" s="9"/>
      <c r="BG1067" s="9"/>
    </row>
    <row r="1068" spans="1:61" x14ac:dyDescent="0.25">
      <c r="A1068" t="s">
        <v>1</v>
      </c>
      <c r="B1068" t="s">
        <v>413</v>
      </c>
      <c r="C1068" t="str">
        <f>VLOOKUP(Tabelle1[[#This Row],[bank_name]],list_all_banks!$B$1:$C$691,2,FALSE)</f>
        <v>DE42918</v>
      </c>
      <c r="D1068" s="6" t="s">
        <v>414</v>
      </c>
      <c r="E1068" s="42" t="str">
        <f t="shared" si="16"/>
        <v>31.12.</v>
      </c>
      <c r="U1068" s="9"/>
      <c r="BG1068" s="9"/>
    </row>
    <row r="1069" spans="1:61" x14ac:dyDescent="0.25">
      <c r="A1069" t="s">
        <v>1</v>
      </c>
      <c r="B1069" t="s">
        <v>415</v>
      </c>
      <c r="C1069" t="str">
        <f>VLOOKUP(Tabelle1[[#This Row],[bank_name]],list_all_banks!$B$1:$C$691,2,FALSE)</f>
        <v>DE43921</v>
      </c>
      <c r="D1069" s="6" t="s">
        <v>416</v>
      </c>
      <c r="E1069" s="42" t="str">
        <f t="shared" si="16"/>
        <v>31.12.</v>
      </c>
      <c r="U1069" s="9"/>
      <c r="BA1069" s="9"/>
      <c r="BG1069" s="9"/>
    </row>
    <row r="1070" spans="1:61" x14ac:dyDescent="0.25">
      <c r="A1070" s="17" t="s">
        <v>1</v>
      </c>
      <c r="B1070" t="s">
        <v>2065</v>
      </c>
      <c r="C1070" t="str">
        <f>VLOOKUP(Tabelle1[[#This Row],[bank_name]],list_all_banks!$B$1:$C$691,2,FALSE)</f>
        <v>DE44016</v>
      </c>
      <c r="D1070" s="6" t="s">
        <v>418</v>
      </c>
      <c r="E1070" s="42" t="str">
        <f t="shared" si="16"/>
        <v>31.12.2015</v>
      </c>
      <c r="F1070">
        <v>2015</v>
      </c>
      <c r="H1070" s="37"/>
      <c r="BA1070" t="s">
        <v>2388</v>
      </c>
      <c r="BB1070" s="6" t="s">
        <v>1434</v>
      </c>
      <c r="BG1070" s="9"/>
      <c r="BI1070" t="s">
        <v>3146</v>
      </c>
    </row>
    <row r="1071" spans="1:61" x14ac:dyDescent="0.25">
      <c r="A1071" s="17" t="s">
        <v>1</v>
      </c>
      <c r="B1071" t="s">
        <v>2065</v>
      </c>
      <c r="C1071" t="str">
        <f>VLOOKUP(Tabelle1[[#This Row],[bank_name]],list_all_banks!$B$1:$C$691,2,FALSE)</f>
        <v>DE44016</v>
      </c>
      <c r="D1071" s="6" t="s">
        <v>417</v>
      </c>
      <c r="E1071" s="42" t="str">
        <f t="shared" si="16"/>
        <v>31.12.2014</v>
      </c>
      <c r="F1071">
        <v>2014</v>
      </c>
      <c r="H1071" s="37"/>
      <c r="BA1071" t="s">
        <v>2387</v>
      </c>
      <c r="BB1071" s="6" t="s">
        <v>1433</v>
      </c>
      <c r="BG1071" s="9"/>
      <c r="BI1071" t="s">
        <v>3146</v>
      </c>
    </row>
    <row r="1072" spans="1:61" x14ac:dyDescent="0.25">
      <c r="A1072" t="s">
        <v>1</v>
      </c>
      <c r="B1072" t="s">
        <v>419</v>
      </c>
      <c r="C1072" t="str">
        <f>VLOOKUP(Tabelle1[[#This Row],[bank_name]],list_all_banks!$B$1:$C$691,2,FALSE)</f>
        <v>DE44212</v>
      </c>
      <c r="D1072" s="6" t="s">
        <v>420</v>
      </c>
      <c r="E1072" s="42" t="str">
        <f t="shared" si="16"/>
        <v>31.12.</v>
      </c>
      <c r="BG1072" s="9"/>
    </row>
    <row r="1073" spans="1:61" x14ac:dyDescent="0.25">
      <c r="A1073" t="s">
        <v>1</v>
      </c>
      <c r="B1073" t="s">
        <v>421</v>
      </c>
      <c r="C1073" t="str">
        <f>VLOOKUP(Tabelle1[[#This Row],[bank_name]],list_all_banks!$B$1:$C$691,2,FALSE)</f>
        <v>DE44553</v>
      </c>
      <c r="D1073" s="6" t="s">
        <v>422</v>
      </c>
      <c r="E1073" s="42" t="str">
        <f t="shared" si="16"/>
        <v>31.12.</v>
      </c>
      <c r="U1073" s="9"/>
      <c r="BG1073" s="9"/>
    </row>
    <row r="1074" spans="1:61" s="44" customFormat="1" ht="15.75" thickBot="1" x14ac:dyDescent="0.3">
      <c r="A1074" s="44" t="s">
        <v>1</v>
      </c>
      <c r="B1074" s="44" t="s">
        <v>423</v>
      </c>
      <c r="C1074" s="44" t="str">
        <f>VLOOKUP(Tabelle1[[#This Row],[bank_name]],list_all_banks!$B$1:$C$691,2,FALSE)</f>
        <v>DE47350</v>
      </c>
      <c r="D1074" s="45" t="s">
        <v>424</v>
      </c>
      <c r="E1074" s="46" t="str">
        <f t="shared" si="16"/>
        <v>31.12.</v>
      </c>
      <c r="O1074" s="45"/>
      <c r="T1074" s="45"/>
      <c r="X1074" s="45"/>
      <c r="AJ1074" s="45"/>
      <c r="AP1074" s="45"/>
      <c r="AY1074" s="45"/>
      <c r="AZ1074" s="46"/>
      <c r="BB1074" s="45"/>
      <c r="BH1074" s="45"/>
      <c r="BI1074" s="9"/>
    </row>
    <row r="1075" spans="1:61" x14ac:dyDescent="0.25">
      <c r="A1075" s="17" t="s">
        <v>1</v>
      </c>
      <c r="B1075" t="s">
        <v>425</v>
      </c>
      <c r="C1075" t="str">
        <f>VLOOKUP(Tabelle1[[#This Row],[bank_name]],list_all_banks!$B$1:$C$691,2,FALSE)</f>
        <v>DE47734</v>
      </c>
      <c r="D1075" s="6" t="s">
        <v>152</v>
      </c>
      <c r="E1075" s="42" t="str">
        <f t="shared" si="16"/>
        <v>31.12.2014</v>
      </c>
      <c r="F1075">
        <v>2014</v>
      </c>
      <c r="G1075">
        <v>0</v>
      </c>
      <c r="H1075" t="s">
        <v>20</v>
      </c>
      <c r="I1075">
        <v>1</v>
      </c>
      <c r="J1075">
        <v>2</v>
      </c>
      <c r="K1075" t="s">
        <v>1</v>
      </c>
      <c r="L1075">
        <v>1</v>
      </c>
      <c r="M1075" t="s">
        <v>14</v>
      </c>
      <c r="N1075" t="s">
        <v>19</v>
      </c>
      <c r="P1075">
        <v>3</v>
      </c>
      <c r="Q1075">
        <v>2</v>
      </c>
      <c r="R1075">
        <v>1</v>
      </c>
      <c r="S1075">
        <v>0</v>
      </c>
      <c r="U1075">
        <v>1</v>
      </c>
      <c r="V1075">
        <v>0</v>
      </c>
      <c r="W1075" t="s">
        <v>20</v>
      </c>
      <c r="Y1075" t="s">
        <v>820</v>
      </c>
      <c r="Z1075">
        <v>61</v>
      </c>
      <c r="AA1075">
        <v>75</v>
      </c>
      <c r="AB1075" t="s">
        <v>20</v>
      </c>
      <c r="AC1075" t="s">
        <v>20</v>
      </c>
      <c r="AD1075" t="s">
        <v>20</v>
      </c>
      <c r="AE1075" t="s">
        <v>20</v>
      </c>
      <c r="AF1075" t="s">
        <v>20</v>
      </c>
      <c r="AG1075" t="s">
        <v>20</v>
      </c>
      <c r="AH1075" t="s">
        <v>20</v>
      </c>
      <c r="AI1075">
        <v>0</v>
      </c>
      <c r="AK1075">
        <v>0</v>
      </c>
      <c r="AL1075">
        <v>0</v>
      </c>
      <c r="AM1075">
        <v>1</v>
      </c>
      <c r="AN1075">
        <v>3</v>
      </c>
      <c r="AO1075">
        <v>0</v>
      </c>
      <c r="AQ1075">
        <v>1</v>
      </c>
      <c r="AR1075">
        <v>1</v>
      </c>
      <c r="AS1075">
        <v>0</v>
      </c>
      <c r="AT1075">
        <v>0</v>
      </c>
      <c r="AU1075">
        <v>0</v>
      </c>
      <c r="AV1075">
        <v>0</v>
      </c>
      <c r="BA1075" t="s">
        <v>2389</v>
      </c>
      <c r="BB1075" s="6" t="s">
        <v>1435</v>
      </c>
      <c r="BG1075" s="9"/>
      <c r="BI1075" t="s">
        <v>3146</v>
      </c>
    </row>
    <row r="1076" spans="1:61" x14ac:dyDescent="0.25">
      <c r="A1076" s="17" t="s">
        <v>1</v>
      </c>
      <c r="B1076" t="s">
        <v>425</v>
      </c>
      <c r="C1076" t="str">
        <f>VLOOKUP(Tabelle1[[#This Row],[bank_name]],list_all_banks!$B$1:$C$691,2,FALSE)</f>
        <v>DE47734</v>
      </c>
      <c r="D1076" s="6" t="s">
        <v>152</v>
      </c>
      <c r="E1076" s="42" t="str">
        <f t="shared" si="16"/>
        <v>31.12.2014</v>
      </c>
      <c r="F1076">
        <v>2014</v>
      </c>
      <c r="G1076">
        <v>0</v>
      </c>
      <c r="H1076" t="s">
        <v>20</v>
      </c>
      <c r="I1076">
        <v>1</v>
      </c>
      <c r="J1076">
        <v>2</v>
      </c>
      <c r="K1076" t="s">
        <v>1</v>
      </c>
      <c r="L1076">
        <v>1</v>
      </c>
      <c r="M1076" t="s">
        <v>14</v>
      </c>
      <c r="N1076" t="s">
        <v>19</v>
      </c>
      <c r="P1076">
        <v>3</v>
      </c>
      <c r="Q1076">
        <v>2</v>
      </c>
      <c r="R1076">
        <v>1</v>
      </c>
      <c r="S1076">
        <v>0</v>
      </c>
      <c r="U1076">
        <v>1</v>
      </c>
      <c r="V1076">
        <v>0</v>
      </c>
      <c r="W1076" t="s">
        <v>20</v>
      </c>
      <c r="Y1076" t="s">
        <v>1</v>
      </c>
      <c r="Z1076">
        <v>2822</v>
      </c>
      <c r="AA1076">
        <v>9662</v>
      </c>
      <c r="AB1076" t="s">
        <v>20</v>
      </c>
      <c r="AC1076" t="s">
        <v>20</v>
      </c>
      <c r="AD1076" t="s">
        <v>20</v>
      </c>
      <c r="AE1076" t="s">
        <v>20</v>
      </c>
      <c r="AF1076" t="s">
        <v>20</v>
      </c>
      <c r="AG1076" t="s">
        <v>20</v>
      </c>
      <c r="AH1076" t="s">
        <v>20</v>
      </c>
      <c r="AI1076">
        <v>0</v>
      </c>
      <c r="AK1076">
        <v>0</v>
      </c>
      <c r="AL1076">
        <v>0</v>
      </c>
      <c r="AM1076">
        <v>1</v>
      </c>
      <c r="AN1076">
        <v>3</v>
      </c>
      <c r="AO1076">
        <v>0</v>
      </c>
      <c r="AQ1076">
        <v>1</v>
      </c>
      <c r="AR1076">
        <v>1</v>
      </c>
      <c r="AS1076">
        <v>0</v>
      </c>
      <c r="AT1076">
        <v>0</v>
      </c>
      <c r="AU1076">
        <v>0</v>
      </c>
      <c r="AV1076">
        <v>0</v>
      </c>
      <c r="BA1076" t="s">
        <v>2389</v>
      </c>
      <c r="BB1076" s="6" t="s">
        <v>1435</v>
      </c>
      <c r="BG1076" s="9"/>
      <c r="BI1076" t="s">
        <v>3146</v>
      </c>
    </row>
    <row r="1077" spans="1:61" x14ac:dyDescent="0.25">
      <c r="A1077" s="17" t="s">
        <v>1</v>
      </c>
      <c r="B1077" t="s">
        <v>425</v>
      </c>
      <c r="C1077" t="str">
        <f>VLOOKUP(Tabelle1[[#This Row],[bank_name]],list_all_banks!$B$1:$C$691,2,FALSE)</f>
        <v>DE47734</v>
      </c>
      <c r="D1077" s="6" t="s">
        <v>152</v>
      </c>
      <c r="E1077" s="42" t="str">
        <f t="shared" si="16"/>
        <v>31.12.2014</v>
      </c>
      <c r="F1077">
        <v>2014</v>
      </c>
      <c r="G1077">
        <v>0</v>
      </c>
      <c r="H1077" t="s">
        <v>20</v>
      </c>
      <c r="I1077">
        <v>1</v>
      </c>
      <c r="J1077">
        <v>2</v>
      </c>
      <c r="K1077" t="s">
        <v>1</v>
      </c>
      <c r="L1077">
        <v>1</v>
      </c>
      <c r="M1077" t="s">
        <v>14</v>
      </c>
      <c r="N1077" t="s">
        <v>19</v>
      </c>
      <c r="P1077">
        <v>3</v>
      </c>
      <c r="Q1077">
        <v>2</v>
      </c>
      <c r="R1077">
        <v>1</v>
      </c>
      <c r="S1077">
        <v>0</v>
      </c>
      <c r="U1077">
        <v>1</v>
      </c>
      <c r="V1077">
        <v>0</v>
      </c>
      <c r="W1077" t="s">
        <v>20</v>
      </c>
      <c r="Y1077" t="s">
        <v>293</v>
      </c>
      <c r="Z1077">
        <v>22</v>
      </c>
      <c r="AA1077">
        <v>195</v>
      </c>
      <c r="AB1077" t="s">
        <v>20</v>
      </c>
      <c r="AC1077" t="s">
        <v>20</v>
      </c>
      <c r="AD1077" t="s">
        <v>20</v>
      </c>
      <c r="AE1077" t="s">
        <v>20</v>
      </c>
      <c r="AF1077" t="s">
        <v>20</v>
      </c>
      <c r="AG1077" t="s">
        <v>20</v>
      </c>
      <c r="AH1077" t="s">
        <v>20</v>
      </c>
      <c r="AI1077">
        <v>0</v>
      </c>
      <c r="AK1077">
        <v>0</v>
      </c>
      <c r="AL1077">
        <v>0</v>
      </c>
      <c r="AM1077">
        <v>1</v>
      </c>
      <c r="AN1077">
        <v>3</v>
      </c>
      <c r="AO1077">
        <v>0</v>
      </c>
      <c r="AQ1077">
        <v>1</v>
      </c>
      <c r="AR1077">
        <v>1</v>
      </c>
      <c r="AS1077">
        <v>0</v>
      </c>
      <c r="AT1077">
        <v>0</v>
      </c>
      <c r="AU1077">
        <v>0</v>
      </c>
      <c r="AV1077">
        <v>0</v>
      </c>
      <c r="BA1077" t="s">
        <v>2389</v>
      </c>
      <c r="BB1077" s="6" t="s">
        <v>1435</v>
      </c>
      <c r="BG1077" s="9"/>
      <c r="BI1077" t="s">
        <v>3146</v>
      </c>
    </row>
    <row r="1078" spans="1:61" x14ac:dyDescent="0.25">
      <c r="A1078" s="17" t="s">
        <v>1</v>
      </c>
      <c r="B1078" t="s">
        <v>425</v>
      </c>
      <c r="C1078" t="str">
        <f>VLOOKUP(Tabelle1[[#This Row],[bank_name]],list_all_banks!$B$1:$C$691,2,FALSE)</f>
        <v>DE47734</v>
      </c>
      <c r="D1078" s="6" t="s">
        <v>152</v>
      </c>
      <c r="E1078" s="42" t="str">
        <f t="shared" si="16"/>
        <v>31.12.2014</v>
      </c>
      <c r="F1078">
        <v>2014</v>
      </c>
      <c r="G1078">
        <v>0</v>
      </c>
      <c r="H1078" t="s">
        <v>20</v>
      </c>
      <c r="I1078">
        <v>1</v>
      </c>
      <c r="J1078">
        <v>2</v>
      </c>
      <c r="K1078" t="s">
        <v>1</v>
      </c>
      <c r="L1078">
        <v>1</v>
      </c>
      <c r="M1078" t="s">
        <v>14</v>
      </c>
      <c r="N1078" t="s">
        <v>19</v>
      </c>
      <c r="P1078">
        <v>3</v>
      </c>
      <c r="Q1078">
        <v>2</v>
      </c>
      <c r="R1078">
        <v>1</v>
      </c>
      <c r="S1078">
        <v>0</v>
      </c>
      <c r="U1078">
        <v>1</v>
      </c>
      <c r="V1078">
        <v>0</v>
      </c>
      <c r="W1078" t="s">
        <v>20</v>
      </c>
      <c r="Y1078" t="s">
        <v>1170</v>
      </c>
      <c r="Z1078">
        <v>3</v>
      </c>
      <c r="AA1078">
        <v>32</v>
      </c>
      <c r="AB1078" t="s">
        <v>20</v>
      </c>
      <c r="AC1078" t="s">
        <v>20</v>
      </c>
      <c r="AD1078" t="s">
        <v>20</v>
      </c>
      <c r="AE1078" t="s">
        <v>20</v>
      </c>
      <c r="AF1078" t="s">
        <v>20</v>
      </c>
      <c r="AG1078" t="s">
        <v>20</v>
      </c>
      <c r="AH1078" t="s">
        <v>20</v>
      </c>
      <c r="AI1078">
        <v>0</v>
      </c>
      <c r="AK1078">
        <v>0</v>
      </c>
      <c r="AL1078">
        <v>0</v>
      </c>
      <c r="AM1078">
        <v>1</v>
      </c>
      <c r="AN1078">
        <v>3</v>
      </c>
      <c r="AO1078">
        <v>0</v>
      </c>
      <c r="AQ1078">
        <v>1</v>
      </c>
      <c r="AR1078">
        <v>1</v>
      </c>
      <c r="AS1078">
        <v>0</v>
      </c>
      <c r="AT1078">
        <v>0</v>
      </c>
      <c r="AU1078">
        <v>0</v>
      </c>
      <c r="AV1078">
        <v>0</v>
      </c>
      <c r="BA1078" t="s">
        <v>2389</v>
      </c>
      <c r="BB1078" s="6" t="s">
        <v>1435</v>
      </c>
      <c r="BG1078" s="9"/>
      <c r="BI1078" t="s">
        <v>3146</v>
      </c>
    </row>
    <row r="1079" spans="1:61" x14ac:dyDescent="0.25">
      <c r="A1079" s="17" t="s">
        <v>1</v>
      </c>
      <c r="B1079" t="s">
        <v>425</v>
      </c>
      <c r="C1079" t="str">
        <f>VLOOKUP(Tabelle1[[#This Row],[bank_name]],list_all_banks!$B$1:$C$691,2,FALSE)</f>
        <v>DE47734</v>
      </c>
      <c r="D1079" s="6" t="s">
        <v>152</v>
      </c>
      <c r="E1079" s="42" t="str">
        <f t="shared" si="16"/>
        <v>31.12.2014</v>
      </c>
      <c r="F1079">
        <v>2014</v>
      </c>
      <c r="G1079">
        <v>0</v>
      </c>
      <c r="H1079" t="s">
        <v>20</v>
      </c>
      <c r="I1079">
        <v>1</v>
      </c>
      <c r="J1079">
        <v>2</v>
      </c>
      <c r="K1079" t="s">
        <v>1</v>
      </c>
      <c r="L1079">
        <v>1</v>
      </c>
      <c r="M1079" t="s">
        <v>14</v>
      </c>
      <c r="N1079" t="s">
        <v>19</v>
      </c>
      <c r="P1079">
        <v>3</v>
      </c>
      <c r="Q1079">
        <v>2</v>
      </c>
      <c r="R1079">
        <v>1</v>
      </c>
      <c r="S1079">
        <v>0</v>
      </c>
      <c r="U1079">
        <v>1</v>
      </c>
      <c r="V1079">
        <v>0</v>
      </c>
      <c r="W1079" t="s">
        <v>20</v>
      </c>
      <c r="Y1079" t="s">
        <v>1659</v>
      </c>
      <c r="Z1079">
        <v>13</v>
      </c>
      <c r="AA1079">
        <v>50</v>
      </c>
      <c r="AB1079" t="s">
        <v>20</v>
      </c>
      <c r="AC1079" t="s">
        <v>20</v>
      </c>
      <c r="AD1079" t="s">
        <v>20</v>
      </c>
      <c r="AE1079" t="s">
        <v>20</v>
      </c>
      <c r="AF1079" t="s">
        <v>20</v>
      </c>
      <c r="AG1079" t="s">
        <v>20</v>
      </c>
      <c r="AH1079" t="s">
        <v>20</v>
      </c>
      <c r="AI1079">
        <v>0</v>
      </c>
      <c r="AK1079">
        <v>0</v>
      </c>
      <c r="AL1079">
        <v>0</v>
      </c>
      <c r="AM1079">
        <v>1</v>
      </c>
      <c r="AN1079">
        <v>3</v>
      </c>
      <c r="AO1079">
        <v>0</v>
      </c>
      <c r="AQ1079">
        <v>1</v>
      </c>
      <c r="AR1079">
        <v>1</v>
      </c>
      <c r="AS1079">
        <v>0</v>
      </c>
      <c r="AT1079">
        <v>0</v>
      </c>
      <c r="AU1079">
        <v>0</v>
      </c>
      <c r="AV1079">
        <v>0</v>
      </c>
      <c r="BA1079" t="s">
        <v>2389</v>
      </c>
      <c r="BB1079" s="6" t="s">
        <v>1435</v>
      </c>
      <c r="BG1079" s="9"/>
      <c r="BI1079" t="s">
        <v>3146</v>
      </c>
    </row>
    <row r="1080" spans="1:61" x14ac:dyDescent="0.25">
      <c r="A1080" s="17" t="s">
        <v>1</v>
      </c>
      <c r="B1080" t="s">
        <v>425</v>
      </c>
      <c r="C1080" t="str">
        <f>VLOOKUP(Tabelle1[[#This Row],[bank_name]],list_all_banks!$B$1:$C$691,2,FALSE)</f>
        <v>DE47734</v>
      </c>
      <c r="D1080" s="6" t="s">
        <v>152</v>
      </c>
      <c r="E1080" s="42" t="str">
        <f t="shared" si="16"/>
        <v>31.12.2014</v>
      </c>
      <c r="F1080">
        <v>2014</v>
      </c>
      <c r="G1080">
        <v>0</v>
      </c>
      <c r="H1080" t="s">
        <v>20</v>
      </c>
      <c r="I1080">
        <v>1</v>
      </c>
      <c r="J1080">
        <v>2</v>
      </c>
      <c r="K1080" t="s">
        <v>1</v>
      </c>
      <c r="L1080">
        <v>1</v>
      </c>
      <c r="M1080" t="s">
        <v>14</v>
      </c>
      <c r="N1080" t="s">
        <v>19</v>
      </c>
      <c r="P1080">
        <v>3</v>
      </c>
      <c r="Q1080">
        <v>2</v>
      </c>
      <c r="R1080">
        <v>1</v>
      </c>
      <c r="S1080">
        <v>0</v>
      </c>
      <c r="U1080">
        <v>1</v>
      </c>
      <c r="V1080">
        <v>0</v>
      </c>
      <c r="W1080" t="s">
        <v>20</v>
      </c>
      <c r="Y1080" t="s">
        <v>1697</v>
      </c>
      <c r="Z1080">
        <v>5</v>
      </c>
      <c r="AA1080">
        <v>16</v>
      </c>
      <c r="AB1080" t="s">
        <v>20</v>
      </c>
      <c r="AC1080" t="s">
        <v>20</v>
      </c>
      <c r="AD1080" t="s">
        <v>20</v>
      </c>
      <c r="AE1080" t="s">
        <v>20</v>
      </c>
      <c r="AF1080" t="s">
        <v>20</v>
      </c>
      <c r="AG1080" t="s">
        <v>20</v>
      </c>
      <c r="AH1080" t="s">
        <v>20</v>
      </c>
      <c r="AI1080">
        <v>0</v>
      </c>
      <c r="AK1080">
        <v>0</v>
      </c>
      <c r="AL1080">
        <v>0</v>
      </c>
      <c r="AM1080">
        <v>1</v>
      </c>
      <c r="AN1080">
        <v>3</v>
      </c>
      <c r="AO1080">
        <v>0</v>
      </c>
      <c r="AQ1080">
        <v>1</v>
      </c>
      <c r="AR1080">
        <v>1</v>
      </c>
      <c r="AS1080">
        <v>0</v>
      </c>
      <c r="AT1080">
        <v>0</v>
      </c>
      <c r="AU1080">
        <v>0</v>
      </c>
      <c r="AV1080">
        <v>0</v>
      </c>
      <c r="BA1080" t="s">
        <v>2389</v>
      </c>
      <c r="BB1080" s="6" t="s">
        <v>1435</v>
      </c>
      <c r="BG1080" s="9"/>
      <c r="BI1080" t="s">
        <v>3146</v>
      </c>
    </row>
    <row r="1081" spans="1:61" x14ac:dyDescent="0.25">
      <c r="A1081" s="17" t="s">
        <v>1</v>
      </c>
      <c r="B1081" t="s">
        <v>425</v>
      </c>
      <c r="C1081" t="str">
        <f>VLOOKUP(Tabelle1[[#This Row],[bank_name]],list_all_banks!$B$1:$C$691,2,FALSE)</f>
        <v>DE47734</v>
      </c>
      <c r="D1081" s="6" t="s">
        <v>152</v>
      </c>
      <c r="E1081" s="42" t="str">
        <f t="shared" si="16"/>
        <v>31.12.2014</v>
      </c>
      <c r="F1081">
        <v>2014</v>
      </c>
      <c r="G1081">
        <v>0</v>
      </c>
      <c r="H1081" t="s">
        <v>20</v>
      </c>
      <c r="I1081">
        <v>1</v>
      </c>
      <c r="J1081">
        <v>2</v>
      </c>
      <c r="K1081" t="s">
        <v>1</v>
      </c>
      <c r="L1081">
        <v>1</v>
      </c>
      <c r="M1081" t="s">
        <v>14</v>
      </c>
      <c r="N1081" t="s">
        <v>19</v>
      </c>
      <c r="P1081">
        <v>3</v>
      </c>
      <c r="Q1081">
        <v>2</v>
      </c>
      <c r="R1081">
        <v>1</v>
      </c>
      <c r="S1081">
        <v>0</v>
      </c>
      <c r="U1081">
        <v>1</v>
      </c>
      <c r="V1081">
        <v>0</v>
      </c>
      <c r="W1081" t="s">
        <v>20</v>
      </c>
      <c r="Y1081" t="s">
        <v>1683</v>
      </c>
      <c r="Z1081">
        <v>4</v>
      </c>
      <c r="AA1081">
        <v>11</v>
      </c>
      <c r="AB1081" t="s">
        <v>20</v>
      </c>
      <c r="AC1081" t="s">
        <v>20</v>
      </c>
      <c r="AD1081" t="s">
        <v>20</v>
      </c>
      <c r="AE1081" t="s">
        <v>20</v>
      </c>
      <c r="AF1081" t="s">
        <v>20</v>
      </c>
      <c r="AG1081" t="s">
        <v>20</v>
      </c>
      <c r="AH1081" t="s">
        <v>20</v>
      </c>
      <c r="AI1081">
        <v>0</v>
      </c>
      <c r="AK1081">
        <v>0</v>
      </c>
      <c r="AL1081">
        <v>0</v>
      </c>
      <c r="AM1081">
        <v>1</v>
      </c>
      <c r="AN1081">
        <v>3</v>
      </c>
      <c r="AO1081">
        <v>0</v>
      </c>
      <c r="AQ1081">
        <v>1</v>
      </c>
      <c r="AR1081">
        <v>1</v>
      </c>
      <c r="AS1081">
        <v>0</v>
      </c>
      <c r="AT1081">
        <v>0</v>
      </c>
      <c r="AU1081">
        <v>0</v>
      </c>
      <c r="AV1081">
        <v>0</v>
      </c>
      <c r="BA1081" t="s">
        <v>2389</v>
      </c>
      <c r="BB1081" s="6" t="s">
        <v>1435</v>
      </c>
      <c r="BG1081" s="9"/>
      <c r="BI1081" t="s">
        <v>3146</v>
      </c>
    </row>
    <row r="1082" spans="1:61" x14ac:dyDescent="0.25">
      <c r="A1082" s="17" t="s">
        <v>1</v>
      </c>
      <c r="B1082" t="s">
        <v>425</v>
      </c>
      <c r="C1082" t="str">
        <f>VLOOKUP(Tabelle1[[#This Row],[bank_name]],list_all_banks!$B$1:$C$691,2,FALSE)</f>
        <v>DE47734</v>
      </c>
      <c r="D1082" s="6" t="s">
        <v>152</v>
      </c>
      <c r="E1082" s="42" t="str">
        <f t="shared" si="16"/>
        <v>31.12.2014</v>
      </c>
      <c r="F1082">
        <v>2014</v>
      </c>
      <c r="G1082">
        <v>0</v>
      </c>
      <c r="H1082" t="s">
        <v>20</v>
      </c>
      <c r="I1082">
        <v>1</v>
      </c>
      <c r="J1082">
        <v>2</v>
      </c>
      <c r="K1082" t="s">
        <v>1</v>
      </c>
      <c r="L1082">
        <v>1</v>
      </c>
      <c r="M1082" t="s">
        <v>14</v>
      </c>
      <c r="N1082" t="s">
        <v>19</v>
      </c>
      <c r="P1082">
        <v>3</v>
      </c>
      <c r="Q1082">
        <v>2</v>
      </c>
      <c r="R1082">
        <v>1</v>
      </c>
      <c r="S1082">
        <v>0</v>
      </c>
      <c r="U1082">
        <v>1</v>
      </c>
      <c r="V1082">
        <v>0</v>
      </c>
      <c r="W1082" t="s">
        <v>20</v>
      </c>
      <c r="Y1082" t="s">
        <v>1677</v>
      </c>
      <c r="Z1082">
        <v>1</v>
      </c>
      <c r="AA1082">
        <v>4</v>
      </c>
      <c r="AB1082" t="s">
        <v>20</v>
      </c>
      <c r="AC1082" t="s">
        <v>20</v>
      </c>
      <c r="AD1082" t="s">
        <v>20</v>
      </c>
      <c r="AE1082" t="s">
        <v>20</v>
      </c>
      <c r="AF1082" t="s">
        <v>20</v>
      </c>
      <c r="AG1082" t="s">
        <v>20</v>
      </c>
      <c r="AH1082" t="s">
        <v>20</v>
      </c>
      <c r="AI1082">
        <v>0</v>
      </c>
      <c r="AK1082">
        <v>0</v>
      </c>
      <c r="AL1082">
        <v>0</v>
      </c>
      <c r="AM1082">
        <v>1</v>
      </c>
      <c r="AN1082">
        <v>3</v>
      </c>
      <c r="AO1082">
        <v>0</v>
      </c>
      <c r="AQ1082">
        <v>1</v>
      </c>
      <c r="AR1082">
        <v>1</v>
      </c>
      <c r="AS1082">
        <v>0</v>
      </c>
      <c r="AT1082">
        <v>0</v>
      </c>
      <c r="AU1082">
        <v>0</v>
      </c>
      <c r="AV1082">
        <v>0</v>
      </c>
      <c r="BA1082" t="s">
        <v>2389</v>
      </c>
      <c r="BB1082" s="6" t="s">
        <v>1435</v>
      </c>
      <c r="BG1082" s="9"/>
      <c r="BI1082" t="s">
        <v>3146</v>
      </c>
    </row>
    <row r="1083" spans="1:61" x14ac:dyDescent="0.25">
      <c r="A1083" s="17" t="s">
        <v>1</v>
      </c>
      <c r="B1083" t="s">
        <v>425</v>
      </c>
      <c r="C1083" t="str">
        <f>VLOOKUP(Tabelle1[[#This Row],[bank_name]],list_all_banks!$B$1:$C$691,2,FALSE)</f>
        <v>DE47734</v>
      </c>
      <c r="D1083" s="6" t="s">
        <v>152</v>
      </c>
      <c r="E1083" s="42" t="str">
        <f t="shared" si="16"/>
        <v>31.12.2014</v>
      </c>
      <c r="F1083">
        <v>2014</v>
      </c>
      <c r="G1083">
        <v>0</v>
      </c>
      <c r="H1083" t="s">
        <v>20</v>
      </c>
      <c r="I1083">
        <v>1</v>
      </c>
      <c r="J1083">
        <v>2</v>
      </c>
      <c r="K1083" t="s">
        <v>1</v>
      </c>
      <c r="L1083">
        <v>1</v>
      </c>
      <c r="M1083" t="s">
        <v>14</v>
      </c>
      <c r="N1083" t="s">
        <v>19</v>
      </c>
      <c r="P1083">
        <v>3</v>
      </c>
      <c r="Q1083">
        <v>2</v>
      </c>
      <c r="R1083">
        <v>1</v>
      </c>
      <c r="S1083">
        <v>0</v>
      </c>
      <c r="U1083">
        <v>1</v>
      </c>
      <c r="V1083">
        <v>0</v>
      </c>
      <c r="W1083" t="s">
        <v>20</v>
      </c>
      <c r="Y1083" s="117" t="s">
        <v>6</v>
      </c>
      <c r="Z1083">
        <v>-64</v>
      </c>
      <c r="AA1083">
        <v>4</v>
      </c>
      <c r="AB1083" t="s">
        <v>20</v>
      </c>
      <c r="AC1083" t="s">
        <v>20</v>
      </c>
      <c r="AD1083" t="s">
        <v>20</v>
      </c>
      <c r="AE1083" t="s">
        <v>20</v>
      </c>
      <c r="AF1083" t="s">
        <v>20</v>
      </c>
      <c r="AG1083" t="s">
        <v>20</v>
      </c>
      <c r="AH1083" t="s">
        <v>20</v>
      </c>
      <c r="AI1083">
        <v>0</v>
      </c>
      <c r="AK1083">
        <v>0</v>
      </c>
      <c r="AL1083">
        <v>0</v>
      </c>
      <c r="AM1083">
        <v>1</v>
      </c>
      <c r="AN1083">
        <v>3</v>
      </c>
      <c r="AO1083">
        <v>0</v>
      </c>
      <c r="AQ1083">
        <v>1</v>
      </c>
      <c r="AR1083">
        <v>1</v>
      </c>
      <c r="AS1083">
        <v>0</v>
      </c>
      <c r="AT1083">
        <v>0</v>
      </c>
      <c r="AU1083">
        <v>0</v>
      </c>
      <c r="AV1083">
        <v>0</v>
      </c>
      <c r="BA1083" t="s">
        <v>2389</v>
      </c>
      <c r="BB1083" s="6" t="s">
        <v>1435</v>
      </c>
      <c r="BG1083" s="9"/>
      <c r="BI1083" t="s">
        <v>3146</v>
      </c>
    </row>
    <row r="1084" spans="1:61" x14ac:dyDescent="0.25">
      <c r="A1084" s="102" t="s">
        <v>1</v>
      </c>
      <c r="B1084" t="s">
        <v>425</v>
      </c>
      <c r="C1084" t="str">
        <f>VLOOKUP(Tabelle1[[#This Row],[bank_name]],list_all_banks!$B$1:$C$691,2,FALSE)</f>
        <v>DE47734</v>
      </c>
      <c r="D1084" s="6" t="s">
        <v>152</v>
      </c>
      <c r="E1084" s="42" t="str">
        <f t="shared" si="16"/>
        <v>31.12.2014</v>
      </c>
      <c r="F1084">
        <v>2014</v>
      </c>
      <c r="G1084">
        <v>0</v>
      </c>
      <c r="H1084" t="s">
        <v>20</v>
      </c>
      <c r="I1084">
        <v>1</v>
      </c>
      <c r="J1084">
        <v>2</v>
      </c>
      <c r="K1084" t="s">
        <v>1</v>
      </c>
      <c r="L1084">
        <v>1</v>
      </c>
      <c r="M1084" t="s">
        <v>14</v>
      </c>
      <c r="N1084" t="s">
        <v>19</v>
      </c>
      <c r="P1084">
        <v>3</v>
      </c>
      <c r="Q1084">
        <v>2</v>
      </c>
      <c r="R1084">
        <v>1</v>
      </c>
      <c r="S1084">
        <v>0</v>
      </c>
      <c r="U1084">
        <v>1</v>
      </c>
      <c r="V1084">
        <v>0</v>
      </c>
      <c r="W1084" t="s">
        <v>20</v>
      </c>
      <c r="Y1084" s="117" t="s">
        <v>7</v>
      </c>
      <c r="Z1084">
        <v>0</v>
      </c>
      <c r="AA1084">
        <v>18</v>
      </c>
      <c r="AB1084" t="s">
        <v>20</v>
      </c>
      <c r="AC1084" t="s">
        <v>20</v>
      </c>
      <c r="AD1084" t="s">
        <v>20</v>
      </c>
      <c r="AE1084" t="s">
        <v>20</v>
      </c>
      <c r="AF1084" t="s">
        <v>20</v>
      </c>
      <c r="AG1084" t="s">
        <v>20</v>
      </c>
      <c r="AH1084" t="s">
        <v>20</v>
      </c>
      <c r="AI1084">
        <v>0</v>
      </c>
      <c r="AK1084">
        <v>0</v>
      </c>
      <c r="AL1084">
        <v>0</v>
      </c>
      <c r="AM1084">
        <v>1</v>
      </c>
      <c r="AN1084">
        <v>3</v>
      </c>
      <c r="AO1084">
        <v>0</v>
      </c>
      <c r="AQ1084">
        <v>1</v>
      </c>
      <c r="AR1084">
        <v>1</v>
      </c>
      <c r="AS1084">
        <v>0</v>
      </c>
      <c r="AT1084">
        <v>0</v>
      </c>
      <c r="AU1084">
        <v>0</v>
      </c>
      <c r="AV1084">
        <v>0</v>
      </c>
      <c r="BA1084" t="s">
        <v>2389</v>
      </c>
      <c r="BB1084" s="6" t="s">
        <v>1435</v>
      </c>
      <c r="BG1084" s="9"/>
      <c r="BI1084" t="s">
        <v>3146</v>
      </c>
    </row>
    <row r="1085" spans="1:61" s="44" customFormat="1" ht="15.75" thickBot="1" x14ac:dyDescent="0.3">
      <c r="A1085" s="133" t="s">
        <v>1</v>
      </c>
      <c r="B1085" s="44" t="s">
        <v>425</v>
      </c>
      <c r="C1085" s="44" t="str">
        <f>VLOOKUP(Tabelle1[[#This Row],[bank_name]],list_all_banks!$B$1:$C$691,2,FALSE)</f>
        <v>DE47734</v>
      </c>
      <c r="D1085" s="45" t="s">
        <v>152</v>
      </c>
      <c r="E1085" s="46" t="str">
        <f t="shared" si="16"/>
        <v>31.12.2014</v>
      </c>
      <c r="F1085" s="44">
        <v>2014</v>
      </c>
      <c r="G1085" s="44">
        <v>0</v>
      </c>
      <c r="H1085" s="44" t="s">
        <v>20</v>
      </c>
      <c r="I1085" s="44">
        <v>1</v>
      </c>
      <c r="J1085" s="44">
        <v>2</v>
      </c>
      <c r="K1085" s="44" t="s">
        <v>1</v>
      </c>
      <c r="L1085" s="44">
        <v>1</v>
      </c>
      <c r="M1085" s="44" t="s">
        <v>14</v>
      </c>
      <c r="N1085" s="44" t="s">
        <v>19</v>
      </c>
      <c r="O1085" s="45"/>
      <c r="P1085" s="44">
        <v>3</v>
      </c>
      <c r="Q1085" s="44">
        <v>2</v>
      </c>
      <c r="R1085" s="44">
        <v>1</v>
      </c>
      <c r="S1085" s="44">
        <v>0</v>
      </c>
      <c r="T1085" s="45"/>
      <c r="U1085" s="44">
        <v>1</v>
      </c>
      <c r="V1085" s="44">
        <v>0</v>
      </c>
      <c r="W1085" s="44" t="s">
        <v>20</v>
      </c>
      <c r="X1085" s="45"/>
      <c r="Y1085" s="44" t="s">
        <v>1650</v>
      </c>
      <c r="Z1085" s="44">
        <v>87</v>
      </c>
      <c r="AA1085" s="44">
        <v>67</v>
      </c>
      <c r="AB1085" s="44" t="s">
        <v>20</v>
      </c>
      <c r="AC1085" s="44" t="s">
        <v>20</v>
      </c>
      <c r="AD1085" s="44" t="s">
        <v>20</v>
      </c>
      <c r="AE1085" s="44" t="s">
        <v>20</v>
      </c>
      <c r="AF1085" s="44" t="s">
        <v>20</v>
      </c>
      <c r="AG1085" s="44" t="s">
        <v>20</v>
      </c>
      <c r="AH1085" s="44" t="s">
        <v>20</v>
      </c>
      <c r="AI1085" s="44">
        <v>0</v>
      </c>
      <c r="AJ1085" s="45"/>
      <c r="AK1085" s="44">
        <v>0</v>
      </c>
      <c r="AL1085" s="44">
        <v>0</v>
      </c>
      <c r="AM1085" s="44">
        <v>1</v>
      </c>
      <c r="AN1085" s="44">
        <v>3</v>
      </c>
      <c r="AO1085" s="44">
        <v>0</v>
      </c>
      <c r="AP1085" s="45"/>
      <c r="AQ1085" s="44">
        <v>1</v>
      </c>
      <c r="AR1085" s="44">
        <v>1</v>
      </c>
      <c r="AS1085" s="44">
        <v>0</v>
      </c>
      <c r="AT1085" s="44">
        <v>0</v>
      </c>
      <c r="AU1085" s="44">
        <v>0</v>
      </c>
      <c r="AV1085" s="44">
        <v>0</v>
      </c>
      <c r="AY1085" s="45"/>
      <c r="AZ1085" s="46"/>
      <c r="BA1085" s="44" t="s">
        <v>2389</v>
      </c>
      <c r="BB1085" s="45" t="s">
        <v>1435</v>
      </c>
      <c r="BH1085" s="45"/>
      <c r="BI1085" t="s">
        <v>3146</v>
      </c>
    </row>
    <row r="1086" spans="1:61" x14ac:dyDescent="0.25">
      <c r="A1086" s="102" t="s">
        <v>1</v>
      </c>
      <c r="B1086" t="s">
        <v>425</v>
      </c>
      <c r="C1086" t="str">
        <f>VLOOKUP(Tabelle1[[#This Row],[bank_name]],list_all_banks!$B$1:$C$691,2,FALSE)</f>
        <v>DE47734</v>
      </c>
      <c r="D1086" s="6" t="s">
        <v>152</v>
      </c>
      <c r="E1086" s="42" t="str">
        <f t="shared" si="16"/>
        <v>31.12.2015</v>
      </c>
      <c r="F1086">
        <v>2015</v>
      </c>
      <c r="G1086">
        <v>0</v>
      </c>
      <c r="H1086" s="4" t="s">
        <v>20</v>
      </c>
      <c r="I1086" s="4">
        <v>1</v>
      </c>
      <c r="J1086">
        <v>2</v>
      </c>
      <c r="K1086" t="s">
        <v>1366</v>
      </c>
      <c r="L1086">
        <v>1</v>
      </c>
      <c r="M1086" t="s">
        <v>14</v>
      </c>
      <c r="N1086" t="s">
        <v>19</v>
      </c>
      <c r="O1086" s="10"/>
      <c r="P1086">
        <v>3</v>
      </c>
      <c r="Q1086">
        <v>2</v>
      </c>
      <c r="R1086">
        <v>1</v>
      </c>
      <c r="S1086">
        <v>0</v>
      </c>
      <c r="T1086" s="10"/>
      <c r="U1086">
        <v>1</v>
      </c>
      <c r="V1086">
        <v>1</v>
      </c>
      <c r="W1086" s="4" t="s">
        <v>20</v>
      </c>
      <c r="X1086" s="8"/>
      <c r="Y1086" t="s">
        <v>1</v>
      </c>
      <c r="Z1086">
        <v>2636</v>
      </c>
      <c r="AA1086">
        <v>9748</v>
      </c>
      <c r="AB1086">
        <v>348</v>
      </c>
      <c r="AC1086" s="4" t="s">
        <v>20</v>
      </c>
      <c r="AD1086" s="4" t="s">
        <v>20</v>
      </c>
      <c r="AE1086" s="4" t="s">
        <v>20</v>
      </c>
      <c r="AF1086" s="4" t="s">
        <v>20</v>
      </c>
      <c r="AG1086">
        <v>120</v>
      </c>
      <c r="AH1086" s="4" t="s">
        <v>20</v>
      </c>
      <c r="AI1086" s="4">
        <v>2</v>
      </c>
      <c r="AJ1086" s="8"/>
      <c r="AK1086" s="4">
        <v>0</v>
      </c>
      <c r="AL1086" s="4">
        <v>0</v>
      </c>
      <c r="AM1086" s="4">
        <v>1</v>
      </c>
      <c r="AN1086" s="4">
        <v>3</v>
      </c>
      <c r="AO1086">
        <v>0</v>
      </c>
      <c r="AP1086" s="8"/>
      <c r="AQ1086" s="4">
        <v>1</v>
      </c>
      <c r="AR1086" s="4">
        <v>1</v>
      </c>
      <c r="AS1086" s="4">
        <v>1</v>
      </c>
      <c r="AT1086" s="4">
        <v>3</v>
      </c>
      <c r="AU1086">
        <v>0</v>
      </c>
      <c r="AV1086">
        <v>0</v>
      </c>
      <c r="AW1086">
        <v>0</v>
      </c>
      <c r="AX1086">
        <v>100</v>
      </c>
      <c r="BA1086" t="s">
        <v>2390</v>
      </c>
      <c r="BB1086" s="6" t="s">
        <v>1437</v>
      </c>
      <c r="BG1086" s="9"/>
      <c r="BI1086" t="s">
        <v>3146</v>
      </c>
    </row>
    <row r="1087" spans="1:61" x14ac:dyDescent="0.25">
      <c r="A1087" s="102" t="s">
        <v>1</v>
      </c>
      <c r="B1087" t="s">
        <v>425</v>
      </c>
      <c r="C1087" t="str">
        <f>VLOOKUP(Tabelle1[[#This Row],[bank_name]],list_all_banks!$B$1:$C$691,2,FALSE)</f>
        <v>DE47734</v>
      </c>
      <c r="D1087" s="6" t="s">
        <v>152</v>
      </c>
      <c r="E1087" s="42" t="str">
        <f t="shared" si="16"/>
        <v>31.12.2015</v>
      </c>
      <c r="F1087">
        <v>2015</v>
      </c>
      <c r="G1087" s="5">
        <v>0</v>
      </c>
      <c r="H1087" s="25" t="s">
        <v>20</v>
      </c>
      <c r="I1087" s="25">
        <v>1</v>
      </c>
      <c r="J1087" s="5">
        <v>2</v>
      </c>
      <c r="K1087" t="s">
        <v>1366</v>
      </c>
      <c r="L1087" s="5">
        <v>1</v>
      </c>
      <c r="M1087" s="5" t="s">
        <v>14</v>
      </c>
      <c r="N1087" s="5" t="s">
        <v>19</v>
      </c>
      <c r="O1087" s="10"/>
      <c r="P1087" s="5">
        <v>3</v>
      </c>
      <c r="Q1087" s="5">
        <v>2</v>
      </c>
      <c r="R1087" s="5">
        <v>1</v>
      </c>
      <c r="S1087" s="5">
        <v>0</v>
      </c>
      <c r="T1087" s="10"/>
      <c r="U1087" s="5">
        <v>1</v>
      </c>
      <c r="V1087" s="5">
        <v>1</v>
      </c>
      <c r="W1087" s="25" t="s">
        <v>20</v>
      </c>
      <c r="X1087" s="10"/>
      <c r="Y1087" s="5" t="s">
        <v>293</v>
      </c>
      <c r="Z1087" s="5">
        <v>5</v>
      </c>
      <c r="AA1087" s="5">
        <v>9</v>
      </c>
      <c r="AB1087" s="5">
        <v>2</v>
      </c>
      <c r="AC1087" s="25" t="s">
        <v>20</v>
      </c>
      <c r="AD1087" s="25" t="s">
        <v>20</v>
      </c>
      <c r="AE1087" s="25" t="s">
        <v>20</v>
      </c>
      <c r="AF1087" s="25" t="s">
        <v>20</v>
      </c>
      <c r="AG1087" s="5">
        <v>1</v>
      </c>
      <c r="AH1087" s="25" t="s">
        <v>20</v>
      </c>
      <c r="AI1087" s="25">
        <v>2</v>
      </c>
      <c r="AJ1087" s="26"/>
      <c r="AK1087" s="25">
        <v>0</v>
      </c>
      <c r="AL1087" s="25">
        <v>0</v>
      </c>
      <c r="AM1087" s="25">
        <v>1</v>
      </c>
      <c r="AN1087" s="25">
        <v>3</v>
      </c>
      <c r="AO1087">
        <v>0</v>
      </c>
      <c r="AP1087" s="26"/>
      <c r="AQ1087" s="25">
        <v>1</v>
      </c>
      <c r="AR1087" s="25">
        <v>1</v>
      </c>
      <c r="AS1087" s="25">
        <v>1</v>
      </c>
      <c r="AT1087" s="25">
        <v>3</v>
      </c>
      <c r="AU1087">
        <v>0</v>
      </c>
      <c r="AV1087">
        <v>0</v>
      </c>
      <c r="AW1087" s="5">
        <v>0</v>
      </c>
      <c r="AX1087" s="5">
        <v>1</v>
      </c>
      <c r="BA1087" t="s">
        <v>2391</v>
      </c>
      <c r="BB1087" s="6" t="s">
        <v>1436</v>
      </c>
      <c r="BG1087" s="9"/>
      <c r="BI1087" t="s">
        <v>3146</v>
      </c>
    </row>
    <row r="1088" spans="1:61" x14ac:dyDescent="0.25">
      <c r="A1088" s="102" t="s">
        <v>1</v>
      </c>
      <c r="B1088" t="s">
        <v>425</v>
      </c>
      <c r="C1088" t="str">
        <f>VLOOKUP(Tabelle1[[#This Row],[bank_name]],list_all_banks!$B$1:$C$691,2,FALSE)</f>
        <v>DE47734</v>
      </c>
      <c r="D1088" s="6" t="s">
        <v>152</v>
      </c>
      <c r="E1088" s="42" t="str">
        <f t="shared" si="16"/>
        <v>31.12.2015</v>
      </c>
      <c r="F1088">
        <v>2015</v>
      </c>
      <c r="G1088" s="5">
        <v>0</v>
      </c>
      <c r="H1088" s="25" t="s">
        <v>20</v>
      </c>
      <c r="I1088" s="25">
        <v>1</v>
      </c>
      <c r="J1088" s="5">
        <v>2</v>
      </c>
      <c r="K1088" t="s">
        <v>1366</v>
      </c>
      <c r="L1088" s="5">
        <v>1</v>
      </c>
      <c r="M1088" s="5" t="s">
        <v>14</v>
      </c>
      <c r="N1088" s="5" t="s">
        <v>19</v>
      </c>
      <c r="O1088" s="10"/>
      <c r="P1088" s="5">
        <v>3</v>
      </c>
      <c r="Q1088" s="5">
        <v>2</v>
      </c>
      <c r="R1088" s="5">
        <v>1</v>
      </c>
      <c r="S1088" s="5">
        <v>0</v>
      </c>
      <c r="T1088" s="10"/>
      <c r="U1088" s="5">
        <v>1</v>
      </c>
      <c r="V1088" s="5">
        <v>1</v>
      </c>
      <c r="W1088" s="25" t="s">
        <v>20</v>
      </c>
      <c r="X1088" s="10"/>
      <c r="Y1088" s="5" t="s">
        <v>1170</v>
      </c>
      <c r="Z1088" s="5">
        <v>-4</v>
      </c>
      <c r="AA1088" s="5">
        <v>13</v>
      </c>
      <c r="AB1088" s="5">
        <v>-8</v>
      </c>
      <c r="AC1088" s="25" t="s">
        <v>20</v>
      </c>
      <c r="AD1088" s="25" t="s">
        <v>20</v>
      </c>
      <c r="AE1088" s="25" t="s">
        <v>20</v>
      </c>
      <c r="AF1088" s="25" t="s">
        <v>20</v>
      </c>
      <c r="AG1088" s="5">
        <v>-1</v>
      </c>
      <c r="AH1088" s="25" t="s">
        <v>20</v>
      </c>
      <c r="AI1088" s="25">
        <v>2</v>
      </c>
      <c r="AJ1088" s="26"/>
      <c r="AK1088" s="25">
        <v>0</v>
      </c>
      <c r="AL1088" s="25">
        <v>0</v>
      </c>
      <c r="AM1088" s="25">
        <v>1</v>
      </c>
      <c r="AN1088" s="25">
        <v>3</v>
      </c>
      <c r="AO1088">
        <v>0</v>
      </c>
      <c r="AP1088" s="26"/>
      <c r="AQ1088" s="25">
        <v>1</v>
      </c>
      <c r="AR1088" s="25">
        <v>1</v>
      </c>
      <c r="AS1088" s="25">
        <v>1</v>
      </c>
      <c r="AT1088" s="25">
        <v>3</v>
      </c>
      <c r="AU1088">
        <v>0</v>
      </c>
      <c r="AV1088">
        <v>0</v>
      </c>
      <c r="AW1088" s="5">
        <v>1</v>
      </c>
      <c r="AX1088" s="5">
        <v>3</v>
      </c>
      <c r="BA1088" t="s">
        <v>2391</v>
      </c>
      <c r="BB1088" s="6" t="s">
        <v>1436</v>
      </c>
      <c r="BG1088" s="9"/>
      <c r="BI1088" t="s">
        <v>3146</v>
      </c>
    </row>
    <row r="1089" spans="1:61" x14ac:dyDescent="0.25">
      <c r="A1089" s="102" t="s">
        <v>1</v>
      </c>
      <c r="B1089" t="s">
        <v>425</v>
      </c>
      <c r="C1089" t="str">
        <f>VLOOKUP(Tabelle1[[#This Row],[bank_name]],list_all_banks!$B$1:$C$691,2,FALSE)</f>
        <v>DE47734</v>
      </c>
      <c r="D1089" s="6" t="s">
        <v>152</v>
      </c>
      <c r="E1089" s="42" t="str">
        <f t="shared" si="16"/>
        <v>31.12.2015</v>
      </c>
      <c r="F1089">
        <v>2015</v>
      </c>
      <c r="G1089" s="5">
        <v>0</v>
      </c>
      <c r="H1089" s="25" t="s">
        <v>20</v>
      </c>
      <c r="I1089" s="25">
        <v>1</v>
      </c>
      <c r="J1089" s="5">
        <v>2</v>
      </c>
      <c r="K1089" t="s">
        <v>1366</v>
      </c>
      <c r="L1089" s="5">
        <v>1</v>
      </c>
      <c r="M1089" s="5" t="s">
        <v>14</v>
      </c>
      <c r="N1089" s="5" t="s">
        <v>19</v>
      </c>
      <c r="O1089" s="10"/>
      <c r="P1089" s="5">
        <v>3</v>
      </c>
      <c r="Q1089" s="5">
        <v>2</v>
      </c>
      <c r="R1089" s="5">
        <v>1</v>
      </c>
      <c r="S1089" s="5">
        <v>0</v>
      </c>
      <c r="T1089" s="10"/>
      <c r="U1089" s="5">
        <v>1</v>
      </c>
      <c r="V1089" s="5">
        <v>1</v>
      </c>
      <c r="W1089" s="25" t="s">
        <v>20</v>
      </c>
      <c r="X1089" s="10"/>
      <c r="Y1089" s="5" t="s">
        <v>1659</v>
      </c>
      <c r="Z1089" s="5">
        <v>20</v>
      </c>
      <c r="AA1089" s="5">
        <v>57</v>
      </c>
      <c r="AB1089" s="5">
        <v>6</v>
      </c>
      <c r="AC1089" s="25" t="s">
        <v>20</v>
      </c>
      <c r="AD1089" s="25" t="s">
        <v>20</v>
      </c>
      <c r="AE1089" s="25" t="s">
        <v>20</v>
      </c>
      <c r="AF1089" s="25" t="s">
        <v>20</v>
      </c>
      <c r="AG1089" s="5">
        <v>0</v>
      </c>
      <c r="AH1089" s="25" t="s">
        <v>20</v>
      </c>
      <c r="AI1089" s="25">
        <v>2</v>
      </c>
      <c r="AJ1089" s="26"/>
      <c r="AK1089" s="25">
        <v>0</v>
      </c>
      <c r="AL1089" s="25">
        <v>0</v>
      </c>
      <c r="AM1089" s="25">
        <v>1</v>
      </c>
      <c r="AN1089" s="25">
        <v>3</v>
      </c>
      <c r="AO1089">
        <v>0</v>
      </c>
      <c r="AP1089" s="26"/>
      <c r="AQ1089" s="25">
        <v>1</v>
      </c>
      <c r="AR1089" s="25">
        <v>1</v>
      </c>
      <c r="AS1089" s="25">
        <v>1</v>
      </c>
      <c r="AT1089" s="25">
        <v>3</v>
      </c>
      <c r="AU1089">
        <v>0</v>
      </c>
      <c r="AV1089">
        <v>0</v>
      </c>
      <c r="AW1089" s="5">
        <v>1</v>
      </c>
      <c r="AX1089" s="5">
        <v>1</v>
      </c>
      <c r="BA1089" t="s">
        <v>2391</v>
      </c>
      <c r="BB1089" s="6" t="s">
        <v>1436</v>
      </c>
      <c r="BG1089" s="9"/>
      <c r="BI1089" t="s">
        <v>3146</v>
      </c>
    </row>
    <row r="1090" spans="1:61" x14ac:dyDescent="0.25">
      <c r="A1090" s="102" t="s">
        <v>1</v>
      </c>
      <c r="B1090" t="s">
        <v>425</v>
      </c>
      <c r="C1090" t="str">
        <f>VLOOKUP(Tabelle1[[#This Row],[bank_name]],list_all_banks!$B$1:$C$691,2,FALSE)</f>
        <v>DE47734</v>
      </c>
      <c r="D1090" s="6" t="s">
        <v>152</v>
      </c>
      <c r="E1090" s="42" t="str">
        <f t="shared" si="16"/>
        <v>31.12.2015</v>
      </c>
      <c r="F1090">
        <v>2015</v>
      </c>
      <c r="G1090" s="5">
        <v>0</v>
      </c>
      <c r="H1090" s="25" t="s">
        <v>20</v>
      </c>
      <c r="I1090" s="25">
        <v>1</v>
      </c>
      <c r="J1090" s="5">
        <v>2</v>
      </c>
      <c r="K1090" t="s">
        <v>1366</v>
      </c>
      <c r="L1090" s="5">
        <v>1</v>
      </c>
      <c r="M1090" s="5" t="s">
        <v>14</v>
      </c>
      <c r="N1090" s="5" t="s">
        <v>19</v>
      </c>
      <c r="O1090" s="10"/>
      <c r="P1090" s="5">
        <v>3</v>
      </c>
      <c r="Q1090" s="5">
        <v>2</v>
      </c>
      <c r="R1090" s="5">
        <v>1</v>
      </c>
      <c r="S1090" s="5">
        <v>0</v>
      </c>
      <c r="T1090" s="10"/>
      <c r="U1090" s="5">
        <v>1</v>
      </c>
      <c r="V1090" s="5">
        <v>1</v>
      </c>
      <c r="W1090" s="25" t="s">
        <v>20</v>
      </c>
      <c r="X1090" s="10"/>
      <c r="Y1090" s="5" t="s">
        <v>1697</v>
      </c>
      <c r="Z1090" s="5">
        <v>7</v>
      </c>
      <c r="AA1090" s="5">
        <v>15</v>
      </c>
      <c r="AB1090" s="5">
        <v>0</v>
      </c>
      <c r="AC1090" s="25" t="s">
        <v>20</v>
      </c>
      <c r="AD1090" s="25" t="s">
        <v>20</v>
      </c>
      <c r="AE1090" s="25" t="s">
        <v>20</v>
      </c>
      <c r="AF1090" s="25" t="s">
        <v>20</v>
      </c>
      <c r="AG1090" s="5">
        <v>0</v>
      </c>
      <c r="AH1090" s="25" t="s">
        <v>20</v>
      </c>
      <c r="AI1090" s="25">
        <v>2</v>
      </c>
      <c r="AJ1090" s="26"/>
      <c r="AK1090" s="25">
        <v>0</v>
      </c>
      <c r="AL1090" s="25">
        <v>0</v>
      </c>
      <c r="AM1090" s="25">
        <v>1</v>
      </c>
      <c r="AN1090" s="25">
        <v>3</v>
      </c>
      <c r="AO1090">
        <v>0</v>
      </c>
      <c r="AP1090" s="26"/>
      <c r="AQ1090" s="25">
        <v>1</v>
      </c>
      <c r="AR1090" s="25">
        <v>1</v>
      </c>
      <c r="AS1090" s="25">
        <v>1</v>
      </c>
      <c r="AT1090" s="25">
        <v>3</v>
      </c>
      <c r="AU1090">
        <v>0</v>
      </c>
      <c r="AV1090">
        <v>0</v>
      </c>
      <c r="AW1090" s="5">
        <v>1</v>
      </c>
      <c r="AX1090" s="5">
        <v>0</v>
      </c>
      <c r="BA1090" t="s">
        <v>2391</v>
      </c>
      <c r="BB1090" s="6" t="s">
        <v>1436</v>
      </c>
      <c r="BG1090" s="9"/>
      <c r="BI1090" t="s">
        <v>3146</v>
      </c>
    </row>
    <row r="1091" spans="1:61" x14ac:dyDescent="0.25">
      <c r="A1091" s="102" t="s">
        <v>1</v>
      </c>
      <c r="B1091" t="s">
        <v>425</v>
      </c>
      <c r="C1091" t="str">
        <f>VLOOKUP(Tabelle1[[#This Row],[bank_name]],list_all_banks!$B$1:$C$691,2,FALSE)</f>
        <v>DE47734</v>
      </c>
      <c r="D1091" s="6" t="s">
        <v>152</v>
      </c>
      <c r="E1091" s="42" t="str">
        <f t="shared" ref="E1091:E1154" si="17">CONCATENATE($E$2,F1091)</f>
        <v>31.12.2015</v>
      </c>
      <c r="F1091">
        <v>2015</v>
      </c>
      <c r="G1091" s="5">
        <v>0</v>
      </c>
      <c r="H1091" s="25" t="s">
        <v>20</v>
      </c>
      <c r="I1091" s="25">
        <v>1</v>
      </c>
      <c r="J1091" s="5">
        <v>2</v>
      </c>
      <c r="K1091" t="s">
        <v>1366</v>
      </c>
      <c r="L1091" s="5">
        <v>1</v>
      </c>
      <c r="M1091" s="5" t="s">
        <v>14</v>
      </c>
      <c r="N1091" s="5" t="s">
        <v>19</v>
      </c>
      <c r="O1091" s="10"/>
      <c r="P1091" s="5">
        <v>3</v>
      </c>
      <c r="Q1091" s="5">
        <v>2</v>
      </c>
      <c r="R1091" s="5">
        <v>1</v>
      </c>
      <c r="S1091" s="5">
        <v>0</v>
      </c>
      <c r="T1091" s="10"/>
      <c r="U1091" s="5">
        <v>1</v>
      </c>
      <c r="V1091" s="5">
        <v>1</v>
      </c>
      <c r="W1091" s="25" t="s">
        <v>20</v>
      </c>
      <c r="X1091" s="10"/>
      <c r="Y1091" s="5" t="s">
        <v>1683</v>
      </c>
      <c r="Z1091" s="5">
        <v>12</v>
      </c>
      <c r="AA1091" s="5">
        <v>21</v>
      </c>
      <c r="AB1091" s="5">
        <v>8</v>
      </c>
      <c r="AC1091" s="25" t="s">
        <v>20</v>
      </c>
      <c r="AD1091" s="25" t="s">
        <v>20</v>
      </c>
      <c r="AE1091" s="25" t="s">
        <v>20</v>
      </c>
      <c r="AF1091" s="25" t="s">
        <v>20</v>
      </c>
      <c r="AG1091" s="5">
        <v>3</v>
      </c>
      <c r="AH1091" s="25" t="s">
        <v>20</v>
      </c>
      <c r="AI1091" s="25">
        <v>2</v>
      </c>
      <c r="AJ1091" s="26"/>
      <c r="AK1091" s="25">
        <v>0</v>
      </c>
      <c r="AL1091" s="25">
        <v>0</v>
      </c>
      <c r="AM1091" s="25">
        <v>1</v>
      </c>
      <c r="AN1091" s="25">
        <v>3</v>
      </c>
      <c r="AO1091">
        <v>0</v>
      </c>
      <c r="AP1091" s="26"/>
      <c r="AQ1091" s="25">
        <v>1</v>
      </c>
      <c r="AR1091" s="25">
        <v>1</v>
      </c>
      <c r="AS1091" s="25">
        <v>1</v>
      </c>
      <c r="AT1091" s="25">
        <v>3</v>
      </c>
      <c r="AU1091">
        <v>0</v>
      </c>
      <c r="AV1091">
        <v>0</v>
      </c>
      <c r="AW1091" s="5">
        <v>0</v>
      </c>
      <c r="AX1091" s="5">
        <v>2</v>
      </c>
      <c r="BA1091" t="s">
        <v>2391</v>
      </c>
      <c r="BB1091" s="6" t="s">
        <v>1436</v>
      </c>
      <c r="BG1091" s="9"/>
      <c r="BI1091" t="s">
        <v>3146</v>
      </c>
    </row>
    <row r="1092" spans="1:61" x14ac:dyDescent="0.25">
      <c r="A1092" s="102" t="s">
        <v>1</v>
      </c>
      <c r="B1092" s="5" t="s">
        <v>2148</v>
      </c>
      <c r="C1092" s="5" t="str">
        <f>VLOOKUP(Tabelle1[[#This Row],[bank_name]],list_all_banks!$B$1:$C$691,2,FALSE)</f>
        <v>DE47734</v>
      </c>
      <c r="D1092" s="10" t="s">
        <v>152</v>
      </c>
      <c r="E1092" s="42" t="str">
        <f t="shared" si="17"/>
        <v>31.12.2015</v>
      </c>
      <c r="F1092" s="5">
        <v>2015</v>
      </c>
      <c r="G1092" s="5">
        <v>0</v>
      </c>
      <c r="H1092" s="25" t="s">
        <v>20</v>
      </c>
      <c r="I1092" s="25">
        <v>1</v>
      </c>
      <c r="J1092" s="5">
        <v>2</v>
      </c>
      <c r="K1092" t="s">
        <v>1366</v>
      </c>
      <c r="L1092" s="5">
        <v>1</v>
      </c>
      <c r="M1092" s="5" t="s">
        <v>14</v>
      </c>
      <c r="N1092" s="5" t="s">
        <v>19</v>
      </c>
      <c r="O1092" s="10"/>
      <c r="P1092" s="5">
        <v>3</v>
      </c>
      <c r="Q1092" s="5">
        <v>2</v>
      </c>
      <c r="R1092" s="5">
        <v>1</v>
      </c>
      <c r="S1092" s="5">
        <v>0</v>
      </c>
      <c r="T1092" s="10"/>
      <c r="U1092" s="5">
        <v>1</v>
      </c>
      <c r="V1092" s="5">
        <v>1</v>
      </c>
      <c r="W1092" s="25" t="s">
        <v>20</v>
      </c>
      <c r="X1092" s="10"/>
      <c r="Y1092" s="115" t="s">
        <v>6</v>
      </c>
      <c r="Z1092" s="5">
        <v>-43</v>
      </c>
      <c r="AA1092" s="5">
        <v>0</v>
      </c>
      <c r="AB1092" s="5">
        <v>-44</v>
      </c>
      <c r="AC1092" s="25" t="s">
        <v>20</v>
      </c>
      <c r="AD1092" s="25" t="s">
        <v>20</v>
      </c>
      <c r="AE1092" s="25" t="s">
        <v>20</v>
      </c>
      <c r="AF1092" s="25" t="s">
        <v>20</v>
      </c>
      <c r="AG1092" s="5">
        <v>-5</v>
      </c>
      <c r="AH1092" s="25" t="s">
        <v>20</v>
      </c>
      <c r="AI1092" s="25">
        <v>2</v>
      </c>
      <c r="AJ1092" s="26"/>
      <c r="AK1092" s="25">
        <v>0</v>
      </c>
      <c r="AL1092" s="25">
        <v>0</v>
      </c>
      <c r="AM1092" s="25">
        <v>1</v>
      </c>
      <c r="AN1092" s="25">
        <v>3</v>
      </c>
      <c r="AO1092" s="25" t="s">
        <v>20</v>
      </c>
      <c r="AP1092" s="26"/>
      <c r="AQ1092" s="25">
        <v>1</v>
      </c>
      <c r="AR1092" s="25">
        <v>1</v>
      </c>
      <c r="AS1092" s="25">
        <v>1</v>
      </c>
      <c r="AT1092" s="25">
        <v>3</v>
      </c>
      <c r="AU1092" s="25">
        <v>0</v>
      </c>
      <c r="AV1092" s="25">
        <v>0</v>
      </c>
      <c r="AW1092" s="5">
        <v>0</v>
      </c>
      <c r="AX1092" s="5">
        <v>3</v>
      </c>
      <c r="AY1092" s="10"/>
      <c r="AZ1092" s="49" t="s">
        <v>20</v>
      </c>
      <c r="BA1092" t="s">
        <v>2391</v>
      </c>
      <c r="BB1092" s="6" t="s">
        <v>1436</v>
      </c>
      <c r="BG1092" s="9"/>
      <c r="BI1092" t="s">
        <v>3146</v>
      </c>
    </row>
    <row r="1093" spans="1:61" s="74" customFormat="1" x14ac:dyDescent="0.25">
      <c r="A1093" s="102" t="s">
        <v>1</v>
      </c>
      <c r="B1093" s="53" t="s">
        <v>2148</v>
      </c>
      <c r="C1093" s="53" t="str">
        <f>VLOOKUP(Tabelle1[[#This Row],[bank_name]],list_all_banks!$B$1:$C$691,2,FALSE)</f>
        <v>DE47734</v>
      </c>
      <c r="D1093" s="10" t="s">
        <v>152</v>
      </c>
      <c r="E1093" s="42" t="str">
        <f t="shared" si="17"/>
        <v>31.12.2015</v>
      </c>
      <c r="F1093" s="53">
        <v>2015</v>
      </c>
      <c r="G1093" s="53">
        <v>0</v>
      </c>
      <c r="H1093" s="113" t="s">
        <v>20</v>
      </c>
      <c r="I1093" s="113">
        <v>1</v>
      </c>
      <c r="J1093" s="53">
        <v>2</v>
      </c>
      <c r="K1093" s="9" t="s">
        <v>1366</v>
      </c>
      <c r="L1093" s="53">
        <v>1</v>
      </c>
      <c r="M1093" s="53" t="s">
        <v>14</v>
      </c>
      <c r="N1093" s="53" t="s">
        <v>19</v>
      </c>
      <c r="O1093" s="10"/>
      <c r="P1093" s="53">
        <v>3</v>
      </c>
      <c r="Q1093" s="53">
        <v>2</v>
      </c>
      <c r="R1093" s="53">
        <v>1</v>
      </c>
      <c r="S1093" s="53">
        <v>0</v>
      </c>
      <c r="T1093" s="10"/>
      <c r="U1093" s="53">
        <v>1</v>
      </c>
      <c r="V1093" s="53">
        <v>1</v>
      </c>
      <c r="W1093" s="113" t="s">
        <v>20</v>
      </c>
      <c r="X1093" s="10"/>
      <c r="Y1093" s="116" t="s">
        <v>7</v>
      </c>
      <c r="Z1093" s="53">
        <v>0</v>
      </c>
      <c r="AA1093" s="53">
        <v>5</v>
      </c>
      <c r="AB1093" s="53">
        <v>0</v>
      </c>
      <c r="AC1093" s="113" t="s">
        <v>20</v>
      </c>
      <c r="AD1093" s="113" t="s">
        <v>20</v>
      </c>
      <c r="AE1093" s="113" t="s">
        <v>20</v>
      </c>
      <c r="AF1093" s="113" t="s">
        <v>20</v>
      </c>
      <c r="AG1093" s="53">
        <v>0</v>
      </c>
      <c r="AH1093" s="113" t="s">
        <v>20</v>
      </c>
      <c r="AI1093" s="113">
        <v>2</v>
      </c>
      <c r="AJ1093" s="26"/>
      <c r="AK1093" s="113">
        <v>0</v>
      </c>
      <c r="AL1093" s="113">
        <v>0</v>
      </c>
      <c r="AM1093" s="113">
        <v>1</v>
      </c>
      <c r="AN1093" s="113">
        <v>3</v>
      </c>
      <c r="AO1093" s="113" t="s">
        <v>20</v>
      </c>
      <c r="AP1093" s="26"/>
      <c r="AQ1093" s="113">
        <v>1</v>
      </c>
      <c r="AR1093" s="113">
        <v>1</v>
      </c>
      <c r="AS1093" s="113">
        <v>1</v>
      </c>
      <c r="AT1093" s="113">
        <v>3</v>
      </c>
      <c r="AU1093" s="113">
        <v>0</v>
      </c>
      <c r="AV1093" s="113">
        <v>0</v>
      </c>
      <c r="AW1093" s="53">
        <v>1</v>
      </c>
      <c r="AX1093" s="53">
        <v>0</v>
      </c>
      <c r="AY1093" s="10"/>
      <c r="AZ1093" s="49" t="s">
        <v>20</v>
      </c>
      <c r="BA1093" s="9" t="s">
        <v>2391</v>
      </c>
      <c r="BB1093" s="6" t="s">
        <v>1436</v>
      </c>
      <c r="BH1093" s="75"/>
      <c r="BI1093" t="s">
        <v>3146</v>
      </c>
    </row>
    <row r="1094" spans="1:61" x14ac:dyDescent="0.25">
      <c r="A1094" s="102" t="s">
        <v>1</v>
      </c>
      <c r="B1094" s="5" t="s">
        <v>2148</v>
      </c>
      <c r="C1094" s="5" t="str">
        <f>VLOOKUP(Tabelle1[[#This Row],[bank_name]],list_all_banks!$B$1:$C$691,2,FALSE)</f>
        <v>DE47734</v>
      </c>
      <c r="D1094" s="10" t="s">
        <v>152</v>
      </c>
      <c r="E1094" s="42" t="str">
        <f t="shared" si="17"/>
        <v>31.12.2015</v>
      </c>
      <c r="F1094" s="5">
        <v>2015</v>
      </c>
      <c r="G1094" s="5">
        <v>0</v>
      </c>
      <c r="H1094" s="25" t="s">
        <v>20</v>
      </c>
      <c r="I1094" s="25">
        <v>1</v>
      </c>
      <c r="J1094" s="5">
        <v>2</v>
      </c>
      <c r="K1094" t="s">
        <v>1366</v>
      </c>
      <c r="L1094" s="5">
        <v>1</v>
      </c>
      <c r="M1094" s="5" t="s">
        <v>14</v>
      </c>
      <c r="N1094" s="5" t="s">
        <v>19</v>
      </c>
      <c r="O1094" s="10"/>
      <c r="P1094" s="5">
        <v>3</v>
      </c>
      <c r="Q1094" s="5">
        <v>2</v>
      </c>
      <c r="R1094" s="5">
        <v>1</v>
      </c>
      <c r="S1094" s="5">
        <v>0</v>
      </c>
      <c r="T1094" s="10"/>
      <c r="U1094" s="5">
        <v>1</v>
      </c>
      <c r="V1094" s="5">
        <v>1</v>
      </c>
      <c r="W1094" s="25" t="s">
        <v>20</v>
      </c>
      <c r="X1094" s="10"/>
      <c r="Y1094" t="s">
        <v>820</v>
      </c>
      <c r="Z1094" s="5">
        <v>56</v>
      </c>
      <c r="AA1094" s="5">
        <v>71</v>
      </c>
      <c r="AB1094" s="5">
        <v>24</v>
      </c>
      <c r="AC1094" s="25" t="s">
        <v>20</v>
      </c>
      <c r="AD1094" s="25" t="s">
        <v>20</v>
      </c>
      <c r="AE1094" s="25" t="s">
        <v>20</v>
      </c>
      <c r="AF1094" s="25" t="s">
        <v>20</v>
      </c>
      <c r="AG1094" s="5">
        <v>-13</v>
      </c>
      <c r="AH1094" s="25" t="s">
        <v>20</v>
      </c>
      <c r="AI1094" s="25">
        <v>2</v>
      </c>
      <c r="AJ1094" s="26"/>
      <c r="AK1094" s="25">
        <v>0</v>
      </c>
      <c r="AL1094" s="25">
        <v>0</v>
      </c>
      <c r="AM1094" s="25">
        <v>1</v>
      </c>
      <c r="AN1094" s="25">
        <v>3</v>
      </c>
      <c r="AO1094" s="25" t="s">
        <v>20</v>
      </c>
      <c r="AP1094" s="26"/>
      <c r="AQ1094" s="25">
        <v>1</v>
      </c>
      <c r="AR1094" s="25">
        <v>1</v>
      </c>
      <c r="AS1094" s="25">
        <v>1</v>
      </c>
      <c r="AT1094" s="25">
        <v>3</v>
      </c>
      <c r="AU1094" s="25">
        <v>0</v>
      </c>
      <c r="AV1094" s="25">
        <v>0</v>
      </c>
      <c r="AW1094" s="5">
        <v>1</v>
      </c>
      <c r="AX1094" s="5">
        <v>1</v>
      </c>
      <c r="AY1094" s="10"/>
      <c r="AZ1094" s="49" t="s">
        <v>20</v>
      </c>
      <c r="BA1094" t="s">
        <v>2391</v>
      </c>
      <c r="BB1094" s="6" t="s">
        <v>1436</v>
      </c>
      <c r="BG1094" s="9"/>
      <c r="BI1094" t="s">
        <v>3146</v>
      </c>
    </row>
    <row r="1095" spans="1:61" s="44" customFormat="1" ht="15.75" thickBot="1" x14ac:dyDescent="0.3">
      <c r="A1095" s="133" t="s">
        <v>1</v>
      </c>
      <c r="B1095" s="57" t="s">
        <v>2148</v>
      </c>
      <c r="C1095" s="57" t="str">
        <f>VLOOKUP(Tabelle1[[#This Row],[bank_name]],list_all_banks!$B$1:$C$691,2,FALSE)</f>
        <v>DE47734</v>
      </c>
      <c r="D1095" s="56" t="s">
        <v>152</v>
      </c>
      <c r="E1095" s="46" t="str">
        <f t="shared" si="17"/>
        <v>31.12.2015</v>
      </c>
      <c r="F1095" s="57">
        <v>2015</v>
      </c>
      <c r="G1095" s="57">
        <v>0</v>
      </c>
      <c r="H1095" s="136" t="s">
        <v>20</v>
      </c>
      <c r="I1095" s="136">
        <v>1</v>
      </c>
      <c r="J1095" s="57">
        <v>2</v>
      </c>
      <c r="K1095" s="44" t="s">
        <v>1366</v>
      </c>
      <c r="L1095" s="57">
        <v>1</v>
      </c>
      <c r="M1095" s="57" t="s">
        <v>14</v>
      </c>
      <c r="N1095" s="57" t="s">
        <v>19</v>
      </c>
      <c r="O1095" s="56"/>
      <c r="P1095" s="57">
        <v>3</v>
      </c>
      <c r="Q1095" s="57">
        <v>2</v>
      </c>
      <c r="R1095" s="57">
        <v>1</v>
      </c>
      <c r="S1095" s="57">
        <v>0</v>
      </c>
      <c r="T1095" s="56"/>
      <c r="U1095" s="57">
        <v>1</v>
      </c>
      <c r="V1095" s="57">
        <v>1</v>
      </c>
      <c r="W1095" s="136" t="s">
        <v>20</v>
      </c>
      <c r="X1095" s="56"/>
      <c r="Y1095" s="57" t="s">
        <v>1650</v>
      </c>
      <c r="Z1095" s="57">
        <v>91</v>
      </c>
      <c r="AA1095" s="57">
        <v>67</v>
      </c>
      <c r="AB1095" s="57">
        <v>60</v>
      </c>
      <c r="AC1095" s="136" t="s">
        <v>20</v>
      </c>
      <c r="AD1095" s="136" t="s">
        <v>20</v>
      </c>
      <c r="AE1095" s="136" t="s">
        <v>20</v>
      </c>
      <c r="AF1095" s="136" t="s">
        <v>20</v>
      </c>
      <c r="AG1095" s="57">
        <v>4</v>
      </c>
      <c r="AH1095" s="136" t="s">
        <v>20</v>
      </c>
      <c r="AI1095" s="136">
        <v>2</v>
      </c>
      <c r="AJ1095" s="159"/>
      <c r="AK1095" s="136">
        <v>0</v>
      </c>
      <c r="AL1095" s="136">
        <v>0</v>
      </c>
      <c r="AM1095" s="136">
        <v>1</v>
      </c>
      <c r="AN1095" s="136">
        <v>3</v>
      </c>
      <c r="AO1095" s="136" t="s">
        <v>20</v>
      </c>
      <c r="AP1095" s="159"/>
      <c r="AQ1095" s="136">
        <v>1</v>
      </c>
      <c r="AR1095" s="136">
        <v>1</v>
      </c>
      <c r="AS1095" s="136">
        <v>1</v>
      </c>
      <c r="AT1095" s="136">
        <v>3</v>
      </c>
      <c r="AU1095" s="136">
        <v>0</v>
      </c>
      <c r="AV1095" s="136">
        <v>0</v>
      </c>
      <c r="AW1095" s="57">
        <v>1</v>
      </c>
      <c r="AX1095" s="57">
        <v>4</v>
      </c>
      <c r="AY1095" s="56"/>
      <c r="AZ1095" s="122" t="s">
        <v>20</v>
      </c>
      <c r="BA1095" s="44" t="s">
        <v>2391</v>
      </c>
      <c r="BB1095" s="45" t="s">
        <v>1436</v>
      </c>
      <c r="BH1095" s="45"/>
      <c r="BI1095" t="s">
        <v>3146</v>
      </c>
    </row>
    <row r="1096" spans="1:61" x14ac:dyDescent="0.25">
      <c r="A1096" s="102" t="s">
        <v>1</v>
      </c>
      <c r="B1096" s="9" t="s">
        <v>425</v>
      </c>
      <c r="C1096" s="9" t="str">
        <f>VLOOKUP(Tabelle1[[#This Row],[bank_name]],list_all_banks!$B$1:$C$691,2,FALSE)</f>
        <v>DE47734</v>
      </c>
      <c r="D1096" s="6" t="s">
        <v>152</v>
      </c>
      <c r="E1096" s="42" t="str">
        <f t="shared" si="17"/>
        <v>31.12.2016</v>
      </c>
      <c r="F1096" s="9">
        <v>2016</v>
      </c>
      <c r="G1096" s="9">
        <v>0</v>
      </c>
      <c r="H1096" s="9" t="s">
        <v>20</v>
      </c>
      <c r="I1096" s="9">
        <v>1</v>
      </c>
      <c r="J1096" s="9">
        <v>2</v>
      </c>
      <c r="K1096" s="9" t="s">
        <v>1366</v>
      </c>
      <c r="L1096" s="9">
        <v>1</v>
      </c>
      <c r="M1096" s="9" t="s">
        <v>14</v>
      </c>
      <c r="N1096" s="9" t="s">
        <v>19</v>
      </c>
      <c r="P1096" s="9">
        <v>3</v>
      </c>
      <c r="Q1096" s="9">
        <v>2</v>
      </c>
      <c r="R1096" s="9">
        <v>1</v>
      </c>
      <c r="S1096" s="9">
        <v>0</v>
      </c>
      <c r="U1096" s="9">
        <v>1</v>
      </c>
      <c r="V1096" s="9">
        <v>1</v>
      </c>
      <c r="W1096" s="9" t="s">
        <v>20</v>
      </c>
      <c r="Y1096" s="9" t="s">
        <v>820</v>
      </c>
      <c r="Z1096" s="9">
        <v>88</v>
      </c>
      <c r="AA1096" s="9">
        <v>70</v>
      </c>
      <c r="AB1096" s="9">
        <v>53</v>
      </c>
      <c r="AC1096" s="113" t="s">
        <v>20</v>
      </c>
      <c r="AD1096" s="113" t="s">
        <v>20</v>
      </c>
      <c r="AE1096" s="113" t="s">
        <v>20</v>
      </c>
      <c r="AF1096" s="113" t="s">
        <v>20</v>
      </c>
      <c r="AG1096" s="9">
        <v>38</v>
      </c>
      <c r="AH1096" s="9" t="s">
        <v>20</v>
      </c>
      <c r="AI1096" s="9">
        <v>2</v>
      </c>
      <c r="AK1096" s="9">
        <v>0</v>
      </c>
      <c r="AL1096" s="9">
        <v>0</v>
      </c>
      <c r="AM1096" s="9">
        <v>1</v>
      </c>
      <c r="AN1096" s="9">
        <v>3</v>
      </c>
      <c r="AO1096" s="9">
        <v>0</v>
      </c>
      <c r="AQ1096" s="9">
        <v>1</v>
      </c>
      <c r="AR1096" s="9">
        <v>1</v>
      </c>
      <c r="AS1096" s="9">
        <v>1</v>
      </c>
      <c r="AT1096" s="9">
        <v>3</v>
      </c>
      <c r="AU1096" s="9">
        <v>0</v>
      </c>
      <c r="AV1096" s="9">
        <v>0</v>
      </c>
      <c r="AW1096" s="9"/>
      <c r="AX1096" s="9"/>
      <c r="BA1096" t="s">
        <v>2392</v>
      </c>
      <c r="BB1096" s="6" t="s">
        <v>1438</v>
      </c>
      <c r="BG1096" s="9"/>
      <c r="BI1096" t="s">
        <v>3146</v>
      </c>
    </row>
    <row r="1097" spans="1:61" x14ac:dyDescent="0.25">
      <c r="A1097" s="102" t="s">
        <v>1</v>
      </c>
      <c r="B1097" s="9" t="s">
        <v>425</v>
      </c>
      <c r="C1097" s="9" t="str">
        <f>VLOOKUP(Tabelle1[[#This Row],[bank_name]],list_all_banks!$B$1:$C$691,2,FALSE)</f>
        <v>DE47734</v>
      </c>
      <c r="D1097" s="6" t="s">
        <v>152</v>
      </c>
      <c r="E1097" s="42" t="str">
        <f t="shared" si="17"/>
        <v>31.12.2016</v>
      </c>
      <c r="F1097">
        <v>2016</v>
      </c>
      <c r="G1097">
        <v>0</v>
      </c>
      <c r="H1097" t="s">
        <v>20</v>
      </c>
      <c r="I1097">
        <v>1</v>
      </c>
      <c r="J1097">
        <v>2</v>
      </c>
      <c r="K1097" t="s">
        <v>1366</v>
      </c>
      <c r="L1097">
        <v>1</v>
      </c>
      <c r="M1097" t="s">
        <v>14</v>
      </c>
      <c r="N1097" t="s">
        <v>19</v>
      </c>
      <c r="P1097">
        <v>3</v>
      </c>
      <c r="Q1097">
        <v>2</v>
      </c>
      <c r="R1097">
        <v>1</v>
      </c>
      <c r="S1097">
        <v>0</v>
      </c>
      <c r="U1097">
        <v>1</v>
      </c>
      <c r="V1097">
        <v>1</v>
      </c>
      <c r="W1097" t="s">
        <v>20</v>
      </c>
      <c r="Y1097" t="s">
        <v>1</v>
      </c>
      <c r="Z1097">
        <v>2650</v>
      </c>
      <c r="AA1097">
        <v>9589</v>
      </c>
      <c r="AB1097">
        <v>443</v>
      </c>
      <c r="AC1097" s="25" t="s">
        <v>20</v>
      </c>
      <c r="AD1097" s="25" t="s">
        <v>20</v>
      </c>
      <c r="AE1097" s="25" t="s">
        <v>20</v>
      </c>
      <c r="AF1097" s="25" t="s">
        <v>20</v>
      </c>
      <c r="AG1097">
        <v>80</v>
      </c>
      <c r="AH1097" t="s">
        <v>20</v>
      </c>
      <c r="AI1097">
        <v>2</v>
      </c>
      <c r="AK1097">
        <v>0</v>
      </c>
      <c r="AL1097">
        <v>0</v>
      </c>
      <c r="AM1097">
        <v>1</v>
      </c>
      <c r="AN1097">
        <v>3</v>
      </c>
      <c r="AO1097">
        <v>0</v>
      </c>
      <c r="AQ1097">
        <v>1</v>
      </c>
      <c r="AR1097">
        <v>1</v>
      </c>
      <c r="AS1097">
        <v>1</v>
      </c>
      <c r="AT1097">
        <v>3</v>
      </c>
      <c r="AU1097">
        <v>0</v>
      </c>
      <c r="AV1097">
        <v>0</v>
      </c>
      <c r="BA1097" t="s">
        <v>2392</v>
      </c>
      <c r="BB1097" s="6" t="s">
        <v>1438</v>
      </c>
      <c r="BG1097" s="9"/>
      <c r="BI1097" t="s">
        <v>3146</v>
      </c>
    </row>
    <row r="1098" spans="1:61" s="119" customFormat="1" x14ac:dyDescent="0.25">
      <c r="A1098" s="102" t="s">
        <v>1</v>
      </c>
      <c r="B1098" t="s">
        <v>425</v>
      </c>
      <c r="C1098" t="str">
        <f>VLOOKUP(Tabelle1[[#This Row],[bank_name]],list_all_banks!$B$1:$C$691,2,FALSE)</f>
        <v>DE47734</v>
      </c>
      <c r="D1098" s="6" t="s">
        <v>152</v>
      </c>
      <c r="E1098" s="42" t="str">
        <f t="shared" si="17"/>
        <v>31.12.2016</v>
      </c>
      <c r="F1098">
        <v>2016</v>
      </c>
      <c r="G1098">
        <v>0</v>
      </c>
      <c r="H1098" t="s">
        <v>20</v>
      </c>
      <c r="I1098">
        <v>1</v>
      </c>
      <c r="J1098">
        <v>2</v>
      </c>
      <c r="K1098" t="s">
        <v>1366</v>
      </c>
      <c r="L1098">
        <v>1</v>
      </c>
      <c r="M1098" t="s">
        <v>14</v>
      </c>
      <c r="N1098" t="s">
        <v>19</v>
      </c>
      <c r="O1098" s="6"/>
      <c r="P1098">
        <v>3</v>
      </c>
      <c r="Q1098">
        <v>2</v>
      </c>
      <c r="R1098">
        <v>1</v>
      </c>
      <c r="S1098">
        <v>0</v>
      </c>
      <c r="T1098" s="6"/>
      <c r="U1098">
        <v>1</v>
      </c>
      <c r="V1098">
        <v>1</v>
      </c>
      <c r="W1098" t="s">
        <v>20</v>
      </c>
      <c r="X1098" s="6"/>
      <c r="Y1098" t="s">
        <v>1170</v>
      </c>
      <c r="Z1098">
        <v>2</v>
      </c>
      <c r="AA1098">
        <v>5</v>
      </c>
      <c r="AB1098">
        <v>0</v>
      </c>
      <c r="AC1098" s="25" t="s">
        <v>20</v>
      </c>
      <c r="AD1098" s="25" t="s">
        <v>20</v>
      </c>
      <c r="AE1098" s="25" t="s">
        <v>20</v>
      </c>
      <c r="AF1098" s="25" t="s">
        <v>20</v>
      </c>
      <c r="AG1098">
        <v>1</v>
      </c>
      <c r="AH1098" t="s">
        <v>20</v>
      </c>
      <c r="AI1098">
        <v>2</v>
      </c>
      <c r="AJ1098" s="6"/>
      <c r="AK1098">
        <v>0</v>
      </c>
      <c r="AL1098">
        <v>0</v>
      </c>
      <c r="AM1098">
        <v>1</v>
      </c>
      <c r="AN1098">
        <v>3</v>
      </c>
      <c r="AO1098">
        <v>0</v>
      </c>
      <c r="AP1098" s="6"/>
      <c r="AQ1098">
        <v>1</v>
      </c>
      <c r="AR1098">
        <v>1</v>
      </c>
      <c r="AS1098">
        <v>1</v>
      </c>
      <c r="AT1098">
        <v>3</v>
      </c>
      <c r="AU1098">
        <v>0</v>
      </c>
      <c r="AV1098">
        <v>0</v>
      </c>
      <c r="AW1098"/>
      <c r="AX1098"/>
      <c r="AY1098" s="6"/>
      <c r="AZ1098" s="42"/>
      <c r="BA1098" t="s">
        <v>2392</v>
      </c>
      <c r="BB1098" s="6" t="s">
        <v>1438</v>
      </c>
      <c r="BH1098" s="243"/>
      <c r="BI1098" t="s">
        <v>3146</v>
      </c>
    </row>
    <row r="1099" spans="1:61" x14ac:dyDescent="0.25">
      <c r="A1099" s="102" t="s">
        <v>1</v>
      </c>
      <c r="B1099" t="s">
        <v>425</v>
      </c>
      <c r="C1099" t="str">
        <f>VLOOKUP(Tabelle1[[#This Row],[bank_name]],list_all_banks!$B$1:$C$691,2,FALSE)</f>
        <v>DE47734</v>
      </c>
      <c r="D1099" s="6" t="s">
        <v>152</v>
      </c>
      <c r="E1099" s="42" t="str">
        <f t="shared" si="17"/>
        <v>31.12.2016</v>
      </c>
      <c r="F1099">
        <v>2016</v>
      </c>
      <c r="G1099">
        <v>0</v>
      </c>
      <c r="H1099" t="s">
        <v>20</v>
      </c>
      <c r="I1099">
        <v>1</v>
      </c>
      <c r="J1099">
        <v>2</v>
      </c>
      <c r="K1099" t="s">
        <v>1366</v>
      </c>
      <c r="L1099">
        <v>1</v>
      </c>
      <c r="M1099" t="s">
        <v>14</v>
      </c>
      <c r="N1099" t="s">
        <v>19</v>
      </c>
      <c r="P1099">
        <v>3</v>
      </c>
      <c r="Q1099">
        <v>2</v>
      </c>
      <c r="R1099">
        <v>1</v>
      </c>
      <c r="S1099">
        <v>0</v>
      </c>
      <c r="U1099">
        <v>1</v>
      </c>
      <c r="V1099">
        <v>1</v>
      </c>
      <c r="W1099" t="s">
        <v>20</v>
      </c>
      <c r="Y1099" t="s">
        <v>1659</v>
      </c>
      <c r="Z1099">
        <v>22</v>
      </c>
      <c r="AA1099">
        <v>58</v>
      </c>
      <c r="AB1099">
        <v>7</v>
      </c>
      <c r="AC1099" s="25" t="s">
        <v>20</v>
      </c>
      <c r="AD1099" s="25" t="s">
        <v>20</v>
      </c>
      <c r="AE1099" s="25" t="s">
        <v>20</v>
      </c>
      <c r="AF1099" s="25" t="s">
        <v>20</v>
      </c>
      <c r="AG1099">
        <v>3</v>
      </c>
      <c r="AH1099" t="s">
        <v>20</v>
      </c>
      <c r="AI1099">
        <v>2</v>
      </c>
      <c r="AK1099">
        <v>0</v>
      </c>
      <c r="AL1099">
        <v>0</v>
      </c>
      <c r="AM1099">
        <v>1</v>
      </c>
      <c r="AN1099">
        <v>3</v>
      </c>
      <c r="AO1099">
        <v>0</v>
      </c>
      <c r="AQ1099">
        <v>1</v>
      </c>
      <c r="AR1099">
        <v>1</v>
      </c>
      <c r="AS1099">
        <v>1</v>
      </c>
      <c r="AT1099">
        <v>3</v>
      </c>
      <c r="AU1099">
        <v>0</v>
      </c>
      <c r="AV1099">
        <v>0</v>
      </c>
      <c r="BA1099" t="s">
        <v>2392</v>
      </c>
      <c r="BB1099" s="6" t="s">
        <v>1438</v>
      </c>
      <c r="BG1099" s="9"/>
      <c r="BI1099" t="s">
        <v>3146</v>
      </c>
    </row>
    <row r="1100" spans="1:61" x14ac:dyDescent="0.25">
      <c r="A1100" s="102" t="s">
        <v>1</v>
      </c>
      <c r="B1100" t="s">
        <v>425</v>
      </c>
      <c r="C1100" t="str">
        <f>VLOOKUP(Tabelle1[[#This Row],[bank_name]],list_all_banks!$B$1:$C$691,2,FALSE)</f>
        <v>DE47734</v>
      </c>
      <c r="D1100" s="6" t="s">
        <v>152</v>
      </c>
      <c r="E1100" s="42" t="str">
        <f t="shared" si="17"/>
        <v>31.12.2016</v>
      </c>
      <c r="F1100">
        <v>2016</v>
      </c>
      <c r="G1100">
        <v>0</v>
      </c>
      <c r="H1100" t="s">
        <v>20</v>
      </c>
      <c r="I1100">
        <v>1</v>
      </c>
      <c r="J1100">
        <v>2</v>
      </c>
      <c r="K1100" t="s">
        <v>1366</v>
      </c>
      <c r="L1100">
        <v>1</v>
      </c>
      <c r="M1100" t="s">
        <v>14</v>
      </c>
      <c r="N1100" t="s">
        <v>19</v>
      </c>
      <c r="P1100">
        <v>3</v>
      </c>
      <c r="Q1100">
        <v>2</v>
      </c>
      <c r="R1100">
        <v>1</v>
      </c>
      <c r="S1100">
        <v>0</v>
      </c>
      <c r="U1100">
        <v>1</v>
      </c>
      <c r="V1100">
        <v>1</v>
      </c>
      <c r="W1100" t="s">
        <v>20</v>
      </c>
      <c r="Y1100" t="s">
        <v>1697</v>
      </c>
      <c r="Z1100">
        <v>5</v>
      </c>
      <c r="AA1100">
        <v>15</v>
      </c>
      <c r="AB1100">
        <v>0</v>
      </c>
      <c r="AC1100" s="25" t="s">
        <v>20</v>
      </c>
      <c r="AD1100" s="25" t="s">
        <v>20</v>
      </c>
      <c r="AE1100" s="25" t="s">
        <v>20</v>
      </c>
      <c r="AF1100" s="25" t="s">
        <v>20</v>
      </c>
      <c r="AG1100">
        <v>0</v>
      </c>
      <c r="AH1100" t="s">
        <v>20</v>
      </c>
      <c r="AI1100">
        <v>2</v>
      </c>
      <c r="AK1100">
        <v>0</v>
      </c>
      <c r="AL1100">
        <v>0</v>
      </c>
      <c r="AM1100">
        <v>1</v>
      </c>
      <c r="AN1100">
        <v>3</v>
      </c>
      <c r="AO1100">
        <v>0</v>
      </c>
      <c r="AQ1100">
        <v>1</v>
      </c>
      <c r="AR1100">
        <v>1</v>
      </c>
      <c r="AS1100">
        <v>1</v>
      </c>
      <c r="AT1100">
        <v>3</v>
      </c>
      <c r="AU1100">
        <v>0</v>
      </c>
      <c r="AV1100">
        <v>0</v>
      </c>
      <c r="BA1100" t="s">
        <v>2392</v>
      </c>
      <c r="BB1100" s="6" t="s">
        <v>1438</v>
      </c>
      <c r="BG1100" s="9"/>
      <c r="BI1100" t="s">
        <v>3146</v>
      </c>
    </row>
    <row r="1101" spans="1:61" x14ac:dyDescent="0.25">
      <c r="A1101" s="102" t="s">
        <v>1</v>
      </c>
      <c r="B1101" t="s">
        <v>425</v>
      </c>
      <c r="C1101" t="str">
        <f>VLOOKUP(Tabelle1[[#This Row],[bank_name]],list_all_banks!$B$1:$C$691,2,FALSE)</f>
        <v>DE47734</v>
      </c>
      <c r="D1101" s="6" t="s">
        <v>152</v>
      </c>
      <c r="E1101" s="42" t="str">
        <f t="shared" si="17"/>
        <v>31.12.2016</v>
      </c>
      <c r="F1101">
        <v>2016</v>
      </c>
      <c r="G1101">
        <v>0</v>
      </c>
      <c r="H1101" t="s">
        <v>20</v>
      </c>
      <c r="I1101">
        <v>1</v>
      </c>
      <c r="J1101">
        <v>2</v>
      </c>
      <c r="K1101" t="s">
        <v>1366</v>
      </c>
      <c r="L1101">
        <v>1</v>
      </c>
      <c r="M1101" t="s">
        <v>14</v>
      </c>
      <c r="N1101" t="s">
        <v>19</v>
      </c>
      <c r="P1101">
        <v>3</v>
      </c>
      <c r="Q1101">
        <v>2</v>
      </c>
      <c r="R1101">
        <v>1</v>
      </c>
      <c r="S1101">
        <v>0</v>
      </c>
      <c r="U1101">
        <v>1</v>
      </c>
      <c r="V1101">
        <v>1</v>
      </c>
      <c r="W1101" t="s">
        <v>20</v>
      </c>
      <c r="Y1101" t="s">
        <v>1683</v>
      </c>
      <c r="Z1101">
        <v>10</v>
      </c>
      <c r="AA1101">
        <v>22</v>
      </c>
      <c r="AB1101">
        <v>7</v>
      </c>
      <c r="AC1101" s="25" t="s">
        <v>20</v>
      </c>
      <c r="AD1101" s="25" t="s">
        <v>20</v>
      </c>
      <c r="AE1101" s="25" t="s">
        <v>20</v>
      </c>
      <c r="AF1101" s="25" t="s">
        <v>20</v>
      </c>
      <c r="AG1101">
        <v>2</v>
      </c>
      <c r="AH1101" t="s">
        <v>20</v>
      </c>
      <c r="AI1101">
        <v>2</v>
      </c>
      <c r="AK1101">
        <v>0</v>
      </c>
      <c r="AL1101">
        <v>0</v>
      </c>
      <c r="AM1101">
        <v>1</v>
      </c>
      <c r="AN1101">
        <v>3</v>
      </c>
      <c r="AO1101">
        <v>0</v>
      </c>
      <c r="AQ1101">
        <v>1</v>
      </c>
      <c r="AR1101">
        <v>1</v>
      </c>
      <c r="AS1101">
        <v>1</v>
      </c>
      <c r="AT1101">
        <v>3</v>
      </c>
      <c r="AU1101">
        <v>0</v>
      </c>
      <c r="AV1101">
        <v>0</v>
      </c>
      <c r="BA1101" t="s">
        <v>2392</v>
      </c>
      <c r="BB1101" s="6" t="s">
        <v>1438</v>
      </c>
      <c r="BG1101" s="9"/>
      <c r="BI1101" t="s">
        <v>3146</v>
      </c>
    </row>
    <row r="1102" spans="1:61" x14ac:dyDescent="0.25">
      <c r="A1102" s="102" t="s">
        <v>1</v>
      </c>
      <c r="B1102" t="s">
        <v>425</v>
      </c>
      <c r="C1102" t="str">
        <f>VLOOKUP(Tabelle1[[#This Row],[bank_name]],list_all_banks!$B$1:$C$691,2,FALSE)</f>
        <v>DE47734</v>
      </c>
      <c r="D1102" s="6" t="s">
        <v>152</v>
      </c>
      <c r="E1102" s="42" t="str">
        <f t="shared" si="17"/>
        <v>31.12.2016</v>
      </c>
      <c r="F1102">
        <v>2016</v>
      </c>
      <c r="G1102">
        <v>0</v>
      </c>
      <c r="H1102" t="s">
        <v>20</v>
      </c>
      <c r="I1102">
        <v>1</v>
      </c>
      <c r="J1102">
        <v>2</v>
      </c>
      <c r="K1102" t="s">
        <v>1366</v>
      </c>
      <c r="L1102">
        <v>1</v>
      </c>
      <c r="M1102" t="s">
        <v>14</v>
      </c>
      <c r="N1102" t="s">
        <v>19</v>
      </c>
      <c r="P1102">
        <v>3</v>
      </c>
      <c r="Q1102">
        <v>2</v>
      </c>
      <c r="R1102">
        <v>1</v>
      </c>
      <c r="S1102">
        <v>0</v>
      </c>
      <c r="U1102">
        <v>1</v>
      </c>
      <c r="V1102">
        <v>1</v>
      </c>
      <c r="W1102" t="s">
        <v>20</v>
      </c>
      <c r="Y1102" s="117" t="s">
        <v>6</v>
      </c>
      <c r="Z1102">
        <v>1</v>
      </c>
      <c r="AA1102">
        <v>4</v>
      </c>
      <c r="AB1102">
        <v>-2</v>
      </c>
      <c r="AC1102" s="25" t="s">
        <v>20</v>
      </c>
      <c r="AD1102" s="25" t="s">
        <v>20</v>
      </c>
      <c r="AE1102" s="25" t="s">
        <v>20</v>
      </c>
      <c r="AF1102" s="25" t="s">
        <v>20</v>
      </c>
      <c r="AG1102">
        <v>0</v>
      </c>
      <c r="AH1102" t="s">
        <v>20</v>
      </c>
      <c r="AI1102">
        <v>2</v>
      </c>
      <c r="AK1102">
        <v>0</v>
      </c>
      <c r="AL1102">
        <v>0</v>
      </c>
      <c r="AM1102">
        <v>1</v>
      </c>
      <c r="AN1102">
        <v>3</v>
      </c>
      <c r="AO1102">
        <v>0</v>
      </c>
      <c r="AQ1102">
        <v>1</v>
      </c>
      <c r="AR1102">
        <v>1</v>
      </c>
      <c r="AS1102">
        <v>1</v>
      </c>
      <c r="AT1102">
        <v>3</v>
      </c>
      <c r="AU1102">
        <v>0</v>
      </c>
      <c r="AV1102">
        <v>0</v>
      </c>
      <c r="BA1102" t="s">
        <v>2392</v>
      </c>
      <c r="BB1102" s="6" t="s">
        <v>1438</v>
      </c>
      <c r="BG1102" s="9"/>
      <c r="BI1102" t="s">
        <v>3146</v>
      </c>
    </row>
    <row r="1103" spans="1:61" x14ac:dyDescent="0.25">
      <c r="A1103" s="102" t="s">
        <v>1</v>
      </c>
      <c r="B1103" t="s">
        <v>425</v>
      </c>
      <c r="C1103" t="str">
        <f>VLOOKUP(Tabelle1[[#This Row],[bank_name]],list_all_banks!$B$1:$C$691,2,FALSE)</f>
        <v>DE47734</v>
      </c>
      <c r="D1103" s="6" t="s">
        <v>152</v>
      </c>
      <c r="E1103" s="42" t="str">
        <f t="shared" si="17"/>
        <v>31.12.2016</v>
      </c>
      <c r="F1103">
        <v>2016</v>
      </c>
      <c r="G1103">
        <v>0</v>
      </c>
      <c r="H1103" t="s">
        <v>20</v>
      </c>
      <c r="I1103">
        <v>1</v>
      </c>
      <c r="J1103">
        <v>2</v>
      </c>
      <c r="K1103" t="s">
        <v>1366</v>
      </c>
      <c r="L1103">
        <v>1</v>
      </c>
      <c r="M1103" t="s">
        <v>14</v>
      </c>
      <c r="N1103" t="s">
        <v>19</v>
      </c>
      <c r="P1103">
        <v>3</v>
      </c>
      <c r="Q1103">
        <v>2</v>
      </c>
      <c r="R1103">
        <v>1</v>
      </c>
      <c r="S1103">
        <v>0</v>
      </c>
      <c r="U1103">
        <v>1</v>
      </c>
      <c r="V1103">
        <v>1</v>
      </c>
      <c r="W1103" t="s">
        <v>20</v>
      </c>
      <c r="Y1103" s="117" t="s">
        <v>7</v>
      </c>
      <c r="Z1103">
        <v>0</v>
      </c>
      <c r="AA1103">
        <v>23</v>
      </c>
      <c r="AB1103">
        <v>0</v>
      </c>
      <c r="AC1103" s="25" t="s">
        <v>20</v>
      </c>
      <c r="AD1103" s="25" t="s">
        <v>20</v>
      </c>
      <c r="AE1103" s="25" t="s">
        <v>20</v>
      </c>
      <c r="AF1103" s="25" t="s">
        <v>20</v>
      </c>
      <c r="AG1103">
        <v>0</v>
      </c>
      <c r="AH1103" t="s">
        <v>20</v>
      </c>
      <c r="AI1103">
        <v>2</v>
      </c>
      <c r="AK1103">
        <v>0</v>
      </c>
      <c r="AL1103">
        <v>0</v>
      </c>
      <c r="AM1103">
        <v>1</v>
      </c>
      <c r="AN1103">
        <v>3</v>
      </c>
      <c r="AO1103">
        <v>0</v>
      </c>
      <c r="AQ1103">
        <v>1</v>
      </c>
      <c r="AR1103">
        <v>1</v>
      </c>
      <c r="AS1103">
        <v>1</v>
      </c>
      <c r="AT1103">
        <v>3</v>
      </c>
      <c r="AU1103">
        <v>0</v>
      </c>
      <c r="AV1103">
        <v>0</v>
      </c>
      <c r="BA1103" t="s">
        <v>2392</v>
      </c>
      <c r="BB1103" s="6" t="s">
        <v>1438</v>
      </c>
      <c r="BG1103" s="9"/>
      <c r="BI1103" t="s">
        <v>3146</v>
      </c>
    </row>
    <row r="1104" spans="1:61" s="44" customFormat="1" ht="15.75" thickBot="1" x14ac:dyDescent="0.3">
      <c r="A1104" s="133" t="s">
        <v>1</v>
      </c>
      <c r="B1104" s="44" t="s">
        <v>425</v>
      </c>
      <c r="C1104" s="44" t="str">
        <f>VLOOKUP(Tabelle1[[#This Row],[bank_name]],list_all_banks!$B$1:$C$691,2,FALSE)</f>
        <v>DE47734</v>
      </c>
      <c r="D1104" s="45" t="s">
        <v>152</v>
      </c>
      <c r="E1104" s="46" t="str">
        <f t="shared" si="17"/>
        <v>31.12.2016</v>
      </c>
      <c r="F1104" s="44">
        <v>2016</v>
      </c>
      <c r="G1104" s="44">
        <v>0</v>
      </c>
      <c r="H1104" s="44" t="s">
        <v>20</v>
      </c>
      <c r="I1104" s="44">
        <v>1</v>
      </c>
      <c r="J1104" s="44">
        <v>2</v>
      </c>
      <c r="K1104" s="44" t="s">
        <v>1366</v>
      </c>
      <c r="L1104" s="44">
        <v>1</v>
      </c>
      <c r="M1104" s="44" t="s">
        <v>14</v>
      </c>
      <c r="N1104" s="44" t="s">
        <v>19</v>
      </c>
      <c r="O1104" s="45"/>
      <c r="P1104" s="44">
        <v>3</v>
      </c>
      <c r="Q1104" s="44">
        <v>2</v>
      </c>
      <c r="R1104" s="44">
        <v>1</v>
      </c>
      <c r="S1104" s="44">
        <v>0</v>
      </c>
      <c r="T1104" s="45"/>
      <c r="U1104" s="44">
        <v>1</v>
      </c>
      <c r="V1104" s="44">
        <v>1</v>
      </c>
      <c r="W1104" s="44" t="s">
        <v>20</v>
      </c>
      <c r="X1104" s="45"/>
      <c r="Y1104" s="44" t="s">
        <v>1650</v>
      </c>
      <c r="Z1104" s="44">
        <v>101</v>
      </c>
      <c r="AA1104" s="44">
        <v>64</v>
      </c>
      <c r="AB1104" s="44">
        <v>60</v>
      </c>
      <c r="AC1104" s="136" t="s">
        <v>20</v>
      </c>
      <c r="AD1104" s="136" t="s">
        <v>20</v>
      </c>
      <c r="AE1104" s="136" t="s">
        <v>20</v>
      </c>
      <c r="AF1104" s="136" t="s">
        <v>20</v>
      </c>
      <c r="AG1104" s="44">
        <v>3</v>
      </c>
      <c r="AH1104" s="44" t="s">
        <v>20</v>
      </c>
      <c r="AI1104" s="44">
        <v>2</v>
      </c>
      <c r="AJ1104" s="45"/>
      <c r="AK1104" s="44">
        <v>0</v>
      </c>
      <c r="AL1104" s="44">
        <v>0</v>
      </c>
      <c r="AM1104" s="44">
        <v>1</v>
      </c>
      <c r="AN1104" s="44">
        <v>3</v>
      </c>
      <c r="AO1104" s="44">
        <v>0</v>
      </c>
      <c r="AP1104" s="45"/>
      <c r="AQ1104" s="44">
        <v>1</v>
      </c>
      <c r="AR1104" s="44">
        <v>1</v>
      </c>
      <c r="AS1104" s="44">
        <v>1</v>
      </c>
      <c r="AT1104" s="44">
        <v>3</v>
      </c>
      <c r="AU1104" s="44">
        <v>0</v>
      </c>
      <c r="AV1104" s="44">
        <v>0</v>
      </c>
      <c r="AY1104" s="45"/>
      <c r="AZ1104" s="46"/>
      <c r="BA1104" s="44" t="s">
        <v>2392</v>
      </c>
      <c r="BB1104" s="45" t="s">
        <v>1438</v>
      </c>
      <c r="BH1104" s="45"/>
      <c r="BI1104" t="s">
        <v>3146</v>
      </c>
    </row>
    <row r="1105" spans="1:61" x14ac:dyDescent="0.25">
      <c r="A1105" t="s">
        <v>1</v>
      </c>
      <c r="B1105" t="s">
        <v>426</v>
      </c>
      <c r="C1105" t="str">
        <f>VLOOKUP(Tabelle1[[#This Row],[bank_name]],list_all_banks!$B$1:$C$691,2,FALSE)</f>
        <v>DE47958</v>
      </c>
      <c r="D1105" s="6" t="s">
        <v>427</v>
      </c>
      <c r="E1105" s="42" t="str">
        <f t="shared" si="17"/>
        <v>31.12.</v>
      </c>
      <c r="U1105" s="9"/>
      <c r="BG1105" s="9"/>
    </row>
    <row r="1106" spans="1:61" x14ac:dyDescent="0.25">
      <c r="A1106" t="s">
        <v>1</v>
      </c>
      <c r="B1106" t="s">
        <v>2066</v>
      </c>
      <c r="C1106" t="str">
        <f>VLOOKUP(Tabelle1[[#This Row],[bank_name]],list_all_banks!$B$1:$C$691,2,FALSE)</f>
        <v>DE48901</v>
      </c>
      <c r="D1106" s="6" t="s">
        <v>428</v>
      </c>
      <c r="E1106" s="42" t="str">
        <f t="shared" si="17"/>
        <v>31.12.</v>
      </c>
      <c r="U1106" s="9"/>
      <c r="BG1106" s="9"/>
    </row>
    <row r="1107" spans="1:61" x14ac:dyDescent="0.25">
      <c r="A1107" s="9" t="s">
        <v>1</v>
      </c>
      <c r="B1107" s="9" t="s">
        <v>2067</v>
      </c>
      <c r="C1107" s="9" t="str">
        <f>VLOOKUP(Tabelle1[[#This Row],[bank_name]],list_all_banks!$B$1:$C$691,2,FALSE)</f>
        <v>DE48944</v>
      </c>
      <c r="D1107" s="6" t="s">
        <v>429</v>
      </c>
      <c r="E1107" s="42" t="str">
        <f t="shared" si="17"/>
        <v>31.12.</v>
      </c>
      <c r="F1107" s="9"/>
      <c r="G1107" s="9"/>
      <c r="H1107" s="9"/>
      <c r="I1107" s="9"/>
      <c r="J1107" s="9"/>
      <c r="K1107" s="9"/>
      <c r="L1107" s="9"/>
      <c r="M1107" s="9"/>
      <c r="N1107" s="9"/>
      <c r="P1107" s="9"/>
      <c r="Q1107" s="9"/>
      <c r="R1107" s="9"/>
      <c r="S1107" s="9"/>
      <c r="U1107" s="9"/>
      <c r="V1107" s="9"/>
      <c r="W1107" s="9"/>
      <c r="Y1107" s="9"/>
      <c r="Z1107" s="9"/>
      <c r="AA1107" s="9"/>
      <c r="AB1107" s="9"/>
      <c r="AC1107" s="9"/>
      <c r="AD1107" s="9"/>
      <c r="AE1107" s="9"/>
      <c r="AF1107" s="9"/>
      <c r="AG1107" s="9"/>
      <c r="AH1107" s="9"/>
      <c r="AI1107" s="9"/>
      <c r="AK1107" s="9"/>
      <c r="AL1107" s="9"/>
      <c r="AM1107" s="9"/>
      <c r="AN1107" s="9"/>
      <c r="AO1107" s="9"/>
      <c r="AQ1107" s="9"/>
      <c r="AR1107" s="9"/>
      <c r="AS1107" s="9"/>
      <c r="AT1107" s="9"/>
      <c r="AU1107" s="9"/>
      <c r="AV1107" s="9"/>
      <c r="AW1107" s="9"/>
      <c r="AX1107" s="9"/>
      <c r="BA1107" s="9"/>
      <c r="BG1107" s="9"/>
    </row>
    <row r="1108" spans="1:61" x14ac:dyDescent="0.25">
      <c r="A1108" t="s">
        <v>1</v>
      </c>
      <c r="B1108" t="s">
        <v>430</v>
      </c>
      <c r="C1108" t="str">
        <f>VLOOKUP(Tabelle1[[#This Row],[bank_name]],list_all_banks!$B$1:$C$691,2,FALSE)</f>
        <v>DE50616</v>
      </c>
      <c r="D1108" s="6" t="s">
        <v>431</v>
      </c>
      <c r="E1108" s="42" t="str">
        <f t="shared" si="17"/>
        <v>31.12.</v>
      </c>
      <c r="G1108" s="5"/>
      <c r="U1108" s="9"/>
      <c r="BG1108" s="9"/>
    </row>
    <row r="1109" spans="1:61" s="74" customFormat="1" x14ac:dyDescent="0.25">
      <c r="A1109" t="s">
        <v>1</v>
      </c>
      <c r="B1109" t="s">
        <v>432</v>
      </c>
      <c r="C1109" t="str">
        <f>VLOOKUP(Tabelle1[[#This Row],[bank_name]],list_all_banks!$B$1:$C$691,2,FALSE)</f>
        <v>DE50814</v>
      </c>
      <c r="D1109" s="6" t="s">
        <v>433</v>
      </c>
      <c r="E1109" s="42" t="str">
        <f t="shared" si="17"/>
        <v>31.12.</v>
      </c>
      <c r="F1109"/>
      <c r="G1109"/>
      <c r="H1109"/>
      <c r="I1109"/>
      <c r="J1109"/>
      <c r="K1109"/>
      <c r="L1109"/>
      <c r="M1109"/>
      <c r="N1109"/>
      <c r="O1109" s="6"/>
      <c r="P1109"/>
      <c r="Q1109"/>
      <c r="R1109"/>
      <c r="S1109"/>
      <c r="T1109" s="6"/>
      <c r="U1109" s="9"/>
      <c r="V1109"/>
      <c r="W1109"/>
      <c r="X1109" s="6"/>
      <c r="Y1109"/>
      <c r="Z1109"/>
      <c r="AA1109"/>
      <c r="AB1109"/>
      <c r="AC1109"/>
      <c r="AD1109"/>
      <c r="AE1109"/>
      <c r="AF1109"/>
      <c r="AG1109"/>
      <c r="AH1109"/>
      <c r="AI1109"/>
      <c r="AJ1109" s="6"/>
      <c r="AK1109"/>
      <c r="AL1109"/>
      <c r="AM1109"/>
      <c r="AN1109"/>
      <c r="AO1109"/>
      <c r="AP1109" s="6"/>
      <c r="AQ1109"/>
      <c r="AR1109"/>
      <c r="AS1109"/>
      <c r="AT1109"/>
      <c r="AU1109"/>
      <c r="AV1109"/>
      <c r="AW1109"/>
      <c r="AX1109"/>
      <c r="AY1109" s="6"/>
      <c r="AZ1109" s="42"/>
      <c r="BA1109"/>
      <c r="BB1109" s="6"/>
      <c r="BH1109" s="75"/>
      <c r="BI1109" s="9"/>
    </row>
    <row r="1110" spans="1:61" s="44" customFormat="1" ht="15.75" thickBot="1" x14ac:dyDescent="0.3">
      <c r="A1110" s="44" t="s">
        <v>1</v>
      </c>
      <c r="B1110" s="44" t="s">
        <v>432</v>
      </c>
      <c r="C1110" s="44" t="str">
        <f>VLOOKUP(Tabelle1[[#This Row],[bank_name]],list_all_banks!$B$1:$C$691,2,FALSE)</f>
        <v>DE50814</v>
      </c>
      <c r="D1110" s="45" t="s">
        <v>433</v>
      </c>
      <c r="E1110" s="46" t="str">
        <f t="shared" si="17"/>
        <v>31.12.</v>
      </c>
      <c r="O1110" s="45"/>
      <c r="T1110" s="45"/>
      <c r="X1110" s="45"/>
      <c r="AJ1110" s="45"/>
      <c r="AP1110" s="45"/>
      <c r="AY1110" s="45"/>
      <c r="AZ1110" s="46"/>
      <c r="BB1110" s="45"/>
      <c r="BH1110" s="45"/>
      <c r="BI1110" s="9"/>
    </row>
    <row r="1111" spans="1:61" x14ac:dyDescent="0.25">
      <c r="A1111" s="17" t="s">
        <v>1</v>
      </c>
      <c r="B1111" s="40" t="s">
        <v>434</v>
      </c>
      <c r="C1111" t="str">
        <f>VLOOKUP(Tabelle1[[#This Row],[bank_name]],list_all_banks!$B$1:$C$691,2,FALSE)</f>
        <v>DE50917</v>
      </c>
      <c r="D1111" s="6" t="s">
        <v>435</v>
      </c>
      <c r="E1111" s="42" t="str">
        <f t="shared" si="17"/>
        <v>31.12.2014</v>
      </c>
      <c r="F1111">
        <v>2014</v>
      </c>
      <c r="G1111">
        <v>0</v>
      </c>
      <c r="H1111" t="s">
        <v>20</v>
      </c>
      <c r="I1111">
        <v>1</v>
      </c>
      <c r="J1111" t="s">
        <v>1382</v>
      </c>
      <c r="K1111" t="s">
        <v>1</v>
      </c>
      <c r="L1111">
        <v>1</v>
      </c>
      <c r="M1111" t="s">
        <v>14</v>
      </c>
      <c r="N1111" t="s">
        <v>1626</v>
      </c>
      <c r="P1111">
        <v>3</v>
      </c>
      <c r="Q1111">
        <v>2</v>
      </c>
      <c r="R1111">
        <v>1</v>
      </c>
      <c r="S1111">
        <v>0</v>
      </c>
      <c r="U1111" s="9">
        <v>0</v>
      </c>
      <c r="V1111">
        <v>0</v>
      </c>
      <c r="W1111" t="s">
        <v>20</v>
      </c>
      <c r="Y1111" t="s">
        <v>1</v>
      </c>
      <c r="Z1111" s="34">
        <v>1659010336</v>
      </c>
      <c r="AA1111" s="34">
        <v>2915</v>
      </c>
      <c r="AB1111" s="34">
        <v>883701685</v>
      </c>
      <c r="AC1111" t="s">
        <v>20</v>
      </c>
      <c r="AD1111" t="s">
        <v>20</v>
      </c>
      <c r="AE1111" t="s">
        <v>20</v>
      </c>
      <c r="AF1111" t="s">
        <v>20</v>
      </c>
      <c r="AG1111" s="34">
        <v>214165589</v>
      </c>
      <c r="AH1111">
        <v>0</v>
      </c>
      <c r="AI1111">
        <v>0</v>
      </c>
      <c r="AK1111">
        <v>0</v>
      </c>
      <c r="AL1111">
        <v>0</v>
      </c>
      <c r="AM1111">
        <v>3</v>
      </c>
      <c r="AN1111">
        <v>0</v>
      </c>
      <c r="AO1111">
        <v>0</v>
      </c>
      <c r="AQ1111">
        <v>1</v>
      </c>
      <c r="AR1111">
        <v>1</v>
      </c>
      <c r="AS1111">
        <v>1</v>
      </c>
      <c r="AT1111">
        <v>4</v>
      </c>
      <c r="AU1111">
        <v>5</v>
      </c>
      <c r="AV1111">
        <v>0</v>
      </c>
      <c r="AZ1111" s="42" t="s">
        <v>2275</v>
      </c>
      <c r="BA1111" s="14" t="s">
        <v>2393</v>
      </c>
      <c r="BG1111" s="9"/>
      <c r="BI1111" t="s">
        <v>3146</v>
      </c>
    </row>
    <row r="1112" spans="1:61" x14ac:dyDescent="0.25">
      <c r="A1112" s="17" t="s">
        <v>1</v>
      </c>
      <c r="B1112" s="40" t="s">
        <v>434</v>
      </c>
      <c r="C1112" t="str">
        <f>VLOOKUP(Tabelle1[[#This Row],[bank_name]],list_all_banks!$B$1:$C$691,2,FALSE)</f>
        <v>DE50917</v>
      </c>
      <c r="D1112" s="6" t="s">
        <v>435</v>
      </c>
      <c r="E1112" s="42" t="str">
        <f t="shared" si="17"/>
        <v>31.12.2014</v>
      </c>
      <c r="F1112">
        <v>2014</v>
      </c>
      <c r="G1112">
        <v>0</v>
      </c>
      <c r="H1112" t="s">
        <v>20</v>
      </c>
      <c r="I1112">
        <v>1</v>
      </c>
      <c r="J1112" t="s">
        <v>1382</v>
      </c>
      <c r="K1112" t="s">
        <v>1</v>
      </c>
      <c r="L1112">
        <v>1</v>
      </c>
      <c r="M1112" t="s">
        <v>14</v>
      </c>
      <c r="N1112" t="s">
        <v>1626</v>
      </c>
      <c r="P1112">
        <v>3</v>
      </c>
      <c r="Q1112">
        <v>2</v>
      </c>
      <c r="R1112">
        <v>1</v>
      </c>
      <c r="S1112">
        <v>0</v>
      </c>
      <c r="U1112" s="9">
        <v>0</v>
      </c>
      <c r="V1112">
        <v>0</v>
      </c>
      <c r="W1112" t="s">
        <v>20</v>
      </c>
      <c r="Y1112" t="s">
        <v>1170</v>
      </c>
      <c r="Z1112" s="34">
        <v>222931303</v>
      </c>
      <c r="AA1112">
        <v>347</v>
      </c>
      <c r="AB1112" s="34">
        <v>150767223</v>
      </c>
      <c r="AC1112" t="s">
        <v>20</v>
      </c>
      <c r="AD1112" t="s">
        <v>20</v>
      </c>
      <c r="AE1112" t="s">
        <v>20</v>
      </c>
      <c r="AF1112" t="s">
        <v>20</v>
      </c>
      <c r="AG1112" s="34">
        <v>6106779</v>
      </c>
      <c r="AH1112">
        <v>0</v>
      </c>
      <c r="AI1112">
        <v>0</v>
      </c>
      <c r="AK1112">
        <v>0</v>
      </c>
      <c r="AL1112">
        <v>0</v>
      </c>
      <c r="AM1112">
        <v>3</v>
      </c>
      <c r="AN1112">
        <v>0</v>
      </c>
      <c r="AO1112">
        <v>0</v>
      </c>
      <c r="AQ1112">
        <v>1</v>
      </c>
      <c r="AR1112">
        <v>1</v>
      </c>
      <c r="AS1112">
        <v>1</v>
      </c>
      <c r="AT1112">
        <v>4</v>
      </c>
      <c r="AU1112">
        <v>5</v>
      </c>
      <c r="AV1112">
        <v>0</v>
      </c>
      <c r="AZ1112" s="42" t="s">
        <v>2276</v>
      </c>
      <c r="BA1112" s="14" t="s">
        <v>2393</v>
      </c>
      <c r="BG1112" s="9"/>
      <c r="BI1112" t="s">
        <v>3146</v>
      </c>
    </row>
    <row r="1113" spans="1:61" x14ac:dyDescent="0.25">
      <c r="A1113" s="17" t="s">
        <v>1</v>
      </c>
      <c r="B1113" s="40" t="s">
        <v>434</v>
      </c>
      <c r="C1113" t="str">
        <f>VLOOKUP(Tabelle1[[#This Row],[bank_name]],list_all_banks!$B$1:$C$691,2,FALSE)</f>
        <v>DE50917</v>
      </c>
      <c r="D1113" s="6" t="s">
        <v>435</v>
      </c>
      <c r="E1113" s="42" t="str">
        <f t="shared" si="17"/>
        <v>31.12.2014</v>
      </c>
      <c r="F1113">
        <v>2014</v>
      </c>
      <c r="G1113">
        <v>0</v>
      </c>
      <c r="H1113" t="s">
        <v>20</v>
      </c>
      <c r="I1113">
        <v>1</v>
      </c>
      <c r="J1113" t="s">
        <v>1382</v>
      </c>
      <c r="K1113" t="s">
        <v>1</v>
      </c>
      <c r="L1113">
        <v>1</v>
      </c>
      <c r="M1113" t="s">
        <v>14</v>
      </c>
      <c r="N1113" t="s">
        <v>1626</v>
      </c>
      <c r="P1113">
        <v>3</v>
      </c>
      <c r="Q1113">
        <v>2</v>
      </c>
      <c r="R1113">
        <v>1</v>
      </c>
      <c r="S1113">
        <v>0</v>
      </c>
      <c r="U1113" s="9">
        <v>0</v>
      </c>
      <c r="V1113">
        <v>0</v>
      </c>
      <c r="W1113" t="s">
        <v>20</v>
      </c>
      <c r="Y1113" t="s">
        <v>1696</v>
      </c>
      <c r="Z1113" s="34">
        <v>2240264</v>
      </c>
      <c r="AA1113">
        <v>4</v>
      </c>
      <c r="AB1113" s="34">
        <v>744755</v>
      </c>
      <c r="AC1113" t="s">
        <v>20</v>
      </c>
      <c r="AD1113" t="s">
        <v>20</v>
      </c>
      <c r="AE1113" t="s">
        <v>20</v>
      </c>
      <c r="AF1113" t="s">
        <v>20</v>
      </c>
      <c r="AG1113" s="34">
        <v>127543</v>
      </c>
      <c r="AH1113">
        <v>0</v>
      </c>
      <c r="AI1113">
        <v>0</v>
      </c>
      <c r="AK1113">
        <v>0</v>
      </c>
      <c r="AL1113">
        <v>0</v>
      </c>
      <c r="AM1113">
        <v>3</v>
      </c>
      <c r="AN1113">
        <v>0</v>
      </c>
      <c r="AO1113">
        <v>0</v>
      </c>
      <c r="AQ1113">
        <v>1</v>
      </c>
      <c r="AR1113">
        <v>1</v>
      </c>
      <c r="AS1113">
        <v>1</v>
      </c>
      <c r="AT1113">
        <v>4</v>
      </c>
      <c r="AU1113">
        <v>5</v>
      </c>
      <c r="AV1113">
        <v>0</v>
      </c>
      <c r="AZ1113" s="42" t="s">
        <v>2277</v>
      </c>
      <c r="BA1113" s="14" t="s">
        <v>2393</v>
      </c>
      <c r="BG1113" s="9"/>
      <c r="BI1113" t="s">
        <v>3146</v>
      </c>
    </row>
    <row r="1114" spans="1:61" s="44" customFormat="1" ht="15.75" thickBot="1" x14ac:dyDescent="0.3">
      <c r="A1114" s="133" t="s">
        <v>1</v>
      </c>
      <c r="B1114" s="48" t="s">
        <v>434</v>
      </c>
      <c r="C1114" s="44" t="str">
        <f>VLOOKUP(Tabelle1[[#This Row],[bank_name]],list_all_banks!$B$1:$C$691,2,FALSE)</f>
        <v>DE50917</v>
      </c>
      <c r="D1114" s="45" t="s">
        <v>435</v>
      </c>
      <c r="E1114" s="46" t="str">
        <f t="shared" si="17"/>
        <v>31.12.2014</v>
      </c>
      <c r="F1114" s="44">
        <v>2014</v>
      </c>
      <c r="G1114" s="44">
        <v>0</v>
      </c>
      <c r="H1114" s="44" t="s">
        <v>20</v>
      </c>
      <c r="I1114" s="44">
        <v>1</v>
      </c>
      <c r="J1114" s="44" t="s">
        <v>1382</v>
      </c>
      <c r="K1114" s="44" t="s">
        <v>1</v>
      </c>
      <c r="L1114" s="44">
        <v>1</v>
      </c>
      <c r="M1114" s="44" t="s">
        <v>14</v>
      </c>
      <c r="N1114" s="44" t="s">
        <v>1626</v>
      </c>
      <c r="O1114" s="45"/>
      <c r="P1114" s="44">
        <v>3</v>
      </c>
      <c r="Q1114" s="44">
        <v>2</v>
      </c>
      <c r="R1114" s="44">
        <v>1</v>
      </c>
      <c r="S1114" s="44">
        <v>0</v>
      </c>
      <c r="T1114" s="45"/>
      <c r="U1114" s="44">
        <v>0</v>
      </c>
      <c r="V1114" s="44">
        <v>0</v>
      </c>
      <c r="W1114" s="44" t="s">
        <v>20</v>
      </c>
      <c r="X1114" s="45"/>
      <c r="Y1114" s="44" t="s">
        <v>820</v>
      </c>
      <c r="Z1114" s="140">
        <v>-60529</v>
      </c>
      <c r="AA1114" s="44">
        <v>0</v>
      </c>
      <c r="AB1114" s="140">
        <v>-60529</v>
      </c>
      <c r="AC1114" s="44" t="s">
        <v>20</v>
      </c>
      <c r="AD1114" s="44" t="s">
        <v>20</v>
      </c>
      <c r="AE1114" s="44" t="s">
        <v>20</v>
      </c>
      <c r="AF1114" s="44" t="s">
        <v>20</v>
      </c>
      <c r="AG1114" s="140">
        <v>2559</v>
      </c>
      <c r="AH1114" s="44">
        <v>0</v>
      </c>
      <c r="AI1114" s="44">
        <v>0</v>
      </c>
      <c r="AJ1114" s="45"/>
      <c r="AK1114" s="44">
        <v>0</v>
      </c>
      <c r="AL1114" s="44">
        <v>0</v>
      </c>
      <c r="AM1114" s="44">
        <v>3</v>
      </c>
      <c r="AN1114" s="44">
        <v>0</v>
      </c>
      <c r="AO1114" s="44">
        <v>0</v>
      </c>
      <c r="AP1114" s="45"/>
      <c r="AQ1114" s="44">
        <v>1</v>
      </c>
      <c r="AR1114" s="44">
        <v>1</v>
      </c>
      <c r="AS1114" s="44">
        <v>1</v>
      </c>
      <c r="AT1114" s="44">
        <v>4</v>
      </c>
      <c r="AU1114" s="44">
        <v>5</v>
      </c>
      <c r="AV1114" s="44">
        <v>0</v>
      </c>
      <c r="AY1114" s="45"/>
      <c r="AZ1114" s="46" t="s">
        <v>2278</v>
      </c>
      <c r="BA1114" s="47" t="s">
        <v>2393</v>
      </c>
      <c r="BB1114" s="45"/>
      <c r="BH1114" s="45"/>
      <c r="BI1114" t="s">
        <v>3146</v>
      </c>
    </row>
    <row r="1115" spans="1:61" x14ac:dyDescent="0.25">
      <c r="A1115" s="17" t="s">
        <v>1</v>
      </c>
      <c r="B1115" s="40" t="s">
        <v>434</v>
      </c>
      <c r="C1115" t="str">
        <f>VLOOKUP(Tabelle1[[#This Row],[bank_name]],list_all_banks!$B$1:$C$691,2,FALSE)</f>
        <v>DE50917</v>
      </c>
      <c r="D1115" s="6" t="s">
        <v>435</v>
      </c>
      <c r="E1115" s="42" t="str">
        <f t="shared" si="17"/>
        <v>31.12.2015</v>
      </c>
      <c r="F1115">
        <v>2015</v>
      </c>
      <c r="G1115">
        <v>0</v>
      </c>
      <c r="H1115" t="s">
        <v>20</v>
      </c>
      <c r="I1115">
        <v>1</v>
      </c>
      <c r="J1115" t="s">
        <v>1382</v>
      </c>
      <c r="K1115" t="s">
        <v>1</v>
      </c>
      <c r="L1115">
        <v>1</v>
      </c>
      <c r="M1115" t="s">
        <v>14</v>
      </c>
      <c r="N1115" t="s">
        <v>1626</v>
      </c>
      <c r="P1115">
        <v>3</v>
      </c>
      <c r="Q1115">
        <v>2</v>
      </c>
      <c r="R1115">
        <v>1</v>
      </c>
      <c r="S1115">
        <v>0</v>
      </c>
      <c r="U1115">
        <v>0</v>
      </c>
      <c r="V1115">
        <v>0</v>
      </c>
      <c r="W1115" t="s">
        <v>20</v>
      </c>
      <c r="Y1115" t="s">
        <v>1</v>
      </c>
      <c r="Z1115" s="34">
        <v>1480192394</v>
      </c>
      <c r="AA1115" s="34">
        <v>2962</v>
      </c>
      <c r="AB1115" s="34">
        <v>609475688</v>
      </c>
      <c r="AC1115" t="s">
        <v>20</v>
      </c>
      <c r="AD1115" t="s">
        <v>20</v>
      </c>
      <c r="AE1115" t="s">
        <v>20</v>
      </c>
      <c r="AF1115" t="s">
        <v>20</v>
      </c>
      <c r="AG1115" s="34">
        <v>193114304</v>
      </c>
      <c r="AH1115">
        <v>0</v>
      </c>
      <c r="AI1115">
        <v>0</v>
      </c>
      <c r="AK1115">
        <v>0</v>
      </c>
      <c r="AL1115">
        <v>0</v>
      </c>
      <c r="AM1115">
        <v>3</v>
      </c>
      <c r="AN1115">
        <v>0</v>
      </c>
      <c r="AO1115">
        <v>0</v>
      </c>
      <c r="AQ1115">
        <v>1</v>
      </c>
      <c r="AR1115">
        <v>1</v>
      </c>
      <c r="AS1115">
        <v>1</v>
      </c>
      <c r="AT1115">
        <v>4</v>
      </c>
      <c r="AU1115">
        <v>5</v>
      </c>
      <c r="AV1115">
        <v>0</v>
      </c>
      <c r="AZ1115" s="42" t="s">
        <v>2275</v>
      </c>
      <c r="BA1115" s="14" t="s">
        <v>2394</v>
      </c>
      <c r="BB1115" s="6" t="s">
        <v>1439</v>
      </c>
      <c r="BG1115" s="9"/>
      <c r="BI1115" t="s">
        <v>3146</v>
      </c>
    </row>
    <row r="1116" spans="1:61" x14ac:dyDescent="0.25">
      <c r="A1116" s="17" t="s">
        <v>1</v>
      </c>
      <c r="B1116" s="40" t="s">
        <v>434</v>
      </c>
      <c r="C1116" t="str">
        <f>VLOOKUP(Tabelle1[[#This Row],[bank_name]],list_all_banks!$B$1:$C$691,2,FALSE)</f>
        <v>DE50917</v>
      </c>
      <c r="D1116" s="6" t="s">
        <v>435</v>
      </c>
      <c r="E1116" s="42" t="str">
        <f t="shared" si="17"/>
        <v>31.12.2015</v>
      </c>
      <c r="F1116">
        <v>2015</v>
      </c>
      <c r="G1116">
        <v>0</v>
      </c>
      <c r="H1116" t="s">
        <v>20</v>
      </c>
      <c r="I1116">
        <v>1</v>
      </c>
      <c r="J1116" t="s">
        <v>1382</v>
      </c>
      <c r="K1116" t="s">
        <v>1</v>
      </c>
      <c r="L1116">
        <v>1</v>
      </c>
      <c r="M1116" t="s">
        <v>14</v>
      </c>
      <c r="N1116" t="s">
        <v>1626</v>
      </c>
      <c r="P1116">
        <v>3</v>
      </c>
      <c r="Q1116">
        <v>2</v>
      </c>
      <c r="R1116">
        <v>1</v>
      </c>
      <c r="S1116">
        <v>0</v>
      </c>
      <c r="U1116">
        <v>0</v>
      </c>
      <c r="V1116">
        <v>0</v>
      </c>
      <c r="W1116" t="s">
        <v>20</v>
      </c>
      <c r="Y1116" t="s">
        <v>1170</v>
      </c>
      <c r="Z1116" s="34">
        <v>237264098</v>
      </c>
      <c r="AA1116">
        <v>343</v>
      </c>
      <c r="AB1116" s="34">
        <v>162513152</v>
      </c>
      <c r="AC1116" t="s">
        <v>20</v>
      </c>
      <c r="AD1116" t="s">
        <v>20</v>
      </c>
      <c r="AE1116" t="s">
        <v>20</v>
      </c>
      <c r="AF1116" t="s">
        <v>20</v>
      </c>
      <c r="AG1116" s="34">
        <v>23381360</v>
      </c>
      <c r="AH1116">
        <v>0</v>
      </c>
      <c r="AI1116">
        <v>0</v>
      </c>
      <c r="AK1116">
        <v>0</v>
      </c>
      <c r="AL1116">
        <v>0</v>
      </c>
      <c r="AM1116">
        <v>3</v>
      </c>
      <c r="AN1116">
        <v>0</v>
      </c>
      <c r="AO1116">
        <v>0</v>
      </c>
      <c r="AQ1116">
        <v>1</v>
      </c>
      <c r="AR1116">
        <v>1</v>
      </c>
      <c r="AS1116">
        <v>1</v>
      </c>
      <c r="AT1116">
        <v>4</v>
      </c>
      <c r="AU1116">
        <v>5</v>
      </c>
      <c r="AV1116">
        <v>0</v>
      </c>
      <c r="AZ1116" s="42" t="s">
        <v>2276</v>
      </c>
      <c r="BA1116" s="14" t="s">
        <v>2394</v>
      </c>
      <c r="BB1116" s="6" t="s">
        <v>1439</v>
      </c>
      <c r="BG1116" s="9"/>
      <c r="BI1116" t="s">
        <v>3146</v>
      </c>
    </row>
    <row r="1117" spans="1:61" x14ac:dyDescent="0.25">
      <c r="A1117" s="17" t="s">
        <v>1</v>
      </c>
      <c r="B1117" s="40" t="s">
        <v>434</v>
      </c>
      <c r="C1117" t="str">
        <f>VLOOKUP(Tabelle1[[#This Row],[bank_name]],list_all_banks!$B$1:$C$691,2,FALSE)</f>
        <v>DE50917</v>
      </c>
      <c r="D1117" s="6" t="s">
        <v>435</v>
      </c>
      <c r="E1117" s="42" t="str">
        <f t="shared" si="17"/>
        <v>31.12.2015</v>
      </c>
      <c r="F1117">
        <v>2015</v>
      </c>
      <c r="G1117">
        <v>0</v>
      </c>
      <c r="H1117" t="s">
        <v>20</v>
      </c>
      <c r="I1117">
        <v>1</v>
      </c>
      <c r="J1117" t="s">
        <v>1382</v>
      </c>
      <c r="K1117" t="s">
        <v>1</v>
      </c>
      <c r="L1117">
        <v>1</v>
      </c>
      <c r="M1117" t="s">
        <v>14</v>
      </c>
      <c r="N1117" t="s">
        <v>1626</v>
      </c>
      <c r="P1117">
        <v>3</v>
      </c>
      <c r="Q1117">
        <v>2</v>
      </c>
      <c r="R1117">
        <v>1</v>
      </c>
      <c r="S1117">
        <v>0</v>
      </c>
      <c r="U1117">
        <v>0</v>
      </c>
      <c r="V1117">
        <v>0</v>
      </c>
      <c r="W1117" t="s">
        <v>20</v>
      </c>
      <c r="Y1117" t="s">
        <v>1696</v>
      </c>
      <c r="Z1117" s="34">
        <v>-75831</v>
      </c>
      <c r="AA1117">
        <v>4</v>
      </c>
      <c r="AB1117" s="34">
        <v>-1696142</v>
      </c>
      <c r="AC1117" t="s">
        <v>20</v>
      </c>
      <c r="AD1117" t="s">
        <v>20</v>
      </c>
      <c r="AE1117" t="s">
        <v>20</v>
      </c>
      <c r="AF1117" t="s">
        <v>20</v>
      </c>
      <c r="AG1117" s="34">
        <v>-4687</v>
      </c>
      <c r="AH1117">
        <v>0</v>
      </c>
      <c r="AI1117">
        <v>0</v>
      </c>
      <c r="AK1117">
        <v>0</v>
      </c>
      <c r="AL1117">
        <v>0</v>
      </c>
      <c r="AM1117">
        <v>3</v>
      </c>
      <c r="AN1117">
        <v>0</v>
      </c>
      <c r="AO1117">
        <v>0</v>
      </c>
      <c r="AQ1117">
        <v>1</v>
      </c>
      <c r="AR1117">
        <v>1</v>
      </c>
      <c r="AS1117">
        <v>1</v>
      </c>
      <c r="AT1117">
        <v>4</v>
      </c>
      <c r="AU1117">
        <v>5</v>
      </c>
      <c r="AV1117">
        <v>0</v>
      </c>
      <c r="AZ1117" s="42" t="s">
        <v>2277</v>
      </c>
      <c r="BA1117" s="14" t="s">
        <v>2394</v>
      </c>
      <c r="BB1117" s="6" t="s">
        <v>1439</v>
      </c>
      <c r="BG1117" s="9"/>
      <c r="BI1117" t="s">
        <v>3146</v>
      </c>
    </row>
    <row r="1118" spans="1:61" s="44" customFormat="1" ht="15.75" thickBot="1" x14ac:dyDescent="0.3">
      <c r="A1118" s="133" t="s">
        <v>1</v>
      </c>
      <c r="B1118" s="48" t="s">
        <v>434</v>
      </c>
      <c r="C1118" s="44" t="str">
        <f>VLOOKUP(Tabelle1[[#This Row],[bank_name]],list_all_banks!$B$1:$C$691,2,FALSE)</f>
        <v>DE50917</v>
      </c>
      <c r="D1118" s="45" t="s">
        <v>435</v>
      </c>
      <c r="E1118" s="46" t="str">
        <f t="shared" si="17"/>
        <v>31.12.2015</v>
      </c>
      <c r="F1118" s="44">
        <v>2015</v>
      </c>
      <c r="G1118" s="44">
        <v>0</v>
      </c>
      <c r="H1118" s="44" t="s">
        <v>20</v>
      </c>
      <c r="I1118" s="44">
        <v>1</v>
      </c>
      <c r="J1118" s="44" t="s">
        <v>1382</v>
      </c>
      <c r="K1118" s="44" t="s">
        <v>1</v>
      </c>
      <c r="L1118" s="44">
        <v>1</v>
      </c>
      <c r="M1118" s="44" t="s">
        <v>14</v>
      </c>
      <c r="N1118" s="44" t="s">
        <v>1626</v>
      </c>
      <c r="O1118" s="45"/>
      <c r="P1118" s="44">
        <v>3</v>
      </c>
      <c r="Q1118" s="44">
        <v>2</v>
      </c>
      <c r="R1118" s="44">
        <v>1</v>
      </c>
      <c r="S1118" s="44">
        <v>0</v>
      </c>
      <c r="T1118" s="45"/>
      <c r="U1118" s="44">
        <v>0</v>
      </c>
      <c r="V1118" s="44">
        <v>0</v>
      </c>
      <c r="W1118" s="44" t="s">
        <v>20</v>
      </c>
      <c r="X1118" s="45"/>
      <c r="Y1118" s="44" t="s">
        <v>820</v>
      </c>
      <c r="Z1118" s="140">
        <v>-1302110</v>
      </c>
      <c r="AA1118" s="44">
        <v>0</v>
      </c>
      <c r="AB1118" s="140">
        <v>-1302110</v>
      </c>
      <c r="AC1118" s="44" t="s">
        <v>20</v>
      </c>
      <c r="AD1118" s="44" t="s">
        <v>20</v>
      </c>
      <c r="AE1118" s="44" t="s">
        <v>20</v>
      </c>
      <c r="AF1118" s="44" t="s">
        <v>20</v>
      </c>
      <c r="AG1118" s="44">
        <v>943</v>
      </c>
      <c r="AH1118" s="44">
        <v>0</v>
      </c>
      <c r="AI1118" s="44">
        <v>0</v>
      </c>
      <c r="AJ1118" s="45"/>
      <c r="AK1118" s="44">
        <v>0</v>
      </c>
      <c r="AL1118" s="44">
        <v>0</v>
      </c>
      <c r="AM1118" s="44">
        <v>3</v>
      </c>
      <c r="AN1118" s="44">
        <v>0</v>
      </c>
      <c r="AO1118" s="44">
        <v>0</v>
      </c>
      <c r="AP1118" s="45"/>
      <c r="AQ1118" s="44">
        <v>1</v>
      </c>
      <c r="AR1118" s="44">
        <v>1</v>
      </c>
      <c r="AS1118" s="44">
        <v>1</v>
      </c>
      <c r="AT1118" s="44">
        <v>4</v>
      </c>
      <c r="AU1118" s="44">
        <v>5</v>
      </c>
      <c r="AV1118" s="44">
        <v>0</v>
      </c>
      <c r="AY1118" s="45"/>
      <c r="AZ1118" s="46" t="s">
        <v>2278</v>
      </c>
      <c r="BA1118" s="47" t="s">
        <v>2394</v>
      </c>
      <c r="BB1118" s="45" t="s">
        <v>1439</v>
      </c>
      <c r="BH1118" s="45"/>
      <c r="BI1118" t="s">
        <v>3146</v>
      </c>
    </row>
    <row r="1119" spans="1:61" x14ac:dyDescent="0.25">
      <c r="A1119" s="17" t="s">
        <v>1</v>
      </c>
      <c r="B1119" s="40" t="s">
        <v>434</v>
      </c>
      <c r="C1119" t="str">
        <f>VLOOKUP(Tabelle1[[#This Row],[bank_name]],list_all_banks!$B$1:$C$691,2,FALSE)</f>
        <v>DE50917</v>
      </c>
      <c r="D1119" s="6" t="s">
        <v>435</v>
      </c>
      <c r="E1119" s="42" t="str">
        <f t="shared" si="17"/>
        <v>31.12.2016</v>
      </c>
      <c r="F1119">
        <v>2016</v>
      </c>
      <c r="G1119">
        <v>0</v>
      </c>
      <c r="H1119" t="s">
        <v>20</v>
      </c>
      <c r="I1119">
        <v>1</v>
      </c>
      <c r="J1119" t="s">
        <v>1382</v>
      </c>
      <c r="K1119" t="s">
        <v>1</v>
      </c>
      <c r="L1119">
        <v>1</v>
      </c>
      <c r="M1119" t="s">
        <v>14</v>
      </c>
      <c r="N1119" t="s">
        <v>1626</v>
      </c>
      <c r="P1119">
        <v>3</v>
      </c>
      <c r="Q1119">
        <v>2</v>
      </c>
      <c r="R1119">
        <v>1</v>
      </c>
      <c r="S1119">
        <v>0</v>
      </c>
      <c r="U1119">
        <v>0</v>
      </c>
      <c r="V1119">
        <v>0</v>
      </c>
      <c r="W1119" t="s">
        <v>20</v>
      </c>
      <c r="Y1119" t="s">
        <v>1</v>
      </c>
      <c r="Z1119" s="34">
        <v>1414772591</v>
      </c>
      <c r="AA1119" s="34">
        <v>3220</v>
      </c>
      <c r="AB1119" s="34">
        <v>391538563</v>
      </c>
      <c r="AC1119" t="s">
        <v>20</v>
      </c>
      <c r="AD1119" t="s">
        <v>20</v>
      </c>
      <c r="AE1119" t="s">
        <v>20</v>
      </c>
      <c r="AF1119" t="s">
        <v>20</v>
      </c>
      <c r="AG1119" s="34">
        <v>142253763</v>
      </c>
      <c r="AH1119">
        <v>0</v>
      </c>
      <c r="AI1119">
        <v>0</v>
      </c>
      <c r="AK1119">
        <v>0</v>
      </c>
      <c r="AL1119">
        <v>0</v>
      </c>
      <c r="AM1119">
        <v>3</v>
      </c>
      <c r="AN1119">
        <v>0</v>
      </c>
      <c r="AO1119">
        <v>0</v>
      </c>
      <c r="AQ1119">
        <v>1</v>
      </c>
      <c r="AR1119">
        <v>1</v>
      </c>
      <c r="AS1119">
        <v>1</v>
      </c>
      <c r="AT1119">
        <v>4</v>
      </c>
      <c r="AU1119">
        <v>5</v>
      </c>
      <c r="AV1119">
        <v>0</v>
      </c>
      <c r="AZ1119" s="42" t="s">
        <v>2275</v>
      </c>
      <c r="BA1119" s="63" t="s">
        <v>2395</v>
      </c>
      <c r="BG1119" s="9"/>
      <c r="BI1119" t="s">
        <v>3146</v>
      </c>
    </row>
    <row r="1120" spans="1:61" x14ac:dyDescent="0.25">
      <c r="A1120" s="17" t="s">
        <v>1</v>
      </c>
      <c r="B1120" s="40" t="s">
        <v>434</v>
      </c>
      <c r="C1120" t="str">
        <f>VLOOKUP(Tabelle1[[#This Row],[bank_name]],list_all_banks!$B$1:$C$691,2,FALSE)</f>
        <v>DE50917</v>
      </c>
      <c r="D1120" s="6" t="s">
        <v>435</v>
      </c>
      <c r="E1120" s="42" t="str">
        <f t="shared" si="17"/>
        <v>31.12.2016</v>
      </c>
      <c r="F1120">
        <v>2016</v>
      </c>
      <c r="G1120">
        <v>0</v>
      </c>
      <c r="H1120" t="s">
        <v>20</v>
      </c>
      <c r="I1120">
        <v>1</v>
      </c>
      <c r="J1120" t="s">
        <v>1382</v>
      </c>
      <c r="K1120" t="s">
        <v>1</v>
      </c>
      <c r="L1120">
        <v>1</v>
      </c>
      <c r="M1120" t="s">
        <v>14</v>
      </c>
      <c r="N1120" t="s">
        <v>1626</v>
      </c>
      <c r="P1120">
        <v>3</v>
      </c>
      <c r="Q1120">
        <v>2</v>
      </c>
      <c r="R1120">
        <v>1</v>
      </c>
      <c r="S1120">
        <v>0</v>
      </c>
      <c r="U1120">
        <v>0</v>
      </c>
      <c r="V1120">
        <v>0</v>
      </c>
      <c r="W1120" t="s">
        <v>20</v>
      </c>
      <c r="Y1120" t="s">
        <v>1170</v>
      </c>
      <c r="Z1120" s="34">
        <v>264619109</v>
      </c>
      <c r="AA1120">
        <v>340</v>
      </c>
      <c r="AB1120" s="34">
        <v>174066701</v>
      </c>
      <c r="AC1120" t="s">
        <v>20</v>
      </c>
      <c r="AD1120" t="s">
        <v>20</v>
      </c>
      <c r="AE1120" t="s">
        <v>20</v>
      </c>
      <c r="AF1120" t="s">
        <v>20</v>
      </c>
      <c r="AG1120" s="34">
        <v>22114348</v>
      </c>
      <c r="AH1120">
        <v>0</v>
      </c>
      <c r="AI1120">
        <v>0</v>
      </c>
      <c r="AK1120">
        <v>0</v>
      </c>
      <c r="AL1120">
        <v>0</v>
      </c>
      <c r="AM1120">
        <v>3</v>
      </c>
      <c r="AN1120">
        <v>0</v>
      </c>
      <c r="AO1120">
        <v>0</v>
      </c>
      <c r="AQ1120">
        <v>1</v>
      </c>
      <c r="AR1120">
        <v>1</v>
      </c>
      <c r="AS1120">
        <v>1</v>
      </c>
      <c r="AT1120">
        <v>4</v>
      </c>
      <c r="AU1120">
        <v>5</v>
      </c>
      <c r="AV1120">
        <v>0</v>
      </c>
      <c r="AZ1120" s="42" t="s">
        <v>2276</v>
      </c>
      <c r="BA1120" s="63" t="s">
        <v>2395</v>
      </c>
      <c r="BG1120" s="9"/>
      <c r="BI1120" t="s">
        <v>3146</v>
      </c>
    </row>
    <row r="1121" spans="1:61" x14ac:dyDescent="0.25">
      <c r="A1121" s="17" t="s">
        <v>1</v>
      </c>
      <c r="B1121" s="40" t="s">
        <v>434</v>
      </c>
      <c r="C1121" t="str">
        <f>VLOOKUP(Tabelle1[[#This Row],[bank_name]],list_all_banks!$B$1:$C$691,2,FALSE)</f>
        <v>DE50917</v>
      </c>
      <c r="D1121" s="6" t="s">
        <v>435</v>
      </c>
      <c r="E1121" s="42" t="str">
        <f t="shared" si="17"/>
        <v>31.12.2016</v>
      </c>
      <c r="F1121">
        <v>2016</v>
      </c>
      <c r="G1121">
        <v>0</v>
      </c>
      <c r="H1121" t="s">
        <v>20</v>
      </c>
      <c r="I1121">
        <v>1</v>
      </c>
      <c r="J1121" t="s">
        <v>1382</v>
      </c>
      <c r="K1121" t="s">
        <v>1</v>
      </c>
      <c r="L1121">
        <v>1</v>
      </c>
      <c r="M1121" t="s">
        <v>14</v>
      </c>
      <c r="N1121" t="s">
        <v>1626</v>
      </c>
      <c r="P1121">
        <v>3</v>
      </c>
      <c r="Q1121">
        <v>2</v>
      </c>
      <c r="R1121">
        <v>1</v>
      </c>
      <c r="S1121">
        <v>0</v>
      </c>
      <c r="U1121">
        <v>0</v>
      </c>
      <c r="V1121">
        <v>0</v>
      </c>
      <c r="W1121" t="s">
        <v>20</v>
      </c>
      <c r="Y1121" t="s">
        <v>1696</v>
      </c>
      <c r="Z1121" s="34">
        <v>1664391</v>
      </c>
      <c r="AA1121">
        <v>3</v>
      </c>
      <c r="AB1121" s="34">
        <v>204649</v>
      </c>
      <c r="AC1121" t="s">
        <v>20</v>
      </c>
      <c r="AD1121" t="s">
        <v>20</v>
      </c>
      <c r="AE1121" t="s">
        <v>20</v>
      </c>
      <c r="AF1121" t="s">
        <v>20</v>
      </c>
      <c r="AG1121" s="34">
        <v>-414266</v>
      </c>
      <c r="AH1121">
        <v>0</v>
      </c>
      <c r="AI1121">
        <v>0</v>
      </c>
      <c r="AK1121">
        <v>0</v>
      </c>
      <c r="AL1121">
        <v>0</v>
      </c>
      <c r="AM1121">
        <v>3</v>
      </c>
      <c r="AN1121">
        <v>0</v>
      </c>
      <c r="AO1121">
        <v>0</v>
      </c>
      <c r="AQ1121">
        <v>1</v>
      </c>
      <c r="AR1121">
        <v>1</v>
      </c>
      <c r="AS1121">
        <v>1</v>
      </c>
      <c r="AT1121">
        <v>4</v>
      </c>
      <c r="AU1121">
        <v>5</v>
      </c>
      <c r="AV1121">
        <v>0</v>
      </c>
      <c r="AZ1121" s="42" t="s">
        <v>2277</v>
      </c>
      <c r="BA1121" s="63" t="s">
        <v>2395</v>
      </c>
      <c r="BG1121" s="9"/>
      <c r="BI1121" t="s">
        <v>3146</v>
      </c>
    </row>
    <row r="1122" spans="1:61" s="44" customFormat="1" ht="15.75" thickBot="1" x14ac:dyDescent="0.3">
      <c r="A1122" s="133" t="s">
        <v>1</v>
      </c>
      <c r="B1122" s="48" t="s">
        <v>434</v>
      </c>
      <c r="C1122" s="44" t="str">
        <f>VLOOKUP(Tabelle1[[#This Row],[bank_name]],list_all_banks!$B$1:$C$691,2,FALSE)</f>
        <v>DE50917</v>
      </c>
      <c r="D1122" s="45" t="s">
        <v>435</v>
      </c>
      <c r="E1122" s="46" t="str">
        <f t="shared" si="17"/>
        <v>31.12.2016</v>
      </c>
      <c r="F1122" s="44">
        <v>2016</v>
      </c>
      <c r="G1122" s="44">
        <v>0</v>
      </c>
      <c r="H1122" s="44" t="s">
        <v>20</v>
      </c>
      <c r="I1122" s="44">
        <v>1</v>
      </c>
      <c r="J1122" s="44" t="s">
        <v>1382</v>
      </c>
      <c r="K1122" s="44" t="s">
        <v>1</v>
      </c>
      <c r="L1122" s="44">
        <v>1</v>
      </c>
      <c r="M1122" s="44" t="s">
        <v>14</v>
      </c>
      <c r="N1122" s="44" t="s">
        <v>1626</v>
      </c>
      <c r="O1122" s="45"/>
      <c r="P1122" s="44">
        <v>3</v>
      </c>
      <c r="Q1122" s="44">
        <v>2</v>
      </c>
      <c r="R1122" s="44">
        <v>1</v>
      </c>
      <c r="S1122" s="44">
        <v>0</v>
      </c>
      <c r="T1122" s="45"/>
      <c r="U1122" s="44">
        <v>0</v>
      </c>
      <c r="V1122" s="44">
        <v>0</v>
      </c>
      <c r="W1122" s="44" t="s">
        <v>20</v>
      </c>
      <c r="X1122" s="45"/>
      <c r="Y1122" s="44" t="s">
        <v>820</v>
      </c>
      <c r="Z1122" s="140">
        <v>339098</v>
      </c>
      <c r="AA1122" s="44">
        <v>0</v>
      </c>
      <c r="AB1122" s="140">
        <v>339098</v>
      </c>
      <c r="AC1122" s="44" t="s">
        <v>20</v>
      </c>
      <c r="AD1122" s="44" t="s">
        <v>20</v>
      </c>
      <c r="AE1122" s="44" t="s">
        <v>20</v>
      </c>
      <c r="AF1122" s="44" t="s">
        <v>20</v>
      </c>
      <c r="AG1122" s="140">
        <v>1346</v>
      </c>
      <c r="AH1122" s="44">
        <v>0</v>
      </c>
      <c r="AI1122" s="44">
        <v>0</v>
      </c>
      <c r="AJ1122" s="45"/>
      <c r="AK1122" s="44">
        <v>0</v>
      </c>
      <c r="AL1122" s="44">
        <v>0</v>
      </c>
      <c r="AM1122" s="44">
        <v>3</v>
      </c>
      <c r="AN1122" s="44">
        <v>0</v>
      </c>
      <c r="AO1122" s="44">
        <v>0</v>
      </c>
      <c r="AP1122" s="45"/>
      <c r="AQ1122" s="44">
        <v>1</v>
      </c>
      <c r="AR1122" s="44">
        <v>1</v>
      </c>
      <c r="AS1122" s="44">
        <v>1</v>
      </c>
      <c r="AT1122" s="44">
        <v>4</v>
      </c>
      <c r="AU1122" s="44">
        <v>5</v>
      </c>
      <c r="AV1122" s="44">
        <v>0</v>
      </c>
      <c r="AY1122" s="45"/>
      <c r="AZ1122" s="46" t="s">
        <v>2278</v>
      </c>
      <c r="BA1122" s="47" t="s">
        <v>2395</v>
      </c>
      <c r="BB1122" s="45"/>
      <c r="BH1122" s="45"/>
      <c r="BI1122" t="s">
        <v>3146</v>
      </c>
    </row>
    <row r="1123" spans="1:61" s="60" customFormat="1" ht="15.75" thickBot="1" x14ac:dyDescent="0.3">
      <c r="A1123" s="60" t="s">
        <v>1</v>
      </c>
      <c r="B1123" s="60" t="s">
        <v>436</v>
      </c>
      <c r="C1123" s="60" t="str">
        <f>VLOOKUP(Tabelle1[[#This Row],[bank_name]],list_all_banks!$B$1:$C$691,2,FALSE)</f>
        <v>DE51553</v>
      </c>
      <c r="D1123" s="128" t="s">
        <v>437</v>
      </c>
      <c r="E1123" s="176" t="str">
        <f t="shared" si="17"/>
        <v>31.12.</v>
      </c>
      <c r="O1123" s="128"/>
      <c r="T1123" s="128"/>
      <c r="X1123" s="128"/>
      <c r="AJ1123" s="128"/>
      <c r="AP1123" s="128"/>
      <c r="AY1123" s="128"/>
      <c r="AZ1123" s="176"/>
      <c r="BB1123" s="128"/>
      <c r="BH1123" s="128"/>
      <c r="BI1123" s="9"/>
    </row>
    <row r="1124" spans="1:61" x14ac:dyDescent="0.25">
      <c r="A1124" s="96" t="s">
        <v>1</v>
      </c>
      <c r="B1124" s="53" t="s">
        <v>438</v>
      </c>
      <c r="C1124" s="53" t="str">
        <f>VLOOKUP(Tabelle1[[#This Row],[bank_name]],list_all_banks!$B$1:$C$691,2,FALSE)</f>
        <v>DE51939</v>
      </c>
      <c r="D1124" s="6" t="s">
        <v>439</v>
      </c>
      <c r="E1124" s="42" t="str">
        <f t="shared" si="17"/>
        <v>31.12.2014</v>
      </c>
      <c r="F1124" s="9">
        <v>2014</v>
      </c>
      <c r="G1124" s="9">
        <v>1</v>
      </c>
      <c r="H1124" s="9" t="s">
        <v>20</v>
      </c>
      <c r="I1124" s="9">
        <v>3</v>
      </c>
      <c r="J1124" s="9" t="s">
        <v>1382</v>
      </c>
      <c r="K1124" s="9" t="s">
        <v>1</v>
      </c>
      <c r="L1124" s="9">
        <v>1</v>
      </c>
      <c r="M1124" s="9" t="s">
        <v>14</v>
      </c>
      <c r="N1124" s="9" t="s">
        <v>19</v>
      </c>
      <c r="P1124" s="9">
        <v>3</v>
      </c>
      <c r="Q1124" s="9">
        <v>0</v>
      </c>
      <c r="R1124" s="9">
        <v>0</v>
      </c>
      <c r="S1124" s="9">
        <v>0</v>
      </c>
      <c r="U1124" s="9">
        <v>1</v>
      </c>
      <c r="V1124" s="9">
        <v>0</v>
      </c>
      <c r="W1124" s="9" t="s">
        <v>20</v>
      </c>
      <c r="Y1124" s="9" t="s">
        <v>1760</v>
      </c>
      <c r="Z1124" s="9">
        <v>0</v>
      </c>
      <c r="AA1124" s="9">
        <v>0</v>
      </c>
      <c r="AB1124" s="9">
        <v>0</v>
      </c>
      <c r="AC1124" s="53" t="s">
        <v>20</v>
      </c>
      <c r="AD1124" s="53" t="s">
        <v>20</v>
      </c>
      <c r="AE1124" s="53" t="s">
        <v>20</v>
      </c>
      <c r="AF1124" s="53" t="s">
        <v>20</v>
      </c>
      <c r="AG1124" s="53">
        <v>0</v>
      </c>
      <c r="AH1124" s="9" t="s">
        <v>20</v>
      </c>
      <c r="AI1124" s="9">
        <v>0</v>
      </c>
      <c r="AK1124" s="9">
        <v>0</v>
      </c>
      <c r="AL1124" s="9">
        <v>0</v>
      </c>
      <c r="AM1124" s="9">
        <v>1</v>
      </c>
      <c r="AN1124" s="9">
        <v>2</v>
      </c>
      <c r="AO1124" s="9">
        <v>0</v>
      </c>
      <c r="AQ1124" s="9">
        <v>1</v>
      </c>
      <c r="AR1124" s="9">
        <v>1</v>
      </c>
      <c r="AS1124" s="9">
        <v>1</v>
      </c>
      <c r="AT1124" s="9">
        <v>3</v>
      </c>
      <c r="AU1124" s="9">
        <v>2</v>
      </c>
      <c r="AV1124" s="9">
        <v>0</v>
      </c>
      <c r="AW1124" s="9" t="s">
        <v>1382</v>
      </c>
      <c r="AX1124" s="9" t="s">
        <v>1382</v>
      </c>
      <c r="BA1124" s="9" t="s">
        <v>2396</v>
      </c>
      <c r="BB1124" s="6" t="s">
        <v>1440</v>
      </c>
      <c r="BG1124" s="9"/>
      <c r="BI1124" t="s">
        <v>3146</v>
      </c>
    </row>
    <row r="1125" spans="1:61" x14ac:dyDescent="0.25">
      <c r="A1125" s="96" t="s">
        <v>1</v>
      </c>
      <c r="B1125" s="53" t="s">
        <v>438</v>
      </c>
      <c r="C1125" s="53" t="str">
        <f>VLOOKUP(Tabelle1[[#This Row],[bank_name]],list_all_banks!$B$1:$C$691,2,FALSE)</f>
        <v>DE51939</v>
      </c>
      <c r="D1125" s="6" t="s">
        <v>439</v>
      </c>
      <c r="E1125" s="42" t="str">
        <f t="shared" si="17"/>
        <v>31.12.2014</v>
      </c>
      <c r="F1125" s="9">
        <v>2014</v>
      </c>
      <c r="G1125" s="9">
        <v>1</v>
      </c>
      <c r="H1125" s="9" t="s">
        <v>20</v>
      </c>
      <c r="I1125" s="9">
        <v>3</v>
      </c>
      <c r="J1125" s="9" t="s">
        <v>1382</v>
      </c>
      <c r="K1125" s="9" t="s">
        <v>1</v>
      </c>
      <c r="L1125" s="9">
        <v>1</v>
      </c>
      <c r="M1125" s="9" t="s">
        <v>14</v>
      </c>
      <c r="N1125" s="9" t="s">
        <v>19</v>
      </c>
      <c r="P1125" s="9">
        <v>3</v>
      </c>
      <c r="Q1125" s="9">
        <v>0</v>
      </c>
      <c r="R1125" s="9">
        <v>0</v>
      </c>
      <c r="S1125" s="9">
        <v>0</v>
      </c>
      <c r="U1125" s="9">
        <v>1</v>
      </c>
      <c r="V1125" s="9">
        <v>0</v>
      </c>
      <c r="W1125" s="9" t="s">
        <v>20</v>
      </c>
      <c r="Y1125" s="112" t="s">
        <v>2279</v>
      </c>
      <c r="Z1125" s="9">
        <v>1</v>
      </c>
      <c r="AA1125" s="9">
        <v>0</v>
      </c>
      <c r="AB1125" s="9">
        <v>0</v>
      </c>
      <c r="AC1125" s="53" t="s">
        <v>20</v>
      </c>
      <c r="AD1125" s="53" t="s">
        <v>20</v>
      </c>
      <c r="AE1125" s="53" t="s">
        <v>20</v>
      </c>
      <c r="AF1125" s="53" t="s">
        <v>20</v>
      </c>
      <c r="AG1125" s="53">
        <v>0</v>
      </c>
      <c r="AH1125" s="9" t="s">
        <v>20</v>
      </c>
      <c r="AI1125" s="9">
        <v>0</v>
      </c>
      <c r="AK1125" s="9">
        <v>0</v>
      </c>
      <c r="AL1125" s="9">
        <v>0</v>
      </c>
      <c r="AM1125" s="9">
        <v>1</v>
      </c>
      <c r="AN1125" s="9">
        <v>2</v>
      </c>
      <c r="AO1125" s="9">
        <v>0</v>
      </c>
      <c r="AQ1125" s="9">
        <v>1</v>
      </c>
      <c r="AR1125" s="9">
        <v>1</v>
      </c>
      <c r="AS1125" s="9">
        <v>1</v>
      </c>
      <c r="AT1125" s="9">
        <v>3</v>
      </c>
      <c r="AU1125" s="9">
        <v>2</v>
      </c>
      <c r="AV1125" s="9">
        <v>0</v>
      </c>
      <c r="AW1125" s="9" t="s">
        <v>1382</v>
      </c>
      <c r="AX1125" s="9" t="s">
        <v>1382</v>
      </c>
      <c r="BA1125" s="9" t="s">
        <v>2396</v>
      </c>
      <c r="BB1125" s="6" t="s">
        <v>1440</v>
      </c>
      <c r="BG1125" s="9"/>
      <c r="BI1125" t="s">
        <v>3146</v>
      </c>
    </row>
    <row r="1126" spans="1:61" x14ac:dyDescent="0.25">
      <c r="A1126" s="96" t="s">
        <v>1</v>
      </c>
      <c r="B1126" s="53" t="s">
        <v>438</v>
      </c>
      <c r="C1126" s="53" t="str">
        <f>VLOOKUP(Tabelle1[[#This Row],[bank_name]],list_all_banks!$B$1:$C$691,2,FALSE)</f>
        <v>DE51939</v>
      </c>
      <c r="D1126" s="6" t="s">
        <v>439</v>
      </c>
      <c r="E1126" s="42" t="str">
        <f t="shared" si="17"/>
        <v>31.12.2014</v>
      </c>
      <c r="F1126" s="9">
        <v>2014</v>
      </c>
      <c r="G1126" s="9">
        <v>1</v>
      </c>
      <c r="H1126" s="9" t="s">
        <v>20</v>
      </c>
      <c r="I1126" s="9">
        <v>3</v>
      </c>
      <c r="J1126" s="9" t="s">
        <v>1382</v>
      </c>
      <c r="K1126" s="9" t="s">
        <v>1</v>
      </c>
      <c r="L1126" s="9">
        <v>1</v>
      </c>
      <c r="M1126" s="9" t="s">
        <v>14</v>
      </c>
      <c r="N1126" s="9" t="s">
        <v>19</v>
      </c>
      <c r="P1126" s="9">
        <v>3</v>
      </c>
      <c r="Q1126" s="9">
        <v>0</v>
      </c>
      <c r="R1126" s="9">
        <v>0</v>
      </c>
      <c r="S1126" s="9">
        <v>0</v>
      </c>
      <c r="U1126" s="9">
        <v>1</v>
      </c>
      <c r="V1126" s="9">
        <v>0</v>
      </c>
      <c r="W1126" s="9" t="s">
        <v>20</v>
      </c>
      <c r="Y1126" s="112" t="s">
        <v>1656</v>
      </c>
      <c r="Z1126" s="9">
        <v>274</v>
      </c>
      <c r="AA1126" s="9">
        <v>0</v>
      </c>
      <c r="AB1126" s="9">
        <v>373</v>
      </c>
      <c r="AC1126" s="53" t="s">
        <v>20</v>
      </c>
      <c r="AD1126" s="53" t="s">
        <v>20</v>
      </c>
      <c r="AE1126" s="53" t="s">
        <v>20</v>
      </c>
      <c r="AF1126" s="53" t="s">
        <v>20</v>
      </c>
      <c r="AG1126" s="53">
        <v>0</v>
      </c>
      <c r="AH1126" s="9" t="s">
        <v>20</v>
      </c>
      <c r="AI1126" s="9">
        <v>0</v>
      </c>
      <c r="AK1126" s="9">
        <v>0</v>
      </c>
      <c r="AL1126" s="9">
        <v>0</v>
      </c>
      <c r="AM1126" s="9">
        <v>1</v>
      </c>
      <c r="AN1126" s="9">
        <v>2</v>
      </c>
      <c r="AO1126" s="9">
        <v>0</v>
      </c>
      <c r="AQ1126" s="9">
        <v>1</v>
      </c>
      <c r="AR1126" s="9">
        <v>1</v>
      </c>
      <c r="AS1126" s="9">
        <v>1</v>
      </c>
      <c r="AT1126" s="9">
        <v>3</v>
      </c>
      <c r="AU1126" s="9">
        <v>2</v>
      </c>
      <c r="AV1126" s="9">
        <v>0</v>
      </c>
      <c r="AW1126" s="9" t="s">
        <v>1382</v>
      </c>
      <c r="AX1126" s="9" t="s">
        <v>1382</v>
      </c>
      <c r="BA1126" s="9" t="s">
        <v>2396</v>
      </c>
      <c r="BB1126" s="6" t="s">
        <v>1440</v>
      </c>
      <c r="BG1126" s="9"/>
      <c r="BI1126" t="s">
        <v>3146</v>
      </c>
    </row>
    <row r="1127" spans="1:61" x14ac:dyDescent="0.25">
      <c r="A1127" s="96" t="s">
        <v>1</v>
      </c>
      <c r="B1127" s="53" t="s">
        <v>438</v>
      </c>
      <c r="C1127" s="53" t="str">
        <f>VLOOKUP(Tabelle1[[#This Row],[bank_name]],list_all_banks!$B$1:$C$691,2,FALSE)</f>
        <v>DE51939</v>
      </c>
      <c r="D1127" s="6" t="s">
        <v>439</v>
      </c>
      <c r="E1127" s="42" t="str">
        <f t="shared" si="17"/>
        <v>31.12.2014</v>
      </c>
      <c r="F1127" s="9">
        <v>2014</v>
      </c>
      <c r="G1127" s="9">
        <v>1</v>
      </c>
      <c r="H1127" s="9" t="s">
        <v>20</v>
      </c>
      <c r="I1127" s="9">
        <v>3</v>
      </c>
      <c r="J1127" s="9" t="s">
        <v>1382</v>
      </c>
      <c r="K1127" s="9" t="s">
        <v>1</v>
      </c>
      <c r="L1127" s="9">
        <v>1</v>
      </c>
      <c r="M1127" s="9" t="s">
        <v>14</v>
      </c>
      <c r="N1127" s="9" t="s">
        <v>19</v>
      </c>
      <c r="P1127" s="9">
        <v>3</v>
      </c>
      <c r="Q1127" s="9">
        <v>0</v>
      </c>
      <c r="R1127" s="9">
        <v>0</v>
      </c>
      <c r="S1127" s="9">
        <v>0</v>
      </c>
      <c r="U1127" s="9">
        <v>1</v>
      </c>
      <c r="V1127" s="9">
        <v>0</v>
      </c>
      <c r="W1127" s="9" t="s">
        <v>20</v>
      </c>
      <c r="Y1127" s="9" t="s">
        <v>1</v>
      </c>
      <c r="Z1127" s="9">
        <v>710</v>
      </c>
      <c r="AA1127" s="9">
        <v>2864</v>
      </c>
      <c r="AB1127" s="9">
        <v>-34</v>
      </c>
      <c r="AC1127" s="53" t="s">
        <v>20</v>
      </c>
      <c r="AD1127" s="53" t="s">
        <v>20</v>
      </c>
      <c r="AE1127" s="53" t="s">
        <v>20</v>
      </c>
      <c r="AF1127" s="53" t="s">
        <v>20</v>
      </c>
      <c r="AG1127" s="53">
        <v>83</v>
      </c>
      <c r="AH1127" s="9" t="s">
        <v>20</v>
      </c>
      <c r="AI1127" s="9">
        <v>0</v>
      </c>
      <c r="AK1127" s="9">
        <v>0</v>
      </c>
      <c r="AL1127" s="9">
        <v>0</v>
      </c>
      <c r="AM1127" s="9">
        <v>1</v>
      </c>
      <c r="AN1127" s="9">
        <v>2</v>
      </c>
      <c r="AO1127" s="9">
        <v>0</v>
      </c>
      <c r="AQ1127" s="9">
        <v>1</v>
      </c>
      <c r="AR1127" s="9">
        <v>1</v>
      </c>
      <c r="AS1127" s="9">
        <v>1</v>
      </c>
      <c r="AT1127" s="9">
        <v>3</v>
      </c>
      <c r="AU1127" s="9">
        <v>2</v>
      </c>
      <c r="AV1127" s="9">
        <v>0</v>
      </c>
      <c r="AW1127" s="9" t="s">
        <v>1382</v>
      </c>
      <c r="AX1127" s="9" t="s">
        <v>1382</v>
      </c>
      <c r="BA1127" s="9" t="s">
        <v>2396</v>
      </c>
      <c r="BB1127" s="6" t="s">
        <v>1440</v>
      </c>
      <c r="BG1127" s="9"/>
      <c r="BI1127" t="s">
        <v>3146</v>
      </c>
    </row>
    <row r="1128" spans="1:61" x14ac:dyDescent="0.25">
      <c r="A1128" s="96" t="s">
        <v>1</v>
      </c>
      <c r="B1128" s="53" t="s">
        <v>438</v>
      </c>
      <c r="C1128" s="53" t="str">
        <f>VLOOKUP(Tabelle1[[#This Row],[bank_name]],list_all_banks!$B$1:$C$691,2,FALSE)</f>
        <v>DE51939</v>
      </c>
      <c r="D1128" s="6" t="s">
        <v>439</v>
      </c>
      <c r="E1128" s="42" t="str">
        <f t="shared" si="17"/>
        <v>31.12.2014</v>
      </c>
      <c r="F1128" s="9">
        <v>2014</v>
      </c>
      <c r="G1128" s="9">
        <v>1</v>
      </c>
      <c r="H1128" s="9" t="s">
        <v>20</v>
      </c>
      <c r="I1128" s="9">
        <v>3</v>
      </c>
      <c r="J1128" s="9" t="s">
        <v>1382</v>
      </c>
      <c r="K1128" s="9" t="s">
        <v>1</v>
      </c>
      <c r="L1128" s="9">
        <v>1</v>
      </c>
      <c r="M1128" s="9" t="s">
        <v>14</v>
      </c>
      <c r="N1128" s="9" t="s">
        <v>19</v>
      </c>
      <c r="P1128" s="9">
        <v>3</v>
      </c>
      <c r="Q1128" s="9">
        <v>0</v>
      </c>
      <c r="R1128" s="9">
        <v>0</v>
      </c>
      <c r="S1128" s="9">
        <v>0</v>
      </c>
      <c r="U1128" s="9">
        <v>1</v>
      </c>
      <c r="V1128" s="9">
        <v>0</v>
      </c>
      <c r="W1128" s="9" t="s">
        <v>20</v>
      </c>
      <c r="Y1128" s="9" t="s">
        <v>1659</v>
      </c>
      <c r="Z1128" s="9">
        <v>36</v>
      </c>
      <c r="AA1128" s="9">
        <v>32</v>
      </c>
      <c r="AB1128" s="9">
        <v>22</v>
      </c>
      <c r="AC1128" s="53" t="s">
        <v>20</v>
      </c>
      <c r="AD1128" s="53" t="s">
        <v>20</v>
      </c>
      <c r="AE1128" s="53" t="s">
        <v>20</v>
      </c>
      <c r="AF1128" s="53" t="s">
        <v>20</v>
      </c>
      <c r="AG1128" s="53">
        <v>0</v>
      </c>
      <c r="AH1128" s="9" t="s">
        <v>20</v>
      </c>
      <c r="AI1128" s="9">
        <v>0</v>
      </c>
      <c r="AK1128" s="9">
        <v>0</v>
      </c>
      <c r="AL1128" s="9">
        <v>0</v>
      </c>
      <c r="AM1128" s="9">
        <v>1</v>
      </c>
      <c r="AN1128" s="9">
        <v>2</v>
      </c>
      <c r="AO1128" s="9">
        <v>0</v>
      </c>
      <c r="AQ1128" s="9">
        <v>1</v>
      </c>
      <c r="AR1128" s="9">
        <v>1</v>
      </c>
      <c r="AS1128" s="9">
        <v>1</v>
      </c>
      <c r="AT1128" s="9">
        <v>3</v>
      </c>
      <c r="AU1128" s="9">
        <v>2</v>
      </c>
      <c r="AV1128" s="9">
        <v>0</v>
      </c>
      <c r="AW1128" s="9" t="s">
        <v>1382</v>
      </c>
      <c r="AX1128" s="9" t="s">
        <v>1382</v>
      </c>
      <c r="BA1128" s="9" t="s">
        <v>2396</v>
      </c>
      <c r="BB1128" s="6" t="s">
        <v>1440</v>
      </c>
      <c r="BG1128" s="9"/>
      <c r="BI1128" t="s">
        <v>3146</v>
      </c>
    </row>
    <row r="1129" spans="1:61" x14ac:dyDescent="0.25">
      <c r="A1129" s="96" t="s">
        <v>1</v>
      </c>
      <c r="B1129" s="53" t="s">
        <v>438</v>
      </c>
      <c r="C1129" s="53" t="str">
        <f>VLOOKUP(Tabelle1[[#This Row],[bank_name]],list_all_banks!$B$1:$C$691,2,FALSE)</f>
        <v>DE51939</v>
      </c>
      <c r="D1129" s="6" t="s">
        <v>439</v>
      </c>
      <c r="E1129" s="42" t="str">
        <f t="shared" si="17"/>
        <v>31.12.2014</v>
      </c>
      <c r="F1129" s="9">
        <v>2014</v>
      </c>
      <c r="G1129" s="9">
        <v>1</v>
      </c>
      <c r="H1129" s="9" t="s">
        <v>20</v>
      </c>
      <c r="I1129" s="9">
        <v>3</v>
      </c>
      <c r="J1129" s="9" t="s">
        <v>1382</v>
      </c>
      <c r="K1129" s="9" t="s">
        <v>1</v>
      </c>
      <c r="L1129" s="9">
        <v>1</v>
      </c>
      <c r="M1129" s="9" t="s">
        <v>14</v>
      </c>
      <c r="N1129" s="9" t="s">
        <v>19</v>
      </c>
      <c r="P1129" s="9">
        <v>3</v>
      </c>
      <c r="Q1129" s="9">
        <v>0</v>
      </c>
      <c r="R1129" s="9">
        <v>0</v>
      </c>
      <c r="S1129" s="9">
        <v>0</v>
      </c>
      <c r="U1129" s="9">
        <v>1</v>
      </c>
      <c r="V1129" s="9">
        <v>0</v>
      </c>
      <c r="W1129" s="9" t="s">
        <v>20</v>
      </c>
      <c r="Y1129" s="9" t="s">
        <v>440</v>
      </c>
      <c r="Z1129" s="9">
        <v>3</v>
      </c>
      <c r="AA1129" s="9">
        <v>0</v>
      </c>
      <c r="AB1129" s="9">
        <v>3</v>
      </c>
      <c r="AC1129" s="53" t="s">
        <v>20</v>
      </c>
      <c r="AD1129" s="53" t="s">
        <v>20</v>
      </c>
      <c r="AE1129" s="53" t="s">
        <v>20</v>
      </c>
      <c r="AF1129" s="53" t="s">
        <v>20</v>
      </c>
      <c r="AG1129" s="53">
        <v>0</v>
      </c>
      <c r="AH1129" s="9" t="s">
        <v>20</v>
      </c>
      <c r="AI1129" s="9">
        <v>0</v>
      </c>
      <c r="AK1129" s="9">
        <v>0</v>
      </c>
      <c r="AL1129" s="9">
        <v>0</v>
      </c>
      <c r="AM1129" s="9">
        <v>1</v>
      </c>
      <c r="AN1129" s="9">
        <v>2</v>
      </c>
      <c r="AO1129" s="9">
        <v>0</v>
      </c>
      <c r="AQ1129" s="9">
        <v>1</v>
      </c>
      <c r="AR1129" s="9">
        <v>1</v>
      </c>
      <c r="AS1129" s="9">
        <v>1</v>
      </c>
      <c r="AT1129" s="9">
        <v>3</v>
      </c>
      <c r="AU1129" s="9">
        <v>2</v>
      </c>
      <c r="AV1129" s="9">
        <v>0</v>
      </c>
      <c r="AW1129" s="9" t="s">
        <v>1382</v>
      </c>
      <c r="AX1129" s="9" t="s">
        <v>1382</v>
      </c>
      <c r="BA1129" s="9" t="s">
        <v>2396</v>
      </c>
      <c r="BB1129" s="6" t="s">
        <v>1440</v>
      </c>
      <c r="BC1129" s="9"/>
      <c r="BD1129" s="9"/>
      <c r="BE1129" s="9"/>
      <c r="BF1129" s="9"/>
      <c r="BG1129" s="9"/>
      <c r="BI1129" t="s">
        <v>3146</v>
      </c>
    </row>
    <row r="1130" spans="1:61" x14ac:dyDescent="0.25">
      <c r="A1130" s="96" t="s">
        <v>1</v>
      </c>
      <c r="B1130" s="53" t="s">
        <v>438</v>
      </c>
      <c r="C1130" s="53" t="str">
        <f>VLOOKUP(Tabelle1[[#This Row],[bank_name]],list_all_banks!$B$1:$C$691,2,FALSE)</f>
        <v>DE51939</v>
      </c>
      <c r="D1130" s="6" t="s">
        <v>439</v>
      </c>
      <c r="E1130" s="42" t="str">
        <f t="shared" si="17"/>
        <v>31.12.2014</v>
      </c>
      <c r="F1130" s="9">
        <v>2014</v>
      </c>
      <c r="G1130" s="9">
        <v>1</v>
      </c>
      <c r="H1130" s="9" t="s">
        <v>20</v>
      </c>
      <c r="I1130" s="9">
        <v>3</v>
      </c>
      <c r="J1130" s="9" t="s">
        <v>1382</v>
      </c>
      <c r="K1130" s="9" t="s">
        <v>1</v>
      </c>
      <c r="L1130" s="9">
        <v>1</v>
      </c>
      <c r="M1130" s="9" t="s">
        <v>14</v>
      </c>
      <c r="N1130" s="9" t="s">
        <v>19</v>
      </c>
      <c r="P1130" s="9">
        <v>3</v>
      </c>
      <c r="Q1130" s="9">
        <v>0</v>
      </c>
      <c r="R1130" s="9">
        <v>0</v>
      </c>
      <c r="S1130" s="9">
        <v>0</v>
      </c>
      <c r="U1130" s="9">
        <v>1</v>
      </c>
      <c r="V1130" s="9">
        <v>0</v>
      </c>
      <c r="W1130" s="9" t="s">
        <v>20</v>
      </c>
      <c r="Y1130" s="9" t="s">
        <v>658</v>
      </c>
      <c r="Z1130" s="9">
        <v>3</v>
      </c>
      <c r="AA1130" s="9">
        <v>0</v>
      </c>
      <c r="AB1130" s="9">
        <v>-19</v>
      </c>
      <c r="AC1130" s="53" t="s">
        <v>20</v>
      </c>
      <c r="AD1130" s="53" t="s">
        <v>20</v>
      </c>
      <c r="AE1130" s="53" t="s">
        <v>20</v>
      </c>
      <c r="AF1130" s="53" t="s">
        <v>20</v>
      </c>
      <c r="AG1130" s="53">
        <v>0</v>
      </c>
      <c r="AH1130" s="9" t="s">
        <v>20</v>
      </c>
      <c r="AI1130" s="9">
        <v>0</v>
      </c>
      <c r="AK1130" s="9">
        <v>0</v>
      </c>
      <c r="AL1130" s="9">
        <v>0</v>
      </c>
      <c r="AM1130" s="9">
        <v>1</v>
      </c>
      <c r="AN1130" s="9">
        <v>2</v>
      </c>
      <c r="AO1130" s="9">
        <v>0</v>
      </c>
      <c r="AQ1130" s="9">
        <v>1</v>
      </c>
      <c r="AR1130" s="9">
        <v>1</v>
      </c>
      <c r="AS1130" s="9">
        <v>1</v>
      </c>
      <c r="AT1130" s="9">
        <v>3</v>
      </c>
      <c r="AU1130" s="9">
        <v>2</v>
      </c>
      <c r="AV1130" s="9">
        <v>0</v>
      </c>
      <c r="AW1130" s="9" t="s">
        <v>1382</v>
      </c>
      <c r="AX1130" s="9" t="s">
        <v>1382</v>
      </c>
      <c r="BA1130" s="9" t="s">
        <v>2396</v>
      </c>
      <c r="BB1130" s="6" t="s">
        <v>1440</v>
      </c>
      <c r="BG1130" s="9"/>
      <c r="BI1130" t="s">
        <v>3146</v>
      </c>
    </row>
    <row r="1131" spans="1:61" x14ac:dyDescent="0.25">
      <c r="A1131" s="96" t="s">
        <v>1</v>
      </c>
      <c r="B1131" s="53" t="s">
        <v>438</v>
      </c>
      <c r="C1131" s="53" t="str">
        <f>VLOOKUP(Tabelle1[[#This Row],[bank_name]],list_all_banks!$B$1:$C$691,2,FALSE)</f>
        <v>DE51939</v>
      </c>
      <c r="D1131" s="6" t="s">
        <v>439</v>
      </c>
      <c r="E1131" s="42" t="str">
        <f t="shared" si="17"/>
        <v>31.12.2014</v>
      </c>
      <c r="F1131" s="9">
        <v>2014</v>
      </c>
      <c r="G1131" s="9">
        <v>1</v>
      </c>
      <c r="H1131" s="9" t="s">
        <v>20</v>
      </c>
      <c r="I1131" s="9">
        <v>3</v>
      </c>
      <c r="J1131" s="9" t="s">
        <v>1382</v>
      </c>
      <c r="K1131" s="9" t="s">
        <v>1</v>
      </c>
      <c r="L1131" s="9">
        <v>1</v>
      </c>
      <c r="M1131" s="9" t="s">
        <v>14</v>
      </c>
      <c r="N1131" s="9" t="s">
        <v>19</v>
      </c>
      <c r="P1131" s="9">
        <v>3</v>
      </c>
      <c r="Q1131" s="9">
        <v>0</v>
      </c>
      <c r="R1131" s="9">
        <v>0</v>
      </c>
      <c r="S1131" s="9">
        <v>0</v>
      </c>
      <c r="U1131" s="9">
        <v>1</v>
      </c>
      <c r="V1131" s="9">
        <v>0</v>
      </c>
      <c r="W1131" s="9" t="s">
        <v>20</v>
      </c>
      <c r="Y1131" s="9" t="s">
        <v>1657</v>
      </c>
      <c r="Z1131" s="9">
        <v>0</v>
      </c>
      <c r="AA1131" s="9">
        <v>0</v>
      </c>
      <c r="AB1131" s="9">
        <v>0</v>
      </c>
      <c r="AC1131" s="53" t="s">
        <v>20</v>
      </c>
      <c r="AD1131" s="53" t="s">
        <v>20</v>
      </c>
      <c r="AE1131" s="53" t="s">
        <v>20</v>
      </c>
      <c r="AF1131" s="53" t="s">
        <v>20</v>
      </c>
      <c r="AG1131" s="53">
        <v>0</v>
      </c>
      <c r="AH1131" s="9" t="s">
        <v>20</v>
      </c>
      <c r="AI1131" s="9">
        <v>0</v>
      </c>
      <c r="AK1131" s="9">
        <v>0</v>
      </c>
      <c r="AL1131" s="9">
        <v>0</v>
      </c>
      <c r="AM1131" s="9">
        <v>1</v>
      </c>
      <c r="AN1131" s="9">
        <v>2</v>
      </c>
      <c r="AO1131" s="9">
        <v>0</v>
      </c>
      <c r="AQ1131" s="9">
        <v>1</v>
      </c>
      <c r="AR1131" s="9">
        <v>1</v>
      </c>
      <c r="AS1131" s="9">
        <v>1</v>
      </c>
      <c r="AT1131" s="9">
        <v>3</v>
      </c>
      <c r="AU1131" s="9">
        <v>2</v>
      </c>
      <c r="AV1131" s="9">
        <v>0</v>
      </c>
      <c r="AW1131" s="9" t="s">
        <v>1382</v>
      </c>
      <c r="AX1131" s="9" t="s">
        <v>1382</v>
      </c>
      <c r="BA1131" s="9" t="s">
        <v>2396</v>
      </c>
      <c r="BB1131" s="6" t="s">
        <v>1440</v>
      </c>
      <c r="BC1131" s="9"/>
      <c r="BD1131" s="9"/>
      <c r="BE1131" s="9"/>
      <c r="BF1131" s="9"/>
      <c r="BG1131" s="9"/>
      <c r="BI1131" t="s">
        <v>3146</v>
      </c>
    </row>
    <row r="1132" spans="1:61" x14ac:dyDescent="0.25">
      <c r="A1132" s="96" t="s">
        <v>1</v>
      </c>
      <c r="B1132" s="53" t="s">
        <v>438</v>
      </c>
      <c r="C1132" s="53" t="str">
        <f>VLOOKUP(Tabelle1[[#This Row],[bank_name]],list_all_banks!$B$1:$C$691,2,FALSE)</f>
        <v>DE51939</v>
      </c>
      <c r="D1132" s="6" t="s">
        <v>439</v>
      </c>
      <c r="E1132" s="42" t="str">
        <f t="shared" si="17"/>
        <v>31.12.2014</v>
      </c>
      <c r="F1132" s="9">
        <v>2014</v>
      </c>
      <c r="G1132" s="9">
        <v>1</v>
      </c>
      <c r="H1132" s="9" t="s">
        <v>20</v>
      </c>
      <c r="I1132" s="9">
        <v>3</v>
      </c>
      <c r="J1132" s="9" t="s">
        <v>1382</v>
      </c>
      <c r="K1132" s="9" t="s">
        <v>1</v>
      </c>
      <c r="L1132" s="9">
        <v>1</v>
      </c>
      <c r="M1132" s="9" t="s">
        <v>14</v>
      </c>
      <c r="N1132" s="9" t="s">
        <v>19</v>
      </c>
      <c r="P1132" s="9">
        <v>3</v>
      </c>
      <c r="Q1132" s="9">
        <v>0</v>
      </c>
      <c r="R1132" s="9">
        <v>0</v>
      </c>
      <c r="S1132" s="9">
        <v>0</v>
      </c>
      <c r="U1132" s="9">
        <v>1</v>
      </c>
      <c r="V1132" s="9">
        <v>0</v>
      </c>
      <c r="W1132" s="9" t="s">
        <v>20</v>
      </c>
      <c r="Y1132" s="9" t="s">
        <v>1001</v>
      </c>
      <c r="Z1132" s="9">
        <v>26</v>
      </c>
      <c r="AA1132" s="9">
        <v>0</v>
      </c>
      <c r="AB1132" s="9">
        <v>2</v>
      </c>
      <c r="AC1132" s="53" t="s">
        <v>20</v>
      </c>
      <c r="AD1132" s="53" t="s">
        <v>20</v>
      </c>
      <c r="AE1132" s="53" t="s">
        <v>20</v>
      </c>
      <c r="AF1132" s="53" t="s">
        <v>20</v>
      </c>
      <c r="AG1132" s="53">
        <v>1</v>
      </c>
      <c r="AH1132" s="9" t="s">
        <v>20</v>
      </c>
      <c r="AI1132" s="9">
        <v>0</v>
      </c>
      <c r="AK1132" s="9">
        <v>0</v>
      </c>
      <c r="AL1132" s="9">
        <v>0</v>
      </c>
      <c r="AM1132" s="9">
        <v>1</v>
      </c>
      <c r="AN1132" s="9">
        <v>2</v>
      </c>
      <c r="AO1132" s="9">
        <v>0</v>
      </c>
      <c r="AQ1132" s="9">
        <v>1</v>
      </c>
      <c r="AR1132" s="9">
        <v>1</v>
      </c>
      <c r="AS1132" s="9">
        <v>1</v>
      </c>
      <c r="AT1132" s="9">
        <v>3</v>
      </c>
      <c r="AU1132" s="9">
        <v>2</v>
      </c>
      <c r="AV1132" s="9">
        <v>0</v>
      </c>
      <c r="AW1132" s="9" t="s">
        <v>1382</v>
      </c>
      <c r="AX1132" s="9" t="s">
        <v>1382</v>
      </c>
      <c r="BA1132" s="9" t="s">
        <v>2396</v>
      </c>
      <c r="BB1132" s="6" t="s">
        <v>1440</v>
      </c>
      <c r="BC1132" s="9"/>
      <c r="BD1132" s="9"/>
      <c r="BE1132" s="9"/>
      <c r="BF1132" s="9"/>
      <c r="BG1132" s="9"/>
      <c r="BI1132" t="s">
        <v>3146</v>
      </c>
    </row>
    <row r="1133" spans="1:61" x14ac:dyDescent="0.25">
      <c r="A1133" s="96" t="s">
        <v>1</v>
      </c>
      <c r="B1133" s="53" t="s">
        <v>438</v>
      </c>
      <c r="C1133" s="53" t="str">
        <f>VLOOKUP(Tabelle1[[#This Row],[bank_name]],list_all_banks!$B$1:$C$691,2,FALSE)</f>
        <v>DE51939</v>
      </c>
      <c r="D1133" s="6" t="s">
        <v>439</v>
      </c>
      <c r="E1133" s="42" t="str">
        <f t="shared" si="17"/>
        <v>31.12.2014</v>
      </c>
      <c r="F1133" s="9">
        <v>2014</v>
      </c>
      <c r="G1133" s="9">
        <v>1</v>
      </c>
      <c r="H1133" s="9" t="s">
        <v>20</v>
      </c>
      <c r="I1133" s="9">
        <v>3</v>
      </c>
      <c r="J1133" s="9" t="s">
        <v>1382</v>
      </c>
      <c r="K1133" s="9" t="s">
        <v>1</v>
      </c>
      <c r="L1133" s="9">
        <v>1</v>
      </c>
      <c r="M1133" s="9" t="s">
        <v>14</v>
      </c>
      <c r="N1133" s="9" t="s">
        <v>19</v>
      </c>
      <c r="P1133" s="9">
        <v>3</v>
      </c>
      <c r="Q1133" s="9">
        <v>0</v>
      </c>
      <c r="R1133" s="9">
        <v>0</v>
      </c>
      <c r="S1133" s="9">
        <v>0</v>
      </c>
      <c r="U1133" s="9">
        <v>1</v>
      </c>
      <c r="V1133" s="9">
        <v>0</v>
      </c>
      <c r="W1133" s="9" t="s">
        <v>20</v>
      </c>
      <c r="Y1133" s="9" t="s">
        <v>1170</v>
      </c>
      <c r="Z1133" s="9">
        <v>184</v>
      </c>
      <c r="AA1133" s="9">
        <v>98</v>
      </c>
      <c r="AB1133" s="9">
        <v>95</v>
      </c>
      <c r="AC1133" s="53" t="s">
        <v>20</v>
      </c>
      <c r="AD1133" s="53" t="s">
        <v>20</v>
      </c>
      <c r="AE1133" s="53" t="s">
        <v>20</v>
      </c>
      <c r="AF1133" s="53" t="s">
        <v>20</v>
      </c>
      <c r="AG1133" s="53">
        <v>27</v>
      </c>
      <c r="AH1133" s="9" t="s">
        <v>20</v>
      </c>
      <c r="AI1133" s="9">
        <v>0</v>
      </c>
      <c r="AK1133" s="9">
        <v>0</v>
      </c>
      <c r="AL1133" s="9">
        <v>0</v>
      </c>
      <c r="AM1133" s="9">
        <v>1</v>
      </c>
      <c r="AN1133" s="9">
        <v>2</v>
      </c>
      <c r="AO1133" s="9">
        <v>0</v>
      </c>
      <c r="AQ1133" s="9">
        <v>1</v>
      </c>
      <c r="AR1133" s="9">
        <v>1</v>
      </c>
      <c r="AS1133" s="9">
        <v>1</v>
      </c>
      <c r="AT1133" s="9">
        <v>3</v>
      </c>
      <c r="AU1133" s="9">
        <v>2</v>
      </c>
      <c r="AV1133" s="9">
        <v>0</v>
      </c>
      <c r="AW1133" s="9" t="s">
        <v>1382</v>
      </c>
      <c r="AX1133" s="9" t="s">
        <v>1382</v>
      </c>
      <c r="BA1133" s="9" t="s">
        <v>2396</v>
      </c>
      <c r="BB1133" s="6" t="s">
        <v>1440</v>
      </c>
      <c r="BC1133" s="9"/>
      <c r="BD1133" s="9"/>
      <c r="BE1133" s="9"/>
      <c r="BF1133" s="9"/>
      <c r="BG1133" s="9"/>
      <c r="BI1133" t="s">
        <v>3146</v>
      </c>
    </row>
    <row r="1134" spans="1:61" x14ac:dyDescent="0.25">
      <c r="A1134" s="96" t="s">
        <v>1</v>
      </c>
      <c r="B1134" s="53" t="s">
        <v>438</v>
      </c>
      <c r="C1134" s="53" t="str">
        <f>VLOOKUP(Tabelle1[[#This Row],[bank_name]],list_all_banks!$B$1:$C$691,2,FALSE)</f>
        <v>DE51939</v>
      </c>
      <c r="D1134" s="6" t="s">
        <v>439</v>
      </c>
      <c r="E1134" s="42" t="str">
        <f t="shared" si="17"/>
        <v>31.12.2014</v>
      </c>
      <c r="F1134" s="9">
        <v>2014</v>
      </c>
      <c r="G1134" s="9">
        <v>1</v>
      </c>
      <c r="H1134" s="9" t="s">
        <v>20</v>
      </c>
      <c r="I1134" s="9">
        <v>3</v>
      </c>
      <c r="J1134" s="9" t="s">
        <v>1382</v>
      </c>
      <c r="K1134" s="9" t="s">
        <v>1</v>
      </c>
      <c r="L1134" s="9">
        <v>1</v>
      </c>
      <c r="M1134" s="9" t="s">
        <v>14</v>
      </c>
      <c r="N1134" s="9" t="s">
        <v>19</v>
      </c>
      <c r="P1134" s="9">
        <v>3</v>
      </c>
      <c r="Q1134" s="9">
        <v>0</v>
      </c>
      <c r="R1134" s="9">
        <v>0</v>
      </c>
      <c r="S1134" s="9">
        <v>0</v>
      </c>
      <c r="U1134" s="9">
        <v>1</v>
      </c>
      <c r="V1134" s="9">
        <v>0</v>
      </c>
      <c r="W1134" s="9" t="s">
        <v>20</v>
      </c>
      <c r="Y1134" s="9" t="s">
        <v>493</v>
      </c>
      <c r="Z1134" s="9">
        <v>1</v>
      </c>
      <c r="AA1134" s="9">
        <v>0</v>
      </c>
      <c r="AB1134" s="9">
        <v>-3</v>
      </c>
      <c r="AC1134" s="53" t="s">
        <v>20</v>
      </c>
      <c r="AD1134" s="53" t="s">
        <v>20</v>
      </c>
      <c r="AE1134" s="53" t="s">
        <v>20</v>
      </c>
      <c r="AF1134" s="53" t="s">
        <v>20</v>
      </c>
      <c r="AG1134" s="53">
        <v>1</v>
      </c>
      <c r="AH1134" s="9" t="s">
        <v>20</v>
      </c>
      <c r="AI1134" s="9">
        <v>0</v>
      </c>
      <c r="AK1134" s="9">
        <v>0</v>
      </c>
      <c r="AL1134" s="9">
        <v>0</v>
      </c>
      <c r="AM1134" s="9">
        <v>1</v>
      </c>
      <c r="AN1134" s="9">
        <v>2</v>
      </c>
      <c r="AO1134" s="9">
        <v>0</v>
      </c>
      <c r="AQ1134" s="9">
        <v>1</v>
      </c>
      <c r="AR1134" s="9">
        <v>1</v>
      </c>
      <c r="AS1134" s="9">
        <v>1</v>
      </c>
      <c r="AT1134" s="9">
        <v>3</v>
      </c>
      <c r="AU1134" s="9">
        <v>2</v>
      </c>
      <c r="AV1134" s="9">
        <v>0</v>
      </c>
      <c r="AW1134" s="9" t="s">
        <v>1382</v>
      </c>
      <c r="AX1134" s="9" t="s">
        <v>1382</v>
      </c>
      <c r="BA1134" s="9" t="s">
        <v>2396</v>
      </c>
      <c r="BB1134" s="6" t="s">
        <v>1440</v>
      </c>
      <c r="BG1134" s="9"/>
      <c r="BI1134" t="s">
        <v>3146</v>
      </c>
    </row>
    <row r="1135" spans="1:61" s="44" customFormat="1" ht="15.75" thickBot="1" x14ac:dyDescent="0.3">
      <c r="A1135" s="162" t="s">
        <v>1</v>
      </c>
      <c r="B1135" s="57" t="s">
        <v>438</v>
      </c>
      <c r="C1135" s="57" t="str">
        <f>VLOOKUP(Tabelle1[[#This Row],[bank_name]],list_all_banks!$B$1:$C$691,2,FALSE)</f>
        <v>DE51939</v>
      </c>
      <c r="D1135" s="45" t="s">
        <v>439</v>
      </c>
      <c r="E1135" s="46" t="str">
        <f t="shared" si="17"/>
        <v>31.12.2014</v>
      </c>
      <c r="F1135" s="44">
        <v>2014</v>
      </c>
      <c r="G1135" s="44">
        <v>1</v>
      </c>
      <c r="H1135" s="44" t="s">
        <v>20</v>
      </c>
      <c r="I1135" s="44">
        <v>3</v>
      </c>
      <c r="J1135" s="44" t="s">
        <v>1382</v>
      </c>
      <c r="K1135" s="44" t="s">
        <v>1</v>
      </c>
      <c r="L1135" s="44">
        <v>1</v>
      </c>
      <c r="M1135" s="44" t="s">
        <v>14</v>
      </c>
      <c r="N1135" s="44" t="s">
        <v>19</v>
      </c>
      <c r="O1135" s="45"/>
      <c r="P1135" s="44">
        <v>3</v>
      </c>
      <c r="Q1135" s="44">
        <v>0</v>
      </c>
      <c r="R1135" s="44">
        <v>0</v>
      </c>
      <c r="S1135" s="44">
        <v>0</v>
      </c>
      <c r="T1135" s="45"/>
      <c r="U1135" s="44">
        <v>1</v>
      </c>
      <c r="V1135" s="44">
        <v>0</v>
      </c>
      <c r="W1135" s="44" t="s">
        <v>20</v>
      </c>
      <c r="X1135" s="45"/>
      <c r="Y1135" s="44" t="s">
        <v>1650</v>
      </c>
      <c r="Z1135" s="44">
        <v>49</v>
      </c>
      <c r="AA1135" s="44">
        <v>65</v>
      </c>
      <c r="AB1135" s="44">
        <v>-41</v>
      </c>
      <c r="AC1135" s="57" t="s">
        <v>20</v>
      </c>
      <c r="AD1135" s="57" t="s">
        <v>20</v>
      </c>
      <c r="AE1135" s="57" t="s">
        <v>20</v>
      </c>
      <c r="AF1135" s="57" t="s">
        <v>20</v>
      </c>
      <c r="AG1135" s="57">
        <v>6</v>
      </c>
      <c r="AH1135" s="44" t="s">
        <v>20</v>
      </c>
      <c r="AI1135" s="44">
        <v>0</v>
      </c>
      <c r="AJ1135" s="45"/>
      <c r="AK1135" s="44">
        <v>0</v>
      </c>
      <c r="AL1135" s="44">
        <v>0</v>
      </c>
      <c r="AM1135" s="44">
        <v>1</v>
      </c>
      <c r="AN1135" s="44">
        <v>2</v>
      </c>
      <c r="AO1135" s="44">
        <v>0</v>
      </c>
      <c r="AP1135" s="45"/>
      <c r="AQ1135" s="44">
        <v>1</v>
      </c>
      <c r="AR1135" s="44">
        <v>1</v>
      </c>
      <c r="AS1135" s="44">
        <v>1</v>
      </c>
      <c r="AT1135" s="44">
        <v>3</v>
      </c>
      <c r="AU1135" s="44">
        <v>2</v>
      </c>
      <c r="AV1135" s="44">
        <v>0</v>
      </c>
      <c r="AW1135" s="44" t="s">
        <v>1382</v>
      </c>
      <c r="AX1135" s="44" t="s">
        <v>1382</v>
      </c>
      <c r="AY1135" s="45"/>
      <c r="AZ1135" s="46"/>
      <c r="BA1135" s="44" t="s">
        <v>2396</v>
      </c>
      <c r="BB1135" s="45" t="s">
        <v>1440</v>
      </c>
      <c r="BH1135" s="45"/>
      <c r="BI1135" t="s">
        <v>3146</v>
      </c>
    </row>
    <row r="1136" spans="1:61" x14ac:dyDescent="0.25">
      <c r="A1136" s="19" t="s">
        <v>1</v>
      </c>
      <c r="B1136" s="5" t="s">
        <v>438</v>
      </c>
      <c r="C1136" s="5" t="str">
        <f>VLOOKUP(Tabelle1[[#This Row],[bank_name]],list_all_banks!$B$1:$C$691,2,FALSE)</f>
        <v>DE51939</v>
      </c>
      <c r="D1136" s="6" t="s">
        <v>439</v>
      </c>
      <c r="E1136" s="42" t="str">
        <f t="shared" si="17"/>
        <v>31.12.2015</v>
      </c>
      <c r="F1136">
        <v>2015</v>
      </c>
      <c r="G1136">
        <v>1</v>
      </c>
      <c r="H1136" t="s">
        <v>20</v>
      </c>
      <c r="I1136">
        <v>3</v>
      </c>
      <c r="J1136" t="s">
        <v>1382</v>
      </c>
      <c r="K1136" t="s">
        <v>1</v>
      </c>
      <c r="L1136">
        <v>1</v>
      </c>
      <c r="M1136" t="s">
        <v>14</v>
      </c>
      <c r="N1136" t="s">
        <v>19</v>
      </c>
      <c r="P1136">
        <v>3</v>
      </c>
      <c r="Q1136">
        <v>0</v>
      </c>
      <c r="R1136">
        <v>0</v>
      </c>
      <c r="S1136">
        <v>0</v>
      </c>
      <c r="U1136">
        <v>1</v>
      </c>
      <c r="V1136">
        <v>0</v>
      </c>
      <c r="W1136" t="s">
        <v>20</v>
      </c>
      <c r="Y1136" t="s">
        <v>1760</v>
      </c>
      <c r="Z1136">
        <v>1</v>
      </c>
      <c r="AA1136" t="s">
        <v>20</v>
      </c>
      <c r="AB1136">
        <v>1</v>
      </c>
      <c r="AC1136" s="53" t="s">
        <v>20</v>
      </c>
      <c r="AD1136" s="5" t="s">
        <v>20</v>
      </c>
      <c r="AE1136" s="5" t="s">
        <v>20</v>
      </c>
      <c r="AF1136" s="5" t="s">
        <v>20</v>
      </c>
      <c r="AG1136" s="5" t="s">
        <v>20</v>
      </c>
      <c r="AH1136" t="s">
        <v>20</v>
      </c>
      <c r="AI1136">
        <v>0</v>
      </c>
      <c r="AK1136">
        <v>0</v>
      </c>
      <c r="AL1136">
        <v>0</v>
      </c>
      <c r="AM1136" s="9">
        <v>1</v>
      </c>
      <c r="AN1136" s="9">
        <v>0</v>
      </c>
      <c r="AO1136">
        <v>0</v>
      </c>
      <c r="AQ1136">
        <v>1</v>
      </c>
      <c r="AR1136">
        <v>1</v>
      </c>
      <c r="AS1136">
        <v>1</v>
      </c>
      <c r="AT1136">
        <v>3</v>
      </c>
      <c r="AU1136" s="9">
        <v>2</v>
      </c>
      <c r="AV1136">
        <v>0</v>
      </c>
      <c r="AW1136" t="s">
        <v>1382</v>
      </c>
      <c r="AX1136" t="s">
        <v>1382</v>
      </c>
      <c r="BA1136" s="63" t="s">
        <v>2717</v>
      </c>
      <c r="BG1136" s="9"/>
      <c r="BI1136" t="s">
        <v>3146</v>
      </c>
    </row>
    <row r="1137" spans="1:61" x14ac:dyDescent="0.25">
      <c r="A1137" s="19" t="s">
        <v>1</v>
      </c>
      <c r="B1137" s="5" t="s">
        <v>438</v>
      </c>
      <c r="C1137" s="5" t="str">
        <f>VLOOKUP(Tabelle1[[#This Row],[bank_name]],list_all_banks!$B$1:$C$691,2,FALSE)</f>
        <v>DE51939</v>
      </c>
      <c r="D1137" s="6" t="s">
        <v>439</v>
      </c>
      <c r="E1137" s="42" t="str">
        <f t="shared" si="17"/>
        <v>31.12.2015</v>
      </c>
      <c r="F1137">
        <v>2015</v>
      </c>
      <c r="G1137">
        <v>1</v>
      </c>
      <c r="H1137" t="s">
        <v>20</v>
      </c>
      <c r="I1137">
        <v>3</v>
      </c>
      <c r="J1137" t="s">
        <v>1382</v>
      </c>
      <c r="K1137" t="s">
        <v>1</v>
      </c>
      <c r="L1137">
        <v>1</v>
      </c>
      <c r="M1137" t="s">
        <v>14</v>
      </c>
      <c r="N1137" t="s">
        <v>19</v>
      </c>
      <c r="P1137">
        <v>3</v>
      </c>
      <c r="Q1137">
        <v>0</v>
      </c>
      <c r="R1137">
        <v>0</v>
      </c>
      <c r="S1137">
        <v>0</v>
      </c>
      <c r="U1137">
        <v>1</v>
      </c>
      <c r="V1137">
        <v>0</v>
      </c>
      <c r="W1137" t="s">
        <v>20</v>
      </c>
      <c r="Y1137" s="115" t="s">
        <v>1723</v>
      </c>
      <c r="Z1137">
        <v>0</v>
      </c>
      <c r="AA1137" t="s">
        <v>20</v>
      </c>
      <c r="AB1137">
        <v>-1</v>
      </c>
      <c r="AC1137" s="53" t="s">
        <v>20</v>
      </c>
      <c r="AD1137" s="5" t="s">
        <v>20</v>
      </c>
      <c r="AE1137" s="5" t="s">
        <v>20</v>
      </c>
      <c r="AF1137" s="5" t="s">
        <v>20</v>
      </c>
      <c r="AG1137" s="5" t="s">
        <v>20</v>
      </c>
      <c r="AH1137" t="s">
        <v>20</v>
      </c>
      <c r="AI1137">
        <v>0</v>
      </c>
      <c r="AK1137">
        <v>0</v>
      </c>
      <c r="AL1137">
        <v>0</v>
      </c>
      <c r="AM1137" s="9">
        <v>1</v>
      </c>
      <c r="AN1137" s="9">
        <v>0</v>
      </c>
      <c r="AO1137">
        <v>0</v>
      </c>
      <c r="AQ1137">
        <v>1</v>
      </c>
      <c r="AR1137">
        <v>1</v>
      </c>
      <c r="AS1137">
        <v>1</v>
      </c>
      <c r="AT1137">
        <v>3</v>
      </c>
      <c r="AU1137" s="9">
        <v>2</v>
      </c>
      <c r="AV1137">
        <v>0</v>
      </c>
      <c r="AW1137" t="s">
        <v>1382</v>
      </c>
      <c r="AX1137" t="s">
        <v>1382</v>
      </c>
      <c r="BA1137" s="63" t="s">
        <v>2717</v>
      </c>
      <c r="BG1137" s="9"/>
      <c r="BI1137" t="s">
        <v>3146</v>
      </c>
    </row>
    <row r="1138" spans="1:61" x14ac:dyDescent="0.25">
      <c r="A1138" s="96" t="s">
        <v>1</v>
      </c>
      <c r="B1138" s="53" t="s">
        <v>438</v>
      </c>
      <c r="C1138" s="53" t="str">
        <f>VLOOKUP(Tabelle1[[#This Row],[bank_name]],list_all_banks!$B$1:$C$691,2,FALSE)</f>
        <v>DE51939</v>
      </c>
      <c r="D1138" s="6" t="s">
        <v>439</v>
      </c>
      <c r="E1138" s="42" t="str">
        <f t="shared" si="17"/>
        <v>31.12.2015</v>
      </c>
      <c r="F1138" s="9">
        <v>2015</v>
      </c>
      <c r="G1138" s="9">
        <v>1</v>
      </c>
      <c r="H1138" s="9" t="s">
        <v>20</v>
      </c>
      <c r="I1138" s="9">
        <v>3</v>
      </c>
      <c r="J1138" s="9" t="s">
        <v>1382</v>
      </c>
      <c r="K1138" s="9" t="s">
        <v>1</v>
      </c>
      <c r="L1138" s="9">
        <v>1</v>
      </c>
      <c r="M1138" s="9" t="s">
        <v>14</v>
      </c>
      <c r="N1138" s="9" t="s">
        <v>19</v>
      </c>
      <c r="P1138" s="9">
        <v>3</v>
      </c>
      <c r="Q1138" s="9">
        <v>0</v>
      </c>
      <c r="R1138" s="9">
        <v>0</v>
      </c>
      <c r="S1138" s="9">
        <v>0</v>
      </c>
      <c r="U1138" s="9">
        <v>1</v>
      </c>
      <c r="V1138" s="9">
        <v>0</v>
      </c>
      <c r="W1138" s="9" t="s">
        <v>20</v>
      </c>
      <c r="Y1138" s="112" t="s">
        <v>1656</v>
      </c>
      <c r="Z1138" s="9">
        <v>57</v>
      </c>
      <c r="AA1138" s="9" t="s">
        <v>20</v>
      </c>
      <c r="AB1138" s="9">
        <v>46</v>
      </c>
      <c r="AC1138" s="53" t="s">
        <v>20</v>
      </c>
      <c r="AD1138" s="53" t="s">
        <v>20</v>
      </c>
      <c r="AE1138" s="53" t="s">
        <v>20</v>
      </c>
      <c r="AF1138" s="53" t="s">
        <v>20</v>
      </c>
      <c r="AG1138" s="53" t="s">
        <v>20</v>
      </c>
      <c r="AH1138" s="9" t="s">
        <v>20</v>
      </c>
      <c r="AI1138" s="9">
        <v>0</v>
      </c>
      <c r="AK1138" s="9">
        <v>0</v>
      </c>
      <c r="AL1138" s="9">
        <v>0</v>
      </c>
      <c r="AM1138" s="9">
        <v>1</v>
      </c>
      <c r="AN1138" s="9">
        <v>0</v>
      </c>
      <c r="AO1138" s="9">
        <v>0</v>
      </c>
      <c r="AQ1138" s="9">
        <v>1</v>
      </c>
      <c r="AR1138" s="9">
        <v>1</v>
      </c>
      <c r="AS1138" s="9">
        <v>1</v>
      </c>
      <c r="AT1138" s="9">
        <v>3</v>
      </c>
      <c r="AU1138" s="9">
        <v>2</v>
      </c>
      <c r="AV1138" s="9">
        <v>0</v>
      </c>
      <c r="AW1138" s="9" t="s">
        <v>1382</v>
      </c>
      <c r="AX1138" s="9" t="s">
        <v>1382</v>
      </c>
      <c r="BA1138" s="63" t="s">
        <v>2717</v>
      </c>
      <c r="BG1138" s="9"/>
      <c r="BI1138" t="s">
        <v>3146</v>
      </c>
    </row>
    <row r="1139" spans="1:61" x14ac:dyDescent="0.25">
      <c r="A1139" s="19" t="s">
        <v>1</v>
      </c>
      <c r="B1139" s="5" t="s">
        <v>438</v>
      </c>
      <c r="C1139" s="5" t="str">
        <f>VLOOKUP(Tabelle1[[#This Row],[bank_name]],list_all_banks!$B$1:$C$691,2,FALSE)</f>
        <v>DE51939</v>
      </c>
      <c r="D1139" s="6" t="s">
        <v>439</v>
      </c>
      <c r="E1139" s="42" t="str">
        <f t="shared" si="17"/>
        <v>31.12.2015</v>
      </c>
      <c r="F1139">
        <v>2015</v>
      </c>
      <c r="G1139">
        <v>1</v>
      </c>
      <c r="H1139" t="s">
        <v>20</v>
      </c>
      <c r="I1139">
        <v>3</v>
      </c>
      <c r="J1139" t="s">
        <v>1382</v>
      </c>
      <c r="K1139" t="s">
        <v>1</v>
      </c>
      <c r="L1139">
        <v>1</v>
      </c>
      <c r="M1139" t="s">
        <v>14</v>
      </c>
      <c r="N1139" t="s">
        <v>19</v>
      </c>
      <c r="P1139">
        <v>3</v>
      </c>
      <c r="Q1139">
        <v>0</v>
      </c>
      <c r="R1139">
        <v>0</v>
      </c>
      <c r="S1139">
        <v>0</v>
      </c>
      <c r="U1139">
        <v>1</v>
      </c>
      <c r="V1139">
        <v>0</v>
      </c>
      <c r="W1139" t="s">
        <v>20</v>
      </c>
      <c r="Y1139" t="s">
        <v>1</v>
      </c>
      <c r="Z1139">
        <v>1345</v>
      </c>
      <c r="AA1139">
        <v>2671</v>
      </c>
      <c r="AB1139">
        <v>304</v>
      </c>
      <c r="AC1139" s="53" t="s">
        <v>20</v>
      </c>
      <c r="AD1139" s="5" t="s">
        <v>20</v>
      </c>
      <c r="AE1139" s="5" t="s">
        <v>20</v>
      </c>
      <c r="AF1139" s="5" t="s">
        <v>20</v>
      </c>
      <c r="AG1139" s="5">
        <v>335</v>
      </c>
      <c r="AH1139" t="s">
        <v>20</v>
      </c>
      <c r="AI1139">
        <v>0</v>
      </c>
      <c r="AK1139">
        <v>0</v>
      </c>
      <c r="AL1139">
        <v>0</v>
      </c>
      <c r="AM1139">
        <v>1</v>
      </c>
      <c r="AN1139">
        <v>0</v>
      </c>
      <c r="AO1139">
        <v>0</v>
      </c>
      <c r="AQ1139">
        <v>1</v>
      </c>
      <c r="AR1139">
        <v>1</v>
      </c>
      <c r="AS1139">
        <v>1</v>
      </c>
      <c r="AT1139">
        <v>3</v>
      </c>
      <c r="AU1139">
        <v>2</v>
      </c>
      <c r="AV1139">
        <v>0</v>
      </c>
      <c r="AW1139" t="s">
        <v>1382</v>
      </c>
      <c r="AX1139" t="s">
        <v>1382</v>
      </c>
      <c r="BA1139" s="63" t="s">
        <v>2717</v>
      </c>
      <c r="BG1139" s="9"/>
      <c r="BI1139" t="s">
        <v>3146</v>
      </c>
    </row>
    <row r="1140" spans="1:61" x14ac:dyDescent="0.25">
      <c r="A1140" s="19" t="s">
        <v>1</v>
      </c>
      <c r="B1140" s="5" t="s">
        <v>438</v>
      </c>
      <c r="C1140" s="5" t="str">
        <f>VLOOKUP(Tabelle1[[#This Row],[bank_name]],list_all_banks!$B$1:$C$691,2,FALSE)</f>
        <v>DE51939</v>
      </c>
      <c r="D1140" s="6" t="s">
        <v>439</v>
      </c>
      <c r="E1140" s="42" t="str">
        <f t="shared" si="17"/>
        <v>31.12.2015</v>
      </c>
      <c r="F1140">
        <v>2015</v>
      </c>
      <c r="G1140">
        <v>1</v>
      </c>
      <c r="H1140" t="s">
        <v>20</v>
      </c>
      <c r="I1140">
        <v>3</v>
      </c>
      <c r="J1140" t="s">
        <v>1382</v>
      </c>
      <c r="K1140" t="s">
        <v>1</v>
      </c>
      <c r="L1140">
        <v>1</v>
      </c>
      <c r="M1140" t="s">
        <v>14</v>
      </c>
      <c r="N1140" t="s">
        <v>19</v>
      </c>
      <c r="P1140">
        <v>3</v>
      </c>
      <c r="Q1140">
        <v>0</v>
      </c>
      <c r="R1140">
        <v>0</v>
      </c>
      <c r="S1140">
        <v>0</v>
      </c>
      <c r="U1140">
        <v>1</v>
      </c>
      <c r="V1140">
        <v>0</v>
      </c>
      <c r="W1140" t="s">
        <v>20</v>
      </c>
      <c r="Y1140" t="s">
        <v>1659</v>
      </c>
      <c r="Z1140">
        <v>39</v>
      </c>
      <c r="AA1140">
        <v>31</v>
      </c>
      <c r="AB1140">
        <v>2</v>
      </c>
      <c r="AC1140" s="53" t="s">
        <v>20</v>
      </c>
      <c r="AD1140" s="5" t="s">
        <v>20</v>
      </c>
      <c r="AE1140" s="5" t="s">
        <v>20</v>
      </c>
      <c r="AF1140" s="5" t="s">
        <v>20</v>
      </c>
      <c r="AG1140" s="5" t="s">
        <v>20</v>
      </c>
      <c r="AH1140" t="s">
        <v>20</v>
      </c>
      <c r="AI1140">
        <v>0</v>
      </c>
      <c r="AK1140">
        <v>0</v>
      </c>
      <c r="AL1140">
        <v>0</v>
      </c>
      <c r="AM1140" s="9">
        <v>1</v>
      </c>
      <c r="AN1140" s="9">
        <v>0</v>
      </c>
      <c r="AO1140">
        <v>0</v>
      </c>
      <c r="AQ1140">
        <v>1</v>
      </c>
      <c r="AR1140">
        <v>1</v>
      </c>
      <c r="AS1140">
        <v>1</v>
      </c>
      <c r="AT1140">
        <v>3</v>
      </c>
      <c r="AU1140" s="9">
        <v>2</v>
      </c>
      <c r="AV1140">
        <v>0</v>
      </c>
      <c r="AW1140" t="s">
        <v>1382</v>
      </c>
      <c r="AX1140" t="s">
        <v>1382</v>
      </c>
      <c r="BA1140" s="63" t="s">
        <v>2717</v>
      </c>
      <c r="BG1140" s="9"/>
      <c r="BI1140" t="s">
        <v>3146</v>
      </c>
    </row>
    <row r="1141" spans="1:61" x14ac:dyDescent="0.25">
      <c r="A1141" s="19" t="s">
        <v>1</v>
      </c>
      <c r="B1141" s="5" t="s">
        <v>438</v>
      </c>
      <c r="C1141" s="5" t="str">
        <f>VLOOKUP(Tabelle1[[#This Row],[bank_name]],list_all_banks!$B$1:$C$691,2,FALSE)</f>
        <v>DE51939</v>
      </c>
      <c r="D1141" s="6" t="s">
        <v>439</v>
      </c>
      <c r="E1141" s="42" t="str">
        <f t="shared" si="17"/>
        <v>31.12.2015</v>
      </c>
      <c r="F1141">
        <v>2015</v>
      </c>
      <c r="G1141">
        <v>1</v>
      </c>
      <c r="H1141" t="s">
        <v>20</v>
      </c>
      <c r="I1141">
        <v>3</v>
      </c>
      <c r="J1141" t="s">
        <v>1382</v>
      </c>
      <c r="K1141" t="s">
        <v>1</v>
      </c>
      <c r="L1141">
        <v>1</v>
      </c>
      <c r="M1141" t="s">
        <v>14</v>
      </c>
      <c r="N1141" t="s">
        <v>19</v>
      </c>
      <c r="P1141">
        <v>3</v>
      </c>
      <c r="Q1141">
        <v>0</v>
      </c>
      <c r="R1141">
        <v>0</v>
      </c>
      <c r="S1141">
        <v>0</v>
      </c>
      <c r="U1141">
        <v>1</v>
      </c>
      <c r="V1141">
        <v>0</v>
      </c>
      <c r="W1141" t="s">
        <v>20</v>
      </c>
      <c r="Y1141" t="s">
        <v>658</v>
      </c>
      <c r="Z1141">
        <v>3</v>
      </c>
      <c r="AA1141" t="s">
        <v>20</v>
      </c>
      <c r="AB1141">
        <v>-2</v>
      </c>
      <c r="AC1141" s="53" t="s">
        <v>20</v>
      </c>
      <c r="AD1141" s="5" t="s">
        <v>20</v>
      </c>
      <c r="AE1141" s="5" t="s">
        <v>20</v>
      </c>
      <c r="AF1141" s="5" t="s">
        <v>20</v>
      </c>
      <c r="AG1141" s="5" t="s">
        <v>20</v>
      </c>
      <c r="AH1141" t="s">
        <v>20</v>
      </c>
      <c r="AI1141">
        <v>0</v>
      </c>
      <c r="AK1141">
        <v>0</v>
      </c>
      <c r="AL1141">
        <v>0</v>
      </c>
      <c r="AM1141" s="9">
        <v>1</v>
      </c>
      <c r="AN1141" s="9">
        <v>0</v>
      </c>
      <c r="AO1141">
        <v>0</v>
      </c>
      <c r="AQ1141">
        <v>1</v>
      </c>
      <c r="AR1141">
        <v>1</v>
      </c>
      <c r="AS1141">
        <v>1</v>
      </c>
      <c r="AT1141">
        <v>3</v>
      </c>
      <c r="AU1141" s="9">
        <v>2</v>
      </c>
      <c r="AV1141">
        <v>0</v>
      </c>
      <c r="AW1141" t="s">
        <v>1382</v>
      </c>
      <c r="AX1141" t="s">
        <v>1382</v>
      </c>
      <c r="BA1141" s="63" t="s">
        <v>2717</v>
      </c>
      <c r="BG1141" s="9"/>
      <c r="BI1141" t="s">
        <v>3146</v>
      </c>
    </row>
    <row r="1142" spans="1:61" x14ac:dyDescent="0.25">
      <c r="A1142" s="19" t="s">
        <v>1</v>
      </c>
      <c r="B1142" s="5" t="s">
        <v>438</v>
      </c>
      <c r="C1142" s="5" t="str">
        <f>VLOOKUP(Tabelle1[[#This Row],[bank_name]],list_all_banks!$B$1:$C$691,2,FALSE)</f>
        <v>DE51939</v>
      </c>
      <c r="D1142" s="6" t="s">
        <v>439</v>
      </c>
      <c r="E1142" s="42" t="str">
        <f t="shared" si="17"/>
        <v>31.12.2015</v>
      </c>
      <c r="F1142">
        <v>2015</v>
      </c>
      <c r="G1142">
        <v>1</v>
      </c>
      <c r="H1142" t="s">
        <v>20</v>
      </c>
      <c r="I1142">
        <v>3</v>
      </c>
      <c r="J1142" t="s">
        <v>1382</v>
      </c>
      <c r="K1142" t="s">
        <v>1</v>
      </c>
      <c r="L1142">
        <v>1</v>
      </c>
      <c r="M1142" t="s">
        <v>14</v>
      </c>
      <c r="N1142" t="s">
        <v>19</v>
      </c>
      <c r="P1142">
        <v>3</v>
      </c>
      <c r="Q1142">
        <v>0</v>
      </c>
      <c r="R1142">
        <v>0</v>
      </c>
      <c r="S1142">
        <v>0</v>
      </c>
      <c r="U1142">
        <v>1</v>
      </c>
      <c r="V1142">
        <v>0</v>
      </c>
      <c r="W1142" t="s">
        <v>20</v>
      </c>
      <c r="Y1142" t="s">
        <v>1722</v>
      </c>
      <c r="Z1142">
        <v>1</v>
      </c>
      <c r="AA1142">
        <v>6</v>
      </c>
      <c r="AB1142" t="s">
        <v>20</v>
      </c>
      <c r="AC1142" s="53" t="s">
        <v>20</v>
      </c>
      <c r="AD1142" s="5" t="s">
        <v>20</v>
      </c>
      <c r="AE1142" s="5" t="s">
        <v>20</v>
      </c>
      <c r="AF1142" s="5" t="s">
        <v>20</v>
      </c>
      <c r="AG1142" s="5" t="s">
        <v>20</v>
      </c>
      <c r="AH1142" t="s">
        <v>20</v>
      </c>
      <c r="AI1142">
        <v>0</v>
      </c>
      <c r="AK1142">
        <v>0</v>
      </c>
      <c r="AL1142">
        <v>0</v>
      </c>
      <c r="AM1142" s="9">
        <v>1</v>
      </c>
      <c r="AN1142" s="9">
        <v>0</v>
      </c>
      <c r="AO1142">
        <v>0</v>
      </c>
      <c r="AQ1142">
        <v>1</v>
      </c>
      <c r="AR1142">
        <v>1</v>
      </c>
      <c r="AS1142">
        <v>1</v>
      </c>
      <c r="AT1142">
        <v>3</v>
      </c>
      <c r="AU1142" s="9">
        <v>2</v>
      </c>
      <c r="AV1142">
        <v>0</v>
      </c>
      <c r="AW1142" t="s">
        <v>1382</v>
      </c>
      <c r="AX1142" t="s">
        <v>1382</v>
      </c>
      <c r="BA1142" s="63" t="s">
        <v>2717</v>
      </c>
      <c r="BG1142" s="9"/>
      <c r="BI1142" t="s">
        <v>3146</v>
      </c>
    </row>
    <row r="1143" spans="1:61" x14ac:dyDescent="0.25">
      <c r="A1143" s="19" t="s">
        <v>1</v>
      </c>
      <c r="B1143" s="5" t="s">
        <v>438</v>
      </c>
      <c r="C1143" s="5" t="str">
        <f>VLOOKUP(Tabelle1[[#This Row],[bank_name]],list_all_banks!$B$1:$C$691,2,FALSE)</f>
        <v>DE51939</v>
      </c>
      <c r="D1143" s="6" t="s">
        <v>439</v>
      </c>
      <c r="E1143" s="42" t="str">
        <f t="shared" si="17"/>
        <v>31.12.2015</v>
      </c>
      <c r="F1143">
        <v>2015</v>
      </c>
      <c r="G1143">
        <v>1</v>
      </c>
      <c r="H1143" t="s">
        <v>20</v>
      </c>
      <c r="I1143">
        <v>3</v>
      </c>
      <c r="J1143" t="s">
        <v>1382</v>
      </c>
      <c r="K1143" t="s">
        <v>1</v>
      </c>
      <c r="L1143">
        <v>1</v>
      </c>
      <c r="M1143" t="s">
        <v>14</v>
      </c>
      <c r="N1143" t="s">
        <v>19</v>
      </c>
      <c r="P1143">
        <v>3</v>
      </c>
      <c r="Q1143">
        <v>0</v>
      </c>
      <c r="R1143">
        <v>0</v>
      </c>
      <c r="S1143">
        <v>0</v>
      </c>
      <c r="U1143">
        <v>1</v>
      </c>
      <c r="V1143">
        <v>0</v>
      </c>
      <c r="W1143" t="s">
        <v>20</v>
      </c>
      <c r="Y1143" t="s">
        <v>1657</v>
      </c>
      <c r="Z1143">
        <v>-2</v>
      </c>
      <c r="AA1143" t="s">
        <v>20</v>
      </c>
      <c r="AB1143">
        <v>-2</v>
      </c>
      <c r="AC1143" s="53" t="s">
        <v>20</v>
      </c>
      <c r="AD1143" s="5" t="s">
        <v>20</v>
      </c>
      <c r="AE1143" s="5" t="s">
        <v>20</v>
      </c>
      <c r="AF1143" s="5" t="s">
        <v>20</v>
      </c>
      <c r="AG1143" s="5" t="s">
        <v>20</v>
      </c>
      <c r="AH1143" t="s">
        <v>20</v>
      </c>
      <c r="AI1143">
        <v>0</v>
      </c>
      <c r="AK1143">
        <v>0</v>
      </c>
      <c r="AL1143">
        <v>0</v>
      </c>
      <c r="AM1143" s="9">
        <v>1</v>
      </c>
      <c r="AN1143" s="9">
        <v>0</v>
      </c>
      <c r="AO1143">
        <v>0</v>
      </c>
      <c r="AQ1143">
        <v>1</v>
      </c>
      <c r="AR1143">
        <v>1</v>
      </c>
      <c r="AS1143">
        <v>1</v>
      </c>
      <c r="AT1143">
        <v>3</v>
      </c>
      <c r="AU1143" s="9">
        <v>2</v>
      </c>
      <c r="AV1143">
        <v>0</v>
      </c>
      <c r="AW1143" t="s">
        <v>1382</v>
      </c>
      <c r="AX1143" t="s">
        <v>1382</v>
      </c>
      <c r="BA1143" s="63" t="s">
        <v>2717</v>
      </c>
      <c r="BG1143" s="9"/>
      <c r="BI1143" t="s">
        <v>3146</v>
      </c>
    </row>
    <row r="1144" spans="1:61" x14ac:dyDescent="0.25">
      <c r="A1144" s="19" t="s">
        <v>1</v>
      </c>
      <c r="B1144" s="5" t="s">
        <v>438</v>
      </c>
      <c r="C1144" s="5" t="str">
        <f>VLOOKUP(Tabelle1[[#This Row],[bank_name]],list_all_banks!$B$1:$C$691,2,FALSE)</f>
        <v>DE51939</v>
      </c>
      <c r="D1144" s="6" t="s">
        <v>439</v>
      </c>
      <c r="E1144" s="42" t="str">
        <f t="shared" si="17"/>
        <v>31.12.2015</v>
      </c>
      <c r="F1144">
        <v>2015</v>
      </c>
      <c r="G1144">
        <v>1</v>
      </c>
      <c r="H1144" t="s">
        <v>20</v>
      </c>
      <c r="I1144">
        <v>3</v>
      </c>
      <c r="J1144" t="s">
        <v>1382</v>
      </c>
      <c r="K1144" t="s">
        <v>1</v>
      </c>
      <c r="L1144">
        <v>1</v>
      </c>
      <c r="M1144" t="s">
        <v>14</v>
      </c>
      <c r="N1144" t="s">
        <v>19</v>
      </c>
      <c r="P1144">
        <v>3</v>
      </c>
      <c r="Q1144">
        <v>0</v>
      </c>
      <c r="R1144">
        <v>0</v>
      </c>
      <c r="S1144">
        <v>0</v>
      </c>
      <c r="U1144">
        <v>1</v>
      </c>
      <c r="V1144">
        <v>0</v>
      </c>
      <c r="W1144" t="s">
        <v>20</v>
      </c>
      <c r="Y1144" t="s">
        <v>1001</v>
      </c>
      <c r="Z1144">
        <v>18</v>
      </c>
      <c r="AA1144" t="s">
        <v>20</v>
      </c>
      <c r="AB1144">
        <v>3</v>
      </c>
      <c r="AC1144" s="53" t="s">
        <v>20</v>
      </c>
      <c r="AD1144" s="5" t="s">
        <v>20</v>
      </c>
      <c r="AE1144" s="5" t="s">
        <v>20</v>
      </c>
      <c r="AF1144" s="5" t="s">
        <v>20</v>
      </c>
      <c r="AG1144" s="5" t="s">
        <v>20</v>
      </c>
      <c r="AH1144" t="s">
        <v>20</v>
      </c>
      <c r="AI1144">
        <v>0</v>
      </c>
      <c r="AK1144">
        <v>0</v>
      </c>
      <c r="AL1144">
        <v>0</v>
      </c>
      <c r="AM1144" s="9">
        <v>1</v>
      </c>
      <c r="AN1144" s="9">
        <v>0</v>
      </c>
      <c r="AO1144">
        <v>0</v>
      </c>
      <c r="AQ1144">
        <v>1</v>
      </c>
      <c r="AR1144">
        <v>1</v>
      </c>
      <c r="AS1144">
        <v>1</v>
      </c>
      <c r="AT1144">
        <v>3</v>
      </c>
      <c r="AU1144" s="9">
        <v>2</v>
      </c>
      <c r="AV1144">
        <v>0</v>
      </c>
      <c r="AW1144" t="s">
        <v>1382</v>
      </c>
      <c r="AX1144" t="s">
        <v>1382</v>
      </c>
      <c r="BA1144" s="63" t="s">
        <v>2717</v>
      </c>
      <c r="BG1144" s="9"/>
      <c r="BI1144" t="s">
        <v>3146</v>
      </c>
    </row>
    <row r="1145" spans="1:61" x14ac:dyDescent="0.25">
      <c r="A1145" s="19" t="s">
        <v>1</v>
      </c>
      <c r="B1145" s="5" t="s">
        <v>438</v>
      </c>
      <c r="C1145" s="5" t="str">
        <f>VLOOKUP(Tabelle1[[#This Row],[bank_name]],list_all_banks!$B$1:$C$691,2,FALSE)</f>
        <v>DE51939</v>
      </c>
      <c r="D1145" s="6" t="s">
        <v>439</v>
      </c>
      <c r="E1145" s="42" t="str">
        <f t="shared" si="17"/>
        <v>31.12.2015</v>
      </c>
      <c r="F1145">
        <v>2015</v>
      </c>
      <c r="G1145">
        <v>1</v>
      </c>
      <c r="H1145" t="s">
        <v>20</v>
      </c>
      <c r="I1145">
        <v>3</v>
      </c>
      <c r="J1145" t="s">
        <v>1382</v>
      </c>
      <c r="K1145" t="s">
        <v>1</v>
      </c>
      <c r="L1145">
        <v>1</v>
      </c>
      <c r="M1145" t="s">
        <v>14</v>
      </c>
      <c r="N1145" t="s">
        <v>19</v>
      </c>
      <c r="P1145">
        <v>3</v>
      </c>
      <c r="Q1145">
        <v>0</v>
      </c>
      <c r="R1145">
        <v>0</v>
      </c>
      <c r="S1145">
        <v>0</v>
      </c>
      <c r="U1145">
        <v>1</v>
      </c>
      <c r="V1145">
        <v>0</v>
      </c>
      <c r="W1145" t="s">
        <v>20</v>
      </c>
      <c r="Y1145" t="s">
        <v>1170</v>
      </c>
      <c r="Z1145">
        <v>151</v>
      </c>
      <c r="AA1145">
        <v>84</v>
      </c>
      <c r="AB1145">
        <v>228</v>
      </c>
      <c r="AC1145" s="53" t="s">
        <v>20</v>
      </c>
      <c r="AD1145" s="5" t="s">
        <v>20</v>
      </c>
      <c r="AE1145" s="5" t="s">
        <v>20</v>
      </c>
      <c r="AF1145" s="5" t="s">
        <v>20</v>
      </c>
      <c r="AG1145" s="5">
        <v>23</v>
      </c>
      <c r="AH1145" t="s">
        <v>20</v>
      </c>
      <c r="AI1145">
        <v>0</v>
      </c>
      <c r="AK1145">
        <v>0</v>
      </c>
      <c r="AL1145">
        <v>0</v>
      </c>
      <c r="AM1145">
        <v>1</v>
      </c>
      <c r="AN1145">
        <v>0</v>
      </c>
      <c r="AO1145">
        <v>0</v>
      </c>
      <c r="AQ1145">
        <v>1</v>
      </c>
      <c r="AR1145">
        <v>1</v>
      </c>
      <c r="AS1145">
        <v>1</v>
      </c>
      <c r="AT1145">
        <v>3</v>
      </c>
      <c r="AU1145">
        <v>2</v>
      </c>
      <c r="AV1145">
        <v>0</v>
      </c>
      <c r="AW1145" t="s">
        <v>1382</v>
      </c>
      <c r="AX1145" t="s">
        <v>1382</v>
      </c>
      <c r="BA1145" s="63" t="s">
        <v>2717</v>
      </c>
      <c r="BG1145" s="9"/>
      <c r="BI1145" t="s">
        <v>3146</v>
      </c>
    </row>
    <row r="1146" spans="1:61" x14ac:dyDescent="0.25">
      <c r="A1146" s="19" t="s">
        <v>1</v>
      </c>
      <c r="B1146" s="5" t="s">
        <v>438</v>
      </c>
      <c r="C1146" s="5" t="str">
        <f>VLOOKUP(Tabelle1[[#This Row],[bank_name]],list_all_banks!$B$1:$C$691,2,FALSE)</f>
        <v>DE51939</v>
      </c>
      <c r="D1146" s="6" t="s">
        <v>439</v>
      </c>
      <c r="E1146" s="42" t="str">
        <f t="shared" si="17"/>
        <v>31.12.2015</v>
      </c>
      <c r="F1146">
        <v>2015</v>
      </c>
      <c r="G1146">
        <v>1</v>
      </c>
      <c r="H1146" t="s">
        <v>20</v>
      </c>
      <c r="I1146">
        <v>3</v>
      </c>
      <c r="J1146" t="s">
        <v>1382</v>
      </c>
      <c r="K1146" t="s">
        <v>1</v>
      </c>
      <c r="L1146">
        <v>1</v>
      </c>
      <c r="M1146" t="s">
        <v>14</v>
      </c>
      <c r="N1146" t="s">
        <v>19</v>
      </c>
      <c r="P1146">
        <v>3</v>
      </c>
      <c r="Q1146">
        <v>0</v>
      </c>
      <c r="R1146">
        <v>0</v>
      </c>
      <c r="S1146">
        <v>0</v>
      </c>
      <c r="U1146">
        <v>1</v>
      </c>
      <c r="V1146">
        <v>0</v>
      </c>
      <c r="W1146" t="s">
        <v>20</v>
      </c>
      <c r="Y1146" t="s">
        <v>493</v>
      </c>
      <c r="Z1146">
        <v>6</v>
      </c>
      <c r="AA1146" t="s">
        <v>20</v>
      </c>
      <c r="AB1146">
        <v>3</v>
      </c>
      <c r="AC1146" s="53" t="s">
        <v>20</v>
      </c>
      <c r="AD1146" s="5" t="s">
        <v>20</v>
      </c>
      <c r="AE1146" s="5" t="s">
        <v>20</v>
      </c>
      <c r="AF1146" s="5" t="s">
        <v>20</v>
      </c>
      <c r="AG1146" s="5" t="s">
        <v>20</v>
      </c>
      <c r="AH1146" t="s">
        <v>20</v>
      </c>
      <c r="AI1146">
        <v>0</v>
      </c>
      <c r="AK1146">
        <v>0</v>
      </c>
      <c r="AL1146">
        <v>0</v>
      </c>
      <c r="AM1146" s="9">
        <v>1</v>
      </c>
      <c r="AN1146" s="9">
        <v>0</v>
      </c>
      <c r="AO1146">
        <v>0</v>
      </c>
      <c r="AQ1146">
        <v>1</v>
      </c>
      <c r="AR1146">
        <v>1</v>
      </c>
      <c r="AS1146">
        <v>1</v>
      </c>
      <c r="AT1146">
        <v>3</v>
      </c>
      <c r="AU1146" s="9">
        <v>2</v>
      </c>
      <c r="AV1146">
        <v>0</v>
      </c>
      <c r="AW1146" t="s">
        <v>1382</v>
      </c>
      <c r="AX1146" t="s">
        <v>1382</v>
      </c>
      <c r="BA1146" s="63" t="s">
        <v>2717</v>
      </c>
      <c r="BG1146" s="9"/>
      <c r="BI1146" t="s">
        <v>3146</v>
      </c>
    </row>
    <row r="1147" spans="1:61" s="44" customFormat="1" ht="15.75" thickBot="1" x14ac:dyDescent="0.3">
      <c r="A1147" s="162" t="s">
        <v>1</v>
      </c>
      <c r="B1147" s="57" t="s">
        <v>438</v>
      </c>
      <c r="C1147" s="57" t="str">
        <f>VLOOKUP(Tabelle1[[#This Row],[bank_name]],list_all_banks!$B$1:$C$691,2,FALSE)</f>
        <v>DE51939</v>
      </c>
      <c r="D1147" s="45" t="s">
        <v>439</v>
      </c>
      <c r="E1147" s="46" t="str">
        <f t="shared" si="17"/>
        <v>31.12.2015</v>
      </c>
      <c r="F1147" s="44">
        <v>2015</v>
      </c>
      <c r="G1147" s="44">
        <v>1</v>
      </c>
      <c r="H1147" s="44" t="s">
        <v>20</v>
      </c>
      <c r="I1147" s="44">
        <v>3</v>
      </c>
      <c r="J1147" s="44" t="s">
        <v>1382</v>
      </c>
      <c r="K1147" s="44" t="s">
        <v>1</v>
      </c>
      <c r="L1147" s="44">
        <v>1</v>
      </c>
      <c r="M1147" s="44" t="s">
        <v>14</v>
      </c>
      <c r="N1147" s="44" t="s">
        <v>19</v>
      </c>
      <c r="O1147" s="45"/>
      <c r="P1147" s="44">
        <v>3</v>
      </c>
      <c r="Q1147" s="44">
        <v>0</v>
      </c>
      <c r="R1147" s="44">
        <v>0</v>
      </c>
      <c r="S1147" s="44">
        <v>0</v>
      </c>
      <c r="T1147" s="45"/>
      <c r="U1147" s="44">
        <v>1</v>
      </c>
      <c r="V1147" s="44">
        <v>0</v>
      </c>
      <c r="W1147" s="44" t="s">
        <v>20</v>
      </c>
      <c r="X1147" s="45"/>
      <c r="Y1147" s="44" t="s">
        <v>1650</v>
      </c>
      <c r="Z1147" s="44">
        <v>22</v>
      </c>
      <c r="AA1147" s="44">
        <v>38</v>
      </c>
      <c r="AB1147" s="44">
        <v>-94</v>
      </c>
      <c r="AC1147" s="57" t="s">
        <v>20</v>
      </c>
      <c r="AD1147" s="57" t="s">
        <v>20</v>
      </c>
      <c r="AE1147" s="57" t="s">
        <v>20</v>
      </c>
      <c r="AF1147" s="57" t="s">
        <v>20</v>
      </c>
      <c r="AG1147" s="57">
        <v>1</v>
      </c>
      <c r="AH1147" s="44" t="s">
        <v>20</v>
      </c>
      <c r="AI1147" s="44">
        <v>0</v>
      </c>
      <c r="AJ1147" s="45"/>
      <c r="AK1147" s="44">
        <v>0</v>
      </c>
      <c r="AL1147" s="44">
        <v>0</v>
      </c>
      <c r="AM1147" s="44">
        <v>1</v>
      </c>
      <c r="AN1147" s="44">
        <v>0</v>
      </c>
      <c r="AO1147" s="44">
        <v>0</v>
      </c>
      <c r="AP1147" s="45"/>
      <c r="AQ1147" s="44">
        <v>1</v>
      </c>
      <c r="AR1147" s="44">
        <v>1</v>
      </c>
      <c r="AS1147" s="44">
        <v>1</v>
      </c>
      <c r="AT1147" s="44">
        <v>3</v>
      </c>
      <c r="AU1147" s="44">
        <v>2</v>
      </c>
      <c r="AV1147" s="44">
        <v>0</v>
      </c>
      <c r="AW1147" s="44" t="s">
        <v>1382</v>
      </c>
      <c r="AX1147" s="44" t="s">
        <v>1382</v>
      </c>
      <c r="AY1147" s="45"/>
      <c r="AZ1147" s="46"/>
      <c r="BA1147" s="47" t="s">
        <v>2717</v>
      </c>
      <c r="BB1147" s="45"/>
      <c r="BH1147" s="45"/>
      <c r="BI1147" t="s">
        <v>3146</v>
      </c>
    </row>
    <row r="1148" spans="1:61" x14ac:dyDescent="0.25">
      <c r="A1148" s="19" t="s">
        <v>1</v>
      </c>
      <c r="B1148" s="5" t="s">
        <v>438</v>
      </c>
      <c r="C1148" s="5" t="str">
        <f>VLOOKUP(Tabelle1[[#This Row],[bank_name]],list_all_banks!$B$1:$C$691,2,FALSE)</f>
        <v>DE51939</v>
      </c>
      <c r="D1148" s="6" t="s">
        <v>439</v>
      </c>
      <c r="E1148" s="42" t="str">
        <f t="shared" si="17"/>
        <v>31.12.2016</v>
      </c>
      <c r="F1148">
        <v>2016</v>
      </c>
      <c r="G1148">
        <v>1</v>
      </c>
      <c r="H1148" t="s">
        <v>20</v>
      </c>
      <c r="I1148">
        <v>3</v>
      </c>
      <c r="J1148" t="s">
        <v>1382</v>
      </c>
      <c r="K1148" t="s">
        <v>1</v>
      </c>
      <c r="L1148">
        <v>1</v>
      </c>
      <c r="M1148" t="s">
        <v>14</v>
      </c>
      <c r="N1148" t="s">
        <v>19</v>
      </c>
      <c r="P1148">
        <v>3</v>
      </c>
      <c r="Q1148">
        <v>0</v>
      </c>
      <c r="R1148">
        <v>0</v>
      </c>
      <c r="S1148">
        <v>0</v>
      </c>
      <c r="U1148">
        <v>1</v>
      </c>
      <c r="V1148">
        <v>0</v>
      </c>
      <c r="W1148" t="s">
        <v>20</v>
      </c>
      <c r="Y1148" t="s">
        <v>1760</v>
      </c>
      <c r="Z1148">
        <v>1</v>
      </c>
      <c r="AA1148" t="s">
        <v>20</v>
      </c>
      <c r="AB1148">
        <v>1</v>
      </c>
      <c r="AC1148" s="53" t="s">
        <v>20</v>
      </c>
      <c r="AD1148" s="5" t="s">
        <v>20</v>
      </c>
      <c r="AE1148" s="5" t="s">
        <v>20</v>
      </c>
      <c r="AF1148" s="5" t="s">
        <v>20</v>
      </c>
      <c r="AG1148" s="5" t="s">
        <v>20</v>
      </c>
      <c r="AH1148" t="s">
        <v>20</v>
      </c>
      <c r="AI1148">
        <v>0</v>
      </c>
      <c r="AK1148">
        <v>0</v>
      </c>
      <c r="AL1148">
        <v>0</v>
      </c>
      <c r="AM1148">
        <v>1</v>
      </c>
      <c r="AN1148">
        <v>0</v>
      </c>
      <c r="AO1148">
        <v>0</v>
      </c>
      <c r="AQ1148">
        <v>1</v>
      </c>
      <c r="AR1148">
        <v>1</v>
      </c>
      <c r="AS1148">
        <v>1</v>
      </c>
      <c r="AT1148">
        <v>3</v>
      </c>
      <c r="AU1148">
        <v>2</v>
      </c>
      <c r="AV1148">
        <v>0</v>
      </c>
      <c r="AW1148" t="s">
        <v>1382</v>
      </c>
      <c r="AX1148" t="s">
        <v>1382</v>
      </c>
      <c r="BA1148" s="63" t="s">
        <v>2716</v>
      </c>
      <c r="BG1148" s="9"/>
      <c r="BI1148" t="s">
        <v>3146</v>
      </c>
    </row>
    <row r="1149" spans="1:61" x14ac:dyDescent="0.25">
      <c r="A1149" s="19" t="s">
        <v>1</v>
      </c>
      <c r="B1149" s="5" t="s">
        <v>438</v>
      </c>
      <c r="C1149" s="5" t="str">
        <f>VLOOKUP(Tabelle1[[#This Row],[bank_name]],list_all_banks!$B$1:$C$691,2,FALSE)</f>
        <v>DE51939</v>
      </c>
      <c r="D1149" s="6" t="s">
        <v>439</v>
      </c>
      <c r="E1149" s="42" t="str">
        <f t="shared" si="17"/>
        <v>31.12.2016</v>
      </c>
      <c r="F1149" s="9">
        <v>2016</v>
      </c>
      <c r="G1149">
        <v>1</v>
      </c>
      <c r="H1149" t="s">
        <v>20</v>
      </c>
      <c r="I1149">
        <v>3</v>
      </c>
      <c r="J1149" t="s">
        <v>1382</v>
      </c>
      <c r="K1149" t="s">
        <v>1</v>
      </c>
      <c r="L1149">
        <v>1</v>
      </c>
      <c r="M1149" t="s">
        <v>14</v>
      </c>
      <c r="N1149" t="s">
        <v>19</v>
      </c>
      <c r="P1149">
        <v>3</v>
      </c>
      <c r="Q1149">
        <v>0</v>
      </c>
      <c r="R1149">
        <v>0</v>
      </c>
      <c r="S1149">
        <v>0</v>
      </c>
      <c r="U1149">
        <v>1</v>
      </c>
      <c r="V1149">
        <v>0</v>
      </c>
      <c r="W1149" t="s">
        <v>20</v>
      </c>
      <c r="Y1149" s="115" t="s">
        <v>1723</v>
      </c>
      <c r="Z1149">
        <v>1</v>
      </c>
      <c r="AA1149" t="s">
        <v>20</v>
      </c>
      <c r="AB1149">
        <v>1</v>
      </c>
      <c r="AC1149" s="53" t="s">
        <v>20</v>
      </c>
      <c r="AD1149" s="5" t="s">
        <v>20</v>
      </c>
      <c r="AE1149" s="5" t="s">
        <v>20</v>
      </c>
      <c r="AF1149" s="5" t="s">
        <v>20</v>
      </c>
      <c r="AG1149" s="5" t="s">
        <v>20</v>
      </c>
      <c r="AH1149" t="s">
        <v>20</v>
      </c>
      <c r="AI1149">
        <v>0</v>
      </c>
      <c r="AK1149">
        <v>0</v>
      </c>
      <c r="AL1149">
        <v>0</v>
      </c>
      <c r="AM1149">
        <v>1</v>
      </c>
      <c r="AN1149">
        <v>0</v>
      </c>
      <c r="AO1149">
        <v>0</v>
      </c>
      <c r="AQ1149">
        <v>1</v>
      </c>
      <c r="AR1149">
        <v>1</v>
      </c>
      <c r="AS1149">
        <v>1</v>
      </c>
      <c r="AT1149">
        <v>3</v>
      </c>
      <c r="AU1149">
        <v>2</v>
      </c>
      <c r="AV1149">
        <v>0</v>
      </c>
      <c r="AW1149" t="s">
        <v>1382</v>
      </c>
      <c r="AX1149" t="s">
        <v>1382</v>
      </c>
      <c r="BA1149" s="63" t="s">
        <v>2716</v>
      </c>
      <c r="BG1149" s="9"/>
      <c r="BI1149" t="s">
        <v>3146</v>
      </c>
    </row>
    <row r="1150" spans="1:61" x14ac:dyDescent="0.25">
      <c r="A1150" s="96" t="s">
        <v>1</v>
      </c>
      <c r="B1150" s="53" t="s">
        <v>438</v>
      </c>
      <c r="C1150" s="53" t="str">
        <f>VLOOKUP(Tabelle1[[#This Row],[bank_name]],list_all_banks!$B$1:$C$691,2,FALSE)</f>
        <v>DE51939</v>
      </c>
      <c r="D1150" s="6" t="s">
        <v>439</v>
      </c>
      <c r="E1150" s="42" t="str">
        <f t="shared" si="17"/>
        <v>31.12.2016</v>
      </c>
      <c r="F1150" s="9">
        <v>2016</v>
      </c>
      <c r="G1150" s="9">
        <v>1</v>
      </c>
      <c r="H1150" s="9" t="s">
        <v>20</v>
      </c>
      <c r="I1150" s="9">
        <v>3</v>
      </c>
      <c r="J1150" s="9" t="s">
        <v>1382</v>
      </c>
      <c r="K1150" s="9" t="s">
        <v>1</v>
      </c>
      <c r="L1150" s="9">
        <v>1</v>
      </c>
      <c r="M1150" s="9" t="s">
        <v>14</v>
      </c>
      <c r="N1150" s="9" t="s">
        <v>19</v>
      </c>
      <c r="P1150" s="9">
        <v>3</v>
      </c>
      <c r="Q1150" s="9">
        <v>0</v>
      </c>
      <c r="R1150" s="9">
        <v>0</v>
      </c>
      <c r="S1150" s="9">
        <v>0</v>
      </c>
      <c r="U1150" s="9">
        <v>1</v>
      </c>
      <c r="V1150" s="9">
        <v>0</v>
      </c>
      <c r="W1150" s="9" t="s">
        <v>20</v>
      </c>
      <c r="Y1150" s="112" t="s">
        <v>1656</v>
      </c>
      <c r="Z1150" s="9">
        <v>38</v>
      </c>
      <c r="AA1150" s="9" t="s">
        <v>20</v>
      </c>
      <c r="AB1150" s="9">
        <v>33</v>
      </c>
      <c r="AC1150" s="53" t="s">
        <v>20</v>
      </c>
      <c r="AD1150" s="53" t="s">
        <v>20</v>
      </c>
      <c r="AE1150" s="53" t="s">
        <v>20</v>
      </c>
      <c r="AF1150" s="53" t="s">
        <v>20</v>
      </c>
      <c r="AG1150" s="53" t="s">
        <v>20</v>
      </c>
      <c r="AH1150" s="9" t="s">
        <v>20</v>
      </c>
      <c r="AI1150" s="9">
        <v>0</v>
      </c>
      <c r="AK1150" s="9">
        <v>0</v>
      </c>
      <c r="AL1150" s="9">
        <v>0</v>
      </c>
      <c r="AM1150" s="9">
        <v>1</v>
      </c>
      <c r="AN1150" s="9">
        <v>0</v>
      </c>
      <c r="AO1150" s="9">
        <v>0</v>
      </c>
      <c r="AQ1150" s="9">
        <v>1</v>
      </c>
      <c r="AR1150" s="9">
        <v>1</v>
      </c>
      <c r="AS1150" s="9">
        <v>1</v>
      </c>
      <c r="AT1150" s="9">
        <v>3</v>
      </c>
      <c r="AU1150" s="9">
        <v>2</v>
      </c>
      <c r="AV1150" s="9">
        <v>0</v>
      </c>
      <c r="AW1150" s="9" t="s">
        <v>1382</v>
      </c>
      <c r="AX1150" s="9" t="s">
        <v>1382</v>
      </c>
      <c r="BA1150" s="63" t="s">
        <v>2716</v>
      </c>
      <c r="BG1150" s="9"/>
      <c r="BI1150" t="s">
        <v>3146</v>
      </c>
    </row>
    <row r="1151" spans="1:61" x14ac:dyDescent="0.25">
      <c r="A1151" s="19" t="s">
        <v>1</v>
      </c>
      <c r="B1151" s="5" t="s">
        <v>438</v>
      </c>
      <c r="C1151" s="5" t="str">
        <f>VLOOKUP(Tabelle1[[#This Row],[bank_name]],list_all_banks!$B$1:$C$691,2,FALSE)</f>
        <v>DE51939</v>
      </c>
      <c r="D1151" s="6" t="s">
        <v>439</v>
      </c>
      <c r="E1151" s="42" t="str">
        <f t="shared" si="17"/>
        <v>31.12.2016</v>
      </c>
      <c r="F1151" s="9">
        <v>2016</v>
      </c>
      <c r="G1151">
        <v>1</v>
      </c>
      <c r="H1151" t="s">
        <v>20</v>
      </c>
      <c r="I1151">
        <v>3</v>
      </c>
      <c r="J1151" t="s">
        <v>1382</v>
      </c>
      <c r="K1151" t="s">
        <v>1</v>
      </c>
      <c r="L1151">
        <v>1</v>
      </c>
      <c r="M1151" t="s">
        <v>14</v>
      </c>
      <c r="N1151" t="s">
        <v>19</v>
      </c>
      <c r="P1151">
        <v>3</v>
      </c>
      <c r="Q1151">
        <v>0</v>
      </c>
      <c r="R1151">
        <v>0</v>
      </c>
      <c r="S1151">
        <v>0</v>
      </c>
      <c r="U1151">
        <v>1</v>
      </c>
      <c r="V1151">
        <v>0</v>
      </c>
      <c r="W1151" t="s">
        <v>20</v>
      </c>
      <c r="Y1151" t="s">
        <v>1</v>
      </c>
      <c r="Z1151">
        <v>970</v>
      </c>
      <c r="AA1151">
        <v>2381</v>
      </c>
      <c r="AB1151">
        <v>155</v>
      </c>
      <c r="AC1151" s="53" t="s">
        <v>20</v>
      </c>
      <c r="AD1151" s="5" t="s">
        <v>20</v>
      </c>
      <c r="AE1151" s="5" t="s">
        <v>20</v>
      </c>
      <c r="AF1151" s="5" t="s">
        <v>20</v>
      </c>
      <c r="AG1151" s="5">
        <v>51</v>
      </c>
      <c r="AH1151" t="s">
        <v>20</v>
      </c>
      <c r="AI1151">
        <v>0</v>
      </c>
      <c r="AK1151">
        <v>0</v>
      </c>
      <c r="AL1151">
        <v>0</v>
      </c>
      <c r="AM1151">
        <v>1</v>
      </c>
      <c r="AN1151">
        <v>0</v>
      </c>
      <c r="AO1151">
        <v>0</v>
      </c>
      <c r="AQ1151">
        <v>1</v>
      </c>
      <c r="AR1151">
        <v>1</v>
      </c>
      <c r="AS1151">
        <v>1</v>
      </c>
      <c r="AT1151">
        <v>3</v>
      </c>
      <c r="AU1151">
        <v>2</v>
      </c>
      <c r="AV1151">
        <v>0</v>
      </c>
      <c r="AW1151" t="s">
        <v>1382</v>
      </c>
      <c r="AX1151" t="s">
        <v>1382</v>
      </c>
      <c r="BA1151" s="63" t="s">
        <v>2716</v>
      </c>
      <c r="BG1151" s="9"/>
      <c r="BI1151" t="s">
        <v>3146</v>
      </c>
    </row>
    <row r="1152" spans="1:61" x14ac:dyDescent="0.25">
      <c r="A1152" s="19" t="s">
        <v>1</v>
      </c>
      <c r="B1152" s="5" t="s">
        <v>438</v>
      </c>
      <c r="C1152" s="5" t="str">
        <f>VLOOKUP(Tabelle1[[#This Row],[bank_name]],list_all_banks!$B$1:$C$691,2,FALSE)</f>
        <v>DE51939</v>
      </c>
      <c r="D1152" s="6" t="s">
        <v>439</v>
      </c>
      <c r="E1152" s="42" t="str">
        <f t="shared" si="17"/>
        <v>31.12.2016</v>
      </c>
      <c r="F1152" s="9">
        <v>2016</v>
      </c>
      <c r="G1152">
        <v>1</v>
      </c>
      <c r="H1152" t="s">
        <v>20</v>
      </c>
      <c r="I1152">
        <v>3</v>
      </c>
      <c r="J1152" t="s">
        <v>1382</v>
      </c>
      <c r="K1152" t="s">
        <v>1</v>
      </c>
      <c r="L1152">
        <v>1</v>
      </c>
      <c r="M1152" t="s">
        <v>14</v>
      </c>
      <c r="N1152" t="s">
        <v>19</v>
      </c>
      <c r="P1152">
        <v>3</v>
      </c>
      <c r="Q1152">
        <v>0</v>
      </c>
      <c r="R1152">
        <v>0</v>
      </c>
      <c r="S1152">
        <v>0</v>
      </c>
      <c r="U1152">
        <v>1</v>
      </c>
      <c r="V1152">
        <v>0</v>
      </c>
      <c r="W1152" t="s">
        <v>20</v>
      </c>
      <c r="Y1152" t="s">
        <v>1659</v>
      </c>
      <c r="Z1152">
        <v>42</v>
      </c>
      <c r="AA1152">
        <v>43</v>
      </c>
      <c r="AB1152">
        <v>-27</v>
      </c>
      <c r="AC1152" s="53" t="s">
        <v>20</v>
      </c>
      <c r="AD1152" s="5" t="s">
        <v>20</v>
      </c>
      <c r="AE1152" s="5" t="s">
        <v>20</v>
      </c>
      <c r="AF1152" s="5" t="s">
        <v>20</v>
      </c>
      <c r="AG1152" s="5">
        <v>-5</v>
      </c>
      <c r="AH1152" t="s">
        <v>20</v>
      </c>
      <c r="AI1152">
        <v>0</v>
      </c>
      <c r="AK1152">
        <v>0</v>
      </c>
      <c r="AL1152">
        <v>0</v>
      </c>
      <c r="AM1152">
        <v>1</v>
      </c>
      <c r="AN1152">
        <v>0</v>
      </c>
      <c r="AO1152">
        <v>0</v>
      </c>
      <c r="AQ1152">
        <v>1</v>
      </c>
      <c r="AR1152">
        <v>1</v>
      </c>
      <c r="AS1152">
        <v>1</v>
      </c>
      <c r="AT1152">
        <v>3</v>
      </c>
      <c r="AU1152">
        <v>2</v>
      </c>
      <c r="AV1152">
        <v>0</v>
      </c>
      <c r="AW1152" t="s">
        <v>1382</v>
      </c>
      <c r="AX1152" t="s">
        <v>1382</v>
      </c>
      <c r="BA1152" s="63" t="s">
        <v>2716</v>
      </c>
      <c r="BG1152" s="9"/>
      <c r="BI1152" t="s">
        <v>3146</v>
      </c>
    </row>
    <row r="1153" spans="1:61" x14ac:dyDescent="0.25">
      <c r="A1153" s="19" t="s">
        <v>1</v>
      </c>
      <c r="B1153" s="5" t="s">
        <v>438</v>
      </c>
      <c r="C1153" s="5" t="str">
        <f>VLOOKUP(Tabelle1[[#This Row],[bank_name]],list_all_banks!$B$1:$C$691,2,FALSE)</f>
        <v>DE51939</v>
      </c>
      <c r="D1153" s="6" t="s">
        <v>439</v>
      </c>
      <c r="E1153" s="42" t="str">
        <f t="shared" si="17"/>
        <v>31.12.2016</v>
      </c>
      <c r="F1153" s="9">
        <v>2016</v>
      </c>
      <c r="G1153">
        <v>1</v>
      </c>
      <c r="H1153" t="s">
        <v>20</v>
      </c>
      <c r="I1153">
        <v>3</v>
      </c>
      <c r="J1153" t="s">
        <v>1382</v>
      </c>
      <c r="K1153" t="s">
        <v>1</v>
      </c>
      <c r="L1153">
        <v>1</v>
      </c>
      <c r="M1153" t="s">
        <v>14</v>
      </c>
      <c r="N1153" t="s">
        <v>19</v>
      </c>
      <c r="P1153">
        <v>3</v>
      </c>
      <c r="Q1153">
        <v>0</v>
      </c>
      <c r="R1153">
        <v>0</v>
      </c>
      <c r="S1153">
        <v>0</v>
      </c>
      <c r="U1153">
        <v>1</v>
      </c>
      <c r="V1153">
        <v>0</v>
      </c>
      <c r="W1153" t="s">
        <v>20</v>
      </c>
      <c r="Y1153" t="s">
        <v>965</v>
      </c>
      <c r="Z1153">
        <v>2</v>
      </c>
      <c r="AA1153">
        <v>8</v>
      </c>
      <c r="AB1153" t="s">
        <v>20</v>
      </c>
      <c r="AC1153" s="53" t="s">
        <v>20</v>
      </c>
      <c r="AD1153" s="5" t="s">
        <v>20</v>
      </c>
      <c r="AE1153" s="5" t="s">
        <v>20</v>
      </c>
      <c r="AF1153" s="5" t="s">
        <v>20</v>
      </c>
      <c r="AG1153" s="5" t="s">
        <v>20</v>
      </c>
      <c r="AH1153" t="s">
        <v>20</v>
      </c>
      <c r="AI1153">
        <v>0</v>
      </c>
      <c r="AK1153">
        <v>0</v>
      </c>
      <c r="AL1153">
        <v>0</v>
      </c>
      <c r="AM1153">
        <v>1</v>
      </c>
      <c r="AN1153">
        <v>0</v>
      </c>
      <c r="AO1153">
        <v>0</v>
      </c>
      <c r="AQ1153">
        <v>1</v>
      </c>
      <c r="AR1153">
        <v>1</v>
      </c>
      <c r="AS1153">
        <v>1</v>
      </c>
      <c r="AT1153">
        <v>3</v>
      </c>
      <c r="AU1153">
        <v>2</v>
      </c>
      <c r="AV1153">
        <v>0</v>
      </c>
      <c r="AW1153" t="s">
        <v>1382</v>
      </c>
      <c r="AX1153" t="s">
        <v>1382</v>
      </c>
      <c r="BA1153" s="63" t="s">
        <v>2716</v>
      </c>
      <c r="BG1153" s="9"/>
      <c r="BI1153" t="s">
        <v>3146</v>
      </c>
    </row>
    <row r="1154" spans="1:61" x14ac:dyDescent="0.25">
      <c r="A1154" s="19" t="s">
        <v>1</v>
      </c>
      <c r="B1154" s="5" t="s">
        <v>438</v>
      </c>
      <c r="C1154" s="5" t="str">
        <f>VLOOKUP(Tabelle1[[#This Row],[bank_name]],list_all_banks!$B$1:$C$691,2,FALSE)</f>
        <v>DE51939</v>
      </c>
      <c r="D1154" s="6" t="s">
        <v>439</v>
      </c>
      <c r="E1154" s="42" t="str">
        <f t="shared" si="17"/>
        <v>31.12.2016</v>
      </c>
      <c r="F1154" s="9">
        <v>2016</v>
      </c>
      <c r="G1154">
        <v>1</v>
      </c>
      <c r="H1154" t="s">
        <v>20</v>
      </c>
      <c r="I1154">
        <v>3</v>
      </c>
      <c r="J1154" t="s">
        <v>1382</v>
      </c>
      <c r="K1154" t="s">
        <v>1</v>
      </c>
      <c r="L1154">
        <v>1</v>
      </c>
      <c r="M1154" t="s">
        <v>14</v>
      </c>
      <c r="N1154" t="s">
        <v>19</v>
      </c>
      <c r="P1154">
        <v>3</v>
      </c>
      <c r="Q1154">
        <v>0</v>
      </c>
      <c r="R1154">
        <v>0</v>
      </c>
      <c r="S1154">
        <v>0</v>
      </c>
      <c r="U1154">
        <v>1</v>
      </c>
      <c r="V1154">
        <v>0</v>
      </c>
      <c r="W1154" t="s">
        <v>20</v>
      </c>
      <c r="Y1154" t="s">
        <v>1657</v>
      </c>
      <c r="Z1154">
        <v>1</v>
      </c>
      <c r="AA1154" t="s">
        <v>20</v>
      </c>
      <c r="AB1154">
        <v>1</v>
      </c>
      <c r="AC1154" s="53" t="s">
        <v>20</v>
      </c>
      <c r="AD1154" s="5" t="s">
        <v>20</v>
      </c>
      <c r="AE1154" s="5" t="s">
        <v>20</v>
      </c>
      <c r="AF1154" s="5" t="s">
        <v>20</v>
      </c>
      <c r="AG1154" s="5" t="s">
        <v>20</v>
      </c>
      <c r="AH1154" t="s">
        <v>20</v>
      </c>
      <c r="AI1154">
        <v>0</v>
      </c>
      <c r="AK1154">
        <v>0</v>
      </c>
      <c r="AL1154">
        <v>0</v>
      </c>
      <c r="AM1154">
        <v>1</v>
      </c>
      <c r="AN1154">
        <v>0</v>
      </c>
      <c r="AO1154">
        <v>0</v>
      </c>
      <c r="AQ1154">
        <v>1</v>
      </c>
      <c r="AR1154">
        <v>1</v>
      </c>
      <c r="AS1154">
        <v>1</v>
      </c>
      <c r="AT1154">
        <v>3</v>
      </c>
      <c r="AU1154">
        <v>2</v>
      </c>
      <c r="AV1154">
        <v>0</v>
      </c>
      <c r="AW1154" t="s">
        <v>1382</v>
      </c>
      <c r="AX1154" t="s">
        <v>1382</v>
      </c>
      <c r="BA1154" s="63" t="s">
        <v>2716</v>
      </c>
      <c r="BG1154" s="9"/>
      <c r="BI1154" t="s">
        <v>3146</v>
      </c>
    </row>
    <row r="1155" spans="1:61" x14ac:dyDescent="0.25">
      <c r="A1155" s="19" t="s">
        <v>1</v>
      </c>
      <c r="B1155" s="5" t="s">
        <v>438</v>
      </c>
      <c r="C1155" s="5" t="str">
        <f>VLOOKUP(Tabelle1[[#This Row],[bank_name]],list_all_banks!$B$1:$C$691,2,FALSE)</f>
        <v>DE51939</v>
      </c>
      <c r="D1155" s="6" t="s">
        <v>439</v>
      </c>
      <c r="E1155" s="42" t="str">
        <f t="shared" ref="E1155:E1218" si="18">CONCATENATE($E$2,F1155)</f>
        <v>31.12.2016</v>
      </c>
      <c r="F1155" s="9">
        <v>2016</v>
      </c>
      <c r="G1155">
        <v>1</v>
      </c>
      <c r="H1155" t="s">
        <v>20</v>
      </c>
      <c r="I1155">
        <v>3</v>
      </c>
      <c r="J1155" t="s">
        <v>1382</v>
      </c>
      <c r="K1155" t="s">
        <v>1</v>
      </c>
      <c r="L1155">
        <v>1</v>
      </c>
      <c r="M1155" t="s">
        <v>14</v>
      </c>
      <c r="N1155" t="s">
        <v>19</v>
      </c>
      <c r="P1155">
        <v>3</v>
      </c>
      <c r="Q1155">
        <v>0</v>
      </c>
      <c r="R1155">
        <v>0</v>
      </c>
      <c r="S1155">
        <v>0</v>
      </c>
      <c r="U1155">
        <v>1</v>
      </c>
      <c r="V1155">
        <v>0</v>
      </c>
      <c r="W1155" t="s">
        <v>20</v>
      </c>
      <c r="Y1155" t="s">
        <v>1001</v>
      </c>
      <c r="Z1155">
        <v>31</v>
      </c>
      <c r="AA1155" t="s">
        <v>20</v>
      </c>
      <c r="AB1155">
        <v>-32</v>
      </c>
      <c r="AC1155" s="53" t="s">
        <v>20</v>
      </c>
      <c r="AD1155" s="5" t="s">
        <v>20</v>
      </c>
      <c r="AE1155" s="5" t="s">
        <v>20</v>
      </c>
      <c r="AF1155" s="5" t="s">
        <v>20</v>
      </c>
      <c r="AG1155" s="5" t="s">
        <v>20</v>
      </c>
      <c r="AH1155" t="s">
        <v>20</v>
      </c>
      <c r="AI1155">
        <v>0</v>
      </c>
      <c r="AK1155">
        <v>0</v>
      </c>
      <c r="AL1155">
        <v>0</v>
      </c>
      <c r="AM1155">
        <v>1</v>
      </c>
      <c r="AN1155">
        <v>0</v>
      </c>
      <c r="AO1155">
        <v>0</v>
      </c>
      <c r="AQ1155">
        <v>1</v>
      </c>
      <c r="AR1155">
        <v>1</v>
      </c>
      <c r="AS1155">
        <v>1</v>
      </c>
      <c r="AT1155">
        <v>3</v>
      </c>
      <c r="AU1155">
        <v>2</v>
      </c>
      <c r="AV1155">
        <v>0</v>
      </c>
      <c r="AW1155" t="s">
        <v>1382</v>
      </c>
      <c r="AX1155" t="s">
        <v>1382</v>
      </c>
      <c r="BA1155" s="63" t="s">
        <v>2716</v>
      </c>
      <c r="BG1155" s="9"/>
      <c r="BI1155" t="s">
        <v>3146</v>
      </c>
    </row>
    <row r="1156" spans="1:61" x14ac:dyDescent="0.25">
      <c r="A1156" s="19" t="s">
        <v>1</v>
      </c>
      <c r="B1156" s="5" t="s">
        <v>438</v>
      </c>
      <c r="C1156" s="5" t="str">
        <f>VLOOKUP(Tabelle1[[#This Row],[bank_name]],list_all_banks!$B$1:$C$691,2,FALSE)</f>
        <v>DE51939</v>
      </c>
      <c r="D1156" s="6" t="s">
        <v>439</v>
      </c>
      <c r="E1156" s="42" t="str">
        <f t="shared" si="18"/>
        <v>31.12.2016</v>
      </c>
      <c r="F1156" s="9">
        <v>2016</v>
      </c>
      <c r="G1156">
        <v>1</v>
      </c>
      <c r="H1156" t="s">
        <v>20</v>
      </c>
      <c r="I1156">
        <v>3</v>
      </c>
      <c r="J1156" t="s">
        <v>1382</v>
      </c>
      <c r="K1156" t="s">
        <v>1</v>
      </c>
      <c r="L1156">
        <v>1</v>
      </c>
      <c r="M1156" t="s">
        <v>14</v>
      </c>
      <c r="N1156" t="s">
        <v>19</v>
      </c>
      <c r="P1156">
        <v>3</v>
      </c>
      <c r="Q1156">
        <v>0</v>
      </c>
      <c r="R1156">
        <v>0</v>
      </c>
      <c r="S1156">
        <v>0</v>
      </c>
      <c r="U1156">
        <v>1</v>
      </c>
      <c r="V1156">
        <v>0</v>
      </c>
      <c r="W1156" t="s">
        <v>20</v>
      </c>
      <c r="Y1156" t="s">
        <v>1170</v>
      </c>
      <c r="Z1156">
        <v>118</v>
      </c>
      <c r="AA1156">
        <v>67</v>
      </c>
      <c r="AB1156">
        <v>61</v>
      </c>
      <c r="AC1156" s="53" t="s">
        <v>20</v>
      </c>
      <c r="AD1156" s="5" t="s">
        <v>20</v>
      </c>
      <c r="AE1156" s="5" t="s">
        <v>20</v>
      </c>
      <c r="AF1156" s="5" t="s">
        <v>20</v>
      </c>
      <c r="AG1156" s="5">
        <v>7</v>
      </c>
      <c r="AH1156" t="s">
        <v>20</v>
      </c>
      <c r="AI1156">
        <v>0</v>
      </c>
      <c r="AK1156">
        <v>0</v>
      </c>
      <c r="AL1156">
        <v>0</v>
      </c>
      <c r="AM1156">
        <v>1</v>
      </c>
      <c r="AN1156">
        <v>0</v>
      </c>
      <c r="AO1156">
        <v>0</v>
      </c>
      <c r="AQ1156">
        <v>1</v>
      </c>
      <c r="AR1156">
        <v>1</v>
      </c>
      <c r="AS1156">
        <v>1</v>
      </c>
      <c r="AT1156">
        <v>3</v>
      </c>
      <c r="AU1156">
        <v>2</v>
      </c>
      <c r="AV1156">
        <v>0</v>
      </c>
      <c r="AW1156" t="s">
        <v>1382</v>
      </c>
      <c r="AX1156" t="s">
        <v>1382</v>
      </c>
      <c r="BA1156" s="63" t="s">
        <v>2716</v>
      </c>
      <c r="BG1156" s="9"/>
      <c r="BI1156" t="s">
        <v>3146</v>
      </c>
    </row>
    <row r="1157" spans="1:61" x14ac:dyDescent="0.25">
      <c r="A1157" s="19" t="s">
        <v>1</v>
      </c>
      <c r="B1157" s="5" t="s">
        <v>438</v>
      </c>
      <c r="C1157" s="5" t="str">
        <f>VLOOKUP(Tabelle1[[#This Row],[bank_name]],list_all_banks!$B$1:$C$691,2,FALSE)</f>
        <v>DE51939</v>
      </c>
      <c r="D1157" s="6" t="s">
        <v>439</v>
      </c>
      <c r="E1157" s="42" t="str">
        <f t="shared" si="18"/>
        <v>31.12.2016</v>
      </c>
      <c r="F1157" s="9">
        <v>2016</v>
      </c>
      <c r="G1157">
        <v>1</v>
      </c>
      <c r="H1157" t="s">
        <v>20</v>
      </c>
      <c r="I1157">
        <v>3</v>
      </c>
      <c r="J1157" t="s">
        <v>1382</v>
      </c>
      <c r="K1157" t="s">
        <v>1</v>
      </c>
      <c r="L1157">
        <v>1</v>
      </c>
      <c r="M1157" t="s">
        <v>14</v>
      </c>
      <c r="N1157" t="s">
        <v>19</v>
      </c>
      <c r="P1157">
        <v>3</v>
      </c>
      <c r="Q1157">
        <v>0</v>
      </c>
      <c r="R1157">
        <v>0</v>
      </c>
      <c r="S1157">
        <v>0</v>
      </c>
      <c r="U1157">
        <v>1</v>
      </c>
      <c r="V1157">
        <v>0</v>
      </c>
      <c r="W1157" t="s">
        <v>20</v>
      </c>
      <c r="Y1157" t="s">
        <v>493</v>
      </c>
      <c r="Z1157">
        <v>5</v>
      </c>
      <c r="AA1157" t="s">
        <v>20</v>
      </c>
      <c r="AB1157">
        <v>-4</v>
      </c>
      <c r="AC1157" s="53" t="s">
        <v>20</v>
      </c>
      <c r="AD1157" s="5" t="s">
        <v>20</v>
      </c>
      <c r="AE1157" s="5" t="s">
        <v>20</v>
      </c>
      <c r="AF1157" s="5" t="s">
        <v>20</v>
      </c>
      <c r="AG1157" s="5" t="s">
        <v>20</v>
      </c>
      <c r="AH1157" t="s">
        <v>20</v>
      </c>
      <c r="AI1157">
        <v>0</v>
      </c>
      <c r="AK1157">
        <v>0</v>
      </c>
      <c r="AL1157">
        <v>0</v>
      </c>
      <c r="AM1157">
        <v>1</v>
      </c>
      <c r="AN1157">
        <v>0</v>
      </c>
      <c r="AO1157">
        <v>0</v>
      </c>
      <c r="AQ1157">
        <v>1</v>
      </c>
      <c r="AR1157">
        <v>1</v>
      </c>
      <c r="AS1157">
        <v>1</v>
      </c>
      <c r="AT1157">
        <v>3</v>
      </c>
      <c r="AU1157">
        <v>2</v>
      </c>
      <c r="AV1157">
        <v>0</v>
      </c>
      <c r="AW1157" t="s">
        <v>1382</v>
      </c>
      <c r="AX1157" t="s">
        <v>1382</v>
      </c>
      <c r="BA1157" s="63" t="s">
        <v>2716</v>
      </c>
      <c r="BG1157" s="9"/>
      <c r="BI1157" t="s">
        <v>3146</v>
      </c>
    </row>
    <row r="1158" spans="1:61" s="44" customFormat="1" ht="15.75" thickBot="1" x14ac:dyDescent="0.3">
      <c r="A1158" s="162" t="s">
        <v>1</v>
      </c>
      <c r="B1158" s="57" t="s">
        <v>438</v>
      </c>
      <c r="C1158" s="57" t="str">
        <f>VLOOKUP(Tabelle1[[#This Row],[bank_name]],list_all_banks!$B$1:$C$691,2,FALSE)</f>
        <v>DE51939</v>
      </c>
      <c r="D1158" s="45" t="s">
        <v>439</v>
      </c>
      <c r="E1158" s="46" t="str">
        <f t="shared" si="18"/>
        <v>31.12.2016</v>
      </c>
      <c r="F1158" s="44">
        <v>2016</v>
      </c>
      <c r="G1158" s="44">
        <v>1</v>
      </c>
      <c r="H1158" s="44" t="s">
        <v>20</v>
      </c>
      <c r="I1158" s="44">
        <v>3</v>
      </c>
      <c r="J1158" s="44" t="s">
        <v>1382</v>
      </c>
      <c r="K1158" s="44" t="s">
        <v>1</v>
      </c>
      <c r="L1158" s="44">
        <v>1</v>
      </c>
      <c r="M1158" s="44" t="s">
        <v>14</v>
      </c>
      <c r="N1158" s="44" t="s">
        <v>19</v>
      </c>
      <c r="O1158" s="45"/>
      <c r="P1158" s="44">
        <v>3</v>
      </c>
      <c r="Q1158" s="44">
        <v>0</v>
      </c>
      <c r="R1158" s="44">
        <v>0</v>
      </c>
      <c r="S1158" s="44">
        <v>0</v>
      </c>
      <c r="T1158" s="45"/>
      <c r="U1158" s="44">
        <v>1</v>
      </c>
      <c r="V1158" s="44">
        <v>0</v>
      </c>
      <c r="W1158" s="44" t="s">
        <v>20</v>
      </c>
      <c r="X1158" s="45"/>
      <c r="Y1158" s="44" t="s">
        <v>1650</v>
      </c>
      <c r="Z1158" s="44">
        <v>8</v>
      </c>
      <c r="AA1158" s="44" t="s">
        <v>20</v>
      </c>
      <c r="AB1158" s="44">
        <v>1</v>
      </c>
      <c r="AC1158" s="57" t="s">
        <v>20</v>
      </c>
      <c r="AD1158" s="57" t="s">
        <v>20</v>
      </c>
      <c r="AE1158" s="57" t="s">
        <v>20</v>
      </c>
      <c r="AF1158" s="57" t="s">
        <v>20</v>
      </c>
      <c r="AG1158" s="57" t="s">
        <v>20</v>
      </c>
      <c r="AH1158" s="44" t="s">
        <v>20</v>
      </c>
      <c r="AI1158" s="44">
        <v>0</v>
      </c>
      <c r="AJ1158" s="45"/>
      <c r="AK1158" s="44">
        <v>0</v>
      </c>
      <c r="AL1158" s="44">
        <v>0</v>
      </c>
      <c r="AM1158" s="44">
        <v>1</v>
      </c>
      <c r="AN1158" s="44">
        <v>0</v>
      </c>
      <c r="AO1158" s="44">
        <v>0</v>
      </c>
      <c r="AP1158" s="45"/>
      <c r="AQ1158" s="44">
        <v>1</v>
      </c>
      <c r="AR1158" s="44">
        <v>1</v>
      </c>
      <c r="AS1158" s="44">
        <v>1</v>
      </c>
      <c r="AT1158" s="44">
        <v>3</v>
      </c>
      <c r="AU1158" s="44">
        <v>2</v>
      </c>
      <c r="AV1158" s="44">
        <v>0</v>
      </c>
      <c r="AW1158" s="44" t="s">
        <v>1382</v>
      </c>
      <c r="AX1158" s="44" t="s">
        <v>1382</v>
      </c>
      <c r="AY1158" s="45"/>
      <c r="AZ1158" s="46"/>
      <c r="BA1158" s="47" t="s">
        <v>2716</v>
      </c>
      <c r="BB1158" s="45"/>
      <c r="BH1158" s="45"/>
      <c r="BI1158" t="s">
        <v>3146</v>
      </c>
    </row>
    <row r="1159" spans="1:61" s="60" customFormat="1" ht="15.75" thickBot="1" x14ac:dyDescent="0.3">
      <c r="A1159" s="60" t="s">
        <v>440</v>
      </c>
      <c r="B1159" s="111" t="s">
        <v>443</v>
      </c>
      <c r="C1159" s="111" t="str">
        <f>VLOOKUP(Tabelle1[[#This Row],[bank_name]],list_all_banks!$B$1:$C$691,2,FALSE)</f>
        <v>DK12626509</v>
      </c>
      <c r="D1159" s="128" t="s">
        <v>444</v>
      </c>
      <c r="E1159" s="176" t="str">
        <f t="shared" si="18"/>
        <v>31.12.</v>
      </c>
      <c r="O1159" s="128"/>
      <c r="T1159" s="128"/>
      <c r="X1159" s="128"/>
      <c r="AJ1159" s="128"/>
      <c r="AP1159" s="128"/>
      <c r="AY1159" s="128"/>
      <c r="AZ1159" s="176"/>
      <c r="BB1159" s="128"/>
      <c r="BH1159" s="128"/>
      <c r="BI1159" s="9"/>
    </row>
    <row r="1160" spans="1:61" x14ac:dyDescent="0.25">
      <c r="A1160" t="s">
        <v>440</v>
      </c>
      <c r="B1160" s="40" t="s">
        <v>445</v>
      </c>
      <c r="C1160" t="str">
        <f>VLOOKUP(Tabelle1[[#This Row],[bank_name]],list_all_banks!$B$1:$C$691,2,FALSE)</f>
        <v>DK12719248</v>
      </c>
      <c r="D1160" s="6" t="s">
        <v>446</v>
      </c>
      <c r="E1160" s="42" t="str">
        <f t="shared" si="18"/>
        <v>31.12.2016</v>
      </c>
      <c r="F1160" s="53">
        <v>2016</v>
      </c>
      <c r="G1160" s="9">
        <v>1</v>
      </c>
      <c r="H1160" s="9">
        <v>2</v>
      </c>
      <c r="I1160">
        <v>3</v>
      </c>
      <c r="J1160">
        <v>2</v>
      </c>
      <c r="K1160" s="9" t="s">
        <v>1366</v>
      </c>
      <c r="L1160" s="9">
        <v>0</v>
      </c>
      <c r="M1160" s="9" t="s">
        <v>1664</v>
      </c>
      <c r="N1160" s="9" t="s">
        <v>19</v>
      </c>
      <c r="P1160" s="9">
        <v>0</v>
      </c>
      <c r="Q1160" s="9">
        <v>0</v>
      </c>
      <c r="R1160" s="9">
        <v>0</v>
      </c>
      <c r="S1160" s="9">
        <v>0</v>
      </c>
      <c r="U1160" s="9">
        <v>0</v>
      </c>
      <c r="V1160" s="9">
        <v>0</v>
      </c>
      <c r="W1160" s="9" t="s">
        <v>20</v>
      </c>
      <c r="Y1160" s="9" t="s">
        <v>440</v>
      </c>
      <c r="Z1160">
        <v>3641</v>
      </c>
      <c r="AA1160" s="9">
        <v>31775</v>
      </c>
      <c r="AB1160" s="9">
        <v>6682</v>
      </c>
      <c r="AC1160" t="s">
        <v>20</v>
      </c>
      <c r="AD1160" s="9" t="s">
        <v>20</v>
      </c>
      <c r="AE1160" s="9" t="s">
        <v>20</v>
      </c>
      <c r="AF1160" s="9" t="s">
        <v>20</v>
      </c>
      <c r="AG1160" s="9">
        <v>1377</v>
      </c>
      <c r="AH1160" s="9">
        <v>0</v>
      </c>
      <c r="AI1160" s="9">
        <v>0</v>
      </c>
      <c r="AK1160" s="9">
        <v>0</v>
      </c>
      <c r="AL1160" s="9">
        <v>0</v>
      </c>
      <c r="AM1160" s="9">
        <v>3</v>
      </c>
      <c r="AN1160" s="9">
        <v>0</v>
      </c>
      <c r="AO1160" s="9">
        <v>0</v>
      </c>
      <c r="AQ1160" s="9">
        <v>1</v>
      </c>
      <c r="AR1160" s="9">
        <v>1</v>
      </c>
      <c r="AS1160" s="9">
        <v>2</v>
      </c>
      <c r="AT1160" s="9">
        <v>0</v>
      </c>
      <c r="AU1160" s="9">
        <v>0</v>
      </c>
      <c r="AV1160" s="9">
        <v>0</v>
      </c>
      <c r="AW1160" s="9" t="s">
        <v>1382</v>
      </c>
      <c r="AX1160" s="9" t="s">
        <v>1382</v>
      </c>
      <c r="BA1160" s="14" t="s">
        <v>2399</v>
      </c>
      <c r="BB1160" s="26" t="s">
        <v>1959</v>
      </c>
      <c r="BG1160" s="9"/>
      <c r="BI1160" t="s">
        <v>3146</v>
      </c>
    </row>
    <row r="1161" spans="1:61" x14ac:dyDescent="0.25">
      <c r="A1161" t="s">
        <v>440</v>
      </c>
      <c r="B1161" s="40" t="s">
        <v>445</v>
      </c>
      <c r="C1161" t="str">
        <f>VLOOKUP(Tabelle1[[#This Row],[bank_name]],list_all_banks!$B$1:$C$691,2,FALSE)</f>
        <v>DK12719248</v>
      </c>
      <c r="D1161" s="6" t="s">
        <v>446</v>
      </c>
      <c r="E1161" s="42" t="str">
        <f t="shared" si="18"/>
        <v>31.12.2016</v>
      </c>
      <c r="F1161" s="5">
        <v>2016</v>
      </c>
      <c r="G1161" s="9">
        <v>1</v>
      </c>
      <c r="H1161" s="9">
        <v>2</v>
      </c>
      <c r="I1161">
        <v>3</v>
      </c>
      <c r="J1161">
        <v>2</v>
      </c>
      <c r="K1161" s="9" t="s">
        <v>1366</v>
      </c>
      <c r="L1161" s="9">
        <v>0</v>
      </c>
      <c r="M1161" s="9" t="s">
        <v>1664</v>
      </c>
      <c r="N1161" s="9" t="s">
        <v>19</v>
      </c>
      <c r="P1161" s="9">
        <v>0</v>
      </c>
      <c r="Q1161" s="9">
        <v>0</v>
      </c>
      <c r="R1161" s="9">
        <v>0</v>
      </c>
      <c r="S1161" s="9">
        <v>0</v>
      </c>
      <c r="U1161" s="9">
        <v>0</v>
      </c>
      <c r="V1161" s="9">
        <v>0</v>
      </c>
      <c r="W1161" s="9" t="s">
        <v>20</v>
      </c>
      <c r="Y1161" s="9" t="s">
        <v>1278</v>
      </c>
      <c r="Z1161" s="9">
        <v>12</v>
      </c>
      <c r="AA1161" s="9">
        <v>10</v>
      </c>
      <c r="AB1161" s="9">
        <v>1</v>
      </c>
      <c r="AC1161" t="s">
        <v>20</v>
      </c>
      <c r="AD1161" s="9" t="s">
        <v>20</v>
      </c>
      <c r="AE1161" s="9" t="s">
        <v>20</v>
      </c>
      <c r="AF1161" s="9" t="s">
        <v>20</v>
      </c>
      <c r="AG1161" s="9" t="s">
        <v>20</v>
      </c>
      <c r="AH1161" s="9">
        <v>0</v>
      </c>
      <c r="AI1161" s="9">
        <v>0</v>
      </c>
      <c r="AK1161" s="9">
        <v>0</v>
      </c>
      <c r="AL1161" s="9">
        <v>0</v>
      </c>
      <c r="AM1161" s="9">
        <v>3</v>
      </c>
      <c r="AN1161" s="9">
        <v>0</v>
      </c>
      <c r="AO1161" s="9">
        <v>0</v>
      </c>
      <c r="AQ1161" s="9">
        <v>1</v>
      </c>
      <c r="AR1161" s="9">
        <v>1</v>
      </c>
      <c r="AS1161" s="9">
        <v>2</v>
      </c>
      <c r="AT1161" s="9">
        <v>0</v>
      </c>
      <c r="AU1161" s="9">
        <v>0</v>
      </c>
      <c r="AV1161" s="9">
        <v>0</v>
      </c>
      <c r="AW1161" s="9" t="s">
        <v>1382</v>
      </c>
      <c r="AX1161" s="9" t="s">
        <v>1382</v>
      </c>
      <c r="BA1161" s="14" t="s">
        <v>2399</v>
      </c>
      <c r="BB1161" s="26" t="s">
        <v>1959</v>
      </c>
      <c r="BG1161" s="9"/>
      <c r="BI1161" t="s">
        <v>3146</v>
      </c>
    </row>
    <row r="1162" spans="1:61" s="148" customFormat="1" ht="15.75" thickBot="1" x14ac:dyDescent="0.3">
      <c r="A1162" s="44" t="s">
        <v>440</v>
      </c>
      <c r="B1162" s="48" t="s">
        <v>445</v>
      </c>
      <c r="C1162" s="44" t="str">
        <f>VLOOKUP(Tabelle1[[#This Row],[bank_name]],list_all_banks!$B$1:$C$691,2,FALSE)</f>
        <v>DK12719248</v>
      </c>
      <c r="D1162" s="45" t="s">
        <v>446</v>
      </c>
      <c r="E1162" s="46" t="str">
        <f t="shared" si="18"/>
        <v>31.12.2016</v>
      </c>
      <c r="F1162" s="57">
        <v>2016</v>
      </c>
      <c r="G1162" s="44">
        <v>1</v>
      </c>
      <c r="H1162" s="44">
        <v>2</v>
      </c>
      <c r="I1162" s="44">
        <v>3</v>
      </c>
      <c r="J1162" s="44">
        <v>2</v>
      </c>
      <c r="K1162" s="44" t="s">
        <v>1366</v>
      </c>
      <c r="L1162" s="44">
        <v>0</v>
      </c>
      <c r="M1162" s="44" t="s">
        <v>1664</v>
      </c>
      <c r="N1162" s="44" t="s">
        <v>19</v>
      </c>
      <c r="O1162" s="45"/>
      <c r="P1162" s="44">
        <v>0</v>
      </c>
      <c r="Q1162" s="44">
        <v>0</v>
      </c>
      <c r="R1162" s="44">
        <v>0</v>
      </c>
      <c r="S1162" s="44">
        <v>0</v>
      </c>
      <c r="T1162" s="45"/>
      <c r="U1162" s="44">
        <v>0</v>
      </c>
      <c r="V1162" s="44">
        <v>0</v>
      </c>
      <c r="W1162" s="44" t="s">
        <v>20</v>
      </c>
      <c r="X1162" s="45"/>
      <c r="Y1162" s="44" t="s">
        <v>1327</v>
      </c>
      <c r="Z1162" s="44" t="s">
        <v>20</v>
      </c>
      <c r="AA1162" s="44" t="s">
        <v>20</v>
      </c>
      <c r="AB1162" s="44" t="s">
        <v>20</v>
      </c>
      <c r="AC1162" s="44" t="s">
        <v>20</v>
      </c>
      <c r="AD1162" s="44" t="s">
        <v>20</v>
      </c>
      <c r="AE1162" s="44" t="s">
        <v>20</v>
      </c>
      <c r="AF1162" s="44" t="s">
        <v>20</v>
      </c>
      <c r="AG1162" s="44" t="s">
        <v>20</v>
      </c>
      <c r="AH1162" s="44">
        <v>0</v>
      </c>
      <c r="AI1162" s="44">
        <v>0</v>
      </c>
      <c r="AJ1162" s="45"/>
      <c r="AK1162" s="44">
        <v>0</v>
      </c>
      <c r="AL1162" s="44">
        <v>0</v>
      </c>
      <c r="AM1162" s="44">
        <v>3</v>
      </c>
      <c r="AN1162" s="44">
        <v>0</v>
      </c>
      <c r="AO1162" s="44">
        <v>0</v>
      </c>
      <c r="AP1162" s="45"/>
      <c r="AQ1162" s="44">
        <v>1</v>
      </c>
      <c r="AR1162" s="44">
        <v>1</v>
      </c>
      <c r="AS1162" s="44">
        <v>2</v>
      </c>
      <c r="AT1162" s="44">
        <v>0</v>
      </c>
      <c r="AU1162" s="44">
        <v>0</v>
      </c>
      <c r="AV1162" s="44">
        <v>0</v>
      </c>
      <c r="AW1162" s="44" t="s">
        <v>1382</v>
      </c>
      <c r="AX1162" s="44" t="s">
        <v>1382</v>
      </c>
      <c r="AY1162" s="45"/>
      <c r="AZ1162" s="46"/>
      <c r="BA1162" s="47" t="s">
        <v>2399</v>
      </c>
      <c r="BB1162" s="159" t="s">
        <v>1959</v>
      </c>
      <c r="BC1162" s="44"/>
      <c r="BD1162" s="44"/>
      <c r="BE1162" s="44"/>
      <c r="BF1162" s="44"/>
      <c r="BG1162" s="44"/>
      <c r="BH1162" s="45"/>
      <c r="BI1162" t="s">
        <v>3146</v>
      </c>
    </row>
    <row r="1163" spans="1:61" x14ac:dyDescent="0.25">
      <c r="A1163" s="9" t="s">
        <v>440</v>
      </c>
      <c r="B1163" s="52" t="s">
        <v>445</v>
      </c>
      <c r="C1163" s="53" t="str">
        <f>VLOOKUP(Tabelle1[[#This Row],[bank_name]],list_all_banks!$B$1:$C$691,2,FALSE)</f>
        <v>DK12719248</v>
      </c>
      <c r="D1163" s="6" t="s">
        <v>446</v>
      </c>
      <c r="E1163" s="42" t="str">
        <f t="shared" si="18"/>
        <v>31.12.2014</v>
      </c>
      <c r="F1163" s="53">
        <v>2014</v>
      </c>
      <c r="G1163" s="9">
        <v>1</v>
      </c>
      <c r="H1163" s="9">
        <v>2</v>
      </c>
      <c r="I1163">
        <v>3</v>
      </c>
      <c r="J1163">
        <v>2</v>
      </c>
      <c r="K1163" s="9" t="s">
        <v>1366</v>
      </c>
      <c r="L1163" s="9">
        <v>0</v>
      </c>
      <c r="M1163" s="9" t="s">
        <v>1664</v>
      </c>
      <c r="N1163" s="9" t="s">
        <v>19</v>
      </c>
      <c r="P1163" s="9">
        <v>0</v>
      </c>
      <c r="Q1163" s="9">
        <v>0</v>
      </c>
      <c r="R1163" s="9">
        <v>0</v>
      </c>
      <c r="S1163" s="9">
        <v>0</v>
      </c>
      <c r="U1163" s="9">
        <v>0</v>
      </c>
      <c r="V1163" s="9">
        <v>0</v>
      </c>
      <c r="W1163" s="9" t="s">
        <v>20</v>
      </c>
      <c r="Y1163" s="9" t="s">
        <v>440</v>
      </c>
      <c r="Z1163">
        <v>3948</v>
      </c>
      <c r="AA1163" s="9">
        <v>38991</v>
      </c>
      <c r="AB1163" s="9">
        <v>657</v>
      </c>
      <c r="AC1163" t="s">
        <v>20</v>
      </c>
      <c r="AD1163" s="9" t="s">
        <v>20</v>
      </c>
      <c r="AE1163" s="9" t="s">
        <v>20</v>
      </c>
      <c r="AF1163" s="9" t="s">
        <v>20</v>
      </c>
      <c r="AG1163" s="9">
        <v>88</v>
      </c>
      <c r="AH1163" s="9">
        <v>0</v>
      </c>
      <c r="AI1163" s="9">
        <v>0</v>
      </c>
      <c r="AK1163" s="9">
        <v>0</v>
      </c>
      <c r="AL1163" s="9">
        <v>0</v>
      </c>
      <c r="AM1163" s="9">
        <v>3</v>
      </c>
      <c r="AN1163" s="9">
        <v>0</v>
      </c>
      <c r="AO1163" s="9">
        <v>0</v>
      </c>
      <c r="AQ1163" s="9">
        <v>1</v>
      </c>
      <c r="AR1163" s="9">
        <v>1</v>
      </c>
      <c r="AS1163" s="9">
        <v>2</v>
      </c>
      <c r="AT1163" s="9">
        <v>0</v>
      </c>
      <c r="AU1163" s="9">
        <v>0</v>
      </c>
      <c r="AV1163" s="9">
        <v>0</v>
      </c>
      <c r="AW1163" s="9" t="s">
        <v>1382</v>
      </c>
      <c r="AX1163" s="9" t="s">
        <v>1382</v>
      </c>
      <c r="AZ1163" s="42" t="s">
        <v>2718</v>
      </c>
      <c r="BA1163" s="63" t="s">
        <v>2397</v>
      </c>
      <c r="BB1163" s="10" t="s">
        <v>1960</v>
      </c>
      <c r="BG1163" s="9"/>
      <c r="BI1163" t="s">
        <v>3146</v>
      </c>
    </row>
    <row r="1164" spans="1:61" x14ac:dyDescent="0.25">
      <c r="A1164" s="9" t="s">
        <v>440</v>
      </c>
      <c r="B1164" s="52" t="s">
        <v>445</v>
      </c>
      <c r="C1164" s="53" t="str">
        <f>VLOOKUP(Tabelle1[[#This Row],[bank_name]],list_all_banks!$B$1:$C$691,2,FALSE)</f>
        <v>DK12719248</v>
      </c>
      <c r="D1164" s="6" t="s">
        <v>446</v>
      </c>
      <c r="E1164" s="42" t="str">
        <f t="shared" si="18"/>
        <v>31.12.2014</v>
      </c>
      <c r="F1164" s="53">
        <v>2014</v>
      </c>
      <c r="G1164" s="9">
        <v>1</v>
      </c>
      <c r="H1164" s="9">
        <v>2</v>
      </c>
      <c r="I1164">
        <v>3</v>
      </c>
      <c r="J1164">
        <v>2</v>
      </c>
      <c r="K1164" s="9" t="s">
        <v>1366</v>
      </c>
      <c r="L1164" s="9">
        <v>0</v>
      </c>
      <c r="M1164" s="9" t="s">
        <v>1664</v>
      </c>
      <c r="N1164" s="9" t="s">
        <v>19</v>
      </c>
      <c r="P1164" s="9">
        <v>0</v>
      </c>
      <c r="Q1164" s="9">
        <v>0</v>
      </c>
      <c r="R1164" s="9">
        <v>0</v>
      </c>
      <c r="S1164" s="9">
        <v>0</v>
      </c>
      <c r="U1164" s="9">
        <v>0</v>
      </c>
      <c r="V1164" s="9">
        <v>0</v>
      </c>
      <c r="W1164" s="9" t="s">
        <v>20</v>
      </c>
      <c r="Y1164" s="9" t="s">
        <v>1278</v>
      </c>
      <c r="Z1164">
        <v>12</v>
      </c>
      <c r="AA1164" s="9">
        <v>13</v>
      </c>
      <c r="AB1164" s="9">
        <v>1</v>
      </c>
      <c r="AC1164" t="s">
        <v>20</v>
      </c>
      <c r="AD1164" s="9" t="s">
        <v>20</v>
      </c>
      <c r="AE1164" s="9" t="s">
        <v>20</v>
      </c>
      <c r="AF1164" s="9" t="s">
        <v>20</v>
      </c>
      <c r="AG1164" s="9">
        <v>-1</v>
      </c>
      <c r="AH1164" s="9">
        <v>0</v>
      </c>
      <c r="AI1164" s="9">
        <v>0</v>
      </c>
      <c r="AK1164" s="9">
        <v>0</v>
      </c>
      <c r="AL1164" s="9">
        <v>0</v>
      </c>
      <c r="AM1164" s="9">
        <v>3</v>
      </c>
      <c r="AN1164" s="9">
        <v>0</v>
      </c>
      <c r="AO1164" s="9">
        <v>0</v>
      </c>
      <c r="AQ1164" s="9">
        <v>1</v>
      </c>
      <c r="AR1164" s="9">
        <v>1</v>
      </c>
      <c r="AS1164" s="9">
        <v>2</v>
      </c>
      <c r="AT1164" s="9">
        <v>0</v>
      </c>
      <c r="AU1164" s="9">
        <v>0</v>
      </c>
      <c r="AV1164" s="9">
        <v>0</v>
      </c>
      <c r="AW1164" s="9" t="s">
        <v>1382</v>
      </c>
      <c r="AX1164" s="9" t="s">
        <v>1382</v>
      </c>
      <c r="AZ1164" s="42" t="s">
        <v>2719</v>
      </c>
      <c r="BA1164" s="63" t="s">
        <v>2397</v>
      </c>
      <c r="BB1164" s="10" t="s">
        <v>1960</v>
      </c>
      <c r="BG1164" s="9"/>
      <c r="BI1164" t="s">
        <v>3146</v>
      </c>
    </row>
    <row r="1165" spans="1:61" s="44" customFormat="1" ht="15.75" thickBot="1" x14ac:dyDescent="0.3">
      <c r="A1165" s="148" t="s">
        <v>440</v>
      </c>
      <c r="B1165" s="161" t="s">
        <v>445</v>
      </c>
      <c r="C1165" s="150" t="str">
        <f>VLOOKUP(Tabelle1[[#This Row],[bank_name]],list_all_banks!$B$1:$C$691,2,FALSE)</f>
        <v>DK12719248</v>
      </c>
      <c r="D1165" s="160" t="s">
        <v>446</v>
      </c>
      <c r="E1165" s="179" t="str">
        <f t="shared" si="18"/>
        <v>31.12.2014</v>
      </c>
      <c r="F1165" s="150">
        <v>2014</v>
      </c>
      <c r="G1165" s="148">
        <v>1</v>
      </c>
      <c r="H1165" s="148">
        <v>2</v>
      </c>
      <c r="I1165" s="148">
        <v>3</v>
      </c>
      <c r="J1165" s="148">
        <v>2</v>
      </c>
      <c r="K1165" s="148" t="s">
        <v>1366</v>
      </c>
      <c r="L1165" s="148">
        <v>0</v>
      </c>
      <c r="M1165" s="148" t="s">
        <v>1664</v>
      </c>
      <c r="N1165" s="148" t="s">
        <v>19</v>
      </c>
      <c r="O1165" s="160"/>
      <c r="P1165" s="148">
        <v>0</v>
      </c>
      <c r="Q1165" s="148">
        <v>0</v>
      </c>
      <c r="R1165" s="148">
        <v>0</v>
      </c>
      <c r="S1165" s="148">
        <v>0</v>
      </c>
      <c r="T1165" s="160"/>
      <c r="U1165" s="148">
        <v>0</v>
      </c>
      <c r="V1165" s="148">
        <v>0</v>
      </c>
      <c r="W1165" s="148" t="s">
        <v>20</v>
      </c>
      <c r="X1165" s="160"/>
      <c r="Y1165" s="148" t="s">
        <v>1327</v>
      </c>
      <c r="Z1165" s="148">
        <v>11</v>
      </c>
      <c r="AA1165" s="148">
        <v>2</v>
      </c>
      <c r="AB1165" s="148">
        <v>8</v>
      </c>
      <c r="AC1165" s="148" t="s">
        <v>20</v>
      </c>
      <c r="AD1165" s="148" t="s">
        <v>20</v>
      </c>
      <c r="AE1165" s="148" t="s">
        <v>20</v>
      </c>
      <c r="AF1165" s="148" t="s">
        <v>20</v>
      </c>
      <c r="AG1165" s="148">
        <v>2</v>
      </c>
      <c r="AH1165" s="148">
        <v>0</v>
      </c>
      <c r="AI1165" s="148">
        <v>0</v>
      </c>
      <c r="AJ1165" s="160"/>
      <c r="AK1165" s="148">
        <v>0</v>
      </c>
      <c r="AL1165" s="148">
        <v>0</v>
      </c>
      <c r="AM1165" s="148">
        <v>3</v>
      </c>
      <c r="AN1165" s="148">
        <v>0</v>
      </c>
      <c r="AO1165" s="148">
        <v>0</v>
      </c>
      <c r="AP1165" s="160"/>
      <c r="AQ1165" s="148">
        <v>1</v>
      </c>
      <c r="AR1165" s="148">
        <v>1</v>
      </c>
      <c r="AS1165" s="148">
        <v>2</v>
      </c>
      <c r="AT1165" s="148">
        <v>0</v>
      </c>
      <c r="AU1165" s="148">
        <v>0</v>
      </c>
      <c r="AV1165" s="148">
        <v>0</v>
      </c>
      <c r="AW1165" s="148" t="s">
        <v>1382</v>
      </c>
      <c r="AX1165" s="148" t="s">
        <v>1382</v>
      </c>
      <c r="AY1165" s="160"/>
      <c r="AZ1165" s="179" t="s">
        <v>2720</v>
      </c>
      <c r="BA1165" s="47" t="s">
        <v>2397</v>
      </c>
      <c r="BB1165" s="56" t="s">
        <v>1960</v>
      </c>
      <c r="BC1165" s="148"/>
      <c r="BD1165" s="148"/>
      <c r="BE1165" s="148"/>
      <c r="BF1165" s="148"/>
      <c r="BG1165" s="148"/>
      <c r="BH1165" s="160"/>
      <c r="BI1165" t="s">
        <v>3146</v>
      </c>
    </row>
    <row r="1166" spans="1:61" x14ac:dyDescent="0.25">
      <c r="A1166" s="9" t="s">
        <v>440</v>
      </c>
      <c r="B1166" s="52" t="s">
        <v>445</v>
      </c>
      <c r="C1166" s="53" t="str">
        <f>VLOOKUP(Tabelle1[[#This Row],[bank_name]],list_all_banks!$B$1:$C$691,2,FALSE)</f>
        <v>DK12719248</v>
      </c>
      <c r="D1166" s="6" t="s">
        <v>446</v>
      </c>
      <c r="E1166" s="42" t="str">
        <f t="shared" si="18"/>
        <v>31.12.2015</v>
      </c>
      <c r="F1166" s="53">
        <v>2015</v>
      </c>
      <c r="G1166" s="9">
        <v>1</v>
      </c>
      <c r="H1166" s="9">
        <v>2</v>
      </c>
      <c r="I1166">
        <v>3</v>
      </c>
      <c r="J1166">
        <v>2</v>
      </c>
      <c r="K1166" s="9" t="s">
        <v>1366</v>
      </c>
      <c r="L1166" s="9">
        <v>0</v>
      </c>
      <c r="M1166" s="9" t="s">
        <v>1664</v>
      </c>
      <c r="N1166" s="9" t="s">
        <v>19</v>
      </c>
      <c r="P1166" s="9">
        <v>0</v>
      </c>
      <c r="Q1166" s="9">
        <v>0</v>
      </c>
      <c r="R1166" s="9">
        <v>0</v>
      </c>
      <c r="S1166" s="9">
        <v>0</v>
      </c>
      <c r="U1166" s="9">
        <v>0</v>
      </c>
      <c r="V1166" s="9">
        <v>0</v>
      </c>
      <c r="W1166" s="9" t="s">
        <v>20</v>
      </c>
      <c r="Y1166" s="9" t="s">
        <v>440</v>
      </c>
      <c r="Z1166">
        <v>3745</v>
      </c>
      <c r="AA1166" s="9">
        <v>35272</v>
      </c>
      <c r="AB1166" s="9">
        <v>4726</v>
      </c>
      <c r="AC1166" t="s">
        <v>20</v>
      </c>
      <c r="AD1166" s="9" t="s">
        <v>20</v>
      </c>
      <c r="AE1166" s="9" t="s">
        <v>20</v>
      </c>
      <c r="AF1166" s="9" t="s">
        <v>20</v>
      </c>
      <c r="AG1166" s="9">
        <v>1505</v>
      </c>
      <c r="AH1166" s="9">
        <v>0</v>
      </c>
      <c r="AI1166" s="9">
        <v>0</v>
      </c>
      <c r="AK1166" s="9">
        <v>0</v>
      </c>
      <c r="AL1166" s="9">
        <v>0</v>
      </c>
      <c r="AM1166" s="9">
        <v>3</v>
      </c>
      <c r="AN1166" s="9">
        <v>0</v>
      </c>
      <c r="AO1166" s="9">
        <v>0</v>
      </c>
      <c r="AQ1166" s="9">
        <v>1</v>
      </c>
      <c r="AR1166" s="9">
        <v>1</v>
      </c>
      <c r="AS1166" s="9">
        <v>2</v>
      </c>
      <c r="AT1166" s="9">
        <v>0</v>
      </c>
      <c r="AU1166" s="9">
        <v>0</v>
      </c>
      <c r="AV1166" s="9">
        <v>0</v>
      </c>
      <c r="AW1166" s="9" t="s">
        <v>1382</v>
      </c>
      <c r="AX1166" s="9" t="s">
        <v>1382</v>
      </c>
      <c r="AZ1166" s="42" t="s">
        <v>2721</v>
      </c>
      <c r="BA1166" s="63" t="s">
        <v>2398</v>
      </c>
      <c r="BB1166" s="26" t="s">
        <v>1961</v>
      </c>
      <c r="BG1166" s="9"/>
      <c r="BI1166" t="s">
        <v>3146</v>
      </c>
    </row>
    <row r="1167" spans="1:61" x14ac:dyDescent="0.25">
      <c r="A1167" s="9" t="s">
        <v>440</v>
      </c>
      <c r="B1167" s="52" t="s">
        <v>445</v>
      </c>
      <c r="C1167" s="53" t="str">
        <f>VLOOKUP(Tabelle1[[#This Row],[bank_name]],list_all_banks!$B$1:$C$691,2,FALSE)</f>
        <v>DK12719248</v>
      </c>
      <c r="D1167" s="6" t="s">
        <v>446</v>
      </c>
      <c r="E1167" s="42" t="str">
        <f t="shared" si="18"/>
        <v>31.12.2015</v>
      </c>
      <c r="F1167" s="53">
        <v>2015</v>
      </c>
      <c r="G1167" s="9">
        <v>1</v>
      </c>
      <c r="H1167" s="9">
        <v>2</v>
      </c>
      <c r="I1167" s="9">
        <v>3</v>
      </c>
      <c r="J1167" s="9">
        <v>2</v>
      </c>
      <c r="K1167" s="9" t="s">
        <v>1366</v>
      </c>
      <c r="L1167" s="9">
        <v>0</v>
      </c>
      <c r="M1167" s="9" t="s">
        <v>1664</v>
      </c>
      <c r="N1167" s="9" t="s">
        <v>19</v>
      </c>
      <c r="P1167" s="9">
        <v>0</v>
      </c>
      <c r="Q1167" s="9">
        <v>0</v>
      </c>
      <c r="R1167" s="9">
        <v>0</v>
      </c>
      <c r="S1167" s="9">
        <v>0</v>
      </c>
      <c r="U1167" s="9">
        <v>0</v>
      </c>
      <c r="V1167" s="9">
        <v>0</v>
      </c>
      <c r="W1167" s="9" t="s">
        <v>20</v>
      </c>
      <c r="Y1167" s="9" t="s">
        <v>1278</v>
      </c>
      <c r="Z1167" s="9">
        <v>12</v>
      </c>
      <c r="AA1167" s="9">
        <v>14</v>
      </c>
      <c r="AB1167" s="9">
        <v>0</v>
      </c>
      <c r="AC1167" s="9" t="s">
        <v>20</v>
      </c>
      <c r="AD1167" s="9" t="s">
        <v>20</v>
      </c>
      <c r="AE1167" s="9" t="s">
        <v>20</v>
      </c>
      <c r="AF1167" s="9" t="s">
        <v>20</v>
      </c>
      <c r="AG1167" s="9">
        <v>0</v>
      </c>
      <c r="AH1167" s="9">
        <v>0</v>
      </c>
      <c r="AI1167" s="9">
        <v>0</v>
      </c>
      <c r="AK1167" s="9">
        <v>0</v>
      </c>
      <c r="AL1167" s="9">
        <v>0</v>
      </c>
      <c r="AM1167" s="9">
        <v>3</v>
      </c>
      <c r="AN1167" s="9">
        <v>0</v>
      </c>
      <c r="AO1167" s="9">
        <v>0</v>
      </c>
      <c r="AQ1167" s="9">
        <v>1</v>
      </c>
      <c r="AR1167" s="9">
        <v>1</v>
      </c>
      <c r="AS1167" s="9">
        <v>2</v>
      </c>
      <c r="AT1167" s="9">
        <v>0</v>
      </c>
      <c r="AU1167" s="9">
        <v>0</v>
      </c>
      <c r="AV1167" s="9">
        <v>0</v>
      </c>
      <c r="AW1167" s="9" t="s">
        <v>1382</v>
      </c>
      <c r="AX1167" s="9" t="s">
        <v>1382</v>
      </c>
      <c r="AZ1167" s="42" t="s">
        <v>2722</v>
      </c>
      <c r="BA1167" s="63" t="s">
        <v>2398</v>
      </c>
      <c r="BB1167" s="26" t="s">
        <v>1961</v>
      </c>
      <c r="BC1167" s="9"/>
      <c r="BD1167" s="9"/>
      <c r="BE1167" s="9"/>
      <c r="BF1167" s="9"/>
      <c r="BG1167" s="9"/>
      <c r="BI1167" t="s">
        <v>3146</v>
      </c>
    </row>
    <row r="1168" spans="1:61" s="44" customFormat="1" ht="15.75" thickBot="1" x14ac:dyDescent="0.3">
      <c r="A1168" s="44" t="s">
        <v>440</v>
      </c>
      <c r="B1168" s="48" t="s">
        <v>445</v>
      </c>
      <c r="C1168" s="57" t="str">
        <f>VLOOKUP(Tabelle1[[#This Row],[bank_name]],list_all_banks!$B$1:$C$691,2,FALSE)</f>
        <v>DK12719248</v>
      </c>
      <c r="D1168" s="45" t="s">
        <v>446</v>
      </c>
      <c r="E1168" s="46" t="str">
        <f t="shared" si="18"/>
        <v>31.12.2015</v>
      </c>
      <c r="F1168" s="57">
        <v>2015</v>
      </c>
      <c r="G1168" s="44">
        <v>1</v>
      </c>
      <c r="H1168" s="44">
        <v>2</v>
      </c>
      <c r="I1168" s="44">
        <v>3</v>
      </c>
      <c r="J1168" s="44">
        <v>2</v>
      </c>
      <c r="K1168" s="44" t="s">
        <v>1366</v>
      </c>
      <c r="L1168" s="44">
        <v>0</v>
      </c>
      <c r="M1168" s="44" t="s">
        <v>1664</v>
      </c>
      <c r="N1168" s="44" t="s">
        <v>19</v>
      </c>
      <c r="O1168" s="45"/>
      <c r="P1168" s="44">
        <v>0</v>
      </c>
      <c r="Q1168" s="44">
        <v>0</v>
      </c>
      <c r="R1168" s="44">
        <v>0</v>
      </c>
      <c r="S1168" s="44">
        <v>0</v>
      </c>
      <c r="T1168" s="45"/>
      <c r="U1168" s="44">
        <v>0</v>
      </c>
      <c r="V1168" s="44">
        <v>0</v>
      </c>
      <c r="W1168" s="44" t="s">
        <v>20</v>
      </c>
      <c r="X1168" s="45"/>
      <c r="Y1168" s="44" t="s">
        <v>1327</v>
      </c>
      <c r="Z1168" s="44" t="s">
        <v>20</v>
      </c>
      <c r="AA1168" s="44">
        <v>0</v>
      </c>
      <c r="AB1168" s="44">
        <v>-26</v>
      </c>
      <c r="AC1168" s="44" t="s">
        <v>20</v>
      </c>
      <c r="AD1168" s="44" t="s">
        <v>20</v>
      </c>
      <c r="AE1168" s="44" t="s">
        <v>20</v>
      </c>
      <c r="AF1168" s="44" t="s">
        <v>20</v>
      </c>
      <c r="AG1168" s="44">
        <v>0</v>
      </c>
      <c r="AH1168" s="44">
        <v>0</v>
      </c>
      <c r="AI1168" s="44">
        <v>0</v>
      </c>
      <c r="AJ1168" s="45"/>
      <c r="AK1168" s="44">
        <v>0</v>
      </c>
      <c r="AL1168" s="44">
        <v>0</v>
      </c>
      <c r="AM1168" s="44">
        <v>3</v>
      </c>
      <c r="AN1168" s="44">
        <v>0</v>
      </c>
      <c r="AO1168" s="44">
        <v>0</v>
      </c>
      <c r="AP1168" s="45"/>
      <c r="AQ1168" s="44">
        <v>1</v>
      </c>
      <c r="AR1168" s="44">
        <v>1</v>
      </c>
      <c r="AS1168" s="44">
        <v>2</v>
      </c>
      <c r="AT1168" s="44">
        <v>0</v>
      </c>
      <c r="AU1168" s="44">
        <v>0</v>
      </c>
      <c r="AV1168" s="44">
        <v>0</v>
      </c>
      <c r="AW1168" s="44" t="s">
        <v>1382</v>
      </c>
      <c r="AX1168" s="44" t="s">
        <v>1382</v>
      </c>
      <c r="AY1168" s="45"/>
      <c r="AZ1168" s="46" t="s">
        <v>2723</v>
      </c>
      <c r="BA1168" s="47" t="s">
        <v>2398</v>
      </c>
      <c r="BB1168" s="159" t="s">
        <v>1961</v>
      </c>
      <c r="BH1168" s="45"/>
      <c r="BI1168" t="s">
        <v>3146</v>
      </c>
    </row>
    <row r="1169" spans="1:69" x14ac:dyDescent="0.25">
      <c r="A1169" s="163" t="s">
        <v>440</v>
      </c>
      <c r="B1169" s="163" t="s">
        <v>449</v>
      </c>
      <c r="C1169" s="163" t="str">
        <f>VLOOKUP(Tabelle1[[#This Row],[bank_name]],list_all_banks!$B$1:$C$691,2,FALSE)</f>
        <v>DK13737584</v>
      </c>
      <c r="D1169" s="164" t="s">
        <v>450</v>
      </c>
      <c r="E1169" s="42" t="str">
        <f t="shared" si="18"/>
        <v>31.12.</v>
      </c>
      <c r="F1169" s="163"/>
      <c r="G1169" s="163"/>
      <c r="H1169" s="163"/>
      <c r="I1169" s="163"/>
      <c r="J1169" s="163"/>
      <c r="K1169" s="163"/>
      <c r="L1169" s="163"/>
      <c r="M1169" s="163"/>
      <c r="N1169" s="163"/>
      <c r="O1169" s="164"/>
      <c r="P1169" s="163"/>
      <c r="Q1169" s="163"/>
      <c r="R1169" s="163"/>
      <c r="S1169" s="163"/>
      <c r="T1169" s="164"/>
      <c r="U1169" s="163"/>
      <c r="V1169" s="163"/>
      <c r="W1169" s="163"/>
      <c r="X1169" s="164"/>
      <c r="Y1169" s="163"/>
      <c r="Z1169" s="163"/>
      <c r="AA1169" s="163"/>
      <c r="AB1169" s="163"/>
      <c r="AC1169" s="163"/>
      <c r="AD1169" s="163"/>
      <c r="AE1169" s="163"/>
      <c r="AF1169" s="163"/>
      <c r="AG1169" s="163"/>
      <c r="AH1169" s="163"/>
      <c r="AI1169" s="163"/>
      <c r="AJ1169" s="164"/>
      <c r="AK1169" s="163"/>
      <c r="AL1169" s="163"/>
      <c r="AM1169" s="163"/>
      <c r="AN1169" s="163"/>
      <c r="AO1169" s="163"/>
      <c r="AP1169" s="164"/>
      <c r="AQ1169" s="163"/>
      <c r="AR1169" s="163"/>
      <c r="AS1169" s="163"/>
      <c r="AT1169" s="163"/>
      <c r="AU1169" s="163"/>
      <c r="AV1169" s="163"/>
      <c r="AW1169" s="163"/>
      <c r="AX1169" s="163"/>
      <c r="AY1169" s="164"/>
      <c r="AZ1169" s="187"/>
      <c r="BA1169" s="163"/>
      <c r="BB1169" s="164"/>
      <c r="BG1169" s="9"/>
    </row>
    <row r="1170" spans="1:69" s="44" customFormat="1" ht="15.75" thickBot="1" x14ac:dyDescent="0.3">
      <c r="A1170" s="44" t="s">
        <v>440</v>
      </c>
      <c r="B1170" s="44" t="s">
        <v>451</v>
      </c>
      <c r="C1170" s="44" t="str">
        <f>VLOOKUP(Tabelle1[[#This Row],[bank_name]],list_all_banks!$B$1:$C$691,2,FALSE)</f>
        <v>DK15731249</v>
      </c>
      <c r="D1170" s="45" t="s">
        <v>452</v>
      </c>
      <c r="E1170" s="46" t="str">
        <f t="shared" si="18"/>
        <v>31.12.</v>
      </c>
      <c r="O1170" s="45"/>
      <c r="T1170" s="45"/>
      <c r="X1170" s="45"/>
      <c r="AJ1170" s="45"/>
      <c r="AP1170" s="45"/>
      <c r="AY1170" s="45"/>
      <c r="AZ1170" s="46"/>
      <c r="BB1170" s="45"/>
      <c r="BH1170" s="45"/>
      <c r="BI1170" s="9"/>
    </row>
    <row r="1171" spans="1:69" x14ac:dyDescent="0.25">
      <c r="A1171" s="21" t="s">
        <v>440</v>
      </c>
      <c r="B1171" t="s">
        <v>453</v>
      </c>
      <c r="C1171" t="str">
        <f>VLOOKUP(Tabelle1[[#This Row],[bank_name]],list_all_banks!$B$1:$C$691,2,FALSE)</f>
        <v>DK17616617</v>
      </c>
      <c r="D1171" s="6" t="s">
        <v>454</v>
      </c>
      <c r="E1171" s="42" t="str">
        <f t="shared" si="18"/>
        <v>31.12.2014</v>
      </c>
      <c r="F1171">
        <v>2014</v>
      </c>
      <c r="G1171">
        <v>1</v>
      </c>
      <c r="H1171">
        <v>2</v>
      </c>
      <c r="I1171" t="s">
        <v>1382</v>
      </c>
      <c r="J1171">
        <v>2</v>
      </c>
      <c r="K1171" t="s">
        <v>1366</v>
      </c>
      <c r="L1171">
        <v>0</v>
      </c>
      <c r="M1171" t="s">
        <v>1664</v>
      </c>
      <c r="N1171" t="s">
        <v>19</v>
      </c>
      <c r="P1171">
        <v>0</v>
      </c>
      <c r="Q1171">
        <v>2</v>
      </c>
      <c r="R1171" s="30">
        <v>0</v>
      </c>
      <c r="S1171">
        <v>0</v>
      </c>
      <c r="U1171">
        <v>1</v>
      </c>
      <c r="V1171">
        <v>0</v>
      </c>
      <c r="W1171" t="s">
        <v>20</v>
      </c>
      <c r="Y1171" t="s">
        <v>440</v>
      </c>
      <c r="Z1171">
        <v>16463</v>
      </c>
      <c r="AA1171">
        <v>4055</v>
      </c>
      <c r="AB1171">
        <v>3100</v>
      </c>
      <c r="AC1171" t="s">
        <v>20</v>
      </c>
      <c r="AD1171" t="s">
        <v>20</v>
      </c>
      <c r="AE1171" t="s">
        <v>20</v>
      </c>
      <c r="AF1171" t="s">
        <v>20</v>
      </c>
      <c r="AG1171">
        <v>12</v>
      </c>
      <c r="AH1171">
        <v>0</v>
      </c>
      <c r="AI1171">
        <v>0</v>
      </c>
      <c r="AK1171">
        <v>1</v>
      </c>
      <c r="AL1171">
        <v>0</v>
      </c>
      <c r="AM1171">
        <v>3</v>
      </c>
      <c r="AN1171">
        <v>0</v>
      </c>
      <c r="AO1171">
        <v>0</v>
      </c>
      <c r="AQ1171">
        <v>2</v>
      </c>
      <c r="AR1171" t="s">
        <v>20</v>
      </c>
      <c r="AS1171" t="s">
        <v>20</v>
      </c>
      <c r="AT1171">
        <v>0</v>
      </c>
      <c r="AU1171">
        <v>0</v>
      </c>
      <c r="AV1171">
        <v>0</v>
      </c>
      <c r="AW1171" s="28"/>
      <c r="BA1171" t="s">
        <v>2400</v>
      </c>
      <c r="BB1171" s="6" t="s">
        <v>1441</v>
      </c>
      <c r="BG1171" s="9"/>
      <c r="BI1171" t="s">
        <v>3146</v>
      </c>
    </row>
    <row r="1172" spans="1:69" x14ac:dyDescent="0.25">
      <c r="A1172" s="21" t="s">
        <v>440</v>
      </c>
      <c r="B1172" t="s">
        <v>453</v>
      </c>
      <c r="C1172" t="str">
        <f>VLOOKUP(Tabelle1[[#This Row],[bank_name]],list_all_banks!$B$1:$C$691,2,FALSE)</f>
        <v>DK17616617</v>
      </c>
      <c r="D1172" s="6" t="s">
        <v>454</v>
      </c>
      <c r="E1172" s="42" t="str">
        <f t="shared" si="18"/>
        <v>31.12.2014</v>
      </c>
      <c r="F1172">
        <v>2014</v>
      </c>
      <c r="G1172">
        <v>1</v>
      </c>
      <c r="H1172">
        <v>2</v>
      </c>
      <c r="I1172" t="s">
        <v>1382</v>
      </c>
      <c r="J1172">
        <v>2</v>
      </c>
      <c r="K1172" t="s">
        <v>1366</v>
      </c>
      <c r="L1172">
        <v>0</v>
      </c>
      <c r="M1172" t="s">
        <v>1664</v>
      </c>
      <c r="N1172" t="s">
        <v>19</v>
      </c>
      <c r="P1172">
        <v>0</v>
      </c>
      <c r="Q1172">
        <v>2</v>
      </c>
      <c r="R1172" s="30">
        <v>0</v>
      </c>
      <c r="S1172">
        <v>0</v>
      </c>
      <c r="U1172">
        <v>1</v>
      </c>
      <c r="V1172">
        <v>0</v>
      </c>
      <c r="W1172" t="s">
        <v>20</v>
      </c>
      <c r="Y1172" t="s">
        <v>1651</v>
      </c>
      <c r="Z1172">
        <v>85</v>
      </c>
      <c r="AA1172">
        <v>38</v>
      </c>
      <c r="AB1172">
        <v>-1</v>
      </c>
      <c r="AC1172" t="s">
        <v>20</v>
      </c>
      <c r="AD1172" t="s">
        <v>20</v>
      </c>
      <c r="AE1172" t="s">
        <v>20</v>
      </c>
      <c r="AF1172" t="s">
        <v>20</v>
      </c>
      <c r="AG1172">
        <v>0</v>
      </c>
      <c r="AH1172">
        <v>0</v>
      </c>
      <c r="AI1172">
        <v>0</v>
      </c>
      <c r="AK1172">
        <v>1</v>
      </c>
      <c r="AL1172">
        <v>0</v>
      </c>
      <c r="AM1172">
        <v>3</v>
      </c>
      <c r="AN1172">
        <v>0</v>
      </c>
      <c r="AO1172">
        <v>0</v>
      </c>
      <c r="AQ1172">
        <v>2</v>
      </c>
      <c r="AR1172" t="s">
        <v>20</v>
      </c>
      <c r="AS1172" t="s">
        <v>20</v>
      </c>
      <c r="AT1172">
        <v>0</v>
      </c>
      <c r="AU1172">
        <v>0</v>
      </c>
      <c r="AV1172">
        <v>0</v>
      </c>
      <c r="AW1172" s="28"/>
      <c r="BA1172" t="s">
        <v>2400</v>
      </c>
      <c r="BB1172" s="6" t="s">
        <v>1441</v>
      </c>
      <c r="BG1172" s="9"/>
      <c r="BI1172" t="s">
        <v>3146</v>
      </c>
    </row>
    <row r="1173" spans="1:69" x14ac:dyDescent="0.25">
      <c r="A1173" s="21" t="s">
        <v>440</v>
      </c>
      <c r="B1173" t="s">
        <v>453</v>
      </c>
      <c r="C1173" t="str">
        <f>VLOOKUP(Tabelle1[[#This Row],[bank_name]],list_all_banks!$B$1:$C$691,2,FALSE)</f>
        <v>DK17616617</v>
      </c>
      <c r="D1173" s="6" t="s">
        <v>454</v>
      </c>
      <c r="E1173" s="42" t="str">
        <f t="shared" si="18"/>
        <v>31.12.2014</v>
      </c>
      <c r="F1173">
        <v>2014</v>
      </c>
      <c r="G1173">
        <v>1</v>
      </c>
      <c r="H1173">
        <v>2</v>
      </c>
      <c r="I1173" t="s">
        <v>1382</v>
      </c>
      <c r="J1173">
        <v>2</v>
      </c>
      <c r="K1173" t="s">
        <v>1366</v>
      </c>
      <c r="L1173">
        <v>0</v>
      </c>
      <c r="M1173" t="s">
        <v>1664</v>
      </c>
      <c r="N1173" t="s">
        <v>19</v>
      </c>
      <c r="P1173">
        <v>0</v>
      </c>
      <c r="Q1173">
        <v>2</v>
      </c>
      <c r="R1173" s="30">
        <v>0</v>
      </c>
      <c r="S1173">
        <v>0</v>
      </c>
      <c r="U1173">
        <v>1</v>
      </c>
      <c r="V1173">
        <v>0</v>
      </c>
      <c r="W1173" t="s">
        <v>20</v>
      </c>
      <c r="Y1173" t="s">
        <v>1665</v>
      </c>
      <c r="Z1173">
        <v>74</v>
      </c>
      <c r="AA1173">
        <v>89</v>
      </c>
      <c r="AB1173">
        <v>3</v>
      </c>
      <c r="AC1173" t="s">
        <v>20</v>
      </c>
      <c r="AD1173" t="s">
        <v>20</v>
      </c>
      <c r="AE1173" t="s">
        <v>20</v>
      </c>
      <c r="AF1173" t="s">
        <v>20</v>
      </c>
      <c r="AG1173">
        <v>1</v>
      </c>
      <c r="AH1173">
        <v>0</v>
      </c>
      <c r="AI1173">
        <v>0</v>
      </c>
      <c r="AK1173">
        <v>1</v>
      </c>
      <c r="AL1173">
        <v>0</v>
      </c>
      <c r="AM1173">
        <v>3</v>
      </c>
      <c r="AN1173">
        <v>0</v>
      </c>
      <c r="AO1173">
        <v>0</v>
      </c>
      <c r="AQ1173">
        <v>2</v>
      </c>
      <c r="AR1173" t="s">
        <v>20</v>
      </c>
      <c r="AS1173" t="s">
        <v>20</v>
      </c>
      <c r="AT1173">
        <v>0</v>
      </c>
      <c r="AU1173">
        <v>0</v>
      </c>
      <c r="AV1173">
        <v>0</v>
      </c>
      <c r="AW1173" s="28"/>
      <c r="BA1173" t="s">
        <v>2400</v>
      </c>
      <c r="BB1173" s="6" t="s">
        <v>1441</v>
      </c>
      <c r="BG1173" s="9"/>
      <c r="BI1173" t="s">
        <v>3146</v>
      </c>
    </row>
    <row r="1174" spans="1:69" x14ac:dyDescent="0.25">
      <c r="A1174" s="88" t="s">
        <v>440</v>
      </c>
      <c r="B1174" s="9" t="s">
        <v>453</v>
      </c>
      <c r="C1174" s="9" t="str">
        <f>VLOOKUP(Tabelle1[[#This Row],[bank_name]],list_all_banks!$B$1:$C$691,2,FALSE)</f>
        <v>DK17616617</v>
      </c>
      <c r="D1174" s="6" t="s">
        <v>454</v>
      </c>
      <c r="E1174" s="42" t="str">
        <f t="shared" si="18"/>
        <v>31.12.2014</v>
      </c>
      <c r="F1174" s="9">
        <v>2014</v>
      </c>
      <c r="G1174" s="9">
        <v>1</v>
      </c>
      <c r="H1174" s="9">
        <v>2</v>
      </c>
      <c r="I1174" s="9" t="s">
        <v>1382</v>
      </c>
      <c r="J1174" s="9">
        <v>2</v>
      </c>
      <c r="K1174" s="9" t="s">
        <v>1366</v>
      </c>
      <c r="L1174" s="9">
        <v>0</v>
      </c>
      <c r="M1174" s="9" t="s">
        <v>1664</v>
      </c>
      <c r="N1174" s="9" t="s">
        <v>19</v>
      </c>
      <c r="P1174" s="9">
        <v>0</v>
      </c>
      <c r="Q1174" s="9">
        <v>2</v>
      </c>
      <c r="R1174" s="90">
        <v>0</v>
      </c>
      <c r="S1174" s="9">
        <v>0</v>
      </c>
      <c r="U1174" s="9">
        <v>1</v>
      </c>
      <c r="V1174" s="9">
        <v>0</v>
      </c>
      <c r="W1174" s="9" t="s">
        <v>20</v>
      </c>
      <c r="Y1174" s="9" t="s">
        <v>1</v>
      </c>
      <c r="Z1174" s="9">
        <v>56</v>
      </c>
      <c r="AA1174" s="9">
        <v>9</v>
      </c>
      <c r="AB1174" s="9">
        <v>1</v>
      </c>
      <c r="AC1174" s="9" t="s">
        <v>20</v>
      </c>
      <c r="AD1174" s="9" t="s">
        <v>20</v>
      </c>
      <c r="AE1174" s="9" t="s">
        <v>20</v>
      </c>
      <c r="AF1174" s="9" t="s">
        <v>20</v>
      </c>
      <c r="AG1174" s="9">
        <v>0</v>
      </c>
      <c r="AH1174" s="9">
        <v>0</v>
      </c>
      <c r="AI1174" s="9">
        <v>0</v>
      </c>
      <c r="AK1174" s="9">
        <v>1</v>
      </c>
      <c r="AL1174" s="9">
        <v>0</v>
      </c>
      <c r="AM1174" s="9">
        <v>3</v>
      </c>
      <c r="AN1174" s="9">
        <v>0</v>
      </c>
      <c r="AO1174" s="9">
        <v>0</v>
      </c>
      <c r="AQ1174" s="9">
        <v>2</v>
      </c>
      <c r="AR1174" s="9" t="s">
        <v>20</v>
      </c>
      <c r="AS1174" s="9" t="s">
        <v>20</v>
      </c>
      <c r="AT1174" s="9">
        <v>0</v>
      </c>
      <c r="AU1174" s="9">
        <v>0</v>
      </c>
      <c r="AV1174" s="9">
        <v>0</v>
      </c>
      <c r="AW1174" s="121"/>
      <c r="AX1174" s="9"/>
      <c r="BA1174" s="9" t="s">
        <v>2400</v>
      </c>
      <c r="BB1174" s="6" t="s">
        <v>1441</v>
      </c>
      <c r="BC1174" s="9"/>
      <c r="BD1174" s="9"/>
      <c r="BE1174" s="9"/>
      <c r="BF1174" s="9"/>
      <c r="BG1174" s="9"/>
      <c r="BI1174" t="s">
        <v>3146</v>
      </c>
    </row>
    <row r="1175" spans="1:69" x14ac:dyDescent="0.25">
      <c r="A1175" s="88" t="s">
        <v>440</v>
      </c>
      <c r="B1175" s="9" t="s">
        <v>453</v>
      </c>
      <c r="C1175" s="9" t="str">
        <f>VLOOKUP(Tabelle1[[#This Row],[bank_name]],list_all_banks!$B$1:$C$691,2,FALSE)</f>
        <v>DK17616617</v>
      </c>
      <c r="D1175" s="6" t="s">
        <v>454</v>
      </c>
      <c r="E1175" s="42" t="str">
        <f t="shared" si="18"/>
        <v>31.12.2014</v>
      </c>
      <c r="F1175" s="9">
        <v>2014</v>
      </c>
      <c r="G1175" s="9">
        <v>1</v>
      </c>
      <c r="H1175" s="9">
        <v>2</v>
      </c>
      <c r="I1175" s="9" t="s">
        <v>1382</v>
      </c>
      <c r="J1175" s="9">
        <v>2</v>
      </c>
      <c r="K1175" s="9" t="s">
        <v>1366</v>
      </c>
      <c r="L1175" s="9">
        <v>0</v>
      </c>
      <c r="M1175" s="9" t="s">
        <v>1664</v>
      </c>
      <c r="N1175" s="9" t="s">
        <v>19</v>
      </c>
      <c r="P1175" s="9">
        <v>0</v>
      </c>
      <c r="Q1175" s="9">
        <v>2</v>
      </c>
      <c r="R1175" s="90">
        <v>0</v>
      </c>
      <c r="S1175" s="9">
        <v>0</v>
      </c>
      <c r="U1175" s="9">
        <v>1</v>
      </c>
      <c r="V1175" s="9">
        <v>0</v>
      </c>
      <c r="W1175" s="9" t="s">
        <v>20</v>
      </c>
      <c r="Y1175" s="9" t="s">
        <v>1225</v>
      </c>
      <c r="Z1175" s="9">
        <v>13</v>
      </c>
      <c r="AA1175" s="9">
        <v>0</v>
      </c>
      <c r="AB1175" s="9">
        <v>4</v>
      </c>
      <c r="AC1175" s="9" t="s">
        <v>20</v>
      </c>
      <c r="AD1175" s="9" t="s">
        <v>20</v>
      </c>
      <c r="AE1175" s="9" t="s">
        <v>20</v>
      </c>
      <c r="AF1175" s="9" t="s">
        <v>20</v>
      </c>
      <c r="AG1175" s="9">
        <v>1</v>
      </c>
      <c r="AH1175" s="9">
        <v>0</v>
      </c>
      <c r="AI1175" s="9">
        <v>0</v>
      </c>
      <c r="AK1175" s="9">
        <v>1</v>
      </c>
      <c r="AL1175" s="9">
        <v>0</v>
      </c>
      <c r="AM1175" s="9">
        <v>3</v>
      </c>
      <c r="AN1175" s="9">
        <v>0</v>
      </c>
      <c r="AO1175" s="9">
        <v>0</v>
      </c>
      <c r="AQ1175" s="9">
        <v>2</v>
      </c>
      <c r="AR1175" s="9" t="s">
        <v>20</v>
      </c>
      <c r="AS1175" s="9" t="s">
        <v>20</v>
      </c>
      <c r="AT1175" s="9">
        <v>0</v>
      </c>
      <c r="AU1175" s="9">
        <v>0</v>
      </c>
      <c r="AV1175" s="9">
        <v>0</v>
      </c>
      <c r="AW1175" s="121"/>
      <c r="AX1175" s="9"/>
      <c r="BA1175" s="9" t="s">
        <v>2400</v>
      </c>
      <c r="BB1175" s="6" t="s">
        <v>1441</v>
      </c>
      <c r="BG1175" s="9"/>
      <c r="BI1175" t="s">
        <v>3146</v>
      </c>
    </row>
    <row r="1176" spans="1:69" s="44" customFormat="1" ht="15.75" thickBot="1" x14ac:dyDescent="0.3">
      <c r="A1176" s="165" t="s">
        <v>440</v>
      </c>
      <c r="B1176" s="44" t="s">
        <v>453</v>
      </c>
      <c r="C1176" s="44" t="str">
        <f>VLOOKUP(Tabelle1[[#This Row],[bank_name]],list_all_banks!$B$1:$C$691,2,FALSE)</f>
        <v>DK17616617</v>
      </c>
      <c r="D1176" s="45" t="s">
        <v>454</v>
      </c>
      <c r="E1176" s="46" t="str">
        <f t="shared" si="18"/>
        <v>31.12.2014</v>
      </c>
      <c r="F1176" s="44">
        <v>2014</v>
      </c>
      <c r="G1176" s="44">
        <v>1</v>
      </c>
      <c r="H1176" s="44">
        <v>2</v>
      </c>
      <c r="I1176" s="44" t="s">
        <v>1382</v>
      </c>
      <c r="J1176" s="44">
        <v>2</v>
      </c>
      <c r="K1176" s="44" t="s">
        <v>1366</v>
      </c>
      <c r="L1176" s="44">
        <v>0</v>
      </c>
      <c r="M1176" s="44" t="s">
        <v>1664</v>
      </c>
      <c r="N1176" s="44" t="s">
        <v>19</v>
      </c>
      <c r="O1176" s="45"/>
      <c r="P1176" s="44">
        <v>0</v>
      </c>
      <c r="Q1176" s="44">
        <v>2</v>
      </c>
      <c r="R1176" s="157">
        <v>0</v>
      </c>
      <c r="S1176" s="44">
        <v>0</v>
      </c>
      <c r="T1176" s="45"/>
      <c r="U1176" s="44">
        <v>1</v>
      </c>
      <c r="V1176" s="44">
        <v>0</v>
      </c>
      <c r="W1176" s="44" t="s">
        <v>20</v>
      </c>
      <c r="X1176" s="45"/>
      <c r="Y1176" s="44" t="s">
        <v>493</v>
      </c>
      <c r="Z1176" s="44">
        <v>0</v>
      </c>
      <c r="AA1176" s="44">
        <v>0</v>
      </c>
      <c r="AB1176" s="44">
        <v>-4</v>
      </c>
      <c r="AC1176" s="44" t="s">
        <v>20</v>
      </c>
      <c r="AD1176" s="44" t="s">
        <v>20</v>
      </c>
      <c r="AE1176" s="44" t="s">
        <v>20</v>
      </c>
      <c r="AF1176" s="44" t="s">
        <v>20</v>
      </c>
      <c r="AG1176" s="44">
        <v>0</v>
      </c>
      <c r="AH1176" s="44">
        <v>0</v>
      </c>
      <c r="AI1176" s="44">
        <v>0</v>
      </c>
      <c r="AJ1176" s="45"/>
      <c r="AK1176" s="44">
        <v>1</v>
      </c>
      <c r="AL1176" s="44">
        <v>0</v>
      </c>
      <c r="AM1176" s="44">
        <v>3</v>
      </c>
      <c r="AN1176" s="44">
        <v>0</v>
      </c>
      <c r="AO1176" s="44">
        <v>0</v>
      </c>
      <c r="AP1176" s="45"/>
      <c r="AQ1176" s="44">
        <v>2</v>
      </c>
      <c r="AR1176" s="44" t="s">
        <v>20</v>
      </c>
      <c r="AS1176" s="44" t="s">
        <v>20</v>
      </c>
      <c r="AT1176" s="44">
        <v>0</v>
      </c>
      <c r="AU1176" s="44">
        <v>0</v>
      </c>
      <c r="AV1176" s="44">
        <v>0</v>
      </c>
      <c r="AW1176" s="130"/>
      <c r="AY1176" s="45"/>
      <c r="AZ1176" s="46"/>
      <c r="BA1176" s="44" t="s">
        <v>2400</v>
      </c>
      <c r="BB1176" s="45" t="s">
        <v>1441</v>
      </c>
      <c r="BH1176" s="45"/>
      <c r="BI1176" t="s">
        <v>3146</v>
      </c>
    </row>
    <row r="1177" spans="1:69" x14ac:dyDescent="0.25">
      <c r="A1177" s="21" t="s">
        <v>440</v>
      </c>
      <c r="B1177" t="s">
        <v>453</v>
      </c>
      <c r="C1177" t="str">
        <f>VLOOKUP(Tabelle1[[#This Row],[bank_name]],list_all_banks!$B$1:$C$691,2,FALSE)</f>
        <v>DK17616617</v>
      </c>
      <c r="D1177" s="6" t="s">
        <v>454</v>
      </c>
      <c r="E1177" s="42" t="str">
        <f t="shared" si="18"/>
        <v>31.12.2015</v>
      </c>
      <c r="F1177">
        <v>2015</v>
      </c>
      <c r="G1177">
        <v>1</v>
      </c>
      <c r="H1177">
        <v>2</v>
      </c>
      <c r="I1177" t="s">
        <v>1382</v>
      </c>
      <c r="J1177">
        <v>2</v>
      </c>
      <c r="K1177" t="s">
        <v>1366</v>
      </c>
      <c r="L1177">
        <v>0</v>
      </c>
      <c r="M1177" t="s">
        <v>1664</v>
      </c>
      <c r="N1177" t="s">
        <v>19</v>
      </c>
      <c r="P1177">
        <v>0</v>
      </c>
      <c r="Q1177">
        <v>2</v>
      </c>
      <c r="R1177" s="30">
        <v>0</v>
      </c>
      <c r="S1177">
        <v>0</v>
      </c>
      <c r="U1177">
        <v>1</v>
      </c>
      <c r="V1177">
        <v>0</v>
      </c>
      <c r="W1177" t="s">
        <v>20</v>
      </c>
      <c r="Y1177" t="s">
        <v>440</v>
      </c>
      <c r="Z1177">
        <v>16284</v>
      </c>
      <c r="AA1177">
        <v>3899</v>
      </c>
      <c r="AB1177">
        <v>3262</v>
      </c>
      <c r="AC1177" t="s">
        <v>20</v>
      </c>
      <c r="AD1177" t="s">
        <v>20</v>
      </c>
      <c r="AE1177" t="s">
        <v>20</v>
      </c>
      <c r="AF1177" t="s">
        <v>20</v>
      </c>
      <c r="AG1177">
        <v>740</v>
      </c>
      <c r="AH1177">
        <v>0</v>
      </c>
      <c r="AI1177">
        <v>0</v>
      </c>
      <c r="AK1177">
        <v>1</v>
      </c>
      <c r="AL1177">
        <v>1</v>
      </c>
      <c r="AM1177" s="30">
        <v>0</v>
      </c>
      <c r="AN1177">
        <v>0</v>
      </c>
      <c r="AO1177">
        <v>0</v>
      </c>
      <c r="AQ1177">
        <v>2</v>
      </c>
      <c r="AR1177" t="s">
        <v>20</v>
      </c>
      <c r="AS1177" t="s">
        <v>20</v>
      </c>
      <c r="AT1177">
        <v>0</v>
      </c>
      <c r="AU1177">
        <v>0</v>
      </c>
      <c r="AV1177">
        <v>0</v>
      </c>
      <c r="AW1177" s="28"/>
      <c r="BA1177" t="s">
        <v>2401</v>
      </c>
      <c r="BB1177" s="6" t="s">
        <v>1442</v>
      </c>
      <c r="BG1177" s="9"/>
      <c r="BI1177" t="s">
        <v>3146</v>
      </c>
    </row>
    <row r="1178" spans="1:69" x14ac:dyDescent="0.25">
      <c r="A1178" s="88" t="s">
        <v>440</v>
      </c>
      <c r="B1178" s="9" t="s">
        <v>453</v>
      </c>
      <c r="C1178" s="9" t="str">
        <f>VLOOKUP(Tabelle1[[#This Row],[bank_name]],list_all_banks!$B$1:$C$691,2,FALSE)</f>
        <v>DK17616617</v>
      </c>
      <c r="D1178" s="6" t="s">
        <v>454</v>
      </c>
      <c r="E1178" s="42" t="str">
        <f t="shared" si="18"/>
        <v>31.12.2016</v>
      </c>
      <c r="F1178" s="9">
        <v>2016</v>
      </c>
      <c r="G1178" s="9">
        <v>1</v>
      </c>
      <c r="H1178" s="9">
        <v>2</v>
      </c>
      <c r="I1178" s="9" t="s">
        <v>1382</v>
      </c>
      <c r="J1178" s="9">
        <v>2</v>
      </c>
      <c r="K1178" s="9" t="s">
        <v>1366</v>
      </c>
      <c r="L1178" s="9">
        <v>0</v>
      </c>
      <c r="M1178" s="9" t="s">
        <v>1664</v>
      </c>
      <c r="N1178" s="9" t="s">
        <v>19</v>
      </c>
      <c r="P1178" s="9">
        <v>0</v>
      </c>
      <c r="Q1178" s="9">
        <v>2</v>
      </c>
      <c r="R1178" s="90">
        <v>0</v>
      </c>
      <c r="S1178" s="9">
        <v>0</v>
      </c>
      <c r="U1178" s="9">
        <v>1</v>
      </c>
      <c r="V1178" s="9">
        <v>0</v>
      </c>
      <c r="W1178" s="9" t="s">
        <v>20</v>
      </c>
      <c r="Y1178" s="9" t="s">
        <v>440</v>
      </c>
      <c r="Z1178" s="9">
        <v>14173</v>
      </c>
      <c r="AA1178" s="9">
        <v>3875</v>
      </c>
      <c r="AB1178" s="9">
        <v>3867</v>
      </c>
      <c r="AC1178" s="9" t="s">
        <v>20</v>
      </c>
      <c r="AD1178" s="9" t="s">
        <v>20</v>
      </c>
      <c r="AE1178" s="9" t="s">
        <v>20</v>
      </c>
      <c r="AF1178" s="9" t="s">
        <v>20</v>
      </c>
      <c r="AG1178" s="9">
        <v>780</v>
      </c>
      <c r="AH1178" s="9">
        <v>0</v>
      </c>
      <c r="AI1178" s="9">
        <v>0</v>
      </c>
      <c r="AK1178" s="9">
        <v>1</v>
      </c>
      <c r="AL1178" s="9">
        <v>1</v>
      </c>
      <c r="AM1178" s="90">
        <v>0</v>
      </c>
      <c r="AN1178" s="9">
        <v>0</v>
      </c>
      <c r="AO1178" s="9">
        <v>0</v>
      </c>
      <c r="AQ1178" s="9">
        <v>2</v>
      </c>
      <c r="AR1178" s="9" t="s">
        <v>20</v>
      </c>
      <c r="AS1178" s="9" t="s">
        <v>20</v>
      </c>
      <c r="AT1178" s="9">
        <v>0</v>
      </c>
      <c r="AU1178" s="9">
        <v>0</v>
      </c>
      <c r="AV1178" s="9">
        <v>0</v>
      </c>
      <c r="AW1178" s="121"/>
      <c r="AX1178" s="9"/>
      <c r="BA1178" s="63" t="s">
        <v>2402</v>
      </c>
      <c r="BB1178" s="6" t="s">
        <v>1671</v>
      </c>
      <c r="BC1178" s="9"/>
      <c r="BD1178" s="9"/>
      <c r="BE1178" s="9"/>
      <c r="BF1178" s="9"/>
      <c r="BG1178" s="9"/>
      <c r="BI1178" t="s">
        <v>3146</v>
      </c>
    </row>
    <row r="1179" spans="1:69" x14ac:dyDescent="0.25">
      <c r="A1179" s="21" t="s">
        <v>440</v>
      </c>
      <c r="B1179" t="s">
        <v>453</v>
      </c>
      <c r="C1179" t="str">
        <f>VLOOKUP(Tabelle1[[#This Row],[bank_name]],list_all_banks!$B$1:$C$691,2,FALSE)</f>
        <v>DK17616617</v>
      </c>
      <c r="D1179" s="6" t="s">
        <v>454</v>
      </c>
      <c r="E1179" s="42" t="str">
        <f t="shared" si="18"/>
        <v>31.12.2016</v>
      </c>
      <c r="F1179">
        <v>2016</v>
      </c>
      <c r="G1179">
        <v>1</v>
      </c>
      <c r="H1179">
        <v>2</v>
      </c>
      <c r="I1179" t="s">
        <v>1382</v>
      </c>
      <c r="J1179">
        <v>2</v>
      </c>
      <c r="K1179" t="s">
        <v>1366</v>
      </c>
      <c r="L1179">
        <v>0</v>
      </c>
      <c r="M1179" t="s">
        <v>1664</v>
      </c>
      <c r="N1179" t="s">
        <v>19</v>
      </c>
      <c r="P1179">
        <v>0</v>
      </c>
      <c r="Q1179">
        <v>2</v>
      </c>
      <c r="R1179" s="30">
        <v>0</v>
      </c>
      <c r="S1179">
        <v>0</v>
      </c>
      <c r="U1179">
        <v>1</v>
      </c>
      <c r="V1179">
        <v>0</v>
      </c>
      <c r="W1179" t="s">
        <v>20</v>
      </c>
      <c r="Y1179" t="s">
        <v>1651</v>
      </c>
      <c r="Z1179">
        <v>0</v>
      </c>
      <c r="AA1179">
        <v>0</v>
      </c>
      <c r="AB1179">
        <v>-4</v>
      </c>
      <c r="AC1179" t="s">
        <v>20</v>
      </c>
      <c r="AD1179" t="s">
        <v>20</v>
      </c>
      <c r="AE1179" t="s">
        <v>20</v>
      </c>
      <c r="AF1179" t="s">
        <v>20</v>
      </c>
      <c r="AG1179">
        <v>5</v>
      </c>
      <c r="AH1179">
        <v>0</v>
      </c>
      <c r="AI1179">
        <v>0</v>
      </c>
      <c r="AK1179">
        <v>1</v>
      </c>
      <c r="AL1179">
        <v>1</v>
      </c>
      <c r="AM1179" s="30">
        <v>0</v>
      </c>
      <c r="AN1179">
        <v>0</v>
      </c>
      <c r="AO1179">
        <v>0</v>
      </c>
      <c r="AQ1179">
        <v>2</v>
      </c>
      <c r="AR1179" t="s">
        <v>20</v>
      </c>
      <c r="AS1179" t="s">
        <v>20</v>
      </c>
      <c r="AT1179">
        <v>0</v>
      </c>
      <c r="AU1179">
        <v>0</v>
      </c>
      <c r="AV1179">
        <v>0</v>
      </c>
      <c r="AW1179" s="28"/>
      <c r="BA1179" s="14" t="s">
        <v>2402</v>
      </c>
      <c r="BB1179" s="6" t="s">
        <v>1671</v>
      </c>
      <c r="BG1179" s="9"/>
      <c r="BI1179" t="s">
        <v>3146</v>
      </c>
    </row>
    <row r="1180" spans="1:69" x14ac:dyDescent="0.25">
      <c r="A1180" s="88" t="s">
        <v>440</v>
      </c>
      <c r="B1180" s="9" t="s">
        <v>453</v>
      </c>
      <c r="C1180" s="9" t="str">
        <f>VLOOKUP(Tabelle1[[#This Row],[bank_name]],list_all_banks!$B$1:$C$691,2,FALSE)</f>
        <v>DK17616617</v>
      </c>
      <c r="D1180" s="6" t="s">
        <v>454</v>
      </c>
      <c r="E1180" s="42" t="str">
        <f t="shared" si="18"/>
        <v>31.12.2016</v>
      </c>
      <c r="F1180" s="9">
        <v>2016</v>
      </c>
      <c r="G1180" s="9">
        <v>1</v>
      </c>
      <c r="H1180" s="9">
        <v>2</v>
      </c>
      <c r="I1180" s="9" t="s">
        <v>1382</v>
      </c>
      <c r="J1180" s="9">
        <v>2</v>
      </c>
      <c r="K1180" s="9" t="s">
        <v>1366</v>
      </c>
      <c r="L1180" s="9">
        <v>0</v>
      </c>
      <c r="M1180" s="9" t="s">
        <v>1664</v>
      </c>
      <c r="N1180" s="9" t="s">
        <v>19</v>
      </c>
      <c r="P1180" s="9">
        <v>0</v>
      </c>
      <c r="Q1180" s="9">
        <v>2</v>
      </c>
      <c r="R1180" s="90">
        <v>0</v>
      </c>
      <c r="S1180" s="9">
        <v>0</v>
      </c>
      <c r="U1180" s="9">
        <v>1</v>
      </c>
      <c r="V1180" s="9">
        <v>0</v>
      </c>
      <c r="W1180" s="9" t="s">
        <v>20</v>
      </c>
      <c r="Y1180" s="9" t="s">
        <v>1665</v>
      </c>
      <c r="Z1180" s="9">
        <v>155</v>
      </c>
      <c r="AA1180" s="9">
        <v>97</v>
      </c>
      <c r="AB1180" s="9">
        <v>49</v>
      </c>
      <c r="AC1180" s="9" t="s">
        <v>20</v>
      </c>
      <c r="AD1180" s="9" t="s">
        <v>20</v>
      </c>
      <c r="AE1180" s="9" t="s">
        <v>20</v>
      </c>
      <c r="AF1180" s="9" t="s">
        <v>20</v>
      </c>
      <c r="AG1180" s="9">
        <v>5</v>
      </c>
      <c r="AH1180" s="9">
        <v>0</v>
      </c>
      <c r="AI1180" s="9">
        <v>0</v>
      </c>
      <c r="AK1180" s="9">
        <v>1</v>
      </c>
      <c r="AL1180" s="9">
        <v>1</v>
      </c>
      <c r="AM1180" s="90">
        <v>0</v>
      </c>
      <c r="AN1180" s="9">
        <v>0</v>
      </c>
      <c r="AO1180" s="9">
        <v>0</v>
      </c>
      <c r="AQ1180" s="9">
        <v>2</v>
      </c>
      <c r="AR1180" s="9" t="s">
        <v>20</v>
      </c>
      <c r="AS1180" s="9" t="s">
        <v>20</v>
      </c>
      <c r="AT1180" s="9">
        <v>0</v>
      </c>
      <c r="AU1180" s="9">
        <v>0</v>
      </c>
      <c r="AV1180" s="9">
        <v>0</v>
      </c>
      <c r="AW1180" s="121"/>
      <c r="AX1180" s="9"/>
      <c r="BA1180" s="63" t="s">
        <v>2402</v>
      </c>
      <c r="BB1180" s="6" t="s">
        <v>1671</v>
      </c>
      <c r="BG1180" s="9"/>
      <c r="BI1180" t="s">
        <v>3146</v>
      </c>
      <c r="BJ1180" s="9"/>
      <c r="BK1180" s="9"/>
      <c r="BL1180" s="9"/>
      <c r="BM1180" s="9"/>
      <c r="BN1180" s="9"/>
      <c r="BO1180" s="9"/>
      <c r="BP1180" s="9"/>
      <c r="BQ1180" s="9"/>
    </row>
    <row r="1181" spans="1:69" x14ac:dyDescent="0.25">
      <c r="A1181" s="21" t="s">
        <v>440</v>
      </c>
      <c r="B1181" t="s">
        <v>453</v>
      </c>
      <c r="C1181" t="str">
        <f>VLOOKUP(Tabelle1[[#This Row],[bank_name]],list_all_banks!$B$1:$C$691,2,FALSE)</f>
        <v>DK17616617</v>
      </c>
      <c r="D1181" s="6" t="s">
        <v>454</v>
      </c>
      <c r="E1181" s="42" t="str">
        <f t="shared" si="18"/>
        <v>31.12.2016</v>
      </c>
      <c r="F1181">
        <v>2016</v>
      </c>
      <c r="G1181">
        <v>1</v>
      </c>
      <c r="H1181">
        <v>2</v>
      </c>
      <c r="I1181" t="s">
        <v>1382</v>
      </c>
      <c r="J1181">
        <v>2</v>
      </c>
      <c r="K1181" t="s">
        <v>1366</v>
      </c>
      <c r="L1181">
        <v>0</v>
      </c>
      <c r="M1181" t="s">
        <v>1664</v>
      </c>
      <c r="N1181" t="s">
        <v>19</v>
      </c>
      <c r="P1181">
        <v>0</v>
      </c>
      <c r="Q1181">
        <v>2</v>
      </c>
      <c r="R1181" s="30">
        <v>0</v>
      </c>
      <c r="S1181">
        <v>0</v>
      </c>
      <c r="U1181">
        <v>1</v>
      </c>
      <c r="V1181">
        <v>0</v>
      </c>
      <c r="W1181" t="s">
        <v>20</v>
      </c>
      <c r="Y1181" t="s">
        <v>1</v>
      </c>
      <c r="Z1181">
        <v>37</v>
      </c>
      <c r="AA1181">
        <v>9</v>
      </c>
      <c r="AB1181">
        <v>1</v>
      </c>
      <c r="AC1181" t="s">
        <v>20</v>
      </c>
      <c r="AD1181" t="s">
        <v>20</v>
      </c>
      <c r="AE1181" t="s">
        <v>20</v>
      </c>
      <c r="AF1181" t="s">
        <v>20</v>
      </c>
      <c r="AG1181">
        <v>0</v>
      </c>
      <c r="AH1181">
        <v>0</v>
      </c>
      <c r="AI1181">
        <v>0</v>
      </c>
      <c r="AK1181">
        <v>1</v>
      </c>
      <c r="AL1181">
        <v>1</v>
      </c>
      <c r="AM1181" s="30">
        <v>0</v>
      </c>
      <c r="AN1181">
        <v>0</v>
      </c>
      <c r="AO1181">
        <v>0</v>
      </c>
      <c r="AQ1181">
        <v>2</v>
      </c>
      <c r="AR1181" t="s">
        <v>20</v>
      </c>
      <c r="AS1181" t="s">
        <v>20</v>
      </c>
      <c r="AT1181">
        <v>0</v>
      </c>
      <c r="AU1181">
        <v>0</v>
      </c>
      <c r="AV1181">
        <v>0</v>
      </c>
      <c r="AW1181" s="28"/>
      <c r="BA1181" s="14" t="s">
        <v>2402</v>
      </c>
      <c r="BB1181" s="6" t="s">
        <v>1671</v>
      </c>
      <c r="BG1181" s="9"/>
      <c r="BI1181" t="s">
        <v>3146</v>
      </c>
    </row>
    <row r="1182" spans="1:69" s="44" customFormat="1" ht="15.75" thickBot="1" x14ac:dyDescent="0.3">
      <c r="A1182" s="165" t="s">
        <v>440</v>
      </c>
      <c r="B1182" s="44" t="s">
        <v>453</v>
      </c>
      <c r="C1182" s="44" t="str">
        <f>VLOOKUP(Tabelle1[[#This Row],[bank_name]],list_all_banks!$B$1:$C$691,2,FALSE)</f>
        <v>DK17616617</v>
      </c>
      <c r="D1182" s="45" t="s">
        <v>454</v>
      </c>
      <c r="E1182" s="46" t="str">
        <f t="shared" si="18"/>
        <v>31.12.2016</v>
      </c>
      <c r="F1182" s="44">
        <v>2016</v>
      </c>
      <c r="G1182" s="44">
        <v>1</v>
      </c>
      <c r="H1182" s="44">
        <v>2</v>
      </c>
      <c r="I1182" s="44" t="s">
        <v>1382</v>
      </c>
      <c r="J1182" s="44">
        <v>2</v>
      </c>
      <c r="K1182" s="44" t="s">
        <v>1366</v>
      </c>
      <c r="L1182" s="44">
        <v>0</v>
      </c>
      <c r="M1182" s="44" t="s">
        <v>1664</v>
      </c>
      <c r="N1182" s="44" t="s">
        <v>19</v>
      </c>
      <c r="O1182" s="45"/>
      <c r="P1182" s="44">
        <v>0</v>
      </c>
      <c r="Q1182" s="44">
        <v>2</v>
      </c>
      <c r="R1182" s="157">
        <v>0</v>
      </c>
      <c r="S1182" s="44">
        <v>0</v>
      </c>
      <c r="T1182" s="45"/>
      <c r="U1182" s="44">
        <v>1</v>
      </c>
      <c r="V1182" s="44">
        <v>0</v>
      </c>
      <c r="W1182" s="44" t="s">
        <v>20</v>
      </c>
      <c r="X1182" s="45"/>
      <c r="Y1182" s="44" t="s">
        <v>493</v>
      </c>
      <c r="Z1182" s="44">
        <v>0</v>
      </c>
      <c r="AA1182" s="44">
        <v>0</v>
      </c>
      <c r="AB1182" s="44">
        <v>-7</v>
      </c>
      <c r="AC1182" s="44" t="s">
        <v>20</v>
      </c>
      <c r="AD1182" s="44" t="s">
        <v>20</v>
      </c>
      <c r="AE1182" s="44" t="s">
        <v>20</v>
      </c>
      <c r="AF1182" s="44" t="s">
        <v>20</v>
      </c>
      <c r="AG1182" s="44">
        <v>0</v>
      </c>
      <c r="AH1182" s="44">
        <v>0</v>
      </c>
      <c r="AI1182" s="44">
        <v>0</v>
      </c>
      <c r="AJ1182" s="45"/>
      <c r="AK1182" s="44">
        <v>1</v>
      </c>
      <c r="AL1182" s="44">
        <v>1</v>
      </c>
      <c r="AM1182" s="157">
        <v>0</v>
      </c>
      <c r="AN1182" s="44">
        <v>0</v>
      </c>
      <c r="AO1182" s="44">
        <v>0</v>
      </c>
      <c r="AP1182" s="45"/>
      <c r="AQ1182" s="44">
        <v>2</v>
      </c>
      <c r="AR1182" s="44" t="s">
        <v>20</v>
      </c>
      <c r="AS1182" s="44" t="s">
        <v>20</v>
      </c>
      <c r="AT1182" s="44">
        <v>0</v>
      </c>
      <c r="AU1182" s="44">
        <v>0</v>
      </c>
      <c r="AV1182" s="44">
        <v>0</v>
      </c>
      <c r="AW1182" s="130"/>
      <c r="AY1182" s="45"/>
      <c r="AZ1182" s="46"/>
      <c r="BA1182" s="47" t="s">
        <v>2402</v>
      </c>
      <c r="BB1182" s="45" t="s">
        <v>1671</v>
      </c>
      <c r="BH1182" s="45"/>
      <c r="BI1182" t="s">
        <v>3146</v>
      </c>
    </row>
    <row r="1183" spans="1:69" x14ac:dyDescent="0.25">
      <c r="A1183" s="88" t="s">
        <v>440</v>
      </c>
      <c r="B1183" s="9" t="s">
        <v>453</v>
      </c>
      <c r="C1183" s="9" t="str">
        <f>VLOOKUP(Tabelle1[[#This Row],[bank_name]],list_all_banks!$B$1:$C$691,2,FALSE)</f>
        <v>DK17616617</v>
      </c>
      <c r="D1183" s="6" t="s">
        <v>1666</v>
      </c>
      <c r="E1183" s="42" t="str">
        <f t="shared" si="18"/>
        <v>31.12.2015</v>
      </c>
      <c r="F1183" s="9">
        <v>2015</v>
      </c>
      <c r="G1183" s="9">
        <v>1</v>
      </c>
      <c r="H1183" s="9">
        <v>2</v>
      </c>
      <c r="I1183" s="9" t="s">
        <v>1382</v>
      </c>
      <c r="J1183" s="9">
        <v>2</v>
      </c>
      <c r="K1183" s="9" t="s">
        <v>1366</v>
      </c>
      <c r="L1183" s="9">
        <v>0</v>
      </c>
      <c r="M1183" s="9" t="s">
        <v>1664</v>
      </c>
      <c r="N1183" s="9" t="s">
        <v>19</v>
      </c>
      <c r="P1183" s="9">
        <v>0</v>
      </c>
      <c r="Q1183" s="9">
        <v>2</v>
      </c>
      <c r="R1183" s="90">
        <v>0</v>
      </c>
      <c r="S1183" s="9">
        <v>0</v>
      </c>
      <c r="U1183" s="9">
        <v>1</v>
      </c>
      <c r="V1183" s="9">
        <v>0</v>
      </c>
      <c r="W1183" s="9" t="s">
        <v>20</v>
      </c>
      <c r="Y1183" s="9" t="s">
        <v>1651</v>
      </c>
      <c r="Z1183" s="9">
        <v>49</v>
      </c>
      <c r="AA1183" s="9">
        <v>21</v>
      </c>
      <c r="AB1183" s="9">
        <v>-76</v>
      </c>
      <c r="AC1183" s="9" t="s">
        <v>20</v>
      </c>
      <c r="AD1183" s="9" t="s">
        <v>20</v>
      </c>
      <c r="AE1183" s="9" t="s">
        <v>20</v>
      </c>
      <c r="AF1183" s="9" t="s">
        <v>20</v>
      </c>
      <c r="AG1183" s="9">
        <v>-15</v>
      </c>
      <c r="AH1183" s="9">
        <v>0</v>
      </c>
      <c r="AI1183" s="9">
        <v>0</v>
      </c>
      <c r="AK1183" s="9">
        <v>1</v>
      </c>
      <c r="AL1183" s="9">
        <v>1</v>
      </c>
      <c r="AM1183" s="90">
        <v>0</v>
      </c>
      <c r="AN1183" s="9">
        <v>0</v>
      </c>
      <c r="AO1183" s="9">
        <v>0</v>
      </c>
      <c r="AQ1183" s="9">
        <v>2</v>
      </c>
      <c r="AR1183" s="9" t="s">
        <v>20</v>
      </c>
      <c r="AS1183" s="9" t="s">
        <v>20</v>
      </c>
      <c r="AT1183" s="9">
        <v>0</v>
      </c>
      <c r="AU1183" s="9">
        <v>0</v>
      </c>
      <c r="AV1183" s="9">
        <v>0</v>
      </c>
      <c r="AW1183" s="121"/>
      <c r="AX1183" s="9"/>
      <c r="BA1183" s="9" t="s">
        <v>2401</v>
      </c>
      <c r="BB1183" s="6" t="s">
        <v>1442</v>
      </c>
      <c r="BC1183" s="9"/>
      <c r="BD1183" s="9"/>
      <c r="BE1183" s="9"/>
      <c r="BF1183" s="9"/>
      <c r="BG1183" s="9"/>
      <c r="BI1183" t="s">
        <v>3146</v>
      </c>
    </row>
    <row r="1184" spans="1:69" x14ac:dyDescent="0.25">
      <c r="A1184" s="21" t="s">
        <v>440</v>
      </c>
      <c r="B1184" t="s">
        <v>453</v>
      </c>
      <c r="C1184" t="str">
        <f>VLOOKUP(Tabelle1[[#This Row],[bank_name]],list_all_banks!$B$1:$C$691,2,FALSE)</f>
        <v>DK17616617</v>
      </c>
      <c r="D1184" s="6" t="s">
        <v>1667</v>
      </c>
      <c r="E1184" s="42" t="str">
        <f t="shared" si="18"/>
        <v>31.12.2015</v>
      </c>
      <c r="F1184">
        <v>2015</v>
      </c>
      <c r="G1184">
        <v>1</v>
      </c>
      <c r="H1184">
        <v>2</v>
      </c>
      <c r="I1184" t="s">
        <v>1382</v>
      </c>
      <c r="J1184">
        <v>2</v>
      </c>
      <c r="K1184" t="s">
        <v>1366</v>
      </c>
      <c r="L1184">
        <v>0</v>
      </c>
      <c r="M1184" t="s">
        <v>1664</v>
      </c>
      <c r="N1184" t="s">
        <v>19</v>
      </c>
      <c r="P1184">
        <v>0</v>
      </c>
      <c r="Q1184">
        <v>2</v>
      </c>
      <c r="R1184" s="30">
        <v>0</v>
      </c>
      <c r="S1184">
        <v>0</v>
      </c>
      <c r="U1184">
        <v>1</v>
      </c>
      <c r="V1184">
        <v>0</v>
      </c>
      <c r="W1184" t="s">
        <v>20</v>
      </c>
      <c r="Y1184" t="s">
        <v>1665</v>
      </c>
      <c r="Z1184">
        <v>91</v>
      </c>
      <c r="AA1184">
        <v>92</v>
      </c>
      <c r="AB1184">
        <v>26</v>
      </c>
      <c r="AC1184" t="s">
        <v>20</v>
      </c>
      <c r="AD1184" t="s">
        <v>20</v>
      </c>
      <c r="AE1184" t="s">
        <v>20</v>
      </c>
      <c r="AF1184" t="s">
        <v>20</v>
      </c>
      <c r="AG1184">
        <v>3</v>
      </c>
      <c r="AH1184">
        <v>0</v>
      </c>
      <c r="AI1184">
        <v>0</v>
      </c>
      <c r="AK1184">
        <v>1</v>
      </c>
      <c r="AL1184">
        <v>1</v>
      </c>
      <c r="AM1184" s="30">
        <v>0</v>
      </c>
      <c r="AN1184">
        <v>0</v>
      </c>
      <c r="AO1184">
        <v>0</v>
      </c>
      <c r="AQ1184">
        <v>2</v>
      </c>
      <c r="AR1184" t="s">
        <v>20</v>
      </c>
      <c r="AS1184" t="s">
        <v>20</v>
      </c>
      <c r="AT1184">
        <v>0</v>
      </c>
      <c r="AU1184">
        <v>0</v>
      </c>
      <c r="AV1184">
        <v>0</v>
      </c>
      <c r="AW1184" s="28"/>
      <c r="BA1184" t="s">
        <v>2401</v>
      </c>
      <c r="BB1184" s="6" t="s">
        <v>1442</v>
      </c>
      <c r="BG1184" s="9"/>
      <c r="BI1184" t="s">
        <v>3146</v>
      </c>
    </row>
    <row r="1185" spans="1:61" x14ac:dyDescent="0.25">
      <c r="A1185" s="88" t="s">
        <v>440</v>
      </c>
      <c r="B1185" s="9" t="s">
        <v>453</v>
      </c>
      <c r="C1185" s="9" t="str">
        <f>VLOOKUP(Tabelle1[[#This Row],[bank_name]],list_all_banks!$B$1:$C$691,2,FALSE)</f>
        <v>DK17616617</v>
      </c>
      <c r="D1185" s="6" t="s">
        <v>1668</v>
      </c>
      <c r="E1185" s="42" t="str">
        <f t="shared" si="18"/>
        <v>31.12.2015</v>
      </c>
      <c r="F1185" s="9">
        <v>2015</v>
      </c>
      <c r="G1185" s="9">
        <v>1</v>
      </c>
      <c r="H1185" s="9">
        <v>2</v>
      </c>
      <c r="I1185" s="9" t="s">
        <v>1382</v>
      </c>
      <c r="J1185" s="9">
        <v>2</v>
      </c>
      <c r="K1185" s="9" t="s">
        <v>1366</v>
      </c>
      <c r="L1185" s="9">
        <v>0</v>
      </c>
      <c r="M1185" s="9" t="s">
        <v>1664</v>
      </c>
      <c r="N1185" s="9" t="s">
        <v>19</v>
      </c>
      <c r="P1185" s="9">
        <v>0</v>
      </c>
      <c r="Q1185" s="9">
        <v>2</v>
      </c>
      <c r="R1185" s="90">
        <v>0</v>
      </c>
      <c r="S1185" s="9">
        <v>0</v>
      </c>
      <c r="U1185" s="9">
        <v>1</v>
      </c>
      <c r="V1185" s="9">
        <v>0</v>
      </c>
      <c r="W1185" s="9" t="s">
        <v>20</v>
      </c>
      <c r="Y1185" s="9" t="s">
        <v>1</v>
      </c>
      <c r="Z1185" s="9">
        <v>47</v>
      </c>
      <c r="AA1185" s="9">
        <v>9</v>
      </c>
      <c r="AB1185" s="9">
        <v>1</v>
      </c>
      <c r="AC1185" s="9" t="s">
        <v>20</v>
      </c>
      <c r="AD1185" s="9" t="s">
        <v>20</v>
      </c>
      <c r="AE1185" s="9" t="s">
        <v>20</v>
      </c>
      <c r="AF1185" s="9" t="s">
        <v>20</v>
      </c>
      <c r="AG1185" s="9">
        <v>0</v>
      </c>
      <c r="AH1185" s="9">
        <v>0</v>
      </c>
      <c r="AI1185" s="9">
        <v>0</v>
      </c>
      <c r="AK1185" s="9">
        <v>1</v>
      </c>
      <c r="AL1185" s="9">
        <v>1</v>
      </c>
      <c r="AM1185" s="90">
        <v>0</v>
      </c>
      <c r="AN1185" s="9">
        <v>0</v>
      </c>
      <c r="AO1185" s="9">
        <v>0</v>
      </c>
      <c r="AQ1185" s="9">
        <v>2</v>
      </c>
      <c r="AR1185" s="9" t="s">
        <v>20</v>
      </c>
      <c r="AS1185" s="9" t="s">
        <v>20</v>
      </c>
      <c r="AT1185" s="9">
        <v>0</v>
      </c>
      <c r="AU1185" s="9">
        <v>0</v>
      </c>
      <c r="AV1185" s="9">
        <v>0</v>
      </c>
      <c r="AW1185" s="121"/>
      <c r="AX1185" s="9"/>
      <c r="BA1185" s="9" t="s">
        <v>2401</v>
      </c>
      <c r="BB1185" s="6" t="s">
        <v>1442</v>
      </c>
      <c r="BC1185" s="9"/>
      <c r="BD1185" s="9"/>
      <c r="BE1185" s="9"/>
      <c r="BF1185" s="9"/>
      <c r="BG1185" s="9"/>
      <c r="BI1185" t="s">
        <v>3146</v>
      </c>
    </row>
    <row r="1186" spans="1:61" x14ac:dyDescent="0.25">
      <c r="A1186" s="21" t="s">
        <v>440</v>
      </c>
      <c r="B1186" t="s">
        <v>453</v>
      </c>
      <c r="C1186" t="str">
        <f>VLOOKUP(Tabelle1[[#This Row],[bank_name]],list_all_banks!$B$1:$C$691,2,FALSE)</f>
        <v>DK17616617</v>
      </c>
      <c r="D1186" s="6" t="s">
        <v>1669</v>
      </c>
      <c r="E1186" s="42" t="str">
        <f t="shared" si="18"/>
        <v>31.12.2015</v>
      </c>
      <c r="F1186">
        <v>2015</v>
      </c>
      <c r="G1186">
        <v>1</v>
      </c>
      <c r="H1186">
        <v>2</v>
      </c>
      <c r="I1186" t="s">
        <v>1382</v>
      </c>
      <c r="J1186">
        <v>2</v>
      </c>
      <c r="K1186" t="s">
        <v>1366</v>
      </c>
      <c r="L1186">
        <v>0</v>
      </c>
      <c r="M1186" t="s">
        <v>1664</v>
      </c>
      <c r="N1186" t="s">
        <v>19</v>
      </c>
      <c r="P1186">
        <v>0</v>
      </c>
      <c r="Q1186">
        <v>2</v>
      </c>
      <c r="R1186" s="30">
        <v>0</v>
      </c>
      <c r="S1186">
        <v>0</v>
      </c>
      <c r="U1186">
        <v>1</v>
      </c>
      <c r="V1186">
        <v>0</v>
      </c>
      <c r="W1186" t="s">
        <v>20</v>
      </c>
      <c r="Y1186" t="s">
        <v>1225</v>
      </c>
      <c r="Z1186">
        <v>0</v>
      </c>
      <c r="AA1186">
        <v>0</v>
      </c>
      <c r="AB1186">
        <v>0</v>
      </c>
      <c r="AC1186" t="s">
        <v>20</v>
      </c>
      <c r="AD1186" t="s">
        <v>20</v>
      </c>
      <c r="AE1186" t="s">
        <v>20</v>
      </c>
      <c r="AF1186" t="s">
        <v>20</v>
      </c>
      <c r="AG1186">
        <v>0</v>
      </c>
      <c r="AH1186">
        <v>0</v>
      </c>
      <c r="AI1186">
        <v>0</v>
      </c>
      <c r="AK1186">
        <v>1</v>
      </c>
      <c r="AL1186">
        <v>1</v>
      </c>
      <c r="AM1186" s="30">
        <v>0</v>
      </c>
      <c r="AN1186">
        <v>0</v>
      </c>
      <c r="AO1186">
        <v>0</v>
      </c>
      <c r="AQ1186">
        <v>2</v>
      </c>
      <c r="AR1186" t="s">
        <v>20</v>
      </c>
      <c r="AS1186" t="s">
        <v>20</v>
      </c>
      <c r="AT1186">
        <v>0</v>
      </c>
      <c r="AU1186">
        <v>0</v>
      </c>
      <c r="AV1186">
        <v>0</v>
      </c>
      <c r="AW1186" s="28"/>
      <c r="BA1186" t="s">
        <v>2401</v>
      </c>
      <c r="BB1186" s="6" t="s">
        <v>1442</v>
      </c>
      <c r="BG1186" s="9"/>
      <c r="BI1186" t="s">
        <v>3146</v>
      </c>
    </row>
    <row r="1187" spans="1:61" s="44" customFormat="1" ht="15.75" thickBot="1" x14ac:dyDescent="0.3">
      <c r="A1187" s="165" t="s">
        <v>440</v>
      </c>
      <c r="B1187" s="44" t="s">
        <v>453</v>
      </c>
      <c r="C1187" s="44" t="str">
        <f>VLOOKUP(Tabelle1[[#This Row],[bank_name]],list_all_banks!$B$1:$C$691,2,FALSE)</f>
        <v>DK17616617</v>
      </c>
      <c r="D1187" s="45" t="s">
        <v>1670</v>
      </c>
      <c r="E1187" s="46" t="str">
        <f t="shared" si="18"/>
        <v>31.12.2015</v>
      </c>
      <c r="F1187" s="44">
        <v>2015</v>
      </c>
      <c r="G1187" s="44">
        <v>1</v>
      </c>
      <c r="H1187" s="44">
        <v>2</v>
      </c>
      <c r="I1187" s="44" t="s">
        <v>1382</v>
      </c>
      <c r="J1187" s="44">
        <v>2</v>
      </c>
      <c r="K1187" s="44" t="s">
        <v>1366</v>
      </c>
      <c r="L1187" s="44">
        <v>0</v>
      </c>
      <c r="M1187" s="44" t="s">
        <v>1664</v>
      </c>
      <c r="N1187" s="44" t="s">
        <v>19</v>
      </c>
      <c r="O1187" s="45"/>
      <c r="P1187" s="44">
        <v>0</v>
      </c>
      <c r="Q1187" s="44">
        <v>2</v>
      </c>
      <c r="R1187" s="157">
        <v>0</v>
      </c>
      <c r="S1187" s="44">
        <v>0</v>
      </c>
      <c r="T1187" s="45"/>
      <c r="U1187" s="44">
        <v>1</v>
      </c>
      <c r="V1187" s="44">
        <v>0</v>
      </c>
      <c r="W1187" s="44" t="s">
        <v>20</v>
      </c>
      <c r="X1187" s="45"/>
      <c r="Y1187" s="44" t="s">
        <v>493</v>
      </c>
      <c r="Z1187" s="44">
        <v>1</v>
      </c>
      <c r="AA1187" s="44">
        <v>0</v>
      </c>
      <c r="AB1187" s="44">
        <v>-9</v>
      </c>
      <c r="AC1187" s="44" t="s">
        <v>20</v>
      </c>
      <c r="AD1187" s="44" t="s">
        <v>20</v>
      </c>
      <c r="AE1187" s="44" t="s">
        <v>20</v>
      </c>
      <c r="AF1187" s="44" t="s">
        <v>20</v>
      </c>
      <c r="AG1187" s="44">
        <v>0</v>
      </c>
      <c r="AH1187" s="44">
        <v>0</v>
      </c>
      <c r="AI1187" s="44">
        <v>0</v>
      </c>
      <c r="AJ1187" s="45"/>
      <c r="AK1187" s="44">
        <v>1</v>
      </c>
      <c r="AL1187" s="44">
        <v>1</v>
      </c>
      <c r="AM1187" s="157">
        <v>0</v>
      </c>
      <c r="AN1187" s="44">
        <v>0</v>
      </c>
      <c r="AO1187" s="44">
        <v>0</v>
      </c>
      <c r="AP1187" s="45"/>
      <c r="AQ1187" s="44">
        <v>2</v>
      </c>
      <c r="AR1187" s="44" t="s">
        <v>20</v>
      </c>
      <c r="AS1187" s="44" t="s">
        <v>20</v>
      </c>
      <c r="AT1187" s="44">
        <v>0</v>
      </c>
      <c r="AU1187" s="44">
        <v>0</v>
      </c>
      <c r="AV1187" s="44">
        <v>0</v>
      </c>
      <c r="AW1187" s="130"/>
      <c r="AY1187" s="45"/>
      <c r="AZ1187" s="46"/>
      <c r="BA1187" s="44" t="s">
        <v>2401</v>
      </c>
      <c r="BB1187" s="45" t="s">
        <v>1442</v>
      </c>
      <c r="BH1187" s="45"/>
      <c r="BI1187" t="s">
        <v>3146</v>
      </c>
    </row>
    <row r="1188" spans="1:61" x14ac:dyDescent="0.25">
      <c r="A1188" t="s">
        <v>440</v>
      </c>
      <c r="B1188" t="s">
        <v>455</v>
      </c>
      <c r="C1188" t="str">
        <f>VLOOKUP(Tabelle1[[#This Row],[bank_name]],list_all_banks!$B$1:$C$691,2,FALSE)</f>
        <v>DK17912828</v>
      </c>
      <c r="D1188" s="6" t="s">
        <v>456</v>
      </c>
      <c r="E1188" s="42" t="str">
        <f t="shared" si="18"/>
        <v>31.12.</v>
      </c>
      <c r="U1188" s="9"/>
      <c r="BG1188" s="9"/>
    </row>
    <row r="1189" spans="1:61" x14ac:dyDescent="0.25">
      <c r="A1189" t="s">
        <v>440</v>
      </c>
      <c r="B1189" t="s">
        <v>457</v>
      </c>
      <c r="C1189" t="str">
        <f>VLOOKUP(Tabelle1[[#This Row],[bank_name]],list_all_banks!$B$1:$C$691,2,FALSE)</f>
        <v>DK23598612</v>
      </c>
      <c r="D1189" s="6" t="s">
        <v>458</v>
      </c>
      <c r="E1189" s="42" t="str">
        <f t="shared" si="18"/>
        <v>31.12.</v>
      </c>
      <c r="U1189" s="9"/>
      <c r="BG1189" s="9"/>
    </row>
    <row r="1190" spans="1:61" x14ac:dyDescent="0.25">
      <c r="A1190" t="s">
        <v>440</v>
      </c>
      <c r="B1190" t="s">
        <v>459</v>
      </c>
      <c r="C1190" t="str">
        <f>VLOOKUP(Tabelle1[[#This Row],[bank_name]],list_all_banks!$B$1:$C$691,2,FALSE)</f>
        <v>DK24260461</v>
      </c>
      <c r="D1190" s="6" t="s">
        <v>460</v>
      </c>
      <c r="E1190" s="42" t="str">
        <f t="shared" si="18"/>
        <v>31.12.</v>
      </c>
      <c r="U1190" s="9"/>
      <c r="BG1190" s="9"/>
    </row>
    <row r="1191" spans="1:61" x14ac:dyDescent="0.25">
      <c r="A1191" t="s">
        <v>440</v>
      </c>
      <c r="B1191" t="s">
        <v>461</v>
      </c>
      <c r="C1191" t="str">
        <f>VLOOKUP(Tabelle1[[#This Row],[bank_name]],list_all_banks!$B$1:$C$691,2,FALSE)</f>
        <v>DK24431118</v>
      </c>
      <c r="D1191" s="6" t="s">
        <v>462</v>
      </c>
      <c r="E1191" s="42" t="str">
        <f t="shared" si="18"/>
        <v>31.12.</v>
      </c>
      <c r="U1191" s="9"/>
      <c r="BG1191" s="9"/>
    </row>
    <row r="1192" spans="1:61" x14ac:dyDescent="0.25">
      <c r="A1192" t="s">
        <v>440</v>
      </c>
      <c r="B1192" t="s">
        <v>463</v>
      </c>
      <c r="C1192" t="str">
        <f>VLOOKUP(Tabelle1[[#This Row],[bank_name]],list_all_banks!$B$1:$C$691,2,FALSE)</f>
        <v>DK24744817</v>
      </c>
      <c r="D1192" s="6" t="s">
        <v>464</v>
      </c>
      <c r="E1192" s="42" t="str">
        <f t="shared" si="18"/>
        <v>31.12.</v>
      </c>
      <c r="U1192" s="9"/>
      <c r="AM1192" s="29"/>
      <c r="AW1192" s="28"/>
      <c r="BA1192" s="14"/>
      <c r="BG1192" s="9"/>
    </row>
    <row r="1193" spans="1:61" x14ac:dyDescent="0.25">
      <c r="A1193" s="9" t="s">
        <v>440</v>
      </c>
      <c r="B1193" s="9" t="s">
        <v>465</v>
      </c>
      <c r="C1193" s="9" t="str">
        <f>VLOOKUP(Tabelle1[[#This Row],[bank_name]],list_all_banks!$B$1:$C$691,2,FALSE)</f>
        <v>DK25213483</v>
      </c>
      <c r="D1193" s="6" t="s">
        <v>466</v>
      </c>
      <c r="E1193" s="42" t="str">
        <f t="shared" si="18"/>
        <v>31.12.</v>
      </c>
      <c r="F1193" s="9"/>
      <c r="G1193" s="9"/>
      <c r="H1193" s="9"/>
      <c r="I1193" s="9"/>
      <c r="J1193" s="9"/>
      <c r="K1193" s="9"/>
      <c r="L1193" s="9"/>
      <c r="M1193" s="9"/>
      <c r="N1193" s="9"/>
      <c r="P1193" s="9"/>
      <c r="Q1193" s="9"/>
      <c r="R1193" s="9"/>
      <c r="S1193" s="9"/>
      <c r="U1193" s="9"/>
      <c r="V1193" s="9"/>
      <c r="W1193" s="9"/>
      <c r="Y1193" s="9"/>
      <c r="Z1193" s="9"/>
      <c r="AA1193" s="9"/>
      <c r="AB1193" s="9"/>
      <c r="AG1193" s="9"/>
      <c r="AH1193" s="9"/>
      <c r="AI1193" s="9"/>
      <c r="AK1193" s="9"/>
      <c r="AL1193" s="9"/>
      <c r="AM1193" s="9"/>
      <c r="AN1193" s="9"/>
      <c r="AO1193" s="9"/>
      <c r="AQ1193" s="9"/>
      <c r="AR1193" s="9"/>
      <c r="AS1193" s="9"/>
      <c r="AT1193" s="9"/>
      <c r="AU1193" s="9"/>
      <c r="AV1193" s="9"/>
      <c r="AW1193" s="9"/>
      <c r="AX1193" s="9"/>
      <c r="BA1193" s="9"/>
      <c r="BC1193" s="9"/>
      <c r="BD1193" s="9"/>
      <c r="BE1193" s="9"/>
      <c r="BF1193" s="9"/>
      <c r="BG1193" s="9"/>
      <c r="BI1193" s="9"/>
    </row>
    <row r="1194" spans="1:61" x14ac:dyDescent="0.25">
      <c r="A1194" t="s">
        <v>440</v>
      </c>
      <c r="B1194" t="s">
        <v>467</v>
      </c>
      <c r="C1194" t="str">
        <f>VLOOKUP(Tabelle1[[#This Row],[bank_name]],list_all_banks!$B$1:$C$691,2,FALSE)</f>
        <v>DK30515145</v>
      </c>
      <c r="D1194" s="6" t="s">
        <v>468</v>
      </c>
      <c r="E1194" s="42" t="str">
        <f t="shared" si="18"/>
        <v>31.12.</v>
      </c>
      <c r="U1194" s="9"/>
      <c r="BG1194" s="9"/>
    </row>
    <row r="1195" spans="1:61" x14ac:dyDescent="0.25">
      <c r="A1195" t="s">
        <v>440</v>
      </c>
      <c r="B1195" t="s">
        <v>469</v>
      </c>
      <c r="C1195" t="str">
        <f>VLOOKUP(Tabelle1[[#This Row],[bank_name]],list_all_banks!$B$1:$C$691,2,FALSE)</f>
        <v>DK30828712</v>
      </c>
      <c r="D1195" s="6" t="s">
        <v>470</v>
      </c>
      <c r="E1195" s="42" t="str">
        <f t="shared" si="18"/>
        <v>31.12.</v>
      </c>
      <c r="U1195" s="9"/>
      <c r="BG1195" s="9"/>
    </row>
    <row r="1196" spans="1:61" x14ac:dyDescent="0.25">
      <c r="A1196" t="s">
        <v>440</v>
      </c>
      <c r="B1196" t="s">
        <v>471</v>
      </c>
      <c r="C1196" t="str">
        <f>VLOOKUP(Tabelle1[[#This Row],[bank_name]],list_all_banks!$B$1:$C$691,2,FALSE)</f>
        <v>DK34631328</v>
      </c>
      <c r="D1196" s="6" t="s">
        <v>472</v>
      </c>
      <c r="E1196" s="42" t="str">
        <f t="shared" si="18"/>
        <v>31.12.</v>
      </c>
      <c r="U1196" s="9"/>
      <c r="BG1196" s="9"/>
    </row>
    <row r="1197" spans="1:61" x14ac:dyDescent="0.25">
      <c r="A1197" t="s">
        <v>440</v>
      </c>
      <c r="B1197" t="s">
        <v>473</v>
      </c>
      <c r="C1197" t="str">
        <f>VLOOKUP(Tabelle1[[#This Row],[bank_name]],list_all_banks!$B$1:$C$691,2,FALSE)</f>
        <v>DK43405810</v>
      </c>
      <c r="D1197" s="6" t="s">
        <v>474</v>
      </c>
      <c r="E1197" s="42" t="str">
        <f t="shared" si="18"/>
        <v>31.12.</v>
      </c>
      <c r="U1197" s="9"/>
      <c r="BG1197" s="9"/>
    </row>
    <row r="1198" spans="1:61" s="44" customFormat="1" ht="15.75" thickBot="1" x14ac:dyDescent="0.3">
      <c r="A1198" s="44" t="s">
        <v>440</v>
      </c>
      <c r="B1198" s="44" t="s">
        <v>475</v>
      </c>
      <c r="C1198" s="44" t="str">
        <f>VLOOKUP(Tabelle1[[#This Row],[bank_name]],list_all_banks!$B$1:$C$691,2,FALSE)</f>
        <v>DK61092919</v>
      </c>
      <c r="D1198" s="45" t="s">
        <v>476</v>
      </c>
      <c r="E1198" s="46" t="str">
        <f t="shared" si="18"/>
        <v>31.12.</v>
      </c>
      <c r="O1198" s="45"/>
      <c r="T1198" s="45"/>
      <c r="X1198" s="45"/>
      <c r="AJ1198" s="45"/>
      <c r="AP1198" s="45"/>
      <c r="AY1198" s="45"/>
      <c r="AZ1198" s="46"/>
      <c r="BB1198" s="45"/>
      <c r="BH1198" s="45"/>
      <c r="BI1198" s="9"/>
    </row>
    <row r="1199" spans="1:61" x14ac:dyDescent="0.25">
      <c r="A1199" s="21" t="s">
        <v>440</v>
      </c>
      <c r="B1199" t="s">
        <v>477</v>
      </c>
      <c r="C1199" t="str">
        <f>VLOOKUP(Tabelle1[[#This Row],[bank_name]],list_all_banks!$B$1:$C$691,2,FALSE)</f>
        <v>DK61126228</v>
      </c>
      <c r="D1199" s="6" t="s">
        <v>480</v>
      </c>
      <c r="E1199" s="42" t="str">
        <f t="shared" si="18"/>
        <v>31.12.2016</v>
      </c>
      <c r="F1199">
        <v>2016</v>
      </c>
      <c r="G1199">
        <v>1</v>
      </c>
      <c r="H1199">
        <v>2</v>
      </c>
      <c r="I1199" t="s">
        <v>1382</v>
      </c>
      <c r="J1199">
        <v>2</v>
      </c>
      <c r="K1199" t="s">
        <v>1366</v>
      </c>
      <c r="L1199">
        <v>0</v>
      </c>
      <c r="M1199" t="s">
        <v>1664</v>
      </c>
      <c r="N1199" t="s">
        <v>19</v>
      </c>
      <c r="P1199">
        <v>2</v>
      </c>
      <c r="Q1199">
        <v>0</v>
      </c>
      <c r="R1199">
        <v>0</v>
      </c>
      <c r="S1199">
        <v>0</v>
      </c>
      <c r="U1199">
        <v>1</v>
      </c>
      <c r="V1199">
        <v>0</v>
      </c>
      <c r="W1199" t="s">
        <v>20</v>
      </c>
      <c r="Y1199" t="s">
        <v>820</v>
      </c>
      <c r="Z1199">
        <v>2828</v>
      </c>
      <c r="AA1199">
        <v>1389</v>
      </c>
      <c r="AB1199">
        <v>1304</v>
      </c>
      <c r="AC1199" t="s">
        <v>20</v>
      </c>
      <c r="AD1199" t="s">
        <v>20</v>
      </c>
      <c r="AE1199" t="s">
        <v>20</v>
      </c>
      <c r="AF1199" t="s">
        <v>20</v>
      </c>
      <c r="AG1199">
        <v>419</v>
      </c>
      <c r="AH1199" t="s">
        <v>20</v>
      </c>
      <c r="AI1199">
        <v>1</v>
      </c>
      <c r="AK1199">
        <v>1</v>
      </c>
      <c r="AL1199">
        <v>1</v>
      </c>
      <c r="AM1199">
        <v>0</v>
      </c>
      <c r="AN1199">
        <v>0</v>
      </c>
      <c r="AO1199">
        <v>0</v>
      </c>
      <c r="AQ1199" s="30">
        <v>2</v>
      </c>
      <c r="AR1199" s="31" t="s">
        <v>20</v>
      </c>
      <c r="AS1199" s="31" t="s">
        <v>20</v>
      </c>
      <c r="AT1199" s="31">
        <v>5</v>
      </c>
      <c r="AU1199" s="31">
        <v>0</v>
      </c>
      <c r="AV1199" s="31">
        <v>0</v>
      </c>
      <c r="AW1199" s="37"/>
      <c r="BA1199" t="s">
        <v>2405</v>
      </c>
      <c r="BB1199" s="6" t="s">
        <v>1445</v>
      </c>
      <c r="BG1199" s="9"/>
      <c r="BI1199" t="s">
        <v>3146</v>
      </c>
    </row>
    <row r="1200" spans="1:61" x14ac:dyDescent="0.25">
      <c r="A1200" s="21" t="s">
        <v>440</v>
      </c>
      <c r="B1200" t="s">
        <v>477</v>
      </c>
      <c r="C1200" t="str">
        <f>VLOOKUP(Tabelle1[[#This Row],[bank_name]],list_all_banks!$B$1:$C$691,2,FALSE)</f>
        <v>DK61126228</v>
      </c>
      <c r="D1200" s="6" t="s">
        <v>480</v>
      </c>
      <c r="E1200" s="42" t="str">
        <f t="shared" si="18"/>
        <v>31.12.2016</v>
      </c>
      <c r="F1200">
        <v>2016</v>
      </c>
      <c r="G1200">
        <v>1</v>
      </c>
      <c r="H1200">
        <v>2</v>
      </c>
      <c r="I1200" t="s">
        <v>1382</v>
      </c>
      <c r="J1200">
        <v>2</v>
      </c>
      <c r="K1200" t="s">
        <v>1366</v>
      </c>
      <c r="L1200">
        <v>0</v>
      </c>
      <c r="M1200" t="s">
        <v>1664</v>
      </c>
      <c r="N1200" t="s">
        <v>19</v>
      </c>
      <c r="P1200">
        <v>2</v>
      </c>
      <c r="Q1200">
        <v>0</v>
      </c>
      <c r="R1200">
        <v>0</v>
      </c>
      <c r="S1200">
        <v>0</v>
      </c>
      <c r="U1200">
        <v>1</v>
      </c>
      <c r="V1200">
        <v>0</v>
      </c>
      <c r="W1200" t="s">
        <v>20</v>
      </c>
      <c r="Y1200" t="s">
        <v>440</v>
      </c>
      <c r="Z1200">
        <v>55612</v>
      </c>
      <c r="AA1200">
        <v>9767</v>
      </c>
      <c r="AB1200">
        <v>15866</v>
      </c>
      <c r="AC1200" t="s">
        <v>20</v>
      </c>
      <c r="AD1200" t="s">
        <v>20</v>
      </c>
      <c r="AE1200" t="s">
        <v>20</v>
      </c>
      <c r="AF1200" t="s">
        <v>20</v>
      </c>
      <c r="AG1200">
        <v>3437</v>
      </c>
      <c r="AH1200" t="s">
        <v>20</v>
      </c>
      <c r="AI1200">
        <v>1</v>
      </c>
      <c r="AK1200">
        <v>1</v>
      </c>
      <c r="AL1200">
        <v>1</v>
      </c>
      <c r="AM1200">
        <v>0</v>
      </c>
      <c r="AN1200">
        <v>0</v>
      </c>
      <c r="AO1200">
        <v>0</v>
      </c>
      <c r="AQ1200" s="30">
        <v>2</v>
      </c>
      <c r="AR1200" s="31" t="s">
        <v>20</v>
      </c>
      <c r="AS1200" s="31" t="s">
        <v>20</v>
      </c>
      <c r="AT1200" s="31">
        <v>5</v>
      </c>
      <c r="AU1200" s="31">
        <v>0</v>
      </c>
      <c r="AV1200" s="31">
        <v>0</v>
      </c>
      <c r="AW1200" s="37"/>
      <c r="BA1200" t="s">
        <v>2405</v>
      </c>
      <c r="BB1200" s="6" t="s">
        <v>1445</v>
      </c>
      <c r="BG1200" s="9"/>
      <c r="BI1200" t="s">
        <v>3146</v>
      </c>
    </row>
    <row r="1201" spans="1:61" x14ac:dyDescent="0.25">
      <c r="A1201" s="21" t="s">
        <v>440</v>
      </c>
      <c r="B1201" t="s">
        <v>477</v>
      </c>
      <c r="C1201" t="str">
        <f>VLOOKUP(Tabelle1[[#This Row],[bank_name]],list_all_banks!$B$1:$C$691,2,FALSE)</f>
        <v>DK61126228</v>
      </c>
      <c r="D1201" s="6" t="s">
        <v>480</v>
      </c>
      <c r="E1201" s="42" t="str">
        <f t="shared" si="18"/>
        <v>31.12.2016</v>
      </c>
      <c r="F1201">
        <v>2016</v>
      </c>
      <c r="G1201">
        <v>1</v>
      </c>
      <c r="H1201">
        <v>2</v>
      </c>
      <c r="I1201" t="s">
        <v>1382</v>
      </c>
      <c r="J1201">
        <v>2</v>
      </c>
      <c r="K1201" t="s">
        <v>1366</v>
      </c>
      <c r="L1201">
        <v>0</v>
      </c>
      <c r="M1201" t="s">
        <v>1664</v>
      </c>
      <c r="N1201" t="s">
        <v>19</v>
      </c>
      <c r="P1201">
        <v>2</v>
      </c>
      <c r="Q1201">
        <v>0</v>
      </c>
      <c r="R1201">
        <v>0</v>
      </c>
      <c r="S1201">
        <v>0</v>
      </c>
      <c r="U1201">
        <v>1</v>
      </c>
      <c r="V1201">
        <v>0</v>
      </c>
      <c r="W1201" t="s">
        <v>20</v>
      </c>
      <c r="Y1201" t="s">
        <v>641</v>
      </c>
      <c r="Z1201">
        <v>5699</v>
      </c>
      <c r="AA1201">
        <v>1877</v>
      </c>
      <c r="AB1201">
        <v>1790</v>
      </c>
      <c r="AC1201" t="s">
        <v>20</v>
      </c>
      <c r="AD1201" t="s">
        <v>20</v>
      </c>
      <c r="AE1201" t="s">
        <v>20</v>
      </c>
      <c r="AF1201" t="s">
        <v>20</v>
      </c>
      <c r="AG1201">
        <v>338</v>
      </c>
      <c r="AH1201" t="s">
        <v>20</v>
      </c>
      <c r="AI1201">
        <v>1</v>
      </c>
      <c r="AK1201">
        <v>1</v>
      </c>
      <c r="AL1201">
        <v>1</v>
      </c>
      <c r="AM1201">
        <v>0</v>
      </c>
      <c r="AN1201">
        <v>0</v>
      </c>
      <c r="AO1201">
        <v>0</v>
      </c>
      <c r="AQ1201" s="30">
        <v>2</v>
      </c>
      <c r="AR1201" s="31" t="s">
        <v>20</v>
      </c>
      <c r="AS1201" s="31" t="s">
        <v>20</v>
      </c>
      <c r="AT1201" s="31">
        <v>5</v>
      </c>
      <c r="AU1201" s="31">
        <v>0</v>
      </c>
      <c r="AV1201" s="31">
        <v>0</v>
      </c>
      <c r="AW1201" s="37"/>
      <c r="BA1201" t="s">
        <v>2405</v>
      </c>
      <c r="BB1201" s="6" t="s">
        <v>1445</v>
      </c>
      <c r="BC1201" s="9"/>
      <c r="BD1201" s="9"/>
      <c r="BE1201" s="9"/>
      <c r="BF1201" s="9"/>
      <c r="BG1201" s="9"/>
      <c r="BI1201" t="s">
        <v>3146</v>
      </c>
    </row>
    <row r="1202" spans="1:61" x14ac:dyDescent="0.25">
      <c r="A1202" s="21" t="s">
        <v>440</v>
      </c>
      <c r="B1202" t="s">
        <v>477</v>
      </c>
      <c r="C1202" t="str">
        <f>VLOOKUP(Tabelle1[[#This Row],[bank_name]],list_all_banks!$B$1:$C$691,2,FALSE)</f>
        <v>DK61126228</v>
      </c>
      <c r="D1202" s="6" t="s">
        <v>480</v>
      </c>
      <c r="E1202" s="42" t="str">
        <f t="shared" si="18"/>
        <v>31.12.2016</v>
      </c>
      <c r="F1202">
        <v>2016</v>
      </c>
      <c r="G1202">
        <v>1</v>
      </c>
      <c r="H1202">
        <v>2</v>
      </c>
      <c r="I1202" t="s">
        <v>1382</v>
      </c>
      <c r="J1202">
        <v>2</v>
      </c>
      <c r="K1202" t="s">
        <v>1366</v>
      </c>
      <c r="L1202">
        <v>0</v>
      </c>
      <c r="M1202" t="s">
        <v>1664</v>
      </c>
      <c r="N1202" t="s">
        <v>19</v>
      </c>
      <c r="P1202">
        <v>2</v>
      </c>
      <c r="Q1202">
        <v>0</v>
      </c>
      <c r="R1202">
        <v>0</v>
      </c>
      <c r="S1202">
        <v>0</v>
      </c>
      <c r="U1202">
        <v>1</v>
      </c>
      <c r="V1202">
        <v>0</v>
      </c>
      <c r="W1202" t="s">
        <v>20</v>
      </c>
      <c r="Y1202" t="s">
        <v>1327</v>
      </c>
      <c r="Z1202">
        <v>5104</v>
      </c>
      <c r="AA1202">
        <v>1368</v>
      </c>
      <c r="AB1202">
        <v>4332</v>
      </c>
      <c r="AC1202" t="s">
        <v>20</v>
      </c>
      <c r="AD1202" t="s">
        <v>20</v>
      </c>
      <c r="AE1202" t="s">
        <v>20</v>
      </c>
      <c r="AF1202" t="s">
        <v>20</v>
      </c>
      <c r="AG1202">
        <v>899</v>
      </c>
      <c r="AH1202" t="s">
        <v>20</v>
      </c>
      <c r="AI1202">
        <v>1</v>
      </c>
      <c r="AK1202">
        <v>1</v>
      </c>
      <c r="AL1202">
        <v>1</v>
      </c>
      <c r="AM1202">
        <v>0</v>
      </c>
      <c r="AN1202">
        <v>0</v>
      </c>
      <c r="AO1202">
        <v>0</v>
      </c>
      <c r="AQ1202" s="30">
        <v>2</v>
      </c>
      <c r="AR1202" s="31" t="s">
        <v>20</v>
      </c>
      <c r="AS1202" s="31" t="s">
        <v>20</v>
      </c>
      <c r="AT1202" s="31">
        <v>5</v>
      </c>
      <c r="AU1202" s="31">
        <v>0</v>
      </c>
      <c r="AV1202" s="31">
        <v>0</v>
      </c>
      <c r="AW1202" s="37"/>
      <c r="BA1202" t="s">
        <v>2405</v>
      </c>
      <c r="BB1202" s="6" t="s">
        <v>1445</v>
      </c>
      <c r="BG1202" s="9"/>
      <c r="BI1202" t="s">
        <v>3146</v>
      </c>
    </row>
    <row r="1203" spans="1:61" x14ac:dyDescent="0.25">
      <c r="A1203" s="21" t="s">
        <v>440</v>
      </c>
      <c r="B1203" t="s">
        <v>477</v>
      </c>
      <c r="C1203" t="str">
        <f>VLOOKUP(Tabelle1[[#This Row],[bank_name]],list_all_banks!$B$1:$C$691,2,FALSE)</f>
        <v>DK61126228</v>
      </c>
      <c r="D1203" s="6" t="s">
        <v>480</v>
      </c>
      <c r="E1203" s="42" t="str">
        <f t="shared" si="18"/>
        <v>31.12.2016</v>
      </c>
      <c r="F1203">
        <v>2016</v>
      </c>
      <c r="G1203">
        <v>1</v>
      </c>
      <c r="H1203">
        <v>2</v>
      </c>
      <c r="I1203" t="s">
        <v>1382</v>
      </c>
      <c r="J1203">
        <v>2</v>
      </c>
      <c r="K1203" t="s">
        <v>1366</v>
      </c>
      <c r="L1203">
        <v>0</v>
      </c>
      <c r="M1203" t="s">
        <v>1664</v>
      </c>
      <c r="N1203" t="s">
        <v>19</v>
      </c>
      <c r="P1203">
        <v>2</v>
      </c>
      <c r="Q1203">
        <v>0</v>
      </c>
      <c r="R1203">
        <v>0</v>
      </c>
      <c r="S1203">
        <v>0</v>
      </c>
      <c r="U1203">
        <v>1</v>
      </c>
      <c r="V1203">
        <v>0</v>
      </c>
      <c r="W1203" t="s">
        <v>20</v>
      </c>
      <c r="Y1203" t="s">
        <v>1672</v>
      </c>
      <c r="Z1203">
        <v>7134</v>
      </c>
      <c r="AA1203">
        <v>1426</v>
      </c>
      <c r="AB1203">
        <v>1629</v>
      </c>
      <c r="AC1203" t="s">
        <v>20</v>
      </c>
      <c r="AD1203" t="s">
        <v>20</v>
      </c>
      <c r="AE1203" t="s">
        <v>20</v>
      </c>
      <c r="AF1203" t="s">
        <v>20</v>
      </c>
      <c r="AG1203">
        <v>389</v>
      </c>
      <c r="AH1203" t="s">
        <v>20</v>
      </c>
      <c r="AI1203">
        <v>1</v>
      </c>
      <c r="AK1203">
        <v>1</v>
      </c>
      <c r="AL1203">
        <v>1</v>
      </c>
      <c r="AM1203">
        <v>0</v>
      </c>
      <c r="AN1203">
        <v>0</v>
      </c>
      <c r="AO1203">
        <v>0</v>
      </c>
      <c r="AQ1203" s="30">
        <v>2</v>
      </c>
      <c r="AR1203" s="31" t="s">
        <v>20</v>
      </c>
      <c r="AS1203" s="31" t="s">
        <v>20</v>
      </c>
      <c r="AT1203" s="31">
        <v>5</v>
      </c>
      <c r="AU1203" s="31">
        <v>0</v>
      </c>
      <c r="AV1203" s="31">
        <v>0</v>
      </c>
      <c r="AW1203" s="37"/>
      <c r="BA1203" t="s">
        <v>2405</v>
      </c>
      <c r="BB1203" s="6" t="s">
        <v>1445</v>
      </c>
      <c r="BG1203" s="9"/>
      <c r="BI1203" t="s">
        <v>3146</v>
      </c>
    </row>
    <row r="1204" spans="1:61" x14ac:dyDescent="0.25">
      <c r="A1204" s="21" t="s">
        <v>440</v>
      </c>
      <c r="B1204" t="s">
        <v>477</v>
      </c>
      <c r="C1204" t="str">
        <f>VLOOKUP(Tabelle1[[#This Row],[bank_name]],list_all_banks!$B$1:$C$691,2,FALSE)</f>
        <v>DK61126228</v>
      </c>
      <c r="D1204" s="6" t="s">
        <v>480</v>
      </c>
      <c r="E1204" s="42" t="str">
        <f t="shared" si="18"/>
        <v>31.12.2016</v>
      </c>
      <c r="F1204">
        <v>2016</v>
      </c>
      <c r="G1204">
        <v>1</v>
      </c>
      <c r="H1204">
        <v>2</v>
      </c>
      <c r="I1204" t="s">
        <v>1382</v>
      </c>
      <c r="J1204">
        <v>2</v>
      </c>
      <c r="K1204" t="s">
        <v>1366</v>
      </c>
      <c r="L1204">
        <v>0</v>
      </c>
      <c r="M1204" t="s">
        <v>1664</v>
      </c>
      <c r="N1204" t="s">
        <v>19</v>
      </c>
      <c r="P1204">
        <v>2</v>
      </c>
      <c r="Q1204">
        <v>0</v>
      </c>
      <c r="R1204">
        <v>0</v>
      </c>
      <c r="S1204">
        <v>0</v>
      </c>
      <c r="U1204">
        <v>1</v>
      </c>
      <c r="V1204">
        <v>0</v>
      </c>
      <c r="W1204" t="s">
        <v>20</v>
      </c>
      <c r="Y1204" t="s">
        <v>1001</v>
      </c>
      <c r="Z1204">
        <v>472</v>
      </c>
      <c r="AA1204">
        <v>59</v>
      </c>
      <c r="AB1204">
        <v>254</v>
      </c>
      <c r="AC1204" t="s">
        <v>20</v>
      </c>
      <c r="AD1204" t="s">
        <v>20</v>
      </c>
      <c r="AE1204" t="s">
        <v>20</v>
      </c>
      <c r="AF1204" t="s">
        <v>20</v>
      </c>
      <c r="AG1204">
        <v>-94</v>
      </c>
      <c r="AH1204" t="s">
        <v>20</v>
      </c>
      <c r="AI1204">
        <v>1</v>
      </c>
      <c r="AK1204">
        <v>1</v>
      </c>
      <c r="AL1204">
        <v>1</v>
      </c>
      <c r="AM1204">
        <v>0</v>
      </c>
      <c r="AN1204">
        <v>0</v>
      </c>
      <c r="AO1204">
        <v>0</v>
      </c>
      <c r="AQ1204" s="30">
        <v>2</v>
      </c>
      <c r="AR1204" s="31" t="s">
        <v>20</v>
      </c>
      <c r="AS1204" s="31" t="s">
        <v>20</v>
      </c>
      <c r="AT1204" s="31">
        <v>5</v>
      </c>
      <c r="AU1204" s="31">
        <v>0</v>
      </c>
      <c r="AV1204" s="31">
        <v>0</v>
      </c>
      <c r="AW1204" s="37"/>
      <c r="BA1204" t="s">
        <v>2405</v>
      </c>
      <c r="BB1204" s="6" t="s">
        <v>1445</v>
      </c>
      <c r="BG1204" s="9"/>
      <c r="BI1204" t="s">
        <v>3146</v>
      </c>
    </row>
    <row r="1205" spans="1:61" x14ac:dyDescent="0.25">
      <c r="A1205" s="21" t="s">
        <v>440</v>
      </c>
      <c r="B1205" t="s">
        <v>477</v>
      </c>
      <c r="C1205" t="str">
        <f>VLOOKUP(Tabelle1[[#This Row],[bank_name]],list_all_banks!$B$1:$C$691,2,FALSE)</f>
        <v>DK61126228</v>
      </c>
      <c r="D1205" s="6" t="s">
        <v>480</v>
      </c>
      <c r="E1205" s="42" t="str">
        <f t="shared" si="18"/>
        <v>31.12.2016</v>
      </c>
      <c r="F1205">
        <v>2016</v>
      </c>
      <c r="G1205">
        <v>1</v>
      </c>
      <c r="H1205">
        <v>2</v>
      </c>
      <c r="I1205" t="s">
        <v>1382</v>
      </c>
      <c r="J1205">
        <v>2</v>
      </c>
      <c r="K1205" t="s">
        <v>1366</v>
      </c>
      <c r="L1205">
        <v>0</v>
      </c>
      <c r="M1205" t="s">
        <v>1664</v>
      </c>
      <c r="N1205" t="s">
        <v>19</v>
      </c>
      <c r="P1205">
        <v>2</v>
      </c>
      <c r="Q1205">
        <v>0</v>
      </c>
      <c r="R1205">
        <v>0</v>
      </c>
      <c r="S1205">
        <v>0</v>
      </c>
      <c r="U1205">
        <v>1</v>
      </c>
      <c r="V1205">
        <v>0</v>
      </c>
      <c r="W1205" t="s">
        <v>20</v>
      </c>
      <c r="Y1205" t="s">
        <v>487</v>
      </c>
      <c r="Z1205">
        <v>286</v>
      </c>
      <c r="AA1205">
        <v>347</v>
      </c>
      <c r="AB1205">
        <v>120</v>
      </c>
      <c r="AC1205" t="s">
        <v>20</v>
      </c>
      <c r="AD1205" t="s">
        <v>20</v>
      </c>
      <c r="AE1205" t="s">
        <v>20</v>
      </c>
      <c r="AF1205" t="s">
        <v>20</v>
      </c>
      <c r="AG1205">
        <v>4</v>
      </c>
      <c r="AH1205" t="s">
        <v>20</v>
      </c>
      <c r="AI1205">
        <v>1</v>
      </c>
      <c r="AK1205">
        <v>1</v>
      </c>
      <c r="AL1205">
        <v>1</v>
      </c>
      <c r="AM1205">
        <v>0</v>
      </c>
      <c r="AN1205">
        <v>0</v>
      </c>
      <c r="AO1205">
        <v>0</v>
      </c>
      <c r="AQ1205" s="30">
        <v>2</v>
      </c>
      <c r="AR1205" s="31" t="s">
        <v>20</v>
      </c>
      <c r="AS1205" s="31" t="s">
        <v>20</v>
      </c>
      <c r="AT1205" s="31">
        <v>5</v>
      </c>
      <c r="AU1205" s="31">
        <v>0</v>
      </c>
      <c r="AV1205" s="31">
        <v>0</v>
      </c>
      <c r="AW1205" s="37"/>
      <c r="BA1205" t="s">
        <v>2405</v>
      </c>
      <c r="BB1205" s="6" t="s">
        <v>1445</v>
      </c>
      <c r="BG1205" s="9"/>
      <c r="BI1205" t="s">
        <v>3146</v>
      </c>
    </row>
    <row r="1206" spans="1:61" x14ac:dyDescent="0.25">
      <c r="A1206" s="21" t="s">
        <v>440</v>
      </c>
      <c r="B1206" t="s">
        <v>477</v>
      </c>
      <c r="C1206" t="str">
        <f>VLOOKUP(Tabelle1[[#This Row],[bank_name]],list_all_banks!$B$1:$C$691,2,FALSE)</f>
        <v>DK61126228</v>
      </c>
      <c r="D1206" s="6" t="s">
        <v>480</v>
      </c>
      <c r="E1206" s="42" t="str">
        <f t="shared" si="18"/>
        <v>31.12.2016</v>
      </c>
      <c r="F1206">
        <v>2016</v>
      </c>
      <c r="G1206">
        <v>1</v>
      </c>
      <c r="H1206">
        <v>2</v>
      </c>
      <c r="I1206" t="s">
        <v>1382</v>
      </c>
      <c r="J1206">
        <v>2</v>
      </c>
      <c r="K1206" t="s">
        <v>1366</v>
      </c>
      <c r="L1206">
        <v>0</v>
      </c>
      <c r="M1206" t="s">
        <v>1664</v>
      </c>
      <c r="N1206" t="s">
        <v>19</v>
      </c>
      <c r="P1206">
        <v>2</v>
      </c>
      <c r="Q1206">
        <v>0</v>
      </c>
      <c r="R1206">
        <v>0</v>
      </c>
      <c r="S1206">
        <v>0</v>
      </c>
      <c r="U1206">
        <v>1</v>
      </c>
      <c r="V1206">
        <v>0</v>
      </c>
      <c r="W1206" t="s">
        <v>20</v>
      </c>
      <c r="Y1206" t="s">
        <v>1205</v>
      </c>
      <c r="Z1206">
        <v>74</v>
      </c>
      <c r="AA1206">
        <v>74</v>
      </c>
      <c r="AB1206">
        <v>-72</v>
      </c>
      <c r="AC1206" t="s">
        <v>20</v>
      </c>
      <c r="AD1206" t="s">
        <v>20</v>
      </c>
      <c r="AE1206" t="s">
        <v>20</v>
      </c>
      <c r="AF1206" t="s">
        <v>20</v>
      </c>
      <c r="AG1206">
        <v>-8</v>
      </c>
      <c r="AH1206" t="s">
        <v>20</v>
      </c>
      <c r="AI1206">
        <v>1</v>
      </c>
      <c r="AK1206">
        <v>1</v>
      </c>
      <c r="AL1206">
        <v>1</v>
      </c>
      <c r="AM1206">
        <v>0</v>
      </c>
      <c r="AN1206">
        <v>0</v>
      </c>
      <c r="AO1206">
        <v>0</v>
      </c>
      <c r="AQ1206" s="30">
        <v>2</v>
      </c>
      <c r="AR1206" s="31" t="s">
        <v>20</v>
      </c>
      <c r="AS1206" s="31" t="s">
        <v>20</v>
      </c>
      <c r="AT1206" s="31">
        <v>5</v>
      </c>
      <c r="AU1206" s="31">
        <v>0</v>
      </c>
      <c r="AV1206" s="31">
        <v>0</v>
      </c>
      <c r="AW1206" s="37"/>
      <c r="BA1206" t="s">
        <v>2405</v>
      </c>
      <c r="BB1206" s="6" t="s">
        <v>1445</v>
      </c>
      <c r="BG1206" s="9"/>
      <c r="BI1206" t="s">
        <v>3146</v>
      </c>
    </row>
    <row r="1207" spans="1:61" x14ac:dyDescent="0.25">
      <c r="A1207" s="88" t="s">
        <v>440</v>
      </c>
      <c r="B1207" s="9" t="s">
        <v>477</v>
      </c>
      <c r="C1207" s="9" t="str">
        <f>VLOOKUP(Tabelle1[[#This Row],[bank_name]],list_all_banks!$B$1:$C$691,2,FALSE)</f>
        <v>DK61126228</v>
      </c>
      <c r="D1207" s="6" t="s">
        <v>480</v>
      </c>
      <c r="E1207" s="42" t="str">
        <f t="shared" si="18"/>
        <v>31.12.2016</v>
      </c>
      <c r="F1207" s="9">
        <v>2016</v>
      </c>
      <c r="G1207" s="9">
        <v>1</v>
      </c>
      <c r="H1207" s="9">
        <v>2</v>
      </c>
      <c r="I1207" s="9" t="s">
        <v>1382</v>
      </c>
      <c r="J1207" s="9">
        <v>2</v>
      </c>
      <c r="K1207" s="9" t="s">
        <v>1366</v>
      </c>
      <c r="L1207" s="9">
        <v>0</v>
      </c>
      <c r="M1207" s="9" t="s">
        <v>1664</v>
      </c>
      <c r="N1207" s="9" t="s">
        <v>19</v>
      </c>
      <c r="P1207" s="9">
        <v>2</v>
      </c>
      <c r="Q1207" s="9">
        <v>0</v>
      </c>
      <c r="R1207" s="9">
        <v>0</v>
      </c>
      <c r="S1207" s="9">
        <v>0</v>
      </c>
      <c r="U1207" s="9">
        <v>1</v>
      </c>
      <c r="V1207" s="9">
        <v>0</v>
      </c>
      <c r="W1207" s="9" t="s">
        <v>20</v>
      </c>
      <c r="Y1207" s="9" t="s">
        <v>1165</v>
      </c>
      <c r="Z1207" s="9">
        <v>159</v>
      </c>
      <c r="AA1207" s="9">
        <v>1931</v>
      </c>
      <c r="AB1207" s="9">
        <v>-311</v>
      </c>
      <c r="AC1207" s="9" t="s">
        <v>20</v>
      </c>
      <c r="AD1207" s="9" t="s">
        <v>20</v>
      </c>
      <c r="AE1207" s="9" t="s">
        <v>20</v>
      </c>
      <c r="AF1207" s="9" t="s">
        <v>20</v>
      </c>
      <c r="AG1207" s="9">
        <v>-1</v>
      </c>
      <c r="AH1207" s="9" t="s">
        <v>20</v>
      </c>
      <c r="AI1207" s="9">
        <v>1</v>
      </c>
      <c r="AK1207" s="9">
        <v>1</v>
      </c>
      <c r="AL1207" s="9">
        <v>1</v>
      </c>
      <c r="AM1207" s="9">
        <v>0</v>
      </c>
      <c r="AN1207" s="9">
        <v>0</v>
      </c>
      <c r="AO1207" s="9">
        <v>0</v>
      </c>
      <c r="AQ1207" s="90">
        <v>2</v>
      </c>
      <c r="AR1207" s="112" t="s">
        <v>20</v>
      </c>
      <c r="AS1207" s="112" t="s">
        <v>20</v>
      </c>
      <c r="AT1207" s="112">
        <v>5</v>
      </c>
      <c r="AU1207" s="112">
        <v>0</v>
      </c>
      <c r="AV1207" s="112">
        <v>0</v>
      </c>
      <c r="AW1207" s="105"/>
      <c r="AX1207" s="9"/>
      <c r="BA1207" s="9" t="s">
        <v>2405</v>
      </c>
      <c r="BB1207" s="6" t="s">
        <v>1445</v>
      </c>
      <c r="BC1207" s="9"/>
      <c r="BD1207" s="9"/>
      <c r="BE1207" s="9"/>
      <c r="BF1207" s="9"/>
      <c r="BG1207" s="9"/>
      <c r="BI1207" t="s">
        <v>3146</v>
      </c>
    </row>
    <row r="1208" spans="1:61" x14ac:dyDescent="0.25">
      <c r="A1208" s="21" t="s">
        <v>440</v>
      </c>
      <c r="B1208" t="s">
        <v>477</v>
      </c>
      <c r="C1208" t="str">
        <f>VLOOKUP(Tabelle1[[#This Row],[bank_name]],list_all_banks!$B$1:$C$691,2,FALSE)</f>
        <v>DK61126228</v>
      </c>
      <c r="D1208" s="6" t="s">
        <v>480</v>
      </c>
      <c r="E1208" s="42" t="str">
        <f t="shared" si="18"/>
        <v>31.12.2016</v>
      </c>
      <c r="F1208">
        <v>2016</v>
      </c>
      <c r="G1208">
        <v>1</v>
      </c>
      <c r="H1208">
        <v>2</v>
      </c>
      <c r="I1208" t="s">
        <v>1382</v>
      </c>
      <c r="J1208">
        <v>2</v>
      </c>
      <c r="K1208" t="s">
        <v>1366</v>
      </c>
      <c r="L1208">
        <v>0</v>
      </c>
      <c r="M1208" t="s">
        <v>1664</v>
      </c>
      <c r="N1208" t="s">
        <v>19</v>
      </c>
      <c r="P1208">
        <v>2</v>
      </c>
      <c r="Q1208">
        <v>0</v>
      </c>
      <c r="R1208">
        <v>0</v>
      </c>
      <c r="S1208">
        <v>0</v>
      </c>
      <c r="U1208">
        <v>1</v>
      </c>
      <c r="V1208">
        <v>0</v>
      </c>
      <c r="W1208" t="s">
        <v>20</v>
      </c>
      <c r="Y1208" t="s">
        <v>1170</v>
      </c>
      <c r="Z1208">
        <v>739</v>
      </c>
      <c r="AA1208">
        <v>93</v>
      </c>
      <c r="AB1208">
        <v>113</v>
      </c>
      <c r="AC1208" t="s">
        <v>20</v>
      </c>
      <c r="AD1208" t="s">
        <v>20</v>
      </c>
      <c r="AE1208" t="s">
        <v>20</v>
      </c>
      <c r="AF1208" t="s">
        <v>20</v>
      </c>
      <c r="AG1208">
        <v>33</v>
      </c>
      <c r="AH1208" t="s">
        <v>20</v>
      </c>
      <c r="AI1208">
        <v>1</v>
      </c>
      <c r="AK1208">
        <v>1</v>
      </c>
      <c r="AL1208">
        <v>1</v>
      </c>
      <c r="AM1208">
        <v>0</v>
      </c>
      <c r="AN1208">
        <v>0</v>
      </c>
      <c r="AO1208">
        <v>0</v>
      </c>
      <c r="AQ1208" s="30">
        <v>2</v>
      </c>
      <c r="AR1208" s="31" t="s">
        <v>20</v>
      </c>
      <c r="AS1208" s="31" t="s">
        <v>20</v>
      </c>
      <c r="AT1208" s="31">
        <v>5</v>
      </c>
      <c r="AU1208" s="31">
        <v>0</v>
      </c>
      <c r="AV1208" s="31">
        <v>0</v>
      </c>
      <c r="AW1208" s="37"/>
      <c r="BA1208" t="s">
        <v>2405</v>
      </c>
      <c r="BB1208" s="6" t="s">
        <v>1445</v>
      </c>
      <c r="BG1208" s="9"/>
      <c r="BI1208" t="s">
        <v>3146</v>
      </c>
    </row>
    <row r="1209" spans="1:61" x14ac:dyDescent="0.25">
      <c r="A1209" s="21" t="s">
        <v>440</v>
      </c>
      <c r="B1209" t="s">
        <v>477</v>
      </c>
      <c r="C1209" t="str">
        <f>VLOOKUP(Tabelle1[[#This Row],[bank_name]],list_all_banks!$B$1:$C$691,2,FALSE)</f>
        <v>DK61126228</v>
      </c>
      <c r="D1209" s="6" t="s">
        <v>480</v>
      </c>
      <c r="E1209" s="42" t="str">
        <f t="shared" si="18"/>
        <v>31.12.2016</v>
      </c>
      <c r="F1209">
        <v>2016</v>
      </c>
      <c r="G1209">
        <v>1</v>
      </c>
      <c r="H1209">
        <v>2</v>
      </c>
      <c r="I1209" t="s">
        <v>1382</v>
      </c>
      <c r="J1209">
        <v>2</v>
      </c>
      <c r="K1209" t="s">
        <v>1366</v>
      </c>
      <c r="L1209">
        <v>0</v>
      </c>
      <c r="M1209" t="s">
        <v>1664</v>
      </c>
      <c r="N1209" t="s">
        <v>19</v>
      </c>
      <c r="P1209">
        <v>2</v>
      </c>
      <c r="Q1209">
        <v>0</v>
      </c>
      <c r="R1209">
        <v>0</v>
      </c>
      <c r="S1209">
        <v>0</v>
      </c>
      <c r="U1209">
        <v>1</v>
      </c>
      <c r="V1209">
        <v>0</v>
      </c>
      <c r="W1209" t="s">
        <v>20</v>
      </c>
      <c r="Y1209" t="s">
        <v>1661</v>
      </c>
      <c r="Z1209">
        <v>178</v>
      </c>
      <c r="AA1209">
        <v>54</v>
      </c>
      <c r="AB1209">
        <v>67</v>
      </c>
      <c r="AC1209" t="s">
        <v>20</v>
      </c>
      <c r="AD1209" t="s">
        <v>20</v>
      </c>
      <c r="AE1209" t="s">
        <v>20</v>
      </c>
      <c r="AF1209" t="s">
        <v>20</v>
      </c>
      <c r="AG1209">
        <v>13</v>
      </c>
      <c r="AH1209" t="s">
        <v>20</v>
      </c>
      <c r="AI1209">
        <v>1</v>
      </c>
      <c r="AK1209">
        <v>1</v>
      </c>
      <c r="AL1209">
        <v>1</v>
      </c>
      <c r="AM1209">
        <v>0</v>
      </c>
      <c r="AN1209">
        <v>0</v>
      </c>
      <c r="AO1209">
        <v>0</v>
      </c>
      <c r="AQ1209" s="30">
        <v>2</v>
      </c>
      <c r="AR1209" s="31" t="s">
        <v>20</v>
      </c>
      <c r="AS1209" s="31" t="s">
        <v>20</v>
      </c>
      <c r="AT1209" s="31">
        <v>5</v>
      </c>
      <c r="AU1209" s="31">
        <v>0</v>
      </c>
      <c r="AV1209" s="31">
        <v>0</v>
      </c>
      <c r="AW1209" s="37"/>
      <c r="BA1209" t="s">
        <v>2405</v>
      </c>
      <c r="BB1209" s="6" t="s">
        <v>1445</v>
      </c>
      <c r="BG1209" s="9"/>
      <c r="BI1209" t="s">
        <v>3146</v>
      </c>
    </row>
    <row r="1210" spans="1:61" x14ac:dyDescent="0.25">
      <c r="A1210" s="88" t="s">
        <v>440</v>
      </c>
      <c r="B1210" s="9" t="s">
        <v>477</v>
      </c>
      <c r="C1210" s="9" t="str">
        <f>VLOOKUP(Tabelle1[[#This Row],[bank_name]],list_all_banks!$B$1:$C$691,2,FALSE)</f>
        <v>DK61126228</v>
      </c>
      <c r="D1210" s="6" t="s">
        <v>480</v>
      </c>
      <c r="E1210" s="42" t="str">
        <f t="shared" si="18"/>
        <v>31.12.2016</v>
      </c>
      <c r="F1210" s="9">
        <v>2016</v>
      </c>
      <c r="G1210" s="9">
        <v>1</v>
      </c>
      <c r="H1210" s="9">
        <v>2</v>
      </c>
      <c r="I1210" s="9" t="s">
        <v>1382</v>
      </c>
      <c r="J1210" s="9">
        <v>2</v>
      </c>
      <c r="K1210" s="9" t="s">
        <v>1366</v>
      </c>
      <c r="L1210" s="9">
        <v>0</v>
      </c>
      <c r="M1210" s="9" t="s">
        <v>1664</v>
      </c>
      <c r="N1210" s="9" t="s">
        <v>19</v>
      </c>
      <c r="P1210" s="9">
        <v>2</v>
      </c>
      <c r="Q1210" s="9">
        <v>0</v>
      </c>
      <c r="R1210" s="9">
        <v>0</v>
      </c>
      <c r="S1210" s="9">
        <v>0</v>
      </c>
      <c r="U1210" s="9">
        <v>1</v>
      </c>
      <c r="V1210" s="9">
        <v>0</v>
      </c>
      <c r="W1210" s="9" t="s">
        <v>20</v>
      </c>
      <c r="Y1210" s="9" t="s">
        <v>1</v>
      </c>
      <c r="Z1210" s="9">
        <v>166</v>
      </c>
      <c r="AA1210" s="9">
        <v>31</v>
      </c>
      <c r="AB1210" s="9">
        <v>128</v>
      </c>
      <c r="AC1210" s="9" t="s">
        <v>20</v>
      </c>
      <c r="AD1210" s="9" t="s">
        <v>20</v>
      </c>
      <c r="AE1210" s="9" t="s">
        <v>20</v>
      </c>
      <c r="AF1210" s="9" t="s">
        <v>20</v>
      </c>
      <c r="AG1210" s="9">
        <v>39</v>
      </c>
      <c r="AH1210" s="9" t="s">
        <v>20</v>
      </c>
      <c r="AI1210" s="9">
        <v>1</v>
      </c>
      <c r="AK1210" s="9">
        <v>1</v>
      </c>
      <c r="AL1210" s="9">
        <v>1</v>
      </c>
      <c r="AM1210" s="9">
        <v>0</v>
      </c>
      <c r="AN1210" s="9">
        <v>0</v>
      </c>
      <c r="AO1210" s="9">
        <v>0</v>
      </c>
      <c r="AQ1210" s="90">
        <v>2</v>
      </c>
      <c r="AR1210" s="112" t="s">
        <v>20</v>
      </c>
      <c r="AS1210" s="112" t="s">
        <v>20</v>
      </c>
      <c r="AT1210" s="112">
        <v>5</v>
      </c>
      <c r="AU1210" s="112">
        <v>0</v>
      </c>
      <c r="AV1210" s="112">
        <v>0</v>
      </c>
      <c r="AW1210" s="105"/>
      <c r="AX1210" s="9"/>
      <c r="BA1210" s="9" t="s">
        <v>2405</v>
      </c>
      <c r="BB1210" s="6" t="s">
        <v>1445</v>
      </c>
      <c r="BG1210" s="9"/>
      <c r="BI1210" t="s">
        <v>3146</v>
      </c>
    </row>
    <row r="1211" spans="1:61" x14ac:dyDescent="0.25">
      <c r="A1211" s="21" t="s">
        <v>440</v>
      </c>
      <c r="B1211" t="s">
        <v>477</v>
      </c>
      <c r="C1211" t="str">
        <f>VLOOKUP(Tabelle1[[#This Row],[bank_name]],list_all_banks!$B$1:$C$691,2,FALSE)</f>
        <v>DK61126228</v>
      </c>
      <c r="D1211" s="6" t="s">
        <v>480</v>
      </c>
      <c r="E1211" s="42" t="str">
        <f t="shared" si="18"/>
        <v>31.12.2016</v>
      </c>
      <c r="F1211">
        <v>2016</v>
      </c>
      <c r="G1211">
        <v>1</v>
      </c>
      <c r="H1211">
        <v>2</v>
      </c>
      <c r="I1211" t="s">
        <v>1382</v>
      </c>
      <c r="J1211">
        <v>2</v>
      </c>
      <c r="K1211" t="s">
        <v>1366</v>
      </c>
      <c r="L1211">
        <v>0</v>
      </c>
      <c r="M1211" t="s">
        <v>1664</v>
      </c>
      <c r="N1211" t="s">
        <v>19</v>
      </c>
      <c r="P1211">
        <v>2</v>
      </c>
      <c r="Q1211">
        <v>0</v>
      </c>
      <c r="R1211">
        <v>0</v>
      </c>
      <c r="S1211">
        <v>0</v>
      </c>
      <c r="U1211">
        <v>1</v>
      </c>
      <c r="V1211">
        <v>0</v>
      </c>
      <c r="W1211" t="s">
        <v>20</v>
      </c>
      <c r="Y1211" t="s">
        <v>1278</v>
      </c>
      <c r="Z1211">
        <v>94</v>
      </c>
      <c r="AA1211">
        <v>40</v>
      </c>
      <c r="AB1211">
        <v>57</v>
      </c>
      <c r="AC1211" t="s">
        <v>20</v>
      </c>
      <c r="AD1211" t="s">
        <v>20</v>
      </c>
      <c r="AE1211" t="s">
        <v>20</v>
      </c>
      <c r="AF1211" t="s">
        <v>20</v>
      </c>
      <c r="AG1211">
        <v>11</v>
      </c>
      <c r="AH1211" t="s">
        <v>20</v>
      </c>
      <c r="AI1211">
        <v>1</v>
      </c>
      <c r="AK1211">
        <v>1</v>
      </c>
      <c r="AL1211">
        <v>1</v>
      </c>
      <c r="AM1211">
        <v>0</v>
      </c>
      <c r="AN1211">
        <v>0</v>
      </c>
      <c r="AO1211">
        <v>0</v>
      </c>
      <c r="AQ1211" s="30">
        <v>2</v>
      </c>
      <c r="AR1211" s="31" t="s">
        <v>20</v>
      </c>
      <c r="AS1211" s="31" t="s">
        <v>20</v>
      </c>
      <c r="AT1211" s="31">
        <v>5</v>
      </c>
      <c r="AU1211" s="31">
        <v>0</v>
      </c>
      <c r="AV1211" s="31">
        <v>0</v>
      </c>
      <c r="AW1211" s="37"/>
      <c r="BA1211" t="s">
        <v>2405</v>
      </c>
      <c r="BB1211" s="6" t="s">
        <v>1445</v>
      </c>
      <c r="BG1211" s="9"/>
      <c r="BI1211" t="s">
        <v>3146</v>
      </c>
    </row>
    <row r="1212" spans="1:61" x14ac:dyDescent="0.25">
      <c r="A1212" s="88" t="s">
        <v>440</v>
      </c>
      <c r="B1212" s="9" t="s">
        <v>477</v>
      </c>
      <c r="C1212" s="9" t="str">
        <f>VLOOKUP(Tabelle1[[#This Row],[bank_name]],list_all_banks!$B$1:$C$691,2,FALSE)</f>
        <v>DK61126228</v>
      </c>
      <c r="D1212" s="6" t="s">
        <v>480</v>
      </c>
      <c r="E1212" s="42" t="str">
        <f t="shared" si="18"/>
        <v>31.12.2016</v>
      </c>
      <c r="F1212" s="9">
        <v>2016</v>
      </c>
      <c r="G1212" s="9">
        <v>1</v>
      </c>
      <c r="H1212" s="9">
        <v>2</v>
      </c>
      <c r="I1212" s="9" t="s">
        <v>1382</v>
      </c>
      <c r="J1212" s="9">
        <v>2</v>
      </c>
      <c r="K1212" s="9" t="s">
        <v>1366</v>
      </c>
      <c r="L1212" s="9">
        <v>0</v>
      </c>
      <c r="M1212" s="9" t="s">
        <v>1664</v>
      </c>
      <c r="N1212" s="9" t="s">
        <v>19</v>
      </c>
      <c r="P1212" s="9">
        <v>2</v>
      </c>
      <c r="Q1212" s="9">
        <v>0</v>
      </c>
      <c r="R1212" s="9">
        <v>0</v>
      </c>
      <c r="S1212" s="9">
        <v>0</v>
      </c>
      <c r="U1212" s="9">
        <v>1</v>
      </c>
      <c r="V1212" s="9">
        <v>0</v>
      </c>
      <c r="W1212" s="9" t="s">
        <v>20</v>
      </c>
      <c r="Y1212" s="9" t="s">
        <v>1662</v>
      </c>
      <c r="Z1212" s="9">
        <v>1</v>
      </c>
      <c r="AA1212" s="9">
        <v>824</v>
      </c>
      <c r="AB1212" s="9">
        <v>38</v>
      </c>
      <c r="AC1212" s="9" t="s">
        <v>20</v>
      </c>
      <c r="AD1212" s="9" t="s">
        <v>20</v>
      </c>
      <c r="AE1212" s="9" t="s">
        <v>20</v>
      </c>
      <c r="AF1212" s="9" t="s">
        <v>20</v>
      </c>
      <c r="AG1212" s="9">
        <v>7</v>
      </c>
      <c r="AH1212" s="9" t="s">
        <v>20</v>
      </c>
      <c r="AI1212" s="9">
        <v>1</v>
      </c>
      <c r="AK1212" s="9">
        <v>1</v>
      </c>
      <c r="AL1212" s="9">
        <v>1</v>
      </c>
      <c r="AM1212" s="9">
        <v>0</v>
      </c>
      <c r="AN1212" s="9">
        <v>0</v>
      </c>
      <c r="AO1212" s="9">
        <v>0</v>
      </c>
      <c r="AQ1212" s="90">
        <v>2</v>
      </c>
      <c r="AR1212" s="112" t="s">
        <v>20</v>
      </c>
      <c r="AS1212" s="112" t="s">
        <v>20</v>
      </c>
      <c r="AT1212" s="112">
        <v>5</v>
      </c>
      <c r="AU1212" s="112">
        <v>0</v>
      </c>
      <c r="AV1212" s="112">
        <v>0</v>
      </c>
      <c r="AW1212" s="105"/>
      <c r="AX1212" s="9"/>
      <c r="BA1212" s="9" t="s">
        <v>2405</v>
      </c>
      <c r="BB1212" s="6" t="s">
        <v>1445</v>
      </c>
      <c r="BC1212" s="9"/>
      <c r="BD1212" s="9"/>
      <c r="BE1212" s="9"/>
      <c r="BF1212" s="9"/>
      <c r="BG1212" s="9"/>
      <c r="BI1212" t="s">
        <v>3146</v>
      </c>
    </row>
    <row r="1213" spans="1:61" s="44" customFormat="1" ht="15.75" thickBot="1" x14ac:dyDescent="0.3">
      <c r="A1213" s="165" t="s">
        <v>440</v>
      </c>
      <c r="B1213" s="44" t="s">
        <v>477</v>
      </c>
      <c r="C1213" s="44" t="str">
        <f>VLOOKUP(Tabelle1[[#This Row],[bank_name]],list_all_banks!$B$1:$C$691,2,FALSE)</f>
        <v>DK61126228</v>
      </c>
      <c r="D1213" s="45" t="s">
        <v>480</v>
      </c>
      <c r="E1213" s="46" t="str">
        <f t="shared" si="18"/>
        <v>31.12.2016</v>
      </c>
      <c r="F1213" s="44">
        <v>2016</v>
      </c>
      <c r="G1213" s="44">
        <v>1</v>
      </c>
      <c r="H1213" s="44">
        <v>2</v>
      </c>
      <c r="I1213" s="44" t="s">
        <v>1382</v>
      </c>
      <c r="J1213" s="44">
        <v>2</v>
      </c>
      <c r="K1213" s="44" t="s">
        <v>1366</v>
      </c>
      <c r="L1213" s="44">
        <v>0</v>
      </c>
      <c r="M1213" s="44" t="s">
        <v>1664</v>
      </c>
      <c r="N1213" s="44" t="s">
        <v>19</v>
      </c>
      <c r="O1213" s="45"/>
      <c r="P1213" s="44">
        <v>2</v>
      </c>
      <c r="Q1213" s="44">
        <v>0</v>
      </c>
      <c r="R1213" s="44">
        <v>0</v>
      </c>
      <c r="S1213" s="44">
        <v>0</v>
      </c>
      <c r="T1213" s="45"/>
      <c r="U1213" s="44">
        <v>1</v>
      </c>
      <c r="V1213" s="44">
        <v>0</v>
      </c>
      <c r="W1213" s="44" t="s">
        <v>20</v>
      </c>
      <c r="X1213" s="45"/>
      <c r="Y1213" s="44" t="s">
        <v>1650</v>
      </c>
      <c r="Z1213" s="44">
        <v>403</v>
      </c>
      <c r="AA1213" s="44">
        <v>23</v>
      </c>
      <c r="AB1213" s="44">
        <v>43</v>
      </c>
      <c r="AC1213" s="44" t="s">
        <v>20</v>
      </c>
      <c r="AD1213" s="44" t="s">
        <v>20</v>
      </c>
      <c r="AE1213" s="44" t="s">
        <v>20</v>
      </c>
      <c r="AF1213" s="44" t="s">
        <v>20</v>
      </c>
      <c r="AG1213" s="44">
        <v>14</v>
      </c>
      <c r="AH1213" s="44" t="s">
        <v>20</v>
      </c>
      <c r="AI1213" s="44">
        <v>1</v>
      </c>
      <c r="AJ1213" s="45"/>
      <c r="AK1213" s="44">
        <v>1</v>
      </c>
      <c r="AL1213" s="44">
        <v>1</v>
      </c>
      <c r="AM1213" s="44">
        <v>0</v>
      </c>
      <c r="AN1213" s="44">
        <v>0</v>
      </c>
      <c r="AO1213" s="44">
        <v>0</v>
      </c>
      <c r="AP1213" s="45"/>
      <c r="AQ1213" s="157">
        <v>2</v>
      </c>
      <c r="AR1213" s="158" t="s">
        <v>20</v>
      </c>
      <c r="AS1213" s="158" t="s">
        <v>20</v>
      </c>
      <c r="AT1213" s="158">
        <v>5</v>
      </c>
      <c r="AU1213" s="158">
        <v>0</v>
      </c>
      <c r="AV1213" s="158">
        <v>0</v>
      </c>
      <c r="AW1213" s="153"/>
      <c r="AY1213" s="45"/>
      <c r="AZ1213" s="46"/>
      <c r="BA1213" s="44" t="s">
        <v>2405</v>
      </c>
      <c r="BB1213" s="45" t="s">
        <v>1445</v>
      </c>
      <c r="BH1213" s="45"/>
      <c r="BI1213" t="s">
        <v>3146</v>
      </c>
    </row>
    <row r="1214" spans="1:61" x14ac:dyDescent="0.25">
      <c r="A1214" s="21" t="s">
        <v>440</v>
      </c>
      <c r="B1214" t="s">
        <v>477</v>
      </c>
      <c r="C1214" t="str">
        <f>VLOOKUP(Tabelle1[[#This Row],[bank_name]],list_all_banks!$B$1:$C$691,2,FALSE)</f>
        <v>DK61126228</v>
      </c>
      <c r="D1214" s="6" t="s">
        <v>479</v>
      </c>
      <c r="E1214" s="42" t="str">
        <f t="shared" si="18"/>
        <v>31.12.2015</v>
      </c>
      <c r="F1214">
        <v>2015</v>
      </c>
      <c r="G1214">
        <v>1</v>
      </c>
      <c r="H1214">
        <v>2</v>
      </c>
      <c r="I1214" t="s">
        <v>1382</v>
      </c>
      <c r="J1214">
        <v>2</v>
      </c>
      <c r="K1214" t="s">
        <v>1366</v>
      </c>
      <c r="L1214">
        <v>0</v>
      </c>
      <c r="M1214" t="s">
        <v>1664</v>
      </c>
      <c r="N1214" t="s">
        <v>19</v>
      </c>
      <c r="P1214" s="9">
        <v>2</v>
      </c>
      <c r="Q1214">
        <v>0</v>
      </c>
      <c r="R1214">
        <v>0</v>
      </c>
      <c r="S1214">
        <v>0</v>
      </c>
      <c r="U1214" s="9">
        <v>1</v>
      </c>
      <c r="V1214">
        <v>0</v>
      </c>
      <c r="W1214" t="s">
        <v>20</v>
      </c>
      <c r="Y1214" s="9" t="s">
        <v>820</v>
      </c>
      <c r="Z1214">
        <v>2826</v>
      </c>
      <c r="AA1214">
        <v>1384</v>
      </c>
      <c r="AB1214">
        <v>1553</v>
      </c>
      <c r="AC1214" t="s">
        <v>20</v>
      </c>
      <c r="AD1214" t="s">
        <v>20</v>
      </c>
      <c r="AE1214" t="s">
        <v>20</v>
      </c>
      <c r="AF1214" t="s">
        <v>20</v>
      </c>
      <c r="AG1214">
        <v>321</v>
      </c>
      <c r="AH1214" t="s">
        <v>20</v>
      </c>
      <c r="AI1214">
        <v>1</v>
      </c>
      <c r="AJ1214" s="6" t="s">
        <v>2724</v>
      </c>
      <c r="AK1214">
        <v>1</v>
      </c>
      <c r="AL1214" s="30">
        <v>1</v>
      </c>
      <c r="AM1214">
        <v>0</v>
      </c>
      <c r="AN1214">
        <v>0</v>
      </c>
      <c r="AO1214">
        <v>0</v>
      </c>
      <c r="AQ1214" s="30">
        <v>2</v>
      </c>
      <c r="AR1214" s="31" t="s">
        <v>20</v>
      </c>
      <c r="AS1214" s="31" t="s">
        <v>20</v>
      </c>
      <c r="AT1214" s="31">
        <v>5</v>
      </c>
      <c r="AU1214" s="31">
        <v>0</v>
      </c>
      <c r="AV1214" s="31">
        <v>0</v>
      </c>
      <c r="AW1214" s="37"/>
      <c r="AY1214" s="6" t="s">
        <v>2272</v>
      </c>
      <c r="BA1214" t="s">
        <v>2404</v>
      </c>
      <c r="BB1214" s="6" t="s">
        <v>1444</v>
      </c>
      <c r="BG1214" s="9"/>
      <c r="BI1214" t="s">
        <v>3146</v>
      </c>
    </row>
    <row r="1215" spans="1:61" x14ac:dyDescent="0.25">
      <c r="A1215" s="21" t="s">
        <v>440</v>
      </c>
      <c r="B1215" t="s">
        <v>477</v>
      </c>
      <c r="C1215" t="str">
        <f>VLOOKUP(Tabelle1[[#This Row],[bank_name]],list_all_banks!$B$1:$C$691,2,FALSE)</f>
        <v>DK61126228</v>
      </c>
      <c r="D1215" s="6" t="s">
        <v>479</v>
      </c>
      <c r="E1215" s="42" t="str">
        <f t="shared" si="18"/>
        <v>31.12.2015</v>
      </c>
      <c r="F1215">
        <v>2015</v>
      </c>
      <c r="G1215">
        <v>1</v>
      </c>
      <c r="H1215">
        <v>2</v>
      </c>
      <c r="I1215" t="s">
        <v>1382</v>
      </c>
      <c r="J1215">
        <v>2</v>
      </c>
      <c r="K1215" t="s">
        <v>1366</v>
      </c>
      <c r="L1215">
        <v>0</v>
      </c>
      <c r="M1215" t="s">
        <v>1664</v>
      </c>
      <c r="N1215" t="s">
        <v>19</v>
      </c>
      <c r="P1215">
        <v>2</v>
      </c>
      <c r="Q1215">
        <v>0</v>
      </c>
      <c r="R1215">
        <v>0</v>
      </c>
      <c r="S1215">
        <v>0</v>
      </c>
      <c r="U1215">
        <v>1</v>
      </c>
      <c r="V1215">
        <v>0</v>
      </c>
      <c r="W1215" t="s">
        <v>20</v>
      </c>
      <c r="Y1215" t="s">
        <v>440</v>
      </c>
      <c r="Z1215">
        <v>55259</v>
      </c>
      <c r="AA1215">
        <v>10098</v>
      </c>
      <c r="AB1215" s="30">
        <v>11868</v>
      </c>
      <c r="AC1215" t="s">
        <v>20</v>
      </c>
      <c r="AD1215" t="s">
        <v>20</v>
      </c>
      <c r="AE1215" t="s">
        <v>20</v>
      </c>
      <c r="AF1215" t="s">
        <v>20</v>
      </c>
      <c r="AG1215">
        <v>2508</v>
      </c>
      <c r="AH1215" t="s">
        <v>20</v>
      </c>
      <c r="AI1215">
        <v>1</v>
      </c>
      <c r="AJ1215" s="6" t="s">
        <v>2724</v>
      </c>
      <c r="AK1215">
        <v>1</v>
      </c>
      <c r="AL1215" s="30">
        <v>1</v>
      </c>
      <c r="AM1215">
        <v>0</v>
      </c>
      <c r="AN1215">
        <v>0</v>
      </c>
      <c r="AO1215">
        <v>0</v>
      </c>
      <c r="AQ1215" s="30">
        <v>2</v>
      </c>
      <c r="AR1215" s="31" t="s">
        <v>20</v>
      </c>
      <c r="AS1215" s="31" t="s">
        <v>20</v>
      </c>
      <c r="AT1215" s="31">
        <v>5</v>
      </c>
      <c r="AU1215" s="31">
        <v>0</v>
      </c>
      <c r="AV1215" s="31">
        <v>0</v>
      </c>
      <c r="AW1215" s="37"/>
      <c r="BA1215" t="s">
        <v>2404</v>
      </c>
      <c r="BB1215" s="6" t="s">
        <v>1444</v>
      </c>
      <c r="BG1215" s="9"/>
      <c r="BI1215" t="s">
        <v>3146</v>
      </c>
    </row>
    <row r="1216" spans="1:61" x14ac:dyDescent="0.25">
      <c r="A1216" s="21" t="s">
        <v>440</v>
      </c>
      <c r="B1216" t="s">
        <v>477</v>
      </c>
      <c r="C1216" t="str">
        <f>VLOOKUP(Tabelle1[[#This Row],[bank_name]],list_all_banks!$B$1:$C$691,2,FALSE)</f>
        <v>DK61126228</v>
      </c>
      <c r="D1216" s="6" t="s">
        <v>479</v>
      </c>
      <c r="E1216" s="42" t="str">
        <f t="shared" si="18"/>
        <v>31.12.2015</v>
      </c>
      <c r="F1216">
        <v>2015</v>
      </c>
      <c r="G1216">
        <v>1</v>
      </c>
      <c r="H1216">
        <v>2</v>
      </c>
      <c r="I1216" t="s">
        <v>1382</v>
      </c>
      <c r="J1216">
        <v>2</v>
      </c>
      <c r="K1216" t="s">
        <v>1366</v>
      </c>
      <c r="L1216">
        <v>0</v>
      </c>
      <c r="M1216" t="s">
        <v>1664</v>
      </c>
      <c r="N1216" t="s">
        <v>19</v>
      </c>
      <c r="P1216">
        <v>2</v>
      </c>
      <c r="Q1216">
        <v>0</v>
      </c>
      <c r="R1216">
        <v>0</v>
      </c>
      <c r="S1216">
        <v>0</v>
      </c>
      <c r="U1216">
        <v>1</v>
      </c>
      <c r="V1216">
        <v>0</v>
      </c>
      <c r="W1216" t="s">
        <v>20</v>
      </c>
      <c r="Y1216" t="s">
        <v>641</v>
      </c>
      <c r="Z1216">
        <v>6226</v>
      </c>
      <c r="AA1216">
        <v>2021</v>
      </c>
      <c r="AB1216">
        <v>-2801</v>
      </c>
      <c r="AC1216" t="s">
        <v>20</v>
      </c>
      <c r="AD1216" t="s">
        <v>20</v>
      </c>
      <c r="AE1216" t="s">
        <v>20</v>
      </c>
      <c r="AF1216" t="s">
        <v>20</v>
      </c>
      <c r="AG1216">
        <v>199</v>
      </c>
      <c r="AH1216" t="s">
        <v>20</v>
      </c>
      <c r="AI1216">
        <v>1</v>
      </c>
      <c r="AJ1216" s="6" t="s">
        <v>2724</v>
      </c>
      <c r="AK1216">
        <v>1</v>
      </c>
      <c r="AL1216" s="30">
        <v>1</v>
      </c>
      <c r="AM1216">
        <v>0</v>
      </c>
      <c r="AN1216">
        <v>0</v>
      </c>
      <c r="AO1216">
        <v>0</v>
      </c>
      <c r="AQ1216" s="30">
        <v>2</v>
      </c>
      <c r="AR1216" s="31" t="s">
        <v>20</v>
      </c>
      <c r="AS1216" s="31" t="s">
        <v>20</v>
      </c>
      <c r="AT1216" s="31">
        <v>5</v>
      </c>
      <c r="AU1216" s="31">
        <v>0</v>
      </c>
      <c r="AV1216" s="31">
        <v>0</v>
      </c>
      <c r="AW1216" s="37"/>
      <c r="BA1216" t="s">
        <v>2404</v>
      </c>
      <c r="BB1216" s="6" t="s">
        <v>1444</v>
      </c>
      <c r="BG1216" s="9"/>
      <c r="BI1216" t="s">
        <v>3146</v>
      </c>
    </row>
    <row r="1217" spans="1:61" x14ac:dyDescent="0.25">
      <c r="A1217" s="21" t="s">
        <v>440</v>
      </c>
      <c r="B1217" t="s">
        <v>477</v>
      </c>
      <c r="C1217" t="str">
        <f>VLOOKUP(Tabelle1[[#This Row],[bank_name]],list_all_banks!$B$1:$C$691,2,FALSE)</f>
        <v>DK61126228</v>
      </c>
      <c r="D1217" s="6" t="s">
        <v>479</v>
      </c>
      <c r="E1217" s="42" t="str">
        <f t="shared" si="18"/>
        <v>31.12.2015</v>
      </c>
      <c r="F1217">
        <v>2015</v>
      </c>
      <c r="G1217">
        <v>1</v>
      </c>
      <c r="H1217">
        <v>2</v>
      </c>
      <c r="I1217" t="s">
        <v>1382</v>
      </c>
      <c r="J1217">
        <v>2</v>
      </c>
      <c r="K1217" t="s">
        <v>1366</v>
      </c>
      <c r="L1217">
        <v>0</v>
      </c>
      <c r="M1217" t="s">
        <v>1664</v>
      </c>
      <c r="N1217" t="s">
        <v>19</v>
      </c>
      <c r="P1217">
        <v>2</v>
      </c>
      <c r="Q1217">
        <v>0</v>
      </c>
      <c r="R1217">
        <v>0</v>
      </c>
      <c r="S1217">
        <v>0</v>
      </c>
      <c r="U1217">
        <v>1</v>
      </c>
      <c r="V1217">
        <v>0</v>
      </c>
      <c r="W1217" t="s">
        <v>20</v>
      </c>
      <c r="Y1217" t="s">
        <v>1327</v>
      </c>
      <c r="Z1217">
        <v>6180</v>
      </c>
      <c r="AA1217">
        <v>1327</v>
      </c>
      <c r="AB1217">
        <v>3521</v>
      </c>
      <c r="AC1217" t="s">
        <v>20</v>
      </c>
      <c r="AD1217" t="s">
        <v>20</v>
      </c>
      <c r="AE1217" t="s">
        <v>20</v>
      </c>
      <c r="AF1217" t="s">
        <v>20</v>
      </c>
      <c r="AG1217">
        <v>731</v>
      </c>
      <c r="AH1217" t="s">
        <v>20</v>
      </c>
      <c r="AI1217">
        <v>1</v>
      </c>
      <c r="AJ1217" s="6" t="s">
        <v>2724</v>
      </c>
      <c r="AK1217">
        <v>1</v>
      </c>
      <c r="AL1217" s="30">
        <v>1</v>
      </c>
      <c r="AM1217">
        <v>0</v>
      </c>
      <c r="AN1217">
        <v>0</v>
      </c>
      <c r="AO1217">
        <v>0</v>
      </c>
      <c r="AQ1217" s="30">
        <v>2</v>
      </c>
      <c r="AR1217" s="31" t="s">
        <v>20</v>
      </c>
      <c r="AS1217" s="31" t="s">
        <v>20</v>
      </c>
      <c r="AT1217" s="31">
        <v>5</v>
      </c>
      <c r="AU1217" s="31">
        <v>0</v>
      </c>
      <c r="AV1217" s="31">
        <v>0</v>
      </c>
      <c r="AW1217" s="37"/>
      <c r="BA1217" t="s">
        <v>2404</v>
      </c>
      <c r="BB1217" s="6" t="s">
        <v>1444</v>
      </c>
      <c r="BG1217" s="9"/>
      <c r="BI1217" t="s">
        <v>3146</v>
      </c>
    </row>
    <row r="1218" spans="1:61" x14ac:dyDescent="0.25">
      <c r="A1218" s="88" t="s">
        <v>440</v>
      </c>
      <c r="B1218" s="9" t="s">
        <v>477</v>
      </c>
      <c r="C1218" s="9" t="str">
        <f>VLOOKUP(Tabelle1[[#This Row],[bank_name]],list_all_banks!$B$1:$C$691,2,FALSE)</f>
        <v>DK61126228</v>
      </c>
      <c r="D1218" s="6" t="s">
        <v>479</v>
      </c>
      <c r="E1218" s="42" t="str">
        <f t="shared" si="18"/>
        <v>31.12.2015</v>
      </c>
      <c r="F1218" s="9">
        <v>2015</v>
      </c>
      <c r="G1218" s="9">
        <v>1</v>
      </c>
      <c r="H1218" s="9">
        <v>2</v>
      </c>
      <c r="I1218" s="9" t="s">
        <v>1382</v>
      </c>
      <c r="J1218" s="9">
        <v>2</v>
      </c>
      <c r="K1218" s="9" t="s">
        <v>1366</v>
      </c>
      <c r="L1218" s="9">
        <v>0</v>
      </c>
      <c r="M1218" s="9" t="s">
        <v>1664</v>
      </c>
      <c r="N1218" s="9" t="s">
        <v>19</v>
      </c>
      <c r="P1218" s="9">
        <v>2</v>
      </c>
      <c r="Q1218" s="9">
        <v>0</v>
      </c>
      <c r="R1218" s="9">
        <v>0</v>
      </c>
      <c r="S1218" s="9">
        <v>0</v>
      </c>
      <c r="U1218" s="9">
        <v>1</v>
      </c>
      <c r="V1218" s="9">
        <v>0</v>
      </c>
      <c r="W1218" s="9" t="s">
        <v>20</v>
      </c>
      <c r="Y1218" s="9" t="s">
        <v>1672</v>
      </c>
      <c r="Z1218" s="9">
        <v>7522</v>
      </c>
      <c r="AA1218" s="9">
        <v>1379</v>
      </c>
      <c r="AB1218" s="9">
        <v>2138</v>
      </c>
      <c r="AC1218" s="9" t="s">
        <v>20</v>
      </c>
      <c r="AD1218" s="9" t="s">
        <v>20</v>
      </c>
      <c r="AE1218" s="9" t="s">
        <v>20</v>
      </c>
      <c r="AF1218" s="9" t="s">
        <v>20</v>
      </c>
      <c r="AG1218" s="9">
        <v>600</v>
      </c>
      <c r="AH1218" s="9" t="s">
        <v>20</v>
      </c>
      <c r="AI1218" s="9">
        <v>1</v>
      </c>
      <c r="AJ1218" s="6" t="s">
        <v>2724</v>
      </c>
      <c r="AK1218" s="9">
        <v>1</v>
      </c>
      <c r="AL1218" s="90">
        <v>1</v>
      </c>
      <c r="AM1218" s="9">
        <v>0</v>
      </c>
      <c r="AN1218" s="9">
        <v>0</v>
      </c>
      <c r="AO1218" s="9">
        <v>0</v>
      </c>
      <c r="AQ1218" s="90">
        <v>2</v>
      </c>
      <c r="AR1218" s="112" t="s">
        <v>20</v>
      </c>
      <c r="AS1218" s="112" t="s">
        <v>20</v>
      </c>
      <c r="AT1218" s="112">
        <v>5</v>
      </c>
      <c r="AU1218" s="112">
        <v>0</v>
      </c>
      <c r="AV1218" s="112">
        <v>0</v>
      </c>
      <c r="AW1218" s="105"/>
      <c r="AX1218" s="9"/>
      <c r="BA1218" s="9" t="s">
        <v>2404</v>
      </c>
      <c r="BB1218" s="6" t="s">
        <v>1444</v>
      </c>
      <c r="BC1218" s="9"/>
      <c r="BD1218" s="9"/>
      <c r="BE1218" s="9"/>
      <c r="BF1218" s="9"/>
      <c r="BG1218" s="9"/>
      <c r="BI1218" t="s">
        <v>3146</v>
      </c>
    </row>
    <row r="1219" spans="1:61" x14ac:dyDescent="0.25">
      <c r="A1219" s="88" t="s">
        <v>440</v>
      </c>
      <c r="B1219" s="9" t="s">
        <v>477</v>
      </c>
      <c r="C1219" s="9" t="str">
        <f>VLOOKUP(Tabelle1[[#This Row],[bank_name]],list_all_banks!$B$1:$C$691,2,FALSE)</f>
        <v>DK61126228</v>
      </c>
      <c r="D1219" s="6" t="s">
        <v>479</v>
      </c>
      <c r="E1219" s="42" t="str">
        <f t="shared" ref="E1219:E1282" si="19">CONCATENATE($E$2,F1219)</f>
        <v>31.12.2015</v>
      </c>
      <c r="F1219" s="9">
        <v>2015</v>
      </c>
      <c r="G1219" s="9">
        <v>1</v>
      </c>
      <c r="H1219" s="9">
        <v>2</v>
      </c>
      <c r="I1219" s="9" t="s">
        <v>1382</v>
      </c>
      <c r="J1219" s="9">
        <v>2</v>
      </c>
      <c r="K1219" s="9" t="s">
        <v>1366</v>
      </c>
      <c r="L1219" s="9">
        <v>0</v>
      </c>
      <c r="M1219" s="9" t="s">
        <v>1664</v>
      </c>
      <c r="N1219" s="9" t="s">
        <v>19</v>
      </c>
      <c r="P1219" s="9">
        <v>2</v>
      </c>
      <c r="Q1219" s="9">
        <v>0</v>
      </c>
      <c r="R1219" s="9">
        <v>0</v>
      </c>
      <c r="S1219" s="9">
        <v>0</v>
      </c>
      <c r="U1219" s="9">
        <v>1</v>
      </c>
      <c r="V1219" s="9">
        <v>0</v>
      </c>
      <c r="W1219" s="9" t="s">
        <v>20</v>
      </c>
      <c r="Y1219" s="9" t="s">
        <v>1001</v>
      </c>
      <c r="Z1219" s="9">
        <v>528</v>
      </c>
      <c r="AA1219" s="9">
        <v>56</v>
      </c>
      <c r="AB1219" s="9">
        <v>930</v>
      </c>
      <c r="AC1219" s="9" t="s">
        <v>20</v>
      </c>
      <c r="AD1219" s="9" t="s">
        <v>20</v>
      </c>
      <c r="AE1219" s="9" t="s">
        <v>20</v>
      </c>
      <c r="AF1219" s="9" t="s">
        <v>20</v>
      </c>
      <c r="AG1219" s="9">
        <v>-37</v>
      </c>
      <c r="AH1219" s="9" t="s">
        <v>20</v>
      </c>
      <c r="AI1219" s="9">
        <v>1</v>
      </c>
      <c r="AJ1219" s="6" t="s">
        <v>2724</v>
      </c>
      <c r="AK1219" s="9">
        <v>1</v>
      </c>
      <c r="AL1219" s="90">
        <v>1</v>
      </c>
      <c r="AM1219" s="9">
        <v>0</v>
      </c>
      <c r="AN1219" s="9">
        <v>0</v>
      </c>
      <c r="AO1219" s="9">
        <v>0</v>
      </c>
      <c r="AQ1219" s="90">
        <v>2</v>
      </c>
      <c r="AR1219" s="112" t="s">
        <v>20</v>
      </c>
      <c r="AS1219" s="112" t="s">
        <v>20</v>
      </c>
      <c r="AT1219" s="112">
        <v>5</v>
      </c>
      <c r="AU1219" s="112">
        <v>0</v>
      </c>
      <c r="AV1219" s="112">
        <v>0</v>
      </c>
      <c r="AW1219" s="105"/>
      <c r="AX1219" s="9"/>
      <c r="BA1219" s="9" t="s">
        <v>2404</v>
      </c>
      <c r="BB1219" s="6" t="s">
        <v>1444</v>
      </c>
      <c r="BG1219" s="9"/>
      <c r="BI1219" t="s">
        <v>3146</v>
      </c>
    </row>
    <row r="1220" spans="1:61" x14ac:dyDescent="0.25">
      <c r="A1220" s="21" t="s">
        <v>440</v>
      </c>
      <c r="B1220" t="s">
        <v>477</v>
      </c>
      <c r="C1220" t="str">
        <f>VLOOKUP(Tabelle1[[#This Row],[bank_name]],list_all_banks!$B$1:$C$691,2,FALSE)</f>
        <v>DK61126228</v>
      </c>
      <c r="D1220" s="6" t="s">
        <v>479</v>
      </c>
      <c r="E1220" s="42" t="str">
        <f t="shared" si="19"/>
        <v>31.12.2015</v>
      </c>
      <c r="F1220">
        <v>2015</v>
      </c>
      <c r="G1220">
        <v>1</v>
      </c>
      <c r="H1220">
        <v>2</v>
      </c>
      <c r="I1220" t="s">
        <v>1382</v>
      </c>
      <c r="J1220">
        <v>2</v>
      </c>
      <c r="K1220" t="s">
        <v>1366</v>
      </c>
      <c r="L1220">
        <v>0</v>
      </c>
      <c r="M1220" t="s">
        <v>1664</v>
      </c>
      <c r="N1220" t="s">
        <v>19</v>
      </c>
      <c r="P1220">
        <v>2</v>
      </c>
      <c r="Q1220">
        <v>0</v>
      </c>
      <c r="R1220">
        <v>0</v>
      </c>
      <c r="S1220">
        <v>0</v>
      </c>
      <c r="U1220">
        <v>1</v>
      </c>
      <c r="V1220">
        <v>0</v>
      </c>
      <c r="W1220" t="s">
        <v>20</v>
      </c>
      <c r="Y1220" t="s">
        <v>487</v>
      </c>
      <c r="Z1220">
        <v>352</v>
      </c>
      <c r="AA1220">
        <v>406</v>
      </c>
      <c r="AB1220">
        <v>126</v>
      </c>
      <c r="AC1220" t="s">
        <v>20</v>
      </c>
      <c r="AD1220" t="s">
        <v>20</v>
      </c>
      <c r="AE1220" t="s">
        <v>20</v>
      </c>
      <c r="AF1220" t="s">
        <v>20</v>
      </c>
      <c r="AG1220">
        <v>226</v>
      </c>
      <c r="AH1220" t="s">
        <v>20</v>
      </c>
      <c r="AI1220">
        <v>1</v>
      </c>
      <c r="AJ1220" s="6" t="s">
        <v>2724</v>
      </c>
      <c r="AK1220">
        <v>1</v>
      </c>
      <c r="AL1220" s="30">
        <v>1</v>
      </c>
      <c r="AM1220">
        <v>0</v>
      </c>
      <c r="AN1220">
        <v>0</v>
      </c>
      <c r="AO1220">
        <v>0</v>
      </c>
      <c r="AQ1220" s="30">
        <v>2</v>
      </c>
      <c r="AR1220" s="31" t="s">
        <v>20</v>
      </c>
      <c r="AS1220" s="31" t="s">
        <v>20</v>
      </c>
      <c r="AT1220" s="31">
        <v>5</v>
      </c>
      <c r="AU1220" s="31">
        <v>0</v>
      </c>
      <c r="AV1220" s="31">
        <v>0</v>
      </c>
      <c r="AW1220" s="37"/>
      <c r="BA1220" t="s">
        <v>2404</v>
      </c>
      <c r="BB1220" s="6" t="s">
        <v>1444</v>
      </c>
      <c r="BG1220" s="9"/>
      <c r="BI1220" t="s">
        <v>3146</v>
      </c>
    </row>
    <row r="1221" spans="1:61" x14ac:dyDescent="0.25">
      <c r="A1221" s="21" t="s">
        <v>440</v>
      </c>
      <c r="B1221" t="s">
        <v>477</v>
      </c>
      <c r="C1221" t="str">
        <f>VLOOKUP(Tabelle1[[#This Row],[bank_name]],list_all_banks!$B$1:$C$691,2,FALSE)</f>
        <v>DK61126228</v>
      </c>
      <c r="D1221" s="6" t="s">
        <v>479</v>
      </c>
      <c r="E1221" s="42" t="str">
        <f t="shared" si="19"/>
        <v>31.12.2015</v>
      </c>
      <c r="F1221">
        <v>2015</v>
      </c>
      <c r="G1221">
        <v>1</v>
      </c>
      <c r="H1221">
        <v>2</v>
      </c>
      <c r="I1221" t="s">
        <v>1382</v>
      </c>
      <c r="J1221">
        <v>2</v>
      </c>
      <c r="K1221" t="s">
        <v>1366</v>
      </c>
      <c r="L1221">
        <v>0</v>
      </c>
      <c r="M1221" t="s">
        <v>1664</v>
      </c>
      <c r="N1221" t="s">
        <v>19</v>
      </c>
      <c r="P1221">
        <v>2</v>
      </c>
      <c r="Q1221">
        <v>0</v>
      </c>
      <c r="R1221">
        <v>0</v>
      </c>
      <c r="S1221">
        <v>0</v>
      </c>
      <c r="U1221">
        <v>1</v>
      </c>
      <c r="V1221">
        <v>0</v>
      </c>
      <c r="W1221" t="s">
        <v>20</v>
      </c>
      <c r="Y1221" t="s">
        <v>1205</v>
      </c>
      <c r="Z1221">
        <v>74</v>
      </c>
      <c r="AA1221">
        <v>80</v>
      </c>
      <c r="AB1221">
        <v>25</v>
      </c>
      <c r="AC1221" t="s">
        <v>20</v>
      </c>
      <c r="AD1221" t="s">
        <v>20</v>
      </c>
      <c r="AE1221" t="s">
        <v>20</v>
      </c>
      <c r="AF1221" t="s">
        <v>20</v>
      </c>
      <c r="AG1221">
        <v>-3</v>
      </c>
      <c r="AH1221" t="s">
        <v>20</v>
      </c>
      <c r="AI1221">
        <v>1</v>
      </c>
      <c r="AJ1221" s="6" t="s">
        <v>2724</v>
      </c>
      <c r="AK1221">
        <v>1</v>
      </c>
      <c r="AL1221" s="30">
        <v>1</v>
      </c>
      <c r="AM1221">
        <v>0</v>
      </c>
      <c r="AN1221">
        <v>0</v>
      </c>
      <c r="AO1221">
        <v>0</v>
      </c>
      <c r="AQ1221" s="30">
        <v>2</v>
      </c>
      <c r="AR1221" s="31" t="s">
        <v>20</v>
      </c>
      <c r="AS1221" s="31" t="s">
        <v>20</v>
      </c>
      <c r="AT1221" s="31">
        <v>5</v>
      </c>
      <c r="AU1221" s="31">
        <v>0</v>
      </c>
      <c r="AV1221" s="31">
        <v>0</v>
      </c>
      <c r="AW1221" s="37"/>
      <c r="BA1221" t="s">
        <v>2404</v>
      </c>
      <c r="BB1221" s="6" t="s">
        <v>1444</v>
      </c>
      <c r="BG1221" s="9"/>
      <c r="BI1221" t="s">
        <v>3146</v>
      </c>
    </row>
    <row r="1222" spans="1:61" x14ac:dyDescent="0.25">
      <c r="A1222" s="21" t="s">
        <v>440</v>
      </c>
      <c r="B1222" t="s">
        <v>477</v>
      </c>
      <c r="C1222" t="str">
        <f>VLOOKUP(Tabelle1[[#This Row],[bank_name]],list_all_banks!$B$1:$C$691,2,FALSE)</f>
        <v>DK61126228</v>
      </c>
      <c r="D1222" s="6" t="s">
        <v>479</v>
      </c>
      <c r="E1222" s="42" t="str">
        <f t="shared" si="19"/>
        <v>31.12.2015</v>
      </c>
      <c r="F1222">
        <v>2015</v>
      </c>
      <c r="G1222">
        <v>1</v>
      </c>
      <c r="H1222">
        <v>2</v>
      </c>
      <c r="I1222" t="s">
        <v>1382</v>
      </c>
      <c r="J1222">
        <v>2</v>
      </c>
      <c r="K1222" t="s">
        <v>1366</v>
      </c>
      <c r="L1222">
        <v>0</v>
      </c>
      <c r="M1222" t="s">
        <v>1664</v>
      </c>
      <c r="N1222" t="s">
        <v>19</v>
      </c>
      <c r="P1222">
        <v>2</v>
      </c>
      <c r="Q1222">
        <v>0</v>
      </c>
      <c r="R1222">
        <v>0</v>
      </c>
      <c r="S1222">
        <v>0</v>
      </c>
      <c r="U1222">
        <v>1</v>
      </c>
      <c r="V1222">
        <v>0</v>
      </c>
      <c r="W1222" t="s">
        <v>20</v>
      </c>
      <c r="Y1222" t="s">
        <v>1165</v>
      </c>
      <c r="Z1222">
        <v>212</v>
      </c>
      <c r="AA1222">
        <v>1423</v>
      </c>
      <c r="AB1222">
        <v>85</v>
      </c>
      <c r="AC1222" t="s">
        <v>20</v>
      </c>
      <c r="AD1222" t="s">
        <v>20</v>
      </c>
      <c r="AE1222" t="s">
        <v>20</v>
      </c>
      <c r="AF1222" t="s">
        <v>20</v>
      </c>
      <c r="AG1222">
        <v>18</v>
      </c>
      <c r="AH1222" t="s">
        <v>20</v>
      </c>
      <c r="AI1222">
        <v>1</v>
      </c>
      <c r="AJ1222" s="6" t="s">
        <v>2724</v>
      </c>
      <c r="AK1222">
        <v>1</v>
      </c>
      <c r="AL1222" s="30">
        <v>1</v>
      </c>
      <c r="AM1222">
        <v>0</v>
      </c>
      <c r="AN1222">
        <v>0</v>
      </c>
      <c r="AO1222">
        <v>0</v>
      </c>
      <c r="AQ1222" s="30">
        <v>2</v>
      </c>
      <c r="AR1222" s="31" t="s">
        <v>20</v>
      </c>
      <c r="AS1222" s="31" t="s">
        <v>20</v>
      </c>
      <c r="AT1222" s="31">
        <v>5</v>
      </c>
      <c r="AU1222" s="31">
        <v>0</v>
      </c>
      <c r="AV1222" s="31">
        <v>0</v>
      </c>
      <c r="AW1222" s="37"/>
      <c r="BA1222" t="s">
        <v>2404</v>
      </c>
      <c r="BB1222" s="6" t="s">
        <v>1444</v>
      </c>
      <c r="BG1222" s="9"/>
      <c r="BI1222" t="s">
        <v>3146</v>
      </c>
    </row>
    <row r="1223" spans="1:61" x14ac:dyDescent="0.25">
      <c r="A1223" s="21" t="s">
        <v>440</v>
      </c>
      <c r="B1223" t="s">
        <v>477</v>
      </c>
      <c r="C1223" t="str">
        <f>VLOOKUP(Tabelle1[[#This Row],[bank_name]],list_all_banks!$B$1:$C$691,2,FALSE)</f>
        <v>DK61126228</v>
      </c>
      <c r="D1223" s="6" t="s">
        <v>479</v>
      </c>
      <c r="E1223" s="42" t="str">
        <f t="shared" si="19"/>
        <v>31.12.2015</v>
      </c>
      <c r="F1223">
        <v>2015</v>
      </c>
      <c r="G1223">
        <v>1</v>
      </c>
      <c r="H1223">
        <v>2</v>
      </c>
      <c r="I1223" t="s">
        <v>1382</v>
      </c>
      <c r="J1223">
        <v>2</v>
      </c>
      <c r="K1223" t="s">
        <v>1366</v>
      </c>
      <c r="L1223">
        <v>0</v>
      </c>
      <c r="M1223" t="s">
        <v>1664</v>
      </c>
      <c r="N1223" t="s">
        <v>19</v>
      </c>
      <c r="P1223">
        <v>2</v>
      </c>
      <c r="Q1223">
        <v>0</v>
      </c>
      <c r="R1223">
        <v>0</v>
      </c>
      <c r="S1223">
        <v>0</v>
      </c>
      <c r="U1223">
        <v>1</v>
      </c>
      <c r="V1223">
        <v>0</v>
      </c>
      <c r="W1223" t="s">
        <v>20</v>
      </c>
      <c r="Y1223" t="s">
        <v>1170</v>
      </c>
      <c r="Z1223">
        <v>705</v>
      </c>
      <c r="AA1223">
        <v>92</v>
      </c>
      <c r="AB1223">
        <v>164</v>
      </c>
      <c r="AC1223" t="s">
        <v>20</v>
      </c>
      <c r="AD1223" t="s">
        <v>20</v>
      </c>
      <c r="AE1223" t="s">
        <v>20</v>
      </c>
      <c r="AF1223" t="s">
        <v>20</v>
      </c>
      <c r="AG1223">
        <v>48</v>
      </c>
      <c r="AH1223" t="s">
        <v>20</v>
      </c>
      <c r="AI1223">
        <v>1</v>
      </c>
      <c r="AJ1223" s="6" t="s">
        <v>2724</v>
      </c>
      <c r="AK1223">
        <v>1</v>
      </c>
      <c r="AL1223" s="30">
        <v>1</v>
      </c>
      <c r="AM1223">
        <v>0</v>
      </c>
      <c r="AN1223">
        <v>0</v>
      </c>
      <c r="AO1223">
        <v>0</v>
      </c>
      <c r="AQ1223" s="30">
        <v>2</v>
      </c>
      <c r="AR1223" s="31" t="s">
        <v>20</v>
      </c>
      <c r="AS1223" s="31" t="s">
        <v>20</v>
      </c>
      <c r="AT1223" s="31">
        <v>5</v>
      </c>
      <c r="AU1223" s="31">
        <v>0</v>
      </c>
      <c r="AV1223" s="31">
        <v>0</v>
      </c>
      <c r="AW1223" s="37"/>
      <c r="BA1223" t="s">
        <v>2404</v>
      </c>
      <c r="BB1223" s="6" t="s">
        <v>1444</v>
      </c>
      <c r="BG1223" s="9"/>
      <c r="BI1223" t="s">
        <v>3146</v>
      </c>
    </row>
    <row r="1224" spans="1:61" x14ac:dyDescent="0.25">
      <c r="A1224" s="21" t="s">
        <v>440</v>
      </c>
      <c r="B1224" t="s">
        <v>477</v>
      </c>
      <c r="C1224" t="str">
        <f>VLOOKUP(Tabelle1[[#This Row],[bank_name]],list_all_banks!$B$1:$C$691,2,FALSE)</f>
        <v>DK61126228</v>
      </c>
      <c r="D1224" s="6" t="s">
        <v>479</v>
      </c>
      <c r="E1224" s="42" t="str">
        <f t="shared" si="19"/>
        <v>31.12.2015</v>
      </c>
      <c r="F1224">
        <v>2015</v>
      </c>
      <c r="G1224">
        <v>1</v>
      </c>
      <c r="H1224">
        <v>2</v>
      </c>
      <c r="I1224" t="s">
        <v>1382</v>
      </c>
      <c r="J1224">
        <v>2</v>
      </c>
      <c r="K1224" t="s">
        <v>1366</v>
      </c>
      <c r="L1224">
        <v>0</v>
      </c>
      <c r="M1224" t="s">
        <v>1664</v>
      </c>
      <c r="N1224" t="s">
        <v>19</v>
      </c>
      <c r="P1224">
        <v>2</v>
      </c>
      <c r="Q1224">
        <v>0</v>
      </c>
      <c r="R1224">
        <v>0</v>
      </c>
      <c r="S1224">
        <v>0</v>
      </c>
      <c r="U1224">
        <v>1</v>
      </c>
      <c r="V1224">
        <v>0</v>
      </c>
      <c r="W1224" t="s">
        <v>20</v>
      </c>
      <c r="Y1224" t="s">
        <v>1661</v>
      </c>
      <c r="Z1224">
        <v>144</v>
      </c>
      <c r="AA1224">
        <v>47</v>
      </c>
      <c r="AB1224">
        <v>49</v>
      </c>
      <c r="AC1224" t="s">
        <v>20</v>
      </c>
      <c r="AD1224" t="s">
        <v>20</v>
      </c>
      <c r="AE1224" t="s">
        <v>20</v>
      </c>
      <c r="AF1224" t="s">
        <v>20</v>
      </c>
      <c r="AG1224">
        <v>10</v>
      </c>
      <c r="AH1224" t="s">
        <v>20</v>
      </c>
      <c r="AI1224">
        <v>1</v>
      </c>
      <c r="AJ1224" s="6" t="s">
        <v>2724</v>
      </c>
      <c r="AK1224">
        <v>1</v>
      </c>
      <c r="AL1224" s="30">
        <v>1</v>
      </c>
      <c r="AM1224">
        <v>0</v>
      </c>
      <c r="AN1224">
        <v>0</v>
      </c>
      <c r="AO1224">
        <v>0</v>
      </c>
      <c r="AQ1224" s="30">
        <v>2</v>
      </c>
      <c r="AR1224" s="31" t="s">
        <v>20</v>
      </c>
      <c r="AS1224" s="31" t="s">
        <v>20</v>
      </c>
      <c r="AT1224" s="31">
        <v>5</v>
      </c>
      <c r="AU1224" s="31">
        <v>0</v>
      </c>
      <c r="AV1224" s="31">
        <v>0</v>
      </c>
      <c r="AW1224" s="37"/>
      <c r="BA1224" t="s">
        <v>2404</v>
      </c>
      <c r="BB1224" s="6" t="s">
        <v>1444</v>
      </c>
      <c r="BG1224" s="9"/>
      <c r="BI1224" t="s">
        <v>3146</v>
      </c>
    </row>
    <row r="1225" spans="1:61" x14ac:dyDescent="0.25">
      <c r="A1225" s="88" t="s">
        <v>440</v>
      </c>
      <c r="B1225" s="9" t="s">
        <v>477</v>
      </c>
      <c r="C1225" s="9" t="str">
        <f>VLOOKUP(Tabelle1[[#This Row],[bank_name]],list_all_banks!$B$1:$C$691,2,FALSE)</f>
        <v>DK61126228</v>
      </c>
      <c r="D1225" s="6" t="s">
        <v>479</v>
      </c>
      <c r="E1225" s="42" t="str">
        <f t="shared" si="19"/>
        <v>31.12.2015</v>
      </c>
      <c r="F1225" s="9">
        <v>2015</v>
      </c>
      <c r="G1225" s="9">
        <v>1</v>
      </c>
      <c r="H1225" s="9">
        <v>2</v>
      </c>
      <c r="I1225" s="9" t="s">
        <v>1382</v>
      </c>
      <c r="J1225" s="9">
        <v>2</v>
      </c>
      <c r="K1225" s="9" t="s">
        <v>1366</v>
      </c>
      <c r="L1225" s="9">
        <v>0</v>
      </c>
      <c r="M1225" s="9" t="s">
        <v>1664</v>
      </c>
      <c r="N1225" s="9" t="s">
        <v>19</v>
      </c>
      <c r="P1225" s="9">
        <v>2</v>
      </c>
      <c r="Q1225" s="9">
        <v>0</v>
      </c>
      <c r="R1225" s="9">
        <v>0</v>
      </c>
      <c r="S1225" s="9">
        <v>0</v>
      </c>
      <c r="U1225" s="9">
        <v>1</v>
      </c>
      <c r="V1225" s="9">
        <v>0</v>
      </c>
      <c r="W1225" s="9" t="s">
        <v>20</v>
      </c>
      <c r="Y1225" s="9" t="s">
        <v>1</v>
      </c>
      <c r="Z1225" s="9">
        <v>198</v>
      </c>
      <c r="AA1225" s="9">
        <v>34</v>
      </c>
      <c r="AB1225" s="9">
        <v>33</v>
      </c>
      <c r="AC1225" s="9" t="s">
        <v>20</v>
      </c>
      <c r="AD1225" s="9" t="s">
        <v>20</v>
      </c>
      <c r="AE1225" s="9" t="s">
        <v>20</v>
      </c>
      <c r="AF1225" s="9" t="s">
        <v>20</v>
      </c>
      <c r="AG1225" s="9">
        <v>5</v>
      </c>
      <c r="AH1225" s="9" t="s">
        <v>20</v>
      </c>
      <c r="AI1225" s="9">
        <v>1</v>
      </c>
      <c r="AJ1225" s="6" t="s">
        <v>2724</v>
      </c>
      <c r="AK1225" s="9">
        <v>1</v>
      </c>
      <c r="AL1225" s="90">
        <v>1</v>
      </c>
      <c r="AM1225" s="9">
        <v>0</v>
      </c>
      <c r="AN1225" s="9">
        <v>0</v>
      </c>
      <c r="AO1225" s="9">
        <v>0</v>
      </c>
      <c r="AQ1225" s="90">
        <v>2</v>
      </c>
      <c r="AR1225" s="112" t="s">
        <v>20</v>
      </c>
      <c r="AS1225" s="112" t="s">
        <v>20</v>
      </c>
      <c r="AT1225" s="112">
        <v>5</v>
      </c>
      <c r="AU1225" s="112">
        <v>0</v>
      </c>
      <c r="AV1225" s="112">
        <v>0</v>
      </c>
      <c r="AW1225" s="105"/>
      <c r="AX1225" s="9"/>
      <c r="BA1225" s="9" t="s">
        <v>2404</v>
      </c>
      <c r="BB1225" s="6" t="s">
        <v>1444</v>
      </c>
      <c r="BG1225" s="9"/>
      <c r="BI1225" t="s">
        <v>3146</v>
      </c>
    </row>
    <row r="1226" spans="1:61" x14ac:dyDescent="0.25">
      <c r="A1226" s="21" t="s">
        <v>440</v>
      </c>
      <c r="B1226" t="s">
        <v>477</v>
      </c>
      <c r="C1226" t="str">
        <f>VLOOKUP(Tabelle1[[#This Row],[bank_name]],list_all_banks!$B$1:$C$691,2,FALSE)</f>
        <v>DK61126228</v>
      </c>
      <c r="D1226" s="6" t="s">
        <v>479</v>
      </c>
      <c r="E1226" s="42" t="str">
        <f t="shared" si="19"/>
        <v>31.12.2015</v>
      </c>
      <c r="F1226">
        <v>2015</v>
      </c>
      <c r="G1226">
        <v>1</v>
      </c>
      <c r="H1226">
        <v>2</v>
      </c>
      <c r="I1226" t="s">
        <v>1382</v>
      </c>
      <c r="J1226">
        <v>2</v>
      </c>
      <c r="K1226" t="s">
        <v>1366</v>
      </c>
      <c r="L1226">
        <v>0</v>
      </c>
      <c r="M1226" t="s">
        <v>1664</v>
      </c>
      <c r="N1226" t="s">
        <v>19</v>
      </c>
      <c r="P1226">
        <v>2</v>
      </c>
      <c r="Q1226">
        <v>0</v>
      </c>
      <c r="R1226">
        <v>0</v>
      </c>
      <c r="S1226">
        <v>0</v>
      </c>
      <c r="U1226">
        <v>1</v>
      </c>
      <c r="V1226">
        <v>0</v>
      </c>
      <c r="W1226" t="s">
        <v>20</v>
      </c>
      <c r="Y1226" t="s">
        <v>1278</v>
      </c>
      <c r="Z1226">
        <v>93</v>
      </c>
      <c r="AA1226">
        <v>41</v>
      </c>
      <c r="AB1226">
        <v>49</v>
      </c>
      <c r="AC1226" t="s">
        <v>20</v>
      </c>
      <c r="AD1226" t="s">
        <v>20</v>
      </c>
      <c r="AE1226" t="s">
        <v>20</v>
      </c>
      <c r="AF1226" t="s">
        <v>20</v>
      </c>
      <c r="AG1226">
        <v>11</v>
      </c>
      <c r="AH1226" t="s">
        <v>20</v>
      </c>
      <c r="AI1226">
        <v>1</v>
      </c>
      <c r="AJ1226" s="6" t="s">
        <v>2724</v>
      </c>
      <c r="AK1226">
        <v>1</v>
      </c>
      <c r="AL1226" s="30">
        <v>1</v>
      </c>
      <c r="AM1226">
        <v>0</v>
      </c>
      <c r="AN1226">
        <v>0</v>
      </c>
      <c r="AO1226">
        <v>0</v>
      </c>
      <c r="AQ1226" s="30">
        <v>2</v>
      </c>
      <c r="AR1226" s="31" t="s">
        <v>20</v>
      </c>
      <c r="AS1226" s="31" t="s">
        <v>20</v>
      </c>
      <c r="AT1226" s="31">
        <v>5</v>
      </c>
      <c r="AU1226" s="31">
        <v>0</v>
      </c>
      <c r="AV1226" s="31">
        <v>0</v>
      </c>
      <c r="AW1226" s="37"/>
      <c r="BA1226" t="s">
        <v>2404</v>
      </c>
      <c r="BB1226" s="6" t="s">
        <v>1444</v>
      </c>
      <c r="BC1226" s="9"/>
      <c r="BD1226" s="9"/>
      <c r="BE1226" s="9"/>
      <c r="BF1226" s="9"/>
      <c r="BG1226" s="9"/>
      <c r="BI1226" t="s">
        <v>3146</v>
      </c>
    </row>
    <row r="1227" spans="1:61" x14ac:dyDescent="0.25">
      <c r="A1227" s="88" t="s">
        <v>440</v>
      </c>
      <c r="B1227" s="9" t="s">
        <v>477</v>
      </c>
      <c r="C1227" s="9" t="str">
        <f>VLOOKUP(Tabelle1[[#This Row],[bank_name]],list_all_banks!$B$1:$C$691,2,FALSE)</f>
        <v>DK61126228</v>
      </c>
      <c r="D1227" s="6" t="s">
        <v>479</v>
      </c>
      <c r="E1227" s="42" t="str">
        <f t="shared" si="19"/>
        <v>31.12.2015</v>
      </c>
      <c r="F1227" s="9">
        <v>2015</v>
      </c>
      <c r="G1227" s="9">
        <v>1</v>
      </c>
      <c r="H1227" s="9">
        <v>2</v>
      </c>
      <c r="I1227" s="9" t="s">
        <v>1382</v>
      </c>
      <c r="J1227" s="9">
        <v>2</v>
      </c>
      <c r="K1227" s="9" t="s">
        <v>1366</v>
      </c>
      <c r="L1227" s="9">
        <v>0</v>
      </c>
      <c r="M1227" s="9" t="s">
        <v>1664</v>
      </c>
      <c r="N1227" s="9" t="s">
        <v>19</v>
      </c>
      <c r="P1227" s="9">
        <v>2</v>
      </c>
      <c r="Q1227" s="9">
        <v>0</v>
      </c>
      <c r="R1227" s="9">
        <v>0</v>
      </c>
      <c r="S1227" s="9">
        <v>0</v>
      </c>
      <c r="U1227" s="9">
        <v>1</v>
      </c>
      <c r="V1227" s="9">
        <v>0</v>
      </c>
      <c r="W1227" s="9" t="s">
        <v>20</v>
      </c>
      <c r="Y1227" s="9" t="s">
        <v>1662</v>
      </c>
      <c r="Z1227" s="9">
        <v>0</v>
      </c>
      <c r="AA1227" s="9">
        <v>637</v>
      </c>
      <c r="AB1227" s="9">
        <v>0</v>
      </c>
      <c r="AC1227" s="9" t="s">
        <v>20</v>
      </c>
      <c r="AD1227" s="9" t="s">
        <v>20</v>
      </c>
      <c r="AE1227" s="9" t="s">
        <v>20</v>
      </c>
      <c r="AF1227" s="9" t="s">
        <v>20</v>
      </c>
      <c r="AG1227" s="9">
        <v>8</v>
      </c>
      <c r="AH1227" s="9" t="s">
        <v>20</v>
      </c>
      <c r="AI1227" s="9">
        <v>1</v>
      </c>
      <c r="AJ1227" s="6" t="s">
        <v>2724</v>
      </c>
      <c r="AK1227" s="9">
        <v>1</v>
      </c>
      <c r="AL1227" s="90">
        <v>1</v>
      </c>
      <c r="AM1227" s="9">
        <v>0</v>
      </c>
      <c r="AN1227" s="9">
        <v>0</v>
      </c>
      <c r="AO1227" s="9">
        <v>0</v>
      </c>
      <c r="AQ1227" s="90">
        <v>2</v>
      </c>
      <c r="AR1227" s="112" t="s">
        <v>20</v>
      </c>
      <c r="AS1227" s="112" t="s">
        <v>20</v>
      </c>
      <c r="AT1227" s="112">
        <v>5</v>
      </c>
      <c r="AU1227" s="112">
        <v>0</v>
      </c>
      <c r="AV1227" s="112">
        <v>0</v>
      </c>
      <c r="AW1227" s="105"/>
      <c r="AX1227" s="9"/>
      <c r="BA1227" s="9" t="s">
        <v>2404</v>
      </c>
      <c r="BB1227" s="6" t="s">
        <v>1444</v>
      </c>
      <c r="BG1227" s="9"/>
      <c r="BI1227" t="s">
        <v>3146</v>
      </c>
    </row>
    <row r="1228" spans="1:61" s="44" customFormat="1" ht="15.75" thickBot="1" x14ac:dyDescent="0.3">
      <c r="A1228" s="165" t="s">
        <v>440</v>
      </c>
      <c r="B1228" s="44" t="s">
        <v>477</v>
      </c>
      <c r="C1228" s="44" t="str">
        <f>VLOOKUP(Tabelle1[[#This Row],[bank_name]],list_all_banks!$B$1:$C$691,2,FALSE)</f>
        <v>DK61126228</v>
      </c>
      <c r="D1228" s="45" t="s">
        <v>479</v>
      </c>
      <c r="E1228" s="46" t="str">
        <f t="shared" si="19"/>
        <v>31.12.2015</v>
      </c>
      <c r="F1228" s="44">
        <v>2015</v>
      </c>
      <c r="G1228" s="44">
        <v>1</v>
      </c>
      <c r="H1228" s="44">
        <v>2</v>
      </c>
      <c r="I1228" s="44" t="s">
        <v>1382</v>
      </c>
      <c r="J1228" s="44">
        <v>2</v>
      </c>
      <c r="K1228" s="44" t="s">
        <v>1366</v>
      </c>
      <c r="L1228" s="44">
        <v>0</v>
      </c>
      <c r="M1228" s="44" t="s">
        <v>1664</v>
      </c>
      <c r="N1228" s="44" t="s">
        <v>19</v>
      </c>
      <c r="O1228" s="45"/>
      <c r="P1228" s="44">
        <v>2</v>
      </c>
      <c r="Q1228" s="44">
        <v>0</v>
      </c>
      <c r="R1228" s="44">
        <v>0</v>
      </c>
      <c r="S1228" s="44">
        <v>0</v>
      </c>
      <c r="T1228" s="45"/>
      <c r="U1228" s="44">
        <v>1</v>
      </c>
      <c r="V1228" s="44">
        <v>0</v>
      </c>
      <c r="W1228" s="44" t="s">
        <v>20</v>
      </c>
      <c r="X1228" s="45"/>
      <c r="Y1228" s="44" t="s">
        <v>1650</v>
      </c>
      <c r="Z1228" s="44">
        <v>189</v>
      </c>
      <c r="AA1228" s="44">
        <v>24</v>
      </c>
      <c r="AB1228" s="44">
        <v>23</v>
      </c>
      <c r="AC1228" s="44" t="s">
        <v>20</v>
      </c>
      <c r="AD1228" s="44" t="s">
        <v>20</v>
      </c>
      <c r="AE1228" s="44" t="s">
        <v>20</v>
      </c>
      <c r="AF1228" s="44" t="s">
        <v>20</v>
      </c>
      <c r="AG1228" s="44">
        <v>-5</v>
      </c>
      <c r="AH1228" s="44" t="s">
        <v>20</v>
      </c>
      <c r="AI1228" s="44">
        <v>1</v>
      </c>
      <c r="AJ1228" s="45" t="s">
        <v>2724</v>
      </c>
      <c r="AK1228" s="44">
        <v>1</v>
      </c>
      <c r="AL1228" s="157">
        <v>1</v>
      </c>
      <c r="AM1228" s="44">
        <v>0</v>
      </c>
      <c r="AN1228" s="44">
        <v>0</v>
      </c>
      <c r="AO1228" s="44">
        <v>0</v>
      </c>
      <c r="AP1228" s="45"/>
      <c r="AQ1228" s="157">
        <v>2</v>
      </c>
      <c r="AR1228" s="158" t="s">
        <v>20</v>
      </c>
      <c r="AS1228" s="158" t="s">
        <v>20</v>
      </c>
      <c r="AT1228" s="158">
        <v>5</v>
      </c>
      <c r="AU1228" s="158">
        <v>0</v>
      </c>
      <c r="AV1228" s="158">
        <v>0</v>
      </c>
      <c r="AW1228" s="153"/>
      <c r="AY1228" s="45"/>
      <c r="AZ1228" s="46"/>
      <c r="BA1228" s="44" t="s">
        <v>2404</v>
      </c>
      <c r="BB1228" s="45" t="s">
        <v>1444</v>
      </c>
      <c r="BH1228" s="45"/>
      <c r="BI1228" t="s">
        <v>3146</v>
      </c>
    </row>
    <row r="1229" spans="1:61" x14ac:dyDescent="0.25">
      <c r="A1229" s="21" t="s">
        <v>440</v>
      </c>
      <c r="B1229" t="s">
        <v>477</v>
      </c>
      <c r="C1229" t="str">
        <f>VLOOKUP(Tabelle1[[#This Row],[bank_name]],list_all_banks!$B$1:$C$691,2,FALSE)</f>
        <v>DK61126228</v>
      </c>
      <c r="D1229" s="6" t="s">
        <v>478</v>
      </c>
      <c r="E1229" s="42" t="str">
        <f t="shared" si="19"/>
        <v>31.12.2014</v>
      </c>
      <c r="F1229">
        <v>2014</v>
      </c>
      <c r="G1229">
        <v>1</v>
      </c>
      <c r="H1229">
        <v>2</v>
      </c>
      <c r="I1229" t="s">
        <v>1382</v>
      </c>
      <c r="J1229">
        <v>2</v>
      </c>
      <c r="K1229" t="s">
        <v>1366</v>
      </c>
      <c r="L1229">
        <v>0</v>
      </c>
      <c r="M1229" t="s">
        <v>1664</v>
      </c>
      <c r="N1229" t="s">
        <v>19</v>
      </c>
      <c r="P1229">
        <v>2</v>
      </c>
      <c r="Q1229">
        <v>0</v>
      </c>
      <c r="R1229">
        <v>0</v>
      </c>
      <c r="S1229">
        <v>0</v>
      </c>
      <c r="U1229">
        <v>1</v>
      </c>
      <c r="V1229">
        <v>0</v>
      </c>
      <c r="W1229" t="s">
        <v>20</v>
      </c>
      <c r="Y1229" t="s">
        <v>820</v>
      </c>
      <c r="Z1229">
        <v>2659</v>
      </c>
      <c r="AA1229">
        <v>1420</v>
      </c>
      <c r="AB1229">
        <v>1132</v>
      </c>
      <c r="AC1229" t="s">
        <v>20</v>
      </c>
      <c r="AD1229" t="s">
        <v>20</v>
      </c>
      <c r="AE1229" t="s">
        <v>20</v>
      </c>
      <c r="AF1229" t="s">
        <v>20</v>
      </c>
      <c r="AG1229">
        <v>265</v>
      </c>
      <c r="AH1229" t="s">
        <v>20</v>
      </c>
      <c r="AI1229">
        <v>1</v>
      </c>
      <c r="AK1229">
        <v>1</v>
      </c>
      <c r="AL1229">
        <v>0</v>
      </c>
      <c r="AM1229">
        <v>0</v>
      </c>
      <c r="AN1229">
        <v>0</v>
      </c>
      <c r="AO1229">
        <v>0</v>
      </c>
      <c r="AQ1229" s="30">
        <v>3</v>
      </c>
      <c r="AR1229" s="31" t="s">
        <v>20</v>
      </c>
      <c r="AS1229" s="31" t="s">
        <v>20</v>
      </c>
      <c r="AT1229" s="31">
        <v>5</v>
      </c>
      <c r="AU1229" s="31">
        <v>0</v>
      </c>
      <c r="AV1229" s="31">
        <v>0</v>
      </c>
      <c r="AW1229" s="37"/>
      <c r="AY1229" s="6" t="s">
        <v>2272</v>
      </c>
      <c r="BA1229" s="9" t="s">
        <v>2403</v>
      </c>
      <c r="BB1229" s="6" t="s">
        <v>1443</v>
      </c>
      <c r="BG1229" s="9"/>
      <c r="BI1229" t="s">
        <v>3146</v>
      </c>
    </row>
    <row r="1230" spans="1:61" x14ac:dyDescent="0.25">
      <c r="A1230" s="21" t="s">
        <v>440</v>
      </c>
      <c r="B1230" t="s">
        <v>477</v>
      </c>
      <c r="C1230" t="str">
        <f>VLOOKUP(Tabelle1[[#This Row],[bank_name]],list_all_banks!$B$1:$C$691,2,FALSE)</f>
        <v>DK61126228</v>
      </c>
      <c r="D1230" s="6" t="s">
        <v>478</v>
      </c>
      <c r="E1230" s="42" t="str">
        <f t="shared" si="19"/>
        <v>31.12.2014</v>
      </c>
      <c r="F1230">
        <v>2014</v>
      </c>
      <c r="G1230">
        <v>1</v>
      </c>
      <c r="H1230">
        <v>2</v>
      </c>
      <c r="I1230" t="s">
        <v>1382</v>
      </c>
      <c r="J1230">
        <v>2</v>
      </c>
      <c r="K1230" t="s">
        <v>1366</v>
      </c>
      <c r="L1230">
        <v>0</v>
      </c>
      <c r="M1230" t="s">
        <v>1664</v>
      </c>
      <c r="N1230" t="s">
        <v>19</v>
      </c>
      <c r="P1230">
        <v>2</v>
      </c>
      <c r="Q1230">
        <v>0</v>
      </c>
      <c r="R1230">
        <v>0</v>
      </c>
      <c r="S1230">
        <v>0</v>
      </c>
      <c r="U1230">
        <v>1</v>
      </c>
      <c r="V1230">
        <v>0</v>
      </c>
      <c r="W1230" t="s">
        <v>20</v>
      </c>
      <c r="Y1230" t="s">
        <v>440</v>
      </c>
      <c r="Z1230">
        <v>55803</v>
      </c>
      <c r="AA1230">
        <v>10567</v>
      </c>
      <c r="AB1230" s="30">
        <v>-1085</v>
      </c>
      <c r="AC1230" t="s">
        <v>20</v>
      </c>
      <c r="AD1230" t="s">
        <v>20</v>
      </c>
      <c r="AE1230" t="s">
        <v>20</v>
      </c>
      <c r="AF1230" t="s">
        <v>20</v>
      </c>
      <c r="AG1230">
        <v>1816</v>
      </c>
      <c r="AH1230" t="s">
        <v>20</v>
      </c>
      <c r="AI1230">
        <v>1</v>
      </c>
      <c r="AK1230">
        <v>1</v>
      </c>
      <c r="AL1230">
        <v>0</v>
      </c>
      <c r="AM1230">
        <v>0</v>
      </c>
      <c r="AN1230">
        <v>0</v>
      </c>
      <c r="AO1230">
        <v>0</v>
      </c>
      <c r="AQ1230" s="30">
        <v>3</v>
      </c>
      <c r="AR1230" s="31" t="s">
        <v>20</v>
      </c>
      <c r="AS1230" s="31" t="s">
        <v>20</v>
      </c>
      <c r="AT1230" s="31">
        <v>5</v>
      </c>
      <c r="AU1230" s="31">
        <v>0</v>
      </c>
      <c r="AV1230" s="31">
        <v>0</v>
      </c>
      <c r="AW1230" s="37"/>
      <c r="BA1230" t="s">
        <v>2403</v>
      </c>
      <c r="BB1230" s="6" t="s">
        <v>1443</v>
      </c>
      <c r="BG1230" s="9"/>
      <c r="BI1230" t="s">
        <v>3146</v>
      </c>
    </row>
    <row r="1231" spans="1:61" x14ac:dyDescent="0.25">
      <c r="A1231" s="21" t="s">
        <v>440</v>
      </c>
      <c r="B1231" t="s">
        <v>477</v>
      </c>
      <c r="C1231" t="str">
        <f>VLOOKUP(Tabelle1[[#This Row],[bank_name]],list_all_banks!$B$1:$C$691,2,FALSE)</f>
        <v>DK61126228</v>
      </c>
      <c r="D1231" s="6" t="s">
        <v>478</v>
      </c>
      <c r="E1231" s="42" t="str">
        <f t="shared" si="19"/>
        <v>31.12.2014</v>
      </c>
      <c r="F1231">
        <v>2014</v>
      </c>
      <c r="G1231">
        <v>1</v>
      </c>
      <c r="H1231">
        <v>2</v>
      </c>
      <c r="I1231" t="s">
        <v>1382</v>
      </c>
      <c r="J1231">
        <v>2</v>
      </c>
      <c r="K1231" t="s">
        <v>1366</v>
      </c>
      <c r="L1231">
        <v>0</v>
      </c>
      <c r="M1231" t="s">
        <v>1664</v>
      </c>
      <c r="N1231" t="s">
        <v>19</v>
      </c>
      <c r="P1231">
        <v>2</v>
      </c>
      <c r="Q1231">
        <v>0</v>
      </c>
      <c r="R1231">
        <v>0</v>
      </c>
      <c r="S1231">
        <v>0</v>
      </c>
      <c r="U1231">
        <v>1</v>
      </c>
      <c r="V1231">
        <v>0</v>
      </c>
      <c r="W1231" t="s">
        <v>20</v>
      </c>
      <c r="Y1231" t="s">
        <v>641</v>
      </c>
      <c r="Z1231">
        <v>6557</v>
      </c>
      <c r="AA1231">
        <v>1979</v>
      </c>
      <c r="AB1231">
        <v>1845</v>
      </c>
      <c r="AC1231" t="s">
        <v>20</v>
      </c>
      <c r="AD1231" t="s">
        <v>20</v>
      </c>
      <c r="AE1231" t="s">
        <v>20</v>
      </c>
      <c r="AF1231" t="s">
        <v>20</v>
      </c>
      <c r="AG1231">
        <v>381</v>
      </c>
      <c r="AH1231" t="s">
        <v>20</v>
      </c>
      <c r="AI1231">
        <v>1</v>
      </c>
      <c r="AK1231">
        <v>1</v>
      </c>
      <c r="AL1231">
        <v>0</v>
      </c>
      <c r="AM1231">
        <v>0</v>
      </c>
      <c r="AN1231">
        <v>0</v>
      </c>
      <c r="AO1231">
        <v>0</v>
      </c>
      <c r="AQ1231" s="30">
        <v>3</v>
      </c>
      <c r="AR1231" s="31" t="s">
        <v>20</v>
      </c>
      <c r="AS1231" s="31" t="s">
        <v>20</v>
      </c>
      <c r="AT1231" s="31">
        <v>5</v>
      </c>
      <c r="AU1231" s="31">
        <v>0</v>
      </c>
      <c r="AV1231" s="31">
        <v>0</v>
      </c>
      <c r="AW1231" s="37"/>
      <c r="BA1231" t="s">
        <v>2403</v>
      </c>
      <c r="BB1231" s="6" t="s">
        <v>1443</v>
      </c>
      <c r="BG1231" s="9"/>
      <c r="BI1231" t="s">
        <v>3146</v>
      </c>
    </row>
    <row r="1232" spans="1:61" x14ac:dyDescent="0.25">
      <c r="A1232" s="21" t="s">
        <v>440</v>
      </c>
      <c r="B1232" t="s">
        <v>477</v>
      </c>
      <c r="C1232" t="str">
        <f>VLOOKUP(Tabelle1[[#This Row],[bank_name]],list_all_banks!$B$1:$C$691,2,FALSE)</f>
        <v>DK61126228</v>
      </c>
      <c r="D1232" s="6" t="s">
        <v>478</v>
      </c>
      <c r="E1232" s="42" t="str">
        <f t="shared" si="19"/>
        <v>31.12.2014</v>
      </c>
      <c r="F1232">
        <v>2014</v>
      </c>
      <c r="G1232">
        <v>1</v>
      </c>
      <c r="H1232">
        <v>2</v>
      </c>
      <c r="I1232" t="s">
        <v>1382</v>
      </c>
      <c r="J1232">
        <v>2</v>
      </c>
      <c r="K1232" t="s">
        <v>1366</v>
      </c>
      <c r="L1232">
        <v>0</v>
      </c>
      <c r="M1232" t="s">
        <v>1664</v>
      </c>
      <c r="N1232" t="s">
        <v>19</v>
      </c>
      <c r="P1232">
        <v>2</v>
      </c>
      <c r="Q1232">
        <v>0</v>
      </c>
      <c r="R1232">
        <v>0</v>
      </c>
      <c r="S1232">
        <v>0</v>
      </c>
      <c r="U1232">
        <v>1</v>
      </c>
      <c r="V1232">
        <v>0</v>
      </c>
      <c r="W1232" t="s">
        <v>20</v>
      </c>
      <c r="Y1232" t="s">
        <v>1327</v>
      </c>
      <c r="Z1232">
        <v>9651</v>
      </c>
      <c r="AA1232">
        <v>1277</v>
      </c>
      <c r="AB1232">
        <v>3490</v>
      </c>
      <c r="AC1232" t="s">
        <v>20</v>
      </c>
      <c r="AD1232" t="s">
        <v>20</v>
      </c>
      <c r="AE1232" t="s">
        <v>20</v>
      </c>
      <c r="AF1232" t="s">
        <v>20</v>
      </c>
      <c r="AG1232">
        <v>749</v>
      </c>
      <c r="AH1232" t="s">
        <v>20</v>
      </c>
      <c r="AI1232">
        <v>1</v>
      </c>
      <c r="AK1232">
        <v>1</v>
      </c>
      <c r="AL1232">
        <v>0</v>
      </c>
      <c r="AM1232">
        <v>0</v>
      </c>
      <c r="AN1232">
        <v>0</v>
      </c>
      <c r="AO1232">
        <v>0</v>
      </c>
      <c r="AQ1232" s="30">
        <v>3</v>
      </c>
      <c r="AR1232" s="31" t="s">
        <v>20</v>
      </c>
      <c r="AS1232" s="31" t="s">
        <v>20</v>
      </c>
      <c r="AT1232" s="31">
        <v>5</v>
      </c>
      <c r="AU1232" s="31">
        <v>0</v>
      </c>
      <c r="AV1232" s="31">
        <v>0</v>
      </c>
      <c r="AW1232" s="37"/>
      <c r="BA1232" t="s">
        <v>2403</v>
      </c>
      <c r="BB1232" s="6" t="s">
        <v>1443</v>
      </c>
      <c r="BG1232" s="9"/>
      <c r="BI1232" t="s">
        <v>3146</v>
      </c>
    </row>
    <row r="1233" spans="1:61" x14ac:dyDescent="0.25">
      <c r="A1233" s="21" t="s">
        <v>440</v>
      </c>
      <c r="B1233" t="s">
        <v>477</v>
      </c>
      <c r="C1233" t="str">
        <f>VLOOKUP(Tabelle1[[#This Row],[bank_name]],list_all_banks!$B$1:$C$691,2,FALSE)</f>
        <v>DK61126228</v>
      </c>
      <c r="D1233" s="6" t="s">
        <v>478</v>
      </c>
      <c r="E1233" s="42" t="str">
        <f t="shared" si="19"/>
        <v>31.12.2014</v>
      </c>
      <c r="F1233">
        <v>2014</v>
      </c>
      <c r="G1233">
        <v>1</v>
      </c>
      <c r="H1233">
        <v>2</v>
      </c>
      <c r="I1233" t="s">
        <v>1382</v>
      </c>
      <c r="J1233">
        <v>2</v>
      </c>
      <c r="K1233" t="s">
        <v>1366</v>
      </c>
      <c r="L1233">
        <v>0</v>
      </c>
      <c r="M1233" t="s">
        <v>1664</v>
      </c>
      <c r="N1233" t="s">
        <v>19</v>
      </c>
      <c r="P1233">
        <v>2</v>
      </c>
      <c r="Q1233">
        <v>0</v>
      </c>
      <c r="R1233">
        <v>0</v>
      </c>
      <c r="S1233">
        <v>0</v>
      </c>
      <c r="U1233">
        <v>1</v>
      </c>
      <c r="V1233">
        <v>0</v>
      </c>
      <c r="W1233" t="s">
        <v>20</v>
      </c>
      <c r="Y1233" t="s">
        <v>1672</v>
      </c>
      <c r="Z1233">
        <v>9607</v>
      </c>
      <c r="AA1233">
        <v>1269</v>
      </c>
      <c r="AB1233">
        <v>2559</v>
      </c>
      <c r="AC1233" t="s">
        <v>20</v>
      </c>
      <c r="AD1233" t="s">
        <v>20</v>
      </c>
      <c r="AE1233" t="s">
        <v>20</v>
      </c>
      <c r="AF1233" t="s">
        <v>20</v>
      </c>
      <c r="AG1233">
        <v>637</v>
      </c>
      <c r="AH1233" t="s">
        <v>20</v>
      </c>
      <c r="AI1233">
        <v>1</v>
      </c>
      <c r="AK1233">
        <v>1</v>
      </c>
      <c r="AL1233">
        <v>0</v>
      </c>
      <c r="AM1233">
        <v>0</v>
      </c>
      <c r="AN1233">
        <v>0</v>
      </c>
      <c r="AO1233">
        <v>0</v>
      </c>
      <c r="AQ1233" s="30">
        <v>3</v>
      </c>
      <c r="AR1233" s="31" t="s">
        <v>20</v>
      </c>
      <c r="AS1233" s="31" t="s">
        <v>20</v>
      </c>
      <c r="AT1233" s="31">
        <v>5</v>
      </c>
      <c r="AU1233" s="31">
        <v>0</v>
      </c>
      <c r="AV1233" s="31">
        <v>0</v>
      </c>
      <c r="AW1233" s="37"/>
      <c r="BA1233" t="s">
        <v>2403</v>
      </c>
      <c r="BB1233" s="6" t="s">
        <v>1443</v>
      </c>
      <c r="BG1233" s="9"/>
      <c r="BI1233" t="s">
        <v>3146</v>
      </c>
    </row>
    <row r="1234" spans="1:61" x14ac:dyDescent="0.25">
      <c r="A1234" s="88" t="s">
        <v>440</v>
      </c>
      <c r="B1234" s="9" t="s">
        <v>477</v>
      </c>
      <c r="C1234" s="9" t="str">
        <f>VLOOKUP(Tabelle1[[#This Row],[bank_name]],list_all_banks!$B$1:$C$691,2,FALSE)</f>
        <v>DK61126228</v>
      </c>
      <c r="D1234" s="6" t="s">
        <v>478</v>
      </c>
      <c r="E1234" s="42" t="str">
        <f t="shared" si="19"/>
        <v>31.12.2014</v>
      </c>
      <c r="F1234" s="9">
        <v>2014</v>
      </c>
      <c r="G1234" s="9">
        <v>1</v>
      </c>
      <c r="H1234" s="9">
        <v>2</v>
      </c>
      <c r="I1234" s="9" t="s">
        <v>1382</v>
      </c>
      <c r="J1234" s="9">
        <v>2</v>
      </c>
      <c r="K1234" s="9" t="s">
        <v>1366</v>
      </c>
      <c r="L1234" s="9">
        <v>0</v>
      </c>
      <c r="M1234" s="9" t="s">
        <v>1664</v>
      </c>
      <c r="N1234" s="9" t="s">
        <v>19</v>
      </c>
      <c r="P1234" s="9">
        <v>2</v>
      </c>
      <c r="Q1234" s="9">
        <v>0</v>
      </c>
      <c r="R1234" s="9">
        <v>0</v>
      </c>
      <c r="S1234" s="9">
        <v>0</v>
      </c>
      <c r="U1234" s="9">
        <v>1</v>
      </c>
      <c r="V1234" s="9">
        <v>0</v>
      </c>
      <c r="W1234" s="9" t="s">
        <v>20</v>
      </c>
      <c r="Y1234" s="9" t="s">
        <v>1001</v>
      </c>
      <c r="Z1234" s="9">
        <v>703</v>
      </c>
      <c r="AA1234" s="9">
        <v>101</v>
      </c>
      <c r="AB1234" s="9">
        <v>-742</v>
      </c>
      <c r="AC1234" s="9" t="s">
        <v>20</v>
      </c>
      <c r="AD1234" s="9" t="s">
        <v>20</v>
      </c>
      <c r="AE1234" s="9" t="s">
        <v>20</v>
      </c>
      <c r="AF1234" s="9" t="s">
        <v>20</v>
      </c>
      <c r="AG1234" s="9">
        <v>0</v>
      </c>
      <c r="AH1234" s="9" t="s">
        <v>20</v>
      </c>
      <c r="AI1234" s="9">
        <v>1</v>
      </c>
      <c r="AK1234" s="9">
        <v>1</v>
      </c>
      <c r="AL1234" s="9">
        <v>0</v>
      </c>
      <c r="AM1234" s="9">
        <v>0</v>
      </c>
      <c r="AN1234" s="9">
        <v>0</v>
      </c>
      <c r="AO1234" s="9">
        <v>0</v>
      </c>
      <c r="AQ1234" s="90">
        <v>3</v>
      </c>
      <c r="AR1234" s="112" t="s">
        <v>20</v>
      </c>
      <c r="AS1234" s="112" t="s">
        <v>20</v>
      </c>
      <c r="AT1234" s="112">
        <v>5</v>
      </c>
      <c r="AU1234" s="112">
        <v>0</v>
      </c>
      <c r="AV1234" s="112">
        <v>0</v>
      </c>
      <c r="AW1234" s="105"/>
      <c r="AX1234" s="9"/>
      <c r="BA1234" s="9" t="s">
        <v>2403</v>
      </c>
      <c r="BB1234" s="6" t="s">
        <v>1443</v>
      </c>
      <c r="BG1234" s="9"/>
      <c r="BI1234" t="s">
        <v>3146</v>
      </c>
    </row>
    <row r="1235" spans="1:61" x14ac:dyDescent="0.25">
      <c r="A1235" s="21" t="s">
        <v>440</v>
      </c>
      <c r="B1235" t="s">
        <v>477</v>
      </c>
      <c r="C1235" t="str">
        <f>VLOOKUP(Tabelle1[[#This Row],[bank_name]],list_all_banks!$B$1:$C$691,2,FALSE)</f>
        <v>DK61126228</v>
      </c>
      <c r="D1235" s="6" t="s">
        <v>478</v>
      </c>
      <c r="E1235" s="42" t="str">
        <f t="shared" si="19"/>
        <v>31.12.2014</v>
      </c>
      <c r="F1235">
        <v>2014</v>
      </c>
      <c r="G1235">
        <v>1</v>
      </c>
      <c r="H1235">
        <v>2</v>
      </c>
      <c r="I1235" t="s">
        <v>1382</v>
      </c>
      <c r="J1235">
        <v>2</v>
      </c>
      <c r="K1235" t="s">
        <v>1366</v>
      </c>
      <c r="L1235">
        <v>0</v>
      </c>
      <c r="M1235" t="s">
        <v>1664</v>
      </c>
      <c r="N1235" t="s">
        <v>19</v>
      </c>
      <c r="P1235">
        <v>2</v>
      </c>
      <c r="Q1235">
        <v>0</v>
      </c>
      <c r="R1235">
        <v>0</v>
      </c>
      <c r="S1235">
        <v>0</v>
      </c>
      <c r="U1235">
        <v>1</v>
      </c>
      <c r="V1235">
        <v>0</v>
      </c>
      <c r="W1235" t="s">
        <v>20</v>
      </c>
      <c r="Y1235" t="s">
        <v>487</v>
      </c>
      <c r="Z1235">
        <v>400</v>
      </c>
      <c r="AA1235">
        <v>489</v>
      </c>
      <c r="AB1235">
        <v>218</v>
      </c>
      <c r="AC1235" t="s">
        <v>20</v>
      </c>
      <c r="AD1235" t="s">
        <v>20</v>
      </c>
      <c r="AE1235" t="s">
        <v>20</v>
      </c>
      <c r="AF1235" t="s">
        <v>20</v>
      </c>
      <c r="AG1235">
        <v>61</v>
      </c>
      <c r="AH1235" t="s">
        <v>20</v>
      </c>
      <c r="AI1235">
        <v>1</v>
      </c>
      <c r="AK1235">
        <v>1</v>
      </c>
      <c r="AL1235">
        <v>0</v>
      </c>
      <c r="AM1235">
        <v>0</v>
      </c>
      <c r="AN1235">
        <v>0</v>
      </c>
      <c r="AO1235">
        <v>0</v>
      </c>
      <c r="AQ1235" s="30">
        <v>3</v>
      </c>
      <c r="AR1235" s="31" t="s">
        <v>20</v>
      </c>
      <c r="AS1235" s="31" t="s">
        <v>20</v>
      </c>
      <c r="AT1235" s="31">
        <v>5</v>
      </c>
      <c r="AU1235" s="31">
        <v>0</v>
      </c>
      <c r="AV1235" s="31">
        <v>0</v>
      </c>
      <c r="AW1235" s="37"/>
      <c r="BA1235" t="s">
        <v>2403</v>
      </c>
      <c r="BB1235" s="6" t="s">
        <v>1443</v>
      </c>
      <c r="BG1235" s="9"/>
      <c r="BI1235" t="s">
        <v>3146</v>
      </c>
    </row>
    <row r="1236" spans="1:61" x14ac:dyDescent="0.25">
      <c r="A1236" s="21" t="s">
        <v>440</v>
      </c>
      <c r="B1236" t="s">
        <v>477</v>
      </c>
      <c r="C1236" t="str">
        <f>VLOOKUP(Tabelle1[[#This Row],[bank_name]],list_all_banks!$B$1:$C$691,2,FALSE)</f>
        <v>DK61126228</v>
      </c>
      <c r="D1236" s="6" t="s">
        <v>478</v>
      </c>
      <c r="E1236" s="42" t="str">
        <f t="shared" si="19"/>
        <v>31.12.2014</v>
      </c>
      <c r="F1236">
        <v>2014</v>
      </c>
      <c r="G1236">
        <v>1</v>
      </c>
      <c r="H1236">
        <v>2</v>
      </c>
      <c r="I1236" t="s">
        <v>1382</v>
      </c>
      <c r="J1236">
        <v>2</v>
      </c>
      <c r="K1236" t="s">
        <v>1366</v>
      </c>
      <c r="L1236">
        <v>0</v>
      </c>
      <c r="M1236" t="s">
        <v>1664</v>
      </c>
      <c r="N1236" t="s">
        <v>19</v>
      </c>
      <c r="P1236">
        <v>2</v>
      </c>
      <c r="Q1236">
        <v>0</v>
      </c>
      <c r="R1236">
        <v>0</v>
      </c>
      <c r="S1236">
        <v>0</v>
      </c>
      <c r="U1236">
        <v>1</v>
      </c>
      <c r="V1236">
        <v>0</v>
      </c>
      <c r="W1236" t="s">
        <v>20</v>
      </c>
      <c r="Y1236" t="s">
        <v>1205</v>
      </c>
      <c r="Z1236">
        <v>78</v>
      </c>
      <c r="AA1236">
        <v>85</v>
      </c>
      <c r="AB1236">
        <v>-18</v>
      </c>
      <c r="AC1236" t="s">
        <v>20</v>
      </c>
      <c r="AD1236" t="s">
        <v>20</v>
      </c>
      <c r="AE1236" t="s">
        <v>20</v>
      </c>
      <c r="AF1236" t="s">
        <v>20</v>
      </c>
      <c r="AG1236">
        <v>-14</v>
      </c>
      <c r="AH1236" t="s">
        <v>20</v>
      </c>
      <c r="AI1236">
        <v>1</v>
      </c>
      <c r="AK1236">
        <v>1</v>
      </c>
      <c r="AL1236">
        <v>0</v>
      </c>
      <c r="AM1236">
        <v>0</v>
      </c>
      <c r="AN1236">
        <v>0</v>
      </c>
      <c r="AO1236">
        <v>0</v>
      </c>
      <c r="AQ1236" s="30">
        <v>3</v>
      </c>
      <c r="AR1236" s="31" t="s">
        <v>20</v>
      </c>
      <c r="AS1236" s="31" t="s">
        <v>20</v>
      </c>
      <c r="AT1236" s="31">
        <v>5</v>
      </c>
      <c r="AU1236" s="31">
        <v>0</v>
      </c>
      <c r="AV1236" s="31">
        <v>0</v>
      </c>
      <c r="AW1236" s="37"/>
      <c r="BA1236" t="s">
        <v>2403</v>
      </c>
      <c r="BB1236" s="6" t="s">
        <v>1443</v>
      </c>
      <c r="BG1236" s="9"/>
      <c r="BI1236" t="s">
        <v>3146</v>
      </c>
    </row>
    <row r="1237" spans="1:61" x14ac:dyDescent="0.25">
      <c r="A1237" s="88" t="s">
        <v>440</v>
      </c>
      <c r="B1237" s="9" t="s">
        <v>477</v>
      </c>
      <c r="C1237" s="9" t="str">
        <f>VLOOKUP(Tabelle1[[#This Row],[bank_name]],list_all_banks!$B$1:$C$691,2,FALSE)</f>
        <v>DK61126228</v>
      </c>
      <c r="D1237" s="6" t="s">
        <v>478</v>
      </c>
      <c r="E1237" s="42" t="str">
        <f t="shared" si="19"/>
        <v>31.12.2014</v>
      </c>
      <c r="F1237" s="9">
        <v>2014</v>
      </c>
      <c r="G1237" s="9">
        <v>1</v>
      </c>
      <c r="H1237" s="9">
        <v>2</v>
      </c>
      <c r="I1237" s="9" t="s">
        <v>1382</v>
      </c>
      <c r="J1237" s="9">
        <v>2</v>
      </c>
      <c r="K1237" s="9" t="s">
        <v>1366</v>
      </c>
      <c r="L1237" s="9">
        <v>0</v>
      </c>
      <c r="M1237" s="9" t="s">
        <v>1664</v>
      </c>
      <c r="N1237" s="9" t="s">
        <v>19</v>
      </c>
      <c r="P1237" s="9">
        <v>2</v>
      </c>
      <c r="Q1237" s="9">
        <v>0</v>
      </c>
      <c r="R1237" s="9">
        <v>0</v>
      </c>
      <c r="S1237" s="9">
        <v>0</v>
      </c>
      <c r="U1237" s="9">
        <v>1</v>
      </c>
      <c r="V1237" s="9">
        <v>0</v>
      </c>
      <c r="W1237" s="9" t="s">
        <v>20</v>
      </c>
      <c r="Y1237" s="9" t="s">
        <v>1165</v>
      </c>
      <c r="Z1237" s="9">
        <v>247</v>
      </c>
      <c r="AA1237" s="9">
        <v>994</v>
      </c>
      <c r="AB1237" s="9">
        <v>66</v>
      </c>
      <c r="AC1237" s="9" t="s">
        <v>20</v>
      </c>
      <c r="AD1237" s="9" t="s">
        <v>20</v>
      </c>
      <c r="AE1237" s="9" t="s">
        <v>20</v>
      </c>
      <c r="AF1237" s="9" t="s">
        <v>20</v>
      </c>
      <c r="AG1237" s="9">
        <v>7</v>
      </c>
      <c r="AH1237" s="9" t="s">
        <v>20</v>
      </c>
      <c r="AI1237" s="9">
        <v>1</v>
      </c>
      <c r="AK1237" s="9">
        <v>1</v>
      </c>
      <c r="AL1237" s="9">
        <v>0</v>
      </c>
      <c r="AM1237" s="9">
        <v>0</v>
      </c>
      <c r="AN1237" s="9">
        <v>0</v>
      </c>
      <c r="AO1237" s="9">
        <v>0</v>
      </c>
      <c r="AQ1237" s="90">
        <v>3</v>
      </c>
      <c r="AR1237" s="112" t="s">
        <v>20</v>
      </c>
      <c r="AS1237" s="112" t="s">
        <v>20</v>
      </c>
      <c r="AT1237" s="112">
        <v>5</v>
      </c>
      <c r="AU1237" s="112">
        <v>0</v>
      </c>
      <c r="AV1237" s="112">
        <v>0</v>
      </c>
      <c r="AW1237" s="105"/>
      <c r="AX1237" s="9"/>
      <c r="BA1237" s="9" t="s">
        <v>2403</v>
      </c>
      <c r="BB1237" s="6" t="s">
        <v>1443</v>
      </c>
      <c r="BC1237" s="9"/>
      <c r="BD1237" s="9"/>
      <c r="BE1237" s="9"/>
      <c r="BF1237" s="9"/>
      <c r="BG1237" s="9"/>
      <c r="BI1237" t="s">
        <v>3146</v>
      </c>
    </row>
    <row r="1238" spans="1:61" x14ac:dyDescent="0.25">
      <c r="A1238" s="21" t="s">
        <v>440</v>
      </c>
      <c r="B1238" t="s">
        <v>477</v>
      </c>
      <c r="C1238" t="str">
        <f>VLOOKUP(Tabelle1[[#This Row],[bank_name]],list_all_banks!$B$1:$C$691,2,FALSE)</f>
        <v>DK61126228</v>
      </c>
      <c r="D1238" s="6" t="s">
        <v>478</v>
      </c>
      <c r="E1238" s="42" t="str">
        <f t="shared" si="19"/>
        <v>31.12.2014</v>
      </c>
      <c r="F1238">
        <v>2014</v>
      </c>
      <c r="G1238">
        <v>1</v>
      </c>
      <c r="H1238">
        <v>2</v>
      </c>
      <c r="I1238" t="s">
        <v>1382</v>
      </c>
      <c r="J1238">
        <v>2</v>
      </c>
      <c r="K1238" t="s">
        <v>1366</v>
      </c>
      <c r="L1238">
        <v>0</v>
      </c>
      <c r="M1238" t="s">
        <v>1664</v>
      </c>
      <c r="N1238" t="s">
        <v>19</v>
      </c>
      <c r="P1238">
        <v>2</v>
      </c>
      <c r="Q1238">
        <v>0</v>
      </c>
      <c r="R1238">
        <v>0</v>
      </c>
      <c r="S1238">
        <v>0</v>
      </c>
      <c r="U1238">
        <v>1</v>
      </c>
      <c r="V1238">
        <v>0</v>
      </c>
      <c r="W1238" t="s">
        <v>20</v>
      </c>
      <c r="Y1238" t="s">
        <v>1170</v>
      </c>
      <c r="Z1238">
        <v>746</v>
      </c>
      <c r="AA1238">
        <v>92</v>
      </c>
      <c r="AB1238">
        <v>128</v>
      </c>
      <c r="AC1238" t="s">
        <v>20</v>
      </c>
      <c r="AD1238" t="s">
        <v>20</v>
      </c>
      <c r="AE1238" t="s">
        <v>20</v>
      </c>
      <c r="AF1238" t="s">
        <v>20</v>
      </c>
      <c r="AG1238">
        <v>36</v>
      </c>
      <c r="AH1238" t="s">
        <v>20</v>
      </c>
      <c r="AI1238">
        <v>1</v>
      </c>
      <c r="AK1238">
        <v>1</v>
      </c>
      <c r="AL1238">
        <v>0</v>
      </c>
      <c r="AM1238">
        <v>0</v>
      </c>
      <c r="AN1238">
        <v>0</v>
      </c>
      <c r="AO1238">
        <v>0</v>
      </c>
      <c r="AQ1238" s="30">
        <v>3</v>
      </c>
      <c r="AR1238" s="31" t="s">
        <v>20</v>
      </c>
      <c r="AS1238" s="31" t="s">
        <v>20</v>
      </c>
      <c r="AT1238" s="31">
        <v>5</v>
      </c>
      <c r="AU1238" s="31">
        <v>0</v>
      </c>
      <c r="AV1238" s="31">
        <v>0</v>
      </c>
      <c r="AW1238" s="37"/>
      <c r="BA1238" t="s">
        <v>2403</v>
      </c>
      <c r="BB1238" s="6" t="s">
        <v>1443</v>
      </c>
      <c r="BG1238" s="9"/>
      <c r="BI1238" t="s">
        <v>3146</v>
      </c>
    </row>
    <row r="1239" spans="1:61" x14ac:dyDescent="0.25">
      <c r="A1239" s="21" t="s">
        <v>440</v>
      </c>
      <c r="B1239" t="s">
        <v>477</v>
      </c>
      <c r="C1239" t="str">
        <f>VLOOKUP(Tabelle1[[#This Row],[bank_name]],list_all_banks!$B$1:$C$691,2,FALSE)</f>
        <v>DK61126228</v>
      </c>
      <c r="D1239" s="6" t="s">
        <v>478</v>
      </c>
      <c r="E1239" s="42" t="str">
        <f t="shared" si="19"/>
        <v>31.12.2014</v>
      </c>
      <c r="F1239">
        <v>2014</v>
      </c>
      <c r="G1239">
        <v>1</v>
      </c>
      <c r="H1239">
        <v>2</v>
      </c>
      <c r="I1239" t="s">
        <v>1382</v>
      </c>
      <c r="J1239">
        <v>2</v>
      </c>
      <c r="K1239" t="s">
        <v>1366</v>
      </c>
      <c r="L1239">
        <v>0</v>
      </c>
      <c r="M1239" t="s">
        <v>1664</v>
      </c>
      <c r="N1239" t="s">
        <v>19</v>
      </c>
      <c r="P1239">
        <v>2</v>
      </c>
      <c r="Q1239">
        <v>0</v>
      </c>
      <c r="R1239">
        <v>0</v>
      </c>
      <c r="S1239">
        <v>0</v>
      </c>
      <c r="U1239">
        <v>1</v>
      </c>
      <c r="V1239">
        <v>0</v>
      </c>
      <c r="W1239" t="s">
        <v>20</v>
      </c>
      <c r="Y1239" t="s">
        <v>1661</v>
      </c>
      <c r="Z1239">
        <v>113</v>
      </c>
      <c r="AA1239">
        <v>46</v>
      </c>
      <c r="AB1239">
        <v>39</v>
      </c>
      <c r="AC1239" t="s">
        <v>20</v>
      </c>
      <c r="AD1239" t="s">
        <v>20</v>
      </c>
      <c r="AE1239" t="s">
        <v>20</v>
      </c>
      <c r="AF1239" t="s">
        <v>20</v>
      </c>
      <c r="AG1239">
        <v>8</v>
      </c>
      <c r="AH1239" t="s">
        <v>20</v>
      </c>
      <c r="AI1239">
        <v>1</v>
      </c>
      <c r="AK1239">
        <v>1</v>
      </c>
      <c r="AL1239">
        <v>0</v>
      </c>
      <c r="AM1239">
        <v>0</v>
      </c>
      <c r="AN1239">
        <v>0</v>
      </c>
      <c r="AO1239">
        <v>0</v>
      </c>
      <c r="AQ1239" s="30">
        <v>3</v>
      </c>
      <c r="AR1239" s="31" t="s">
        <v>20</v>
      </c>
      <c r="AS1239" s="31" t="s">
        <v>20</v>
      </c>
      <c r="AT1239" s="31">
        <v>5</v>
      </c>
      <c r="AU1239" s="31">
        <v>0</v>
      </c>
      <c r="AV1239" s="31">
        <v>0</v>
      </c>
      <c r="AW1239" s="37"/>
      <c r="BA1239" t="s">
        <v>2403</v>
      </c>
      <c r="BB1239" s="6" t="s">
        <v>1443</v>
      </c>
      <c r="BG1239" s="9"/>
      <c r="BI1239" t="s">
        <v>3146</v>
      </c>
    </row>
    <row r="1240" spans="1:61" x14ac:dyDescent="0.25">
      <c r="A1240" s="21" t="s">
        <v>440</v>
      </c>
      <c r="B1240" t="s">
        <v>477</v>
      </c>
      <c r="C1240" t="str">
        <f>VLOOKUP(Tabelle1[[#This Row],[bank_name]],list_all_banks!$B$1:$C$691,2,FALSE)</f>
        <v>DK61126228</v>
      </c>
      <c r="D1240" s="6" t="s">
        <v>478</v>
      </c>
      <c r="E1240" s="42" t="str">
        <f t="shared" si="19"/>
        <v>31.12.2014</v>
      </c>
      <c r="F1240">
        <v>2014</v>
      </c>
      <c r="G1240">
        <v>1</v>
      </c>
      <c r="H1240">
        <v>2</v>
      </c>
      <c r="I1240" t="s">
        <v>1382</v>
      </c>
      <c r="J1240">
        <v>2</v>
      </c>
      <c r="K1240" t="s">
        <v>1366</v>
      </c>
      <c r="L1240">
        <v>0</v>
      </c>
      <c r="M1240" t="s">
        <v>1664</v>
      </c>
      <c r="N1240" t="s">
        <v>19</v>
      </c>
      <c r="P1240">
        <v>2</v>
      </c>
      <c r="Q1240">
        <v>0</v>
      </c>
      <c r="R1240">
        <v>0</v>
      </c>
      <c r="S1240">
        <v>0</v>
      </c>
      <c r="U1240">
        <v>1</v>
      </c>
      <c r="V1240">
        <v>0</v>
      </c>
      <c r="W1240" t="s">
        <v>20</v>
      </c>
      <c r="Y1240" t="s">
        <v>1</v>
      </c>
      <c r="Z1240">
        <v>256</v>
      </c>
      <c r="AA1240">
        <v>32</v>
      </c>
      <c r="AB1240">
        <v>110</v>
      </c>
      <c r="AC1240" t="s">
        <v>20</v>
      </c>
      <c r="AD1240" t="s">
        <v>20</v>
      </c>
      <c r="AE1240" t="s">
        <v>20</v>
      </c>
      <c r="AF1240" t="s">
        <v>20</v>
      </c>
      <c r="AG1240">
        <v>31</v>
      </c>
      <c r="AH1240" t="s">
        <v>20</v>
      </c>
      <c r="AI1240">
        <v>1</v>
      </c>
      <c r="AK1240">
        <v>1</v>
      </c>
      <c r="AL1240">
        <v>0</v>
      </c>
      <c r="AM1240">
        <v>0</v>
      </c>
      <c r="AN1240">
        <v>0</v>
      </c>
      <c r="AO1240">
        <v>0</v>
      </c>
      <c r="AQ1240" s="30">
        <v>3</v>
      </c>
      <c r="AR1240" s="31" t="s">
        <v>20</v>
      </c>
      <c r="AS1240" s="31" t="s">
        <v>20</v>
      </c>
      <c r="AT1240" s="31">
        <v>5</v>
      </c>
      <c r="AU1240" s="31">
        <v>0</v>
      </c>
      <c r="AV1240" s="31">
        <v>0</v>
      </c>
      <c r="AW1240" s="37"/>
      <c r="BA1240" t="s">
        <v>2403</v>
      </c>
      <c r="BB1240" s="6" t="s">
        <v>1443</v>
      </c>
      <c r="BG1240" s="9"/>
      <c r="BI1240" t="s">
        <v>3146</v>
      </c>
    </row>
    <row r="1241" spans="1:61" x14ac:dyDescent="0.25">
      <c r="A1241" s="21" t="s">
        <v>440</v>
      </c>
      <c r="B1241" t="s">
        <v>477</v>
      </c>
      <c r="C1241" t="str">
        <f>VLOOKUP(Tabelle1[[#This Row],[bank_name]],list_all_banks!$B$1:$C$691,2,FALSE)</f>
        <v>DK61126228</v>
      </c>
      <c r="D1241" s="6" t="s">
        <v>478</v>
      </c>
      <c r="E1241" s="42" t="str">
        <f t="shared" si="19"/>
        <v>31.12.2014</v>
      </c>
      <c r="F1241">
        <v>2014</v>
      </c>
      <c r="G1241">
        <v>1</v>
      </c>
      <c r="H1241">
        <v>2</v>
      </c>
      <c r="I1241" t="s">
        <v>1382</v>
      </c>
      <c r="J1241">
        <v>2</v>
      </c>
      <c r="K1241" t="s">
        <v>1366</v>
      </c>
      <c r="L1241">
        <v>0</v>
      </c>
      <c r="M1241" t="s">
        <v>1664</v>
      </c>
      <c r="N1241" t="s">
        <v>19</v>
      </c>
      <c r="P1241">
        <v>2</v>
      </c>
      <c r="Q1241">
        <v>0</v>
      </c>
      <c r="R1241">
        <v>0</v>
      </c>
      <c r="S1241">
        <v>0</v>
      </c>
      <c r="U1241">
        <v>1</v>
      </c>
      <c r="V1241">
        <v>0</v>
      </c>
      <c r="W1241" t="s">
        <v>20</v>
      </c>
      <c r="Y1241" t="s">
        <v>1278</v>
      </c>
      <c r="Z1241">
        <v>99</v>
      </c>
      <c r="AA1241">
        <v>45</v>
      </c>
      <c r="AB1241">
        <v>48</v>
      </c>
      <c r="AC1241" t="s">
        <v>20</v>
      </c>
      <c r="AD1241" t="s">
        <v>20</v>
      </c>
      <c r="AE1241" t="s">
        <v>20</v>
      </c>
      <c r="AF1241" t="s">
        <v>20</v>
      </c>
      <c r="AG1241">
        <v>9</v>
      </c>
      <c r="AH1241" t="s">
        <v>20</v>
      </c>
      <c r="AI1241">
        <v>1</v>
      </c>
      <c r="AK1241">
        <v>1</v>
      </c>
      <c r="AL1241">
        <v>0</v>
      </c>
      <c r="AM1241">
        <v>0</v>
      </c>
      <c r="AN1241">
        <v>0</v>
      </c>
      <c r="AO1241">
        <v>0</v>
      </c>
      <c r="AQ1241" s="30">
        <v>3</v>
      </c>
      <c r="AR1241" s="31" t="s">
        <v>20</v>
      </c>
      <c r="AS1241" s="31" t="s">
        <v>20</v>
      </c>
      <c r="AT1241" s="31">
        <v>5</v>
      </c>
      <c r="AU1241" s="31">
        <v>0</v>
      </c>
      <c r="AV1241" s="31">
        <v>0</v>
      </c>
      <c r="AW1241" s="37"/>
      <c r="BA1241" t="s">
        <v>2403</v>
      </c>
      <c r="BB1241" s="6" t="s">
        <v>1443</v>
      </c>
      <c r="BG1241" s="9"/>
      <c r="BI1241" t="s">
        <v>3146</v>
      </c>
    </row>
    <row r="1242" spans="1:61" x14ac:dyDescent="0.25">
      <c r="A1242" s="21" t="s">
        <v>440</v>
      </c>
      <c r="B1242" t="s">
        <v>477</v>
      </c>
      <c r="C1242" t="str">
        <f>VLOOKUP(Tabelle1[[#This Row],[bank_name]],list_all_banks!$B$1:$C$691,2,FALSE)</f>
        <v>DK61126228</v>
      </c>
      <c r="D1242" s="6" t="s">
        <v>478</v>
      </c>
      <c r="E1242" s="42" t="str">
        <f t="shared" si="19"/>
        <v>31.12.2014</v>
      </c>
      <c r="F1242">
        <v>2014</v>
      </c>
      <c r="G1242">
        <v>1</v>
      </c>
      <c r="H1242">
        <v>2</v>
      </c>
      <c r="I1242" t="s">
        <v>1382</v>
      </c>
      <c r="J1242">
        <v>2</v>
      </c>
      <c r="K1242" t="s">
        <v>1366</v>
      </c>
      <c r="L1242">
        <v>0</v>
      </c>
      <c r="M1242" t="s">
        <v>1664</v>
      </c>
      <c r="N1242" t="s">
        <v>19</v>
      </c>
      <c r="P1242">
        <v>2</v>
      </c>
      <c r="Q1242">
        <v>0</v>
      </c>
      <c r="R1242">
        <v>0</v>
      </c>
      <c r="S1242">
        <v>0</v>
      </c>
      <c r="U1242">
        <v>1</v>
      </c>
      <c r="V1242">
        <v>0</v>
      </c>
      <c r="W1242" t="s">
        <v>20</v>
      </c>
      <c r="Y1242" t="s">
        <v>1662</v>
      </c>
      <c r="Z1242">
        <v>0</v>
      </c>
      <c r="AA1242">
        <v>59</v>
      </c>
      <c r="AB1242">
        <v>0</v>
      </c>
      <c r="AC1242" t="s">
        <v>20</v>
      </c>
      <c r="AD1242" t="s">
        <v>20</v>
      </c>
      <c r="AE1242" t="s">
        <v>20</v>
      </c>
      <c r="AF1242" t="s">
        <v>20</v>
      </c>
      <c r="AG1242">
        <v>2</v>
      </c>
      <c r="AH1242" t="s">
        <v>20</v>
      </c>
      <c r="AI1242">
        <v>1</v>
      </c>
      <c r="AK1242">
        <v>1</v>
      </c>
      <c r="AL1242">
        <v>0</v>
      </c>
      <c r="AM1242">
        <v>0</v>
      </c>
      <c r="AN1242">
        <v>0</v>
      </c>
      <c r="AO1242">
        <v>0</v>
      </c>
      <c r="AQ1242" s="30">
        <v>3</v>
      </c>
      <c r="AR1242" s="31" t="s">
        <v>20</v>
      </c>
      <c r="AS1242" s="31" t="s">
        <v>20</v>
      </c>
      <c r="AT1242" s="31">
        <v>5</v>
      </c>
      <c r="AU1242" s="31">
        <v>0</v>
      </c>
      <c r="AV1242" s="31">
        <v>0</v>
      </c>
      <c r="AW1242" s="37"/>
      <c r="BA1242" t="s">
        <v>2403</v>
      </c>
      <c r="BB1242" s="6" t="s">
        <v>1443</v>
      </c>
      <c r="BG1242" s="9"/>
      <c r="BI1242" t="s">
        <v>3146</v>
      </c>
    </row>
    <row r="1243" spans="1:61" s="44" customFormat="1" ht="15.75" thickBot="1" x14ac:dyDescent="0.3">
      <c r="A1243" s="165" t="s">
        <v>440</v>
      </c>
      <c r="B1243" s="44" t="s">
        <v>477</v>
      </c>
      <c r="C1243" s="44" t="str">
        <f>VLOOKUP(Tabelle1[[#This Row],[bank_name]],list_all_banks!$B$1:$C$691,2,FALSE)</f>
        <v>DK61126228</v>
      </c>
      <c r="D1243" s="45" t="s">
        <v>478</v>
      </c>
      <c r="E1243" s="46" t="str">
        <f t="shared" si="19"/>
        <v>31.12.2014</v>
      </c>
      <c r="F1243" s="44">
        <v>2014</v>
      </c>
      <c r="G1243" s="44">
        <v>1</v>
      </c>
      <c r="H1243" s="44">
        <v>2</v>
      </c>
      <c r="I1243" s="44" t="s">
        <v>1382</v>
      </c>
      <c r="J1243" s="44">
        <v>2</v>
      </c>
      <c r="K1243" s="44" t="s">
        <v>1366</v>
      </c>
      <c r="L1243" s="44">
        <v>0</v>
      </c>
      <c r="M1243" s="44" t="s">
        <v>1664</v>
      </c>
      <c r="N1243" s="44" t="s">
        <v>19</v>
      </c>
      <c r="O1243" s="45"/>
      <c r="P1243" s="44">
        <v>2</v>
      </c>
      <c r="Q1243" s="44">
        <v>0</v>
      </c>
      <c r="R1243" s="44">
        <v>0</v>
      </c>
      <c r="S1243" s="44">
        <v>0</v>
      </c>
      <c r="T1243" s="45"/>
      <c r="U1243" s="44">
        <v>1</v>
      </c>
      <c r="V1243" s="44">
        <v>0</v>
      </c>
      <c r="W1243" s="44" t="s">
        <v>20</v>
      </c>
      <c r="X1243" s="45"/>
      <c r="Y1243" s="44" t="s">
        <v>1650</v>
      </c>
      <c r="Z1243" s="44">
        <v>96</v>
      </c>
      <c r="AA1243" s="44">
        <v>23</v>
      </c>
      <c r="AB1243" s="44">
        <v>92</v>
      </c>
      <c r="AC1243" s="44" t="s">
        <v>20</v>
      </c>
      <c r="AD1243" s="44" t="s">
        <v>20</v>
      </c>
      <c r="AE1243" s="44" t="s">
        <v>20</v>
      </c>
      <c r="AF1243" s="44" t="s">
        <v>20</v>
      </c>
      <c r="AG1243" s="44">
        <v>0</v>
      </c>
      <c r="AH1243" s="44" t="s">
        <v>20</v>
      </c>
      <c r="AI1243" s="44">
        <v>1</v>
      </c>
      <c r="AJ1243" s="45"/>
      <c r="AK1243" s="44">
        <v>1</v>
      </c>
      <c r="AL1243" s="44">
        <v>0</v>
      </c>
      <c r="AM1243" s="44">
        <v>0</v>
      </c>
      <c r="AN1243" s="44">
        <v>0</v>
      </c>
      <c r="AO1243" s="44">
        <v>0</v>
      </c>
      <c r="AP1243" s="45"/>
      <c r="AQ1243" s="157">
        <v>3</v>
      </c>
      <c r="AR1243" s="158" t="s">
        <v>20</v>
      </c>
      <c r="AS1243" s="158" t="s">
        <v>20</v>
      </c>
      <c r="AT1243" s="158">
        <v>5</v>
      </c>
      <c r="AU1243" s="158">
        <v>0</v>
      </c>
      <c r="AV1243" s="158">
        <v>0</v>
      </c>
      <c r="AW1243" s="153"/>
      <c r="AY1243" s="45"/>
      <c r="AZ1243" s="46"/>
      <c r="BA1243" s="44" t="s">
        <v>2403</v>
      </c>
      <c r="BB1243" s="45" t="s">
        <v>1443</v>
      </c>
      <c r="BH1243" s="45"/>
      <c r="BI1243" t="s">
        <v>3146</v>
      </c>
    </row>
    <row r="1244" spans="1:61" x14ac:dyDescent="0.25">
      <c r="A1244" s="9" t="s">
        <v>440</v>
      </c>
      <c r="B1244" s="9" t="s">
        <v>481</v>
      </c>
      <c r="C1244" s="9" t="str">
        <f>VLOOKUP(Tabelle1[[#This Row],[bank_name]],list_all_banks!$B$1:$C$691,2,FALSE)</f>
        <v>DK64806815</v>
      </c>
      <c r="D1244" s="6" t="s">
        <v>482</v>
      </c>
      <c r="E1244" s="42" t="str">
        <f t="shared" si="19"/>
        <v>31.12.</v>
      </c>
      <c r="F1244" s="9"/>
      <c r="G1244" s="9"/>
      <c r="H1244" s="9"/>
      <c r="I1244" s="9"/>
      <c r="J1244" s="9"/>
      <c r="K1244" s="9"/>
      <c r="L1244" s="9"/>
      <c r="M1244" s="9"/>
      <c r="N1244" s="9"/>
      <c r="P1244" s="9"/>
      <c r="Q1244" s="9"/>
      <c r="R1244" s="9"/>
      <c r="S1244" s="9"/>
      <c r="U1244" s="9"/>
      <c r="V1244" s="9"/>
      <c r="W1244" s="9"/>
      <c r="Y1244" s="9"/>
      <c r="Z1244" s="9"/>
      <c r="AA1244" s="9"/>
      <c r="AB1244" s="9"/>
      <c r="AG1244" s="9"/>
      <c r="AH1244" s="9"/>
      <c r="AI1244" s="9"/>
      <c r="AK1244" s="9"/>
      <c r="AL1244" s="9"/>
      <c r="AM1244" s="9"/>
      <c r="AN1244" s="9"/>
      <c r="AO1244" s="9"/>
      <c r="AQ1244" s="120"/>
      <c r="AR1244" s="9"/>
      <c r="AS1244" s="9"/>
      <c r="AT1244" s="9"/>
      <c r="AU1244" s="9"/>
      <c r="AV1244" s="9"/>
      <c r="AW1244" s="121"/>
      <c r="AX1244" s="9"/>
      <c r="BA1244" s="9"/>
      <c r="BG1244" s="9"/>
    </row>
    <row r="1245" spans="1:61" x14ac:dyDescent="0.25">
      <c r="A1245" t="s">
        <v>440</v>
      </c>
      <c r="B1245" t="s">
        <v>483</v>
      </c>
      <c r="C1245" t="str">
        <f>VLOOKUP(Tabelle1[[#This Row],[bank_name]],list_all_banks!$B$1:$C$691,2,FALSE)</f>
        <v>DK67020618</v>
      </c>
      <c r="D1245" s="6" t="s">
        <v>484</v>
      </c>
      <c r="E1245" s="42" t="str">
        <f t="shared" si="19"/>
        <v>31.12.</v>
      </c>
      <c r="U1245" s="9"/>
      <c r="AQ1245" s="29"/>
      <c r="AW1245" s="28"/>
      <c r="BG1245" s="9"/>
    </row>
    <row r="1246" spans="1:61" x14ac:dyDescent="0.25">
      <c r="A1246" s="9" t="s">
        <v>440</v>
      </c>
      <c r="B1246" s="9" t="s">
        <v>485</v>
      </c>
      <c r="C1246" s="9" t="str">
        <f>VLOOKUP(Tabelle1[[#This Row],[bank_name]],list_all_banks!$B$1:$C$691,2,FALSE)</f>
        <v>DKFO10</v>
      </c>
      <c r="D1246" s="6" t="s">
        <v>486</v>
      </c>
      <c r="E1246" s="42" t="str">
        <f t="shared" si="19"/>
        <v>31.12.</v>
      </c>
      <c r="F1246" s="9"/>
      <c r="G1246" s="9"/>
      <c r="H1246" s="9"/>
      <c r="I1246" s="9"/>
      <c r="J1246" s="9"/>
      <c r="K1246" s="9"/>
      <c r="L1246" s="9"/>
      <c r="M1246" s="9"/>
      <c r="N1246" s="9"/>
      <c r="P1246" s="9"/>
      <c r="Q1246" s="9"/>
      <c r="R1246" s="9"/>
      <c r="S1246" s="9"/>
      <c r="U1246" s="9"/>
      <c r="V1246" s="9"/>
      <c r="W1246" s="9"/>
      <c r="Y1246" s="9"/>
      <c r="Z1246" s="9"/>
      <c r="AA1246" s="9"/>
      <c r="AB1246" s="9"/>
      <c r="AC1246" s="9"/>
      <c r="AD1246" s="9"/>
      <c r="AE1246" s="9"/>
      <c r="AF1246" s="9"/>
      <c r="AG1246" s="9"/>
      <c r="AH1246" s="9"/>
      <c r="AI1246" s="9"/>
      <c r="AK1246" s="9"/>
      <c r="AL1246" s="9"/>
      <c r="AM1246" s="9"/>
      <c r="AN1246" s="9"/>
      <c r="AO1246" s="9"/>
      <c r="AQ1246" s="120"/>
      <c r="AR1246" s="9"/>
      <c r="AS1246" s="9"/>
      <c r="AT1246" s="9"/>
      <c r="AU1246" s="9"/>
      <c r="AV1246" s="9"/>
      <c r="AW1246" s="121"/>
      <c r="AX1246" s="9"/>
      <c r="BA1246" s="9"/>
      <c r="BC1246" s="9"/>
      <c r="BD1246" s="9"/>
      <c r="BE1246" s="9"/>
      <c r="BF1246" s="9"/>
      <c r="BG1246" s="9"/>
      <c r="BI1246" s="9"/>
    </row>
    <row r="1247" spans="1:61" x14ac:dyDescent="0.25">
      <c r="A1247" t="s">
        <v>487</v>
      </c>
      <c r="B1247" t="s">
        <v>488</v>
      </c>
      <c r="C1247" t="str">
        <f>VLOOKUP(Tabelle1[[#This Row],[bank_name]],list_all_banks!$B$1:$C$691,2,FALSE)</f>
        <v>EE10183757</v>
      </c>
      <c r="D1247" s="6" t="s">
        <v>489</v>
      </c>
      <c r="E1247" s="42" t="str">
        <f t="shared" si="19"/>
        <v>31.12.</v>
      </c>
      <c r="U1247" s="9"/>
      <c r="AW1247" s="5"/>
      <c r="BG1247" s="9"/>
    </row>
    <row r="1248" spans="1:61" x14ac:dyDescent="0.25">
      <c r="A1248" t="s">
        <v>487</v>
      </c>
      <c r="B1248" t="s">
        <v>2142</v>
      </c>
      <c r="C1248" t="str">
        <f>VLOOKUP(Tabelle1[[#This Row],[bank_name]],list_all_banks!$B$1:$C$691,2,FALSE)</f>
        <v>EE10237984</v>
      </c>
      <c r="D1248" s="6" t="s">
        <v>490</v>
      </c>
      <c r="E1248" s="42" t="str">
        <f t="shared" si="19"/>
        <v>31.12.</v>
      </c>
      <c r="U1248" s="9"/>
      <c r="BG1248" s="9"/>
    </row>
    <row r="1249" spans="1:61" x14ac:dyDescent="0.25">
      <c r="A1249" s="9" t="s">
        <v>487</v>
      </c>
      <c r="B1249" s="9" t="s">
        <v>491</v>
      </c>
      <c r="C1249" s="9" t="str">
        <f>VLOOKUP(Tabelle1[[#This Row],[bank_name]],list_all_banks!$B$1:$C$691,2,FALSE)</f>
        <v>EE11098261</v>
      </c>
      <c r="D1249" s="6" t="s">
        <v>492</v>
      </c>
      <c r="E1249" s="42" t="str">
        <f t="shared" si="19"/>
        <v>31.12.</v>
      </c>
      <c r="F1249" s="9"/>
      <c r="G1249" s="9"/>
      <c r="H1249" s="9"/>
      <c r="I1249" s="9"/>
      <c r="J1249" s="9"/>
      <c r="K1249" s="9"/>
      <c r="L1249" s="9"/>
      <c r="M1249" s="9"/>
      <c r="N1249" s="9"/>
      <c r="P1249" s="9"/>
      <c r="Q1249" s="9"/>
      <c r="R1249" s="9"/>
      <c r="S1249" s="9"/>
      <c r="U1249" s="9"/>
      <c r="V1249" s="9"/>
      <c r="W1249" s="9"/>
      <c r="Y1249" s="9"/>
      <c r="Z1249" s="9"/>
      <c r="AA1249" s="9"/>
      <c r="AB1249" s="9"/>
      <c r="AC1249" s="9"/>
      <c r="AD1249" s="9"/>
      <c r="AE1249" s="9"/>
      <c r="AF1249" s="9"/>
      <c r="AG1249" s="9"/>
      <c r="AH1249" s="9"/>
      <c r="AI1249" s="9"/>
      <c r="AK1249" s="9"/>
      <c r="AL1249" s="9"/>
      <c r="AM1249" s="9"/>
      <c r="AN1249" s="9"/>
      <c r="AO1249" s="9"/>
      <c r="AQ1249" s="9"/>
      <c r="AR1249" s="9"/>
      <c r="AS1249" s="9"/>
      <c r="AT1249" s="9"/>
      <c r="AU1249" s="9"/>
      <c r="AV1249" s="9"/>
      <c r="AW1249" s="9"/>
      <c r="AX1249" s="9"/>
      <c r="BA1249" s="9"/>
      <c r="BC1249" s="9"/>
      <c r="BD1249" s="9"/>
      <c r="BE1249" s="9"/>
      <c r="BF1249" s="9"/>
      <c r="BG1249" s="9"/>
      <c r="BI1249" s="9"/>
    </row>
    <row r="1250" spans="1:61" s="44" customFormat="1" ht="15.75" thickBot="1" x14ac:dyDescent="0.3">
      <c r="A1250" s="44" t="s">
        <v>493</v>
      </c>
      <c r="B1250" s="44" t="s">
        <v>494</v>
      </c>
      <c r="C1250" s="44" t="str">
        <f>VLOOKUP(Tabelle1[[#This Row],[bank_name]],list_all_banks!$B$1:$C$691,2,FALSE)</f>
        <v>ES11378</v>
      </c>
      <c r="D1250" s="45" t="s">
        <v>495</v>
      </c>
      <c r="E1250" s="46" t="str">
        <f t="shared" si="19"/>
        <v>31.12.</v>
      </c>
      <c r="O1250" s="45"/>
      <c r="T1250" s="45"/>
      <c r="X1250" s="45"/>
      <c r="AJ1250" s="45"/>
      <c r="AP1250" s="45"/>
      <c r="AY1250" s="45"/>
      <c r="AZ1250" s="46"/>
      <c r="BB1250" s="45"/>
      <c r="BH1250" s="45"/>
      <c r="BI1250" s="9"/>
    </row>
    <row r="1251" spans="1:61" x14ac:dyDescent="0.25">
      <c r="A1251" s="21" t="s">
        <v>493</v>
      </c>
      <c r="B1251" t="s">
        <v>496</v>
      </c>
      <c r="C1251" t="str">
        <f>VLOOKUP(Tabelle1[[#This Row],[bank_name]],list_all_banks!$B$1:$C$691,2,FALSE)</f>
        <v>ESA07004021</v>
      </c>
      <c r="D1251" s="6" t="s">
        <v>497</v>
      </c>
      <c r="E1251" s="42" t="str">
        <f t="shared" si="19"/>
        <v>31.12.2014</v>
      </c>
      <c r="F1251">
        <v>2014</v>
      </c>
      <c r="G1251">
        <v>1</v>
      </c>
      <c r="H1251">
        <v>2</v>
      </c>
      <c r="I1251" t="s">
        <v>1382</v>
      </c>
      <c r="J1251" t="s">
        <v>1382</v>
      </c>
      <c r="K1251" t="s">
        <v>493</v>
      </c>
      <c r="L1251">
        <v>0</v>
      </c>
      <c r="M1251" t="s">
        <v>14</v>
      </c>
      <c r="N1251" t="s">
        <v>19</v>
      </c>
      <c r="P1251">
        <v>3</v>
      </c>
      <c r="Q1251">
        <v>0</v>
      </c>
      <c r="R1251">
        <v>0</v>
      </c>
      <c r="S1251">
        <v>0</v>
      </c>
      <c r="U1251">
        <v>0</v>
      </c>
      <c r="V1251">
        <v>0</v>
      </c>
      <c r="W1251" t="s">
        <v>20</v>
      </c>
      <c r="Y1251" t="s">
        <v>820</v>
      </c>
      <c r="Z1251">
        <v>1380</v>
      </c>
      <c r="AA1251">
        <v>3</v>
      </c>
      <c r="AB1251" s="30" t="s">
        <v>20</v>
      </c>
      <c r="AC1251" s="30" t="s">
        <v>20</v>
      </c>
      <c r="AD1251" s="30" t="s">
        <v>20</v>
      </c>
      <c r="AE1251" s="30" t="s">
        <v>20</v>
      </c>
      <c r="AF1251" s="30" t="s">
        <v>20</v>
      </c>
      <c r="AG1251" s="30" t="s">
        <v>20</v>
      </c>
      <c r="AH1251" s="30" t="s">
        <v>20</v>
      </c>
      <c r="AI1251" s="30" t="s">
        <v>20</v>
      </c>
      <c r="AK1251">
        <v>1</v>
      </c>
      <c r="AL1251">
        <v>0</v>
      </c>
      <c r="AM1251">
        <v>3</v>
      </c>
      <c r="AN1251">
        <v>0</v>
      </c>
      <c r="AO1251">
        <v>0</v>
      </c>
      <c r="AQ1251">
        <v>0</v>
      </c>
      <c r="AR1251" t="s">
        <v>20</v>
      </c>
      <c r="AS1251" t="s">
        <v>20</v>
      </c>
      <c r="AT1251">
        <v>0</v>
      </c>
      <c r="AU1251">
        <v>0</v>
      </c>
      <c r="AV1251">
        <v>0</v>
      </c>
      <c r="BA1251" s="14" t="s">
        <v>2406</v>
      </c>
      <c r="BB1251" s="6" t="s">
        <v>1446</v>
      </c>
      <c r="BG1251" s="9"/>
      <c r="BI1251" t="s">
        <v>3146</v>
      </c>
    </row>
    <row r="1252" spans="1:61" x14ac:dyDescent="0.25">
      <c r="A1252" s="21" t="s">
        <v>493</v>
      </c>
      <c r="B1252" t="s">
        <v>496</v>
      </c>
      <c r="C1252" t="str">
        <f>VLOOKUP(Tabelle1[[#This Row],[bank_name]],list_all_banks!$B$1:$C$691,2,FALSE)</f>
        <v>ESA07004021</v>
      </c>
      <c r="D1252" s="6" t="s">
        <v>497</v>
      </c>
      <c r="E1252" s="42" t="str">
        <f t="shared" si="19"/>
        <v>31.12.2014</v>
      </c>
      <c r="F1252">
        <v>2014</v>
      </c>
      <c r="G1252">
        <v>1</v>
      </c>
      <c r="H1252">
        <v>2</v>
      </c>
      <c r="I1252" t="s">
        <v>1382</v>
      </c>
      <c r="J1252" t="s">
        <v>1382</v>
      </c>
      <c r="K1252" t="s">
        <v>493</v>
      </c>
      <c r="L1252">
        <v>0</v>
      </c>
      <c r="M1252" t="s">
        <v>14</v>
      </c>
      <c r="N1252" t="s">
        <v>19</v>
      </c>
      <c r="P1252">
        <v>3</v>
      </c>
      <c r="Q1252">
        <v>0</v>
      </c>
      <c r="R1252">
        <v>0</v>
      </c>
      <c r="S1252">
        <v>0</v>
      </c>
      <c r="U1252">
        <v>0</v>
      </c>
      <c r="V1252">
        <v>0</v>
      </c>
      <c r="W1252" t="s">
        <v>20</v>
      </c>
      <c r="Y1252" t="s">
        <v>493</v>
      </c>
      <c r="Z1252">
        <v>614758</v>
      </c>
      <c r="AA1252">
        <v>1722</v>
      </c>
      <c r="AB1252" s="30" t="s">
        <v>20</v>
      </c>
      <c r="AC1252" s="30" t="s">
        <v>20</v>
      </c>
      <c r="AD1252" s="30" t="s">
        <v>20</v>
      </c>
      <c r="AE1252" s="30" t="s">
        <v>20</v>
      </c>
      <c r="AF1252" s="30" t="s">
        <v>20</v>
      </c>
      <c r="AG1252" s="30" t="s">
        <v>20</v>
      </c>
      <c r="AH1252" s="30" t="s">
        <v>20</v>
      </c>
      <c r="AI1252" s="30" t="s">
        <v>20</v>
      </c>
      <c r="AK1252">
        <v>1</v>
      </c>
      <c r="AL1252">
        <v>0</v>
      </c>
      <c r="AM1252">
        <v>3</v>
      </c>
      <c r="AN1252">
        <v>0</v>
      </c>
      <c r="AO1252">
        <v>0</v>
      </c>
      <c r="AQ1252">
        <v>0</v>
      </c>
      <c r="AR1252" t="s">
        <v>20</v>
      </c>
      <c r="AS1252" t="s">
        <v>20</v>
      </c>
      <c r="AT1252">
        <v>0</v>
      </c>
      <c r="AU1252">
        <v>0</v>
      </c>
      <c r="AV1252">
        <v>0</v>
      </c>
      <c r="BA1252" s="14" t="s">
        <v>2406</v>
      </c>
      <c r="BB1252" s="6" t="s">
        <v>1446</v>
      </c>
      <c r="BG1252" s="9"/>
      <c r="BI1252" t="s">
        <v>3146</v>
      </c>
    </row>
    <row r="1253" spans="1:61" s="44" customFormat="1" ht="15.75" thickBot="1" x14ac:dyDescent="0.3">
      <c r="A1253" s="165" t="s">
        <v>493</v>
      </c>
      <c r="B1253" s="44" t="s">
        <v>496</v>
      </c>
      <c r="C1253" s="44" t="str">
        <f>VLOOKUP(Tabelle1[[#This Row],[bank_name]],list_all_banks!$B$1:$C$691,2,FALSE)</f>
        <v>ESA07004021</v>
      </c>
      <c r="D1253" s="45" t="s">
        <v>497</v>
      </c>
      <c r="E1253" s="46" t="str">
        <f t="shared" si="19"/>
        <v>31.12.2014</v>
      </c>
      <c r="F1253" s="44">
        <v>2014</v>
      </c>
      <c r="G1253" s="44">
        <v>1</v>
      </c>
      <c r="H1253" s="44">
        <v>2</v>
      </c>
      <c r="I1253" s="44" t="s">
        <v>1382</v>
      </c>
      <c r="J1253" s="44" t="s">
        <v>1382</v>
      </c>
      <c r="K1253" s="44" t="s">
        <v>493</v>
      </c>
      <c r="L1253" s="44">
        <v>0</v>
      </c>
      <c r="M1253" s="44" t="s">
        <v>14</v>
      </c>
      <c r="N1253" s="44" t="s">
        <v>19</v>
      </c>
      <c r="O1253" s="45"/>
      <c r="P1253" s="44">
        <v>3</v>
      </c>
      <c r="Q1253" s="44">
        <v>0</v>
      </c>
      <c r="R1253" s="44">
        <v>0</v>
      </c>
      <c r="S1253" s="44">
        <v>0</v>
      </c>
      <c r="T1253" s="45"/>
      <c r="U1253" s="44">
        <v>0</v>
      </c>
      <c r="V1253" s="44">
        <v>0</v>
      </c>
      <c r="W1253" s="44" t="s">
        <v>20</v>
      </c>
      <c r="X1253" s="45"/>
      <c r="Y1253" s="44" t="s">
        <v>1170</v>
      </c>
      <c r="Z1253" s="44">
        <v>1803</v>
      </c>
      <c r="AA1253" s="44">
        <v>7</v>
      </c>
      <c r="AB1253" s="157" t="s">
        <v>20</v>
      </c>
      <c r="AC1253" s="157" t="s">
        <v>20</v>
      </c>
      <c r="AD1253" s="157" t="s">
        <v>20</v>
      </c>
      <c r="AE1253" s="157" t="s">
        <v>20</v>
      </c>
      <c r="AF1253" s="157" t="s">
        <v>20</v>
      </c>
      <c r="AG1253" s="157" t="s">
        <v>20</v>
      </c>
      <c r="AH1253" s="157" t="s">
        <v>20</v>
      </c>
      <c r="AI1253" s="157" t="s">
        <v>20</v>
      </c>
      <c r="AJ1253" s="45"/>
      <c r="AK1253" s="44">
        <v>1</v>
      </c>
      <c r="AL1253" s="44">
        <v>0</v>
      </c>
      <c r="AM1253" s="44">
        <v>3</v>
      </c>
      <c r="AN1253" s="44">
        <v>0</v>
      </c>
      <c r="AO1253" s="44">
        <v>0</v>
      </c>
      <c r="AP1253" s="45"/>
      <c r="AQ1253" s="44">
        <v>0</v>
      </c>
      <c r="AR1253" s="44" t="s">
        <v>20</v>
      </c>
      <c r="AS1253" s="44" t="s">
        <v>20</v>
      </c>
      <c r="AT1253" s="44">
        <v>0</v>
      </c>
      <c r="AU1253" s="44">
        <v>0</v>
      </c>
      <c r="AV1253" s="44">
        <v>0</v>
      </c>
      <c r="AY1253" s="45"/>
      <c r="AZ1253" s="46"/>
      <c r="BA1253" s="47" t="s">
        <v>2406</v>
      </c>
      <c r="BB1253" s="45" t="s">
        <v>1446</v>
      </c>
      <c r="BH1253" s="45"/>
      <c r="BI1253" t="s">
        <v>3146</v>
      </c>
    </row>
    <row r="1254" spans="1:61" x14ac:dyDescent="0.25">
      <c r="A1254" s="21" t="s">
        <v>493</v>
      </c>
      <c r="B1254" t="s">
        <v>496</v>
      </c>
      <c r="C1254" t="str">
        <f>VLOOKUP(Tabelle1[[#This Row],[bank_name]],list_all_banks!$B$1:$C$691,2,FALSE)</f>
        <v>ESA07004021</v>
      </c>
      <c r="D1254" s="6" t="s">
        <v>498</v>
      </c>
      <c r="E1254" s="42" t="str">
        <f t="shared" si="19"/>
        <v>31.12.2015</v>
      </c>
      <c r="F1254">
        <v>2015</v>
      </c>
      <c r="G1254">
        <v>1</v>
      </c>
      <c r="H1254">
        <v>2</v>
      </c>
      <c r="I1254" t="s">
        <v>1382</v>
      </c>
      <c r="J1254" t="s">
        <v>1382</v>
      </c>
      <c r="K1254" t="s">
        <v>493</v>
      </c>
      <c r="L1254">
        <v>0</v>
      </c>
      <c r="M1254" t="s">
        <v>14</v>
      </c>
      <c r="N1254" t="s">
        <v>19</v>
      </c>
      <c r="P1254">
        <v>3</v>
      </c>
      <c r="Q1254">
        <v>0</v>
      </c>
      <c r="R1254">
        <v>0</v>
      </c>
      <c r="S1254">
        <v>0</v>
      </c>
      <c r="U1254">
        <v>0</v>
      </c>
      <c r="V1254">
        <v>0</v>
      </c>
      <c r="W1254" t="s">
        <v>20</v>
      </c>
      <c r="Y1254" t="s">
        <v>820</v>
      </c>
      <c r="Z1254">
        <v>1221</v>
      </c>
      <c r="AA1254">
        <v>3</v>
      </c>
      <c r="AB1254" s="30" t="s">
        <v>20</v>
      </c>
      <c r="AC1254" s="30" t="s">
        <v>20</v>
      </c>
      <c r="AD1254" s="30" t="s">
        <v>20</v>
      </c>
      <c r="AE1254" s="30" t="s">
        <v>20</v>
      </c>
      <c r="AF1254" s="30" t="s">
        <v>20</v>
      </c>
      <c r="AG1254" s="30" t="s">
        <v>20</v>
      </c>
      <c r="AH1254" s="30" t="s">
        <v>20</v>
      </c>
      <c r="AI1254" s="30" t="s">
        <v>20</v>
      </c>
      <c r="AK1254">
        <v>1</v>
      </c>
      <c r="AL1254">
        <v>0</v>
      </c>
      <c r="AM1254">
        <v>3</v>
      </c>
      <c r="AN1254">
        <v>0</v>
      </c>
      <c r="AO1254">
        <v>0</v>
      </c>
      <c r="AQ1254">
        <v>0</v>
      </c>
      <c r="AR1254" t="s">
        <v>20</v>
      </c>
      <c r="AS1254" t="s">
        <v>20</v>
      </c>
      <c r="AT1254">
        <v>0</v>
      </c>
      <c r="AU1254">
        <v>0</v>
      </c>
      <c r="AV1254">
        <v>0</v>
      </c>
      <c r="BA1254" s="14" t="s">
        <v>2407</v>
      </c>
      <c r="BB1254" s="6" t="s">
        <v>1447</v>
      </c>
      <c r="BG1254" s="9"/>
      <c r="BI1254" t="s">
        <v>3146</v>
      </c>
    </row>
    <row r="1255" spans="1:61" x14ac:dyDescent="0.25">
      <c r="A1255" s="21" t="s">
        <v>493</v>
      </c>
      <c r="B1255" t="s">
        <v>496</v>
      </c>
      <c r="C1255" t="str">
        <f>VLOOKUP(Tabelle1[[#This Row],[bank_name]],list_all_banks!$B$1:$C$691,2,FALSE)</f>
        <v>ESA07004021</v>
      </c>
      <c r="D1255" s="6" t="s">
        <v>498</v>
      </c>
      <c r="E1255" s="42" t="str">
        <f t="shared" si="19"/>
        <v>31.12.2015</v>
      </c>
      <c r="F1255">
        <v>2015</v>
      </c>
      <c r="G1255">
        <v>1</v>
      </c>
      <c r="H1255">
        <v>2</v>
      </c>
      <c r="I1255" t="s">
        <v>1382</v>
      </c>
      <c r="J1255" t="s">
        <v>1382</v>
      </c>
      <c r="K1255" t="s">
        <v>493</v>
      </c>
      <c r="L1255">
        <v>0</v>
      </c>
      <c r="M1255" t="s">
        <v>14</v>
      </c>
      <c r="N1255" t="s">
        <v>19</v>
      </c>
      <c r="P1255">
        <v>3</v>
      </c>
      <c r="Q1255">
        <v>0</v>
      </c>
      <c r="R1255">
        <v>0</v>
      </c>
      <c r="S1255">
        <v>0</v>
      </c>
      <c r="U1255">
        <v>0</v>
      </c>
      <c r="V1255">
        <v>0</v>
      </c>
      <c r="W1255" t="s">
        <v>20</v>
      </c>
      <c r="Y1255" t="s">
        <v>493</v>
      </c>
      <c r="Z1255">
        <v>475946</v>
      </c>
      <c r="AA1255">
        <v>1721</v>
      </c>
      <c r="AB1255" s="30" t="s">
        <v>20</v>
      </c>
      <c r="AC1255" s="30" t="s">
        <v>20</v>
      </c>
      <c r="AD1255" s="30" t="s">
        <v>20</v>
      </c>
      <c r="AE1255" s="30" t="s">
        <v>20</v>
      </c>
      <c r="AF1255" s="30" t="s">
        <v>20</v>
      </c>
      <c r="AG1255" s="30" t="s">
        <v>20</v>
      </c>
      <c r="AH1255" s="30" t="s">
        <v>20</v>
      </c>
      <c r="AI1255" s="30" t="s">
        <v>20</v>
      </c>
      <c r="AK1255">
        <v>1</v>
      </c>
      <c r="AL1255">
        <v>0</v>
      </c>
      <c r="AM1255">
        <v>3</v>
      </c>
      <c r="AN1255">
        <v>0</v>
      </c>
      <c r="AO1255">
        <v>0</v>
      </c>
      <c r="AQ1255">
        <v>0</v>
      </c>
      <c r="AR1255" t="s">
        <v>20</v>
      </c>
      <c r="AS1255" t="s">
        <v>20</v>
      </c>
      <c r="AT1255">
        <v>0</v>
      </c>
      <c r="AU1255">
        <v>0</v>
      </c>
      <c r="AV1255">
        <v>0</v>
      </c>
      <c r="BA1255" s="14" t="s">
        <v>2407</v>
      </c>
      <c r="BB1255" s="6" t="s">
        <v>1447</v>
      </c>
      <c r="BG1255" s="9"/>
      <c r="BI1255" t="s">
        <v>3146</v>
      </c>
    </row>
    <row r="1256" spans="1:61" s="44" customFormat="1" ht="15.75" thickBot="1" x14ac:dyDescent="0.3">
      <c r="A1256" s="165" t="s">
        <v>493</v>
      </c>
      <c r="B1256" s="44" t="s">
        <v>496</v>
      </c>
      <c r="C1256" s="44" t="str">
        <f>VLOOKUP(Tabelle1[[#This Row],[bank_name]],list_all_banks!$B$1:$C$691,2,FALSE)</f>
        <v>ESA07004021</v>
      </c>
      <c r="D1256" s="45" t="s">
        <v>498</v>
      </c>
      <c r="E1256" s="46" t="str">
        <f t="shared" si="19"/>
        <v>31.12.2015</v>
      </c>
      <c r="F1256" s="44">
        <v>2015</v>
      </c>
      <c r="G1256" s="44">
        <v>1</v>
      </c>
      <c r="H1256" s="44">
        <v>2</v>
      </c>
      <c r="I1256" s="44" t="s">
        <v>1382</v>
      </c>
      <c r="J1256" s="44" t="s">
        <v>1382</v>
      </c>
      <c r="K1256" s="44" t="s">
        <v>493</v>
      </c>
      <c r="L1256" s="44">
        <v>0</v>
      </c>
      <c r="M1256" s="44" t="s">
        <v>14</v>
      </c>
      <c r="N1256" s="44" t="s">
        <v>19</v>
      </c>
      <c r="O1256" s="45"/>
      <c r="P1256" s="44">
        <v>3</v>
      </c>
      <c r="Q1256" s="44">
        <v>0</v>
      </c>
      <c r="R1256" s="44">
        <v>0</v>
      </c>
      <c r="S1256" s="44">
        <v>0</v>
      </c>
      <c r="T1256" s="45"/>
      <c r="U1256" s="44">
        <v>0</v>
      </c>
      <c r="V1256" s="44">
        <v>0</v>
      </c>
      <c r="W1256" s="44" t="s">
        <v>20</v>
      </c>
      <c r="X1256" s="45"/>
      <c r="Y1256" s="44" t="s">
        <v>1170</v>
      </c>
      <c r="Z1256" s="44">
        <v>2596</v>
      </c>
      <c r="AA1256" s="44">
        <v>9</v>
      </c>
      <c r="AB1256" s="157" t="s">
        <v>20</v>
      </c>
      <c r="AC1256" s="157" t="s">
        <v>20</v>
      </c>
      <c r="AD1256" s="157" t="s">
        <v>20</v>
      </c>
      <c r="AE1256" s="157" t="s">
        <v>20</v>
      </c>
      <c r="AF1256" s="157" t="s">
        <v>20</v>
      </c>
      <c r="AG1256" s="157" t="s">
        <v>20</v>
      </c>
      <c r="AH1256" s="157" t="s">
        <v>20</v>
      </c>
      <c r="AI1256" s="157" t="s">
        <v>20</v>
      </c>
      <c r="AJ1256" s="45"/>
      <c r="AK1256" s="44">
        <v>1</v>
      </c>
      <c r="AL1256" s="44">
        <v>0</v>
      </c>
      <c r="AM1256" s="44">
        <v>3</v>
      </c>
      <c r="AN1256" s="44">
        <v>0</v>
      </c>
      <c r="AO1256" s="44">
        <v>0</v>
      </c>
      <c r="AP1256" s="45"/>
      <c r="AQ1256" s="44">
        <v>0</v>
      </c>
      <c r="AR1256" s="44" t="s">
        <v>20</v>
      </c>
      <c r="AS1256" s="44" t="s">
        <v>20</v>
      </c>
      <c r="AT1256" s="44">
        <v>0</v>
      </c>
      <c r="AU1256" s="44">
        <v>0</v>
      </c>
      <c r="AV1256" s="44">
        <v>0</v>
      </c>
      <c r="AY1256" s="45"/>
      <c r="AZ1256" s="46"/>
      <c r="BA1256" s="47" t="s">
        <v>2407</v>
      </c>
      <c r="BB1256" s="45" t="s">
        <v>1447</v>
      </c>
      <c r="BH1256" s="45"/>
      <c r="BI1256" t="s">
        <v>3146</v>
      </c>
    </row>
    <row r="1257" spans="1:61" x14ac:dyDescent="0.25">
      <c r="A1257" s="21" t="s">
        <v>493</v>
      </c>
      <c r="B1257" t="s">
        <v>499</v>
      </c>
      <c r="C1257" t="str">
        <f>VLOOKUP(Tabelle1[[#This Row],[bank_name]],list_all_banks!$B$1:$C$691,2,FALSE)</f>
        <v>ESA08000143</v>
      </c>
      <c r="D1257" s="6" t="s">
        <v>500</v>
      </c>
      <c r="E1257" s="42" t="str">
        <f t="shared" si="19"/>
        <v>31.12.2014</v>
      </c>
      <c r="F1257">
        <v>2014</v>
      </c>
      <c r="G1257">
        <v>1</v>
      </c>
      <c r="H1257">
        <v>2</v>
      </c>
      <c r="I1257" t="s">
        <v>1382</v>
      </c>
      <c r="J1257">
        <v>2</v>
      </c>
      <c r="K1257" t="s">
        <v>1366</v>
      </c>
      <c r="L1257">
        <v>0</v>
      </c>
      <c r="M1257" t="s">
        <v>14</v>
      </c>
      <c r="N1257" t="s">
        <v>91</v>
      </c>
      <c r="P1257">
        <v>3</v>
      </c>
      <c r="Q1257">
        <v>2</v>
      </c>
      <c r="R1257">
        <v>0</v>
      </c>
      <c r="S1257">
        <v>0</v>
      </c>
      <c r="U1257">
        <v>1</v>
      </c>
      <c r="V1257">
        <v>0</v>
      </c>
      <c r="W1257" t="s">
        <v>20</v>
      </c>
      <c r="Y1257" t="s">
        <v>493</v>
      </c>
      <c r="Z1257">
        <v>4650676</v>
      </c>
      <c r="AA1257">
        <v>16521</v>
      </c>
      <c r="AB1257">
        <v>450814</v>
      </c>
      <c r="AC1257" t="s">
        <v>20</v>
      </c>
      <c r="AD1257" t="s">
        <v>20</v>
      </c>
      <c r="AE1257" t="s">
        <v>20</v>
      </c>
      <c r="AF1257" t="s">
        <v>20</v>
      </c>
      <c r="AG1257">
        <v>98282</v>
      </c>
      <c r="AH1257" t="s">
        <v>20</v>
      </c>
      <c r="AI1257" s="30">
        <v>3</v>
      </c>
      <c r="AK1257">
        <v>1</v>
      </c>
      <c r="AL1257">
        <v>0</v>
      </c>
      <c r="AM1257">
        <v>3</v>
      </c>
      <c r="AN1257">
        <v>0</v>
      </c>
      <c r="AO1257">
        <v>0</v>
      </c>
      <c r="AQ1257">
        <v>2</v>
      </c>
      <c r="AR1257" t="s">
        <v>20</v>
      </c>
      <c r="AS1257" t="s">
        <v>20</v>
      </c>
      <c r="AT1257">
        <v>2</v>
      </c>
      <c r="AU1257">
        <v>0</v>
      </c>
      <c r="AV1257">
        <v>0</v>
      </c>
      <c r="BA1257" t="s">
        <v>2408</v>
      </c>
      <c r="BB1257" s="6" t="s">
        <v>1448</v>
      </c>
      <c r="BG1257" s="9"/>
      <c r="BI1257" t="s">
        <v>3146</v>
      </c>
    </row>
    <row r="1258" spans="1:61" x14ac:dyDescent="0.25">
      <c r="A1258" s="88" t="s">
        <v>493</v>
      </c>
      <c r="B1258" s="9" t="s">
        <v>499</v>
      </c>
      <c r="C1258" s="9" t="str">
        <f>VLOOKUP(Tabelle1[[#This Row],[bank_name]],list_all_banks!$B$1:$C$691,2,FALSE)</f>
        <v>ESA08000143</v>
      </c>
      <c r="D1258" s="6" t="s">
        <v>500</v>
      </c>
      <c r="E1258" s="42" t="str">
        <f t="shared" si="19"/>
        <v>31.12.2014</v>
      </c>
      <c r="F1258" s="9">
        <v>2014</v>
      </c>
      <c r="G1258" s="9">
        <v>1</v>
      </c>
      <c r="H1258" s="9">
        <v>2</v>
      </c>
      <c r="I1258" s="9" t="s">
        <v>1382</v>
      </c>
      <c r="J1258" s="9">
        <v>2</v>
      </c>
      <c r="K1258" s="9" t="s">
        <v>1366</v>
      </c>
      <c r="L1258" s="9">
        <v>0</v>
      </c>
      <c r="M1258" s="9" t="s">
        <v>14</v>
      </c>
      <c r="N1258" s="9" t="s">
        <v>91</v>
      </c>
      <c r="P1258" s="9">
        <v>3</v>
      </c>
      <c r="Q1258" s="9">
        <v>2</v>
      </c>
      <c r="R1258" s="9">
        <v>0</v>
      </c>
      <c r="S1258" s="9">
        <v>0</v>
      </c>
      <c r="U1258" s="9">
        <v>1</v>
      </c>
      <c r="V1258" s="9">
        <v>0</v>
      </c>
      <c r="W1258" s="9" t="s">
        <v>20</v>
      </c>
      <c r="Y1258" s="118" t="s">
        <v>1725</v>
      </c>
      <c r="Z1258" s="9">
        <v>26896</v>
      </c>
      <c r="AA1258" s="9">
        <v>248</v>
      </c>
      <c r="AB1258" s="9">
        <v>-191</v>
      </c>
      <c r="AC1258" s="9" t="s">
        <v>20</v>
      </c>
      <c r="AD1258" s="9" t="s">
        <v>20</v>
      </c>
      <c r="AE1258" s="9" t="s">
        <v>20</v>
      </c>
      <c r="AF1258" s="9" t="s">
        <v>20</v>
      </c>
      <c r="AG1258" s="9">
        <v>635</v>
      </c>
      <c r="AH1258" s="9" t="s">
        <v>20</v>
      </c>
      <c r="AI1258" s="90">
        <v>3</v>
      </c>
      <c r="AK1258" s="9">
        <v>1</v>
      </c>
      <c r="AL1258" s="9">
        <v>0</v>
      </c>
      <c r="AM1258" s="9">
        <v>3</v>
      </c>
      <c r="AN1258" s="9">
        <v>0</v>
      </c>
      <c r="AO1258" s="9">
        <v>0</v>
      </c>
      <c r="AQ1258" s="9">
        <v>2</v>
      </c>
      <c r="AR1258" s="9" t="s">
        <v>20</v>
      </c>
      <c r="AS1258" s="9" t="s">
        <v>20</v>
      </c>
      <c r="AT1258" s="9">
        <v>2</v>
      </c>
      <c r="AU1258" s="9">
        <v>0</v>
      </c>
      <c r="AV1258" s="9">
        <v>0</v>
      </c>
      <c r="AW1258" s="9"/>
      <c r="AX1258" s="9"/>
      <c r="BA1258" s="63" t="s">
        <v>2408</v>
      </c>
      <c r="BB1258" s="65" t="s">
        <v>1448</v>
      </c>
      <c r="BG1258" s="9"/>
      <c r="BI1258" t="s">
        <v>3146</v>
      </c>
    </row>
    <row r="1259" spans="1:61" s="44" customFormat="1" ht="15.75" thickBot="1" x14ac:dyDescent="0.3">
      <c r="A1259" s="165" t="s">
        <v>493</v>
      </c>
      <c r="B1259" s="44" t="s">
        <v>499</v>
      </c>
      <c r="C1259" s="44" t="str">
        <f>VLOOKUP(Tabelle1[[#This Row],[bank_name]],list_all_banks!$B$1:$C$691,2,FALSE)</f>
        <v>ESA08000143</v>
      </c>
      <c r="D1259" s="45" t="s">
        <v>500</v>
      </c>
      <c r="E1259" s="46" t="str">
        <f t="shared" si="19"/>
        <v>31.12.2014</v>
      </c>
      <c r="F1259" s="44">
        <v>2014</v>
      </c>
      <c r="G1259" s="44">
        <v>1</v>
      </c>
      <c r="H1259" s="44">
        <v>2</v>
      </c>
      <c r="I1259" s="44" t="s">
        <v>1382</v>
      </c>
      <c r="J1259" s="44">
        <v>2</v>
      </c>
      <c r="K1259" s="44" t="s">
        <v>1366</v>
      </c>
      <c r="L1259" s="44">
        <v>0</v>
      </c>
      <c r="M1259" s="44" t="s">
        <v>14</v>
      </c>
      <c r="N1259" s="44" t="s">
        <v>91</v>
      </c>
      <c r="O1259" s="45"/>
      <c r="P1259" s="44">
        <v>3</v>
      </c>
      <c r="Q1259" s="44">
        <v>2</v>
      </c>
      <c r="R1259" s="44">
        <v>0</v>
      </c>
      <c r="S1259" s="44">
        <v>0</v>
      </c>
      <c r="T1259" s="45"/>
      <c r="U1259" s="44">
        <v>1</v>
      </c>
      <c r="V1259" s="44">
        <v>0</v>
      </c>
      <c r="W1259" s="44" t="s">
        <v>20</v>
      </c>
      <c r="X1259" s="45"/>
      <c r="Y1259" s="44" t="s">
        <v>1650</v>
      </c>
      <c r="Z1259" s="44">
        <v>122954</v>
      </c>
      <c r="AA1259" s="44">
        <v>688</v>
      </c>
      <c r="AB1259" s="44">
        <v>35770</v>
      </c>
      <c r="AC1259" s="44" t="s">
        <v>20</v>
      </c>
      <c r="AD1259" s="44" t="s">
        <v>20</v>
      </c>
      <c r="AE1259" s="44" t="s">
        <v>20</v>
      </c>
      <c r="AF1259" s="44" t="s">
        <v>20</v>
      </c>
      <c r="AG1259" s="44">
        <v>10831</v>
      </c>
      <c r="AH1259" s="44" t="s">
        <v>20</v>
      </c>
      <c r="AI1259" s="157">
        <v>3</v>
      </c>
      <c r="AJ1259" s="45"/>
      <c r="AK1259" s="44">
        <v>1</v>
      </c>
      <c r="AL1259" s="44">
        <v>0</v>
      </c>
      <c r="AM1259" s="44">
        <v>3</v>
      </c>
      <c r="AN1259" s="44">
        <v>0</v>
      </c>
      <c r="AO1259" s="44">
        <v>0</v>
      </c>
      <c r="AP1259" s="45"/>
      <c r="AQ1259" s="44">
        <v>2</v>
      </c>
      <c r="AR1259" s="44" t="s">
        <v>20</v>
      </c>
      <c r="AS1259" s="44" t="s">
        <v>20</v>
      </c>
      <c r="AT1259" s="44">
        <v>2</v>
      </c>
      <c r="AU1259" s="44">
        <v>0</v>
      </c>
      <c r="AV1259" s="44">
        <v>0</v>
      </c>
      <c r="AY1259" s="45"/>
      <c r="AZ1259" s="46"/>
      <c r="BA1259" s="44" t="s">
        <v>2408</v>
      </c>
      <c r="BB1259" s="45" t="s">
        <v>1448</v>
      </c>
      <c r="BH1259" s="45"/>
      <c r="BI1259" t="s">
        <v>3146</v>
      </c>
    </row>
    <row r="1260" spans="1:61" x14ac:dyDescent="0.25">
      <c r="A1260" s="88" t="s">
        <v>493</v>
      </c>
      <c r="B1260" s="9" t="s">
        <v>499</v>
      </c>
      <c r="C1260" s="9" t="str">
        <f>VLOOKUP(Tabelle1[[#This Row],[bank_name]],list_all_banks!$B$1:$C$691,2,FALSE)</f>
        <v>ESA08000143</v>
      </c>
      <c r="D1260" s="6" t="s">
        <v>500</v>
      </c>
      <c r="E1260" s="42" t="str">
        <f t="shared" si="19"/>
        <v>31.12.2015</v>
      </c>
      <c r="F1260" s="105">
        <v>2015</v>
      </c>
      <c r="G1260" s="9">
        <v>1</v>
      </c>
      <c r="H1260" s="9">
        <v>3</v>
      </c>
      <c r="I1260" s="9" t="s">
        <v>1382</v>
      </c>
      <c r="J1260" s="9">
        <v>2</v>
      </c>
      <c r="K1260" s="9" t="s">
        <v>1366</v>
      </c>
      <c r="L1260" s="9">
        <v>0</v>
      </c>
      <c r="M1260" s="9" t="s">
        <v>14</v>
      </c>
      <c r="N1260" s="9" t="s">
        <v>91</v>
      </c>
      <c r="P1260" s="9">
        <v>3</v>
      </c>
      <c r="Q1260" s="9">
        <v>0</v>
      </c>
      <c r="R1260" s="9">
        <v>0</v>
      </c>
      <c r="S1260" s="9">
        <v>0</v>
      </c>
      <c r="U1260" s="9">
        <v>0</v>
      </c>
      <c r="V1260" s="9">
        <v>0</v>
      </c>
      <c r="W1260" s="9" t="s">
        <v>20</v>
      </c>
      <c r="Y1260" s="9" t="s">
        <v>820</v>
      </c>
      <c r="Z1260" s="9">
        <v>617735</v>
      </c>
      <c r="AA1260" s="9">
        <v>7344</v>
      </c>
      <c r="AB1260" s="9">
        <v>98857</v>
      </c>
      <c r="AC1260" s="9" t="s">
        <v>20</v>
      </c>
      <c r="AD1260" s="9" t="s">
        <v>20</v>
      </c>
      <c r="AE1260" s="9" t="s">
        <v>20</v>
      </c>
      <c r="AF1260" s="9" t="s">
        <v>20</v>
      </c>
      <c r="AG1260" s="90">
        <v>-22777</v>
      </c>
      <c r="AH1260" s="9" t="s">
        <v>20</v>
      </c>
      <c r="AI1260" s="90">
        <v>3</v>
      </c>
      <c r="AK1260" s="9">
        <v>1</v>
      </c>
      <c r="AL1260" s="9">
        <v>0</v>
      </c>
      <c r="AM1260" s="9">
        <v>3</v>
      </c>
      <c r="AN1260" s="9">
        <v>0</v>
      </c>
      <c r="AO1260" s="9">
        <v>0</v>
      </c>
      <c r="AQ1260" s="9">
        <v>2</v>
      </c>
      <c r="AR1260" s="9" t="s">
        <v>20</v>
      </c>
      <c r="AS1260" s="9" t="s">
        <v>20</v>
      </c>
      <c r="AT1260" s="9">
        <v>2</v>
      </c>
      <c r="AU1260" s="9">
        <v>0</v>
      </c>
      <c r="AV1260" s="9">
        <v>0</v>
      </c>
      <c r="AW1260" s="9"/>
      <c r="AX1260" s="9"/>
      <c r="BA1260" s="63" t="s">
        <v>2409</v>
      </c>
      <c r="BB1260" s="6" t="s">
        <v>1952</v>
      </c>
      <c r="BC1260" s="9"/>
      <c r="BD1260" s="9"/>
      <c r="BE1260" s="9"/>
      <c r="BF1260" s="9"/>
      <c r="BG1260" s="9"/>
      <c r="BI1260" t="s">
        <v>3146</v>
      </c>
    </row>
    <row r="1261" spans="1:61" x14ac:dyDescent="0.25">
      <c r="A1261" s="21" t="s">
        <v>493</v>
      </c>
      <c r="B1261" t="s">
        <v>499</v>
      </c>
      <c r="C1261" t="str">
        <f>VLOOKUP(Tabelle1[[#This Row],[bank_name]],list_all_banks!$B$1:$C$691,2,FALSE)</f>
        <v>ESA08000143</v>
      </c>
      <c r="D1261" s="6" t="s">
        <v>500</v>
      </c>
      <c r="E1261" s="42" t="str">
        <f t="shared" si="19"/>
        <v>31.12.2015</v>
      </c>
      <c r="F1261" s="37">
        <v>2015</v>
      </c>
      <c r="G1261">
        <v>1</v>
      </c>
      <c r="H1261">
        <v>3</v>
      </c>
      <c r="I1261" t="s">
        <v>1382</v>
      </c>
      <c r="J1261">
        <v>2</v>
      </c>
      <c r="K1261" t="s">
        <v>1366</v>
      </c>
      <c r="L1261">
        <v>0</v>
      </c>
      <c r="M1261" t="s">
        <v>14</v>
      </c>
      <c r="N1261" t="s">
        <v>91</v>
      </c>
      <c r="P1261">
        <v>3</v>
      </c>
      <c r="Q1261">
        <v>0</v>
      </c>
      <c r="R1261">
        <v>0</v>
      </c>
      <c r="S1261">
        <v>0</v>
      </c>
      <c r="U1261">
        <v>0</v>
      </c>
      <c r="V1261">
        <v>0</v>
      </c>
      <c r="W1261" t="s">
        <v>20</v>
      </c>
      <c r="Y1261" t="s">
        <v>493</v>
      </c>
      <c r="Z1261">
        <v>4653314</v>
      </c>
      <c r="AA1261">
        <v>16796</v>
      </c>
      <c r="AB1261">
        <v>556460</v>
      </c>
      <c r="AC1261" t="s">
        <v>20</v>
      </c>
      <c r="AD1261" t="s">
        <v>20</v>
      </c>
      <c r="AE1261" t="s">
        <v>20</v>
      </c>
      <c r="AF1261" t="s">
        <v>20</v>
      </c>
      <c r="AG1261">
        <v>28027</v>
      </c>
      <c r="AH1261" t="s">
        <v>20</v>
      </c>
      <c r="AI1261" s="30">
        <v>3</v>
      </c>
      <c r="AK1261">
        <v>1</v>
      </c>
      <c r="AL1261">
        <v>0</v>
      </c>
      <c r="AM1261">
        <v>3</v>
      </c>
      <c r="AN1261">
        <v>0</v>
      </c>
      <c r="AO1261">
        <v>0</v>
      </c>
      <c r="AQ1261">
        <v>2</v>
      </c>
      <c r="AR1261" t="s">
        <v>20</v>
      </c>
      <c r="AS1261" t="s">
        <v>20</v>
      </c>
      <c r="AT1261">
        <v>2</v>
      </c>
      <c r="AU1261">
        <v>0</v>
      </c>
      <c r="AV1261">
        <v>0</v>
      </c>
      <c r="BA1261" s="14" t="s">
        <v>2409</v>
      </c>
      <c r="BB1261" s="6" t="s">
        <v>1952</v>
      </c>
      <c r="BG1261" s="9"/>
      <c r="BI1261" t="s">
        <v>3146</v>
      </c>
    </row>
    <row r="1262" spans="1:61" x14ac:dyDescent="0.25">
      <c r="A1262" s="21" t="s">
        <v>493</v>
      </c>
      <c r="B1262" t="s">
        <v>499</v>
      </c>
      <c r="C1262" t="str">
        <f>VLOOKUP(Tabelle1[[#This Row],[bank_name]],list_all_banks!$B$1:$C$691,2,FALSE)</f>
        <v>ESA08000143</v>
      </c>
      <c r="D1262" s="6" t="s">
        <v>500</v>
      </c>
      <c r="E1262" s="42" t="str">
        <f t="shared" si="19"/>
        <v>31.12.2015</v>
      </c>
      <c r="F1262" s="37">
        <v>2015</v>
      </c>
      <c r="G1262">
        <v>1</v>
      </c>
      <c r="H1262">
        <v>3</v>
      </c>
      <c r="I1262" t="s">
        <v>1382</v>
      </c>
      <c r="J1262">
        <v>2</v>
      </c>
      <c r="K1262" t="s">
        <v>1366</v>
      </c>
      <c r="L1262">
        <v>0</v>
      </c>
      <c r="M1262" t="s">
        <v>14</v>
      </c>
      <c r="N1262" t="s">
        <v>91</v>
      </c>
      <c r="P1262">
        <v>3</v>
      </c>
      <c r="Q1262">
        <v>0</v>
      </c>
      <c r="R1262">
        <v>0</v>
      </c>
      <c r="S1262">
        <v>0</v>
      </c>
      <c r="U1262">
        <v>0</v>
      </c>
      <c r="V1262">
        <v>0</v>
      </c>
      <c r="W1262" t="s">
        <v>20</v>
      </c>
      <c r="Y1262" s="117" t="s">
        <v>1725</v>
      </c>
      <c r="Z1262">
        <v>59820</v>
      </c>
      <c r="AA1262">
        <v>316</v>
      </c>
      <c r="AB1262">
        <v>30905</v>
      </c>
      <c r="AC1262" t="s">
        <v>20</v>
      </c>
      <c r="AD1262" t="s">
        <v>20</v>
      </c>
      <c r="AE1262" t="s">
        <v>20</v>
      </c>
      <c r="AF1262" t="s">
        <v>20</v>
      </c>
      <c r="AG1262">
        <v>6250</v>
      </c>
      <c r="AH1262" t="s">
        <v>20</v>
      </c>
      <c r="AI1262" s="30">
        <v>3</v>
      </c>
      <c r="AK1262">
        <v>1</v>
      </c>
      <c r="AL1262">
        <v>0</v>
      </c>
      <c r="AM1262">
        <v>3</v>
      </c>
      <c r="AN1262">
        <v>0</v>
      </c>
      <c r="AO1262">
        <v>0</v>
      </c>
      <c r="AQ1262">
        <v>2</v>
      </c>
      <c r="AR1262" t="s">
        <v>20</v>
      </c>
      <c r="AS1262" t="s">
        <v>20</v>
      </c>
      <c r="AT1262">
        <v>2</v>
      </c>
      <c r="AU1262">
        <v>0</v>
      </c>
      <c r="AV1262">
        <v>0</v>
      </c>
      <c r="BA1262" s="14" t="s">
        <v>2409</v>
      </c>
      <c r="BB1262" s="6" t="s">
        <v>1952</v>
      </c>
      <c r="BG1262" s="9"/>
      <c r="BI1262" t="s">
        <v>3146</v>
      </c>
    </row>
    <row r="1263" spans="1:61" s="44" customFormat="1" ht="15.75" thickBot="1" x14ac:dyDescent="0.3">
      <c r="A1263" s="165" t="s">
        <v>493</v>
      </c>
      <c r="B1263" s="44" t="s">
        <v>499</v>
      </c>
      <c r="C1263" s="44" t="str">
        <f>VLOOKUP(Tabelle1[[#This Row],[bank_name]],list_all_banks!$B$1:$C$691,2,FALSE)</f>
        <v>ESA08000143</v>
      </c>
      <c r="D1263" s="45" t="s">
        <v>500</v>
      </c>
      <c r="E1263" s="46" t="str">
        <f t="shared" si="19"/>
        <v>31.12.2015</v>
      </c>
      <c r="F1263" s="153">
        <v>2015</v>
      </c>
      <c r="G1263" s="44">
        <v>1</v>
      </c>
      <c r="H1263" s="44">
        <v>3</v>
      </c>
      <c r="I1263" s="44" t="s">
        <v>1382</v>
      </c>
      <c r="J1263" s="44">
        <v>2</v>
      </c>
      <c r="K1263" s="44" t="s">
        <v>1366</v>
      </c>
      <c r="L1263" s="44">
        <v>0</v>
      </c>
      <c r="M1263" s="44" t="s">
        <v>14</v>
      </c>
      <c r="N1263" s="44" t="s">
        <v>91</v>
      </c>
      <c r="O1263" s="45"/>
      <c r="P1263" s="44">
        <v>3</v>
      </c>
      <c r="Q1263" s="44">
        <v>0</v>
      </c>
      <c r="R1263" s="44">
        <v>0</v>
      </c>
      <c r="S1263" s="44">
        <v>0</v>
      </c>
      <c r="T1263" s="45"/>
      <c r="U1263" s="44">
        <v>0</v>
      </c>
      <c r="V1263" s="44">
        <v>0</v>
      </c>
      <c r="W1263" s="44" t="s">
        <v>20</v>
      </c>
      <c r="X1263" s="45"/>
      <c r="Y1263" s="44" t="s">
        <v>1650</v>
      </c>
      <c r="Z1263" s="44">
        <v>147501</v>
      </c>
      <c r="AA1263" s="44">
        <v>653</v>
      </c>
      <c r="AB1263" s="44">
        <v>58539</v>
      </c>
      <c r="AC1263" s="44" t="s">
        <v>20</v>
      </c>
      <c r="AD1263" s="44" t="s">
        <v>20</v>
      </c>
      <c r="AE1263" s="44" t="s">
        <v>20</v>
      </c>
      <c r="AF1263" s="44" t="s">
        <v>20</v>
      </c>
      <c r="AG1263" s="44">
        <v>21016</v>
      </c>
      <c r="AH1263" s="44" t="s">
        <v>20</v>
      </c>
      <c r="AI1263" s="157">
        <v>3</v>
      </c>
      <c r="AJ1263" s="45"/>
      <c r="AK1263" s="44">
        <v>1</v>
      </c>
      <c r="AL1263" s="44">
        <v>0</v>
      </c>
      <c r="AM1263" s="44">
        <v>3</v>
      </c>
      <c r="AN1263" s="44">
        <v>0</v>
      </c>
      <c r="AO1263" s="44">
        <v>0</v>
      </c>
      <c r="AP1263" s="45"/>
      <c r="AQ1263" s="44">
        <v>2</v>
      </c>
      <c r="AR1263" s="44" t="s">
        <v>20</v>
      </c>
      <c r="AS1263" s="44" t="s">
        <v>20</v>
      </c>
      <c r="AT1263" s="44">
        <v>2</v>
      </c>
      <c r="AU1263" s="44">
        <v>0</v>
      </c>
      <c r="AV1263" s="44">
        <v>0</v>
      </c>
      <c r="AY1263" s="45"/>
      <c r="AZ1263" s="46"/>
      <c r="BA1263" s="47" t="s">
        <v>2409</v>
      </c>
      <c r="BB1263" s="45" t="s">
        <v>1952</v>
      </c>
      <c r="BH1263" s="45"/>
      <c r="BI1263" t="s">
        <v>3146</v>
      </c>
    </row>
    <row r="1264" spans="1:61" x14ac:dyDescent="0.25">
      <c r="A1264" s="21" t="s">
        <v>493</v>
      </c>
      <c r="B1264" t="s">
        <v>499</v>
      </c>
      <c r="C1264" t="str">
        <f>VLOOKUP(Tabelle1[[#This Row],[bank_name]],list_all_banks!$B$1:$C$691,2,FALSE)</f>
        <v>ESA08000143</v>
      </c>
      <c r="D1264" s="6" t="s">
        <v>500</v>
      </c>
      <c r="E1264" s="42" t="str">
        <f t="shared" si="19"/>
        <v>31.12.2016</v>
      </c>
      <c r="F1264">
        <v>2016</v>
      </c>
      <c r="G1264">
        <v>1</v>
      </c>
      <c r="H1264">
        <v>2</v>
      </c>
      <c r="I1264" t="s">
        <v>1382</v>
      </c>
      <c r="J1264">
        <v>2</v>
      </c>
      <c r="K1264" t="s">
        <v>1366</v>
      </c>
      <c r="L1264">
        <v>0</v>
      </c>
      <c r="M1264" t="s">
        <v>14</v>
      </c>
      <c r="N1264" t="s">
        <v>91</v>
      </c>
      <c r="P1264">
        <v>3</v>
      </c>
      <c r="Q1264">
        <v>2</v>
      </c>
      <c r="R1264">
        <v>0</v>
      </c>
      <c r="S1264">
        <v>0</v>
      </c>
      <c r="U1264">
        <v>1</v>
      </c>
      <c r="V1264">
        <v>0</v>
      </c>
      <c r="W1264" t="s">
        <v>20</v>
      </c>
      <c r="Y1264" t="s">
        <v>820</v>
      </c>
      <c r="Z1264">
        <v>1209891</v>
      </c>
      <c r="AA1264" s="13">
        <v>7239</v>
      </c>
      <c r="AB1264" s="13">
        <v>253442</v>
      </c>
      <c r="AC1264" s="13" t="s">
        <v>20</v>
      </c>
      <c r="AD1264" s="13" t="s">
        <v>20</v>
      </c>
      <c r="AE1264" s="13" t="s">
        <v>20</v>
      </c>
      <c r="AF1264" s="13" t="s">
        <v>20</v>
      </c>
      <c r="AG1264" s="13">
        <v>81216</v>
      </c>
      <c r="AH1264" t="s">
        <v>20</v>
      </c>
      <c r="AI1264" s="30">
        <v>3</v>
      </c>
      <c r="AK1264">
        <v>1</v>
      </c>
      <c r="AL1264">
        <v>0</v>
      </c>
      <c r="AM1264">
        <v>3</v>
      </c>
      <c r="AN1264">
        <v>0</v>
      </c>
      <c r="AO1264">
        <v>0</v>
      </c>
      <c r="AQ1264">
        <v>2</v>
      </c>
      <c r="AR1264" t="s">
        <v>20</v>
      </c>
      <c r="AS1264" t="s">
        <v>20</v>
      </c>
      <c r="AT1264">
        <v>2</v>
      </c>
      <c r="AU1264">
        <v>0</v>
      </c>
      <c r="AV1264">
        <v>0</v>
      </c>
      <c r="BA1264" t="s">
        <v>2410</v>
      </c>
      <c r="BG1264" s="9"/>
      <c r="BI1264" t="s">
        <v>3146</v>
      </c>
    </row>
    <row r="1265" spans="1:61" x14ac:dyDescent="0.25">
      <c r="A1265" s="21" t="s">
        <v>493</v>
      </c>
      <c r="B1265" t="s">
        <v>499</v>
      </c>
      <c r="C1265" t="str">
        <f>VLOOKUP(Tabelle1[[#This Row],[bank_name]],list_all_banks!$B$1:$C$691,2,FALSE)</f>
        <v>ESA08000143</v>
      </c>
      <c r="D1265" s="6" t="s">
        <v>500</v>
      </c>
      <c r="E1265" s="42" t="str">
        <f t="shared" si="19"/>
        <v>31.12.2016</v>
      </c>
      <c r="F1265">
        <v>2016</v>
      </c>
      <c r="G1265">
        <v>1</v>
      </c>
      <c r="H1265">
        <v>2</v>
      </c>
      <c r="I1265" t="s">
        <v>1382</v>
      </c>
      <c r="J1265">
        <v>2</v>
      </c>
      <c r="K1265" t="s">
        <v>1366</v>
      </c>
      <c r="L1265">
        <v>0</v>
      </c>
      <c r="M1265" t="s">
        <v>14</v>
      </c>
      <c r="N1265" t="s">
        <v>91</v>
      </c>
      <c r="P1265">
        <v>3</v>
      </c>
      <c r="Q1265">
        <v>2</v>
      </c>
      <c r="R1265">
        <v>0</v>
      </c>
      <c r="S1265">
        <v>0</v>
      </c>
      <c r="U1265">
        <v>1</v>
      </c>
      <c r="V1265">
        <v>0</v>
      </c>
      <c r="W1265" t="s">
        <v>20</v>
      </c>
      <c r="Y1265" t="s">
        <v>493</v>
      </c>
      <c r="Z1265">
        <v>4034753</v>
      </c>
      <c r="AA1265" s="13">
        <v>16680</v>
      </c>
      <c r="AB1265" s="13">
        <v>665161</v>
      </c>
      <c r="AC1265" s="13" t="s">
        <v>20</v>
      </c>
      <c r="AD1265" s="13" t="s">
        <v>20</v>
      </c>
      <c r="AE1265" s="13" t="s">
        <v>20</v>
      </c>
      <c r="AF1265" s="13" t="s">
        <v>20</v>
      </c>
      <c r="AG1265" s="13">
        <v>187738</v>
      </c>
      <c r="AH1265" t="s">
        <v>20</v>
      </c>
      <c r="AI1265" s="30">
        <v>3</v>
      </c>
      <c r="AK1265">
        <v>1</v>
      </c>
      <c r="AL1265">
        <v>0</v>
      </c>
      <c r="AM1265">
        <v>3</v>
      </c>
      <c r="AN1265">
        <v>0</v>
      </c>
      <c r="AO1265">
        <v>0</v>
      </c>
      <c r="AQ1265">
        <v>2</v>
      </c>
      <c r="AR1265" t="s">
        <v>20</v>
      </c>
      <c r="AS1265" t="s">
        <v>20</v>
      </c>
      <c r="AT1265">
        <v>2</v>
      </c>
      <c r="AU1265">
        <v>0</v>
      </c>
      <c r="AV1265">
        <v>0</v>
      </c>
      <c r="BA1265" t="s">
        <v>2410</v>
      </c>
      <c r="BG1265" s="9"/>
      <c r="BI1265" t="s">
        <v>3146</v>
      </c>
    </row>
    <row r="1266" spans="1:61" x14ac:dyDescent="0.25">
      <c r="A1266" s="88" t="s">
        <v>493</v>
      </c>
      <c r="B1266" s="9" t="s">
        <v>499</v>
      </c>
      <c r="C1266" s="9" t="str">
        <f>VLOOKUP(Tabelle1[[#This Row],[bank_name]],list_all_banks!$B$1:$C$691,2,FALSE)</f>
        <v>ESA08000143</v>
      </c>
      <c r="D1266" s="6" t="s">
        <v>500</v>
      </c>
      <c r="E1266" s="42" t="str">
        <f t="shared" si="19"/>
        <v>31.12.2016</v>
      </c>
      <c r="F1266" s="9">
        <v>2016</v>
      </c>
      <c r="G1266" s="9">
        <v>1</v>
      </c>
      <c r="H1266" s="9">
        <v>2</v>
      </c>
      <c r="I1266" s="9" t="s">
        <v>1382</v>
      </c>
      <c r="J1266" s="9">
        <v>2</v>
      </c>
      <c r="K1266" s="9" t="s">
        <v>1366</v>
      </c>
      <c r="L1266" s="9">
        <v>0</v>
      </c>
      <c r="M1266" s="9" t="s">
        <v>14</v>
      </c>
      <c r="N1266" s="9" t="s">
        <v>91</v>
      </c>
      <c r="P1266" s="9">
        <v>3</v>
      </c>
      <c r="Q1266" s="9">
        <v>2</v>
      </c>
      <c r="R1266" s="9">
        <v>0</v>
      </c>
      <c r="S1266" s="9">
        <v>0</v>
      </c>
      <c r="U1266" s="9">
        <v>1</v>
      </c>
      <c r="V1266" s="9">
        <v>0</v>
      </c>
      <c r="W1266" s="9" t="s">
        <v>20</v>
      </c>
      <c r="Y1266" s="118" t="s">
        <v>1725</v>
      </c>
      <c r="Z1266" s="9">
        <v>66878</v>
      </c>
      <c r="AA1266" s="68">
        <v>396</v>
      </c>
      <c r="AB1266" s="68">
        <v>13939</v>
      </c>
      <c r="AC1266" s="68" t="s">
        <v>20</v>
      </c>
      <c r="AD1266" s="68" t="s">
        <v>20</v>
      </c>
      <c r="AE1266" s="68" t="s">
        <v>20</v>
      </c>
      <c r="AF1266" s="68" t="s">
        <v>20</v>
      </c>
      <c r="AG1266" s="68">
        <v>-1079</v>
      </c>
      <c r="AH1266" s="9" t="s">
        <v>20</v>
      </c>
      <c r="AI1266" s="90">
        <v>3</v>
      </c>
      <c r="AK1266" s="9">
        <v>1</v>
      </c>
      <c r="AL1266" s="9">
        <v>0</v>
      </c>
      <c r="AM1266" s="9">
        <v>3</v>
      </c>
      <c r="AN1266" s="9">
        <v>0</v>
      </c>
      <c r="AO1266" s="9">
        <v>0</v>
      </c>
      <c r="AQ1266" s="9">
        <v>2</v>
      </c>
      <c r="AR1266" s="9" t="s">
        <v>20</v>
      </c>
      <c r="AS1266" s="9" t="s">
        <v>20</v>
      </c>
      <c r="AT1266" s="9">
        <v>2</v>
      </c>
      <c r="AU1266" s="9">
        <v>0</v>
      </c>
      <c r="AV1266" s="9">
        <v>0</v>
      </c>
      <c r="AW1266" s="9"/>
      <c r="AX1266" s="9"/>
      <c r="BA1266" s="9" t="s">
        <v>2410</v>
      </c>
      <c r="BC1266" s="9"/>
      <c r="BD1266" s="9"/>
      <c r="BE1266" s="9"/>
      <c r="BF1266" s="9"/>
      <c r="BG1266" s="9"/>
      <c r="BI1266" t="s">
        <v>3146</v>
      </c>
    </row>
    <row r="1267" spans="1:61" s="44" customFormat="1" ht="15.75" thickBot="1" x14ac:dyDescent="0.3">
      <c r="A1267" s="165" t="s">
        <v>493</v>
      </c>
      <c r="B1267" s="44" t="s">
        <v>499</v>
      </c>
      <c r="C1267" s="44" t="str">
        <f>VLOOKUP(Tabelle1[[#This Row],[bank_name]],list_all_banks!$B$1:$C$691,2,FALSE)</f>
        <v>ESA08000143</v>
      </c>
      <c r="D1267" s="45" t="s">
        <v>500</v>
      </c>
      <c r="E1267" s="46" t="str">
        <f t="shared" si="19"/>
        <v>31.12.2016</v>
      </c>
      <c r="F1267" s="44">
        <v>2016</v>
      </c>
      <c r="G1267" s="44">
        <v>1</v>
      </c>
      <c r="H1267" s="44">
        <v>2</v>
      </c>
      <c r="I1267" s="44" t="s">
        <v>1382</v>
      </c>
      <c r="J1267" s="44">
        <v>2</v>
      </c>
      <c r="K1267" s="44" t="s">
        <v>1366</v>
      </c>
      <c r="L1267" s="44">
        <v>0</v>
      </c>
      <c r="M1267" s="44" t="s">
        <v>14</v>
      </c>
      <c r="N1267" s="44" t="s">
        <v>91</v>
      </c>
      <c r="O1267" s="45"/>
      <c r="P1267" s="44">
        <v>3</v>
      </c>
      <c r="Q1267" s="44">
        <v>2</v>
      </c>
      <c r="R1267" s="44">
        <v>0</v>
      </c>
      <c r="S1267" s="44">
        <v>0</v>
      </c>
      <c r="T1267" s="45"/>
      <c r="U1267" s="44">
        <v>1</v>
      </c>
      <c r="V1267" s="44">
        <v>0</v>
      </c>
      <c r="W1267" s="44" t="s">
        <v>20</v>
      </c>
      <c r="X1267" s="45"/>
      <c r="Y1267" s="44" t="s">
        <v>1650</v>
      </c>
      <c r="Z1267" s="44">
        <v>159176</v>
      </c>
      <c r="AA1267" s="123">
        <v>683</v>
      </c>
      <c r="AB1267" s="123">
        <v>86880</v>
      </c>
      <c r="AC1267" s="123" t="s">
        <v>20</v>
      </c>
      <c r="AD1267" s="123" t="s">
        <v>20</v>
      </c>
      <c r="AE1267" s="123" t="s">
        <v>20</v>
      </c>
      <c r="AF1267" s="123" t="s">
        <v>20</v>
      </c>
      <c r="AG1267" s="123">
        <v>35694</v>
      </c>
      <c r="AH1267" s="44" t="s">
        <v>20</v>
      </c>
      <c r="AI1267" s="157">
        <v>3</v>
      </c>
      <c r="AJ1267" s="45"/>
      <c r="AK1267" s="44">
        <v>1</v>
      </c>
      <c r="AL1267" s="44">
        <v>0</v>
      </c>
      <c r="AM1267" s="44">
        <v>3</v>
      </c>
      <c r="AN1267" s="44">
        <v>0</v>
      </c>
      <c r="AO1267" s="44">
        <v>0</v>
      </c>
      <c r="AP1267" s="45"/>
      <c r="AQ1267" s="44">
        <v>2</v>
      </c>
      <c r="AR1267" s="44" t="s">
        <v>20</v>
      </c>
      <c r="AS1267" s="44" t="s">
        <v>20</v>
      </c>
      <c r="AT1267" s="44">
        <v>2</v>
      </c>
      <c r="AU1267" s="44">
        <v>0</v>
      </c>
      <c r="AV1267" s="44">
        <v>0</v>
      </c>
      <c r="AY1267" s="45"/>
      <c r="AZ1267" s="46"/>
      <c r="BA1267" s="44" t="s">
        <v>2410</v>
      </c>
      <c r="BB1267" s="45"/>
      <c r="BH1267" s="45"/>
      <c r="BI1267" t="s">
        <v>3146</v>
      </c>
    </row>
    <row r="1268" spans="1:61" x14ac:dyDescent="0.25">
      <c r="A1268" s="21" t="s">
        <v>493</v>
      </c>
      <c r="B1268" s="40" t="s">
        <v>501</v>
      </c>
      <c r="C1268" t="str">
        <f>VLOOKUP(Tabelle1[[#This Row],[bank_name]],list_all_banks!$B$1:$C$691,2,FALSE)</f>
        <v>ESA14010342</v>
      </c>
      <c r="D1268" s="6" t="s">
        <v>502</v>
      </c>
      <c r="E1268" s="42" t="str">
        <f t="shared" si="19"/>
        <v>31.12.2013</v>
      </c>
      <c r="F1268">
        <v>2013</v>
      </c>
      <c r="G1268">
        <v>1</v>
      </c>
      <c r="H1268">
        <v>2</v>
      </c>
      <c r="I1268" t="s">
        <v>1382</v>
      </c>
      <c r="J1268">
        <v>2</v>
      </c>
      <c r="K1268" t="s">
        <v>1366</v>
      </c>
      <c r="L1268">
        <v>0</v>
      </c>
      <c r="M1268" t="s">
        <v>14</v>
      </c>
      <c r="N1268" t="s">
        <v>91</v>
      </c>
      <c r="P1268">
        <v>3</v>
      </c>
      <c r="Q1268">
        <v>2</v>
      </c>
      <c r="R1268">
        <v>0</v>
      </c>
      <c r="S1268">
        <v>0</v>
      </c>
      <c r="U1268">
        <v>1</v>
      </c>
      <c r="V1268">
        <v>0</v>
      </c>
      <c r="W1268" t="s">
        <v>20</v>
      </c>
      <c r="Y1268" t="s">
        <v>493</v>
      </c>
      <c r="Z1268">
        <v>3347324</v>
      </c>
      <c r="AA1268" s="13">
        <v>15078</v>
      </c>
      <c r="AB1268" s="13">
        <v>43461</v>
      </c>
      <c r="AC1268" s="13" t="s">
        <v>20</v>
      </c>
      <c r="AD1268" s="13" t="s">
        <v>20</v>
      </c>
      <c r="AE1268" s="13" t="s">
        <v>20</v>
      </c>
      <c r="AF1268" s="13" t="s">
        <v>20</v>
      </c>
      <c r="AG1268" s="32">
        <v>-182103</v>
      </c>
      <c r="AH1268" t="s">
        <v>20</v>
      </c>
      <c r="AI1268" s="30">
        <v>2</v>
      </c>
      <c r="AJ1268" s="6" t="s">
        <v>2725</v>
      </c>
      <c r="AK1268">
        <v>1</v>
      </c>
      <c r="AL1268">
        <v>0</v>
      </c>
      <c r="AM1268">
        <v>3</v>
      </c>
      <c r="AN1268">
        <v>0</v>
      </c>
      <c r="AO1268">
        <v>0</v>
      </c>
      <c r="AQ1268">
        <v>2</v>
      </c>
      <c r="AR1268" t="s">
        <v>20</v>
      </c>
      <c r="AS1268" t="s">
        <v>20</v>
      </c>
      <c r="AT1268">
        <v>2</v>
      </c>
      <c r="AU1268">
        <v>0</v>
      </c>
      <c r="AV1268">
        <v>0</v>
      </c>
      <c r="AZ1268" s="42" t="s">
        <v>2726</v>
      </c>
      <c r="BA1268" t="s">
        <v>2411</v>
      </c>
      <c r="BB1268" s="6" t="s">
        <v>1449</v>
      </c>
      <c r="BG1268" s="9"/>
      <c r="BI1268" t="s">
        <v>3146</v>
      </c>
    </row>
    <row r="1269" spans="1:61" x14ac:dyDescent="0.25">
      <c r="A1269" s="21" t="s">
        <v>493</v>
      </c>
      <c r="B1269" s="5" t="s">
        <v>501</v>
      </c>
      <c r="C1269" t="str">
        <f>VLOOKUP(Tabelle1[[#This Row],[bank_name]],list_all_banks!$B$1:$C$691,2,FALSE)</f>
        <v>ESA14010342</v>
      </c>
      <c r="D1269" s="6" t="s">
        <v>502</v>
      </c>
      <c r="E1269" s="42" t="str">
        <f t="shared" si="19"/>
        <v>31.12.2013</v>
      </c>
      <c r="F1269">
        <v>2013</v>
      </c>
      <c r="G1269">
        <v>1</v>
      </c>
      <c r="H1269">
        <v>2</v>
      </c>
      <c r="I1269" t="s">
        <v>1382</v>
      </c>
      <c r="J1269">
        <v>2</v>
      </c>
      <c r="K1269" t="s">
        <v>1366</v>
      </c>
      <c r="L1269">
        <v>0</v>
      </c>
      <c r="M1269" t="s">
        <v>14</v>
      </c>
      <c r="N1269" t="s">
        <v>91</v>
      </c>
      <c r="P1269">
        <v>3</v>
      </c>
      <c r="Q1269">
        <v>2</v>
      </c>
      <c r="R1269">
        <v>0</v>
      </c>
      <c r="S1269">
        <v>0</v>
      </c>
      <c r="U1269">
        <v>1</v>
      </c>
      <c r="V1269">
        <v>0</v>
      </c>
      <c r="W1269" t="s">
        <v>20</v>
      </c>
      <c r="Y1269" t="s">
        <v>1289</v>
      </c>
      <c r="Z1269">
        <v>11120</v>
      </c>
      <c r="AA1269" s="13">
        <v>8</v>
      </c>
      <c r="AB1269" s="13">
        <v>7535</v>
      </c>
      <c r="AC1269" s="13" t="s">
        <v>20</v>
      </c>
      <c r="AD1269" s="13" t="s">
        <v>20</v>
      </c>
      <c r="AE1269" s="13" t="s">
        <v>20</v>
      </c>
      <c r="AF1269" s="13" t="s">
        <v>20</v>
      </c>
      <c r="AG1269" s="13">
        <v>3975</v>
      </c>
      <c r="AH1269" t="s">
        <v>20</v>
      </c>
      <c r="AI1269" s="30">
        <v>2</v>
      </c>
      <c r="AJ1269" s="6" t="s">
        <v>2725</v>
      </c>
      <c r="AK1269">
        <v>1</v>
      </c>
      <c r="AL1269">
        <v>0</v>
      </c>
      <c r="AM1269">
        <v>3</v>
      </c>
      <c r="AN1269">
        <v>0</v>
      </c>
      <c r="AO1269">
        <v>0</v>
      </c>
      <c r="AQ1269">
        <v>2</v>
      </c>
      <c r="AR1269" t="s">
        <v>20</v>
      </c>
      <c r="AS1269" t="s">
        <v>20</v>
      </c>
      <c r="AT1269">
        <v>2</v>
      </c>
      <c r="AU1269">
        <v>0</v>
      </c>
      <c r="AV1269">
        <v>0</v>
      </c>
      <c r="AZ1269" s="42" t="s">
        <v>2727</v>
      </c>
      <c r="BA1269" t="s">
        <v>2411</v>
      </c>
      <c r="BB1269" s="6" t="s">
        <v>1449</v>
      </c>
      <c r="BG1269" s="9"/>
      <c r="BI1269" t="s">
        <v>3146</v>
      </c>
    </row>
    <row r="1270" spans="1:61" x14ac:dyDescent="0.25">
      <c r="A1270" s="88" t="s">
        <v>493</v>
      </c>
      <c r="B1270" s="53" t="s">
        <v>501</v>
      </c>
      <c r="C1270" s="9" t="str">
        <f>VLOOKUP(Tabelle1[[#This Row],[bank_name]],list_all_banks!$B$1:$C$691,2,FALSE)</f>
        <v>ESA14010342</v>
      </c>
      <c r="D1270" s="6" t="s">
        <v>502</v>
      </c>
      <c r="E1270" s="42" t="str">
        <f t="shared" si="19"/>
        <v>31.12.2013</v>
      </c>
      <c r="F1270" s="9">
        <v>2013</v>
      </c>
      <c r="G1270" s="9">
        <v>1</v>
      </c>
      <c r="H1270" s="9">
        <v>2</v>
      </c>
      <c r="I1270" s="9" t="s">
        <v>1382</v>
      </c>
      <c r="J1270" s="9">
        <v>2</v>
      </c>
      <c r="K1270" s="9" t="s">
        <v>1366</v>
      </c>
      <c r="L1270" s="9">
        <v>0</v>
      </c>
      <c r="M1270" s="9" t="s">
        <v>14</v>
      </c>
      <c r="N1270" s="9" t="s">
        <v>91</v>
      </c>
      <c r="P1270" s="9">
        <v>3</v>
      </c>
      <c r="Q1270" s="9">
        <v>2</v>
      </c>
      <c r="R1270" s="9">
        <v>0</v>
      </c>
      <c r="S1270" s="9">
        <v>0</v>
      </c>
      <c r="U1270" s="9">
        <v>1</v>
      </c>
      <c r="V1270" s="9">
        <v>0</v>
      </c>
      <c r="W1270" s="9" t="s">
        <v>20</v>
      </c>
      <c r="Y1270" s="118" t="s">
        <v>1725</v>
      </c>
      <c r="Z1270" s="9">
        <v>5137</v>
      </c>
      <c r="AA1270" s="68">
        <v>15</v>
      </c>
      <c r="AB1270" s="68">
        <v>5369</v>
      </c>
      <c r="AC1270" s="68" t="s">
        <v>20</v>
      </c>
      <c r="AD1270" s="68" t="s">
        <v>20</v>
      </c>
      <c r="AE1270" s="68" t="s">
        <v>20</v>
      </c>
      <c r="AF1270" s="68" t="s">
        <v>20</v>
      </c>
      <c r="AG1270" s="68">
        <v>1577</v>
      </c>
      <c r="AH1270" s="9" t="s">
        <v>20</v>
      </c>
      <c r="AI1270" s="90">
        <v>2</v>
      </c>
      <c r="AJ1270" s="6" t="s">
        <v>2725</v>
      </c>
      <c r="AK1270" s="9">
        <v>1</v>
      </c>
      <c r="AL1270" s="9">
        <v>0</v>
      </c>
      <c r="AM1270" s="9">
        <v>3</v>
      </c>
      <c r="AN1270" s="9">
        <v>0</v>
      </c>
      <c r="AO1270" s="9">
        <v>0</v>
      </c>
      <c r="AQ1270" s="9">
        <v>2</v>
      </c>
      <c r="AR1270" s="9" t="s">
        <v>20</v>
      </c>
      <c r="AS1270" s="9" t="s">
        <v>20</v>
      </c>
      <c r="AT1270" s="9">
        <v>2</v>
      </c>
      <c r="AU1270" s="9">
        <v>0</v>
      </c>
      <c r="AV1270" s="9">
        <v>0</v>
      </c>
      <c r="AW1270" s="9"/>
      <c r="AX1270" s="9"/>
      <c r="AZ1270" s="184" t="s">
        <v>2728</v>
      </c>
      <c r="BA1270" s="9" t="s">
        <v>2411</v>
      </c>
      <c r="BB1270" s="6" t="s">
        <v>1449</v>
      </c>
      <c r="BG1270" s="9"/>
      <c r="BI1270" t="s">
        <v>3146</v>
      </c>
    </row>
    <row r="1271" spans="1:61" s="44" customFormat="1" ht="15.75" thickBot="1" x14ac:dyDescent="0.3">
      <c r="A1271" s="165" t="s">
        <v>493</v>
      </c>
      <c r="B1271" s="57" t="s">
        <v>501</v>
      </c>
      <c r="C1271" s="44" t="str">
        <f>VLOOKUP(Tabelle1[[#This Row],[bank_name]],list_all_banks!$B$1:$C$691,2,FALSE)</f>
        <v>ESA14010342</v>
      </c>
      <c r="D1271" s="45" t="s">
        <v>502</v>
      </c>
      <c r="E1271" s="46" t="str">
        <f t="shared" si="19"/>
        <v>31.12.2013</v>
      </c>
      <c r="F1271" s="44">
        <v>2013</v>
      </c>
      <c r="G1271" s="44">
        <v>1</v>
      </c>
      <c r="H1271" s="44">
        <v>2</v>
      </c>
      <c r="I1271" s="44" t="s">
        <v>1382</v>
      </c>
      <c r="J1271" s="44">
        <v>2</v>
      </c>
      <c r="K1271" s="44" t="s">
        <v>1366</v>
      </c>
      <c r="L1271" s="44">
        <v>0</v>
      </c>
      <c r="M1271" s="44" t="s">
        <v>14</v>
      </c>
      <c r="N1271" s="44" t="s">
        <v>91</v>
      </c>
      <c r="O1271" s="45"/>
      <c r="P1271" s="44">
        <v>3</v>
      </c>
      <c r="Q1271" s="44">
        <v>2</v>
      </c>
      <c r="R1271" s="44">
        <v>0</v>
      </c>
      <c r="S1271" s="44">
        <v>0</v>
      </c>
      <c r="T1271" s="45"/>
      <c r="U1271" s="44">
        <v>1</v>
      </c>
      <c r="V1271" s="44">
        <v>0</v>
      </c>
      <c r="W1271" s="44" t="s">
        <v>20</v>
      </c>
      <c r="X1271" s="45"/>
      <c r="Y1271" s="44" t="s">
        <v>1650</v>
      </c>
      <c r="Z1271" s="44">
        <v>118048</v>
      </c>
      <c r="AA1271" s="123">
        <v>459</v>
      </c>
      <c r="AB1271" s="123">
        <v>75072</v>
      </c>
      <c r="AC1271" s="123" t="s">
        <v>20</v>
      </c>
      <c r="AD1271" s="123" t="s">
        <v>20</v>
      </c>
      <c r="AE1271" s="123" t="s">
        <v>20</v>
      </c>
      <c r="AF1271" s="123" t="s">
        <v>20</v>
      </c>
      <c r="AG1271" s="123">
        <v>19718</v>
      </c>
      <c r="AH1271" s="44" t="s">
        <v>20</v>
      </c>
      <c r="AI1271" s="157">
        <v>2</v>
      </c>
      <c r="AJ1271" s="45" t="s">
        <v>2725</v>
      </c>
      <c r="AK1271" s="44">
        <v>1</v>
      </c>
      <c r="AL1271" s="44">
        <v>0</v>
      </c>
      <c r="AM1271" s="44">
        <v>3</v>
      </c>
      <c r="AN1271" s="44">
        <v>0</v>
      </c>
      <c r="AO1271" s="44">
        <v>0</v>
      </c>
      <c r="AP1271" s="45"/>
      <c r="AQ1271" s="44">
        <v>2</v>
      </c>
      <c r="AR1271" s="44" t="s">
        <v>20</v>
      </c>
      <c r="AS1271" s="44" t="s">
        <v>20</v>
      </c>
      <c r="AT1271" s="44">
        <v>2</v>
      </c>
      <c r="AU1271" s="44">
        <v>0</v>
      </c>
      <c r="AV1271" s="44">
        <v>0</v>
      </c>
      <c r="AY1271" s="45"/>
      <c r="AZ1271" s="46"/>
      <c r="BA1271" s="44" t="s">
        <v>2411</v>
      </c>
      <c r="BB1271" s="45" t="s">
        <v>1449</v>
      </c>
      <c r="BH1271" s="45"/>
      <c r="BI1271" t="s">
        <v>3146</v>
      </c>
    </row>
    <row r="1272" spans="1:61" x14ac:dyDescent="0.25">
      <c r="A1272" s="21" t="s">
        <v>493</v>
      </c>
      <c r="B1272" s="5" t="s">
        <v>501</v>
      </c>
      <c r="C1272" t="str">
        <f>VLOOKUP(Tabelle1[[#This Row],[bank_name]],list_all_banks!$B$1:$C$691,2,FALSE)</f>
        <v>ESA14010342</v>
      </c>
      <c r="D1272" s="6" t="s">
        <v>502</v>
      </c>
      <c r="E1272" s="42" t="str">
        <f t="shared" si="19"/>
        <v>31.12.2014</v>
      </c>
      <c r="F1272">
        <v>2014</v>
      </c>
      <c r="G1272">
        <v>1</v>
      </c>
      <c r="H1272">
        <v>2</v>
      </c>
      <c r="I1272" t="s">
        <v>1382</v>
      </c>
      <c r="J1272">
        <v>2</v>
      </c>
      <c r="K1272" t="s">
        <v>1366</v>
      </c>
      <c r="L1272">
        <v>0</v>
      </c>
      <c r="M1272" t="s">
        <v>14</v>
      </c>
      <c r="N1272" t="s">
        <v>91</v>
      </c>
      <c r="P1272">
        <v>3</v>
      </c>
      <c r="Q1272">
        <v>2</v>
      </c>
      <c r="R1272">
        <v>0</v>
      </c>
      <c r="S1272">
        <v>0</v>
      </c>
      <c r="U1272">
        <v>1</v>
      </c>
      <c r="V1272">
        <v>0</v>
      </c>
      <c r="W1272" t="s">
        <v>20</v>
      </c>
      <c r="Y1272" t="s">
        <v>493</v>
      </c>
      <c r="Z1272">
        <v>3886358</v>
      </c>
      <c r="AA1272">
        <v>13924</v>
      </c>
      <c r="AB1272">
        <v>837345</v>
      </c>
      <c r="AC1272" s="13" t="s">
        <v>20</v>
      </c>
      <c r="AD1272" s="13" t="s">
        <v>20</v>
      </c>
      <c r="AE1272" s="13" t="s">
        <v>20</v>
      </c>
      <c r="AF1272" s="13" t="s">
        <v>20</v>
      </c>
      <c r="AG1272">
        <v>204869</v>
      </c>
      <c r="AH1272" t="s">
        <v>20</v>
      </c>
      <c r="AI1272" s="30">
        <v>2</v>
      </c>
      <c r="AJ1272" s="6" t="s">
        <v>2725</v>
      </c>
      <c r="AK1272">
        <v>1</v>
      </c>
      <c r="AL1272">
        <v>1</v>
      </c>
      <c r="AM1272">
        <v>3</v>
      </c>
      <c r="AN1272">
        <v>0</v>
      </c>
      <c r="AO1272">
        <v>0</v>
      </c>
      <c r="AQ1272">
        <v>2</v>
      </c>
      <c r="AR1272" t="s">
        <v>20</v>
      </c>
      <c r="AS1272" t="s">
        <v>20</v>
      </c>
      <c r="AT1272">
        <v>2</v>
      </c>
      <c r="AU1272">
        <v>0</v>
      </c>
      <c r="AV1272">
        <v>0</v>
      </c>
      <c r="AZ1272" s="42" t="s">
        <v>2726</v>
      </c>
      <c r="BA1272" t="s">
        <v>2411</v>
      </c>
      <c r="BB1272" s="6" t="s">
        <v>1449</v>
      </c>
      <c r="BG1272" s="9"/>
      <c r="BI1272" t="s">
        <v>3146</v>
      </c>
    </row>
    <row r="1273" spans="1:61" x14ac:dyDescent="0.25">
      <c r="A1273" s="21" t="s">
        <v>493</v>
      </c>
      <c r="B1273" s="5" t="s">
        <v>501</v>
      </c>
      <c r="C1273" t="str">
        <f>VLOOKUP(Tabelle1[[#This Row],[bank_name]],list_all_banks!$B$1:$C$691,2,FALSE)</f>
        <v>ESA14010342</v>
      </c>
      <c r="D1273" s="6" t="s">
        <v>502</v>
      </c>
      <c r="E1273" s="42" t="str">
        <f t="shared" si="19"/>
        <v>31.12.2014</v>
      </c>
      <c r="F1273">
        <v>2014</v>
      </c>
      <c r="G1273">
        <v>1</v>
      </c>
      <c r="H1273">
        <v>2</v>
      </c>
      <c r="I1273" t="s">
        <v>1382</v>
      </c>
      <c r="J1273">
        <v>2</v>
      </c>
      <c r="K1273" t="s">
        <v>1366</v>
      </c>
      <c r="L1273">
        <v>0</v>
      </c>
      <c r="M1273" t="s">
        <v>14</v>
      </c>
      <c r="N1273" t="s">
        <v>91</v>
      </c>
      <c r="P1273">
        <v>3</v>
      </c>
      <c r="Q1273">
        <v>2</v>
      </c>
      <c r="R1273">
        <v>0</v>
      </c>
      <c r="S1273">
        <v>0</v>
      </c>
      <c r="U1273">
        <v>1</v>
      </c>
      <c r="V1273">
        <v>0</v>
      </c>
      <c r="W1273" t="s">
        <v>20</v>
      </c>
      <c r="Y1273" t="s">
        <v>1289</v>
      </c>
      <c r="Z1273">
        <v>-554</v>
      </c>
      <c r="AA1273">
        <v>0</v>
      </c>
      <c r="AB1273">
        <v>-1034</v>
      </c>
      <c r="AC1273" s="13" t="s">
        <v>20</v>
      </c>
      <c r="AD1273" s="13" t="s">
        <v>20</v>
      </c>
      <c r="AE1273" s="13" t="s">
        <v>20</v>
      </c>
      <c r="AF1273" s="13" t="s">
        <v>20</v>
      </c>
      <c r="AG1273">
        <v>0</v>
      </c>
      <c r="AH1273" t="s">
        <v>20</v>
      </c>
      <c r="AI1273" s="30">
        <v>2</v>
      </c>
      <c r="AJ1273" s="6" t="s">
        <v>2725</v>
      </c>
      <c r="AK1273">
        <v>1</v>
      </c>
      <c r="AL1273">
        <v>1</v>
      </c>
      <c r="AM1273">
        <v>3</v>
      </c>
      <c r="AN1273">
        <v>0</v>
      </c>
      <c r="AO1273">
        <v>0</v>
      </c>
      <c r="AQ1273">
        <v>2</v>
      </c>
      <c r="AR1273" t="s">
        <v>20</v>
      </c>
      <c r="AS1273" t="s">
        <v>20</v>
      </c>
      <c r="AT1273">
        <v>2</v>
      </c>
      <c r="AU1273">
        <v>0</v>
      </c>
      <c r="AV1273">
        <v>0</v>
      </c>
      <c r="AZ1273" s="42" t="s">
        <v>2727</v>
      </c>
      <c r="BA1273" t="s">
        <v>2411</v>
      </c>
      <c r="BB1273" s="6" t="s">
        <v>1449</v>
      </c>
      <c r="BG1273" s="9"/>
      <c r="BI1273" t="s">
        <v>3146</v>
      </c>
    </row>
    <row r="1274" spans="1:61" x14ac:dyDescent="0.25">
      <c r="A1274" s="21" t="s">
        <v>493</v>
      </c>
      <c r="B1274" s="5" t="s">
        <v>501</v>
      </c>
      <c r="C1274" t="str">
        <f>VLOOKUP(Tabelle1[[#This Row],[bank_name]],list_all_banks!$B$1:$C$691,2,FALSE)</f>
        <v>ESA14010342</v>
      </c>
      <c r="D1274" s="6" t="s">
        <v>502</v>
      </c>
      <c r="E1274" s="42" t="str">
        <f t="shared" si="19"/>
        <v>31.12.2014</v>
      </c>
      <c r="F1274">
        <v>2014</v>
      </c>
      <c r="G1274">
        <v>1</v>
      </c>
      <c r="H1274">
        <v>2</v>
      </c>
      <c r="I1274" t="s">
        <v>1382</v>
      </c>
      <c r="J1274">
        <v>2</v>
      </c>
      <c r="K1274" t="s">
        <v>1366</v>
      </c>
      <c r="L1274">
        <v>0</v>
      </c>
      <c r="M1274" t="s">
        <v>14</v>
      </c>
      <c r="N1274" t="s">
        <v>91</v>
      </c>
      <c r="P1274">
        <v>3</v>
      </c>
      <c r="Q1274">
        <v>2</v>
      </c>
      <c r="R1274">
        <v>0</v>
      </c>
      <c r="S1274">
        <v>0</v>
      </c>
      <c r="U1274">
        <v>1</v>
      </c>
      <c r="V1274">
        <v>0</v>
      </c>
      <c r="W1274" t="s">
        <v>20</v>
      </c>
      <c r="Y1274" s="117" t="s">
        <v>1725</v>
      </c>
      <c r="Z1274">
        <v>4026</v>
      </c>
      <c r="AA1274">
        <v>15</v>
      </c>
      <c r="AB1274">
        <v>3898</v>
      </c>
      <c r="AC1274" s="13" t="s">
        <v>20</v>
      </c>
      <c r="AD1274" s="13" t="s">
        <v>20</v>
      </c>
      <c r="AE1274" s="13" t="s">
        <v>20</v>
      </c>
      <c r="AF1274" s="13" t="s">
        <v>20</v>
      </c>
      <c r="AG1274">
        <v>646</v>
      </c>
      <c r="AH1274" t="s">
        <v>20</v>
      </c>
      <c r="AI1274" s="30">
        <v>2</v>
      </c>
      <c r="AJ1274" s="6" t="s">
        <v>2725</v>
      </c>
      <c r="AK1274">
        <v>1</v>
      </c>
      <c r="AL1274">
        <v>1</v>
      </c>
      <c r="AM1274">
        <v>3</v>
      </c>
      <c r="AN1274">
        <v>0</v>
      </c>
      <c r="AO1274">
        <v>0</v>
      </c>
      <c r="AQ1274">
        <v>2</v>
      </c>
      <c r="AR1274" t="s">
        <v>20</v>
      </c>
      <c r="AS1274" t="s">
        <v>20</v>
      </c>
      <c r="AT1274">
        <v>2</v>
      </c>
      <c r="AU1274">
        <v>0</v>
      </c>
      <c r="AV1274">
        <v>0</v>
      </c>
      <c r="AZ1274" s="184" t="s">
        <v>2728</v>
      </c>
      <c r="BA1274" t="s">
        <v>2411</v>
      </c>
      <c r="BB1274" s="6" t="s">
        <v>1449</v>
      </c>
      <c r="BG1274" s="9"/>
      <c r="BI1274" t="s">
        <v>3146</v>
      </c>
    </row>
    <row r="1275" spans="1:61" s="44" customFormat="1" ht="15.75" thickBot="1" x14ac:dyDescent="0.3">
      <c r="A1275" s="165" t="s">
        <v>493</v>
      </c>
      <c r="B1275" s="57" t="s">
        <v>501</v>
      </c>
      <c r="C1275" s="44" t="str">
        <f>VLOOKUP(Tabelle1[[#This Row],[bank_name]],list_all_banks!$B$1:$C$691,2,FALSE)</f>
        <v>ESA14010342</v>
      </c>
      <c r="D1275" s="45" t="s">
        <v>502</v>
      </c>
      <c r="E1275" s="46" t="str">
        <f t="shared" si="19"/>
        <v>31.12.2014</v>
      </c>
      <c r="F1275" s="44">
        <v>2014</v>
      </c>
      <c r="G1275" s="44">
        <v>1</v>
      </c>
      <c r="H1275" s="44">
        <v>2</v>
      </c>
      <c r="I1275" s="44" t="s">
        <v>1382</v>
      </c>
      <c r="J1275" s="44">
        <v>2</v>
      </c>
      <c r="K1275" s="44" t="s">
        <v>1366</v>
      </c>
      <c r="L1275" s="44">
        <v>0</v>
      </c>
      <c r="M1275" s="44" t="s">
        <v>14</v>
      </c>
      <c r="N1275" s="44" t="s">
        <v>91</v>
      </c>
      <c r="O1275" s="45"/>
      <c r="P1275" s="44">
        <v>3</v>
      </c>
      <c r="Q1275" s="44">
        <v>2</v>
      </c>
      <c r="R1275" s="44">
        <v>0</v>
      </c>
      <c r="S1275" s="44">
        <v>0</v>
      </c>
      <c r="T1275" s="45"/>
      <c r="U1275" s="44">
        <v>1</v>
      </c>
      <c r="V1275" s="44">
        <v>0</v>
      </c>
      <c r="W1275" s="44" t="s">
        <v>20</v>
      </c>
      <c r="X1275" s="45"/>
      <c r="Y1275" s="44" t="s">
        <v>1650</v>
      </c>
      <c r="Z1275" s="44">
        <v>118982</v>
      </c>
      <c r="AA1275" s="44">
        <v>474</v>
      </c>
      <c r="AB1275" s="44">
        <v>71923</v>
      </c>
      <c r="AC1275" s="123" t="s">
        <v>20</v>
      </c>
      <c r="AD1275" s="123" t="s">
        <v>20</v>
      </c>
      <c r="AE1275" s="123" t="s">
        <v>20</v>
      </c>
      <c r="AF1275" s="123" t="s">
        <v>20</v>
      </c>
      <c r="AG1275" s="44">
        <v>20657</v>
      </c>
      <c r="AH1275" s="44" t="s">
        <v>20</v>
      </c>
      <c r="AI1275" s="157">
        <v>2</v>
      </c>
      <c r="AJ1275" s="45" t="s">
        <v>2725</v>
      </c>
      <c r="AK1275" s="44">
        <v>1</v>
      </c>
      <c r="AL1275" s="44">
        <v>1</v>
      </c>
      <c r="AM1275" s="44">
        <v>3</v>
      </c>
      <c r="AN1275" s="44">
        <v>0</v>
      </c>
      <c r="AO1275" s="44">
        <v>0</v>
      </c>
      <c r="AP1275" s="45"/>
      <c r="AQ1275" s="44">
        <v>2</v>
      </c>
      <c r="AR1275" s="44" t="s">
        <v>20</v>
      </c>
      <c r="AS1275" s="44" t="s">
        <v>20</v>
      </c>
      <c r="AT1275" s="44">
        <v>2</v>
      </c>
      <c r="AU1275" s="44">
        <v>0</v>
      </c>
      <c r="AV1275" s="44">
        <v>0</v>
      </c>
      <c r="AY1275" s="45"/>
      <c r="AZ1275" s="46"/>
      <c r="BA1275" s="44" t="s">
        <v>2411</v>
      </c>
      <c r="BB1275" s="45" t="s">
        <v>1449</v>
      </c>
      <c r="BH1275" s="45"/>
      <c r="BI1275" t="s">
        <v>3146</v>
      </c>
    </row>
    <row r="1276" spans="1:61" x14ac:dyDescent="0.25">
      <c r="A1276" s="21" t="s">
        <v>493</v>
      </c>
      <c r="B1276" s="5" t="s">
        <v>501</v>
      </c>
      <c r="C1276" t="str">
        <f>VLOOKUP(Tabelle1[[#This Row],[bank_name]],list_all_banks!$B$1:$C$691,2,FALSE)</f>
        <v>ESA14010342</v>
      </c>
      <c r="D1276" s="6" t="s">
        <v>503</v>
      </c>
      <c r="E1276" s="42" t="str">
        <f t="shared" si="19"/>
        <v>31.12.2015</v>
      </c>
      <c r="F1276">
        <v>2015</v>
      </c>
      <c r="G1276">
        <v>1</v>
      </c>
      <c r="H1276">
        <v>2</v>
      </c>
      <c r="I1276" t="s">
        <v>1382</v>
      </c>
      <c r="J1276" t="s">
        <v>1382</v>
      </c>
      <c r="K1276" t="s">
        <v>493</v>
      </c>
      <c r="L1276">
        <v>0</v>
      </c>
      <c r="M1276" t="s">
        <v>14</v>
      </c>
      <c r="N1276" t="s">
        <v>91</v>
      </c>
      <c r="P1276">
        <v>3</v>
      </c>
      <c r="Q1276">
        <v>2</v>
      </c>
      <c r="R1276">
        <v>0</v>
      </c>
      <c r="S1276">
        <v>0</v>
      </c>
      <c r="U1276">
        <v>1</v>
      </c>
      <c r="V1276">
        <v>0</v>
      </c>
      <c r="W1276" t="s">
        <v>20</v>
      </c>
      <c r="Y1276" t="s">
        <v>493</v>
      </c>
      <c r="Z1276" s="13">
        <v>3673262</v>
      </c>
      <c r="AA1276" s="13">
        <v>13557</v>
      </c>
      <c r="AB1276" s="13">
        <v>1383346</v>
      </c>
      <c r="AC1276" t="s">
        <v>20</v>
      </c>
      <c r="AD1276" t="s">
        <v>20</v>
      </c>
      <c r="AE1276" t="s">
        <v>20</v>
      </c>
      <c r="AF1276" t="s">
        <v>20</v>
      </c>
      <c r="AG1276" s="13">
        <v>370363</v>
      </c>
      <c r="AH1276" t="s">
        <v>20</v>
      </c>
      <c r="AI1276" s="30">
        <v>2</v>
      </c>
      <c r="AJ1276" s="6" t="s">
        <v>2725</v>
      </c>
      <c r="AK1276">
        <v>1</v>
      </c>
      <c r="AL1276">
        <v>1</v>
      </c>
      <c r="AM1276">
        <v>3</v>
      </c>
      <c r="AN1276">
        <v>0</v>
      </c>
      <c r="AO1276">
        <v>0</v>
      </c>
      <c r="AQ1276">
        <v>2</v>
      </c>
      <c r="AR1276" t="s">
        <v>20</v>
      </c>
      <c r="AS1276" t="s">
        <v>20</v>
      </c>
      <c r="AT1276">
        <v>2</v>
      </c>
      <c r="AU1276">
        <v>0</v>
      </c>
      <c r="AV1276">
        <v>0</v>
      </c>
      <c r="AZ1276" s="42" t="s">
        <v>2726</v>
      </c>
      <c r="BA1276" t="s">
        <v>2412</v>
      </c>
      <c r="BB1276" s="6" t="s">
        <v>1450</v>
      </c>
      <c r="BG1276" s="9"/>
      <c r="BI1276" t="s">
        <v>3146</v>
      </c>
    </row>
    <row r="1277" spans="1:61" x14ac:dyDescent="0.25">
      <c r="A1277" s="21" t="s">
        <v>493</v>
      </c>
      <c r="B1277" s="5" t="s">
        <v>501</v>
      </c>
      <c r="C1277" t="str">
        <f>VLOOKUP(Tabelle1[[#This Row],[bank_name]],list_all_banks!$B$1:$C$691,2,FALSE)</f>
        <v>ESA14010342</v>
      </c>
      <c r="D1277" s="6" t="s">
        <v>503</v>
      </c>
      <c r="E1277" s="42" t="str">
        <f t="shared" si="19"/>
        <v>31.12.2015</v>
      </c>
      <c r="F1277">
        <v>2015</v>
      </c>
      <c r="G1277">
        <v>1</v>
      </c>
      <c r="H1277">
        <v>2</v>
      </c>
      <c r="I1277" t="s">
        <v>1382</v>
      </c>
      <c r="J1277" t="s">
        <v>1382</v>
      </c>
      <c r="K1277" t="s">
        <v>493</v>
      </c>
      <c r="L1277">
        <v>0</v>
      </c>
      <c r="M1277" t="s">
        <v>14</v>
      </c>
      <c r="N1277" t="s">
        <v>91</v>
      </c>
      <c r="P1277">
        <v>3</v>
      </c>
      <c r="Q1277">
        <v>2</v>
      </c>
      <c r="R1277">
        <v>0</v>
      </c>
      <c r="S1277">
        <v>0</v>
      </c>
      <c r="U1277">
        <v>1</v>
      </c>
      <c r="V1277">
        <v>0</v>
      </c>
      <c r="W1277" t="s">
        <v>20</v>
      </c>
      <c r="Y1277" t="s">
        <v>1289</v>
      </c>
      <c r="Z1277" s="13">
        <v>-579</v>
      </c>
      <c r="AA1277" s="13">
        <v>0</v>
      </c>
      <c r="AB1277" s="13">
        <v>-1345</v>
      </c>
      <c r="AC1277" t="s">
        <v>20</v>
      </c>
      <c r="AD1277" t="s">
        <v>20</v>
      </c>
      <c r="AE1277" t="s">
        <v>20</v>
      </c>
      <c r="AF1277" t="s">
        <v>20</v>
      </c>
      <c r="AG1277">
        <v>0</v>
      </c>
      <c r="AH1277" t="s">
        <v>20</v>
      </c>
      <c r="AI1277" s="30">
        <v>2</v>
      </c>
      <c r="AJ1277" s="6" t="s">
        <v>2725</v>
      </c>
      <c r="AK1277">
        <v>1</v>
      </c>
      <c r="AL1277">
        <v>1</v>
      </c>
      <c r="AM1277">
        <v>3</v>
      </c>
      <c r="AN1277">
        <v>0</v>
      </c>
      <c r="AO1277">
        <v>0</v>
      </c>
      <c r="AQ1277">
        <v>2</v>
      </c>
      <c r="AR1277" t="s">
        <v>20</v>
      </c>
      <c r="AS1277" t="s">
        <v>20</v>
      </c>
      <c r="AT1277">
        <v>2</v>
      </c>
      <c r="AU1277">
        <v>0</v>
      </c>
      <c r="AV1277">
        <v>0</v>
      </c>
      <c r="AZ1277" s="42" t="s">
        <v>2727</v>
      </c>
      <c r="BA1277" t="s">
        <v>2412</v>
      </c>
      <c r="BB1277" s="6" t="s">
        <v>1450</v>
      </c>
      <c r="BG1277" s="9"/>
      <c r="BI1277" t="s">
        <v>3146</v>
      </c>
    </row>
    <row r="1278" spans="1:61" x14ac:dyDescent="0.25">
      <c r="A1278" s="21" t="s">
        <v>493</v>
      </c>
      <c r="B1278" s="5" t="s">
        <v>501</v>
      </c>
      <c r="C1278" t="str">
        <f>VLOOKUP(Tabelle1[[#This Row],[bank_name]],list_all_banks!$B$1:$C$691,2,FALSE)</f>
        <v>ESA14010342</v>
      </c>
      <c r="D1278" s="6" t="s">
        <v>503</v>
      </c>
      <c r="E1278" s="42" t="str">
        <f t="shared" si="19"/>
        <v>31.12.2015</v>
      </c>
      <c r="F1278">
        <v>2015</v>
      </c>
      <c r="G1278">
        <v>1</v>
      </c>
      <c r="H1278">
        <v>2</v>
      </c>
      <c r="I1278" t="s">
        <v>1382</v>
      </c>
      <c r="J1278" t="s">
        <v>1382</v>
      </c>
      <c r="K1278" t="s">
        <v>493</v>
      </c>
      <c r="L1278">
        <v>0</v>
      </c>
      <c r="M1278" t="s">
        <v>14</v>
      </c>
      <c r="N1278" t="s">
        <v>91</v>
      </c>
      <c r="P1278">
        <v>3</v>
      </c>
      <c r="Q1278">
        <v>2</v>
      </c>
      <c r="R1278">
        <v>0</v>
      </c>
      <c r="S1278">
        <v>0</v>
      </c>
      <c r="U1278">
        <v>1</v>
      </c>
      <c r="V1278">
        <v>0</v>
      </c>
      <c r="W1278" t="s">
        <v>20</v>
      </c>
      <c r="Y1278" s="117" t="s">
        <v>1725</v>
      </c>
      <c r="Z1278" s="13">
        <v>4720</v>
      </c>
      <c r="AA1278" s="13">
        <v>14</v>
      </c>
      <c r="AB1278" s="13">
        <v>4627</v>
      </c>
      <c r="AC1278" t="s">
        <v>20</v>
      </c>
      <c r="AD1278" t="s">
        <v>20</v>
      </c>
      <c r="AE1278" t="s">
        <v>20</v>
      </c>
      <c r="AF1278" t="s">
        <v>20</v>
      </c>
      <c r="AG1278">
        <v>678</v>
      </c>
      <c r="AH1278" t="s">
        <v>20</v>
      </c>
      <c r="AI1278" s="30">
        <v>2</v>
      </c>
      <c r="AJ1278" s="6" t="s">
        <v>2725</v>
      </c>
      <c r="AK1278">
        <v>1</v>
      </c>
      <c r="AL1278">
        <v>1</v>
      </c>
      <c r="AM1278">
        <v>3</v>
      </c>
      <c r="AN1278">
        <v>0</v>
      </c>
      <c r="AO1278">
        <v>0</v>
      </c>
      <c r="AQ1278">
        <v>2</v>
      </c>
      <c r="AR1278" t="s">
        <v>20</v>
      </c>
      <c r="AS1278" t="s">
        <v>20</v>
      </c>
      <c r="AT1278">
        <v>2</v>
      </c>
      <c r="AU1278">
        <v>0</v>
      </c>
      <c r="AV1278">
        <v>0</v>
      </c>
      <c r="AZ1278" s="184" t="s">
        <v>2728</v>
      </c>
      <c r="BA1278" t="s">
        <v>2412</v>
      </c>
      <c r="BB1278" s="6" t="s">
        <v>1450</v>
      </c>
      <c r="BG1278" s="9"/>
      <c r="BI1278" t="s">
        <v>3146</v>
      </c>
    </row>
    <row r="1279" spans="1:61" s="44" customFormat="1" ht="15.75" thickBot="1" x14ac:dyDescent="0.3">
      <c r="A1279" s="165" t="s">
        <v>493</v>
      </c>
      <c r="B1279" s="57" t="s">
        <v>501</v>
      </c>
      <c r="C1279" s="44" t="str">
        <f>VLOOKUP(Tabelle1[[#This Row],[bank_name]],list_all_banks!$B$1:$C$691,2,FALSE)</f>
        <v>ESA14010342</v>
      </c>
      <c r="D1279" s="45" t="s">
        <v>503</v>
      </c>
      <c r="E1279" s="46" t="str">
        <f t="shared" si="19"/>
        <v>31.12.2015</v>
      </c>
      <c r="F1279" s="44">
        <v>2015</v>
      </c>
      <c r="G1279" s="44">
        <v>1</v>
      </c>
      <c r="H1279" s="44">
        <v>2</v>
      </c>
      <c r="I1279" s="44" t="s">
        <v>1382</v>
      </c>
      <c r="J1279" s="44" t="s">
        <v>1382</v>
      </c>
      <c r="K1279" s="44" t="s">
        <v>493</v>
      </c>
      <c r="L1279" s="44">
        <v>0</v>
      </c>
      <c r="M1279" s="44" t="s">
        <v>14</v>
      </c>
      <c r="N1279" s="44" t="s">
        <v>91</v>
      </c>
      <c r="O1279" s="45"/>
      <c r="P1279" s="44">
        <v>3</v>
      </c>
      <c r="Q1279" s="44">
        <v>2</v>
      </c>
      <c r="R1279" s="44">
        <v>0</v>
      </c>
      <c r="S1279" s="44">
        <v>0</v>
      </c>
      <c r="T1279" s="45"/>
      <c r="U1279" s="44">
        <v>1</v>
      </c>
      <c r="V1279" s="44">
        <v>0</v>
      </c>
      <c r="W1279" s="44" t="s">
        <v>20</v>
      </c>
      <c r="X1279" s="45"/>
      <c r="Y1279" s="44" t="s">
        <v>1650</v>
      </c>
      <c r="Z1279" s="123">
        <v>128780</v>
      </c>
      <c r="AA1279" s="123">
        <v>0</v>
      </c>
      <c r="AB1279" s="123">
        <v>65357</v>
      </c>
      <c r="AC1279" s="44" t="s">
        <v>20</v>
      </c>
      <c r="AD1279" s="44" t="s">
        <v>20</v>
      </c>
      <c r="AE1279" s="44" t="s">
        <v>20</v>
      </c>
      <c r="AF1279" s="44" t="s">
        <v>20</v>
      </c>
      <c r="AG1279" s="123">
        <v>20372</v>
      </c>
      <c r="AH1279" s="44" t="s">
        <v>20</v>
      </c>
      <c r="AI1279" s="157">
        <v>2</v>
      </c>
      <c r="AJ1279" s="45" t="s">
        <v>2725</v>
      </c>
      <c r="AK1279" s="44">
        <v>1</v>
      </c>
      <c r="AL1279" s="44">
        <v>1</v>
      </c>
      <c r="AM1279" s="44">
        <v>3</v>
      </c>
      <c r="AN1279" s="44">
        <v>0</v>
      </c>
      <c r="AO1279" s="44">
        <v>0</v>
      </c>
      <c r="AP1279" s="45"/>
      <c r="AQ1279" s="44">
        <v>2</v>
      </c>
      <c r="AR1279" s="44" t="s">
        <v>20</v>
      </c>
      <c r="AS1279" s="44" t="s">
        <v>20</v>
      </c>
      <c r="AT1279" s="44">
        <v>2</v>
      </c>
      <c r="AU1279" s="44">
        <v>0</v>
      </c>
      <c r="AV1279" s="44">
        <v>0</v>
      </c>
      <c r="AY1279" s="45"/>
      <c r="AZ1279" s="46"/>
      <c r="BA1279" s="44" t="s">
        <v>2412</v>
      </c>
      <c r="BB1279" s="45" t="s">
        <v>1450</v>
      </c>
      <c r="BH1279" s="45"/>
      <c r="BI1279" t="s">
        <v>3146</v>
      </c>
    </row>
    <row r="1280" spans="1:61" x14ac:dyDescent="0.25">
      <c r="A1280" s="21" t="s">
        <v>493</v>
      </c>
      <c r="B1280" s="5" t="s">
        <v>501</v>
      </c>
      <c r="C1280" t="str">
        <f>VLOOKUP(Tabelle1[[#This Row],[bank_name]],list_all_banks!$B$1:$C$691,2,FALSE)</f>
        <v>ESA14010342</v>
      </c>
      <c r="D1280" s="6" t="s">
        <v>504</v>
      </c>
      <c r="E1280" s="42" t="str">
        <f t="shared" si="19"/>
        <v>31.12.2016</v>
      </c>
      <c r="F1280">
        <v>2016</v>
      </c>
      <c r="G1280">
        <v>1</v>
      </c>
      <c r="H1280">
        <v>2</v>
      </c>
      <c r="I1280">
        <v>1</v>
      </c>
      <c r="J1280">
        <v>2</v>
      </c>
      <c r="K1280" t="s">
        <v>1366</v>
      </c>
      <c r="L1280">
        <v>0</v>
      </c>
      <c r="M1280" t="s">
        <v>14</v>
      </c>
      <c r="N1280" t="s">
        <v>91</v>
      </c>
      <c r="P1280">
        <v>3</v>
      </c>
      <c r="Q1280">
        <v>2</v>
      </c>
      <c r="R1280">
        <v>0</v>
      </c>
      <c r="S1280">
        <v>0</v>
      </c>
      <c r="U1280">
        <v>1</v>
      </c>
      <c r="V1280">
        <v>0</v>
      </c>
      <c r="W1280" t="s">
        <v>20</v>
      </c>
      <c r="Y1280" t="s">
        <v>493</v>
      </c>
      <c r="Z1280">
        <v>3163464</v>
      </c>
      <c r="AA1280">
        <v>13490</v>
      </c>
      <c r="AB1280">
        <v>995414</v>
      </c>
      <c r="AC1280" t="s">
        <v>20</v>
      </c>
      <c r="AD1280" t="s">
        <v>20</v>
      </c>
      <c r="AE1280" t="s">
        <v>20</v>
      </c>
      <c r="AF1280" t="s">
        <v>20</v>
      </c>
      <c r="AG1280">
        <v>189052</v>
      </c>
      <c r="AH1280" t="s">
        <v>20</v>
      </c>
      <c r="AI1280" s="30">
        <v>2</v>
      </c>
      <c r="AJ1280" s="6" t="s">
        <v>2725</v>
      </c>
      <c r="AK1280">
        <v>1</v>
      </c>
      <c r="AL1280">
        <v>1</v>
      </c>
      <c r="AM1280">
        <v>3</v>
      </c>
      <c r="AN1280">
        <v>0</v>
      </c>
      <c r="AO1280">
        <v>0</v>
      </c>
      <c r="AQ1280">
        <v>2</v>
      </c>
      <c r="AR1280" t="s">
        <v>20</v>
      </c>
      <c r="AS1280" t="s">
        <v>20</v>
      </c>
      <c r="AT1280">
        <v>5</v>
      </c>
      <c r="AU1280">
        <v>2</v>
      </c>
      <c r="AV1280">
        <v>0</v>
      </c>
      <c r="AZ1280" s="42" t="s">
        <v>2726</v>
      </c>
      <c r="BA1280" t="s">
        <v>2413</v>
      </c>
      <c r="BB1280" s="6" t="s">
        <v>1451</v>
      </c>
      <c r="BG1280" s="9"/>
      <c r="BI1280" t="s">
        <v>3146</v>
      </c>
    </row>
    <row r="1281" spans="1:61" x14ac:dyDescent="0.25">
      <c r="A1281" s="21" t="s">
        <v>493</v>
      </c>
      <c r="B1281" s="5" t="s">
        <v>501</v>
      </c>
      <c r="C1281" t="str">
        <f>VLOOKUP(Tabelle1[[#This Row],[bank_name]],list_all_banks!$B$1:$C$691,2,FALSE)</f>
        <v>ESA14010342</v>
      </c>
      <c r="D1281" s="6" t="s">
        <v>504</v>
      </c>
      <c r="E1281" s="42" t="str">
        <f t="shared" si="19"/>
        <v>31.12.2016</v>
      </c>
      <c r="F1281">
        <v>2016</v>
      </c>
      <c r="G1281">
        <v>1</v>
      </c>
      <c r="H1281">
        <v>2</v>
      </c>
      <c r="I1281">
        <v>1</v>
      </c>
      <c r="J1281">
        <v>2</v>
      </c>
      <c r="K1281" t="s">
        <v>1366</v>
      </c>
      <c r="L1281">
        <v>0</v>
      </c>
      <c r="M1281" t="s">
        <v>14</v>
      </c>
      <c r="N1281" t="s">
        <v>91</v>
      </c>
      <c r="P1281">
        <v>3</v>
      </c>
      <c r="Q1281">
        <v>2</v>
      </c>
      <c r="R1281">
        <v>0</v>
      </c>
      <c r="S1281">
        <v>0</v>
      </c>
      <c r="U1281">
        <v>1</v>
      </c>
      <c r="V1281">
        <v>0</v>
      </c>
      <c r="W1281" t="s">
        <v>20</v>
      </c>
      <c r="Y1281" t="s">
        <v>1289</v>
      </c>
      <c r="Z1281">
        <v>-40</v>
      </c>
      <c r="AA1281">
        <v>0</v>
      </c>
      <c r="AB1281">
        <v>-3712</v>
      </c>
      <c r="AC1281" t="s">
        <v>20</v>
      </c>
      <c r="AD1281" t="s">
        <v>20</v>
      </c>
      <c r="AE1281" t="s">
        <v>20</v>
      </c>
      <c r="AF1281" t="s">
        <v>20</v>
      </c>
      <c r="AG1281">
        <v>0</v>
      </c>
      <c r="AH1281" t="s">
        <v>20</v>
      </c>
      <c r="AI1281" s="30">
        <v>2</v>
      </c>
      <c r="AJ1281" s="6" t="s">
        <v>2725</v>
      </c>
      <c r="AK1281">
        <v>1</v>
      </c>
      <c r="AL1281">
        <v>1</v>
      </c>
      <c r="AM1281">
        <v>3</v>
      </c>
      <c r="AN1281">
        <v>0</v>
      </c>
      <c r="AO1281">
        <v>0</v>
      </c>
      <c r="AQ1281">
        <v>2</v>
      </c>
      <c r="AR1281" t="s">
        <v>20</v>
      </c>
      <c r="AS1281" t="s">
        <v>20</v>
      </c>
      <c r="AT1281">
        <v>5</v>
      </c>
      <c r="AU1281">
        <v>2</v>
      </c>
      <c r="AV1281">
        <v>0</v>
      </c>
      <c r="AZ1281" s="42" t="s">
        <v>2727</v>
      </c>
      <c r="BA1281" t="s">
        <v>2413</v>
      </c>
      <c r="BB1281" s="6" t="s">
        <v>1451</v>
      </c>
      <c r="BG1281" s="9"/>
      <c r="BI1281" t="s">
        <v>3146</v>
      </c>
    </row>
    <row r="1282" spans="1:61" x14ac:dyDescent="0.25">
      <c r="A1282" s="88" t="s">
        <v>493</v>
      </c>
      <c r="B1282" s="53" t="s">
        <v>501</v>
      </c>
      <c r="C1282" s="9" t="str">
        <f>VLOOKUP(Tabelle1[[#This Row],[bank_name]],list_all_banks!$B$1:$C$691,2,FALSE)</f>
        <v>ESA14010342</v>
      </c>
      <c r="D1282" s="6" t="s">
        <v>504</v>
      </c>
      <c r="E1282" s="42" t="str">
        <f t="shared" si="19"/>
        <v>31.12.2016</v>
      </c>
      <c r="F1282" s="9">
        <v>2016</v>
      </c>
      <c r="G1282" s="9">
        <v>1</v>
      </c>
      <c r="H1282" s="9">
        <v>2</v>
      </c>
      <c r="I1282" s="9">
        <v>1</v>
      </c>
      <c r="J1282" s="9">
        <v>2</v>
      </c>
      <c r="K1282" s="9" t="s">
        <v>1366</v>
      </c>
      <c r="L1282" s="9">
        <v>0</v>
      </c>
      <c r="M1282" s="9" t="s">
        <v>14</v>
      </c>
      <c r="N1282" s="9" t="s">
        <v>91</v>
      </c>
      <c r="P1282" s="9">
        <v>3</v>
      </c>
      <c r="Q1282" s="9">
        <v>2</v>
      </c>
      <c r="R1282" s="9">
        <v>0</v>
      </c>
      <c r="S1282" s="9">
        <v>0</v>
      </c>
      <c r="U1282" s="9">
        <v>1</v>
      </c>
      <c r="V1282" s="9">
        <v>0</v>
      </c>
      <c r="W1282" s="9" t="s">
        <v>20</v>
      </c>
      <c r="Y1282" s="9" t="s">
        <v>1650</v>
      </c>
      <c r="Z1282" s="9">
        <v>0</v>
      </c>
      <c r="AA1282" s="9">
        <v>0</v>
      </c>
      <c r="AB1282" s="9">
        <v>0</v>
      </c>
      <c r="AC1282" s="9" t="s">
        <v>20</v>
      </c>
      <c r="AD1282" s="9" t="s">
        <v>20</v>
      </c>
      <c r="AE1282" s="9" t="s">
        <v>20</v>
      </c>
      <c r="AF1282" s="9" t="s">
        <v>20</v>
      </c>
      <c r="AG1282" s="9">
        <v>0</v>
      </c>
      <c r="AH1282" s="9" t="s">
        <v>20</v>
      </c>
      <c r="AI1282" s="90">
        <v>2</v>
      </c>
      <c r="AJ1282" s="6" t="s">
        <v>2725</v>
      </c>
      <c r="AK1282" s="9">
        <v>1</v>
      </c>
      <c r="AL1282" s="9">
        <v>1</v>
      </c>
      <c r="AM1282" s="9">
        <v>3</v>
      </c>
      <c r="AN1282" s="9">
        <v>0</v>
      </c>
      <c r="AO1282" s="9">
        <v>0</v>
      </c>
      <c r="AQ1282" s="9">
        <v>2</v>
      </c>
      <c r="AR1282" s="9" t="s">
        <v>20</v>
      </c>
      <c r="AS1282" s="9" t="s">
        <v>20</v>
      </c>
      <c r="AT1282" s="9">
        <v>5</v>
      </c>
      <c r="AU1282" s="9">
        <v>2</v>
      </c>
      <c r="AV1282" s="9">
        <v>0</v>
      </c>
      <c r="AW1282" s="9"/>
      <c r="AX1282" s="9"/>
      <c r="BA1282" s="9" t="s">
        <v>2413</v>
      </c>
      <c r="BB1282" s="6" t="s">
        <v>1451</v>
      </c>
      <c r="BC1282" s="9"/>
      <c r="BD1282" s="9"/>
      <c r="BE1282" s="9"/>
      <c r="BF1282" s="9"/>
      <c r="BG1282" s="9"/>
      <c r="BI1282" t="s">
        <v>3146</v>
      </c>
    </row>
    <row r="1283" spans="1:61" s="44" customFormat="1" ht="15.75" thickBot="1" x14ac:dyDescent="0.3">
      <c r="A1283" s="165" t="s">
        <v>493</v>
      </c>
      <c r="B1283" s="57" t="s">
        <v>501</v>
      </c>
      <c r="C1283" s="44" t="str">
        <f>VLOOKUP(Tabelle1[[#This Row],[bank_name]],list_all_banks!$B$1:$C$691,2,FALSE)</f>
        <v>ESA14010342</v>
      </c>
      <c r="D1283" s="45" t="s">
        <v>504</v>
      </c>
      <c r="E1283" s="46" t="str">
        <f t="shared" ref="E1283:E1346" si="20">CONCATENATE($E$2,F1283)</f>
        <v>31.12.2016</v>
      </c>
      <c r="F1283" s="44">
        <v>2016</v>
      </c>
      <c r="G1283" s="44">
        <v>1</v>
      </c>
      <c r="H1283" s="44">
        <v>2</v>
      </c>
      <c r="I1283" s="44">
        <v>1</v>
      </c>
      <c r="J1283" s="44">
        <v>2</v>
      </c>
      <c r="K1283" s="44" t="s">
        <v>1366</v>
      </c>
      <c r="L1283" s="44">
        <v>0</v>
      </c>
      <c r="M1283" s="44" t="s">
        <v>14</v>
      </c>
      <c r="N1283" s="44" t="s">
        <v>91</v>
      </c>
      <c r="O1283" s="45"/>
      <c r="P1283" s="44">
        <v>3</v>
      </c>
      <c r="Q1283" s="44">
        <v>2</v>
      </c>
      <c r="R1283" s="44">
        <v>0</v>
      </c>
      <c r="S1283" s="44">
        <v>0</v>
      </c>
      <c r="T1283" s="45"/>
      <c r="U1283" s="44">
        <v>1</v>
      </c>
      <c r="V1283" s="44">
        <v>0</v>
      </c>
      <c r="W1283" s="44" t="s">
        <v>20</v>
      </c>
      <c r="X1283" s="45"/>
      <c r="Y1283" s="131" t="s">
        <v>1725</v>
      </c>
      <c r="Z1283" s="44">
        <v>3028</v>
      </c>
      <c r="AA1283" s="44">
        <v>15</v>
      </c>
      <c r="AB1283" s="44">
        <v>-449</v>
      </c>
      <c r="AC1283" s="44" t="s">
        <v>20</v>
      </c>
      <c r="AD1283" s="44" t="s">
        <v>20</v>
      </c>
      <c r="AE1283" s="44" t="s">
        <v>20</v>
      </c>
      <c r="AF1283" s="44" t="s">
        <v>20</v>
      </c>
      <c r="AG1283" s="44">
        <v>0</v>
      </c>
      <c r="AH1283" s="44" t="s">
        <v>20</v>
      </c>
      <c r="AI1283" s="157">
        <v>2</v>
      </c>
      <c r="AJ1283" s="45" t="s">
        <v>2725</v>
      </c>
      <c r="AK1283" s="44">
        <v>1</v>
      </c>
      <c r="AL1283" s="44">
        <v>1</v>
      </c>
      <c r="AM1283" s="44">
        <v>3</v>
      </c>
      <c r="AN1283" s="44">
        <v>0</v>
      </c>
      <c r="AO1283" s="44">
        <v>0</v>
      </c>
      <c r="AP1283" s="45"/>
      <c r="AQ1283" s="44">
        <v>2</v>
      </c>
      <c r="AR1283" s="44" t="s">
        <v>20</v>
      </c>
      <c r="AS1283" s="44" t="s">
        <v>20</v>
      </c>
      <c r="AT1283" s="44">
        <v>5</v>
      </c>
      <c r="AU1283" s="44">
        <v>2</v>
      </c>
      <c r="AV1283" s="44">
        <v>0</v>
      </c>
      <c r="AY1283" s="45"/>
      <c r="AZ1283" s="251" t="s">
        <v>2728</v>
      </c>
      <c r="BA1283" s="44" t="s">
        <v>2414</v>
      </c>
      <c r="BB1283" s="45" t="s">
        <v>1452</v>
      </c>
      <c r="BH1283" s="45"/>
      <c r="BI1283" t="s">
        <v>3146</v>
      </c>
    </row>
    <row r="1284" spans="1:61" x14ac:dyDescent="0.25">
      <c r="A1284" s="21" t="s">
        <v>493</v>
      </c>
      <c r="B1284" t="s">
        <v>505</v>
      </c>
      <c r="C1284" t="str">
        <f>VLOOKUP(Tabelle1[[#This Row],[bank_name]],list_all_banks!$B$1:$C$691,2,FALSE)</f>
        <v>ESA28000727</v>
      </c>
      <c r="D1284" s="6" t="s">
        <v>506</v>
      </c>
      <c r="E1284" s="42" t="str">
        <f t="shared" si="20"/>
        <v>31.12.2014</v>
      </c>
      <c r="F1284">
        <v>2014</v>
      </c>
      <c r="G1284">
        <v>1</v>
      </c>
      <c r="H1284">
        <v>2</v>
      </c>
      <c r="I1284">
        <v>1</v>
      </c>
      <c r="J1284">
        <v>2</v>
      </c>
      <c r="K1284" t="s">
        <v>1366</v>
      </c>
      <c r="L1284">
        <v>0</v>
      </c>
      <c r="M1284" t="s">
        <v>14</v>
      </c>
      <c r="N1284" t="s">
        <v>91</v>
      </c>
      <c r="P1284">
        <v>3</v>
      </c>
      <c r="Q1284">
        <v>2</v>
      </c>
      <c r="R1284">
        <v>0</v>
      </c>
      <c r="S1284">
        <v>0</v>
      </c>
      <c r="U1284" s="30">
        <v>0</v>
      </c>
      <c r="V1284">
        <v>0</v>
      </c>
      <c r="W1284" t="s">
        <v>20</v>
      </c>
      <c r="Y1284" t="s">
        <v>493</v>
      </c>
      <c r="Z1284">
        <v>3581239</v>
      </c>
      <c r="AA1284">
        <v>13501</v>
      </c>
      <c r="AB1284" s="37" t="s">
        <v>20</v>
      </c>
      <c r="AC1284" t="s">
        <v>20</v>
      </c>
      <c r="AD1284" t="s">
        <v>20</v>
      </c>
      <c r="AE1284" t="s">
        <v>20</v>
      </c>
      <c r="AF1284" t="s">
        <v>20</v>
      </c>
      <c r="AG1284" s="37" t="s">
        <v>20</v>
      </c>
      <c r="AH1284" s="31" t="s">
        <v>20</v>
      </c>
      <c r="AI1284" s="37">
        <v>0</v>
      </c>
      <c r="AK1284">
        <v>1</v>
      </c>
      <c r="AL1284">
        <v>0</v>
      </c>
      <c r="AM1284">
        <v>3</v>
      </c>
      <c r="AN1284">
        <v>0</v>
      </c>
      <c r="AO1284">
        <v>0</v>
      </c>
      <c r="AQ1284">
        <v>3</v>
      </c>
      <c r="AR1284" t="s">
        <v>20</v>
      </c>
      <c r="AS1284" t="s">
        <v>20</v>
      </c>
      <c r="AT1284">
        <v>5</v>
      </c>
      <c r="AU1284">
        <v>2</v>
      </c>
      <c r="AV1284">
        <v>0</v>
      </c>
      <c r="AZ1284" s="188"/>
      <c r="BA1284" t="s">
        <v>2415</v>
      </c>
      <c r="BB1284" s="6" t="s">
        <v>1453</v>
      </c>
      <c r="BG1284" s="9"/>
      <c r="BI1284" t="s">
        <v>3146</v>
      </c>
    </row>
    <row r="1285" spans="1:61" x14ac:dyDescent="0.25">
      <c r="A1285" s="88" t="s">
        <v>493</v>
      </c>
      <c r="B1285" s="9" t="s">
        <v>505</v>
      </c>
      <c r="C1285" s="9" t="str">
        <f>VLOOKUP(Tabelle1[[#This Row],[bank_name]],list_all_banks!$B$1:$C$691,2,FALSE)</f>
        <v>ESA28000727</v>
      </c>
      <c r="D1285" s="6" t="s">
        <v>506</v>
      </c>
      <c r="E1285" s="42" t="str">
        <f t="shared" si="20"/>
        <v>31.12.2014</v>
      </c>
      <c r="F1285" s="9">
        <v>2014</v>
      </c>
      <c r="G1285" s="9">
        <v>1</v>
      </c>
      <c r="H1285" s="9">
        <v>2</v>
      </c>
      <c r="I1285" s="9">
        <v>1</v>
      </c>
      <c r="J1285" s="9">
        <v>2</v>
      </c>
      <c r="K1285" s="9" t="s">
        <v>1366</v>
      </c>
      <c r="L1285" s="9">
        <v>0</v>
      </c>
      <c r="M1285" s="9" t="s">
        <v>14</v>
      </c>
      <c r="N1285" s="9" t="s">
        <v>91</v>
      </c>
      <c r="P1285" s="9">
        <v>3</v>
      </c>
      <c r="Q1285" s="9">
        <v>2</v>
      </c>
      <c r="R1285" s="9">
        <v>0</v>
      </c>
      <c r="S1285" s="9">
        <v>0</v>
      </c>
      <c r="U1285" s="90">
        <v>0</v>
      </c>
      <c r="V1285" s="9">
        <v>0</v>
      </c>
      <c r="W1285" s="9" t="s">
        <v>20</v>
      </c>
      <c r="Y1285" s="9" t="s">
        <v>1650</v>
      </c>
      <c r="Z1285" s="9">
        <v>64105</v>
      </c>
      <c r="AA1285" s="9">
        <v>418</v>
      </c>
      <c r="AB1285" s="105" t="s">
        <v>20</v>
      </c>
      <c r="AC1285" s="9" t="s">
        <v>20</v>
      </c>
      <c r="AD1285" s="9" t="s">
        <v>20</v>
      </c>
      <c r="AE1285" s="9" t="s">
        <v>20</v>
      </c>
      <c r="AF1285" s="9" t="s">
        <v>20</v>
      </c>
      <c r="AG1285" s="105" t="s">
        <v>20</v>
      </c>
      <c r="AH1285" s="112" t="s">
        <v>20</v>
      </c>
      <c r="AI1285" s="105">
        <v>0</v>
      </c>
      <c r="AK1285" s="9">
        <v>1</v>
      </c>
      <c r="AL1285" s="9">
        <v>0</v>
      </c>
      <c r="AM1285" s="9">
        <v>3</v>
      </c>
      <c r="AN1285" s="9">
        <v>0</v>
      </c>
      <c r="AO1285" s="9">
        <v>0</v>
      </c>
      <c r="AQ1285" s="9">
        <v>3</v>
      </c>
      <c r="AR1285" s="9" t="s">
        <v>20</v>
      </c>
      <c r="AS1285" s="9" t="s">
        <v>20</v>
      </c>
      <c r="AT1285" s="9">
        <v>5</v>
      </c>
      <c r="AU1285" s="9">
        <v>2</v>
      </c>
      <c r="AV1285" s="9">
        <v>0</v>
      </c>
      <c r="AW1285" s="9"/>
      <c r="AX1285" s="9"/>
      <c r="AZ1285" s="188"/>
      <c r="BA1285" s="9" t="s">
        <v>2417</v>
      </c>
      <c r="BB1285" s="6" t="s">
        <v>1454</v>
      </c>
      <c r="BC1285" s="9"/>
      <c r="BD1285" s="9"/>
      <c r="BE1285" s="9"/>
      <c r="BF1285" s="9"/>
      <c r="BG1285" s="9"/>
      <c r="BI1285" t="s">
        <v>3146</v>
      </c>
    </row>
    <row r="1286" spans="1:61" s="44" customFormat="1" ht="15.75" thickBot="1" x14ac:dyDescent="0.3">
      <c r="A1286" s="165" t="s">
        <v>493</v>
      </c>
      <c r="B1286" s="44" t="s">
        <v>505</v>
      </c>
      <c r="C1286" s="44" t="str">
        <f>VLOOKUP(Tabelle1[[#This Row],[bank_name]],list_all_banks!$B$1:$C$691,2,FALSE)</f>
        <v>ESA28000727</v>
      </c>
      <c r="D1286" s="45" t="s">
        <v>506</v>
      </c>
      <c r="E1286" s="46" t="str">
        <f t="shared" si="20"/>
        <v>31.12.2014</v>
      </c>
      <c r="F1286" s="44">
        <v>2014</v>
      </c>
      <c r="G1286" s="44">
        <v>1</v>
      </c>
      <c r="H1286" s="44">
        <v>2</v>
      </c>
      <c r="I1286" s="44">
        <v>1</v>
      </c>
      <c r="J1286" s="44">
        <v>2</v>
      </c>
      <c r="K1286" s="44" t="s">
        <v>1366</v>
      </c>
      <c r="L1286" s="44">
        <v>0</v>
      </c>
      <c r="M1286" s="44" t="s">
        <v>14</v>
      </c>
      <c r="N1286" s="44" t="s">
        <v>91</v>
      </c>
      <c r="O1286" s="45"/>
      <c r="P1286" s="44">
        <v>3</v>
      </c>
      <c r="Q1286" s="44">
        <v>2</v>
      </c>
      <c r="R1286" s="44">
        <v>0</v>
      </c>
      <c r="S1286" s="44">
        <v>0</v>
      </c>
      <c r="T1286" s="45"/>
      <c r="U1286" s="157">
        <v>0</v>
      </c>
      <c r="V1286" s="44">
        <v>0</v>
      </c>
      <c r="W1286" s="44" t="s">
        <v>20</v>
      </c>
      <c r="X1286" s="45"/>
      <c r="Y1286" s="44" t="s">
        <v>1289</v>
      </c>
      <c r="Z1286" s="44">
        <v>230689</v>
      </c>
      <c r="AA1286" s="44">
        <v>1402</v>
      </c>
      <c r="AB1286" s="153" t="s">
        <v>20</v>
      </c>
      <c r="AC1286" s="44" t="s">
        <v>20</v>
      </c>
      <c r="AD1286" s="44" t="s">
        <v>20</v>
      </c>
      <c r="AE1286" s="44" t="s">
        <v>20</v>
      </c>
      <c r="AF1286" s="44" t="s">
        <v>20</v>
      </c>
      <c r="AG1286" s="153" t="s">
        <v>20</v>
      </c>
      <c r="AH1286" s="158" t="s">
        <v>20</v>
      </c>
      <c r="AI1286" s="153">
        <v>0</v>
      </c>
      <c r="AJ1286" s="45"/>
      <c r="AK1286" s="44">
        <v>1</v>
      </c>
      <c r="AL1286" s="44">
        <v>0</v>
      </c>
      <c r="AM1286" s="44">
        <v>3</v>
      </c>
      <c r="AN1286" s="44">
        <v>0</v>
      </c>
      <c r="AO1286" s="44">
        <v>0</v>
      </c>
      <c r="AP1286" s="45"/>
      <c r="AQ1286" s="44">
        <v>3</v>
      </c>
      <c r="AR1286" s="44" t="s">
        <v>20</v>
      </c>
      <c r="AS1286" s="44" t="s">
        <v>20</v>
      </c>
      <c r="AT1286" s="44">
        <v>5</v>
      </c>
      <c r="AU1286" s="44">
        <v>2</v>
      </c>
      <c r="AV1286" s="44">
        <v>0</v>
      </c>
      <c r="AY1286" s="45"/>
      <c r="AZ1286" s="189"/>
      <c r="BA1286" s="44" t="s">
        <v>2416</v>
      </c>
      <c r="BB1286" s="45" t="s">
        <v>1455</v>
      </c>
      <c r="BH1286" s="45"/>
      <c r="BI1286" t="s">
        <v>3146</v>
      </c>
    </row>
    <row r="1287" spans="1:61" x14ac:dyDescent="0.25">
      <c r="A1287" s="88" t="s">
        <v>493</v>
      </c>
      <c r="B1287" s="9" t="s">
        <v>505</v>
      </c>
      <c r="C1287" s="9" t="str">
        <f>VLOOKUP(Tabelle1[[#This Row],[bank_name]],list_all_banks!$B$1:$C$691,2,FALSE)</f>
        <v>ESA28000727</v>
      </c>
      <c r="D1287" s="6" t="s">
        <v>506</v>
      </c>
      <c r="E1287" s="42" t="str">
        <f t="shared" si="20"/>
        <v>31.12.2015</v>
      </c>
      <c r="F1287" s="9">
        <v>2015</v>
      </c>
      <c r="G1287" s="9">
        <v>1</v>
      </c>
      <c r="H1287" s="9">
        <v>2</v>
      </c>
      <c r="I1287" s="9">
        <v>1</v>
      </c>
      <c r="J1287" s="9">
        <v>2</v>
      </c>
      <c r="K1287" s="9" t="s">
        <v>1366</v>
      </c>
      <c r="L1287" s="9">
        <v>0</v>
      </c>
      <c r="M1287" s="9" t="s">
        <v>14</v>
      </c>
      <c r="N1287" s="9" t="s">
        <v>91</v>
      </c>
      <c r="P1287" s="9">
        <v>3</v>
      </c>
      <c r="Q1287" s="9">
        <v>2</v>
      </c>
      <c r="R1287" s="9">
        <v>0</v>
      </c>
      <c r="S1287" s="9">
        <v>0</v>
      </c>
      <c r="U1287" s="90">
        <v>0</v>
      </c>
      <c r="V1287" s="90">
        <v>0</v>
      </c>
      <c r="W1287" s="9"/>
      <c r="Y1287" s="9" t="s">
        <v>493</v>
      </c>
      <c r="Z1287" s="68">
        <v>3165979</v>
      </c>
      <c r="AA1287" s="68">
        <v>13480</v>
      </c>
      <c r="AB1287" s="9">
        <v>101167</v>
      </c>
      <c r="AC1287" s="9" t="s">
        <v>20</v>
      </c>
      <c r="AD1287" s="9" t="s">
        <v>20</v>
      </c>
      <c r="AE1287" s="9" t="s">
        <v>20</v>
      </c>
      <c r="AF1287" s="9" t="s">
        <v>20</v>
      </c>
      <c r="AG1287" s="9">
        <v>2196</v>
      </c>
      <c r="AH1287" s="9" t="s">
        <v>20</v>
      </c>
      <c r="AI1287" s="90">
        <v>3</v>
      </c>
      <c r="AK1287" s="9">
        <v>1</v>
      </c>
      <c r="AL1287" s="9">
        <v>0</v>
      </c>
      <c r="AM1287" s="9">
        <v>3</v>
      </c>
      <c r="AN1287" s="9">
        <v>0</v>
      </c>
      <c r="AO1287" s="9">
        <v>0</v>
      </c>
      <c r="AQ1287" s="9">
        <v>3</v>
      </c>
      <c r="AR1287" s="9" t="s">
        <v>20</v>
      </c>
      <c r="AS1287" s="9" t="s">
        <v>20</v>
      </c>
      <c r="AT1287" s="9">
        <v>5</v>
      </c>
      <c r="AU1287" s="9">
        <v>2</v>
      </c>
      <c r="AV1287" s="9">
        <v>0</v>
      </c>
      <c r="AW1287" s="9"/>
      <c r="AX1287" s="9"/>
      <c r="AZ1287" s="188"/>
      <c r="BA1287" s="9" t="s">
        <v>2418</v>
      </c>
      <c r="BB1287" s="6" t="s">
        <v>1456</v>
      </c>
      <c r="BC1287" s="9"/>
      <c r="BD1287" s="9"/>
      <c r="BE1287" s="9"/>
      <c r="BF1287" s="9"/>
      <c r="BG1287" s="9"/>
      <c r="BI1287" t="s">
        <v>3146</v>
      </c>
    </row>
    <row r="1288" spans="1:61" x14ac:dyDescent="0.25">
      <c r="A1288" s="21" t="s">
        <v>493</v>
      </c>
      <c r="B1288" t="s">
        <v>505</v>
      </c>
      <c r="C1288" t="str">
        <f>VLOOKUP(Tabelle1[[#This Row],[bank_name]],list_all_banks!$B$1:$C$691,2,FALSE)</f>
        <v>ESA28000727</v>
      </c>
      <c r="D1288" s="6" t="s">
        <v>506</v>
      </c>
      <c r="E1288" s="42" t="str">
        <f t="shared" si="20"/>
        <v>31.12.2015</v>
      </c>
      <c r="F1288">
        <v>2015</v>
      </c>
      <c r="G1288">
        <v>1</v>
      </c>
      <c r="H1288">
        <v>2</v>
      </c>
      <c r="I1288">
        <v>1</v>
      </c>
      <c r="J1288">
        <v>2</v>
      </c>
      <c r="K1288" t="s">
        <v>1366</v>
      </c>
      <c r="L1288">
        <v>0</v>
      </c>
      <c r="M1288" t="s">
        <v>14</v>
      </c>
      <c r="N1288" t="s">
        <v>91</v>
      </c>
      <c r="P1288">
        <v>3</v>
      </c>
      <c r="Q1288">
        <v>2</v>
      </c>
      <c r="R1288">
        <v>0</v>
      </c>
      <c r="S1288">
        <v>0</v>
      </c>
      <c r="U1288" s="30">
        <v>0</v>
      </c>
      <c r="V1288" s="30">
        <v>0</v>
      </c>
      <c r="Y1288" t="s">
        <v>1289</v>
      </c>
      <c r="Z1288" s="13">
        <v>191988</v>
      </c>
      <c r="AA1288" s="13">
        <v>1267</v>
      </c>
      <c r="AB1288">
        <v>-7795</v>
      </c>
      <c r="AC1288" t="s">
        <v>20</v>
      </c>
      <c r="AD1288" t="s">
        <v>20</v>
      </c>
      <c r="AE1288" t="s">
        <v>20</v>
      </c>
      <c r="AF1288" t="s">
        <v>20</v>
      </c>
      <c r="AG1288">
        <v>-1594</v>
      </c>
      <c r="AH1288" t="s">
        <v>20</v>
      </c>
      <c r="AI1288" s="30">
        <v>3</v>
      </c>
      <c r="AK1288">
        <v>1</v>
      </c>
      <c r="AL1288">
        <v>0</v>
      </c>
      <c r="AM1288">
        <v>3</v>
      </c>
      <c r="AN1288">
        <v>0</v>
      </c>
      <c r="AO1288">
        <v>0</v>
      </c>
      <c r="AQ1288">
        <v>3</v>
      </c>
      <c r="AR1288" t="s">
        <v>20</v>
      </c>
      <c r="AS1288" t="s">
        <v>20</v>
      </c>
      <c r="AT1288">
        <v>5</v>
      </c>
      <c r="AU1288">
        <v>2</v>
      </c>
      <c r="AV1288">
        <v>0</v>
      </c>
      <c r="AZ1288" s="188"/>
      <c r="BA1288" t="s">
        <v>2419</v>
      </c>
      <c r="BB1288" s="6" t="s">
        <v>1457</v>
      </c>
      <c r="BG1288" s="9"/>
      <c r="BI1288" t="s">
        <v>3146</v>
      </c>
    </row>
    <row r="1289" spans="1:61" s="44" customFormat="1" ht="15.75" thickBot="1" x14ac:dyDescent="0.3">
      <c r="A1289" s="165" t="s">
        <v>493</v>
      </c>
      <c r="B1289" s="44" t="s">
        <v>505</v>
      </c>
      <c r="C1289" s="44" t="str">
        <f>VLOOKUP(Tabelle1[[#This Row],[bank_name]],list_all_banks!$B$1:$C$691,2,FALSE)</f>
        <v>ESA28000727</v>
      </c>
      <c r="D1289" s="45" t="s">
        <v>506</v>
      </c>
      <c r="E1289" s="46" t="str">
        <f t="shared" si="20"/>
        <v>31.12.2015</v>
      </c>
      <c r="F1289" s="44">
        <v>2015</v>
      </c>
      <c r="G1289" s="44">
        <v>1</v>
      </c>
      <c r="H1289" s="44">
        <v>2</v>
      </c>
      <c r="I1289" s="44">
        <v>1</v>
      </c>
      <c r="J1289" s="44">
        <v>2</v>
      </c>
      <c r="K1289" s="44" t="s">
        <v>1366</v>
      </c>
      <c r="L1289" s="44">
        <v>0</v>
      </c>
      <c r="M1289" s="44" t="s">
        <v>14</v>
      </c>
      <c r="N1289" s="44" t="s">
        <v>91</v>
      </c>
      <c r="O1289" s="45"/>
      <c r="P1289" s="44">
        <v>3</v>
      </c>
      <c r="Q1289" s="44">
        <v>2</v>
      </c>
      <c r="R1289" s="44">
        <v>0</v>
      </c>
      <c r="S1289" s="44">
        <v>0</v>
      </c>
      <c r="T1289" s="45"/>
      <c r="U1289" s="157">
        <v>0</v>
      </c>
      <c r="V1289" s="157">
        <v>0</v>
      </c>
      <c r="X1289" s="45"/>
      <c r="Y1289" s="44" t="s">
        <v>1650</v>
      </c>
      <c r="Z1289" s="123">
        <v>72944</v>
      </c>
      <c r="AA1289" s="123">
        <v>332</v>
      </c>
      <c r="AB1289" s="44">
        <v>20812</v>
      </c>
      <c r="AC1289" s="44" t="s">
        <v>20</v>
      </c>
      <c r="AD1289" s="44" t="s">
        <v>20</v>
      </c>
      <c r="AE1289" s="44" t="s">
        <v>20</v>
      </c>
      <c r="AF1289" s="44" t="s">
        <v>20</v>
      </c>
      <c r="AG1289" s="44">
        <v>7648</v>
      </c>
      <c r="AH1289" s="44" t="s">
        <v>20</v>
      </c>
      <c r="AI1289" s="157">
        <v>3</v>
      </c>
      <c r="AJ1289" s="45"/>
      <c r="AK1289" s="44">
        <v>1</v>
      </c>
      <c r="AL1289" s="44">
        <v>0</v>
      </c>
      <c r="AM1289" s="44">
        <v>3</v>
      </c>
      <c r="AN1289" s="44">
        <v>0</v>
      </c>
      <c r="AO1289" s="44">
        <v>0</v>
      </c>
      <c r="AP1289" s="45"/>
      <c r="AQ1289" s="44">
        <v>3</v>
      </c>
      <c r="AR1289" s="44" t="s">
        <v>20</v>
      </c>
      <c r="AS1289" s="44" t="s">
        <v>20</v>
      </c>
      <c r="AT1289" s="44">
        <v>5</v>
      </c>
      <c r="AU1289" s="44">
        <v>2</v>
      </c>
      <c r="AV1289" s="44">
        <v>0</v>
      </c>
      <c r="AY1289" s="45"/>
      <c r="AZ1289" s="189"/>
      <c r="BA1289" s="44" t="s">
        <v>2420</v>
      </c>
      <c r="BB1289" s="45" t="s">
        <v>1458</v>
      </c>
      <c r="BH1289" s="45"/>
      <c r="BI1289" t="s">
        <v>3146</v>
      </c>
    </row>
    <row r="1290" spans="1:61" x14ac:dyDescent="0.25">
      <c r="A1290" s="21" t="s">
        <v>493</v>
      </c>
      <c r="B1290" t="s">
        <v>505</v>
      </c>
      <c r="C1290" t="str">
        <f>VLOOKUP(Tabelle1[[#This Row],[bank_name]],list_all_banks!$B$1:$C$691,2,FALSE)</f>
        <v>ESA28000727</v>
      </c>
      <c r="D1290" s="6" t="s">
        <v>506</v>
      </c>
      <c r="E1290" s="42" t="str">
        <f t="shared" si="20"/>
        <v>31.12.2016</v>
      </c>
      <c r="F1290">
        <v>2016</v>
      </c>
      <c r="G1290">
        <v>1</v>
      </c>
      <c r="H1290">
        <v>2</v>
      </c>
      <c r="I1290" t="s">
        <v>1382</v>
      </c>
      <c r="J1290">
        <v>2</v>
      </c>
      <c r="K1290" t="s">
        <v>1366</v>
      </c>
      <c r="L1290">
        <v>0</v>
      </c>
      <c r="M1290" t="s">
        <v>14</v>
      </c>
      <c r="N1290" t="s">
        <v>91</v>
      </c>
      <c r="P1290">
        <v>3</v>
      </c>
      <c r="Q1290">
        <v>2</v>
      </c>
      <c r="R1290">
        <v>0</v>
      </c>
      <c r="S1290">
        <v>0</v>
      </c>
      <c r="U1290" s="30">
        <v>0</v>
      </c>
      <c r="V1290">
        <v>0</v>
      </c>
      <c r="Y1290" t="s">
        <v>493</v>
      </c>
      <c r="Z1290">
        <v>2546989</v>
      </c>
      <c r="AA1290">
        <v>10671</v>
      </c>
      <c r="AB1290">
        <v>-4864291</v>
      </c>
      <c r="AC1290" t="s">
        <v>20</v>
      </c>
      <c r="AD1290" t="s">
        <v>20</v>
      </c>
      <c r="AE1290" t="s">
        <v>20</v>
      </c>
      <c r="AF1290" t="s">
        <v>20</v>
      </c>
      <c r="AG1290">
        <v>-1398720</v>
      </c>
      <c r="AH1290" t="s">
        <v>20</v>
      </c>
      <c r="AI1290" s="30">
        <v>3</v>
      </c>
      <c r="AK1290">
        <v>1</v>
      </c>
      <c r="AL1290">
        <v>0</v>
      </c>
      <c r="AM1290">
        <v>3</v>
      </c>
      <c r="AN1290">
        <v>0</v>
      </c>
      <c r="AO1290">
        <v>0</v>
      </c>
      <c r="AQ1290">
        <v>3</v>
      </c>
      <c r="AR1290" t="s">
        <v>20</v>
      </c>
      <c r="AS1290" t="s">
        <v>20</v>
      </c>
      <c r="AT1290">
        <v>5</v>
      </c>
      <c r="AU1290">
        <v>2</v>
      </c>
      <c r="AV1290">
        <v>0</v>
      </c>
      <c r="AZ1290" s="188"/>
      <c r="BA1290" t="s">
        <v>2421</v>
      </c>
      <c r="BB1290" s="6" t="s">
        <v>1459</v>
      </c>
      <c r="BG1290" s="9"/>
      <c r="BI1290" t="s">
        <v>3146</v>
      </c>
    </row>
    <row r="1291" spans="1:61" x14ac:dyDescent="0.25">
      <c r="A1291" s="88" t="s">
        <v>493</v>
      </c>
      <c r="B1291" s="9" t="s">
        <v>505</v>
      </c>
      <c r="C1291" s="9" t="str">
        <f>VLOOKUP(Tabelle1[[#This Row],[bank_name]],list_all_banks!$B$1:$C$691,2,FALSE)</f>
        <v>ESA28000727</v>
      </c>
      <c r="D1291" s="6" t="s">
        <v>506</v>
      </c>
      <c r="E1291" s="42" t="str">
        <f t="shared" si="20"/>
        <v>31.12.2016</v>
      </c>
      <c r="F1291" s="9">
        <v>2016</v>
      </c>
      <c r="G1291" s="9">
        <v>1</v>
      </c>
      <c r="H1291" s="9">
        <v>2</v>
      </c>
      <c r="I1291" s="9" t="s">
        <v>1382</v>
      </c>
      <c r="J1291" s="9">
        <v>2</v>
      </c>
      <c r="K1291" s="9" t="s">
        <v>1366</v>
      </c>
      <c r="L1291" s="9">
        <v>0</v>
      </c>
      <c r="M1291" s="9" t="s">
        <v>14</v>
      </c>
      <c r="N1291" s="9" t="s">
        <v>91</v>
      </c>
      <c r="P1291" s="9">
        <v>3</v>
      </c>
      <c r="Q1291" s="9">
        <v>2</v>
      </c>
      <c r="R1291" s="9">
        <v>0</v>
      </c>
      <c r="S1291" s="9">
        <v>0</v>
      </c>
      <c r="U1291" s="90">
        <v>0</v>
      </c>
      <c r="V1291" s="9">
        <v>0</v>
      </c>
      <c r="W1291" s="9"/>
      <c r="Y1291" s="9" t="s">
        <v>1289</v>
      </c>
      <c r="Z1291" s="9">
        <v>202402</v>
      </c>
      <c r="AA1291" s="9">
        <v>967</v>
      </c>
      <c r="AB1291" s="9">
        <v>-55085</v>
      </c>
      <c r="AC1291" s="9" t="s">
        <v>20</v>
      </c>
      <c r="AD1291" s="9" t="s">
        <v>20</v>
      </c>
      <c r="AE1291" s="9" t="s">
        <v>20</v>
      </c>
      <c r="AF1291" s="9" t="s">
        <v>20</v>
      </c>
      <c r="AG1291" s="9">
        <v>-15497</v>
      </c>
      <c r="AH1291" s="9" t="s">
        <v>20</v>
      </c>
      <c r="AI1291" s="90">
        <v>3</v>
      </c>
      <c r="AK1291" s="9">
        <v>1</v>
      </c>
      <c r="AL1291" s="9">
        <v>0</v>
      </c>
      <c r="AM1291" s="9">
        <v>3</v>
      </c>
      <c r="AN1291" s="9">
        <v>0</v>
      </c>
      <c r="AO1291" s="9">
        <v>0</v>
      </c>
      <c r="AQ1291" s="9">
        <v>3</v>
      </c>
      <c r="AR1291" s="9" t="s">
        <v>20</v>
      </c>
      <c r="AS1291" s="9" t="s">
        <v>20</v>
      </c>
      <c r="AT1291" s="9">
        <v>5</v>
      </c>
      <c r="AU1291" s="9">
        <v>2</v>
      </c>
      <c r="AV1291" s="9">
        <v>0</v>
      </c>
      <c r="AW1291" s="9"/>
      <c r="AX1291" s="9"/>
      <c r="AZ1291" s="188"/>
      <c r="BA1291" s="9" t="s">
        <v>2422</v>
      </c>
      <c r="BB1291" s="6" t="s">
        <v>1460</v>
      </c>
      <c r="BC1291" s="9"/>
      <c r="BD1291" s="9"/>
      <c r="BE1291" s="9"/>
      <c r="BF1291" s="9"/>
      <c r="BG1291" s="9"/>
      <c r="BI1291" t="s">
        <v>3146</v>
      </c>
    </row>
    <row r="1292" spans="1:61" s="44" customFormat="1" ht="15.75" thickBot="1" x14ac:dyDescent="0.3">
      <c r="A1292" s="165" t="s">
        <v>493</v>
      </c>
      <c r="B1292" s="44" t="s">
        <v>505</v>
      </c>
      <c r="C1292" s="44" t="str">
        <f>VLOOKUP(Tabelle1[[#This Row],[bank_name]],list_all_banks!$B$1:$C$691,2,FALSE)</f>
        <v>ESA28000727</v>
      </c>
      <c r="D1292" s="45" t="s">
        <v>506</v>
      </c>
      <c r="E1292" s="46" t="str">
        <f t="shared" si="20"/>
        <v>31.12.2016</v>
      </c>
      <c r="F1292" s="44">
        <v>2016</v>
      </c>
      <c r="G1292" s="44">
        <v>1</v>
      </c>
      <c r="H1292" s="44">
        <v>2</v>
      </c>
      <c r="I1292" s="44" t="s">
        <v>1382</v>
      </c>
      <c r="J1292" s="44">
        <v>2</v>
      </c>
      <c r="K1292" s="44" t="s">
        <v>1366</v>
      </c>
      <c r="L1292" s="44">
        <v>0</v>
      </c>
      <c r="M1292" s="44" t="s">
        <v>14</v>
      </c>
      <c r="N1292" s="44" t="s">
        <v>91</v>
      </c>
      <c r="O1292" s="45"/>
      <c r="P1292" s="44">
        <v>3</v>
      </c>
      <c r="Q1292" s="44">
        <v>2</v>
      </c>
      <c r="R1292" s="44">
        <v>0</v>
      </c>
      <c r="S1292" s="44">
        <v>0</v>
      </c>
      <c r="T1292" s="45"/>
      <c r="U1292" s="157">
        <v>0</v>
      </c>
      <c r="V1292" s="44">
        <v>0</v>
      </c>
      <c r="X1292" s="45"/>
      <c r="Y1292" s="44" t="s">
        <v>1650</v>
      </c>
      <c r="Z1292" s="44">
        <v>76361</v>
      </c>
      <c r="AA1292" s="44">
        <v>310</v>
      </c>
      <c r="AB1292" s="44">
        <v>30894</v>
      </c>
      <c r="AC1292" s="44" t="s">
        <v>20</v>
      </c>
      <c r="AD1292" s="44" t="s">
        <v>20</v>
      </c>
      <c r="AE1292" s="44" t="s">
        <v>20</v>
      </c>
      <c r="AF1292" s="44" t="s">
        <v>20</v>
      </c>
      <c r="AG1292" s="44">
        <v>11096</v>
      </c>
      <c r="AH1292" s="44" t="s">
        <v>20</v>
      </c>
      <c r="AI1292" s="157">
        <v>3</v>
      </c>
      <c r="AJ1292" s="45"/>
      <c r="AK1292" s="44">
        <v>1</v>
      </c>
      <c r="AL1292" s="44">
        <v>0</v>
      </c>
      <c r="AM1292" s="44">
        <v>3</v>
      </c>
      <c r="AN1292" s="44">
        <v>0</v>
      </c>
      <c r="AO1292" s="44">
        <v>0</v>
      </c>
      <c r="AP1292" s="45"/>
      <c r="AQ1292" s="44">
        <v>3</v>
      </c>
      <c r="AR1292" s="44" t="s">
        <v>20</v>
      </c>
      <c r="AS1292" s="44" t="s">
        <v>20</v>
      </c>
      <c r="AT1292" s="44">
        <v>5</v>
      </c>
      <c r="AU1292" s="44">
        <v>2</v>
      </c>
      <c r="AV1292" s="44">
        <v>0</v>
      </c>
      <c r="AY1292" s="45"/>
      <c r="AZ1292" s="189"/>
      <c r="BA1292" s="44" t="s">
        <v>2422</v>
      </c>
      <c r="BB1292" s="45" t="s">
        <v>1460</v>
      </c>
      <c r="BH1292" s="45"/>
      <c r="BI1292" t="s">
        <v>3146</v>
      </c>
    </row>
    <row r="1293" spans="1:61" s="60" customFormat="1" ht="15.75" thickBot="1" x14ac:dyDescent="0.3">
      <c r="A1293" s="60" t="s">
        <v>493</v>
      </c>
      <c r="B1293" s="60" t="s">
        <v>507</v>
      </c>
      <c r="C1293" s="60" t="str">
        <f>VLOOKUP(Tabelle1[[#This Row],[bank_name]],list_all_banks!$B$1:$C$691,2,FALSE)</f>
        <v>ESA28060903</v>
      </c>
      <c r="D1293" s="128" t="s">
        <v>508</v>
      </c>
      <c r="E1293" s="176" t="str">
        <f t="shared" si="20"/>
        <v>31.12.</v>
      </c>
      <c r="O1293" s="128"/>
      <c r="Q1293" s="60">
        <v>2</v>
      </c>
      <c r="T1293" s="128"/>
      <c r="X1293" s="128"/>
      <c r="AJ1293" s="128"/>
      <c r="AP1293" s="128"/>
      <c r="AY1293" s="128"/>
      <c r="AZ1293" s="176"/>
      <c r="BB1293" s="128"/>
      <c r="BH1293" s="128"/>
      <c r="BI1293" s="9"/>
    </row>
    <row r="1294" spans="1:61" s="60" customFormat="1" ht="15.75" thickBot="1" x14ac:dyDescent="0.3">
      <c r="A1294" s="167" t="s">
        <v>493</v>
      </c>
      <c r="B1294" s="60" t="s">
        <v>509</v>
      </c>
      <c r="C1294" s="60" t="str">
        <f>VLOOKUP(Tabelle1[[#This Row],[bank_name]],list_all_banks!$B$1:$C$691,2,FALSE)</f>
        <v>ESA28157360</v>
      </c>
      <c r="D1294" s="128" t="s">
        <v>510</v>
      </c>
      <c r="E1294" s="176" t="str">
        <f t="shared" si="20"/>
        <v>31.12.2014</v>
      </c>
      <c r="F1294" s="60">
        <v>2014</v>
      </c>
      <c r="G1294" s="60">
        <v>0</v>
      </c>
      <c r="H1294" s="60" t="s">
        <v>20</v>
      </c>
      <c r="I1294" s="60">
        <v>1</v>
      </c>
      <c r="J1294" s="60" t="s">
        <v>1382</v>
      </c>
      <c r="K1294" s="60" t="s">
        <v>493</v>
      </c>
      <c r="L1294" s="60">
        <v>0</v>
      </c>
      <c r="M1294" s="60" t="s">
        <v>14</v>
      </c>
      <c r="N1294" s="60" t="s">
        <v>91</v>
      </c>
      <c r="O1294" s="128"/>
      <c r="P1294" s="60">
        <v>3</v>
      </c>
      <c r="Q1294" s="60">
        <v>2</v>
      </c>
      <c r="R1294" s="60">
        <v>0</v>
      </c>
      <c r="S1294" s="60">
        <v>0</v>
      </c>
      <c r="T1294" s="128"/>
      <c r="U1294" s="155">
        <v>0</v>
      </c>
      <c r="V1294" s="60">
        <v>0</v>
      </c>
      <c r="W1294" s="60" t="s">
        <v>20</v>
      </c>
      <c r="X1294" s="128"/>
      <c r="Y1294" s="60" t="s">
        <v>493</v>
      </c>
      <c r="Z1294" s="60">
        <v>1446872</v>
      </c>
      <c r="AA1294" s="60">
        <v>4170</v>
      </c>
      <c r="AB1294" s="60">
        <v>395114</v>
      </c>
      <c r="AC1294" s="60" t="s">
        <v>20</v>
      </c>
      <c r="AD1294" s="60" t="s">
        <v>20</v>
      </c>
      <c r="AE1294" s="60" t="s">
        <v>20</v>
      </c>
      <c r="AF1294" s="60" t="s">
        <v>20</v>
      </c>
      <c r="AG1294" s="60">
        <v>117633</v>
      </c>
      <c r="AH1294" s="60" t="s">
        <v>20</v>
      </c>
      <c r="AI1294" s="60">
        <v>1</v>
      </c>
      <c r="AJ1294" s="128"/>
      <c r="AK1294" s="60">
        <v>1</v>
      </c>
      <c r="AL1294" s="60">
        <v>0</v>
      </c>
      <c r="AM1294" s="60">
        <v>3</v>
      </c>
      <c r="AN1294" s="60">
        <v>0</v>
      </c>
      <c r="AO1294" s="60">
        <v>0</v>
      </c>
      <c r="AP1294" s="128"/>
      <c r="AQ1294" s="60">
        <v>0</v>
      </c>
      <c r="AR1294" s="60" t="s">
        <v>20</v>
      </c>
      <c r="AS1294" s="60" t="s">
        <v>20</v>
      </c>
      <c r="AT1294" s="60">
        <v>0</v>
      </c>
      <c r="AU1294" s="60">
        <v>0</v>
      </c>
      <c r="AV1294" s="60">
        <v>0</v>
      </c>
      <c r="AY1294" s="128"/>
      <c r="AZ1294" s="176"/>
      <c r="BA1294" s="60" t="s">
        <v>2423</v>
      </c>
      <c r="BB1294" s="128" t="s">
        <v>1461</v>
      </c>
      <c r="BH1294" s="128"/>
      <c r="BI1294" t="s">
        <v>3146</v>
      </c>
    </row>
    <row r="1295" spans="1:61" x14ac:dyDescent="0.25">
      <c r="A1295" s="21" t="s">
        <v>493</v>
      </c>
      <c r="B1295" t="s">
        <v>509</v>
      </c>
      <c r="C1295" t="str">
        <f>VLOOKUP(Tabelle1[[#This Row],[bank_name]],list_all_banks!$B$1:$C$691,2,FALSE)</f>
        <v>ESA28157360</v>
      </c>
      <c r="D1295" s="6" t="s">
        <v>510</v>
      </c>
      <c r="E1295" s="42" t="str">
        <f t="shared" si="20"/>
        <v>31.12.2015</v>
      </c>
      <c r="F1295">
        <v>2015</v>
      </c>
      <c r="G1295">
        <v>1</v>
      </c>
      <c r="H1295">
        <v>2</v>
      </c>
      <c r="I1295">
        <v>1</v>
      </c>
      <c r="J1295">
        <v>2</v>
      </c>
      <c r="K1295" t="s">
        <v>1366</v>
      </c>
      <c r="L1295">
        <v>0</v>
      </c>
      <c r="M1295" t="s">
        <v>14</v>
      </c>
      <c r="N1295" t="s">
        <v>91</v>
      </c>
      <c r="P1295">
        <v>3</v>
      </c>
      <c r="Q1295">
        <v>2</v>
      </c>
      <c r="R1295">
        <v>0</v>
      </c>
      <c r="S1295">
        <v>0</v>
      </c>
      <c r="U1295" s="30">
        <v>0</v>
      </c>
      <c r="V1295">
        <v>0</v>
      </c>
      <c r="W1295" t="s">
        <v>20</v>
      </c>
      <c r="Y1295" t="s">
        <v>493</v>
      </c>
      <c r="Z1295">
        <v>1564198</v>
      </c>
      <c r="AA1295">
        <v>4386</v>
      </c>
      <c r="AB1295">
        <v>521975</v>
      </c>
      <c r="AC1295" t="s">
        <v>20</v>
      </c>
      <c r="AD1295" t="s">
        <v>20</v>
      </c>
      <c r="AE1295" t="s">
        <v>20</v>
      </c>
      <c r="AF1295" t="s">
        <v>20</v>
      </c>
      <c r="AG1295">
        <v>144410</v>
      </c>
      <c r="AH1295" t="s">
        <v>20</v>
      </c>
      <c r="AI1295">
        <v>1</v>
      </c>
      <c r="AK1295">
        <v>1</v>
      </c>
      <c r="AL1295">
        <v>0</v>
      </c>
      <c r="AM1295">
        <v>3</v>
      </c>
      <c r="AN1295">
        <v>0</v>
      </c>
      <c r="AO1295">
        <v>0</v>
      </c>
      <c r="AQ1295">
        <v>3</v>
      </c>
      <c r="AR1295" t="s">
        <v>20</v>
      </c>
      <c r="AS1295" t="s">
        <v>20</v>
      </c>
      <c r="AT1295">
        <v>5</v>
      </c>
      <c r="AU1295">
        <v>0</v>
      </c>
      <c r="AV1295">
        <v>0</v>
      </c>
      <c r="BA1295" t="s">
        <v>2424</v>
      </c>
      <c r="BB1295" s="6" t="s">
        <v>1462</v>
      </c>
      <c r="BG1295" s="9"/>
      <c r="BI1295" t="s">
        <v>3146</v>
      </c>
    </row>
    <row r="1296" spans="1:61" s="44" customFormat="1" ht="15.75" thickBot="1" x14ac:dyDescent="0.3">
      <c r="A1296" s="165" t="s">
        <v>493</v>
      </c>
      <c r="B1296" s="44" t="s">
        <v>509</v>
      </c>
      <c r="C1296" s="44" t="str">
        <f>VLOOKUP(Tabelle1[[#This Row],[bank_name]],list_all_banks!$B$1:$C$691,2,FALSE)</f>
        <v>ESA28157360</v>
      </c>
      <c r="D1296" s="45" t="s">
        <v>510</v>
      </c>
      <c r="E1296" s="46" t="str">
        <f t="shared" si="20"/>
        <v>31.12.2015</v>
      </c>
      <c r="F1296" s="44">
        <v>2015</v>
      </c>
      <c r="G1296" s="44">
        <v>1</v>
      </c>
      <c r="H1296" s="44">
        <v>2</v>
      </c>
      <c r="I1296" s="44">
        <v>1</v>
      </c>
      <c r="J1296" s="44">
        <v>2</v>
      </c>
      <c r="K1296" s="44" t="s">
        <v>1366</v>
      </c>
      <c r="L1296" s="44">
        <v>0</v>
      </c>
      <c r="M1296" s="44" t="s">
        <v>14</v>
      </c>
      <c r="N1296" s="44" t="s">
        <v>91</v>
      </c>
      <c r="O1296" s="45"/>
      <c r="P1296" s="44">
        <v>3</v>
      </c>
      <c r="Q1296" s="44">
        <v>2</v>
      </c>
      <c r="R1296" s="44">
        <v>0</v>
      </c>
      <c r="S1296" s="44">
        <v>0</v>
      </c>
      <c r="T1296" s="45"/>
      <c r="U1296" s="157">
        <v>0</v>
      </c>
      <c r="V1296" s="44">
        <v>0</v>
      </c>
      <c r="W1296" s="44" t="s">
        <v>20</v>
      </c>
      <c r="X1296" s="45"/>
      <c r="Y1296" s="44" t="s">
        <v>1170</v>
      </c>
      <c r="Z1296" s="44">
        <v>4617</v>
      </c>
      <c r="AA1296" s="44">
        <v>19</v>
      </c>
      <c r="AB1296" s="44">
        <v>-1644</v>
      </c>
      <c r="AC1296" s="44" t="s">
        <v>20</v>
      </c>
      <c r="AD1296" s="44" t="s">
        <v>20</v>
      </c>
      <c r="AE1296" s="44" t="s">
        <v>20</v>
      </c>
      <c r="AF1296" s="44" t="s">
        <v>20</v>
      </c>
      <c r="AG1296" s="44">
        <v>0</v>
      </c>
      <c r="AH1296" s="44" t="s">
        <v>20</v>
      </c>
      <c r="AI1296" s="44">
        <v>1</v>
      </c>
      <c r="AJ1296" s="45"/>
      <c r="AK1296" s="44">
        <v>1</v>
      </c>
      <c r="AL1296" s="44">
        <v>0</v>
      </c>
      <c r="AM1296" s="44">
        <v>3</v>
      </c>
      <c r="AN1296" s="44">
        <v>0</v>
      </c>
      <c r="AO1296" s="44">
        <v>0</v>
      </c>
      <c r="AP1296" s="45"/>
      <c r="AQ1296" s="44">
        <v>3</v>
      </c>
      <c r="AR1296" s="44" t="s">
        <v>20</v>
      </c>
      <c r="AS1296" s="44" t="s">
        <v>20</v>
      </c>
      <c r="AT1296" s="44">
        <v>5</v>
      </c>
      <c r="AU1296" s="44">
        <v>0</v>
      </c>
      <c r="AV1296" s="44">
        <v>0</v>
      </c>
      <c r="AY1296" s="45"/>
      <c r="AZ1296" s="46"/>
      <c r="BA1296" s="44" t="s">
        <v>2425</v>
      </c>
      <c r="BB1296" s="45" t="s">
        <v>1463</v>
      </c>
      <c r="BH1296" s="45"/>
      <c r="BI1296" t="s">
        <v>3146</v>
      </c>
    </row>
    <row r="1297" spans="1:61" x14ac:dyDescent="0.25">
      <c r="A1297" s="21" t="s">
        <v>493</v>
      </c>
      <c r="B1297" s="37" t="s">
        <v>511</v>
      </c>
      <c r="C1297" s="37" t="str">
        <f>VLOOKUP(Tabelle1[[#This Row],[bank_name]],list_all_banks!$B$1:$C$691,2,FALSE)</f>
        <v>ESA28226157</v>
      </c>
      <c r="D1297" s="6" t="s">
        <v>512</v>
      </c>
      <c r="E1297" s="42" t="str">
        <f t="shared" si="20"/>
        <v>31.12.2015</v>
      </c>
      <c r="F1297">
        <v>2015</v>
      </c>
      <c r="G1297">
        <v>0</v>
      </c>
      <c r="H1297" t="s">
        <v>493</v>
      </c>
      <c r="AZ1297" s="42" t="s">
        <v>2729</v>
      </c>
      <c r="BA1297" t="s">
        <v>2988</v>
      </c>
      <c r="BB1297" s="6" t="s">
        <v>1464</v>
      </c>
      <c r="BG1297" s="9"/>
      <c r="BI1297" t="s">
        <v>3146</v>
      </c>
    </row>
    <row r="1298" spans="1:61" x14ac:dyDescent="0.25">
      <c r="A1298" t="s">
        <v>493</v>
      </c>
      <c r="B1298" t="s">
        <v>513</v>
      </c>
      <c r="C1298" t="str">
        <f>VLOOKUP(Tabelle1[[#This Row],[bank_name]],list_all_banks!$B$1:$C$691,2,FALSE)</f>
        <v>ESA28763043</v>
      </c>
      <c r="D1298" s="6" t="s">
        <v>514</v>
      </c>
      <c r="E1298" s="42" t="str">
        <f t="shared" si="20"/>
        <v>31.12.</v>
      </c>
      <c r="U1298" s="9"/>
      <c r="BG1298" s="9"/>
    </row>
    <row r="1299" spans="1:61" s="44" customFormat="1" ht="15.75" thickBot="1" x14ac:dyDescent="0.3">
      <c r="A1299" s="44" t="s">
        <v>493</v>
      </c>
      <c r="B1299" s="44" t="s">
        <v>515</v>
      </c>
      <c r="C1299" s="44" t="str">
        <f>VLOOKUP(Tabelle1[[#This Row],[bank_name]],list_all_banks!$B$1:$C$691,2,FALSE)</f>
        <v>ESA28923662</v>
      </c>
      <c r="D1299" s="45" t="s">
        <v>516</v>
      </c>
      <c r="E1299" s="46" t="str">
        <f t="shared" si="20"/>
        <v>31.12.</v>
      </c>
      <c r="O1299" s="45"/>
      <c r="T1299" s="45"/>
      <c r="X1299" s="45"/>
      <c r="AJ1299" s="45"/>
      <c r="AP1299" s="45"/>
      <c r="AY1299" s="45"/>
      <c r="AZ1299" s="46"/>
      <c r="BB1299" s="45"/>
      <c r="BH1299" s="45"/>
      <c r="BI1299" s="9"/>
    </row>
    <row r="1300" spans="1:61" x14ac:dyDescent="0.25">
      <c r="A1300" s="21" t="s">
        <v>493</v>
      </c>
      <c r="B1300" t="s">
        <v>517</v>
      </c>
      <c r="C1300" t="str">
        <f>VLOOKUP(Tabelle1[[#This Row],[bank_name]],list_all_banks!$B$1:$C$691,2,FALSE)</f>
        <v>ESA39000013</v>
      </c>
      <c r="D1300" s="6" t="s">
        <v>518</v>
      </c>
      <c r="E1300" s="42" t="str">
        <f t="shared" si="20"/>
        <v>31.12.2014</v>
      </c>
      <c r="F1300">
        <v>2014</v>
      </c>
      <c r="G1300">
        <v>1</v>
      </c>
      <c r="H1300">
        <v>2</v>
      </c>
      <c r="I1300" t="s">
        <v>1382</v>
      </c>
      <c r="J1300" t="s">
        <v>1382</v>
      </c>
      <c r="K1300" t="s">
        <v>493</v>
      </c>
      <c r="L1300">
        <v>0</v>
      </c>
      <c r="M1300" t="s">
        <v>14</v>
      </c>
      <c r="N1300" t="s">
        <v>19</v>
      </c>
      <c r="P1300">
        <v>1</v>
      </c>
      <c r="Q1300">
        <v>0</v>
      </c>
      <c r="R1300">
        <v>1</v>
      </c>
      <c r="S1300">
        <v>1</v>
      </c>
      <c r="U1300" s="30">
        <v>0</v>
      </c>
      <c r="V1300">
        <v>1</v>
      </c>
      <c r="W1300" t="s">
        <v>20</v>
      </c>
      <c r="Y1300" t="s">
        <v>820</v>
      </c>
      <c r="Z1300" s="13">
        <v>9152</v>
      </c>
      <c r="AA1300" s="13">
        <v>24394</v>
      </c>
      <c r="AB1300" s="13">
        <v>3204</v>
      </c>
      <c r="AC1300" s="13">
        <v>248</v>
      </c>
      <c r="AD1300" t="s">
        <v>20</v>
      </c>
      <c r="AE1300" t="s">
        <v>20</v>
      </c>
      <c r="AF1300" t="s">
        <v>20</v>
      </c>
      <c r="AG1300" t="s">
        <v>20</v>
      </c>
      <c r="AH1300" t="s">
        <v>20</v>
      </c>
      <c r="AI1300">
        <v>1</v>
      </c>
      <c r="AK1300">
        <v>1</v>
      </c>
      <c r="AL1300">
        <v>1</v>
      </c>
      <c r="AM1300">
        <v>2</v>
      </c>
      <c r="AN1300">
        <v>0</v>
      </c>
      <c r="AO1300">
        <v>0</v>
      </c>
      <c r="AQ1300">
        <v>2</v>
      </c>
      <c r="AR1300" t="s">
        <v>20</v>
      </c>
      <c r="AS1300" t="s">
        <v>20</v>
      </c>
      <c r="AT1300">
        <v>2</v>
      </c>
      <c r="AU1300">
        <v>0</v>
      </c>
      <c r="AV1300">
        <v>0</v>
      </c>
      <c r="AY1300" s="6" t="s">
        <v>1689</v>
      </c>
      <c r="BA1300" t="s">
        <v>2426</v>
      </c>
      <c r="BB1300" s="6" t="s">
        <v>1465</v>
      </c>
      <c r="BG1300" s="9"/>
      <c r="BI1300" t="s">
        <v>3146</v>
      </c>
    </row>
    <row r="1301" spans="1:61" x14ac:dyDescent="0.25">
      <c r="A1301" s="21" t="s">
        <v>493</v>
      </c>
      <c r="B1301" t="s">
        <v>517</v>
      </c>
      <c r="C1301" t="str">
        <f>VLOOKUP(Tabelle1[[#This Row],[bank_name]],list_all_banks!$B$1:$C$691,2,FALSE)</f>
        <v>ESA39000013</v>
      </c>
      <c r="D1301" s="6" t="s">
        <v>518</v>
      </c>
      <c r="E1301" s="42" t="str">
        <f t="shared" si="20"/>
        <v>31.12.2014</v>
      </c>
      <c r="F1301">
        <v>2014</v>
      </c>
      <c r="G1301">
        <v>1</v>
      </c>
      <c r="H1301">
        <v>2</v>
      </c>
      <c r="I1301" t="s">
        <v>1382</v>
      </c>
      <c r="J1301" t="s">
        <v>1382</v>
      </c>
      <c r="K1301" t="s">
        <v>493</v>
      </c>
      <c r="L1301">
        <v>0</v>
      </c>
      <c r="M1301" t="s">
        <v>14</v>
      </c>
      <c r="N1301" t="s">
        <v>19</v>
      </c>
      <c r="P1301">
        <v>1</v>
      </c>
      <c r="Q1301">
        <v>0</v>
      </c>
      <c r="R1301">
        <v>1</v>
      </c>
      <c r="S1301">
        <v>1</v>
      </c>
      <c r="U1301" s="30">
        <v>0</v>
      </c>
      <c r="V1301">
        <v>1</v>
      </c>
      <c r="W1301" t="s">
        <v>20</v>
      </c>
      <c r="Y1301" t="s">
        <v>1</v>
      </c>
      <c r="Z1301" s="13">
        <v>1861</v>
      </c>
      <c r="AA1301" s="13">
        <v>4586</v>
      </c>
      <c r="AB1301" s="13">
        <v>207</v>
      </c>
      <c r="AC1301" s="13">
        <v>102</v>
      </c>
      <c r="AD1301" t="s">
        <v>20</v>
      </c>
      <c r="AE1301" t="s">
        <v>20</v>
      </c>
      <c r="AF1301" t="s">
        <v>20</v>
      </c>
      <c r="AG1301" t="s">
        <v>20</v>
      </c>
      <c r="AH1301" t="s">
        <v>20</v>
      </c>
      <c r="AI1301">
        <v>1</v>
      </c>
      <c r="AK1301">
        <v>1</v>
      </c>
      <c r="AL1301">
        <v>1</v>
      </c>
      <c r="AM1301">
        <v>2</v>
      </c>
      <c r="AN1301">
        <v>0</v>
      </c>
      <c r="AO1301">
        <v>0</v>
      </c>
      <c r="AQ1301">
        <v>2</v>
      </c>
      <c r="AR1301" t="s">
        <v>20</v>
      </c>
      <c r="AS1301" t="s">
        <v>20</v>
      </c>
      <c r="AT1301">
        <v>2</v>
      </c>
      <c r="AU1301">
        <v>0</v>
      </c>
      <c r="AV1301">
        <v>0</v>
      </c>
      <c r="BA1301" t="s">
        <v>2426</v>
      </c>
      <c r="BB1301" s="6" t="s">
        <v>1465</v>
      </c>
      <c r="BG1301" s="9"/>
      <c r="BI1301" t="s">
        <v>3146</v>
      </c>
    </row>
    <row r="1302" spans="1:61" x14ac:dyDescent="0.25">
      <c r="A1302" s="88" t="s">
        <v>493</v>
      </c>
      <c r="B1302" s="9" t="s">
        <v>517</v>
      </c>
      <c r="C1302" s="9" t="str">
        <f>VLOOKUP(Tabelle1[[#This Row],[bank_name]],list_all_banks!$B$1:$C$691,2,FALSE)</f>
        <v>ESA39000013</v>
      </c>
      <c r="D1302" s="6" t="s">
        <v>518</v>
      </c>
      <c r="E1302" s="42" t="str">
        <f t="shared" si="20"/>
        <v>31.12.2014</v>
      </c>
      <c r="F1302" s="9">
        <v>2014</v>
      </c>
      <c r="G1302" s="9">
        <v>1</v>
      </c>
      <c r="H1302" s="9">
        <v>2</v>
      </c>
      <c r="I1302" s="9" t="s">
        <v>1382</v>
      </c>
      <c r="J1302" s="9" t="s">
        <v>1382</v>
      </c>
      <c r="K1302" s="9" t="s">
        <v>493</v>
      </c>
      <c r="L1302" s="9">
        <v>0</v>
      </c>
      <c r="M1302" s="9" t="s">
        <v>14</v>
      </c>
      <c r="N1302" s="9" t="s">
        <v>19</v>
      </c>
      <c r="P1302" s="9">
        <v>1</v>
      </c>
      <c r="Q1302" s="9">
        <v>0</v>
      </c>
      <c r="R1302" s="9">
        <v>1</v>
      </c>
      <c r="S1302" s="9">
        <v>1</v>
      </c>
      <c r="U1302" s="90">
        <v>0</v>
      </c>
      <c r="V1302" s="9">
        <v>1</v>
      </c>
      <c r="W1302" s="9" t="s">
        <v>20</v>
      </c>
      <c r="Y1302" s="9" t="s">
        <v>1632</v>
      </c>
      <c r="Z1302" s="68">
        <v>1282</v>
      </c>
      <c r="AA1302" s="68">
        <v>6983</v>
      </c>
      <c r="AB1302" s="68">
        <v>503</v>
      </c>
      <c r="AC1302" s="68">
        <v>153</v>
      </c>
      <c r="AD1302" s="9" t="s">
        <v>20</v>
      </c>
      <c r="AE1302" s="9" t="s">
        <v>20</v>
      </c>
      <c r="AF1302" s="9" t="s">
        <v>20</v>
      </c>
      <c r="AG1302" s="9" t="s">
        <v>20</v>
      </c>
      <c r="AH1302" s="9" t="s">
        <v>20</v>
      </c>
      <c r="AI1302" s="9">
        <v>1</v>
      </c>
      <c r="AK1302" s="9">
        <v>1</v>
      </c>
      <c r="AL1302" s="9">
        <v>1</v>
      </c>
      <c r="AM1302" s="9">
        <v>2</v>
      </c>
      <c r="AN1302" s="9">
        <v>0</v>
      </c>
      <c r="AO1302" s="9">
        <v>0</v>
      </c>
      <c r="AQ1302" s="9">
        <v>2</v>
      </c>
      <c r="AR1302" s="9" t="s">
        <v>20</v>
      </c>
      <c r="AS1302" s="9" t="s">
        <v>20</v>
      </c>
      <c r="AT1302" s="9">
        <v>2</v>
      </c>
      <c r="AU1302" s="9">
        <v>0</v>
      </c>
      <c r="AV1302" s="9">
        <v>0</v>
      </c>
      <c r="AW1302" s="9"/>
      <c r="AX1302" s="9"/>
      <c r="BA1302" s="9" t="s">
        <v>2426</v>
      </c>
      <c r="BB1302" s="6" t="s">
        <v>1465</v>
      </c>
      <c r="BC1302" s="9"/>
      <c r="BD1302" s="9"/>
      <c r="BE1302" s="9"/>
      <c r="BF1302" s="9"/>
      <c r="BG1302" s="9"/>
      <c r="BI1302" t="s">
        <v>3146</v>
      </c>
    </row>
    <row r="1303" spans="1:61" x14ac:dyDescent="0.25">
      <c r="A1303" s="21" t="s">
        <v>493</v>
      </c>
      <c r="B1303" t="s">
        <v>517</v>
      </c>
      <c r="C1303" t="str">
        <f>VLOOKUP(Tabelle1[[#This Row],[bank_name]],list_all_banks!$B$1:$C$691,2,FALSE)</f>
        <v>ESA39000013</v>
      </c>
      <c r="D1303" s="6" t="s">
        <v>518</v>
      </c>
      <c r="E1303" s="42" t="str">
        <f t="shared" si="20"/>
        <v>31.12.2014</v>
      </c>
      <c r="F1303">
        <v>2014</v>
      </c>
      <c r="G1303">
        <v>1</v>
      </c>
      <c r="H1303">
        <v>2</v>
      </c>
      <c r="I1303" t="s">
        <v>1382</v>
      </c>
      <c r="J1303" t="s">
        <v>1382</v>
      </c>
      <c r="K1303" t="s">
        <v>493</v>
      </c>
      <c r="L1303">
        <v>0</v>
      </c>
      <c r="M1303" t="s">
        <v>14</v>
      </c>
      <c r="N1303" t="s">
        <v>19</v>
      </c>
      <c r="P1303">
        <v>1</v>
      </c>
      <c r="Q1303">
        <v>0</v>
      </c>
      <c r="R1303">
        <v>1</v>
      </c>
      <c r="S1303">
        <v>1</v>
      </c>
      <c r="U1303" s="30">
        <v>0</v>
      </c>
      <c r="V1303">
        <v>1</v>
      </c>
      <c r="W1303" t="s">
        <v>20</v>
      </c>
      <c r="Y1303" t="s">
        <v>1633</v>
      </c>
      <c r="Z1303" s="13">
        <v>3</v>
      </c>
      <c r="AA1303" s="13">
        <v>5</v>
      </c>
      <c r="AB1303" s="13">
        <v>1</v>
      </c>
      <c r="AC1303" s="13">
        <v>0</v>
      </c>
      <c r="AD1303" t="s">
        <v>20</v>
      </c>
      <c r="AE1303" t="s">
        <v>20</v>
      </c>
      <c r="AF1303" t="s">
        <v>20</v>
      </c>
      <c r="AG1303" t="s">
        <v>20</v>
      </c>
      <c r="AH1303" t="s">
        <v>20</v>
      </c>
      <c r="AI1303">
        <v>1</v>
      </c>
      <c r="AK1303">
        <v>1</v>
      </c>
      <c r="AL1303">
        <v>1</v>
      </c>
      <c r="AM1303">
        <v>2</v>
      </c>
      <c r="AN1303">
        <v>0</v>
      </c>
      <c r="AO1303">
        <v>0</v>
      </c>
      <c r="AQ1303">
        <v>2</v>
      </c>
      <c r="AR1303" t="s">
        <v>20</v>
      </c>
      <c r="AS1303" t="s">
        <v>20</v>
      </c>
      <c r="AT1303">
        <v>2</v>
      </c>
      <c r="AU1303">
        <v>0</v>
      </c>
      <c r="AV1303">
        <v>0</v>
      </c>
      <c r="BA1303" t="s">
        <v>2426</v>
      </c>
      <c r="BB1303" s="6" t="s">
        <v>1465</v>
      </c>
      <c r="BG1303" s="9"/>
      <c r="BI1303" t="s">
        <v>3146</v>
      </c>
    </row>
    <row r="1304" spans="1:61" x14ac:dyDescent="0.25">
      <c r="A1304" s="21" t="s">
        <v>493</v>
      </c>
      <c r="B1304" t="s">
        <v>517</v>
      </c>
      <c r="C1304" t="str">
        <f>VLOOKUP(Tabelle1[[#This Row],[bank_name]],list_all_banks!$B$1:$C$691,2,FALSE)</f>
        <v>ESA39000013</v>
      </c>
      <c r="D1304" s="6" t="s">
        <v>518</v>
      </c>
      <c r="E1304" s="42" t="str">
        <f t="shared" si="20"/>
        <v>31.12.2014</v>
      </c>
      <c r="F1304">
        <v>2014</v>
      </c>
      <c r="G1304">
        <v>1</v>
      </c>
      <c r="H1304">
        <v>2</v>
      </c>
      <c r="I1304" t="s">
        <v>1382</v>
      </c>
      <c r="J1304" t="s">
        <v>1382</v>
      </c>
      <c r="K1304" t="s">
        <v>493</v>
      </c>
      <c r="L1304">
        <v>0</v>
      </c>
      <c r="M1304" t="s">
        <v>14</v>
      </c>
      <c r="N1304" t="s">
        <v>19</v>
      </c>
      <c r="P1304">
        <v>1</v>
      </c>
      <c r="Q1304">
        <v>0</v>
      </c>
      <c r="R1304">
        <v>1</v>
      </c>
      <c r="S1304">
        <v>1</v>
      </c>
      <c r="U1304" s="30">
        <v>0</v>
      </c>
      <c r="V1304">
        <v>1</v>
      </c>
      <c r="W1304" t="s">
        <v>20</v>
      </c>
      <c r="Y1304" t="s">
        <v>154</v>
      </c>
      <c r="Z1304" s="13">
        <v>159</v>
      </c>
      <c r="AA1304" s="13">
        <v>391</v>
      </c>
      <c r="AB1304" s="13">
        <v>53</v>
      </c>
      <c r="AC1304" s="13">
        <v>0</v>
      </c>
      <c r="AD1304" t="s">
        <v>20</v>
      </c>
      <c r="AE1304" t="s">
        <v>20</v>
      </c>
      <c r="AF1304" t="s">
        <v>20</v>
      </c>
      <c r="AG1304" t="s">
        <v>20</v>
      </c>
      <c r="AH1304" t="s">
        <v>20</v>
      </c>
      <c r="AI1304">
        <v>1</v>
      </c>
      <c r="AK1304">
        <v>1</v>
      </c>
      <c r="AL1304">
        <v>1</v>
      </c>
      <c r="AM1304">
        <v>2</v>
      </c>
      <c r="AN1304">
        <v>0</v>
      </c>
      <c r="AO1304">
        <v>0</v>
      </c>
      <c r="AQ1304">
        <v>2</v>
      </c>
      <c r="AR1304" t="s">
        <v>20</v>
      </c>
      <c r="AS1304" t="s">
        <v>20</v>
      </c>
      <c r="AT1304">
        <v>2</v>
      </c>
      <c r="AU1304">
        <v>0</v>
      </c>
      <c r="AV1304">
        <v>0</v>
      </c>
      <c r="BA1304" t="s">
        <v>2426</v>
      </c>
      <c r="BB1304" s="6" t="s">
        <v>1465</v>
      </c>
      <c r="BG1304" s="9"/>
      <c r="BI1304" t="s">
        <v>3146</v>
      </c>
    </row>
    <row r="1305" spans="1:61" x14ac:dyDescent="0.25">
      <c r="A1305" s="21" t="s">
        <v>493</v>
      </c>
      <c r="B1305" t="s">
        <v>517</v>
      </c>
      <c r="C1305" t="str">
        <f>VLOOKUP(Tabelle1[[#This Row],[bank_name]],list_all_banks!$B$1:$C$691,2,FALSE)</f>
        <v>ESA39000013</v>
      </c>
      <c r="D1305" s="6" t="s">
        <v>518</v>
      </c>
      <c r="E1305" s="42" t="str">
        <f t="shared" si="20"/>
        <v>31.12.2014</v>
      </c>
      <c r="F1305">
        <v>2014</v>
      </c>
      <c r="G1305">
        <v>1</v>
      </c>
      <c r="H1305">
        <v>2</v>
      </c>
      <c r="I1305" t="s">
        <v>1382</v>
      </c>
      <c r="J1305" t="s">
        <v>1382</v>
      </c>
      <c r="K1305" t="s">
        <v>493</v>
      </c>
      <c r="L1305">
        <v>0</v>
      </c>
      <c r="M1305" t="s">
        <v>14</v>
      </c>
      <c r="N1305" t="s">
        <v>19</v>
      </c>
      <c r="P1305">
        <v>1</v>
      </c>
      <c r="Q1305">
        <v>0</v>
      </c>
      <c r="R1305">
        <v>1</v>
      </c>
      <c r="S1305">
        <v>1</v>
      </c>
      <c r="U1305" s="30">
        <v>0</v>
      </c>
      <c r="V1305">
        <v>1</v>
      </c>
      <c r="W1305" t="s">
        <v>20</v>
      </c>
      <c r="Y1305" t="s">
        <v>1675</v>
      </c>
      <c r="Z1305" s="13">
        <v>201</v>
      </c>
      <c r="AA1305" s="13">
        <v>41</v>
      </c>
      <c r="AB1305" s="13">
        <v>60</v>
      </c>
      <c r="AC1305" s="32">
        <v>0</v>
      </c>
      <c r="AD1305" t="s">
        <v>20</v>
      </c>
      <c r="AE1305" t="s">
        <v>20</v>
      </c>
      <c r="AF1305" t="s">
        <v>20</v>
      </c>
      <c r="AG1305" t="s">
        <v>20</v>
      </c>
      <c r="AH1305" t="s">
        <v>20</v>
      </c>
      <c r="AI1305">
        <v>1</v>
      </c>
      <c r="AJ1305" s="6" t="s">
        <v>2730</v>
      </c>
      <c r="AK1305">
        <v>1</v>
      </c>
      <c r="AL1305">
        <v>1</v>
      </c>
      <c r="AM1305">
        <v>2</v>
      </c>
      <c r="AN1305">
        <v>0</v>
      </c>
      <c r="AO1305">
        <v>0</v>
      </c>
      <c r="AQ1305">
        <v>2</v>
      </c>
      <c r="AR1305" t="s">
        <v>20</v>
      </c>
      <c r="AS1305" t="s">
        <v>20</v>
      </c>
      <c r="AT1305">
        <v>2</v>
      </c>
      <c r="AU1305">
        <v>0</v>
      </c>
      <c r="AV1305">
        <v>0</v>
      </c>
      <c r="BA1305" t="s">
        <v>2426</v>
      </c>
      <c r="BB1305" s="6" t="s">
        <v>1465</v>
      </c>
      <c r="BG1305" s="9"/>
      <c r="BI1305" t="s">
        <v>3146</v>
      </c>
    </row>
    <row r="1306" spans="1:61" x14ac:dyDescent="0.25">
      <c r="A1306" s="88" t="s">
        <v>493</v>
      </c>
      <c r="B1306" s="9" t="s">
        <v>517</v>
      </c>
      <c r="C1306" s="9" t="str">
        <f>VLOOKUP(Tabelle1[[#This Row],[bank_name]],list_all_banks!$B$1:$C$691,2,FALSE)</f>
        <v>ESA39000013</v>
      </c>
      <c r="D1306" s="6" t="s">
        <v>518</v>
      </c>
      <c r="E1306" s="42" t="str">
        <f t="shared" si="20"/>
        <v>31.12.2014</v>
      </c>
      <c r="F1306" s="9">
        <v>2014</v>
      </c>
      <c r="G1306" s="9">
        <v>1</v>
      </c>
      <c r="H1306" s="9">
        <v>2</v>
      </c>
      <c r="I1306" s="9" t="s">
        <v>1382</v>
      </c>
      <c r="J1306" s="9" t="s">
        <v>1382</v>
      </c>
      <c r="K1306" s="9" t="s">
        <v>493</v>
      </c>
      <c r="L1306" s="9">
        <v>0</v>
      </c>
      <c r="M1306" s="9" t="s">
        <v>14</v>
      </c>
      <c r="N1306" s="9" t="s">
        <v>19</v>
      </c>
      <c r="P1306" s="9">
        <v>1</v>
      </c>
      <c r="Q1306" s="9">
        <v>0</v>
      </c>
      <c r="R1306" s="9">
        <v>1</v>
      </c>
      <c r="S1306" s="9">
        <v>1</v>
      </c>
      <c r="U1306" s="90">
        <v>0</v>
      </c>
      <c r="V1306" s="9">
        <v>1</v>
      </c>
      <c r="W1306" s="9" t="s">
        <v>20</v>
      </c>
      <c r="Y1306" s="9" t="s">
        <v>239</v>
      </c>
      <c r="Z1306" s="68">
        <v>96</v>
      </c>
      <c r="AA1306" s="68">
        <v>125</v>
      </c>
      <c r="AB1306" s="68">
        <v>68</v>
      </c>
      <c r="AC1306" s="68">
        <v>10</v>
      </c>
      <c r="AD1306" s="9" t="s">
        <v>20</v>
      </c>
      <c r="AE1306" s="9" t="s">
        <v>20</v>
      </c>
      <c r="AF1306" s="9" t="s">
        <v>20</v>
      </c>
      <c r="AG1306" s="9" t="s">
        <v>20</v>
      </c>
      <c r="AH1306" s="9" t="s">
        <v>20</v>
      </c>
      <c r="AI1306" s="9">
        <v>1</v>
      </c>
      <c r="AK1306" s="9">
        <v>1</v>
      </c>
      <c r="AL1306" s="9">
        <v>1</v>
      </c>
      <c r="AM1306" s="9">
        <v>2</v>
      </c>
      <c r="AN1306" s="9">
        <v>0</v>
      </c>
      <c r="AO1306" s="9">
        <v>0</v>
      </c>
      <c r="AQ1306" s="9">
        <v>2</v>
      </c>
      <c r="AR1306" s="9" t="s">
        <v>20</v>
      </c>
      <c r="AS1306" s="9" t="s">
        <v>20</v>
      </c>
      <c r="AT1306" s="9">
        <v>2</v>
      </c>
      <c r="AU1306" s="9">
        <v>0</v>
      </c>
      <c r="AV1306" s="9">
        <v>0</v>
      </c>
      <c r="AW1306" s="9"/>
      <c r="AX1306" s="9"/>
      <c r="BA1306" s="9" t="s">
        <v>2426</v>
      </c>
      <c r="BB1306" s="6" t="s">
        <v>1465</v>
      </c>
      <c r="BC1306" s="9"/>
      <c r="BD1306" s="9"/>
      <c r="BE1306" s="9"/>
      <c r="BF1306" s="9"/>
      <c r="BG1306" s="9"/>
      <c r="BI1306" t="s">
        <v>3146</v>
      </c>
    </row>
    <row r="1307" spans="1:61" x14ac:dyDescent="0.25">
      <c r="A1307" s="21" t="s">
        <v>493</v>
      </c>
      <c r="B1307" t="s">
        <v>517</v>
      </c>
      <c r="C1307" t="str">
        <f>VLOOKUP(Tabelle1[[#This Row],[bank_name]],list_all_banks!$B$1:$C$691,2,FALSE)</f>
        <v>ESA39000013</v>
      </c>
      <c r="D1307" s="6" t="s">
        <v>518</v>
      </c>
      <c r="E1307" s="42" t="str">
        <f t="shared" si="20"/>
        <v>31.12.2014</v>
      </c>
      <c r="F1307">
        <v>2014</v>
      </c>
      <c r="G1307">
        <v>1</v>
      </c>
      <c r="H1307">
        <v>2</v>
      </c>
      <c r="I1307" t="s">
        <v>1382</v>
      </c>
      <c r="J1307" t="s">
        <v>1382</v>
      </c>
      <c r="K1307" t="s">
        <v>493</v>
      </c>
      <c r="L1307">
        <v>0</v>
      </c>
      <c r="M1307" t="s">
        <v>14</v>
      </c>
      <c r="N1307" t="s">
        <v>19</v>
      </c>
      <c r="P1307">
        <v>1</v>
      </c>
      <c r="Q1307">
        <v>0</v>
      </c>
      <c r="R1307">
        <v>1</v>
      </c>
      <c r="S1307">
        <v>1</v>
      </c>
      <c r="U1307" s="30">
        <v>0</v>
      </c>
      <c r="V1307">
        <v>1</v>
      </c>
      <c r="W1307" t="s">
        <v>20</v>
      </c>
      <c r="Y1307" t="s">
        <v>1677</v>
      </c>
      <c r="Z1307" s="13">
        <v>11829</v>
      </c>
      <c r="AA1307" s="13">
        <v>44325</v>
      </c>
      <c r="AB1307" s="13">
        <v>1604</v>
      </c>
      <c r="AC1307" s="13">
        <v>410</v>
      </c>
      <c r="AD1307" t="s">
        <v>20</v>
      </c>
      <c r="AE1307" t="s">
        <v>20</v>
      </c>
      <c r="AF1307" t="s">
        <v>20</v>
      </c>
      <c r="AG1307" t="s">
        <v>20</v>
      </c>
      <c r="AH1307" t="s">
        <v>20</v>
      </c>
      <c r="AI1307">
        <v>1</v>
      </c>
      <c r="AK1307">
        <v>1</v>
      </c>
      <c r="AL1307">
        <v>1</v>
      </c>
      <c r="AM1307">
        <v>2</v>
      </c>
      <c r="AN1307">
        <v>0</v>
      </c>
      <c r="AO1307">
        <v>0</v>
      </c>
      <c r="AQ1307">
        <v>2</v>
      </c>
      <c r="AR1307" t="s">
        <v>20</v>
      </c>
      <c r="AS1307" t="s">
        <v>20</v>
      </c>
      <c r="AT1307">
        <v>2</v>
      </c>
      <c r="AU1307">
        <v>0</v>
      </c>
      <c r="AV1307">
        <v>0</v>
      </c>
      <c r="BA1307" t="s">
        <v>2426</v>
      </c>
      <c r="BB1307" s="6" t="s">
        <v>1465</v>
      </c>
      <c r="BG1307" s="9"/>
      <c r="BI1307" t="s">
        <v>3146</v>
      </c>
    </row>
    <row r="1308" spans="1:61" x14ac:dyDescent="0.25">
      <c r="A1308" s="21" t="s">
        <v>493</v>
      </c>
      <c r="B1308" t="s">
        <v>517</v>
      </c>
      <c r="C1308" t="str">
        <f>VLOOKUP(Tabelle1[[#This Row],[bank_name]],list_all_banks!$B$1:$C$691,2,FALSE)</f>
        <v>ESA39000013</v>
      </c>
      <c r="D1308" s="6" t="s">
        <v>518</v>
      </c>
      <c r="E1308" s="42" t="str">
        <f t="shared" si="20"/>
        <v>31.12.2014</v>
      </c>
      <c r="F1308">
        <v>2014</v>
      </c>
      <c r="G1308">
        <v>1</v>
      </c>
      <c r="H1308">
        <v>2</v>
      </c>
      <c r="I1308" t="s">
        <v>1382</v>
      </c>
      <c r="J1308" t="s">
        <v>1382</v>
      </c>
      <c r="K1308" t="s">
        <v>493</v>
      </c>
      <c r="L1308">
        <v>0</v>
      </c>
      <c r="M1308" t="s">
        <v>14</v>
      </c>
      <c r="N1308" t="s">
        <v>19</v>
      </c>
      <c r="P1308">
        <v>1</v>
      </c>
      <c r="Q1308">
        <v>0</v>
      </c>
      <c r="R1308">
        <v>1</v>
      </c>
      <c r="S1308">
        <v>1</v>
      </c>
      <c r="U1308" s="30">
        <v>0</v>
      </c>
      <c r="V1308">
        <v>1</v>
      </c>
      <c r="W1308" t="s">
        <v>20</v>
      </c>
      <c r="Y1308" t="s">
        <v>1679</v>
      </c>
      <c r="Z1308" s="13">
        <v>3339</v>
      </c>
      <c r="AA1308" s="13">
        <v>11907</v>
      </c>
      <c r="AB1308" s="13">
        <v>1737</v>
      </c>
      <c r="AC1308" s="13">
        <v>279</v>
      </c>
      <c r="AD1308" t="s">
        <v>20</v>
      </c>
      <c r="AE1308" t="s">
        <v>20</v>
      </c>
      <c r="AF1308" t="s">
        <v>20</v>
      </c>
      <c r="AG1308" t="s">
        <v>20</v>
      </c>
      <c r="AH1308" t="s">
        <v>20</v>
      </c>
      <c r="AI1308">
        <v>1</v>
      </c>
      <c r="AK1308">
        <v>1</v>
      </c>
      <c r="AL1308">
        <v>1</v>
      </c>
      <c r="AM1308">
        <v>2</v>
      </c>
      <c r="AN1308">
        <v>0</v>
      </c>
      <c r="AO1308">
        <v>0</v>
      </c>
      <c r="AQ1308">
        <v>2</v>
      </c>
      <c r="AR1308" t="s">
        <v>20</v>
      </c>
      <c r="AS1308" t="s">
        <v>20</v>
      </c>
      <c r="AT1308">
        <v>2</v>
      </c>
      <c r="AU1308">
        <v>0</v>
      </c>
      <c r="AV1308">
        <v>0</v>
      </c>
      <c r="BA1308" t="s">
        <v>2426</v>
      </c>
      <c r="BB1308" s="6" t="s">
        <v>1465</v>
      </c>
      <c r="BG1308" s="9"/>
      <c r="BI1308" t="s">
        <v>3146</v>
      </c>
    </row>
    <row r="1309" spans="1:61" x14ac:dyDescent="0.25">
      <c r="A1309" s="21" t="s">
        <v>493</v>
      </c>
      <c r="B1309" t="s">
        <v>517</v>
      </c>
      <c r="C1309" t="str">
        <f>VLOOKUP(Tabelle1[[#This Row],[bank_name]],list_all_banks!$B$1:$C$691,2,FALSE)</f>
        <v>ESA39000013</v>
      </c>
      <c r="D1309" s="6" t="s">
        <v>518</v>
      </c>
      <c r="E1309" s="42" t="str">
        <f t="shared" si="20"/>
        <v>31.12.2014</v>
      </c>
      <c r="F1309">
        <v>2014</v>
      </c>
      <c r="G1309">
        <v>1</v>
      </c>
      <c r="H1309">
        <v>2</v>
      </c>
      <c r="I1309" t="s">
        <v>1382</v>
      </c>
      <c r="J1309" t="s">
        <v>1382</v>
      </c>
      <c r="K1309" t="s">
        <v>493</v>
      </c>
      <c r="L1309">
        <v>0</v>
      </c>
      <c r="M1309" t="s">
        <v>14</v>
      </c>
      <c r="N1309" t="s">
        <v>19</v>
      </c>
      <c r="P1309">
        <v>1</v>
      </c>
      <c r="Q1309">
        <v>0</v>
      </c>
      <c r="R1309">
        <v>1</v>
      </c>
      <c r="S1309">
        <v>1</v>
      </c>
      <c r="U1309" s="30">
        <v>0</v>
      </c>
      <c r="V1309">
        <v>1</v>
      </c>
      <c r="W1309" t="s">
        <v>20</v>
      </c>
      <c r="Y1309" t="s">
        <v>1660</v>
      </c>
      <c r="Z1309" s="13">
        <v>93</v>
      </c>
      <c r="AA1309" s="13">
        <v>151</v>
      </c>
      <c r="AB1309" s="13">
        <v>44</v>
      </c>
      <c r="AC1309" s="13">
        <v>5</v>
      </c>
      <c r="AD1309" t="s">
        <v>20</v>
      </c>
      <c r="AE1309" t="s">
        <v>20</v>
      </c>
      <c r="AF1309" t="s">
        <v>20</v>
      </c>
      <c r="AG1309" t="s">
        <v>20</v>
      </c>
      <c r="AH1309" t="s">
        <v>20</v>
      </c>
      <c r="AI1309">
        <v>1</v>
      </c>
      <c r="AK1309">
        <v>1</v>
      </c>
      <c r="AL1309">
        <v>1</v>
      </c>
      <c r="AM1309">
        <v>2</v>
      </c>
      <c r="AN1309">
        <v>0</v>
      </c>
      <c r="AO1309">
        <v>0</v>
      </c>
      <c r="AQ1309">
        <v>2</v>
      </c>
      <c r="AR1309" t="s">
        <v>20</v>
      </c>
      <c r="AS1309" t="s">
        <v>20</v>
      </c>
      <c r="AT1309">
        <v>2</v>
      </c>
      <c r="AU1309">
        <v>0</v>
      </c>
      <c r="AV1309">
        <v>0</v>
      </c>
      <c r="BA1309" t="s">
        <v>2426</v>
      </c>
      <c r="BB1309" s="6" t="s">
        <v>1465</v>
      </c>
      <c r="BG1309" s="9"/>
      <c r="BI1309" t="s">
        <v>3146</v>
      </c>
    </row>
    <row r="1310" spans="1:61" x14ac:dyDescent="0.25">
      <c r="A1310" s="88" t="s">
        <v>493</v>
      </c>
      <c r="B1310" s="9" t="s">
        <v>517</v>
      </c>
      <c r="C1310" s="9" t="str">
        <f>VLOOKUP(Tabelle1[[#This Row],[bank_name]],list_all_banks!$B$1:$C$691,2,FALSE)</f>
        <v>ESA39000013</v>
      </c>
      <c r="D1310" s="6" t="s">
        <v>518</v>
      </c>
      <c r="E1310" s="42" t="str">
        <f t="shared" si="20"/>
        <v>31.12.2014</v>
      </c>
      <c r="F1310" s="9">
        <v>2014</v>
      </c>
      <c r="G1310" s="9">
        <v>1</v>
      </c>
      <c r="H1310" s="9">
        <v>2</v>
      </c>
      <c r="I1310" s="9" t="s">
        <v>1382</v>
      </c>
      <c r="J1310" s="9" t="s">
        <v>1382</v>
      </c>
      <c r="K1310" s="9" t="s">
        <v>493</v>
      </c>
      <c r="L1310" s="9">
        <v>0</v>
      </c>
      <c r="M1310" s="9" t="s">
        <v>14</v>
      </c>
      <c r="N1310" s="9" t="s">
        <v>19</v>
      </c>
      <c r="P1310" s="9">
        <v>1</v>
      </c>
      <c r="Q1310" s="9">
        <v>0</v>
      </c>
      <c r="R1310" s="9">
        <v>1</v>
      </c>
      <c r="S1310" s="9">
        <v>1</v>
      </c>
      <c r="U1310" s="90">
        <v>0</v>
      </c>
      <c r="V1310" s="9">
        <v>1</v>
      </c>
      <c r="W1310" s="9" t="s">
        <v>20</v>
      </c>
      <c r="Y1310" s="9" t="s">
        <v>1680</v>
      </c>
      <c r="Z1310" s="68">
        <v>21</v>
      </c>
      <c r="AA1310" s="68">
        <v>49</v>
      </c>
      <c r="AB1310" s="68">
        <v>-3</v>
      </c>
      <c r="AC1310" s="68">
        <v>0</v>
      </c>
      <c r="AD1310" s="9" t="s">
        <v>20</v>
      </c>
      <c r="AE1310" s="9" t="s">
        <v>20</v>
      </c>
      <c r="AF1310" s="9" t="s">
        <v>20</v>
      </c>
      <c r="AG1310" s="9" t="s">
        <v>20</v>
      </c>
      <c r="AH1310" s="9" t="s">
        <v>20</v>
      </c>
      <c r="AI1310" s="9">
        <v>1</v>
      </c>
      <c r="AK1310" s="9">
        <v>1</v>
      </c>
      <c r="AL1310" s="9">
        <v>1</v>
      </c>
      <c r="AM1310" s="9">
        <v>2</v>
      </c>
      <c r="AN1310" s="9">
        <v>0</v>
      </c>
      <c r="AO1310" s="9">
        <v>0</v>
      </c>
      <c r="AQ1310" s="9">
        <v>2</v>
      </c>
      <c r="AR1310" s="9" t="s">
        <v>20</v>
      </c>
      <c r="AS1310" s="9" t="s">
        <v>20</v>
      </c>
      <c r="AT1310" s="9">
        <v>2</v>
      </c>
      <c r="AU1310" s="9">
        <v>0</v>
      </c>
      <c r="AV1310" s="9">
        <v>0</v>
      </c>
      <c r="AW1310" s="9"/>
      <c r="AX1310" s="9"/>
      <c r="BA1310" s="9" t="s">
        <v>2426</v>
      </c>
      <c r="BB1310" s="6" t="s">
        <v>1465</v>
      </c>
      <c r="BC1310" s="9"/>
      <c r="BD1310" s="9"/>
      <c r="BE1310" s="9"/>
      <c r="BF1310" s="9"/>
      <c r="BG1310" s="9"/>
      <c r="BI1310" t="s">
        <v>3146</v>
      </c>
    </row>
    <row r="1311" spans="1:61" x14ac:dyDescent="0.25">
      <c r="A1311" s="21" t="s">
        <v>493</v>
      </c>
      <c r="B1311" t="s">
        <v>517</v>
      </c>
      <c r="C1311" t="str">
        <f>VLOOKUP(Tabelle1[[#This Row],[bank_name]],list_all_banks!$B$1:$C$691,2,FALSE)</f>
        <v>ESA39000013</v>
      </c>
      <c r="D1311" s="6" t="s">
        <v>518</v>
      </c>
      <c r="E1311" s="42" t="str">
        <f t="shared" si="20"/>
        <v>31.12.2014</v>
      </c>
      <c r="F1311">
        <v>2014</v>
      </c>
      <c r="G1311">
        <v>1</v>
      </c>
      <c r="H1311">
        <v>2</v>
      </c>
      <c r="I1311" t="s">
        <v>1382</v>
      </c>
      <c r="J1311" t="s">
        <v>1382</v>
      </c>
      <c r="K1311" t="s">
        <v>493</v>
      </c>
      <c r="L1311">
        <v>0</v>
      </c>
      <c r="M1311" t="s">
        <v>14</v>
      </c>
      <c r="N1311" t="s">
        <v>19</v>
      </c>
      <c r="P1311">
        <v>1</v>
      </c>
      <c r="Q1311">
        <v>0</v>
      </c>
      <c r="R1311">
        <v>1</v>
      </c>
      <c r="S1311">
        <v>1</v>
      </c>
      <c r="U1311" s="30">
        <v>0</v>
      </c>
      <c r="V1311">
        <v>1</v>
      </c>
      <c r="W1311" t="s">
        <v>20</v>
      </c>
      <c r="Y1311" t="s">
        <v>493</v>
      </c>
      <c r="Z1311" s="13">
        <v>12723</v>
      </c>
      <c r="AA1311" s="13">
        <v>30537</v>
      </c>
      <c r="AB1311" s="13">
        <v>2926</v>
      </c>
      <c r="AC1311" s="13">
        <v>-315</v>
      </c>
      <c r="AD1311" t="s">
        <v>20</v>
      </c>
      <c r="AE1311" t="s">
        <v>20</v>
      </c>
      <c r="AF1311" t="s">
        <v>20</v>
      </c>
      <c r="AG1311" t="s">
        <v>20</v>
      </c>
      <c r="AH1311" t="s">
        <v>20</v>
      </c>
      <c r="AI1311">
        <v>1</v>
      </c>
      <c r="AK1311">
        <v>1</v>
      </c>
      <c r="AL1311">
        <v>1</v>
      </c>
      <c r="AM1311">
        <v>2</v>
      </c>
      <c r="AN1311">
        <v>0</v>
      </c>
      <c r="AO1311">
        <v>0</v>
      </c>
      <c r="AQ1311">
        <v>2</v>
      </c>
      <c r="AR1311" t="s">
        <v>20</v>
      </c>
      <c r="AS1311" t="s">
        <v>20</v>
      </c>
      <c r="AT1311">
        <v>2</v>
      </c>
      <c r="AU1311">
        <v>0</v>
      </c>
      <c r="AV1311">
        <v>0</v>
      </c>
      <c r="BA1311" t="s">
        <v>2426</v>
      </c>
      <c r="BB1311" s="6" t="s">
        <v>1465</v>
      </c>
      <c r="BG1311" s="9"/>
      <c r="BI1311" t="s">
        <v>3146</v>
      </c>
    </row>
    <row r="1312" spans="1:61" x14ac:dyDescent="0.25">
      <c r="A1312" s="21" t="s">
        <v>493</v>
      </c>
      <c r="B1312" t="s">
        <v>517</v>
      </c>
      <c r="C1312" t="str">
        <f>VLOOKUP(Tabelle1[[#This Row],[bank_name]],list_all_banks!$B$1:$C$691,2,FALSE)</f>
        <v>ESA39000013</v>
      </c>
      <c r="D1312" s="6" t="s">
        <v>518</v>
      </c>
      <c r="E1312" s="42" t="str">
        <f t="shared" si="20"/>
        <v>31.12.2014</v>
      </c>
      <c r="F1312">
        <v>2014</v>
      </c>
      <c r="G1312">
        <v>1</v>
      </c>
      <c r="H1312">
        <v>2</v>
      </c>
      <c r="I1312" t="s">
        <v>1382</v>
      </c>
      <c r="J1312" t="s">
        <v>1382</v>
      </c>
      <c r="K1312" t="s">
        <v>493</v>
      </c>
      <c r="L1312">
        <v>0</v>
      </c>
      <c r="M1312" t="s">
        <v>14</v>
      </c>
      <c r="N1312" t="s">
        <v>19</v>
      </c>
      <c r="P1312">
        <v>1</v>
      </c>
      <c r="Q1312">
        <v>0</v>
      </c>
      <c r="R1312">
        <v>1</v>
      </c>
      <c r="S1312">
        <v>1</v>
      </c>
      <c r="U1312" s="30">
        <v>0</v>
      </c>
      <c r="V1312">
        <v>1</v>
      </c>
      <c r="W1312" t="s">
        <v>20</v>
      </c>
      <c r="Y1312" t="s">
        <v>440</v>
      </c>
      <c r="Z1312" s="13">
        <v>119</v>
      </c>
      <c r="AA1312" s="13">
        <v>110</v>
      </c>
      <c r="AB1312" s="13">
        <v>52</v>
      </c>
      <c r="AC1312" s="13">
        <v>8</v>
      </c>
      <c r="AD1312" t="s">
        <v>20</v>
      </c>
      <c r="AE1312" t="s">
        <v>20</v>
      </c>
      <c r="AF1312" t="s">
        <v>20</v>
      </c>
      <c r="AG1312" t="s">
        <v>20</v>
      </c>
      <c r="AH1312" t="s">
        <v>20</v>
      </c>
      <c r="AI1312">
        <v>1</v>
      </c>
      <c r="AK1312">
        <v>1</v>
      </c>
      <c r="AL1312">
        <v>1</v>
      </c>
      <c r="AM1312">
        <v>2</v>
      </c>
      <c r="AN1312">
        <v>0</v>
      </c>
      <c r="AO1312">
        <v>0</v>
      </c>
      <c r="AQ1312">
        <v>2</v>
      </c>
      <c r="AR1312" t="s">
        <v>20</v>
      </c>
      <c r="AS1312" t="s">
        <v>20</v>
      </c>
      <c r="AT1312">
        <v>2</v>
      </c>
      <c r="AU1312">
        <v>0</v>
      </c>
      <c r="AV1312">
        <v>0</v>
      </c>
      <c r="BA1312" t="s">
        <v>2426</v>
      </c>
      <c r="BB1312" s="6" t="s">
        <v>1465</v>
      </c>
      <c r="BG1312" s="9"/>
      <c r="BI1312" t="s">
        <v>3146</v>
      </c>
    </row>
    <row r="1313" spans="1:61" x14ac:dyDescent="0.25">
      <c r="A1313" s="21" t="s">
        <v>493</v>
      </c>
      <c r="B1313" t="s">
        <v>517</v>
      </c>
      <c r="C1313" t="str">
        <f>VLOOKUP(Tabelle1[[#This Row],[bank_name]],list_all_banks!$B$1:$C$691,2,FALSE)</f>
        <v>ESA39000013</v>
      </c>
      <c r="D1313" s="6" t="s">
        <v>518</v>
      </c>
      <c r="E1313" s="42" t="str">
        <f t="shared" si="20"/>
        <v>31.12.2014</v>
      </c>
      <c r="F1313">
        <v>2014</v>
      </c>
      <c r="G1313">
        <v>1</v>
      </c>
      <c r="H1313">
        <v>2</v>
      </c>
      <c r="I1313" t="s">
        <v>1382</v>
      </c>
      <c r="J1313" t="s">
        <v>1382</v>
      </c>
      <c r="K1313" t="s">
        <v>493</v>
      </c>
      <c r="L1313">
        <v>0</v>
      </c>
      <c r="M1313" t="s">
        <v>14</v>
      </c>
      <c r="N1313" t="s">
        <v>19</v>
      </c>
      <c r="P1313">
        <v>1</v>
      </c>
      <c r="Q1313">
        <v>0</v>
      </c>
      <c r="R1313">
        <v>1</v>
      </c>
      <c r="S1313">
        <v>1</v>
      </c>
      <c r="U1313" s="30">
        <v>0</v>
      </c>
      <c r="V1313">
        <v>1</v>
      </c>
      <c r="W1313" t="s">
        <v>20</v>
      </c>
      <c r="Y1313" t="s">
        <v>641</v>
      </c>
      <c r="Z1313" s="13">
        <v>75</v>
      </c>
      <c r="AA1313" s="13">
        <v>132</v>
      </c>
      <c r="AB1313" s="13">
        <v>40</v>
      </c>
      <c r="AC1313" s="13">
        <v>3</v>
      </c>
      <c r="AD1313" t="s">
        <v>20</v>
      </c>
      <c r="AE1313" t="s">
        <v>20</v>
      </c>
      <c r="AF1313" t="s">
        <v>20</v>
      </c>
      <c r="AG1313" t="s">
        <v>20</v>
      </c>
      <c r="AH1313" t="s">
        <v>20</v>
      </c>
      <c r="AI1313">
        <v>1</v>
      </c>
      <c r="AK1313">
        <v>1</v>
      </c>
      <c r="AL1313">
        <v>1</v>
      </c>
      <c r="AM1313">
        <v>2</v>
      </c>
      <c r="AN1313">
        <v>0</v>
      </c>
      <c r="AO1313">
        <v>0</v>
      </c>
      <c r="AQ1313">
        <v>2</v>
      </c>
      <c r="AR1313" t="s">
        <v>20</v>
      </c>
      <c r="AS1313" t="s">
        <v>20</v>
      </c>
      <c r="AT1313">
        <v>2</v>
      </c>
      <c r="AU1313">
        <v>0</v>
      </c>
      <c r="AV1313">
        <v>0</v>
      </c>
      <c r="BA1313" t="s">
        <v>2426</v>
      </c>
      <c r="BB1313" s="6" t="s">
        <v>1465</v>
      </c>
      <c r="BG1313" s="9"/>
      <c r="BI1313" t="s">
        <v>3146</v>
      </c>
    </row>
    <row r="1314" spans="1:61" x14ac:dyDescent="0.25">
      <c r="A1314" s="88" t="s">
        <v>493</v>
      </c>
      <c r="B1314" s="9" t="s">
        <v>517</v>
      </c>
      <c r="C1314" s="9" t="str">
        <f>VLOOKUP(Tabelle1[[#This Row],[bank_name]],list_all_banks!$B$1:$C$691,2,FALSE)</f>
        <v>ESA39000013</v>
      </c>
      <c r="D1314" s="6" t="s">
        <v>518</v>
      </c>
      <c r="E1314" s="42" t="str">
        <f t="shared" si="20"/>
        <v>31.12.2014</v>
      </c>
      <c r="F1314" s="9">
        <v>2014</v>
      </c>
      <c r="G1314" s="9">
        <v>1</v>
      </c>
      <c r="H1314" s="9">
        <v>2</v>
      </c>
      <c r="I1314" s="9" t="s">
        <v>1382</v>
      </c>
      <c r="J1314" s="9" t="s">
        <v>1382</v>
      </c>
      <c r="K1314" s="9" t="s">
        <v>493</v>
      </c>
      <c r="L1314" s="9">
        <v>0</v>
      </c>
      <c r="M1314" s="9" t="s">
        <v>14</v>
      </c>
      <c r="N1314" s="9" t="s">
        <v>19</v>
      </c>
      <c r="P1314" s="9">
        <v>1</v>
      </c>
      <c r="Q1314" s="9">
        <v>0</v>
      </c>
      <c r="R1314" s="9">
        <v>1</v>
      </c>
      <c r="S1314" s="9">
        <v>1</v>
      </c>
      <c r="U1314" s="90">
        <v>0</v>
      </c>
      <c r="V1314" s="9">
        <v>1</v>
      </c>
      <c r="W1314" s="9" t="s">
        <v>20</v>
      </c>
      <c r="Y1314" s="9" t="s">
        <v>658</v>
      </c>
      <c r="Z1314" s="68">
        <v>62</v>
      </c>
      <c r="AA1314" s="68">
        <v>47</v>
      </c>
      <c r="AB1314" s="68">
        <v>43</v>
      </c>
      <c r="AC1314" s="68">
        <v>10</v>
      </c>
      <c r="AD1314" s="9" t="s">
        <v>20</v>
      </c>
      <c r="AE1314" s="9" t="s">
        <v>20</v>
      </c>
      <c r="AF1314" s="9" t="s">
        <v>20</v>
      </c>
      <c r="AG1314" s="9" t="s">
        <v>20</v>
      </c>
      <c r="AH1314" s="9" t="s">
        <v>20</v>
      </c>
      <c r="AI1314" s="9">
        <v>1</v>
      </c>
      <c r="AK1314" s="9">
        <v>1</v>
      </c>
      <c r="AL1314" s="9">
        <v>1</v>
      </c>
      <c r="AM1314" s="9">
        <v>2</v>
      </c>
      <c r="AN1314" s="9">
        <v>0</v>
      </c>
      <c r="AO1314" s="9">
        <v>0</v>
      </c>
      <c r="AQ1314" s="9">
        <v>2</v>
      </c>
      <c r="AR1314" s="9" t="s">
        <v>20</v>
      </c>
      <c r="AS1314" s="9" t="s">
        <v>20</v>
      </c>
      <c r="AT1314" s="9">
        <v>2</v>
      </c>
      <c r="AU1314" s="9">
        <v>0</v>
      </c>
      <c r="AV1314" s="9">
        <v>0</v>
      </c>
      <c r="AW1314" s="9"/>
      <c r="AX1314" s="9"/>
      <c r="BA1314" s="9" t="s">
        <v>2426</v>
      </c>
      <c r="BB1314" s="6" t="s">
        <v>1465</v>
      </c>
      <c r="BC1314" s="9"/>
      <c r="BD1314" s="9"/>
      <c r="BE1314" s="9"/>
      <c r="BF1314" s="9"/>
      <c r="BG1314" s="9"/>
      <c r="BI1314" t="s">
        <v>3146</v>
      </c>
    </row>
    <row r="1315" spans="1:61" x14ac:dyDescent="0.25">
      <c r="A1315" s="21" t="s">
        <v>493</v>
      </c>
      <c r="B1315" t="s">
        <v>517</v>
      </c>
      <c r="C1315" t="str">
        <f>VLOOKUP(Tabelle1[[#This Row],[bank_name]],list_all_banks!$B$1:$C$691,2,FALSE)</f>
        <v>ESA39000013</v>
      </c>
      <c r="D1315" s="6" t="s">
        <v>518</v>
      </c>
      <c r="E1315" s="42" t="str">
        <f t="shared" si="20"/>
        <v>31.12.2014</v>
      </c>
      <c r="F1315">
        <v>2014</v>
      </c>
      <c r="G1315">
        <v>1</v>
      </c>
      <c r="H1315">
        <v>2</v>
      </c>
      <c r="I1315" t="s">
        <v>1382</v>
      </c>
      <c r="J1315" t="s">
        <v>1382</v>
      </c>
      <c r="K1315" t="s">
        <v>493</v>
      </c>
      <c r="L1315">
        <v>0</v>
      </c>
      <c r="M1315" t="s">
        <v>14</v>
      </c>
      <c r="N1315" t="s">
        <v>19</v>
      </c>
      <c r="P1315">
        <v>1</v>
      </c>
      <c r="Q1315">
        <v>0</v>
      </c>
      <c r="R1315">
        <v>1</v>
      </c>
      <c r="S1315">
        <v>1</v>
      </c>
      <c r="U1315" s="30">
        <v>0</v>
      </c>
      <c r="V1315">
        <v>1</v>
      </c>
      <c r="W1315" t="s">
        <v>20</v>
      </c>
      <c r="Y1315" t="s">
        <v>983</v>
      </c>
      <c r="Z1315" s="13">
        <v>4</v>
      </c>
      <c r="AA1315" s="13">
        <v>33</v>
      </c>
      <c r="AB1315" s="13">
        <v>-25</v>
      </c>
      <c r="AC1315" s="13">
        <v>0</v>
      </c>
      <c r="AD1315" t="s">
        <v>20</v>
      </c>
      <c r="AE1315" t="s">
        <v>20</v>
      </c>
      <c r="AF1315" t="s">
        <v>20</v>
      </c>
      <c r="AG1315" t="s">
        <v>20</v>
      </c>
      <c r="AH1315" t="s">
        <v>20</v>
      </c>
      <c r="AI1315">
        <v>1</v>
      </c>
      <c r="AK1315">
        <v>1</v>
      </c>
      <c r="AL1315">
        <v>1</v>
      </c>
      <c r="AM1315">
        <v>2</v>
      </c>
      <c r="AN1315">
        <v>0</v>
      </c>
      <c r="AO1315">
        <v>0</v>
      </c>
      <c r="AQ1315">
        <v>2</v>
      </c>
      <c r="AR1315" t="s">
        <v>20</v>
      </c>
      <c r="AS1315" t="s">
        <v>20</v>
      </c>
      <c r="AT1315">
        <v>2</v>
      </c>
      <c r="AU1315">
        <v>0</v>
      </c>
      <c r="AV1315">
        <v>0</v>
      </c>
      <c r="BA1315" t="s">
        <v>2426</v>
      </c>
      <c r="BB1315" s="6" t="s">
        <v>1465</v>
      </c>
      <c r="BG1315" s="9"/>
      <c r="BI1315" t="s">
        <v>3146</v>
      </c>
    </row>
    <row r="1316" spans="1:61" x14ac:dyDescent="0.25">
      <c r="A1316" s="88" t="s">
        <v>493</v>
      </c>
      <c r="B1316" s="9" t="s">
        <v>517</v>
      </c>
      <c r="C1316" s="9" t="str">
        <f>VLOOKUP(Tabelle1[[#This Row],[bank_name]],list_all_banks!$B$1:$C$691,2,FALSE)</f>
        <v>ESA39000013</v>
      </c>
      <c r="D1316" s="6" t="s">
        <v>518</v>
      </c>
      <c r="E1316" s="42" t="str">
        <f t="shared" si="20"/>
        <v>31.12.2014</v>
      </c>
      <c r="F1316" s="9">
        <v>2014</v>
      </c>
      <c r="G1316" s="9">
        <v>1</v>
      </c>
      <c r="H1316" s="9">
        <v>2</v>
      </c>
      <c r="I1316" s="9" t="s">
        <v>1382</v>
      </c>
      <c r="J1316" s="9" t="s">
        <v>1382</v>
      </c>
      <c r="K1316" s="9" t="s">
        <v>493</v>
      </c>
      <c r="L1316" s="9">
        <v>0</v>
      </c>
      <c r="M1316" s="9" t="s">
        <v>14</v>
      </c>
      <c r="N1316" s="9" t="s">
        <v>19</v>
      </c>
      <c r="P1316" s="9">
        <v>1</v>
      </c>
      <c r="Q1316" s="9">
        <v>0</v>
      </c>
      <c r="R1316" s="9">
        <v>1</v>
      </c>
      <c r="S1316" s="9">
        <v>1</v>
      </c>
      <c r="U1316" s="90">
        <v>0</v>
      </c>
      <c r="V1316" s="9">
        <v>1</v>
      </c>
      <c r="W1316" s="9" t="s">
        <v>20</v>
      </c>
      <c r="Y1316" s="9" t="s">
        <v>1001</v>
      </c>
      <c r="Z1316" s="68">
        <v>43</v>
      </c>
      <c r="AA1316" s="68">
        <v>36</v>
      </c>
      <c r="AB1316" s="68">
        <v>38</v>
      </c>
      <c r="AC1316" s="68">
        <v>5</v>
      </c>
      <c r="AD1316" s="9" t="s">
        <v>20</v>
      </c>
      <c r="AE1316" s="9" t="s">
        <v>20</v>
      </c>
      <c r="AF1316" s="9" t="s">
        <v>20</v>
      </c>
      <c r="AG1316" s="9" t="s">
        <v>20</v>
      </c>
      <c r="AH1316" s="9" t="s">
        <v>20</v>
      </c>
      <c r="AI1316" s="9">
        <v>1</v>
      </c>
      <c r="AK1316" s="9">
        <v>1</v>
      </c>
      <c r="AL1316" s="9">
        <v>1</v>
      </c>
      <c r="AM1316" s="9">
        <v>2</v>
      </c>
      <c r="AN1316" s="9">
        <v>0</v>
      </c>
      <c r="AO1316" s="9">
        <v>0</v>
      </c>
      <c r="AQ1316" s="9">
        <v>2</v>
      </c>
      <c r="AR1316" s="9" t="s">
        <v>20</v>
      </c>
      <c r="AS1316" s="9" t="s">
        <v>20</v>
      </c>
      <c r="AT1316" s="9">
        <v>2</v>
      </c>
      <c r="AU1316" s="9">
        <v>0</v>
      </c>
      <c r="AV1316" s="9">
        <v>0</v>
      </c>
      <c r="AW1316" s="9"/>
      <c r="AX1316" s="9"/>
      <c r="BA1316" s="9" t="s">
        <v>2426</v>
      </c>
      <c r="BB1316" s="6" t="s">
        <v>1465</v>
      </c>
      <c r="BG1316" s="9"/>
      <c r="BI1316" t="s">
        <v>3146</v>
      </c>
    </row>
    <row r="1317" spans="1:61" x14ac:dyDescent="0.25">
      <c r="A1317" s="88" t="s">
        <v>493</v>
      </c>
      <c r="B1317" s="9" t="s">
        <v>517</v>
      </c>
      <c r="C1317" s="9" t="str">
        <f>VLOOKUP(Tabelle1[[#This Row],[bank_name]],list_all_banks!$B$1:$C$691,2,FALSE)</f>
        <v>ESA39000013</v>
      </c>
      <c r="D1317" s="6" t="s">
        <v>518</v>
      </c>
      <c r="E1317" s="42" t="str">
        <f t="shared" si="20"/>
        <v>31.12.2014</v>
      </c>
      <c r="F1317" s="9">
        <v>2014</v>
      </c>
      <c r="G1317" s="9">
        <v>1</v>
      </c>
      <c r="H1317" s="9">
        <v>2</v>
      </c>
      <c r="I1317" s="9" t="s">
        <v>1382</v>
      </c>
      <c r="J1317" s="9" t="s">
        <v>1382</v>
      </c>
      <c r="K1317" s="9" t="s">
        <v>493</v>
      </c>
      <c r="L1317" s="9">
        <v>0</v>
      </c>
      <c r="M1317" s="9" t="s">
        <v>14</v>
      </c>
      <c r="N1317" s="9" t="s">
        <v>19</v>
      </c>
      <c r="P1317" s="9">
        <v>1</v>
      </c>
      <c r="Q1317" s="9">
        <v>0</v>
      </c>
      <c r="R1317" s="9">
        <v>1</v>
      </c>
      <c r="S1317" s="9">
        <v>1</v>
      </c>
      <c r="U1317" s="90">
        <v>0</v>
      </c>
      <c r="V1317" s="9">
        <v>1</v>
      </c>
      <c r="W1317" s="9" t="s">
        <v>20</v>
      </c>
      <c r="Y1317" s="9" t="s">
        <v>1655</v>
      </c>
      <c r="Z1317" s="68">
        <v>14</v>
      </c>
      <c r="AA1317" s="68">
        <v>27</v>
      </c>
      <c r="AB1317" s="68">
        <v>4</v>
      </c>
      <c r="AC1317" s="68">
        <v>0</v>
      </c>
      <c r="AD1317" s="9" t="s">
        <v>20</v>
      </c>
      <c r="AE1317" s="9" t="s">
        <v>20</v>
      </c>
      <c r="AF1317" s="9" t="s">
        <v>20</v>
      </c>
      <c r="AG1317" s="9" t="s">
        <v>20</v>
      </c>
      <c r="AH1317" s="9" t="s">
        <v>20</v>
      </c>
      <c r="AI1317" s="9">
        <v>1</v>
      </c>
      <c r="AK1317" s="9">
        <v>1</v>
      </c>
      <c r="AL1317" s="9">
        <v>1</v>
      </c>
      <c r="AM1317" s="9">
        <v>2</v>
      </c>
      <c r="AN1317" s="9">
        <v>0</v>
      </c>
      <c r="AO1317" s="9">
        <v>0</v>
      </c>
      <c r="AQ1317" s="9">
        <v>2</v>
      </c>
      <c r="AR1317" s="9" t="s">
        <v>20</v>
      </c>
      <c r="AS1317" s="9" t="s">
        <v>20</v>
      </c>
      <c r="AT1317" s="9">
        <v>2</v>
      </c>
      <c r="AU1317" s="9">
        <v>0</v>
      </c>
      <c r="AV1317" s="9">
        <v>0</v>
      </c>
      <c r="AW1317" s="9"/>
      <c r="AX1317" s="9"/>
      <c r="BA1317" s="9" t="s">
        <v>2426</v>
      </c>
      <c r="BB1317" s="6" t="s">
        <v>1465</v>
      </c>
      <c r="BC1317" s="9"/>
      <c r="BD1317" s="9"/>
      <c r="BE1317" s="9"/>
      <c r="BF1317" s="9"/>
      <c r="BG1317" s="9"/>
      <c r="BI1317" t="s">
        <v>3146</v>
      </c>
    </row>
    <row r="1318" spans="1:61" x14ac:dyDescent="0.25">
      <c r="A1318" s="21" t="s">
        <v>493</v>
      </c>
      <c r="B1318" t="s">
        <v>517</v>
      </c>
      <c r="C1318" t="str">
        <f>VLOOKUP(Tabelle1[[#This Row],[bank_name]],list_all_banks!$B$1:$C$691,2,FALSE)</f>
        <v>ESA39000013</v>
      </c>
      <c r="D1318" s="6" t="s">
        <v>518</v>
      </c>
      <c r="E1318" s="42" t="str">
        <f t="shared" si="20"/>
        <v>31.12.2014</v>
      </c>
      <c r="F1318">
        <v>2014</v>
      </c>
      <c r="G1318">
        <v>1</v>
      </c>
      <c r="H1318">
        <v>2</v>
      </c>
      <c r="I1318" t="s">
        <v>1382</v>
      </c>
      <c r="J1318" t="s">
        <v>1382</v>
      </c>
      <c r="K1318" t="s">
        <v>493</v>
      </c>
      <c r="L1318">
        <v>0</v>
      </c>
      <c r="M1318" t="s">
        <v>14</v>
      </c>
      <c r="N1318" t="s">
        <v>19</v>
      </c>
      <c r="P1318" s="9">
        <v>1</v>
      </c>
      <c r="Q1318">
        <v>0</v>
      </c>
      <c r="R1318">
        <v>1</v>
      </c>
      <c r="S1318">
        <v>1</v>
      </c>
      <c r="U1318" s="90">
        <v>0</v>
      </c>
      <c r="V1318">
        <v>1</v>
      </c>
      <c r="W1318" t="s">
        <v>20</v>
      </c>
      <c r="Y1318" s="9" t="s">
        <v>1020</v>
      </c>
      <c r="Z1318" s="13">
        <v>351</v>
      </c>
      <c r="AA1318" s="13">
        <v>731</v>
      </c>
      <c r="AB1318" s="13">
        <v>37</v>
      </c>
      <c r="AC1318" s="13">
        <v>27</v>
      </c>
      <c r="AD1318" t="s">
        <v>20</v>
      </c>
      <c r="AE1318" t="s">
        <v>20</v>
      </c>
      <c r="AF1318" t="s">
        <v>20</v>
      </c>
      <c r="AG1318" t="s">
        <v>20</v>
      </c>
      <c r="AH1318" t="s">
        <v>20</v>
      </c>
      <c r="AI1318">
        <v>1</v>
      </c>
      <c r="AK1318">
        <v>1</v>
      </c>
      <c r="AL1318">
        <v>1</v>
      </c>
      <c r="AM1318">
        <v>2</v>
      </c>
      <c r="AN1318">
        <v>0</v>
      </c>
      <c r="AO1318">
        <v>0</v>
      </c>
      <c r="AQ1318">
        <v>2</v>
      </c>
      <c r="AR1318" t="s">
        <v>20</v>
      </c>
      <c r="AS1318" t="s">
        <v>20</v>
      </c>
      <c r="AT1318">
        <v>2</v>
      </c>
      <c r="AU1318">
        <v>0</v>
      </c>
      <c r="AV1318">
        <v>0</v>
      </c>
      <c r="BA1318" t="s">
        <v>2426</v>
      </c>
      <c r="BB1318" s="6" t="s">
        <v>1465</v>
      </c>
      <c r="BG1318" s="9"/>
      <c r="BI1318" t="s">
        <v>3146</v>
      </c>
    </row>
    <row r="1319" spans="1:61" x14ac:dyDescent="0.25">
      <c r="A1319" s="21" t="s">
        <v>493</v>
      </c>
      <c r="B1319" t="s">
        <v>517</v>
      </c>
      <c r="C1319" t="str">
        <f>VLOOKUP(Tabelle1[[#This Row],[bank_name]],list_all_banks!$B$1:$C$691,2,FALSE)</f>
        <v>ESA39000013</v>
      </c>
      <c r="D1319" s="6" t="s">
        <v>518</v>
      </c>
      <c r="E1319" s="42" t="str">
        <f t="shared" si="20"/>
        <v>31.12.2014</v>
      </c>
      <c r="F1319">
        <v>2014</v>
      </c>
      <c r="G1319">
        <v>1</v>
      </c>
      <c r="H1319">
        <v>2</v>
      </c>
      <c r="I1319" t="s">
        <v>1382</v>
      </c>
      <c r="J1319" t="s">
        <v>1382</v>
      </c>
      <c r="K1319" t="s">
        <v>493</v>
      </c>
      <c r="L1319">
        <v>0</v>
      </c>
      <c r="M1319" t="s">
        <v>14</v>
      </c>
      <c r="N1319" t="s">
        <v>19</v>
      </c>
      <c r="P1319" s="9">
        <v>1</v>
      </c>
      <c r="Q1319">
        <v>0</v>
      </c>
      <c r="R1319">
        <v>1</v>
      </c>
      <c r="S1319">
        <v>1</v>
      </c>
      <c r="U1319" s="90">
        <v>0</v>
      </c>
      <c r="V1319">
        <v>1</v>
      </c>
      <c r="W1319" t="s">
        <v>20</v>
      </c>
      <c r="Y1319" s="9" t="s">
        <v>1681</v>
      </c>
      <c r="Z1319" s="13">
        <v>35</v>
      </c>
      <c r="AA1319" s="13">
        <v>105</v>
      </c>
      <c r="AB1319" s="13">
        <v>16</v>
      </c>
      <c r="AC1319" s="13">
        <v>2</v>
      </c>
      <c r="AD1319" t="s">
        <v>20</v>
      </c>
      <c r="AE1319" t="s">
        <v>20</v>
      </c>
      <c r="AF1319" t="s">
        <v>20</v>
      </c>
      <c r="AG1319" t="s">
        <v>20</v>
      </c>
      <c r="AH1319" t="s">
        <v>20</v>
      </c>
      <c r="AI1319">
        <v>1</v>
      </c>
      <c r="AK1319">
        <v>1</v>
      </c>
      <c r="AL1319">
        <v>1</v>
      </c>
      <c r="AM1319">
        <v>2</v>
      </c>
      <c r="AN1319">
        <v>0</v>
      </c>
      <c r="AO1319">
        <v>0</v>
      </c>
      <c r="AQ1319">
        <v>2</v>
      </c>
      <c r="AR1319" t="s">
        <v>20</v>
      </c>
      <c r="AS1319" t="s">
        <v>20</v>
      </c>
      <c r="AT1319">
        <v>2</v>
      </c>
      <c r="AU1319">
        <v>0</v>
      </c>
      <c r="AV1319">
        <v>0</v>
      </c>
      <c r="BA1319" t="s">
        <v>2426</v>
      </c>
      <c r="BB1319" s="6" t="s">
        <v>1465</v>
      </c>
      <c r="BG1319" s="9"/>
      <c r="BI1319" t="s">
        <v>3146</v>
      </c>
    </row>
    <row r="1320" spans="1:61" x14ac:dyDescent="0.25">
      <c r="A1320" s="88" t="s">
        <v>493</v>
      </c>
      <c r="B1320" s="9" t="s">
        <v>517</v>
      </c>
      <c r="C1320" s="9" t="str">
        <f>VLOOKUP(Tabelle1[[#This Row],[bank_name]],list_all_banks!$B$1:$C$691,2,FALSE)</f>
        <v>ESA39000013</v>
      </c>
      <c r="D1320" s="6" t="s">
        <v>518</v>
      </c>
      <c r="E1320" s="42" t="str">
        <f t="shared" si="20"/>
        <v>31.12.2014</v>
      </c>
      <c r="F1320" s="9">
        <v>2014</v>
      </c>
      <c r="G1320" s="9">
        <v>1</v>
      </c>
      <c r="H1320" s="9">
        <v>2</v>
      </c>
      <c r="I1320" s="9" t="s">
        <v>1382</v>
      </c>
      <c r="J1320" s="9" t="s">
        <v>1382</v>
      </c>
      <c r="K1320" s="9" t="s">
        <v>493</v>
      </c>
      <c r="L1320" s="9">
        <v>0</v>
      </c>
      <c r="M1320" s="9" t="s">
        <v>14</v>
      </c>
      <c r="N1320" s="9" t="s">
        <v>19</v>
      </c>
      <c r="P1320" s="9">
        <v>1</v>
      </c>
      <c r="Q1320" s="9">
        <v>0</v>
      </c>
      <c r="R1320" s="9">
        <v>1</v>
      </c>
      <c r="S1320" s="9">
        <v>1</v>
      </c>
      <c r="U1320" s="90">
        <v>0</v>
      </c>
      <c r="V1320" s="9">
        <v>1</v>
      </c>
      <c r="W1320" s="9" t="s">
        <v>20</v>
      </c>
      <c r="Y1320" s="9" t="s">
        <v>1682</v>
      </c>
      <c r="Z1320" s="68">
        <v>1</v>
      </c>
      <c r="AA1320" s="68">
        <v>0</v>
      </c>
      <c r="AB1320" s="68">
        <v>0</v>
      </c>
      <c r="AC1320" s="68">
        <v>0</v>
      </c>
      <c r="AD1320" s="9" t="s">
        <v>20</v>
      </c>
      <c r="AE1320" s="9" t="s">
        <v>20</v>
      </c>
      <c r="AF1320" s="9" t="s">
        <v>20</v>
      </c>
      <c r="AG1320" s="9" t="s">
        <v>20</v>
      </c>
      <c r="AH1320" s="9" t="s">
        <v>20</v>
      </c>
      <c r="AI1320" s="9">
        <v>1</v>
      </c>
      <c r="AK1320" s="9">
        <v>1</v>
      </c>
      <c r="AL1320" s="9">
        <v>1</v>
      </c>
      <c r="AM1320" s="9">
        <v>2</v>
      </c>
      <c r="AN1320" s="9">
        <v>0</v>
      </c>
      <c r="AO1320" s="9">
        <v>0</v>
      </c>
      <c r="AQ1320" s="9">
        <v>2</v>
      </c>
      <c r="AR1320" s="9" t="s">
        <v>20</v>
      </c>
      <c r="AS1320" s="9" t="s">
        <v>20</v>
      </c>
      <c r="AT1320" s="9">
        <v>2</v>
      </c>
      <c r="AU1320" s="9">
        <v>0</v>
      </c>
      <c r="AV1320" s="9">
        <v>0</v>
      </c>
      <c r="AW1320" s="9"/>
      <c r="AX1320" s="9"/>
      <c r="BA1320" s="9" t="s">
        <v>2426</v>
      </c>
      <c r="BB1320" s="6" t="s">
        <v>1465</v>
      </c>
      <c r="BC1320" s="9"/>
      <c r="BD1320" s="9"/>
      <c r="BE1320" s="9"/>
      <c r="BF1320" s="9"/>
      <c r="BG1320" s="9"/>
      <c r="BI1320" t="s">
        <v>3146</v>
      </c>
    </row>
    <row r="1321" spans="1:61" x14ac:dyDescent="0.25">
      <c r="A1321" s="21" t="s">
        <v>493</v>
      </c>
      <c r="B1321" t="s">
        <v>517</v>
      </c>
      <c r="C1321" t="str">
        <f>VLOOKUP(Tabelle1[[#This Row],[bank_name]],list_all_banks!$B$1:$C$691,2,FALSE)</f>
        <v>ESA39000013</v>
      </c>
      <c r="D1321" s="6" t="s">
        <v>518</v>
      </c>
      <c r="E1321" s="42" t="str">
        <f t="shared" si="20"/>
        <v>31.12.2014</v>
      </c>
      <c r="F1321">
        <v>2014</v>
      </c>
      <c r="G1321">
        <v>1</v>
      </c>
      <c r="H1321">
        <v>2</v>
      </c>
      <c r="I1321" t="s">
        <v>1382</v>
      </c>
      <c r="J1321" t="s">
        <v>1382</v>
      </c>
      <c r="K1321" t="s">
        <v>493</v>
      </c>
      <c r="L1321">
        <v>0</v>
      </c>
      <c r="M1321" t="s">
        <v>14</v>
      </c>
      <c r="N1321" t="s">
        <v>19</v>
      </c>
      <c r="P1321" s="9">
        <v>1</v>
      </c>
      <c r="Q1321">
        <v>0</v>
      </c>
      <c r="R1321">
        <v>1</v>
      </c>
      <c r="S1321">
        <v>1</v>
      </c>
      <c r="U1321" s="90">
        <v>0</v>
      </c>
      <c r="V1321">
        <v>1</v>
      </c>
      <c r="W1321" t="s">
        <v>20</v>
      </c>
      <c r="Y1321" s="9" t="s">
        <v>1683</v>
      </c>
      <c r="Z1321" s="13">
        <v>4396</v>
      </c>
      <c r="AA1321" s="13">
        <v>15542</v>
      </c>
      <c r="AB1321" s="13">
        <v>2076</v>
      </c>
      <c r="AC1321" s="13">
        <v>243</v>
      </c>
      <c r="AD1321" t="s">
        <v>20</v>
      </c>
      <c r="AE1321" t="s">
        <v>20</v>
      </c>
      <c r="AF1321" t="s">
        <v>20</v>
      </c>
      <c r="AG1321" t="s">
        <v>20</v>
      </c>
      <c r="AH1321" t="s">
        <v>20</v>
      </c>
      <c r="AI1321">
        <v>1</v>
      </c>
      <c r="AK1321">
        <v>1</v>
      </c>
      <c r="AL1321">
        <v>1</v>
      </c>
      <c r="AM1321">
        <v>2</v>
      </c>
      <c r="AN1321">
        <v>0</v>
      </c>
      <c r="AO1321">
        <v>0</v>
      </c>
      <c r="AQ1321">
        <v>2</v>
      </c>
      <c r="AR1321" t="s">
        <v>20</v>
      </c>
      <c r="AS1321" t="s">
        <v>20</v>
      </c>
      <c r="AT1321">
        <v>2</v>
      </c>
      <c r="AU1321">
        <v>0</v>
      </c>
      <c r="AV1321">
        <v>0</v>
      </c>
      <c r="BA1321" t="s">
        <v>2426</v>
      </c>
      <c r="BB1321" s="6" t="s">
        <v>1465</v>
      </c>
      <c r="BG1321" s="9"/>
      <c r="BI1321" t="s">
        <v>3146</v>
      </c>
    </row>
    <row r="1322" spans="1:61" x14ac:dyDescent="0.25">
      <c r="A1322" s="21" t="s">
        <v>493</v>
      </c>
      <c r="B1322" t="s">
        <v>517</v>
      </c>
      <c r="C1322" t="str">
        <f>VLOOKUP(Tabelle1[[#This Row],[bank_name]],list_all_banks!$B$1:$C$691,2,FALSE)</f>
        <v>ESA39000013</v>
      </c>
      <c r="D1322" s="6" t="s">
        <v>518</v>
      </c>
      <c r="E1322" s="42" t="str">
        <f t="shared" si="20"/>
        <v>31.12.2014</v>
      </c>
      <c r="F1322">
        <v>2014</v>
      </c>
      <c r="G1322">
        <v>1</v>
      </c>
      <c r="H1322">
        <v>2</v>
      </c>
      <c r="I1322" t="s">
        <v>1382</v>
      </c>
      <c r="J1322" t="s">
        <v>1382</v>
      </c>
      <c r="K1322" t="s">
        <v>493</v>
      </c>
      <c r="L1322">
        <v>0</v>
      </c>
      <c r="M1322" t="s">
        <v>14</v>
      </c>
      <c r="N1322" t="s">
        <v>19</v>
      </c>
      <c r="P1322" s="9">
        <v>1</v>
      </c>
      <c r="Q1322">
        <v>0</v>
      </c>
      <c r="R1322">
        <v>1</v>
      </c>
      <c r="S1322">
        <v>1</v>
      </c>
      <c r="U1322" s="90">
        <v>0</v>
      </c>
      <c r="V1322">
        <v>1</v>
      </c>
      <c r="W1322" t="s">
        <v>20</v>
      </c>
      <c r="Y1322" s="9" t="s">
        <v>1672</v>
      </c>
      <c r="Z1322" s="13">
        <v>384</v>
      </c>
      <c r="AA1322" s="13">
        <v>362</v>
      </c>
      <c r="AB1322" s="13">
        <v>178</v>
      </c>
      <c r="AC1322" s="13">
        <v>21</v>
      </c>
      <c r="AD1322" t="s">
        <v>20</v>
      </c>
      <c r="AE1322" t="s">
        <v>20</v>
      </c>
      <c r="AF1322" t="s">
        <v>20</v>
      </c>
      <c r="AG1322" t="s">
        <v>20</v>
      </c>
      <c r="AH1322" t="s">
        <v>20</v>
      </c>
      <c r="AI1322">
        <v>1</v>
      </c>
      <c r="AK1322">
        <v>1</v>
      </c>
      <c r="AL1322">
        <v>1</v>
      </c>
      <c r="AM1322">
        <v>2</v>
      </c>
      <c r="AN1322">
        <v>0</v>
      </c>
      <c r="AO1322">
        <v>0</v>
      </c>
      <c r="AQ1322">
        <v>2</v>
      </c>
      <c r="AR1322" t="s">
        <v>20</v>
      </c>
      <c r="AS1322" t="s">
        <v>20</v>
      </c>
      <c r="AT1322">
        <v>2</v>
      </c>
      <c r="AU1322">
        <v>0</v>
      </c>
      <c r="AV1322">
        <v>0</v>
      </c>
      <c r="BA1322" t="s">
        <v>2426</v>
      </c>
      <c r="BB1322" s="6" t="s">
        <v>1465</v>
      </c>
      <c r="BG1322" s="9"/>
      <c r="BI1322" t="s">
        <v>3146</v>
      </c>
    </row>
    <row r="1323" spans="1:61" x14ac:dyDescent="0.25">
      <c r="A1323" s="88" t="s">
        <v>493</v>
      </c>
      <c r="B1323" s="9" t="s">
        <v>517</v>
      </c>
      <c r="C1323" s="9" t="str">
        <f>VLOOKUP(Tabelle1[[#This Row],[bank_name]],list_all_banks!$B$1:$C$691,2,FALSE)</f>
        <v>ESA39000013</v>
      </c>
      <c r="D1323" s="6" t="s">
        <v>518</v>
      </c>
      <c r="E1323" s="42" t="str">
        <f t="shared" si="20"/>
        <v>31.12.2014</v>
      </c>
      <c r="F1323" s="9">
        <v>2014</v>
      </c>
      <c r="G1323" s="9">
        <v>1</v>
      </c>
      <c r="H1323" s="9">
        <v>2</v>
      </c>
      <c r="I1323" s="9" t="s">
        <v>1382</v>
      </c>
      <c r="J1323" s="9" t="s">
        <v>1382</v>
      </c>
      <c r="K1323" s="9" t="s">
        <v>493</v>
      </c>
      <c r="L1323" s="9">
        <v>0</v>
      </c>
      <c r="M1323" s="9" t="s">
        <v>14</v>
      </c>
      <c r="N1323" s="9" t="s">
        <v>19</v>
      </c>
      <c r="P1323" s="9">
        <v>1</v>
      </c>
      <c r="Q1323" s="9">
        <v>0</v>
      </c>
      <c r="R1323" s="9">
        <v>1</v>
      </c>
      <c r="S1323" s="9">
        <v>1</v>
      </c>
      <c r="U1323" s="90">
        <v>0</v>
      </c>
      <c r="V1323" s="9">
        <v>1</v>
      </c>
      <c r="W1323" s="9" t="s">
        <v>20</v>
      </c>
      <c r="Y1323" s="9" t="s">
        <v>1225</v>
      </c>
      <c r="Z1323" s="68">
        <v>427</v>
      </c>
      <c r="AA1323" s="68">
        <v>203</v>
      </c>
      <c r="AB1323" s="68">
        <v>379</v>
      </c>
      <c r="AC1323" s="68">
        <v>21</v>
      </c>
      <c r="AD1323" s="9" t="s">
        <v>20</v>
      </c>
      <c r="AE1323" s="9" t="s">
        <v>20</v>
      </c>
      <c r="AF1323" s="9" t="s">
        <v>20</v>
      </c>
      <c r="AG1323" s="9" t="s">
        <v>20</v>
      </c>
      <c r="AH1323" s="9" t="s">
        <v>20</v>
      </c>
      <c r="AI1323" s="9">
        <v>1</v>
      </c>
      <c r="AK1323" s="9">
        <v>1</v>
      </c>
      <c r="AL1323" s="9">
        <v>1</v>
      </c>
      <c r="AM1323" s="9">
        <v>2</v>
      </c>
      <c r="AN1323" s="9">
        <v>0</v>
      </c>
      <c r="AO1323" s="9">
        <v>0</v>
      </c>
      <c r="AQ1323" s="9">
        <v>2</v>
      </c>
      <c r="AR1323" s="9" t="s">
        <v>20</v>
      </c>
      <c r="AS1323" s="9" t="s">
        <v>20</v>
      </c>
      <c r="AT1323" s="9">
        <v>2</v>
      </c>
      <c r="AU1323" s="9">
        <v>0</v>
      </c>
      <c r="AV1323" s="9">
        <v>0</v>
      </c>
      <c r="AW1323" s="9"/>
      <c r="AX1323" s="9"/>
      <c r="BA1323" s="9" t="s">
        <v>2426</v>
      </c>
      <c r="BB1323" s="6" t="s">
        <v>1465</v>
      </c>
      <c r="BC1323" s="9"/>
      <c r="BD1323" s="9"/>
      <c r="BE1323" s="9"/>
      <c r="BF1323" s="9"/>
      <c r="BG1323" s="9"/>
      <c r="BI1323" t="s">
        <v>3146</v>
      </c>
    </row>
    <row r="1324" spans="1:61" x14ac:dyDescent="0.25">
      <c r="A1324" s="88" t="s">
        <v>493</v>
      </c>
      <c r="B1324" s="9" t="s">
        <v>517</v>
      </c>
      <c r="C1324" s="9" t="str">
        <f>VLOOKUP(Tabelle1[[#This Row],[bank_name]],list_all_banks!$B$1:$C$691,2,FALSE)</f>
        <v>ESA39000013</v>
      </c>
      <c r="D1324" s="6" t="s">
        <v>518</v>
      </c>
      <c r="E1324" s="42" t="str">
        <f t="shared" si="20"/>
        <v>31.12.2014</v>
      </c>
      <c r="F1324" s="9">
        <v>2014</v>
      </c>
      <c r="G1324" s="9">
        <v>1</v>
      </c>
      <c r="H1324" s="9">
        <v>2</v>
      </c>
      <c r="I1324" s="9" t="s">
        <v>1382</v>
      </c>
      <c r="J1324" s="9" t="s">
        <v>1382</v>
      </c>
      <c r="K1324" s="9" t="s">
        <v>493</v>
      </c>
      <c r="L1324" s="9">
        <v>0</v>
      </c>
      <c r="M1324" s="9" t="s">
        <v>14</v>
      </c>
      <c r="N1324" s="9" t="s">
        <v>19</v>
      </c>
      <c r="P1324" s="9">
        <v>1</v>
      </c>
      <c r="Q1324" s="9">
        <v>0</v>
      </c>
      <c r="R1324" s="9">
        <v>1</v>
      </c>
      <c r="S1324" s="9">
        <v>1</v>
      </c>
      <c r="U1324" s="90">
        <v>0</v>
      </c>
      <c r="V1324" s="9">
        <v>1</v>
      </c>
      <c r="W1324" s="9" t="s">
        <v>20</v>
      </c>
      <c r="Y1324" s="9" t="s">
        <v>1684</v>
      </c>
      <c r="Z1324" s="68">
        <v>2</v>
      </c>
      <c r="AA1324" s="68">
        <v>5</v>
      </c>
      <c r="AB1324" s="68">
        <v>0</v>
      </c>
      <c r="AC1324" s="68">
        <v>0</v>
      </c>
      <c r="AD1324" s="9" t="s">
        <v>20</v>
      </c>
      <c r="AE1324" s="9" t="s">
        <v>20</v>
      </c>
      <c r="AF1324" s="9" t="s">
        <v>20</v>
      </c>
      <c r="AG1324" s="9" t="s">
        <v>20</v>
      </c>
      <c r="AH1324" s="9" t="s">
        <v>20</v>
      </c>
      <c r="AI1324" s="9">
        <v>1</v>
      </c>
      <c r="AK1324" s="9">
        <v>1</v>
      </c>
      <c r="AL1324" s="9">
        <v>1</v>
      </c>
      <c r="AM1324" s="9">
        <v>2</v>
      </c>
      <c r="AN1324" s="9">
        <v>0</v>
      </c>
      <c r="AO1324" s="9">
        <v>0</v>
      </c>
      <c r="AQ1324" s="9">
        <v>2</v>
      </c>
      <c r="AR1324" s="9" t="s">
        <v>20</v>
      </c>
      <c r="AS1324" s="9" t="s">
        <v>20</v>
      </c>
      <c r="AT1324" s="9">
        <v>2</v>
      </c>
      <c r="AU1324" s="9">
        <v>0</v>
      </c>
      <c r="AV1324" s="9">
        <v>0</v>
      </c>
      <c r="AW1324" s="9"/>
      <c r="AX1324" s="9"/>
      <c r="BA1324" s="9" t="s">
        <v>2426</v>
      </c>
      <c r="BB1324" s="6" t="s">
        <v>1465</v>
      </c>
      <c r="BC1324" s="9"/>
      <c r="BD1324" s="9"/>
      <c r="BE1324" s="9"/>
      <c r="BF1324" s="9"/>
      <c r="BG1324" s="9"/>
      <c r="BI1324" t="s">
        <v>3146</v>
      </c>
    </row>
    <row r="1325" spans="1:61" x14ac:dyDescent="0.25">
      <c r="A1325" s="88" t="s">
        <v>493</v>
      </c>
      <c r="B1325" s="9" t="s">
        <v>517</v>
      </c>
      <c r="C1325" s="9" t="str">
        <f>VLOOKUP(Tabelle1[[#This Row],[bank_name]],list_all_banks!$B$1:$C$691,2,FALSE)</f>
        <v>ESA39000013</v>
      </c>
      <c r="D1325" s="6" t="s">
        <v>518</v>
      </c>
      <c r="E1325" s="42" t="str">
        <f t="shared" si="20"/>
        <v>31.12.2014</v>
      </c>
      <c r="F1325" s="9">
        <v>2014</v>
      </c>
      <c r="G1325" s="9">
        <v>1</v>
      </c>
      <c r="H1325" s="9">
        <v>2</v>
      </c>
      <c r="I1325" s="9" t="s">
        <v>1382</v>
      </c>
      <c r="J1325" s="9" t="s">
        <v>1382</v>
      </c>
      <c r="K1325" s="9" t="s">
        <v>493</v>
      </c>
      <c r="L1325" s="9">
        <v>0</v>
      </c>
      <c r="M1325" s="9" t="s">
        <v>14</v>
      </c>
      <c r="N1325" s="9" t="s">
        <v>19</v>
      </c>
      <c r="P1325" s="9">
        <v>1</v>
      </c>
      <c r="Q1325" s="9">
        <v>0</v>
      </c>
      <c r="R1325" s="9">
        <v>1</v>
      </c>
      <c r="S1325" s="9">
        <v>1</v>
      </c>
      <c r="U1325" s="90">
        <v>0</v>
      </c>
      <c r="V1325" s="9">
        <v>1</v>
      </c>
      <c r="W1325" s="9" t="s">
        <v>20</v>
      </c>
      <c r="Y1325" s="9" t="s">
        <v>1685</v>
      </c>
      <c r="Z1325" s="68">
        <v>56</v>
      </c>
      <c r="AA1325" s="68">
        <v>128</v>
      </c>
      <c r="AB1325" s="68">
        <v>16</v>
      </c>
      <c r="AC1325" s="68">
        <v>6</v>
      </c>
      <c r="AD1325" s="9" t="s">
        <v>20</v>
      </c>
      <c r="AE1325" s="9" t="s">
        <v>20</v>
      </c>
      <c r="AF1325" s="9" t="s">
        <v>20</v>
      </c>
      <c r="AG1325" s="9" t="s">
        <v>20</v>
      </c>
      <c r="AH1325" s="9" t="s">
        <v>20</v>
      </c>
      <c r="AI1325" s="9">
        <v>1</v>
      </c>
      <c r="AK1325" s="9">
        <v>1</v>
      </c>
      <c r="AL1325" s="9">
        <v>1</v>
      </c>
      <c r="AM1325" s="9">
        <v>2</v>
      </c>
      <c r="AN1325" s="9">
        <v>0</v>
      </c>
      <c r="AO1325" s="9">
        <v>0</v>
      </c>
      <c r="AQ1325" s="9">
        <v>2</v>
      </c>
      <c r="AR1325" s="9" t="s">
        <v>20</v>
      </c>
      <c r="AS1325" s="9" t="s">
        <v>20</v>
      </c>
      <c r="AT1325" s="9">
        <v>2</v>
      </c>
      <c r="AU1325" s="9">
        <v>0</v>
      </c>
      <c r="AV1325" s="9">
        <v>0</v>
      </c>
      <c r="AW1325" s="9"/>
      <c r="AX1325" s="9"/>
      <c r="BA1325" s="9" t="s">
        <v>2426</v>
      </c>
      <c r="BB1325" s="6" t="s">
        <v>1465</v>
      </c>
      <c r="BC1325" s="9"/>
      <c r="BD1325" s="9"/>
      <c r="BE1325" s="9"/>
      <c r="BF1325" s="9"/>
      <c r="BG1325" s="9"/>
      <c r="BI1325" t="s">
        <v>3146</v>
      </c>
    </row>
    <row r="1326" spans="1:61" x14ac:dyDescent="0.25">
      <c r="A1326" s="21" t="s">
        <v>493</v>
      </c>
      <c r="B1326" t="s">
        <v>517</v>
      </c>
      <c r="C1326" t="str">
        <f>VLOOKUP(Tabelle1[[#This Row],[bank_name]],list_all_banks!$B$1:$C$691,2,FALSE)</f>
        <v>ESA39000013</v>
      </c>
      <c r="D1326" s="6" t="s">
        <v>518</v>
      </c>
      <c r="E1326" s="42" t="str">
        <f t="shared" si="20"/>
        <v>31.12.2014</v>
      </c>
      <c r="F1326">
        <v>2014</v>
      </c>
      <c r="G1326">
        <v>1</v>
      </c>
      <c r="H1326">
        <v>2</v>
      </c>
      <c r="I1326" t="s">
        <v>1382</v>
      </c>
      <c r="J1326" t="s">
        <v>1382</v>
      </c>
      <c r="K1326" t="s">
        <v>493</v>
      </c>
      <c r="L1326">
        <v>0</v>
      </c>
      <c r="M1326" t="s">
        <v>14</v>
      </c>
      <c r="N1326" t="s">
        <v>19</v>
      </c>
      <c r="P1326" s="9">
        <v>1</v>
      </c>
      <c r="Q1326">
        <v>0</v>
      </c>
      <c r="R1326">
        <v>1</v>
      </c>
      <c r="S1326">
        <v>1</v>
      </c>
      <c r="U1326" s="90">
        <v>0</v>
      </c>
      <c r="V1326">
        <v>1</v>
      </c>
      <c r="W1326" t="s">
        <v>20</v>
      </c>
      <c r="Y1326" s="9" t="s">
        <v>1278</v>
      </c>
      <c r="Z1326" s="13">
        <v>1707</v>
      </c>
      <c r="AA1326" s="13">
        <v>15186</v>
      </c>
      <c r="AB1326" s="13">
        <v>791</v>
      </c>
      <c r="AC1326" s="13">
        <v>165</v>
      </c>
      <c r="AD1326" t="s">
        <v>20</v>
      </c>
      <c r="AE1326" t="s">
        <v>20</v>
      </c>
      <c r="AF1326" t="s">
        <v>20</v>
      </c>
      <c r="AG1326" t="s">
        <v>20</v>
      </c>
      <c r="AH1326" t="s">
        <v>20</v>
      </c>
      <c r="AI1326">
        <v>1</v>
      </c>
      <c r="AK1326">
        <v>1</v>
      </c>
      <c r="AL1326">
        <v>1</v>
      </c>
      <c r="AM1326">
        <v>2</v>
      </c>
      <c r="AN1326">
        <v>0</v>
      </c>
      <c r="AO1326">
        <v>0</v>
      </c>
      <c r="AQ1326">
        <v>2</v>
      </c>
      <c r="AR1326" t="s">
        <v>20</v>
      </c>
      <c r="AS1326" t="s">
        <v>20</v>
      </c>
      <c r="AT1326">
        <v>2</v>
      </c>
      <c r="AU1326">
        <v>0</v>
      </c>
      <c r="AV1326">
        <v>0</v>
      </c>
      <c r="BA1326" t="s">
        <v>2426</v>
      </c>
      <c r="BB1326" s="6" t="s">
        <v>1465</v>
      </c>
      <c r="BG1326" s="9"/>
      <c r="BI1326" t="s">
        <v>3146</v>
      </c>
    </row>
    <row r="1327" spans="1:61" x14ac:dyDescent="0.25">
      <c r="A1327" s="88" t="s">
        <v>493</v>
      </c>
      <c r="B1327" s="9" t="s">
        <v>517</v>
      </c>
      <c r="C1327" s="9" t="str">
        <f>VLOOKUP(Tabelle1[[#This Row],[bank_name]],list_all_banks!$B$1:$C$691,2,FALSE)</f>
        <v>ESA39000013</v>
      </c>
      <c r="D1327" s="6" t="s">
        <v>518</v>
      </c>
      <c r="E1327" s="42" t="str">
        <f t="shared" si="20"/>
        <v>31.12.2014</v>
      </c>
      <c r="F1327" s="9">
        <v>2014</v>
      </c>
      <c r="G1327" s="9">
        <v>1</v>
      </c>
      <c r="H1327" s="9">
        <v>2</v>
      </c>
      <c r="I1327" s="9" t="s">
        <v>1382</v>
      </c>
      <c r="J1327" s="9" t="s">
        <v>1382</v>
      </c>
      <c r="K1327" s="9" t="s">
        <v>493</v>
      </c>
      <c r="L1327" s="9">
        <v>0</v>
      </c>
      <c r="M1327" s="9" t="s">
        <v>14</v>
      </c>
      <c r="N1327" s="9" t="s">
        <v>19</v>
      </c>
      <c r="P1327" s="9">
        <v>1</v>
      </c>
      <c r="Q1327" s="9">
        <v>0</v>
      </c>
      <c r="R1327" s="9">
        <v>1</v>
      </c>
      <c r="S1327" s="9">
        <v>1</v>
      </c>
      <c r="U1327" s="90">
        <v>0</v>
      </c>
      <c r="V1327" s="9">
        <v>1</v>
      </c>
      <c r="W1327" s="9" t="s">
        <v>20</v>
      </c>
      <c r="Y1327" s="9" t="s">
        <v>1289</v>
      </c>
      <c r="Z1327" s="68">
        <v>1071</v>
      </c>
      <c r="AA1327" s="68">
        <v>5922</v>
      </c>
      <c r="AB1327" s="68">
        <v>293</v>
      </c>
      <c r="AC1327" s="68">
        <v>-38</v>
      </c>
      <c r="AD1327" s="9" t="s">
        <v>20</v>
      </c>
      <c r="AE1327" s="9" t="s">
        <v>20</v>
      </c>
      <c r="AF1327" s="9" t="s">
        <v>20</v>
      </c>
      <c r="AG1327" s="9" t="s">
        <v>20</v>
      </c>
      <c r="AH1327" s="9" t="s">
        <v>20</v>
      </c>
      <c r="AI1327" s="9">
        <v>1</v>
      </c>
      <c r="AK1327" s="9">
        <v>1</v>
      </c>
      <c r="AL1327" s="9">
        <v>1</v>
      </c>
      <c r="AM1327" s="9">
        <v>2</v>
      </c>
      <c r="AN1327" s="9">
        <v>0</v>
      </c>
      <c r="AO1327" s="9">
        <v>0</v>
      </c>
      <c r="AQ1327" s="9">
        <v>2</v>
      </c>
      <c r="AR1327" s="9" t="s">
        <v>20</v>
      </c>
      <c r="AS1327" s="9" t="s">
        <v>20</v>
      </c>
      <c r="AT1327" s="9">
        <v>2</v>
      </c>
      <c r="AU1327" s="9">
        <v>0</v>
      </c>
      <c r="AV1327" s="9">
        <v>0</v>
      </c>
      <c r="AW1327" s="9"/>
      <c r="AX1327" s="9"/>
      <c r="BA1327" s="9" t="s">
        <v>2426</v>
      </c>
      <c r="BB1327" s="6" t="s">
        <v>1465</v>
      </c>
      <c r="BC1327" s="9"/>
      <c r="BD1327" s="9"/>
      <c r="BE1327" s="9"/>
      <c r="BF1327" s="9"/>
      <c r="BG1327" s="9"/>
      <c r="BI1327" t="s">
        <v>3146</v>
      </c>
    </row>
    <row r="1328" spans="1:61" x14ac:dyDescent="0.25">
      <c r="A1328" s="21" t="s">
        <v>493</v>
      </c>
      <c r="B1328" t="s">
        <v>517</v>
      </c>
      <c r="C1328" t="str">
        <f>VLOOKUP(Tabelle1[[#This Row],[bank_name]],list_all_banks!$B$1:$C$691,2,FALSE)</f>
        <v>ESA39000013</v>
      </c>
      <c r="D1328" s="6" t="s">
        <v>518</v>
      </c>
      <c r="E1328" s="42" t="str">
        <f t="shared" si="20"/>
        <v>31.12.2014</v>
      </c>
      <c r="F1328">
        <v>2014</v>
      </c>
      <c r="G1328">
        <v>1</v>
      </c>
      <c r="H1328">
        <v>2</v>
      </c>
      <c r="I1328" t="s">
        <v>1382</v>
      </c>
      <c r="J1328" t="s">
        <v>1382</v>
      </c>
      <c r="K1328" t="s">
        <v>493</v>
      </c>
      <c r="L1328">
        <v>0</v>
      </c>
      <c r="M1328" t="s">
        <v>14</v>
      </c>
      <c r="N1328" t="s">
        <v>19</v>
      </c>
      <c r="P1328">
        <v>1</v>
      </c>
      <c r="Q1328">
        <v>0</v>
      </c>
      <c r="R1328">
        <v>1</v>
      </c>
      <c r="S1328">
        <v>1</v>
      </c>
      <c r="U1328" s="30">
        <v>0</v>
      </c>
      <c r="V1328">
        <v>1</v>
      </c>
      <c r="W1328" t="s">
        <v>20</v>
      </c>
      <c r="Y1328" t="s">
        <v>1686</v>
      </c>
      <c r="Z1328" s="13">
        <v>467</v>
      </c>
      <c r="AA1328" s="13">
        <v>1409</v>
      </c>
      <c r="AB1328" s="13">
        <v>142</v>
      </c>
      <c r="AC1328" s="13">
        <v>16</v>
      </c>
      <c r="AD1328" t="s">
        <v>20</v>
      </c>
      <c r="AE1328" t="s">
        <v>20</v>
      </c>
      <c r="AF1328" t="s">
        <v>20</v>
      </c>
      <c r="AG1328" t="s">
        <v>20</v>
      </c>
      <c r="AH1328" t="s">
        <v>20</v>
      </c>
      <c r="AI1328">
        <v>1</v>
      </c>
      <c r="AK1328">
        <v>1</v>
      </c>
      <c r="AL1328">
        <v>1</v>
      </c>
      <c r="AM1328">
        <v>2</v>
      </c>
      <c r="AN1328">
        <v>0</v>
      </c>
      <c r="AO1328">
        <v>0</v>
      </c>
      <c r="AQ1328">
        <v>2</v>
      </c>
      <c r="AR1328" t="s">
        <v>20</v>
      </c>
      <c r="AS1328" t="s">
        <v>20</v>
      </c>
      <c r="AT1328">
        <v>2</v>
      </c>
      <c r="AU1328">
        <v>0</v>
      </c>
      <c r="AV1328">
        <v>0</v>
      </c>
      <c r="BA1328" t="s">
        <v>2426</v>
      </c>
      <c r="BB1328" s="6" t="s">
        <v>1465</v>
      </c>
      <c r="BG1328" s="9"/>
      <c r="BI1328" t="s">
        <v>3146</v>
      </c>
    </row>
    <row r="1329" spans="1:61" x14ac:dyDescent="0.25">
      <c r="A1329" s="21" t="s">
        <v>493</v>
      </c>
      <c r="B1329" t="s">
        <v>517</v>
      </c>
      <c r="C1329" t="str">
        <f>VLOOKUP(Tabelle1[[#This Row],[bank_name]],list_all_banks!$B$1:$C$691,2,FALSE)</f>
        <v>ESA39000013</v>
      </c>
      <c r="D1329" s="6" t="s">
        <v>518</v>
      </c>
      <c r="E1329" s="42" t="str">
        <f t="shared" si="20"/>
        <v>31.12.2014</v>
      </c>
      <c r="F1329">
        <v>2014</v>
      </c>
      <c r="G1329">
        <v>1</v>
      </c>
      <c r="H1329">
        <v>2</v>
      </c>
      <c r="I1329" t="s">
        <v>1382</v>
      </c>
      <c r="J1329" t="s">
        <v>1382</v>
      </c>
      <c r="K1329" t="s">
        <v>493</v>
      </c>
      <c r="L1329">
        <v>0</v>
      </c>
      <c r="M1329" t="s">
        <v>14</v>
      </c>
      <c r="N1329" t="s">
        <v>19</v>
      </c>
      <c r="P1329">
        <v>1</v>
      </c>
      <c r="Q1329">
        <v>0</v>
      </c>
      <c r="R1329">
        <v>1</v>
      </c>
      <c r="S1329">
        <v>1</v>
      </c>
      <c r="U1329" s="30">
        <v>0</v>
      </c>
      <c r="V1329">
        <v>1</v>
      </c>
      <c r="W1329" t="s">
        <v>20</v>
      </c>
      <c r="Y1329" t="s">
        <v>1659</v>
      </c>
      <c r="Z1329" s="13">
        <v>7</v>
      </c>
      <c r="AA1329" s="13">
        <v>9</v>
      </c>
      <c r="AB1329" s="13">
        <v>4</v>
      </c>
      <c r="AC1329" s="13">
        <v>0</v>
      </c>
      <c r="AD1329" t="s">
        <v>20</v>
      </c>
      <c r="AE1329" t="s">
        <v>20</v>
      </c>
      <c r="AF1329" t="s">
        <v>20</v>
      </c>
      <c r="AG1329" t="s">
        <v>20</v>
      </c>
      <c r="AH1329" t="s">
        <v>20</v>
      </c>
      <c r="AI1329">
        <v>1</v>
      </c>
      <c r="AK1329">
        <v>1</v>
      </c>
      <c r="AL1329">
        <v>1</v>
      </c>
      <c r="AM1329">
        <v>2</v>
      </c>
      <c r="AN1329">
        <v>0</v>
      </c>
      <c r="AO1329">
        <v>0</v>
      </c>
      <c r="AQ1329">
        <v>2</v>
      </c>
      <c r="AR1329" t="s">
        <v>20</v>
      </c>
      <c r="AS1329" t="s">
        <v>20</v>
      </c>
      <c r="AT1329">
        <v>2</v>
      </c>
      <c r="AU1329">
        <v>0</v>
      </c>
      <c r="AV1329">
        <v>0</v>
      </c>
      <c r="BA1329" t="s">
        <v>2426</v>
      </c>
      <c r="BB1329" s="6" t="s">
        <v>1465</v>
      </c>
      <c r="BG1329" s="9"/>
      <c r="BI1329" t="s">
        <v>3146</v>
      </c>
    </row>
    <row r="1330" spans="1:61" x14ac:dyDescent="0.25">
      <c r="A1330" s="88" t="s">
        <v>493</v>
      </c>
      <c r="B1330" s="9" t="s">
        <v>517</v>
      </c>
      <c r="C1330" s="9" t="str">
        <f>VLOOKUP(Tabelle1[[#This Row],[bank_name]],list_all_banks!$B$1:$C$691,2,FALSE)</f>
        <v>ESA39000013</v>
      </c>
      <c r="D1330" s="6" t="s">
        <v>518</v>
      </c>
      <c r="E1330" s="42" t="str">
        <f t="shared" si="20"/>
        <v>31.12.2014</v>
      </c>
      <c r="F1330" s="9">
        <v>2014</v>
      </c>
      <c r="G1330" s="9">
        <v>1</v>
      </c>
      <c r="H1330" s="9">
        <v>2</v>
      </c>
      <c r="I1330" s="9" t="s">
        <v>1382</v>
      </c>
      <c r="J1330" s="9" t="s">
        <v>1382</v>
      </c>
      <c r="K1330" s="9" t="s">
        <v>493</v>
      </c>
      <c r="L1330" s="9">
        <v>0</v>
      </c>
      <c r="M1330" s="9" t="s">
        <v>14</v>
      </c>
      <c r="N1330" s="9" t="s">
        <v>19</v>
      </c>
      <c r="P1330" s="9">
        <v>1</v>
      </c>
      <c r="Q1330" s="9">
        <v>0</v>
      </c>
      <c r="R1330" s="9">
        <v>1</v>
      </c>
      <c r="S1330" s="9">
        <v>1</v>
      </c>
      <c r="U1330" s="90">
        <v>0</v>
      </c>
      <c r="V1330" s="9">
        <v>1</v>
      </c>
      <c r="W1330" s="9" t="s">
        <v>20</v>
      </c>
      <c r="Y1330" s="9" t="s">
        <v>1327</v>
      </c>
      <c r="Z1330" s="68">
        <v>173</v>
      </c>
      <c r="AA1330" s="68">
        <v>129</v>
      </c>
      <c r="AB1330" s="68">
        <v>81</v>
      </c>
      <c r="AC1330" s="68">
        <v>3</v>
      </c>
      <c r="AD1330" s="9" t="s">
        <v>20</v>
      </c>
      <c r="AE1330" s="9" t="s">
        <v>20</v>
      </c>
      <c r="AF1330" s="9" t="s">
        <v>20</v>
      </c>
      <c r="AG1330" s="9" t="s">
        <v>20</v>
      </c>
      <c r="AH1330" s="9" t="s">
        <v>20</v>
      </c>
      <c r="AI1330" s="9">
        <v>1</v>
      </c>
      <c r="AK1330" s="9">
        <v>1</v>
      </c>
      <c r="AL1330" s="9">
        <v>1</v>
      </c>
      <c r="AM1330" s="9">
        <v>2</v>
      </c>
      <c r="AN1330" s="9">
        <v>0</v>
      </c>
      <c r="AO1330" s="9">
        <v>0</v>
      </c>
      <c r="AQ1330" s="9">
        <v>2</v>
      </c>
      <c r="AR1330" s="9" t="s">
        <v>20</v>
      </c>
      <c r="AS1330" s="9" t="s">
        <v>20</v>
      </c>
      <c r="AT1330" s="9">
        <v>2</v>
      </c>
      <c r="AU1330" s="9">
        <v>0</v>
      </c>
      <c r="AV1330" s="9">
        <v>0</v>
      </c>
      <c r="AW1330" s="9"/>
      <c r="AX1330" s="9"/>
      <c r="BA1330" s="9" t="s">
        <v>2426</v>
      </c>
      <c r="BB1330" s="6" t="s">
        <v>1465</v>
      </c>
      <c r="BC1330" s="9"/>
      <c r="BD1330" s="9"/>
      <c r="BE1330" s="9"/>
      <c r="BF1330" s="9"/>
      <c r="BG1330" s="9"/>
      <c r="BI1330" t="s">
        <v>3146</v>
      </c>
    </row>
    <row r="1331" spans="1:61" x14ac:dyDescent="0.25">
      <c r="A1331" s="21" t="s">
        <v>493</v>
      </c>
      <c r="B1331" t="s">
        <v>517</v>
      </c>
      <c r="C1331" t="str">
        <f>VLOOKUP(Tabelle1[[#This Row],[bank_name]],list_all_banks!$B$1:$C$691,2,FALSE)</f>
        <v>ESA39000013</v>
      </c>
      <c r="D1331" s="6" t="s">
        <v>518</v>
      </c>
      <c r="E1331" s="42" t="str">
        <f t="shared" si="20"/>
        <v>31.12.2014</v>
      </c>
      <c r="F1331">
        <v>2014</v>
      </c>
      <c r="G1331">
        <v>1</v>
      </c>
      <c r="H1331">
        <v>2</v>
      </c>
      <c r="I1331" t="s">
        <v>1382</v>
      </c>
      <c r="J1331" t="s">
        <v>1382</v>
      </c>
      <c r="K1331" t="s">
        <v>493</v>
      </c>
      <c r="L1331">
        <v>0</v>
      </c>
      <c r="M1331" t="s">
        <v>14</v>
      </c>
      <c r="N1331" t="s">
        <v>19</v>
      </c>
      <c r="P1331">
        <v>1</v>
      </c>
      <c r="Q1331">
        <v>0</v>
      </c>
      <c r="R1331">
        <v>1</v>
      </c>
      <c r="S1331">
        <v>1</v>
      </c>
      <c r="U1331" s="30">
        <v>0</v>
      </c>
      <c r="V1331">
        <v>1</v>
      </c>
      <c r="W1331" t="s">
        <v>20</v>
      </c>
      <c r="Y1331" t="s">
        <v>1651</v>
      </c>
      <c r="Z1331" s="13">
        <v>82</v>
      </c>
      <c r="AA1331" s="13">
        <v>148</v>
      </c>
      <c r="AB1331" s="13">
        <v>35</v>
      </c>
      <c r="AC1331" s="13">
        <v>10</v>
      </c>
      <c r="AD1331" t="s">
        <v>20</v>
      </c>
      <c r="AE1331" t="s">
        <v>20</v>
      </c>
      <c r="AF1331" t="s">
        <v>20</v>
      </c>
      <c r="AG1331" t="s">
        <v>20</v>
      </c>
      <c r="AH1331" t="s">
        <v>20</v>
      </c>
      <c r="AI1331">
        <v>1</v>
      </c>
      <c r="AK1331">
        <v>1</v>
      </c>
      <c r="AL1331">
        <v>1</v>
      </c>
      <c r="AM1331">
        <v>2</v>
      </c>
      <c r="AN1331">
        <v>0</v>
      </c>
      <c r="AO1331">
        <v>0</v>
      </c>
      <c r="AQ1331">
        <v>2</v>
      </c>
      <c r="AR1331" t="s">
        <v>20</v>
      </c>
      <c r="AS1331" t="s">
        <v>20</v>
      </c>
      <c r="AT1331">
        <v>2</v>
      </c>
      <c r="AU1331">
        <v>0</v>
      </c>
      <c r="AV1331">
        <v>0</v>
      </c>
      <c r="BA1331" t="s">
        <v>2426</v>
      </c>
      <c r="BB1331" s="6" t="s">
        <v>1465</v>
      </c>
      <c r="BG1331" s="9"/>
      <c r="BI1331" t="s">
        <v>3146</v>
      </c>
    </row>
    <row r="1332" spans="1:61" x14ac:dyDescent="0.25">
      <c r="A1332" s="21" t="s">
        <v>493</v>
      </c>
      <c r="B1332" t="s">
        <v>517</v>
      </c>
      <c r="C1332" t="str">
        <f>VLOOKUP(Tabelle1[[#This Row],[bank_name]],list_all_banks!$B$1:$C$691,2,FALSE)</f>
        <v>ESA39000013</v>
      </c>
      <c r="D1332" s="6" t="s">
        <v>518</v>
      </c>
      <c r="E1332" s="42" t="str">
        <f t="shared" si="20"/>
        <v>31.12.2014</v>
      </c>
      <c r="F1332">
        <v>2014</v>
      </c>
      <c r="G1332">
        <v>1</v>
      </c>
      <c r="H1332">
        <v>2</v>
      </c>
      <c r="I1332" t="s">
        <v>1382</v>
      </c>
      <c r="J1332" t="s">
        <v>1382</v>
      </c>
      <c r="K1332" t="s">
        <v>493</v>
      </c>
      <c r="L1332">
        <v>0</v>
      </c>
      <c r="M1332" t="s">
        <v>14</v>
      </c>
      <c r="N1332" t="s">
        <v>19</v>
      </c>
      <c r="P1332">
        <v>1</v>
      </c>
      <c r="Q1332">
        <v>0</v>
      </c>
      <c r="R1332">
        <v>1</v>
      </c>
      <c r="S1332">
        <v>1</v>
      </c>
      <c r="U1332" s="30">
        <v>0</v>
      </c>
      <c r="V1332">
        <v>1</v>
      </c>
      <c r="W1332" t="s">
        <v>20</v>
      </c>
      <c r="Y1332" t="s">
        <v>1687</v>
      </c>
      <c r="Z1332" s="13">
        <v>245</v>
      </c>
      <c r="AA1332" s="13">
        <v>1184</v>
      </c>
      <c r="AB1332" s="13">
        <v>46</v>
      </c>
      <c r="AC1332" s="13">
        <v>19</v>
      </c>
      <c r="AD1332" t="s">
        <v>20</v>
      </c>
      <c r="AE1332" t="s">
        <v>20</v>
      </c>
      <c r="AF1332" t="s">
        <v>20</v>
      </c>
      <c r="AG1332" t="s">
        <v>20</v>
      </c>
      <c r="AH1332" t="s">
        <v>20</v>
      </c>
      <c r="AI1332">
        <v>1</v>
      </c>
      <c r="AK1332">
        <v>1</v>
      </c>
      <c r="AL1332">
        <v>1</v>
      </c>
      <c r="AM1332">
        <v>2</v>
      </c>
      <c r="AN1332">
        <v>0</v>
      </c>
      <c r="AO1332">
        <v>0</v>
      </c>
      <c r="AQ1332">
        <v>2</v>
      </c>
      <c r="AR1332" t="s">
        <v>20</v>
      </c>
      <c r="AS1332" t="s">
        <v>20</v>
      </c>
      <c r="AT1332">
        <v>2</v>
      </c>
      <c r="AU1332">
        <v>0</v>
      </c>
      <c r="AV1332">
        <v>0</v>
      </c>
      <c r="BA1332" t="s">
        <v>2426</v>
      </c>
      <c r="BB1332" s="6" t="s">
        <v>1465</v>
      </c>
      <c r="BG1332" s="9"/>
      <c r="BI1332" t="s">
        <v>3146</v>
      </c>
    </row>
    <row r="1333" spans="1:61" x14ac:dyDescent="0.25">
      <c r="A1333" s="21" t="s">
        <v>493</v>
      </c>
      <c r="B1333" t="s">
        <v>517</v>
      </c>
      <c r="C1333" t="str">
        <f>VLOOKUP(Tabelle1[[#This Row],[bank_name]],list_all_banks!$B$1:$C$691,2,FALSE)</f>
        <v>ESA39000013</v>
      </c>
      <c r="D1333" s="6" t="s">
        <v>518</v>
      </c>
      <c r="E1333" s="42" t="str">
        <f t="shared" si="20"/>
        <v>31.12.2014</v>
      </c>
      <c r="F1333">
        <v>2014</v>
      </c>
      <c r="G1333">
        <v>1</v>
      </c>
      <c r="H1333">
        <v>2</v>
      </c>
      <c r="I1333" t="s">
        <v>1382</v>
      </c>
      <c r="J1333" t="s">
        <v>1382</v>
      </c>
      <c r="K1333" t="s">
        <v>493</v>
      </c>
      <c r="L1333">
        <v>0</v>
      </c>
      <c r="M1333" t="s">
        <v>14</v>
      </c>
      <c r="N1333" t="s">
        <v>19</v>
      </c>
      <c r="P1333">
        <v>1</v>
      </c>
      <c r="Q1333">
        <v>0</v>
      </c>
      <c r="R1333">
        <v>1</v>
      </c>
      <c r="S1333">
        <v>1</v>
      </c>
      <c r="U1333" s="30">
        <v>0</v>
      </c>
      <c r="V1333">
        <v>1</v>
      </c>
      <c r="W1333" t="s">
        <v>20</v>
      </c>
      <c r="Y1333" t="s">
        <v>1656</v>
      </c>
      <c r="Z1333" s="13">
        <v>-1</v>
      </c>
      <c r="AA1333" s="13">
        <v>0</v>
      </c>
      <c r="AB1333" s="13">
        <v>-1</v>
      </c>
      <c r="AC1333" s="32">
        <v>0</v>
      </c>
      <c r="AD1333" t="s">
        <v>20</v>
      </c>
      <c r="AE1333" t="s">
        <v>20</v>
      </c>
      <c r="AF1333" t="s">
        <v>20</v>
      </c>
      <c r="AG1333" t="s">
        <v>20</v>
      </c>
      <c r="AH1333" t="s">
        <v>20</v>
      </c>
      <c r="AI1333">
        <v>1</v>
      </c>
      <c r="AJ1333" s="6" t="s">
        <v>2732</v>
      </c>
      <c r="AK1333">
        <v>1</v>
      </c>
      <c r="AL1333">
        <v>1</v>
      </c>
      <c r="AM1333">
        <v>2</v>
      </c>
      <c r="AN1333">
        <v>0</v>
      </c>
      <c r="AO1333">
        <v>0</v>
      </c>
      <c r="AQ1333">
        <v>2</v>
      </c>
      <c r="AR1333" t="s">
        <v>20</v>
      </c>
      <c r="AS1333" t="s">
        <v>20</v>
      </c>
      <c r="AT1333">
        <v>2</v>
      </c>
      <c r="AU1333">
        <v>0</v>
      </c>
      <c r="AV1333">
        <v>0</v>
      </c>
      <c r="BA1333" t="s">
        <v>2426</v>
      </c>
      <c r="BB1333" s="6" t="s">
        <v>1465</v>
      </c>
      <c r="BG1333" s="9"/>
      <c r="BI1333" t="s">
        <v>3146</v>
      </c>
    </row>
    <row r="1334" spans="1:61" s="44" customFormat="1" ht="15.75" thickBot="1" x14ac:dyDescent="0.3">
      <c r="A1334" s="165" t="s">
        <v>493</v>
      </c>
      <c r="B1334" s="44" t="s">
        <v>517</v>
      </c>
      <c r="C1334" s="44" t="str">
        <f>VLOOKUP(Tabelle1[[#This Row],[bank_name]],list_all_banks!$B$1:$C$691,2,FALSE)</f>
        <v>ESA39000013</v>
      </c>
      <c r="D1334" s="45" t="s">
        <v>518</v>
      </c>
      <c r="E1334" s="46" t="str">
        <f t="shared" si="20"/>
        <v>31.12.2014</v>
      </c>
      <c r="F1334" s="44">
        <v>2014</v>
      </c>
      <c r="G1334" s="44">
        <v>1</v>
      </c>
      <c r="H1334" s="44">
        <v>2</v>
      </c>
      <c r="I1334" s="44" t="s">
        <v>1382</v>
      </c>
      <c r="J1334" s="44" t="s">
        <v>1382</v>
      </c>
      <c r="K1334" s="44" t="s">
        <v>493</v>
      </c>
      <c r="L1334" s="44">
        <v>0</v>
      </c>
      <c r="M1334" s="44" t="s">
        <v>14</v>
      </c>
      <c r="N1334" s="44" t="s">
        <v>19</v>
      </c>
      <c r="O1334" s="45"/>
      <c r="P1334" s="44">
        <v>1</v>
      </c>
      <c r="Q1334" s="44">
        <v>0</v>
      </c>
      <c r="R1334" s="44">
        <v>1</v>
      </c>
      <c r="S1334" s="44">
        <v>1</v>
      </c>
      <c r="T1334" s="45"/>
      <c r="U1334" s="157">
        <v>0</v>
      </c>
      <c r="V1334" s="44">
        <v>1</v>
      </c>
      <c r="W1334" s="44" t="s">
        <v>20</v>
      </c>
      <c r="X1334" s="45"/>
      <c r="Y1334" s="44" t="s">
        <v>1650</v>
      </c>
      <c r="Z1334" s="123">
        <v>6590</v>
      </c>
      <c r="AA1334" s="123">
        <v>13830</v>
      </c>
      <c r="AB1334" s="123">
        <v>3727</v>
      </c>
      <c r="AC1334" s="123">
        <v>-61</v>
      </c>
      <c r="AD1334" s="44" t="s">
        <v>20</v>
      </c>
      <c r="AE1334" s="44" t="s">
        <v>20</v>
      </c>
      <c r="AF1334" s="44" t="s">
        <v>20</v>
      </c>
      <c r="AG1334" s="44" t="s">
        <v>20</v>
      </c>
      <c r="AH1334" s="44" t="s">
        <v>20</v>
      </c>
      <c r="AI1334" s="44">
        <v>1</v>
      </c>
      <c r="AJ1334" s="45"/>
      <c r="AK1334" s="44">
        <v>1</v>
      </c>
      <c r="AL1334" s="44">
        <v>1</v>
      </c>
      <c r="AM1334" s="44">
        <v>2</v>
      </c>
      <c r="AN1334" s="44">
        <v>0</v>
      </c>
      <c r="AO1334" s="44">
        <v>0</v>
      </c>
      <c r="AP1334" s="45"/>
      <c r="AQ1334" s="44">
        <v>2</v>
      </c>
      <c r="AR1334" s="44" t="s">
        <v>20</v>
      </c>
      <c r="AS1334" s="44" t="s">
        <v>20</v>
      </c>
      <c r="AT1334" s="44">
        <v>2</v>
      </c>
      <c r="AU1334" s="44">
        <v>0</v>
      </c>
      <c r="AV1334" s="44">
        <v>0</v>
      </c>
      <c r="AY1334" s="45"/>
      <c r="AZ1334" s="46"/>
      <c r="BA1334" s="44" t="s">
        <v>2426</v>
      </c>
      <c r="BB1334" s="45" t="s">
        <v>1465</v>
      </c>
      <c r="BH1334" s="45"/>
      <c r="BI1334" t="s">
        <v>3146</v>
      </c>
    </row>
    <row r="1335" spans="1:61" x14ac:dyDescent="0.25">
      <c r="A1335" s="21" t="s">
        <v>493</v>
      </c>
      <c r="B1335" t="s">
        <v>517</v>
      </c>
      <c r="C1335" t="str">
        <f>VLOOKUP(Tabelle1[[#This Row],[bank_name]],list_all_banks!$B$1:$C$691,2,FALSE)</f>
        <v>ESA39000013</v>
      </c>
      <c r="D1335" s="6" t="s">
        <v>518</v>
      </c>
      <c r="E1335" s="42" t="str">
        <f t="shared" si="20"/>
        <v>31.12.2015</v>
      </c>
      <c r="F1335">
        <v>2015</v>
      </c>
      <c r="G1335">
        <v>1</v>
      </c>
      <c r="H1335">
        <v>2</v>
      </c>
      <c r="I1335" t="s">
        <v>1382</v>
      </c>
      <c r="J1335">
        <v>2</v>
      </c>
      <c r="K1335" t="s">
        <v>1366</v>
      </c>
      <c r="L1335">
        <v>0</v>
      </c>
      <c r="M1335" t="s">
        <v>14</v>
      </c>
      <c r="N1335" t="s">
        <v>19</v>
      </c>
      <c r="P1335">
        <v>3</v>
      </c>
      <c r="Q1335">
        <v>0</v>
      </c>
      <c r="R1335">
        <v>0</v>
      </c>
      <c r="S1335">
        <v>1</v>
      </c>
      <c r="U1335" s="30">
        <v>0</v>
      </c>
      <c r="V1335">
        <v>1</v>
      </c>
      <c r="W1335" t="s">
        <v>20</v>
      </c>
      <c r="Y1335" t="s">
        <v>820</v>
      </c>
      <c r="Z1335" s="13">
        <v>6561</v>
      </c>
      <c r="AA1335" s="13">
        <v>24716</v>
      </c>
      <c r="AB1335" s="13">
        <v>1514</v>
      </c>
      <c r="AC1335" s="13">
        <v>582</v>
      </c>
      <c r="AD1335" t="s">
        <v>20</v>
      </c>
      <c r="AE1335" t="s">
        <v>20</v>
      </c>
      <c r="AF1335" t="s">
        <v>20</v>
      </c>
      <c r="AG1335" t="s">
        <v>20</v>
      </c>
      <c r="AH1335" t="s">
        <v>20</v>
      </c>
      <c r="AI1335">
        <v>1</v>
      </c>
      <c r="AK1335">
        <v>1</v>
      </c>
      <c r="AL1335">
        <v>0</v>
      </c>
      <c r="AM1335">
        <v>2</v>
      </c>
      <c r="AN1335">
        <v>0</v>
      </c>
      <c r="AO1335">
        <v>0</v>
      </c>
      <c r="AP1335" s="6" t="s">
        <v>2731</v>
      </c>
      <c r="AQ1335">
        <v>2</v>
      </c>
      <c r="AR1335" t="s">
        <v>20</v>
      </c>
      <c r="AS1335" t="s">
        <v>20</v>
      </c>
      <c r="AT1335">
        <v>2</v>
      </c>
      <c r="AU1335">
        <v>0</v>
      </c>
      <c r="AV1335">
        <v>0</v>
      </c>
      <c r="AY1335" s="6" t="s">
        <v>1688</v>
      </c>
      <c r="BA1335" s="14" t="s">
        <v>2427</v>
      </c>
      <c r="BB1335" s="238" t="s">
        <v>1676</v>
      </c>
      <c r="BG1335" s="9"/>
      <c r="BI1335" t="s">
        <v>3146</v>
      </c>
    </row>
    <row r="1336" spans="1:61" x14ac:dyDescent="0.25">
      <c r="A1336" s="21" t="s">
        <v>493</v>
      </c>
      <c r="B1336" t="s">
        <v>517</v>
      </c>
      <c r="C1336" t="str">
        <f>VLOOKUP(Tabelle1[[#This Row],[bank_name]],list_all_banks!$B$1:$C$691,2,FALSE)</f>
        <v>ESA39000013</v>
      </c>
      <c r="D1336" s="6" t="s">
        <v>518</v>
      </c>
      <c r="E1336" s="42" t="str">
        <f t="shared" si="20"/>
        <v>31.12.2015</v>
      </c>
      <c r="F1336">
        <v>2015</v>
      </c>
      <c r="G1336">
        <v>1</v>
      </c>
      <c r="H1336">
        <v>2</v>
      </c>
      <c r="I1336" t="s">
        <v>1382</v>
      </c>
      <c r="J1336">
        <v>2</v>
      </c>
      <c r="K1336" t="s">
        <v>1366</v>
      </c>
      <c r="L1336">
        <v>0</v>
      </c>
      <c r="M1336" t="s">
        <v>14</v>
      </c>
      <c r="N1336" t="s">
        <v>19</v>
      </c>
      <c r="P1336">
        <v>3</v>
      </c>
      <c r="Q1336">
        <v>0</v>
      </c>
      <c r="R1336">
        <v>0</v>
      </c>
      <c r="S1336">
        <v>1</v>
      </c>
      <c r="U1336" s="30">
        <v>0</v>
      </c>
      <c r="V1336">
        <v>1</v>
      </c>
      <c r="W1336" t="s">
        <v>20</v>
      </c>
      <c r="Y1336" t="s">
        <v>1632</v>
      </c>
      <c r="Z1336" s="13">
        <v>1548</v>
      </c>
      <c r="AA1336" s="13">
        <v>7475</v>
      </c>
      <c r="AB1336" s="13">
        <v>544</v>
      </c>
      <c r="AC1336" s="13">
        <v>202</v>
      </c>
      <c r="AD1336" t="s">
        <v>20</v>
      </c>
      <c r="AE1336" t="s">
        <v>20</v>
      </c>
      <c r="AF1336" t="s">
        <v>20</v>
      </c>
      <c r="AG1336" t="s">
        <v>20</v>
      </c>
      <c r="AH1336" t="s">
        <v>20</v>
      </c>
      <c r="AI1336">
        <v>1</v>
      </c>
      <c r="AK1336">
        <v>1</v>
      </c>
      <c r="AL1336">
        <v>0</v>
      </c>
      <c r="AM1336">
        <v>2</v>
      </c>
      <c r="AN1336">
        <v>0</v>
      </c>
      <c r="AO1336">
        <v>0</v>
      </c>
      <c r="AQ1336">
        <v>2</v>
      </c>
      <c r="AR1336" t="s">
        <v>20</v>
      </c>
      <c r="AS1336" t="s">
        <v>20</v>
      </c>
      <c r="AT1336">
        <v>2</v>
      </c>
      <c r="AU1336">
        <v>0</v>
      </c>
      <c r="AV1336">
        <v>0</v>
      </c>
      <c r="BA1336" s="14" t="s">
        <v>2427</v>
      </c>
      <c r="BB1336" s="238" t="s">
        <v>1676</v>
      </c>
      <c r="BG1336" s="9"/>
      <c r="BI1336" t="s">
        <v>3146</v>
      </c>
    </row>
    <row r="1337" spans="1:61" x14ac:dyDescent="0.25">
      <c r="A1337" s="88" t="s">
        <v>493</v>
      </c>
      <c r="B1337" s="9" t="s">
        <v>517</v>
      </c>
      <c r="C1337" s="9" t="str">
        <f>VLOOKUP(Tabelle1[[#This Row],[bank_name]],list_all_banks!$B$1:$C$691,2,FALSE)</f>
        <v>ESA39000013</v>
      </c>
      <c r="D1337" s="6" t="s">
        <v>518</v>
      </c>
      <c r="E1337" s="42" t="str">
        <f t="shared" si="20"/>
        <v>31.12.2015</v>
      </c>
      <c r="F1337" s="9">
        <v>2015</v>
      </c>
      <c r="G1337" s="9">
        <v>1</v>
      </c>
      <c r="H1337" s="9">
        <v>2</v>
      </c>
      <c r="I1337" s="9" t="s">
        <v>1382</v>
      </c>
      <c r="J1337" s="9">
        <v>2</v>
      </c>
      <c r="K1337" s="9" t="s">
        <v>1366</v>
      </c>
      <c r="L1337" s="9">
        <v>0</v>
      </c>
      <c r="M1337" s="9" t="s">
        <v>14</v>
      </c>
      <c r="N1337" s="9" t="s">
        <v>19</v>
      </c>
      <c r="P1337" s="9">
        <v>3</v>
      </c>
      <c r="Q1337" s="9">
        <v>0</v>
      </c>
      <c r="R1337" s="9">
        <v>0</v>
      </c>
      <c r="S1337" s="9">
        <v>1</v>
      </c>
      <c r="U1337" s="90">
        <v>0</v>
      </c>
      <c r="V1337" s="9">
        <v>1</v>
      </c>
      <c r="W1337" s="9" t="s">
        <v>20</v>
      </c>
      <c r="Y1337" s="9" t="s">
        <v>1633</v>
      </c>
      <c r="Z1337" s="68">
        <v>7</v>
      </c>
      <c r="AA1337" s="68">
        <v>9</v>
      </c>
      <c r="AB1337" s="68">
        <v>2</v>
      </c>
      <c r="AC1337" s="68">
        <v>0</v>
      </c>
      <c r="AD1337" s="9" t="s">
        <v>20</v>
      </c>
      <c r="AE1337" s="9" t="s">
        <v>20</v>
      </c>
      <c r="AF1337" s="9" t="s">
        <v>20</v>
      </c>
      <c r="AG1337" s="9" t="s">
        <v>20</v>
      </c>
      <c r="AH1337" s="9" t="s">
        <v>20</v>
      </c>
      <c r="AI1337" s="9">
        <v>1</v>
      </c>
      <c r="AK1337" s="9">
        <v>1</v>
      </c>
      <c r="AL1337" s="9">
        <v>0</v>
      </c>
      <c r="AM1337" s="9">
        <v>2</v>
      </c>
      <c r="AN1337" s="9">
        <v>0</v>
      </c>
      <c r="AO1337" s="9">
        <v>0</v>
      </c>
      <c r="AQ1337" s="9">
        <v>2</v>
      </c>
      <c r="AR1337" s="9" t="s">
        <v>20</v>
      </c>
      <c r="AS1337" s="9" t="s">
        <v>20</v>
      </c>
      <c r="AT1337" s="9">
        <v>2</v>
      </c>
      <c r="AU1337" s="9">
        <v>0</v>
      </c>
      <c r="AV1337" s="9">
        <v>0</v>
      </c>
      <c r="AW1337" s="9"/>
      <c r="AX1337" s="9"/>
      <c r="BA1337" s="63" t="s">
        <v>2427</v>
      </c>
      <c r="BB1337" s="238" t="s">
        <v>1676</v>
      </c>
      <c r="BG1337" s="9"/>
      <c r="BI1337" t="s">
        <v>3146</v>
      </c>
    </row>
    <row r="1338" spans="1:61" x14ac:dyDescent="0.25">
      <c r="A1338" s="21" t="s">
        <v>493</v>
      </c>
      <c r="B1338" t="s">
        <v>517</v>
      </c>
      <c r="C1338" t="str">
        <f>VLOOKUP(Tabelle1[[#This Row],[bank_name]],list_all_banks!$B$1:$C$691,2,FALSE)</f>
        <v>ESA39000013</v>
      </c>
      <c r="D1338" s="6" t="s">
        <v>518</v>
      </c>
      <c r="E1338" s="42" t="str">
        <f t="shared" si="20"/>
        <v>31.12.2015</v>
      </c>
      <c r="F1338">
        <v>2015</v>
      </c>
      <c r="G1338">
        <v>1</v>
      </c>
      <c r="H1338">
        <v>2</v>
      </c>
      <c r="I1338" t="s">
        <v>1382</v>
      </c>
      <c r="J1338">
        <v>2</v>
      </c>
      <c r="K1338" t="s">
        <v>1366</v>
      </c>
      <c r="L1338">
        <v>0</v>
      </c>
      <c r="M1338" t="s">
        <v>14</v>
      </c>
      <c r="N1338" t="s">
        <v>19</v>
      </c>
      <c r="P1338">
        <v>3</v>
      </c>
      <c r="Q1338">
        <v>0</v>
      </c>
      <c r="R1338">
        <v>0</v>
      </c>
      <c r="S1338">
        <v>1</v>
      </c>
      <c r="U1338" s="30">
        <v>0</v>
      </c>
      <c r="V1338">
        <v>1</v>
      </c>
      <c r="W1338" t="s">
        <v>20</v>
      </c>
      <c r="Y1338" t="s">
        <v>154</v>
      </c>
      <c r="Z1338" s="13">
        <v>129</v>
      </c>
      <c r="AA1338" s="13">
        <v>382</v>
      </c>
      <c r="AB1338" s="13">
        <v>43</v>
      </c>
      <c r="AC1338" s="13">
        <v>0</v>
      </c>
      <c r="AD1338" t="s">
        <v>20</v>
      </c>
      <c r="AE1338" t="s">
        <v>20</v>
      </c>
      <c r="AF1338" t="s">
        <v>20</v>
      </c>
      <c r="AG1338" t="s">
        <v>20</v>
      </c>
      <c r="AH1338" t="s">
        <v>20</v>
      </c>
      <c r="AI1338">
        <v>1</v>
      </c>
      <c r="AK1338">
        <v>1</v>
      </c>
      <c r="AL1338">
        <v>0</v>
      </c>
      <c r="AM1338">
        <v>2</v>
      </c>
      <c r="AN1338">
        <v>0</v>
      </c>
      <c r="AO1338">
        <v>0</v>
      </c>
      <c r="AQ1338">
        <v>2</v>
      </c>
      <c r="AR1338" t="s">
        <v>20</v>
      </c>
      <c r="AS1338" t="s">
        <v>20</v>
      </c>
      <c r="AT1338">
        <v>2</v>
      </c>
      <c r="AU1338">
        <v>0</v>
      </c>
      <c r="AV1338">
        <v>0</v>
      </c>
      <c r="BA1338" s="14" t="s">
        <v>2427</v>
      </c>
      <c r="BB1338" s="238" t="s">
        <v>1676</v>
      </c>
      <c r="BG1338" s="9"/>
      <c r="BI1338" t="s">
        <v>3146</v>
      </c>
    </row>
    <row r="1339" spans="1:61" x14ac:dyDescent="0.25">
      <c r="A1339" s="21" t="s">
        <v>493</v>
      </c>
      <c r="B1339" t="s">
        <v>517</v>
      </c>
      <c r="C1339" t="str">
        <f>VLOOKUP(Tabelle1[[#This Row],[bank_name]],list_all_banks!$B$1:$C$691,2,FALSE)</f>
        <v>ESA39000013</v>
      </c>
      <c r="D1339" s="6" t="s">
        <v>518</v>
      </c>
      <c r="E1339" s="42" t="str">
        <f t="shared" si="20"/>
        <v>31.12.2015</v>
      </c>
      <c r="F1339">
        <v>2015</v>
      </c>
      <c r="G1339">
        <v>1</v>
      </c>
      <c r="H1339">
        <v>2</v>
      </c>
      <c r="I1339" t="s">
        <v>1382</v>
      </c>
      <c r="J1339">
        <v>2</v>
      </c>
      <c r="K1339" t="s">
        <v>1366</v>
      </c>
      <c r="L1339">
        <v>0</v>
      </c>
      <c r="M1339" t="s">
        <v>14</v>
      </c>
      <c r="N1339" t="s">
        <v>19</v>
      </c>
      <c r="P1339">
        <v>3</v>
      </c>
      <c r="Q1339">
        <v>0</v>
      </c>
      <c r="R1339">
        <v>0</v>
      </c>
      <c r="S1339">
        <v>1</v>
      </c>
      <c r="U1339" s="30">
        <v>0</v>
      </c>
      <c r="V1339">
        <v>1</v>
      </c>
      <c r="W1339" t="s">
        <v>20</v>
      </c>
      <c r="Y1339" t="s">
        <v>1675</v>
      </c>
      <c r="Z1339" s="13">
        <v>19</v>
      </c>
      <c r="AA1339" s="13">
        <v>43</v>
      </c>
      <c r="AB1339" s="13">
        <v>15</v>
      </c>
      <c r="AC1339" s="32">
        <v>0</v>
      </c>
      <c r="AD1339" t="s">
        <v>20</v>
      </c>
      <c r="AE1339" t="s">
        <v>20</v>
      </c>
      <c r="AF1339" t="s">
        <v>20</v>
      </c>
      <c r="AG1339" t="s">
        <v>20</v>
      </c>
      <c r="AH1339" t="s">
        <v>20</v>
      </c>
      <c r="AI1339">
        <v>1</v>
      </c>
      <c r="AJ1339" s="6" t="s">
        <v>2730</v>
      </c>
      <c r="AK1339">
        <v>1</v>
      </c>
      <c r="AL1339">
        <v>0</v>
      </c>
      <c r="AM1339">
        <v>2</v>
      </c>
      <c r="AN1339">
        <v>0</v>
      </c>
      <c r="AO1339">
        <v>0</v>
      </c>
      <c r="AQ1339">
        <v>2</v>
      </c>
      <c r="AR1339" t="s">
        <v>20</v>
      </c>
      <c r="AS1339" t="s">
        <v>20</v>
      </c>
      <c r="AT1339">
        <v>2</v>
      </c>
      <c r="AU1339">
        <v>0</v>
      </c>
      <c r="AV1339">
        <v>0</v>
      </c>
      <c r="BA1339" s="14" t="s">
        <v>2427</v>
      </c>
      <c r="BB1339" s="238" t="s">
        <v>1676</v>
      </c>
      <c r="BG1339" s="9"/>
      <c r="BI1339" t="s">
        <v>3146</v>
      </c>
    </row>
    <row r="1340" spans="1:61" x14ac:dyDescent="0.25">
      <c r="A1340" s="21" t="s">
        <v>493</v>
      </c>
      <c r="B1340" t="s">
        <v>517</v>
      </c>
      <c r="C1340" t="str">
        <f>VLOOKUP(Tabelle1[[#This Row],[bank_name]],list_all_banks!$B$1:$C$691,2,FALSE)</f>
        <v>ESA39000013</v>
      </c>
      <c r="D1340" s="6" t="s">
        <v>518</v>
      </c>
      <c r="E1340" s="42" t="str">
        <f t="shared" si="20"/>
        <v>31.12.2015</v>
      </c>
      <c r="F1340">
        <v>2015</v>
      </c>
      <c r="G1340">
        <v>1</v>
      </c>
      <c r="H1340">
        <v>2</v>
      </c>
      <c r="I1340" t="s">
        <v>1382</v>
      </c>
      <c r="J1340">
        <v>2</v>
      </c>
      <c r="K1340" t="s">
        <v>1366</v>
      </c>
      <c r="L1340">
        <v>0</v>
      </c>
      <c r="M1340" t="s">
        <v>14</v>
      </c>
      <c r="N1340" t="s">
        <v>19</v>
      </c>
      <c r="P1340">
        <v>3</v>
      </c>
      <c r="Q1340">
        <v>0</v>
      </c>
      <c r="R1340">
        <v>0</v>
      </c>
      <c r="S1340">
        <v>1</v>
      </c>
      <c r="U1340" s="30">
        <v>0</v>
      </c>
      <c r="V1340">
        <v>1</v>
      </c>
      <c r="W1340" t="s">
        <v>20</v>
      </c>
      <c r="Y1340" t="s">
        <v>239</v>
      </c>
      <c r="Z1340" s="13">
        <v>83</v>
      </c>
      <c r="AA1340" s="13">
        <v>118</v>
      </c>
      <c r="AB1340" s="13">
        <v>60</v>
      </c>
      <c r="AC1340" s="13">
        <v>9</v>
      </c>
      <c r="AD1340" t="s">
        <v>20</v>
      </c>
      <c r="AE1340" t="s">
        <v>20</v>
      </c>
      <c r="AF1340" t="s">
        <v>20</v>
      </c>
      <c r="AG1340" t="s">
        <v>20</v>
      </c>
      <c r="AH1340" t="s">
        <v>20</v>
      </c>
      <c r="AI1340">
        <v>1</v>
      </c>
      <c r="AK1340">
        <v>1</v>
      </c>
      <c r="AL1340">
        <v>0</v>
      </c>
      <c r="AM1340">
        <v>2</v>
      </c>
      <c r="AN1340">
        <v>0</v>
      </c>
      <c r="AO1340">
        <v>0</v>
      </c>
      <c r="AQ1340">
        <v>2</v>
      </c>
      <c r="AR1340" t="s">
        <v>20</v>
      </c>
      <c r="AS1340" t="s">
        <v>20</v>
      </c>
      <c r="AT1340">
        <v>2</v>
      </c>
      <c r="AU1340">
        <v>0</v>
      </c>
      <c r="AV1340">
        <v>0</v>
      </c>
      <c r="BA1340" s="14" t="s">
        <v>2427</v>
      </c>
      <c r="BB1340" s="238" t="s">
        <v>1676</v>
      </c>
      <c r="BG1340" s="9"/>
      <c r="BI1340" t="s">
        <v>3146</v>
      </c>
    </row>
    <row r="1341" spans="1:61" x14ac:dyDescent="0.25">
      <c r="A1341" s="21" t="s">
        <v>493</v>
      </c>
      <c r="B1341" t="s">
        <v>517</v>
      </c>
      <c r="C1341" t="str">
        <f>VLOOKUP(Tabelle1[[#This Row],[bank_name]],list_all_banks!$B$1:$C$691,2,FALSE)</f>
        <v>ESA39000013</v>
      </c>
      <c r="D1341" s="6" t="s">
        <v>518</v>
      </c>
      <c r="E1341" s="42" t="str">
        <f t="shared" si="20"/>
        <v>31.12.2015</v>
      </c>
      <c r="F1341">
        <v>2015</v>
      </c>
      <c r="G1341">
        <v>1</v>
      </c>
      <c r="H1341">
        <v>2</v>
      </c>
      <c r="I1341" t="s">
        <v>1382</v>
      </c>
      <c r="J1341">
        <v>2</v>
      </c>
      <c r="K1341" t="s">
        <v>1366</v>
      </c>
      <c r="L1341">
        <v>0</v>
      </c>
      <c r="M1341" t="s">
        <v>14</v>
      </c>
      <c r="N1341" t="s">
        <v>19</v>
      </c>
      <c r="P1341">
        <v>3</v>
      </c>
      <c r="Q1341">
        <v>0</v>
      </c>
      <c r="R1341">
        <v>0</v>
      </c>
      <c r="S1341">
        <v>1</v>
      </c>
      <c r="U1341" s="30">
        <v>0</v>
      </c>
      <c r="V1341">
        <v>1</v>
      </c>
      <c r="W1341" t="s">
        <v>20</v>
      </c>
      <c r="Y1341" t="s">
        <v>1677</v>
      </c>
      <c r="Z1341" s="13">
        <v>11720</v>
      </c>
      <c r="AA1341" s="13">
        <v>44957</v>
      </c>
      <c r="AB1341" s="13">
        <v>2411</v>
      </c>
      <c r="AC1341" s="32">
        <v>361</v>
      </c>
      <c r="AD1341" t="s">
        <v>20</v>
      </c>
      <c r="AE1341" t="s">
        <v>20</v>
      </c>
      <c r="AF1341" t="s">
        <v>20</v>
      </c>
      <c r="AG1341" t="s">
        <v>20</v>
      </c>
      <c r="AH1341" t="s">
        <v>20</v>
      </c>
      <c r="AI1341">
        <v>1</v>
      </c>
      <c r="AK1341">
        <v>1</v>
      </c>
      <c r="AL1341">
        <v>0</v>
      </c>
      <c r="AM1341">
        <v>2</v>
      </c>
      <c r="AN1341">
        <v>0</v>
      </c>
      <c r="AO1341">
        <v>0</v>
      </c>
      <c r="AQ1341">
        <v>2</v>
      </c>
      <c r="AR1341" t="s">
        <v>20</v>
      </c>
      <c r="AS1341" t="s">
        <v>20</v>
      </c>
      <c r="AT1341">
        <v>2</v>
      </c>
      <c r="AU1341">
        <v>0</v>
      </c>
      <c r="AV1341">
        <v>0</v>
      </c>
      <c r="BA1341" s="14" t="s">
        <v>2427</v>
      </c>
      <c r="BB1341" s="238" t="s">
        <v>1676</v>
      </c>
      <c r="BG1341" s="9"/>
      <c r="BI1341" t="s">
        <v>3146</v>
      </c>
    </row>
    <row r="1342" spans="1:61" x14ac:dyDescent="0.25">
      <c r="A1342" s="21" t="s">
        <v>493</v>
      </c>
      <c r="B1342" t="s">
        <v>517</v>
      </c>
      <c r="C1342" t="str">
        <f>VLOOKUP(Tabelle1[[#This Row],[bank_name]],list_all_banks!$B$1:$C$691,2,FALSE)</f>
        <v>ESA39000013</v>
      </c>
      <c r="D1342" s="6" t="s">
        <v>518</v>
      </c>
      <c r="E1342" s="42" t="str">
        <f t="shared" si="20"/>
        <v>31.12.2015</v>
      </c>
      <c r="F1342">
        <v>2015</v>
      </c>
      <c r="G1342">
        <v>1</v>
      </c>
      <c r="H1342">
        <v>2</v>
      </c>
      <c r="I1342" t="s">
        <v>1382</v>
      </c>
      <c r="J1342">
        <v>2</v>
      </c>
      <c r="K1342" t="s">
        <v>1366</v>
      </c>
      <c r="L1342">
        <v>0</v>
      </c>
      <c r="M1342" t="s">
        <v>14</v>
      </c>
      <c r="N1342" t="s">
        <v>19</v>
      </c>
      <c r="P1342">
        <v>3</v>
      </c>
      <c r="Q1342">
        <v>0</v>
      </c>
      <c r="R1342">
        <v>0</v>
      </c>
      <c r="S1342">
        <v>1</v>
      </c>
      <c r="U1342" s="30">
        <v>0</v>
      </c>
      <c r="V1342">
        <v>1</v>
      </c>
      <c r="W1342" t="s">
        <v>20</v>
      </c>
      <c r="Y1342" t="s">
        <v>1678</v>
      </c>
      <c r="Z1342" s="13">
        <v>34</v>
      </c>
      <c r="AA1342" s="13">
        <v>135</v>
      </c>
      <c r="AB1342" s="13">
        <v>9</v>
      </c>
      <c r="AC1342" s="13">
        <v>2</v>
      </c>
      <c r="AD1342" t="s">
        <v>20</v>
      </c>
      <c r="AE1342" t="s">
        <v>20</v>
      </c>
      <c r="AF1342" t="s">
        <v>20</v>
      </c>
      <c r="AG1342" t="s">
        <v>20</v>
      </c>
      <c r="AH1342" t="s">
        <v>20</v>
      </c>
      <c r="AI1342">
        <v>1</v>
      </c>
      <c r="AK1342">
        <v>1</v>
      </c>
      <c r="AL1342">
        <v>0</v>
      </c>
      <c r="AM1342">
        <v>2</v>
      </c>
      <c r="AN1342">
        <v>0</v>
      </c>
      <c r="AO1342">
        <v>0</v>
      </c>
      <c r="AQ1342">
        <v>2</v>
      </c>
      <c r="AR1342" t="s">
        <v>20</v>
      </c>
      <c r="AS1342" t="s">
        <v>20</v>
      </c>
      <c r="AT1342">
        <v>2</v>
      </c>
      <c r="AU1342">
        <v>0</v>
      </c>
      <c r="AV1342">
        <v>0</v>
      </c>
      <c r="BA1342" s="14" t="s">
        <v>2427</v>
      </c>
      <c r="BB1342" s="238" t="s">
        <v>1676</v>
      </c>
      <c r="BG1342" s="9"/>
      <c r="BI1342" t="s">
        <v>3146</v>
      </c>
    </row>
    <row r="1343" spans="1:61" x14ac:dyDescent="0.25">
      <c r="A1343" s="21" t="s">
        <v>493</v>
      </c>
      <c r="B1343" t="s">
        <v>517</v>
      </c>
      <c r="C1343" t="str">
        <f>VLOOKUP(Tabelle1[[#This Row],[bank_name]],list_all_banks!$B$1:$C$691,2,FALSE)</f>
        <v>ESA39000013</v>
      </c>
      <c r="D1343" s="6" t="s">
        <v>518</v>
      </c>
      <c r="E1343" s="42" t="str">
        <f t="shared" si="20"/>
        <v>31.12.2015</v>
      </c>
      <c r="F1343">
        <v>2015</v>
      </c>
      <c r="G1343">
        <v>1</v>
      </c>
      <c r="H1343">
        <v>2</v>
      </c>
      <c r="I1343" t="s">
        <v>1382</v>
      </c>
      <c r="J1343">
        <v>2</v>
      </c>
      <c r="K1343" t="s">
        <v>1366</v>
      </c>
      <c r="L1343">
        <v>0</v>
      </c>
      <c r="M1343" t="s">
        <v>14</v>
      </c>
      <c r="N1343" t="s">
        <v>19</v>
      </c>
      <c r="P1343">
        <v>3</v>
      </c>
      <c r="Q1343">
        <v>0</v>
      </c>
      <c r="R1343">
        <v>0</v>
      </c>
      <c r="S1343">
        <v>1</v>
      </c>
      <c r="U1343" s="30">
        <v>0</v>
      </c>
      <c r="V1343">
        <v>1</v>
      </c>
      <c r="W1343" t="s">
        <v>20</v>
      </c>
      <c r="Y1343" t="s">
        <v>1679</v>
      </c>
      <c r="Z1343" s="13">
        <v>2364</v>
      </c>
      <c r="AA1343" s="13">
        <v>12041</v>
      </c>
      <c r="AB1343" s="13">
        <v>828</v>
      </c>
      <c r="AC1343" s="13">
        <v>166</v>
      </c>
      <c r="AD1343" t="s">
        <v>20</v>
      </c>
      <c r="AE1343" t="s">
        <v>20</v>
      </c>
      <c r="AF1343" t="s">
        <v>20</v>
      </c>
      <c r="AG1343" t="s">
        <v>20</v>
      </c>
      <c r="AH1343" t="s">
        <v>20</v>
      </c>
      <c r="AI1343">
        <v>1</v>
      </c>
      <c r="AK1343">
        <v>1</v>
      </c>
      <c r="AL1343">
        <v>0</v>
      </c>
      <c r="AM1343">
        <v>2</v>
      </c>
      <c r="AN1343">
        <v>0</v>
      </c>
      <c r="AO1343">
        <v>0</v>
      </c>
      <c r="AQ1343">
        <v>2</v>
      </c>
      <c r="AR1343" t="s">
        <v>20</v>
      </c>
      <c r="AS1343" t="s">
        <v>20</v>
      </c>
      <c r="AT1343">
        <v>2</v>
      </c>
      <c r="AU1343">
        <v>0</v>
      </c>
      <c r="AV1343">
        <v>0</v>
      </c>
      <c r="BA1343" s="14" t="s">
        <v>2427</v>
      </c>
      <c r="BB1343" s="238" t="s">
        <v>1676</v>
      </c>
      <c r="BG1343" s="9"/>
      <c r="BI1343" t="s">
        <v>3146</v>
      </c>
    </row>
    <row r="1344" spans="1:61" x14ac:dyDescent="0.25">
      <c r="A1344" s="21" t="s">
        <v>493</v>
      </c>
      <c r="B1344" t="s">
        <v>517</v>
      </c>
      <c r="C1344" t="str">
        <f>VLOOKUP(Tabelle1[[#This Row],[bank_name]],list_all_banks!$B$1:$C$691,2,FALSE)</f>
        <v>ESA39000013</v>
      </c>
      <c r="D1344" s="6" t="s">
        <v>518</v>
      </c>
      <c r="E1344" s="42" t="str">
        <f t="shared" si="20"/>
        <v>31.12.2015</v>
      </c>
      <c r="F1344">
        <v>2015</v>
      </c>
      <c r="G1344">
        <v>1</v>
      </c>
      <c r="H1344">
        <v>2</v>
      </c>
      <c r="I1344" t="s">
        <v>1382</v>
      </c>
      <c r="J1344">
        <v>2</v>
      </c>
      <c r="K1344" t="s">
        <v>1366</v>
      </c>
      <c r="L1344">
        <v>0</v>
      </c>
      <c r="M1344" t="s">
        <v>14</v>
      </c>
      <c r="N1344" t="s">
        <v>19</v>
      </c>
      <c r="P1344">
        <v>3</v>
      </c>
      <c r="Q1344">
        <v>0</v>
      </c>
      <c r="R1344">
        <v>0</v>
      </c>
      <c r="S1344">
        <v>1</v>
      </c>
      <c r="U1344" s="30">
        <v>0</v>
      </c>
      <c r="V1344">
        <v>1</v>
      </c>
      <c r="W1344" t="s">
        <v>20</v>
      </c>
      <c r="Y1344" t="s">
        <v>1660</v>
      </c>
      <c r="Z1344" s="13">
        <v>89</v>
      </c>
      <c r="AA1344" s="13">
        <v>197</v>
      </c>
      <c r="AB1344" s="13">
        <v>29</v>
      </c>
      <c r="AC1344" s="13">
        <v>16</v>
      </c>
      <c r="AD1344" t="s">
        <v>20</v>
      </c>
      <c r="AE1344" t="s">
        <v>20</v>
      </c>
      <c r="AF1344" t="s">
        <v>20</v>
      </c>
      <c r="AG1344" t="s">
        <v>20</v>
      </c>
      <c r="AH1344" t="s">
        <v>20</v>
      </c>
      <c r="AI1344">
        <v>1</v>
      </c>
      <c r="AK1344">
        <v>1</v>
      </c>
      <c r="AL1344">
        <v>0</v>
      </c>
      <c r="AM1344">
        <v>2</v>
      </c>
      <c r="AN1344">
        <v>0</v>
      </c>
      <c r="AO1344">
        <v>0</v>
      </c>
      <c r="AQ1344">
        <v>2</v>
      </c>
      <c r="AR1344" t="s">
        <v>20</v>
      </c>
      <c r="AS1344" t="s">
        <v>20</v>
      </c>
      <c r="AT1344">
        <v>2</v>
      </c>
      <c r="AU1344">
        <v>0</v>
      </c>
      <c r="AV1344">
        <v>0</v>
      </c>
      <c r="BA1344" s="14" t="s">
        <v>2427</v>
      </c>
      <c r="BB1344" s="238" t="s">
        <v>1676</v>
      </c>
      <c r="BG1344" s="9"/>
      <c r="BI1344" t="s">
        <v>3146</v>
      </c>
    </row>
    <row r="1345" spans="1:61" x14ac:dyDescent="0.25">
      <c r="A1345" s="21" t="s">
        <v>493</v>
      </c>
      <c r="B1345" t="s">
        <v>517</v>
      </c>
      <c r="C1345" t="str">
        <f>VLOOKUP(Tabelle1[[#This Row],[bank_name]],list_all_banks!$B$1:$C$691,2,FALSE)</f>
        <v>ESA39000013</v>
      </c>
      <c r="D1345" s="6" t="s">
        <v>518</v>
      </c>
      <c r="E1345" s="42" t="str">
        <f t="shared" si="20"/>
        <v>31.12.2015</v>
      </c>
      <c r="F1345">
        <v>2015</v>
      </c>
      <c r="G1345">
        <v>1</v>
      </c>
      <c r="H1345">
        <v>2</v>
      </c>
      <c r="I1345" t="s">
        <v>1382</v>
      </c>
      <c r="J1345">
        <v>2</v>
      </c>
      <c r="K1345" t="s">
        <v>1366</v>
      </c>
      <c r="L1345">
        <v>0</v>
      </c>
      <c r="M1345" t="s">
        <v>14</v>
      </c>
      <c r="N1345" t="s">
        <v>19</v>
      </c>
      <c r="P1345">
        <v>3</v>
      </c>
      <c r="Q1345">
        <v>0</v>
      </c>
      <c r="R1345">
        <v>0</v>
      </c>
      <c r="S1345">
        <v>1</v>
      </c>
      <c r="U1345" s="30">
        <v>0</v>
      </c>
      <c r="V1345">
        <v>1</v>
      </c>
      <c r="W1345" t="s">
        <v>20</v>
      </c>
      <c r="Y1345" t="s">
        <v>1680</v>
      </c>
      <c r="Z1345" s="13">
        <v>11</v>
      </c>
      <c r="AA1345" s="13">
        <v>57</v>
      </c>
      <c r="AB1345" s="13">
        <v>-2</v>
      </c>
      <c r="AC1345" s="13">
        <v>1</v>
      </c>
      <c r="AD1345" t="s">
        <v>20</v>
      </c>
      <c r="AE1345" t="s">
        <v>20</v>
      </c>
      <c r="AF1345" t="s">
        <v>20</v>
      </c>
      <c r="AG1345" t="s">
        <v>20</v>
      </c>
      <c r="AH1345" t="s">
        <v>20</v>
      </c>
      <c r="AI1345">
        <v>1</v>
      </c>
      <c r="AK1345">
        <v>1</v>
      </c>
      <c r="AL1345">
        <v>0</v>
      </c>
      <c r="AM1345">
        <v>2</v>
      </c>
      <c r="AN1345">
        <v>0</v>
      </c>
      <c r="AO1345">
        <v>0</v>
      </c>
      <c r="AQ1345">
        <v>2</v>
      </c>
      <c r="AR1345" t="s">
        <v>20</v>
      </c>
      <c r="AS1345" t="s">
        <v>20</v>
      </c>
      <c r="AT1345">
        <v>2</v>
      </c>
      <c r="AU1345">
        <v>0</v>
      </c>
      <c r="AV1345">
        <v>0</v>
      </c>
      <c r="BA1345" s="14" t="s">
        <v>2427</v>
      </c>
      <c r="BB1345" s="238" t="s">
        <v>1676</v>
      </c>
      <c r="BG1345" s="9"/>
      <c r="BI1345" t="s">
        <v>3146</v>
      </c>
    </row>
    <row r="1346" spans="1:61" x14ac:dyDescent="0.25">
      <c r="A1346" s="21" t="s">
        <v>493</v>
      </c>
      <c r="B1346" t="s">
        <v>517</v>
      </c>
      <c r="C1346" t="str">
        <f>VLOOKUP(Tabelle1[[#This Row],[bank_name]],list_all_banks!$B$1:$C$691,2,FALSE)</f>
        <v>ESA39000013</v>
      </c>
      <c r="D1346" s="6" t="s">
        <v>518</v>
      </c>
      <c r="E1346" s="42" t="str">
        <f t="shared" si="20"/>
        <v>31.12.2015</v>
      </c>
      <c r="F1346">
        <v>2015</v>
      </c>
      <c r="G1346">
        <v>1</v>
      </c>
      <c r="H1346">
        <v>2</v>
      </c>
      <c r="I1346" t="s">
        <v>1382</v>
      </c>
      <c r="J1346">
        <v>2</v>
      </c>
      <c r="K1346" t="s">
        <v>1366</v>
      </c>
      <c r="L1346">
        <v>0</v>
      </c>
      <c r="M1346" t="s">
        <v>14</v>
      </c>
      <c r="N1346" t="s">
        <v>19</v>
      </c>
      <c r="P1346">
        <v>3</v>
      </c>
      <c r="Q1346">
        <v>0</v>
      </c>
      <c r="R1346">
        <v>0</v>
      </c>
      <c r="S1346">
        <v>1</v>
      </c>
      <c r="U1346" s="30">
        <v>0</v>
      </c>
      <c r="V1346">
        <v>1</v>
      </c>
      <c r="W1346" t="s">
        <v>20</v>
      </c>
      <c r="Y1346" t="s">
        <v>493</v>
      </c>
      <c r="Z1346" s="13">
        <v>5551</v>
      </c>
      <c r="AA1346" s="13">
        <v>29838</v>
      </c>
      <c r="AB1346" s="13">
        <v>-990</v>
      </c>
      <c r="AC1346" s="13">
        <v>69</v>
      </c>
      <c r="AD1346" t="s">
        <v>20</v>
      </c>
      <c r="AE1346" t="s">
        <v>20</v>
      </c>
      <c r="AF1346" t="s">
        <v>20</v>
      </c>
      <c r="AG1346" t="s">
        <v>20</v>
      </c>
      <c r="AH1346" t="s">
        <v>20</v>
      </c>
      <c r="AI1346">
        <v>1</v>
      </c>
      <c r="AK1346">
        <v>1</v>
      </c>
      <c r="AL1346">
        <v>0</v>
      </c>
      <c r="AM1346">
        <v>2</v>
      </c>
      <c r="AN1346">
        <v>0</v>
      </c>
      <c r="AO1346">
        <v>0</v>
      </c>
      <c r="AQ1346">
        <v>2</v>
      </c>
      <c r="AR1346" t="s">
        <v>20</v>
      </c>
      <c r="AS1346" t="s">
        <v>20</v>
      </c>
      <c r="AT1346">
        <v>2</v>
      </c>
      <c r="AU1346">
        <v>0</v>
      </c>
      <c r="AV1346">
        <v>0</v>
      </c>
      <c r="BA1346" s="14" t="s">
        <v>2427</v>
      </c>
      <c r="BB1346" s="238" t="s">
        <v>1676</v>
      </c>
      <c r="BG1346" s="9"/>
      <c r="BI1346" t="s">
        <v>3146</v>
      </c>
    </row>
    <row r="1347" spans="1:61" x14ac:dyDescent="0.25">
      <c r="A1347" s="21" t="s">
        <v>493</v>
      </c>
      <c r="B1347" t="s">
        <v>517</v>
      </c>
      <c r="C1347" t="str">
        <f>VLOOKUP(Tabelle1[[#This Row],[bank_name]],list_all_banks!$B$1:$C$691,2,FALSE)</f>
        <v>ESA39000013</v>
      </c>
      <c r="D1347" s="6" t="s">
        <v>518</v>
      </c>
      <c r="E1347" s="42" t="str">
        <f t="shared" ref="E1347:E1410" si="21">CONCATENATE($E$2,F1347)</f>
        <v>31.12.2015</v>
      </c>
      <c r="F1347">
        <v>2015</v>
      </c>
      <c r="G1347">
        <v>1</v>
      </c>
      <c r="H1347">
        <v>2</v>
      </c>
      <c r="I1347" t="s">
        <v>1382</v>
      </c>
      <c r="J1347">
        <v>2</v>
      </c>
      <c r="K1347" t="s">
        <v>1366</v>
      </c>
      <c r="L1347">
        <v>0</v>
      </c>
      <c r="M1347" t="s">
        <v>14</v>
      </c>
      <c r="N1347" t="s">
        <v>19</v>
      </c>
      <c r="P1347">
        <v>3</v>
      </c>
      <c r="Q1347">
        <v>0</v>
      </c>
      <c r="R1347">
        <v>0</v>
      </c>
      <c r="S1347">
        <v>1</v>
      </c>
      <c r="U1347" s="30">
        <v>0</v>
      </c>
      <c r="V1347">
        <v>1</v>
      </c>
      <c r="W1347" t="s">
        <v>20</v>
      </c>
      <c r="Y1347" t="s">
        <v>440</v>
      </c>
      <c r="Z1347" s="13">
        <v>115</v>
      </c>
      <c r="AA1347" s="13">
        <v>236</v>
      </c>
      <c r="AB1347" s="13">
        <v>56</v>
      </c>
      <c r="AC1347" s="13">
        <v>10</v>
      </c>
      <c r="AD1347" t="s">
        <v>20</v>
      </c>
      <c r="AE1347" t="s">
        <v>20</v>
      </c>
      <c r="AF1347" t="s">
        <v>20</v>
      </c>
      <c r="AG1347" t="s">
        <v>20</v>
      </c>
      <c r="AH1347" t="s">
        <v>20</v>
      </c>
      <c r="AI1347">
        <v>1</v>
      </c>
      <c r="AK1347">
        <v>1</v>
      </c>
      <c r="AL1347">
        <v>0</v>
      </c>
      <c r="AM1347">
        <v>2</v>
      </c>
      <c r="AN1347">
        <v>0</v>
      </c>
      <c r="AO1347">
        <v>0</v>
      </c>
      <c r="AQ1347">
        <v>2</v>
      </c>
      <c r="AR1347" t="s">
        <v>20</v>
      </c>
      <c r="AS1347" t="s">
        <v>20</v>
      </c>
      <c r="AT1347">
        <v>2</v>
      </c>
      <c r="AU1347">
        <v>0</v>
      </c>
      <c r="AV1347">
        <v>0</v>
      </c>
      <c r="BA1347" s="14" t="s">
        <v>2427</v>
      </c>
      <c r="BB1347" s="238" t="s">
        <v>1676</v>
      </c>
      <c r="BG1347" s="9"/>
      <c r="BI1347" t="s">
        <v>3146</v>
      </c>
    </row>
    <row r="1348" spans="1:61" x14ac:dyDescent="0.25">
      <c r="A1348" s="21" t="s">
        <v>493</v>
      </c>
      <c r="B1348" t="s">
        <v>517</v>
      </c>
      <c r="C1348" t="str">
        <f>VLOOKUP(Tabelle1[[#This Row],[bank_name]],list_all_banks!$B$1:$C$691,2,FALSE)</f>
        <v>ESA39000013</v>
      </c>
      <c r="D1348" s="6" t="s">
        <v>518</v>
      </c>
      <c r="E1348" s="42" t="str">
        <f t="shared" si="21"/>
        <v>31.12.2015</v>
      </c>
      <c r="F1348">
        <v>2015</v>
      </c>
      <c r="G1348">
        <v>1</v>
      </c>
      <c r="H1348">
        <v>2</v>
      </c>
      <c r="I1348" t="s">
        <v>1382</v>
      </c>
      <c r="J1348">
        <v>2</v>
      </c>
      <c r="K1348" t="s">
        <v>1366</v>
      </c>
      <c r="L1348">
        <v>0</v>
      </c>
      <c r="M1348" t="s">
        <v>14</v>
      </c>
      <c r="N1348" t="s">
        <v>19</v>
      </c>
      <c r="P1348">
        <v>3</v>
      </c>
      <c r="Q1348">
        <v>0</v>
      </c>
      <c r="R1348">
        <v>0</v>
      </c>
      <c r="S1348">
        <v>1</v>
      </c>
      <c r="U1348" s="30">
        <v>0</v>
      </c>
      <c r="V1348">
        <v>1</v>
      </c>
      <c r="W1348" t="s">
        <v>20</v>
      </c>
      <c r="Y1348" t="s">
        <v>641</v>
      </c>
      <c r="Z1348" s="13">
        <v>83</v>
      </c>
      <c r="AA1348" s="13">
        <v>136</v>
      </c>
      <c r="AB1348" s="13">
        <v>48</v>
      </c>
      <c r="AC1348" s="13">
        <v>4</v>
      </c>
      <c r="AD1348" t="s">
        <v>20</v>
      </c>
      <c r="AE1348" t="s">
        <v>20</v>
      </c>
      <c r="AF1348" t="s">
        <v>20</v>
      </c>
      <c r="AG1348" t="s">
        <v>20</v>
      </c>
      <c r="AH1348" t="s">
        <v>20</v>
      </c>
      <c r="AI1348">
        <v>1</v>
      </c>
      <c r="AK1348">
        <v>1</v>
      </c>
      <c r="AL1348">
        <v>0</v>
      </c>
      <c r="AM1348">
        <v>2</v>
      </c>
      <c r="AN1348">
        <v>0</v>
      </c>
      <c r="AO1348">
        <v>0</v>
      </c>
      <c r="AQ1348">
        <v>2</v>
      </c>
      <c r="AR1348" t="s">
        <v>20</v>
      </c>
      <c r="AS1348" t="s">
        <v>20</v>
      </c>
      <c r="AT1348">
        <v>2</v>
      </c>
      <c r="AU1348">
        <v>0</v>
      </c>
      <c r="AV1348">
        <v>0</v>
      </c>
      <c r="BA1348" s="14" t="s">
        <v>2427</v>
      </c>
      <c r="BB1348" s="238" t="s">
        <v>1676</v>
      </c>
      <c r="BG1348" s="9"/>
      <c r="BI1348" t="s">
        <v>3146</v>
      </c>
    </row>
    <row r="1349" spans="1:61" x14ac:dyDescent="0.25">
      <c r="A1349" s="21" t="s">
        <v>493</v>
      </c>
      <c r="B1349" t="s">
        <v>517</v>
      </c>
      <c r="C1349" t="str">
        <f>VLOOKUP(Tabelle1[[#This Row],[bank_name]],list_all_banks!$B$1:$C$691,2,FALSE)</f>
        <v>ESA39000013</v>
      </c>
      <c r="D1349" s="6" t="s">
        <v>518</v>
      </c>
      <c r="E1349" s="42" t="str">
        <f t="shared" si="21"/>
        <v>31.12.2015</v>
      </c>
      <c r="F1349">
        <v>2015</v>
      </c>
      <c r="G1349">
        <v>1</v>
      </c>
      <c r="H1349">
        <v>2</v>
      </c>
      <c r="I1349" t="s">
        <v>1382</v>
      </c>
      <c r="J1349">
        <v>2</v>
      </c>
      <c r="K1349" t="s">
        <v>1366</v>
      </c>
      <c r="L1349">
        <v>0</v>
      </c>
      <c r="M1349" t="s">
        <v>14</v>
      </c>
      <c r="N1349" t="s">
        <v>19</v>
      </c>
      <c r="P1349">
        <v>3</v>
      </c>
      <c r="Q1349">
        <v>0</v>
      </c>
      <c r="R1349">
        <v>0</v>
      </c>
      <c r="S1349">
        <v>1</v>
      </c>
      <c r="U1349" s="30">
        <v>0</v>
      </c>
      <c r="V1349">
        <v>1</v>
      </c>
      <c r="W1349" t="s">
        <v>20</v>
      </c>
      <c r="Y1349" t="s">
        <v>658</v>
      </c>
      <c r="Z1349" s="13">
        <v>468</v>
      </c>
      <c r="AA1349" s="13">
        <v>665</v>
      </c>
      <c r="AB1349" s="13">
        <v>266</v>
      </c>
      <c r="AC1349" s="13">
        <v>119</v>
      </c>
      <c r="AD1349" t="s">
        <v>20</v>
      </c>
      <c r="AE1349" t="s">
        <v>20</v>
      </c>
      <c r="AF1349" t="s">
        <v>20</v>
      </c>
      <c r="AG1349" t="s">
        <v>20</v>
      </c>
      <c r="AH1349" t="s">
        <v>20</v>
      </c>
      <c r="AI1349">
        <v>1</v>
      </c>
      <c r="AK1349">
        <v>1</v>
      </c>
      <c r="AL1349">
        <v>0</v>
      </c>
      <c r="AM1349">
        <v>2</v>
      </c>
      <c r="AN1349">
        <v>0</v>
      </c>
      <c r="AO1349">
        <v>0</v>
      </c>
      <c r="AQ1349">
        <v>2</v>
      </c>
      <c r="AR1349" t="s">
        <v>20</v>
      </c>
      <c r="AS1349" t="s">
        <v>20</v>
      </c>
      <c r="AT1349">
        <v>2</v>
      </c>
      <c r="AU1349">
        <v>0</v>
      </c>
      <c r="AV1349">
        <v>0</v>
      </c>
      <c r="BA1349" s="14" t="s">
        <v>2427</v>
      </c>
      <c r="BB1349" s="238" t="s">
        <v>1676</v>
      </c>
      <c r="BG1349" s="9"/>
      <c r="BI1349" t="s">
        <v>3146</v>
      </c>
    </row>
    <row r="1350" spans="1:61" x14ac:dyDescent="0.25">
      <c r="A1350" s="21" t="s">
        <v>493</v>
      </c>
      <c r="B1350" t="s">
        <v>517</v>
      </c>
      <c r="C1350" t="str">
        <f>VLOOKUP(Tabelle1[[#This Row],[bank_name]],list_all_banks!$B$1:$C$691,2,FALSE)</f>
        <v>ESA39000013</v>
      </c>
      <c r="D1350" s="6" t="s">
        <v>518</v>
      </c>
      <c r="E1350" s="42" t="str">
        <f t="shared" si="21"/>
        <v>31.12.2015</v>
      </c>
      <c r="F1350">
        <v>2015</v>
      </c>
      <c r="G1350">
        <v>1</v>
      </c>
      <c r="H1350">
        <v>2</v>
      </c>
      <c r="I1350" t="s">
        <v>1382</v>
      </c>
      <c r="J1350">
        <v>2</v>
      </c>
      <c r="K1350" t="s">
        <v>1366</v>
      </c>
      <c r="L1350">
        <v>0</v>
      </c>
      <c r="M1350" t="s">
        <v>14</v>
      </c>
      <c r="N1350" t="s">
        <v>19</v>
      </c>
      <c r="P1350">
        <v>3</v>
      </c>
      <c r="Q1350">
        <v>0</v>
      </c>
      <c r="R1350">
        <v>0</v>
      </c>
      <c r="S1350">
        <v>1</v>
      </c>
      <c r="U1350" s="30">
        <v>0</v>
      </c>
      <c r="V1350">
        <v>1</v>
      </c>
      <c r="W1350" t="s">
        <v>20</v>
      </c>
      <c r="Y1350" t="s">
        <v>983</v>
      </c>
      <c r="Z1350" s="13">
        <v>2</v>
      </c>
      <c r="AA1350" s="13">
        <v>31</v>
      </c>
      <c r="AB1350" s="13">
        <v>-15</v>
      </c>
      <c r="AC1350" s="13">
        <v>0</v>
      </c>
      <c r="AD1350" t="s">
        <v>20</v>
      </c>
      <c r="AE1350" t="s">
        <v>20</v>
      </c>
      <c r="AF1350" t="s">
        <v>20</v>
      </c>
      <c r="AG1350" t="s">
        <v>20</v>
      </c>
      <c r="AH1350" t="s">
        <v>20</v>
      </c>
      <c r="AI1350">
        <v>1</v>
      </c>
      <c r="AK1350">
        <v>1</v>
      </c>
      <c r="AL1350">
        <v>0</v>
      </c>
      <c r="AM1350">
        <v>2</v>
      </c>
      <c r="AN1350">
        <v>0</v>
      </c>
      <c r="AO1350">
        <v>0</v>
      </c>
      <c r="AQ1350">
        <v>2</v>
      </c>
      <c r="AR1350" t="s">
        <v>20</v>
      </c>
      <c r="AS1350" t="s">
        <v>20</v>
      </c>
      <c r="AT1350">
        <v>2</v>
      </c>
      <c r="AU1350">
        <v>0</v>
      </c>
      <c r="AV1350">
        <v>0</v>
      </c>
      <c r="BA1350" s="14" t="s">
        <v>2427</v>
      </c>
      <c r="BB1350" s="238" t="s">
        <v>1676</v>
      </c>
      <c r="BG1350" s="9"/>
      <c r="BI1350" t="s">
        <v>3146</v>
      </c>
    </row>
    <row r="1351" spans="1:61" x14ac:dyDescent="0.25">
      <c r="A1351" s="21" t="s">
        <v>493</v>
      </c>
      <c r="B1351" t="s">
        <v>517</v>
      </c>
      <c r="C1351" t="str">
        <f>VLOOKUP(Tabelle1[[#This Row],[bank_name]],list_all_banks!$B$1:$C$691,2,FALSE)</f>
        <v>ESA39000013</v>
      </c>
      <c r="D1351" s="6" t="s">
        <v>518</v>
      </c>
      <c r="E1351" s="42" t="str">
        <f t="shared" si="21"/>
        <v>31.12.2015</v>
      </c>
      <c r="F1351">
        <v>2015</v>
      </c>
      <c r="G1351">
        <v>1</v>
      </c>
      <c r="H1351">
        <v>2</v>
      </c>
      <c r="I1351" t="s">
        <v>1382</v>
      </c>
      <c r="J1351">
        <v>2</v>
      </c>
      <c r="K1351" t="s">
        <v>1366</v>
      </c>
      <c r="L1351">
        <v>0</v>
      </c>
      <c r="M1351" t="s">
        <v>14</v>
      </c>
      <c r="N1351" t="s">
        <v>19</v>
      </c>
      <c r="P1351">
        <v>3</v>
      </c>
      <c r="Q1351">
        <v>0</v>
      </c>
      <c r="R1351">
        <v>0</v>
      </c>
      <c r="S1351">
        <v>1</v>
      </c>
      <c r="U1351" s="30">
        <v>0</v>
      </c>
      <c r="V1351">
        <v>1</v>
      </c>
      <c r="W1351" t="s">
        <v>20</v>
      </c>
      <c r="Y1351" t="s">
        <v>1001</v>
      </c>
      <c r="Z1351" s="13">
        <v>25</v>
      </c>
      <c r="AA1351" s="13">
        <v>10</v>
      </c>
      <c r="AB1351" s="13">
        <v>27</v>
      </c>
      <c r="AC1351" s="13">
        <v>3</v>
      </c>
      <c r="AD1351" t="s">
        <v>20</v>
      </c>
      <c r="AE1351" t="s">
        <v>20</v>
      </c>
      <c r="AF1351" t="s">
        <v>20</v>
      </c>
      <c r="AG1351" t="s">
        <v>20</v>
      </c>
      <c r="AH1351" t="s">
        <v>20</v>
      </c>
      <c r="AI1351">
        <v>1</v>
      </c>
      <c r="AK1351">
        <v>1</v>
      </c>
      <c r="AL1351">
        <v>0</v>
      </c>
      <c r="AM1351">
        <v>2</v>
      </c>
      <c r="AN1351">
        <v>0</v>
      </c>
      <c r="AO1351">
        <v>0</v>
      </c>
      <c r="AQ1351">
        <v>2</v>
      </c>
      <c r="AR1351" t="s">
        <v>20</v>
      </c>
      <c r="AS1351" t="s">
        <v>20</v>
      </c>
      <c r="AT1351">
        <v>2</v>
      </c>
      <c r="AU1351">
        <v>0</v>
      </c>
      <c r="AV1351">
        <v>0</v>
      </c>
      <c r="BA1351" s="14" t="s">
        <v>2427</v>
      </c>
      <c r="BB1351" s="238" t="s">
        <v>1676</v>
      </c>
      <c r="BG1351" s="9"/>
      <c r="BI1351" t="s">
        <v>3146</v>
      </c>
    </row>
    <row r="1352" spans="1:61" x14ac:dyDescent="0.25">
      <c r="A1352" s="21" t="s">
        <v>493</v>
      </c>
      <c r="B1352" t="s">
        <v>517</v>
      </c>
      <c r="C1352" t="str">
        <f>VLOOKUP(Tabelle1[[#This Row],[bank_name]],list_all_banks!$B$1:$C$691,2,FALSE)</f>
        <v>ESA39000013</v>
      </c>
      <c r="D1352" s="6" t="s">
        <v>518</v>
      </c>
      <c r="E1352" s="42" t="str">
        <f t="shared" si="21"/>
        <v>31.12.2015</v>
      </c>
      <c r="F1352">
        <v>2015</v>
      </c>
      <c r="G1352">
        <v>1</v>
      </c>
      <c r="H1352">
        <v>2</v>
      </c>
      <c r="I1352" t="s">
        <v>1382</v>
      </c>
      <c r="J1352">
        <v>2</v>
      </c>
      <c r="K1352" t="s">
        <v>1366</v>
      </c>
      <c r="L1352">
        <v>0</v>
      </c>
      <c r="M1352" t="s">
        <v>14</v>
      </c>
      <c r="N1352" t="s">
        <v>19</v>
      </c>
      <c r="P1352">
        <v>3</v>
      </c>
      <c r="Q1352">
        <v>0</v>
      </c>
      <c r="R1352">
        <v>0</v>
      </c>
      <c r="S1352">
        <v>1</v>
      </c>
      <c r="U1352" s="30">
        <v>0</v>
      </c>
      <c r="V1352">
        <v>1</v>
      </c>
      <c r="W1352" t="s">
        <v>20</v>
      </c>
      <c r="Y1352" t="s">
        <v>1655</v>
      </c>
      <c r="Z1352" s="13">
        <v>5</v>
      </c>
      <c r="AA1352" s="13">
        <v>20</v>
      </c>
      <c r="AB1352" s="13">
        <v>2</v>
      </c>
      <c r="AC1352" s="13">
        <v>0</v>
      </c>
      <c r="AD1352" t="s">
        <v>20</v>
      </c>
      <c r="AE1352" t="s">
        <v>20</v>
      </c>
      <c r="AF1352" t="s">
        <v>20</v>
      </c>
      <c r="AG1352" t="s">
        <v>20</v>
      </c>
      <c r="AH1352" t="s">
        <v>20</v>
      </c>
      <c r="AI1352">
        <v>1</v>
      </c>
      <c r="AK1352">
        <v>1</v>
      </c>
      <c r="AL1352">
        <v>0</v>
      </c>
      <c r="AM1352">
        <v>2</v>
      </c>
      <c r="AN1352">
        <v>0</v>
      </c>
      <c r="AO1352">
        <v>0</v>
      </c>
      <c r="AQ1352">
        <v>2</v>
      </c>
      <c r="AR1352" t="s">
        <v>20</v>
      </c>
      <c r="AS1352" t="s">
        <v>20</v>
      </c>
      <c r="AT1352">
        <v>2</v>
      </c>
      <c r="AU1352">
        <v>0</v>
      </c>
      <c r="AV1352">
        <v>0</v>
      </c>
      <c r="BA1352" s="14" t="s">
        <v>2427</v>
      </c>
      <c r="BB1352" s="238" t="s">
        <v>1676</v>
      </c>
      <c r="BG1352" s="9"/>
      <c r="BI1352" t="s">
        <v>3146</v>
      </c>
    </row>
    <row r="1353" spans="1:61" x14ac:dyDescent="0.25">
      <c r="A1353" s="21" t="s">
        <v>493</v>
      </c>
      <c r="B1353" t="s">
        <v>517</v>
      </c>
      <c r="C1353" t="str">
        <f>VLOOKUP(Tabelle1[[#This Row],[bank_name]],list_all_banks!$B$1:$C$691,2,FALSE)</f>
        <v>ESA39000013</v>
      </c>
      <c r="D1353" s="6" t="s">
        <v>518</v>
      </c>
      <c r="E1353" s="42" t="str">
        <f t="shared" si="21"/>
        <v>31.12.2015</v>
      </c>
      <c r="F1353">
        <v>2015</v>
      </c>
      <c r="G1353">
        <v>1</v>
      </c>
      <c r="H1353">
        <v>2</v>
      </c>
      <c r="I1353" t="s">
        <v>1382</v>
      </c>
      <c r="J1353">
        <v>2</v>
      </c>
      <c r="K1353" t="s">
        <v>1366</v>
      </c>
      <c r="L1353">
        <v>0</v>
      </c>
      <c r="M1353" t="s">
        <v>14</v>
      </c>
      <c r="N1353" t="s">
        <v>19</v>
      </c>
      <c r="P1353">
        <v>3</v>
      </c>
      <c r="Q1353">
        <v>0</v>
      </c>
      <c r="R1353">
        <v>0</v>
      </c>
      <c r="S1353">
        <v>1</v>
      </c>
      <c r="U1353" s="30">
        <v>0</v>
      </c>
      <c r="V1353">
        <v>1</v>
      </c>
      <c r="W1353" t="s">
        <v>20</v>
      </c>
      <c r="Y1353" t="s">
        <v>1020</v>
      </c>
      <c r="Z1353" s="13">
        <v>324</v>
      </c>
      <c r="AA1353" s="13">
        <v>738</v>
      </c>
      <c r="AB1353" s="13">
        <v>59</v>
      </c>
      <c r="AC1353" s="13">
        <v>84</v>
      </c>
      <c r="AD1353" t="s">
        <v>20</v>
      </c>
      <c r="AE1353" t="s">
        <v>20</v>
      </c>
      <c r="AF1353" t="s">
        <v>20</v>
      </c>
      <c r="AG1353" t="s">
        <v>20</v>
      </c>
      <c r="AH1353" t="s">
        <v>20</v>
      </c>
      <c r="AI1353">
        <v>1</v>
      </c>
      <c r="AK1353">
        <v>1</v>
      </c>
      <c r="AL1353">
        <v>0</v>
      </c>
      <c r="AM1353">
        <v>2</v>
      </c>
      <c r="AN1353">
        <v>0</v>
      </c>
      <c r="AO1353">
        <v>0</v>
      </c>
      <c r="AQ1353">
        <v>2</v>
      </c>
      <c r="AR1353" t="s">
        <v>20</v>
      </c>
      <c r="AS1353" t="s">
        <v>20</v>
      </c>
      <c r="AT1353">
        <v>2</v>
      </c>
      <c r="AU1353">
        <v>0</v>
      </c>
      <c r="AV1353">
        <v>0</v>
      </c>
      <c r="BA1353" s="14" t="s">
        <v>2427</v>
      </c>
      <c r="BB1353" s="238" t="s">
        <v>1676</v>
      </c>
      <c r="BG1353" s="9"/>
      <c r="BI1353" t="s">
        <v>3146</v>
      </c>
    </row>
    <row r="1354" spans="1:61" x14ac:dyDescent="0.25">
      <c r="A1354" s="21" t="s">
        <v>493</v>
      </c>
      <c r="B1354" t="s">
        <v>517</v>
      </c>
      <c r="C1354" t="str">
        <f>VLOOKUP(Tabelle1[[#This Row],[bank_name]],list_all_banks!$B$1:$C$691,2,FALSE)</f>
        <v>ESA39000013</v>
      </c>
      <c r="D1354" s="6" t="s">
        <v>518</v>
      </c>
      <c r="E1354" s="42" t="str">
        <f t="shared" si="21"/>
        <v>31.12.2015</v>
      </c>
      <c r="F1354">
        <v>2015</v>
      </c>
      <c r="G1354">
        <v>1</v>
      </c>
      <c r="H1354">
        <v>2</v>
      </c>
      <c r="I1354" t="s">
        <v>1382</v>
      </c>
      <c r="J1354">
        <v>2</v>
      </c>
      <c r="K1354" t="s">
        <v>1366</v>
      </c>
      <c r="L1354">
        <v>0</v>
      </c>
      <c r="M1354" t="s">
        <v>14</v>
      </c>
      <c r="N1354" t="s">
        <v>19</v>
      </c>
      <c r="P1354">
        <v>3</v>
      </c>
      <c r="Q1354">
        <v>0</v>
      </c>
      <c r="R1354">
        <v>0</v>
      </c>
      <c r="S1354">
        <v>1</v>
      </c>
      <c r="U1354" s="30">
        <v>0</v>
      </c>
      <c r="V1354">
        <v>1</v>
      </c>
      <c r="W1354" t="s">
        <v>20</v>
      </c>
      <c r="Y1354" t="s">
        <v>1681</v>
      </c>
      <c r="Z1354" s="13">
        <v>-16</v>
      </c>
      <c r="AA1354" s="13">
        <v>92</v>
      </c>
      <c r="AB1354" s="13">
        <v>-36</v>
      </c>
      <c r="AC1354" s="13">
        <v>2</v>
      </c>
      <c r="AD1354" t="s">
        <v>20</v>
      </c>
      <c r="AE1354" t="s">
        <v>20</v>
      </c>
      <c r="AF1354" t="s">
        <v>20</v>
      </c>
      <c r="AG1354" t="s">
        <v>20</v>
      </c>
      <c r="AH1354" t="s">
        <v>20</v>
      </c>
      <c r="AI1354">
        <v>1</v>
      </c>
      <c r="AK1354">
        <v>1</v>
      </c>
      <c r="AL1354">
        <v>0</v>
      </c>
      <c r="AM1354">
        <v>2</v>
      </c>
      <c r="AN1354">
        <v>0</v>
      </c>
      <c r="AO1354">
        <v>0</v>
      </c>
      <c r="AQ1354">
        <v>2</v>
      </c>
      <c r="AR1354" t="s">
        <v>20</v>
      </c>
      <c r="AS1354" t="s">
        <v>20</v>
      </c>
      <c r="AT1354">
        <v>2</v>
      </c>
      <c r="AU1354">
        <v>0</v>
      </c>
      <c r="AV1354">
        <v>0</v>
      </c>
      <c r="BA1354" s="14" t="s">
        <v>2427</v>
      </c>
      <c r="BB1354" s="238" t="s">
        <v>1676</v>
      </c>
      <c r="BG1354" s="9"/>
      <c r="BI1354" t="s">
        <v>3146</v>
      </c>
    </row>
    <row r="1355" spans="1:61" x14ac:dyDescent="0.25">
      <c r="A1355" s="21" t="s">
        <v>493</v>
      </c>
      <c r="B1355" t="s">
        <v>517</v>
      </c>
      <c r="C1355" t="str">
        <f>VLOOKUP(Tabelle1[[#This Row],[bank_name]],list_all_banks!$B$1:$C$691,2,FALSE)</f>
        <v>ESA39000013</v>
      </c>
      <c r="D1355" s="6" t="s">
        <v>518</v>
      </c>
      <c r="E1355" s="42" t="str">
        <f t="shared" si="21"/>
        <v>31.12.2015</v>
      </c>
      <c r="F1355">
        <v>2015</v>
      </c>
      <c r="G1355">
        <v>1</v>
      </c>
      <c r="H1355">
        <v>2</v>
      </c>
      <c r="I1355" t="s">
        <v>1382</v>
      </c>
      <c r="J1355">
        <v>2</v>
      </c>
      <c r="K1355" t="s">
        <v>1366</v>
      </c>
      <c r="L1355">
        <v>0</v>
      </c>
      <c r="M1355" t="s">
        <v>14</v>
      </c>
      <c r="N1355" t="s">
        <v>19</v>
      </c>
      <c r="P1355">
        <v>3</v>
      </c>
      <c r="Q1355">
        <v>0</v>
      </c>
      <c r="R1355">
        <v>0</v>
      </c>
      <c r="S1355">
        <v>1</v>
      </c>
      <c r="U1355" s="30">
        <v>0</v>
      </c>
      <c r="V1355">
        <v>1</v>
      </c>
      <c r="W1355" t="s">
        <v>20</v>
      </c>
      <c r="Y1355" t="s">
        <v>1682</v>
      </c>
      <c r="Z1355" s="13">
        <v>1</v>
      </c>
      <c r="AA1355" s="13">
        <v>0</v>
      </c>
      <c r="AB1355" s="13">
        <v>1</v>
      </c>
      <c r="AC1355" s="13">
        <v>0</v>
      </c>
      <c r="AD1355" t="s">
        <v>20</v>
      </c>
      <c r="AE1355" t="s">
        <v>20</v>
      </c>
      <c r="AF1355" t="s">
        <v>20</v>
      </c>
      <c r="AG1355" t="s">
        <v>20</v>
      </c>
      <c r="AH1355" t="s">
        <v>20</v>
      </c>
      <c r="AI1355">
        <v>1</v>
      </c>
      <c r="AK1355">
        <v>1</v>
      </c>
      <c r="AL1355">
        <v>0</v>
      </c>
      <c r="AM1355">
        <v>2</v>
      </c>
      <c r="AN1355">
        <v>0</v>
      </c>
      <c r="AO1355">
        <v>0</v>
      </c>
      <c r="AQ1355">
        <v>2</v>
      </c>
      <c r="AR1355" t="s">
        <v>20</v>
      </c>
      <c r="AS1355" t="s">
        <v>20</v>
      </c>
      <c r="AT1355">
        <v>2</v>
      </c>
      <c r="AU1355">
        <v>0</v>
      </c>
      <c r="AV1355">
        <v>0</v>
      </c>
      <c r="BA1355" s="14" t="s">
        <v>2427</v>
      </c>
      <c r="BB1355" s="238" t="s">
        <v>1676</v>
      </c>
      <c r="BG1355" s="9"/>
      <c r="BI1355" t="s">
        <v>3146</v>
      </c>
    </row>
    <row r="1356" spans="1:61" x14ac:dyDescent="0.25">
      <c r="A1356" s="21" t="s">
        <v>493</v>
      </c>
      <c r="B1356" t="s">
        <v>517</v>
      </c>
      <c r="C1356" t="str">
        <f>VLOOKUP(Tabelle1[[#This Row],[bank_name]],list_all_banks!$B$1:$C$691,2,FALSE)</f>
        <v>ESA39000013</v>
      </c>
      <c r="D1356" s="6" t="s">
        <v>518</v>
      </c>
      <c r="E1356" s="42" t="str">
        <f t="shared" si="21"/>
        <v>31.12.2015</v>
      </c>
      <c r="F1356">
        <v>2015</v>
      </c>
      <c r="G1356">
        <v>1</v>
      </c>
      <c r="H1356">
        <v>2</v>
      </c>
      <c r="I1356" t="s">
        <v>1382</v>
      </c>
      <c r="J1356">
        <v>2</v>
      </c>
      <c r="K1356" t="s">
        <v>1366</v>
      </c>
      <c r="L1356">
        <v>0</v>
      </c>
      <c r="M1356" t="s">
        <v>14</v>
      </c>
      <c r="N1356" t="s">
        <v>19</v>
      </c>
      <c r="P1356">
        <v>3</v>
      </c>
      <c r="Q1356">
        <v>0</v>
      </c>
      <c r="R1356">
        <v>0</v>
      </c>
      <c r="S1356">
        <v>1</v>
      </c>
      <c r="U1356" s="30">
        <v>0</v>
      </c>
      <c r="V1356">
        <v>1</v>
      </c>
      <c r="W1356" t="s">
        <v>20</v>
      </c>
      <c r="Y1356" t="s">
        <v>1683</v>
      </c>
      <c r="Z1356" s="13">
        <v>3467</v>
      </c>
      <c r="AA1356" s="13">
        <v>17345</v>
      </c>
      <c r="AB1356" s="13">
        <v>1054</v>
      </c>
      <c r="AC1356" s="13">
        <v>86</v>
      </c>
      <c r="AD1356" t="s">
        <v>20</v>
      </c>
      <c r="AE1356" t="s">
        <v>20</v>
      </c>
      <c r="AF1356" t="s">
        <v>20</v>
      </c>
      <c r="AG1356" t="s">
        <v>20</v>
      </c>
      <c r="AH1356" t="s">
        <v>20</v>
      </c>
      <c r="AI1356">
        <v>1</v>
      </c>
      <c r="AK1356">
        <v>1</v>
      </c>
      <c r="AL1356">
        <v>0</v>
      </c>
      <c r="AM1356">
        <v>2</v>
      </c>
      <c r="AN1356">
        <v>0</v>
      </c>
      <c r="AO1356">
        <v>0</v>
      </c>
      <c r="AQ1356">
        <v>2</v>
      </c>
      <c r="AR1356" t="s">
        <v>20</v>
      </c>
      <c r="AS1356" t="s">
        <v>20</v>
      </c>
      <c r="AT1356">
        <v>2</v>
      </c>
      <c r="AU1356">
        <v>0</v>
      </c>
      <c r="AV1356">
        <v>0</v>
      </c>
      <c r="BA1356" s="14" t="s">
        <v>2427</v>
      </c>
      <c r="BB1356" s="238" t="s">
        <v>1676</v>
      </c>
      <c r="BG1356" s="9"/>
      <c r="BI1356" t="s">
        <v>3146</v>
      </c>
    </row>
    <row r="1357" spans="1:61" x14ac:dyDescent="0.25">
      <c r="A1357" s="21" t="s">
        <v>493</v>
      </c>
      <c r="B1357" t="s">
        <v>517</v>
      </c>
      <c r="C1357" t="str">
        <f>VLOOKUP(Tabelle1[[#This Row],[bank_name]],list_all_banks!$B$1:$C$691,2,FALSE)</f>
        <v>ESA39000013</v>
      </c>
      <c r="D1357" s="6" t="s">
        <v>518</v>
      </c>
      <c r="E1357" s="42" t="str">
        <f t="shared" si="21"/>
        <v>31.12.2015</v>
      </c>
      <c r="F1357">
        <v>2015</v>
      </c>
      <c r="G1357">
        <v>1</v>
      </c>
      <c r="H1357">
        <v>2</v>
      </c>
      <c r="I1357" t="s">
        <v>1382</v>
      </c>
      <c r="J1357">
        <v>2</v>
      </c>
      <c r="K1357" t="s">
        <v>1366</v>
      </c>
      <c r="L1357">
        <v>0</v>
      </c>
      <c r="M1357" t="s">
        <v>14</v>
      </c>
      <c r="N1357" t="s">
        <v>19</v>
      </c>
      <c r="P1357">
        <v>3</v>
      </c>
      <c r="Q1357">
        <v>0</v>
      </c>
      <c r="R1357">
        <v>0</v>
      </c>
      <c r="S1357">
        <v>1</v>
      </c>
      <c r="U1357" s="30">
        <v>0</v>
      </c>
      <c r="V1357">
        <v>1</v>
      </c>
      <c r="W1357" t="s">
        <v>20</v>
      </c>
      <c r="Y1357" t="s">
        <v>1672</v>
      </c>
      <c r="Z1357" s="13">
        <v>381</v>
      </c>
      <c r="AA1357" s="13">
        <v>522</v>
      </c>
      <c r="AB1357" s="13">
        <v>103</v>
      </c>
      <c r="AC1357" s="13">
        <v>16</v>
      </c>
      <c r="AD1357" t="s">
        <v>20</v>
      </c>
      <c r="AE1357" t="s">
        <v>20</v>
      </c>
      <c r="AF1357" t="s">
        <v>20</v>
      </c>
      <c r="AG1357" t="s">
        <v>20</v>
      </c>
      <c r="AH1357" t="s">
        <v>20</v>
      </c>
      <c r="AI1357">
        <v>1</v>
      </c>
      <c r="AK1357">
        <v>1</v>
      </c>
      <c r="AL1357">
        <v>0</v>
      </c>
      <c r="AM1357">
        <v>2</v>
      </c>
      <c r="AN1357">
        <v>0</v>
      </c>
      <c r="AO1357">
        <v>0</v>
      </c>
      <c r="AQ1357">
        <v>2</v>
      </c>
      <c r="AR1357" t="s">
        <v>20</v>
      </c>
      <c r="AS1357" t="s">
        <v>20</v>
      </c>
      <c r="AT1357">
        <v>2</v>
      </c>
      <c r="AU1357">
        <v>0</v>
      </c>
      <c r="AV1357">
        <v>0</v>
      </c>
      <c r="BA1357" s="14" t="s">
        <v>2427</v>
      </c>
      <c r="BB1357" s="238" t="s">
        <v>1676</v>
      </c>
      <c r="BG1357" s="9"/>
      <c r="BI1357" t="s">
        <v>3146</v>
      </c>
    </row>
    <row r="1358" spans="1:61" x14ac:dyDescent="0.25">
      <c r="A1358" s="21" t="s">
        <v>493</v>
      </c>
      <c r="B1358" t="s">
        <v>517</v>
      </c>
      <c r="C1358" t="str">
        <f>VLOOKUP(Tabelle1[[#This Row],[bank_name]],list_all_banks!$B$1:$C$691,2,FALSE)</f>
        <v>ESA39000013</v>
      </c>
      <c r="D1358" s="6" t="s">
        <v>518</v>
      </c>
      <c r="E1358" s="42" t="str">
        <f t="shared" si="21"/>
        <v>31.12.2015</v>
      </c>
      <c r="F1358">
        <v>2015</v>
      </c>
      <c r="G1358">
        <v>1</v>
      </c>
      <c r="H1358">
        <v>2</v>
      </c>
      <c r="I1358" t="s">
        <v>1382</v>
      </c>
      <c r="J1358">
        <v>2</v>
      </c>
      <c r="K1358" t="s">
        <v>1366</v>
      </c>
      <c r="L1358">
        <v>0</v>
      </c>
      <c r="M1358" t="s">
        <v>14</v>
      </c>
      <c r="N1358" t="s">
        <v>19</v>
      </c>
      <c r="P1358">
        <v>3</v>
      </c>
      <c r="Q1358">
        <v>0</v>
      </c>
      <c r="R1358">
        <v>0</v>
      </c>
      <c r="S1358">
        <v>1</v>
      </c>
      <c r="U1358" s="30">
        <v>0</v>
      </c>
      <c r="V1358">
        <v>1</v>
      </c>
      <c r="W1358" t="s">
        <v>20</v>
      </c>
      <c r="Y1358" t="s">
        <v>1225</v>
      </c>
      <c r="Z1358" s="13">
        <v>57</v>
      </c>
      <c r="AA1358" s="13">
        <v>192</v>
      </c>
      <c r="AB1358" s="13">
        <v>12</v>
      </c>
      <c r="AC1358" s="13">
        <v>33</v>
      </c>
      <c r="AD1358" t="s">
        <v>20</v>
      </c>
      <c r="AE1358" t="s">
        <v>20</v>
      </c>
      <c r="AF1358" t="s">
        <v>20</v>
      </c>
      <c r="AG1358" t="s">
        <v>20</v>
      </c>
      <c r="AH1358" t="s">
        <v>20</v>
      </c>
      <c r="AI1358">
        <v>1</v>
      </c>
      <c r="AK1358">
        <v>1</v>
      </c>
      <c r="AL1358">
        <v>0</v>
      </c>
      <c r="AM1358">
        <v>2</v>
      </c>
      <c r="AN1358">
        <v>0</v>
      </c>
      <c r="AO1358">
        <v>0</v>
      </c>
      <c r="AQ1358">
        <v>2</v>
      </c>
      <c r="AR1358" t="s">
        <v>20</v>
      </c>
      <c r="AS1358" t="s">
        <v>20</v>
      </c>
      <c r="AT1358">
        <v>2</v>
      </c>
      <c r="AU1358">
        <v>0</v>
      </c>
      <c r="AV1358">
        <v>0</v>
      </c>
      <c r="BA1358" s="14" t="s">
        <v>2427</v>
      </c>
      <c r="BB1358" s="238" t="s">
        <v>1676</v>
      </c>
      <c r="BG1358" s="9"/>
      <c r="BI1358" t="s">
        <v>3146</v>
      </c>
    </row>
    <row r="1359" spans="1:61" x14ac:dyDescent="0.25">
      <c r="A1359" s="21" t="s">
        <v>493</v>
      </c>
      <c r="B1359" t="s">
        <v>517</v>
      </c>
      <c r="C1359" t="str">
        <f>VLOOKUP(Tabelle1[[#This Row],[bank_name]],list_all_banks!$B$1:$C$691,2,FALSE)</f>
        <v>ESA39000013</v>
      </c>
      <c r="D1359" s="6" t="s">
        <v>518</v>
      </c>
      <c r="E1359" s="42" t="str">
        <f t="shared" si="21"/>
        <v>31.12.2015</v>
      </c>
      <c r="F1359">
        <v>2015</v>
      </c>
      <c r="G1359">
        <v>1</v>
      </c>
      <c r="H1359">
        <v>2</v>
      </c>
      <c r="I1359" t="s">
        <v>1382</v>
      </c>
      <c r="J1359">
        <v>2</v>
      </c>
      <c r="K1359" t="s">
        <v>1366</v>
      </c>
      <c r="L1359">
        <v>0</v>
      </c>
      <c r="M1359" t="s">
        <v>14</v>
      </c>
      <c r="N1359" t="s">
        <v>19</v>
      </c>
      <c r="P1359">
        <v>3</v>
      </c>
      <c r="Q1359">
        <v>0</v>
      </c>
      <c r="R1359">
        <v>0</v>
      </c>
      <c r="S1359">
        <v>1</v>
      </c>
      <c r="U1359" s="30">
        <v>0</v>
      </c>
      <c r="V1359">
        <v>1</v>
      </c>
      <c r="W1359" t="s">
        <v>20</v>
      </c>
      <c r="Y1359" t="s">
        <v>1684</v>
      </c>
      <c r="Z1359" s="13">
        <v>5</v>
      </c>
      <c r="AA1359" s="13">
        <v>5</v>
      </c>
      <c r="AB1359" s="13">
        <v>1</v>
      </c>
      <c r="AC1359" s="13">
        <v>0</v>
      </c>
      <c r="AD1359" t="s">
        <v>20</v>
      </c>
      <c r="AE1359" t="s">
        <v>20</v>
      </c>
      <c r="AF1359" t="s">
        <v>20</v>
      </c>
      <c r="AG1359" t="s">
        <v>20</v>
      </c>
      <c r="AH1359" t="s">
        <v>20</v>
      </c>
      <c r="AI1359">
        <v>1</v>
      </c>
      <c r="AK1359">
        <v>1</v>
      </c>
      <c r="AL1359">
        <v>0</v>
      </c>
      <c r="AM1359">
        <v>2</v>
      </c>
      <c r="AN1359">
        <v>0</v>
      </c>
      <c r="AO1359">
        <v>0</v>
      </c>
      <c r="AQ1359">
        <v>2</v>
      </c>
      <c r="AR1359" t="s">
        <v>20</v>
      </c>
      <c r="AS1359" t="s">
        <v>20</v>
      </c>
      <c r="AT1359">
        <v>2</v>
      </c>
      <c r="AU1359">
        <v>0</v>
      </c>
      <c r="AV1359">
        <v>0</v>
      </c>
      <c r="BA1359" s="14" t="s">
        <v>2427</v>
      </c>
      <c r="BB1359" s="238" t="s">
        <v>1676</v>
      </c>
      <c r="BG1359" s="9"/>
      <c r="BI1359" t="s">
        <v>3146</v>
      </c>
    </row>
    <row r="1360" spans="1:61" x14ac:dyDescent="0.25">
      <c r="A1360" s="88" t="s">
        <v>493</v>
      </c>
      <c r="B1360" s="9" t="s">
        <v>517</v>
      </c>
      <c r="C1360" s="9" t="str">
        <f>VLOOKUP(Tabelle1[[#This Row],[bank_name]],list_all_banks!$B$1:$C$691,2,FALSE)</f>
        <v>ESA39000013</v>
      </c>
      <c r="D1360" s="6" t="s">
        <v>518</v>
      </c>
      <c r="E1360" s="42" t="str">
        <f t="shared" si="21"/>
        <v>31.12.2015</v>
      </c>
      <c r="F1360" s="9">
        <v>2015</v>
      </c>
      <c r="G1360" s="9">
        <v>1</v>
      </c>
      <c r="H1360" s="9">
        <v>2</v>
      </c>
      <c r="I1360" s="9" t="s">
        <v>1382</v>
      </c>
      <c r="J1360" s="9">
        <v>2</v>
      </c>
      <c r="K1360" s="9" t="s">
        <v>1366</v>
      </c>
      <c r="L1360" s="9">
        <v>0</v>
      </c>
      <c r="M1360" s="9" t="s">
        <v>14</v>
      </c>
      <c r="N1360" s="9" t="s">
        <v>19</v>
      </c>
      <c r="P1360" s="9">
        <v>3</v>
      </c>
      <c r="Q1360" s="9">
        <v>0</v>
      </c>
      <c r="R1360" s="9">
        <v>0</v>
      </c>
      <c r="S1360" s="9">
        <v>1</v>
      </c>
      <c r="U1360" s="90">
        <v>0</v>
      </c>
      <c r="V1360" s="9">
        <v>1</v>
      </c>
      <c r="W1360" s="9" t="s">
        <v>20</v>
      </c>
      <c r="Y1360" s="9" t="s">
        <v>1685</v>
      </c>
      <c r="Z1360" s="68">
        <v>78</v>
      </c>
      <c r="AA1360" s="68">
        <v>141</v>
      </c>
      <c r="AB1360" s="68">
        <v>19</v>
      </c>
      <c r="AC1360" s="68">
        <v>8</v>
      </c>
      <c r="AD1360" s="9" t="s">
        <v>20</v>
      </c>
      <c r="AE1360" s="9" t="s">
        <v>20</v>
      </c>
      <c r="AF1360" s="9" t="s">
        <v>20</v>
      </c>
      <c r="AG1360" s="9" t="s">
        <v>20</v>
      </c>
      <c r="AH1360" s="9" t="s">
        <v>20</v>
      </c>
      <c r="AI1360" s="9">
        <v>1</v>
      </c>
      <c r="AK1360" s="9">
        <v>1</v>
      </c>
      <c r="AL1360" s="9">
        <v>0</v>
      </c>
      <c r="AM1360" s="9">
        <v>2</v>
      </c>
      <c r="AN1360" s="9">
        <v>0</v>
      </c>
      <c r="AO1360" s="9">
        <v>0</v>
      </c>
      <c r="AQ1360" s="9">
        <v>2</v>
      </c>
      <c r="AR1360" s="9" t="s">
        <v>20</v>
      </c>
      <c r="AS1360" s="9" t="s">
        <v>20</v>
      </c>
      <c r="AT1360" s="9">
        <v>2</v>
      </c>
      <c r="AU1360" s="9">
        <v>0</v>
      </c>
      <c r="AV1360" s="9">
        <v>0</v>
      </c>
      <c r="AW1360" s="9"/>
      <c r="AX1360" s="9"/>
      <c r="BA1360" s="63" t="s">
        <v>2427</v>
      </c>
      <c r="BB1360" s="238" t="s">
        <v>1676</v>
      </c>
      <c r="BG1360" s="9"/>
      <c r="BI1360" t="s">
        <v>3146</v>
      </c>
    </row>
    <row r="1361" spans="1:61" x14ac:dyDescent="0.25">
      <c r="A1361" s="21" t="s">
        <v>493</v>
      </c>
      <c r="B1361" t="s">
        <v>517</v>
      </c>
      <c r="C1361" t="str">
        <f>VLOOKUP(Tabelle1[[#This Row],[bank_name]],list_all_banks!$B$1:$C$691,2,FALSE)</f>
        <v>ESA39000013</v>
      </c>
      <c r="D1361" s="6" t="s">
        <v>518</v>
      </c>
      <c r="E1361" s="42" t="str">
        <f t="shared" si="21"/>
        <v>31.12.2015</v>
      </c>
      <c r="F1361">
        <v>2015</v>
      </c>
      <c r="G1361">
        <v>1</v>
      </c>
      <c r="H1361">
        <v>2</v>
      </c>
      <c r="I1361" t="s">
        <v>1382</v>
      </c>
      <c r="J1361">
        <v>2</v>
      </c>
      <c r="K1361" t="s">
        <v>1366</v>
      </c>
      <c r="L1361">
        <v>0</v>
      </c>
      <c r="M1361" t="s">
        <v>14</v>
      </c>
      <c r="N1361" t="s">
        <v>19</v>
      </c>
      <c r="P1361">
        <v>3</v>
      </c>
      <c r="Q1361">
        <v>0</v>
      </c>
      <c r="R1361">
        <v>0</v>
      </c>
      <c r="S1361">
        <v>1</v>
      </c>
      <c r="U1361" s="30">
        <v>0</v>
      </c>
      <c r="V1361">
        <v>1</v>
      </c>
      <c r="W1361" t="s">
        <v>20</v>
      </c>
      <c r="Y1361" t="s">
        <v>1278</v>
      </c>
      <c r="Z1361" s="13">
        <v>1653</v>
      </c>
      <c r="AA1361" s="13">
        <v>14874</v>
      </c>
      <c r="AB1361" s="13">
        <v>705</v>
      </c>
      <c r="AC1361" s="13">
        <v>251</v>
      </c>
      <c r="AD1361" t="s">
        <v>20</v>
      </c>
      <c r="AE1361" t="s">
        <v>20</v>
      </c>
      <c r="AF1361" t="s">
        <v>20</v>
      </c>
      <c r="AG1361" t="s">
        <v>20</v>
      </c>
      <c r="AH1361" t="s">
        <v>20</v>
      </c>
      <c r="AI1361">
        <v>1</v>
      </c>
      <c r="AK1361">
        <v>1</v>
      </c>
      <c r="AL1361">
        <v>0</v>
      </c>
      <c r="AM1361">
        <v>2</v>
      </c>
      <c r="AN1361">
        <v>0</v>
      </c>
      <c r="AO1361">
        <v>0</v>
      </c>
      <c r="AQ1361">
        <v>2</v>
      </c>
      <c r="AR1361" t="s">
        <v>20</v>
      </c>
      <c r="AS1361" t="s">
        <v>20</v>
      </c>
      <c r="AT1361">
        <v>2</v>
      </c>
      <c r="AU1361">
        <v>0</v>
      </c>
      <c r="AV1361">
        <v>0</v>
      </c>
      <c r="BA1361" s="14" t="s">
        <v>2427</v>
      </c>
      <c r="BB1361" s="238" t="s">
        <v>1676</v>
      </c>
      <c r="BG1361" s="9"/>
      <c r="BI1361" t="s">
        <v>3146</v>
      </c>
    </row>
    <row r="1362" spans="1:61" x14ac:dyDescent="0.25">
      <c r="A1362" s="21" t="s">
        <v>493</v>
      </c>
      <c r="B1362" t="s">
        <v>517</v>
      </c>
      <c r="C1362" t="str">
        <f>VLOOKUP(Tabelle1[[#This Row],[bank_name]],list_all_banks!$B$1:$C$691,2,FALSE)</f>
        <v>ESA39000013</v>
      </c>
      <c r="D1362" s="6" t="s">
        <v>518</v>
      </c>
      <c r="E1362" s="42" t="str">
        <f t="shared" si="21"/>
        <v>31.12.2015</v>
      </c>
      <c r="F1362">
        <v>2015</v>
      </c>
      <c r="G1362">
        <v>1</v>
      </c>
      <c r="H1362">
        <v>2</v>
      </c>
      <c r="I1362" t="s">
        <v>1382</v>
      </c>
      <c r="J1362">
        <v>2</v>
      </c>
      <c r="K1362" t="s">
        <v>1366</v>
      </c>
      <c r="L1362">
        <v>0</v>
      </c>
      <c r="M1362" t="s">
        <v>14</v>
      </c>
      <c r="N1362" t="s">
        <v>19</v>
      </c>
      <c r="P1362">
        <v>3</v>
      </c>
      <c r="Q1362">
        <v>0</v>
      </c>
      <c r="R1362">
        <v>0</v>
      </c>
      <c r="S1362">
        <v>1</v>
      </c>
      <c r="U1362" s="30">
        <v>0</v>
      </c>
      <c r="V1362">
        <v>1</v>
      </c>
      <c r="W1362" t="s">
        <v>20</v>
      </c>
      <c r="Y1362" t="s">
        <v>1289</v>
      </c>
      <c r="Z1362" s="13">
        <v>1108</v>
      </c>
      <c r="AA1362" s="13">
        <v>5904</v>
      </c>
      <c r="AB1362" s="13">
        <v>647</v>
      </c>
      <c r="AC1362" s="32">
        <v>72</v>
      </c>
      <c r="AD1362" t="s">
        <v>20</v>
      </c>
      <c r="AE1362" t="s">
        <v>20</v>
      </c>
      <c r="AF1362" t="s">
        <v>20</v>
      </c>
      <c r="AG1362" t="s">
        <v>20</v>
      </c>
      <c r="AH1362" t="s">
        <v>20</v>
      </c>
      <c r="AI1362">
        <v>1</v>
      </c>
      <c r="AJ1362" s="6" t="s">
        <v>2733</v>
      </c>
      <c r="AK1362">
        <v>1</v>
      </c>
      <c r="AL1362">
        <v>0</v>
      </c>
      <c r="AM1362">
        <v>2</v>
      </c>
      <c r="AN1362">
        <v>0</v>
      </c>
      <c r="AO1362">
        <v>0</v>
      </c>
      <c r="AQ1362">
        <v>2</v>
      </c>
      <c r="AR1362" t="s">
        <v>20</v>
      </c>
      <c r="AS1362" t="s">
        <v>20</v>
      </c>
      <c r="AT1362">
        <v>2</v>
      </c>
      <c r="AU1362">
        <v>0</v>
      </c>
      <c r="AV1362">
        <v>0</v>
      </c>
      <c r="BA1362" s="14" t="s">
        <v>2427</v>
      </c>
      <c r="BB1362" s="238" t="s">
        <v>1676</v>
      </c>
      <c r="BG1362" s="9"/>
      <c r="BI1362" t="s">
        <v>3146</v>
      </c>
    </row>
    <row r="1363" spans="1:61" x14ac:dyDescent="0.25">
      <c r="A1363" s="21" t="s">
        <v>493</v>
      </c>
      <c r="B1363" t="s">
        <v>517</v>
      </c>
      <c r="C1363" t="str">
        <f>VLOOKUP(Tabelle1[[#This Row],[bank_name]],list_all_banks!$B$1:$C$691,2,FALSE)</f>
        <v>ESA39000013</v>
      </c>
      <c r="D1363" s="6" t="s">
        <v>518</v>
      </c>
      <c r="E1363" s="42" t="str">
        <f t="shared" si="21"/>
        <v>31.12.2015</v>
      </c>
      <c r="F1363">
        <v>2015</v>
      </c>
      <c r="G1363">
        <v>1</v>
      </c>
      <c r="H1363">
        <v>2</v>
      </c>
      <c r="I1363" t="s">
        <v>1382</v>
      </c>
      <c r="J1363">
        <v>2</v>
      </c>
      <c r="K1363" t="s">
        <v>1366</v>
      </c>
      <c r="L1363">
        <v>0</v>
      </c>
      <c r="M1363" t="s">
        <v>14</v>
      </c>
      <c r="N1363" t="s">
        <v>19</v>
      </c>
      <c r="P1363">
        <v>3</v>
      </c>
      <c r="Q1363">
        <v>0</v>
      </c>
      <c r="R1363">
        <v>0</v>
      </c>
      <c r="S1363">
        <v>1</v>
      </c>
      <c r="U1363" s="30">
        <v>0</v>
      </c>
      <c r="V1363">
        <v>1</v>
      </c>
      <c r="W1363" t="s">
        <v>20</v>
      </c>
      <c r="Y1363" t="s">
        <v>1686</v>
      </c>
      <c r="Z1363" s="13">
        <v>388</v>
      </c>
      <c r="AA1363" s="13">
        <v>1492</v>
      </c>
      <c r="AB1363" s="13">
        <v>-13</v>
      </c>
      <c r="AC1363" s="13">
        <v>29</v>
      </c>
      <c r="AD1363" t="s">
        <v>20</v>
      </c>
      <c r="AE1363" t="s">
        <v>20</v>
      </c>
      <c r="AF1363" t="s">
        <v>20</v>
      </c>
      <c r="AG1363" t="s">
        <v>20</v>
      </c>
      <c r="AH1363" t="s">
        <v>20</v>
      </c>
      <c r="AI1363">
        <v>1</v>
      </c>
      <c r="AK1363">
        <v>1</v>
      </c>
      <c r="AL1363">
        <v>0</v>
      </c>
      <c r="AM1363">
        <v>2</v>
      </c>
      <c r="AN1363">
        <v>0</v>
      </c>
      <c r="AO1363">
        <v>0</v>
      </c>
      <c r="AQ1363">
        <v>2</v>
      </c>
      <c r="AR1363" t="s">
        <v>20</v>
      </c>
      <c r="AS1363" t="s">
        <v>20</v>
      </c>
      <c r="AT1363">
        <v>2</v>
      </c>
      <c r="AU1363">
        <v>0</v>
      </c>
      <c r="AV1363">
        <v>0</v>
      </c>
      <c r="BA1363" s="14" t="s">
        <v>2427</v>
      </c>
      <c r="BB1363" s="238" t="s">
        <v>1676</v>
      </c>
      <c r="BG1363" s="9"/>
      <c r="BI1363" t="s">
        <v>3146</v>
      </c>
    </row>
    <row r="1364" spans="1:61" x14ac:dyDescent="0.25">
      <c r="A1364" s="21" t="s">
        <v>493</v>
      </c>
      <c r="B1364" t="s">
        <v>517</v>
      </c>
      <c r="C1364" t="str">
        <f>VLOOKUP(Tabelle1[[#This Row],[bank_name]],list_all_banks!$B$1:$C$691,2,FALSE)</f>
        <v>ESA39000013</v>
      </c>
      <c r="D1364" s="6" t="s">
        <v>518</v>
      </c>
      <c r="E1364" s="42" t="str">
        <f t="shared" si="21"/>
        <v>31.12.2015</v>
      </c>
      <c r="F1364">
        <v>2015</v>
      </c>
      <c r="G1364">
        <v>1</v>
      </c>
      <c r="H1364">
        <v>2</v>
      </c>
      <c r="I1364" t="s">
        <v>1382</v>
      </c>
      <c r="J1364">
        <v>2</v>
      </c>
      <c r="K1364" t="s">
        <v>1366</v>
      </c>
      <c r="L1364">
        <v>0</v>
      </c>
      <c r="M1364" t="s">
        <v>14</v>
      </c>
      <c r="N1364" t="s">
        <v>19</v>
      </c>
      <c r="P1364">
        <v>3</v>
      </c>
      <c r="Q1364">
        <v>0</v>
      </c>
      <c r="R1364">
        <v>0</v>
      </c>
      <c r="S1364">
        <v>1</v>
      </c>
      <c r="U1364" s="30">
        <v>0</v>
      </c>
      <c r="V1364">
        <v>1</v>
      </c>
      <c r="W1364" t="s">
        <v>20</v>
      </c>
      <c r="Y1364" t="s">
        <v>1659</v>
      </c>
      <c r="Z1364" s="13">
        <v>8</v>
      </c>
      <c r="AA1364" s="13">
        <v>11</v>
      </c>
      <c r="AB1364" s="13">
        <v>4</v>
      </c>
      <c r="AC1364" s="13">
        <v>0</v>
      </c>
      <c r="AD1364" t="s">
        <v>20</v>
      </c>
      <c r="AE1364" t="s">
        <v>20</v>
      </c>
      <c r="AF1364" t="s">
        <v>20</v>
      </c>
      <c r="AG1364" t="s">
        <v>20</v>
      </c>
      <c r="AH1364" t="s">
        <v>20</v>
      </c>
      <c r="AI1364">
        <v>1</v>
      </c>
      <c r="AK1364">
        <v>1</v>
      </c>
      <c r="AL1364">
        <v>0</v>
      </c>
      <c r="AM1364">
        <v>2</v>
      </c>
      <c r="AN1364">
        <v>0</v>
      </c>
      <c r="AO1364">
        <v>0</v>
      </c>
      <c r="AQ1364">
        <v>2</v>
      </c>
      <c r="AR1364" t="s">
        <v>20</v>
      </c>
      <c r="AS1364" t="s">
        <v>20</v>
      </c>
      <c r="AT1364">
        <v>2</v>
      </c>
      <c r="AU1364">
        <v>0</v>
      </c>
      <c r="AV1364">
        <v>0</v>
      </c>
      <c r="BA1364" s="14" t="s">
        <v>2427</v>
      </c>
      <c r="BB1364" s="238" t="s">
        <v>1676</v>
      </c>
      <c r="BG1364" s="9"/>
      <c r="BI1364" t="s">
        <v>3146</v>
      </c>
    </row>
    <row r="1365" spans="1:61" x14ac:dyDescent="0.25">
      <c r="A1365" s="88" t="s">
        <v>493</v>
      </c>
      <c r="B1365" s="9" t="s">
        <v>517</v>
      </c>
      <c r="C1365" s="9" t="str">
        <f>VLOOKUP(Tabelle1[[#This Row],[bank_name]],list_all_banks!$B$1:$C$691,2,FALSE)</f>
        <v>ESA39000013</v>
      </c>
      <c r="D1365" s="6" t="s">
        <v>518</v>
      </c>
      <c r="E1365" s="42" t="str">
        <f t="shared" si="21"/>
        <v>31.12.2015</v>
      </c>
      <c r="F1365" s="9">
        <v>2015</v>
      </c>
      <c r="G1365" s="9">
        <v>1</v>
      </c>
      <c r="H1365" s="9">
        <v>2</v>
      </c>
      <c r="I1365" s="9" t="s">
        <v>1382</v>
      </c>
      <c r="J1365" s="9">
        <v>2</v>
      </c>
      <c r="K1365" s="9" t="s">
        <v>1366</v>
      </c>
      <c r="L1365" s="9">
        <v>0</v>
      </c>
      <c r="M1365" s="9" t="s">
        <v>14</v>
      </c>
      <c r="N1365" s="9" t="s">
        <v>19</v>
      </c>
      <c r="P1365" s="9">
        <v>3</v>
      </c>
      <c r="Q1365" s="9">
        <v>0</v>
      </c>
      <c r="R1365" s="9">
        <v>0</v>
      </c>
      <c r="S1365" s="9">
        <v>1</v>
      </c>
      <c r="U1365" s="90">
        <v>0</v>
      </c>
      <c r="V1365" s="9">
        <v>1</v>
      </c>
      <c r="W1365" s="9" t="s">
        <v>20</v>
      </c>
      <c r="Y1365" s="9" t="s">
        <v>1327</v>
      </c>
      <c r="Z1365" s="68">
        <v>116</v>
      </c>
      <c r="AA1365" s="68">
        <v>338</v>
      </c>
      <c r="AB1365" s="68">
        <v>7</v>
      </c>
      <c r="AC1365" s="68">
        <v>5</v>
      </c>
      <c r="AD1365" s="9" t="s">
        <v>20</v>
      </c>
      <c r="AE1365" s="9" t="s">
        <v>20</v>
      </c>
      <c r="AF1365" s="9" t="s">
        <v>20</v>
      </c>
      <c r="AG1365" s="9" t="s">
        <v>20</v>
      </c>
      <c r="AH1365" s="9" t="s">
        <v>20</v>
      </c>
      <c r="AI1365" s="9">
        <v>1</v>
      </c>
      <c r="AK1365" s="9">
        <v>1</v>
      </c>
      <c r="AL1365" s="9">
        <v>0</v>
      </c>
      <c r="AM1365" s="9">
        <v>2</v>
      </c>
      <c r="AN1365" s="9">
        <v>0</v>
      </c>
      <c r="AO1365" s="9">
        <v>0</v>
      </c>
      <c r="AQ1365" s="9">
        <v>2</v>
      </c>
      <c r="AR1365" s="9" t="s">
        <v>20</v>
      </c>
      <c r="AS1365" s="9" t="s">
        <v>20</v>
      </c>
      <c r="AT1365" s="9">
        <v>2</v>
      </c>
      <c r="AU1365" s="9">
        <v>0</v>
      </c>
      <c r="AV1365" s="9">
        <v>0</v>
      </c>
      <c r="AW1365" s="9"/>
      <c r="AX1365" s="9"/>
      <c r="BA1365" s="63" t="s">
        <v>2427</v>
      </c>
      <c r="BB1365" s="238" t="s">
        <v>1676</v>
      </c>
      <c r="BC1365" s="9"/>
      <c r="BD1365" s="9"/>
      <c r="BE1365" s="9"/>
      <c r="BF1365" s="9"/>
      <c r="BG1365" s="9"/>
      <c r="BI1365" t="s">
        <v>3146</v>
      </c>
    </row>
    <row r="1366" spans="1:61" x14ac:dyDescent="0.25">
      <c r="A1366" s="21" t="s">
        <v>493</v>
      </c>
      <c r="B1366" t="s">
        <v>517</v>
      </c>
      <c r="C1366" t="str">
        <f>VLOOKUP(Tabelle1[[#This Row],[bank_name]],list_all_banks!$B$1:$C$691,2,FALSE)</f>
        <v>ESA39000013</v>
      </c>
      <c r="D1366" s="6" t="s">
        <v>518</v>
      </c>
      <c r="E1366" s="42" t="str">
        <f t="shared" si="21"/>
        <v>31.12.2015</v>
      </c>
      <c r="F1366">
        <v>2015</v>
      </c>
      <c r="G1366">
        <v>1</v>
      </c>
      <c r="H1366">
        <v>2</v>
      </c>
      <c r="I1366" t="s">
        <v>1382</v>
      </c>
      <c r="J1366">
        <v>2</v>
      </c>
      <c r="K1366" t="s">
        <v>1366</v>
      </c>
      <c r="L1366">
        <v>0</v>
      </c>
      <c r="M1366" t="s">
        <v>14</v>
      </c>
      <c r="N1366" t="s">
        <v>19</v>
      </c>
      <c r="P1366">
        <v>3</v>
      </c>
      <c r="Q1366">
        <v>0</v>
      </c>
      <c r="R1366">
        <v>0</v>
      </c>
      <c r="S1366">
        <v>1</v>
      </c>
      <c r="U1366" s="30">
        <v>0</v>
      </c>
      <c r="V1366">
        <v>1</v>
      </c>
      <c r="W1366" t="s">
        <v>20</v>
      </c>
      <c r="Y1366" t="s">
        <v>1651</v>
      </c>
      <c r="Z1366" s="13">
        <v>83</v>
      </c>
      <c r="AA1366" s="13">
        <v>161</v>
      </c>
      <c r="AB1366" s="13">
        <v>27</v>
      </c>
      <c r="AC1366" s="13">
        <v>12</v>
      </c>
      <c r="AD1366" t="s">
        <v>20</v>
      </c>
      <c r="AE1366" t="s">
        <v>20</v>
      </c>
      <c r="AF1366" t="s">
        <v>20</v>
      </c>
      <c r="AG1366" t="s">
        <v>20</v>
      </c>
      <c r="AH1366" t="s">
        <v>20</v>
      </c>
      <c r="AI1366">
        <v>1</v>
      </c>
      <c r="AK1366">
        <v>1</v>
      </c>
      <c r="AL1366">
        <v>0</v>
      </c>
      <c r="AM1366">
        <v>2</v>
      </c>
      <c r="AN1366">
        <v>0</v>
      </c>
      <c r="AO1366">
        <v>0</v>
      </c>
      <c r="AQ1366">
        <v>2</v>
      </c>
      <c r="AR1366" t="s">
        <v>20</v>
      </c>
      <c r="AS1366" t="s">
        <v>20</v>
      </c>
      <c r="AT1366">
        <v>2</v>
      </c>
      <c r="AU1366">
        <v>0</v>
      </c>
      <c r="AV1366">
        <v>0</v>
      </c>
      <c r="BA1366" s="14" t="s">
        <v>2427</v>
      </c>
      <c r="BB1366" s="238" t="s">
        <v>1676</v>
      </c>
      <c r="BG1366" s="9"/>
      <c r="BI1366" t="s">
        <v>3146</v>
      </c>
    </row>
    <row r="1367" spans="1:61" x14ac:dyDescent="0.25">
      <c r="A1367" s="21" t="s">
        <v>493</v>
      </c>
      <c r="B1367" t="s">
        <v>517</v>
      </c>
      <c r="C1367" t="str">
        <f>VLOOKUP(Tabelle1[[#This Row],[bank_name]],list_all_banks!$B$1:$C$691,2,FALSE)</f>
        <v>ESA39000013</v>
      </c>
      <c r="D1367" s="6" t="s">
        <v>518</v>
      </c>
      <c r="E1367" s="42" t="str">
        <f t="shared" si="21"/>
        <v>31.12.2015</v>
      </c>
      <c r="F1367">
        <v>2015</v>
      </c>
      <c r="G1367">
        <v>1</v>
      </c>
      <c r="H1367">
        <v>2</v>
      </c>
      <c r="I1367" t="s">
        <v>1382</v>
      </c>
      <c r="J1367">
        <v>2</v>
      </c>
      <c r="K1367" t="s">
        <v>1366</v>
      </c>
      <c r="L1367">
        <v>0</v>
      </c>
      <c r="M1367" t="s">
        <v>14</v>
      </c>
      <c r="N1367" t="s">
        <v>19</v>
      </c>
      <c r="P1367">
        <v>3</v>
      </c>
      <c r="Q1367">
        <v>0</v>
      </c>
      <c r="R1367">
        <v>0</v>
      </c>
      <c r="S1367">
        <v>1</v>
      </c>
      <c r="U1367" s="30">
        <v>0</v>
      </c>
      <c r="V1367">
        <v>1</v>
      </c>
      <c r="W1367" t="s">
        <v>20</v>
      </c>
      <c r="Y1367" t="s">
        <v>1687</v>
      </c>
      <c r="Z1367" s="13">
        <v>320</v>
      </c>
      <c r="AA1367" s="13">
        <v>1398</v>
      </c>
      <c r="AB1367" s="13">
        <v>94</v>
      </c>
      <c r="AC1367" s="13">
        <v>18</v>
      </c>
      <c r="AD1367" t="s">
        <v>20</v>
      </c>
      <c r="AE1367" t="s">
        <v>20</v>
      </c>
      <c r="AF1367" t="s">
        <v>20</v>
      </c>
      <c r="AG1367" t="s">
        <v>20</v>
      </c>
      <c r="AH1367" t="s">
        <v>20</v>
      </c>
      <c r="AI1367">
        <v>1</v>
      </c>
      <c r="AK1367">
        <v>1</v>
      </c>
      <c r="AL1367">
        <v>0</v>
      </c>
      <c r="AM1367">
        <v>2</v>
      </c>
      <c r="AN1367">
        <v>0</v>
      </c>
      <c r="AO1367">
        <v>0</v>
      </c>
      <c r="AQ1367">
        <v>2</v>
      </c>
      <c r="AR1367" t="s">
        <v>20</v>
      </c>
      <c r="AS1367" t="s">
        <v>20</v>
      </c>
      <c r="AT1367">
        <v>2</v>
      </c>
      <c r="AU1367">
        <v>0</v>
      </c>
      <c r="AV1367">
        <v>0</v>
      </c>
      <c r="BA1367" s="14" t="s">
        <v>2427</v>
      </c>
      <c r="BB1367" s="238" t="s">
        <v>1676</v>
      </c>
      <c r="BG1367" s="9"/>
      <c r="BI1367" t="s">
        <v>3146</v>
      </c>
    </row>
    <row r="1368" spans="1:61" x14ac:dyDescent="0.25">
      <c r="A1368" s="21" t="s">
        <v>493</v>
      </c>
      <c r="B1368" t="s">
        <v>517</v>
      </c>
      <c r="C1368" t="str">
        <f>VLOOKUP(Tabelle1[[#This Row],[bank_name]],list_all_banks!$B$1:$C$691,2,FALSE)</f>
        <v>ESA39000013</v>
      </c>
      <c r="D1368" s="6" t="s">
        <v>518</v>
      </c>
      <c r="E1368" s="42" t="str">
        <f t="shared" si="21"/>
        <v>31.12.2015</v>
      </c>
      <c r="F1368">
        <v>2015</v>
      </c>
      <c r="G1368">
        <v>1</v>
      </c>
      <c r="H1368">
        <v>2</v>
      </c>
      <c r="I1368" t="s">
        <v>1382</v>
      </c>
      <c r="J1368">
        <v>2</v>
      </c>
      <c r="K1368" t="s">
        <v>1366</v>
      </c>
      <c r="L1368">
        <v>0</v>
      </c>
      <c r="M1368" t="s">
        <v>14</v>
      </c>
      <c r="N1368" t="s">
        <v>19</v>
      </c>
      <c r="P1368">
        <v>3</v>
      </c>
      <c r="Q1368">
        <v>0</v>
      </c>
      <c r="R1368">
        <v>0</v>
      </c>
      <c r="S1368">
        <v>1</v>
      </c>
      <c r="U1368" s="30">
        <v>0</v>
      </c>
      <c r="V1368">
        <v>1</v>
      </c>
      <c r="W1368" t="s">
        <v>20</v>
      </c>
      <c r="Y1368" t="s">
        <v>1656</v>
      </c>
      <c r="Z1368" s="13">
        <v>8</v>
      </c>
      <c r="AA1368" s="13">
        <v>0</v>
      </c>
      <c r="AB1368" s="13">
        <v>8</v>
      </c>
      <c r="AC1368" s="32">
        <v>0</v>
      </c>
      <c r="AD1368" t="s">
        <v>20</v>
      </c>
      <c r="AE1368" t="s">
        <v>20</v>
      </c>
      <c r="AF1368" t="s">
        <v>20</v>
      </c>
      <c r="AG1368" t="s">
        <v>20</v>
      </c>
      <c r="AH1368" t="s">
        <v>20</v>
      </c>
      <c r="AI1368">
        <v>1</v>
      </c>
      <c r="AJ1368" s="6" t="s">
        <v>2732</v>
      </c>
      <c r="AK1368">
        <v>1</v>
      </c>
      <c r="AL1368">
        <v>0</v>
      </c>
      <c r="AM1368">
        <v>2</v>
      </c>
      <c r="AN1368">
        <v>0</v>
      </c>
      <c r="AO1368">
        <v>0</v>
      </c>
      <c r="AQ1368">
        <v>2</v>
      </c>
      <c r="AR1368" t="s">
        <v>20</v>
      </c>
      <c r="AS1368" t="s">
        <v>20</v>
      </c>
      <c r="AT1368">
        <v>2</v>
      </c>
      <c r="AU1368">
        <v>0</v>
      </c>
      <c r="AV1368">
        <v>0</v>
      </c>
      <c r="BA1368" s="14" t="s">
        <v>2427</v>
      </c>
      <c r="BB1368" s="238" t="s">
        <v>1676</v>
      </c>
      <c r="BG1368" s="9"/>
      <c r="BI1368" t="s">
        <v>3146</v>
      </c>
    </row>
    <row r="1369" spans="1:61" x14ac:dyDescent="0.25">
      <c r="A1369" s="88" t="s">
        <v>493</v>
      </c>
      <c r="B1369" s="9" t="s">
        <v>517</v>
      </c>
      <c r="C1369" s="9" t="str">
        <f>VLOOKUP(Tabelle1[[#This Row],[bank_name]],list_all_banks!$B$1:$C$691,2,FALSE)</f>
        <v>ESA39000013</v>
      </c>
      <c r="D1369" s="6" t="s">
        <v>518</v>
      </c>
      <c r="E1369" s="42" t="str">
        <f t="shared" si="21"/>
        <v>31.12.2015</v>
      </c>
      <c r="F1369" s="9">
        <v>2015</v>
      </c>
      <c r="G1369" s="9">
        <v>1</v>
      </c>
      <c r="H1369" s="9">
        <v>2</v>
      </c>
      <c r="I1369" s="9" t="s">
        <v>1382</v>
      </c>
      <c r="J1369" s="9">
        <v>2</v>
      </c>
      <c r="K1369" s="9" t="s">
        <v>1366</v>
      </c>
      <c r="L1369" s="9">
        <v>0</v>
      </c>
      <c r="M1369" s="9" t="s">
        <v>14</v>
      </c>
      <c r="N1369" s="9" t="s">
        <v>19</v>
      </c>
      <c r="P1369" s="9">
        <v>3</v>
      </c>
      <c r="Q1369" s="9">
        <v>0</v>
      </c>
      <c r="R1369" s="9">
        <v>0</v>
      </c>
      <c r="S1369" s="9">
        <v>1</v>
      </c>
      <c r="U1369" s="90">
        <v>0</v>
      </c>
      <c r="V1369" s="9">
        <v>1</v>
      </c>
      <c r="W1369" s="9" t="s">
        <v>20</v>
      </c>
      <c r="Y1369" s="9" t="s">
        <v>1650</v>
      </c>
      <c r="Z1369" s="68">
        <v>7581</v>
      </c>
      <c r="AA1369" s="68">
        <v>15140</v>
      </c>
      <c r="AB1369" s="68">
        <v>1545</v>
      </c>
      <c r="AC1369" s="68">
        <v>-95</v>
      </c>
      <c r="AD1369" s="9" t="s">
        <v>20</v>
      </c>
      <c r="AE1369" s="9" t="s">
        <v>20</v>
      </c>
      <c r="AF1369" s="9" t="s">
        <v>20</v>
      </c>
      <c r="AG1369" s="9" t="s">
        <v>20</v>
      </c>
      <c r="AH1369" s="9" t="s">
        <v>20</v>
      </c>
      <c r="AI1369" s="9">
        <v>1</v>
      </c>
      <c r="AK1369" s="9">
        <v>1</v>
      </c>
      <c r="AL1369" s="9">
        <v>0</v>
      </c>
      <c r="AM1369" s="9">
        <v>2</v>
      </c>
      <c r="AN1369" s="9">
        <v>0</v>
      </c>
      <c r="AO1369" s="9">
        <v>0</v>
      </c>
      <c r="AQ1369" s="9">
        <v>2</v>
      </c>
      <c r="AR1369" s="9" t="s">
        <v>20</v>
      </c>
      <c r="AS1369" s="9" t="s">
        <v>20</v>
      </c>
      <c r="AT1369" s="9">
        <v>2</v>
      </c>
      <c r="AU1369" s="9">
        <v>0</v>
      </c>
      <c r="AV1369" s="9">
        <v>0</v>
      </c>
      <c r="AW1369" s="9"/>
      <c r="AX1369" s="9"/>
      <c r="BA1369" s="63" t="s">
        <v>2427</v>
      </c>
      <c r="BB1369" s="238" t="s">
        <v>1676</v>
      </c>
      <c r="BC1369" s="9"/>
      <c r="BD1369" s="9"/>
      <c r="BE1369" s="9"/>
      <c r="BF1369" s="9"/>
      <c r="BG1369" s="9"/>
      <c r="BI1369" t="s">
        <v>3146</v>
      </c>
    </row>
    <row r="1370" spans="1:61" s="44" customFormat="1" ht="15.75" thickBot="1" x14ac:dyDescent="0.3">
      <c r="A1370" s="165" t="s">
        <v>493</v>
      </c>
      <c r="B1370" s="44" t="s">
        <v>517</v>
      </c>
      <c r="C1370" s="44" t="str">
        <f>VLOOKUP(Tabelle1[[#This Row],[bank_name]],list_all_banks!$B$1:$C$691,2,FALSE)</f>
        <v>ESA39000013</v>
      </c>
      <c r="D1370" s="45" t="s">
        <v>518</v>
      </c>
      <c r="E1370" s="46" t="str">
        <f t="shared" si="21"/>
        <v>31.12.2015</v>
      </c>
      <c r="F1370" s="44">
        <v>2015</v>
      </c>
      <c r="G1370" s="44">
        <v>1</v>
      </c>
      <c r="H1370" s="44">
        <v>2</v>
      </c>
      <c r="I1370" s="44" t="s">
        <v>1382</v>
      </c>
      <c r="J1370" s="44">
        <v>2</v>
      </c>
      <c r="K1370" s="44" t="s">
        <v>1366</v>
      </c>
      <c r="L1370" s="44">
        <v>0</v>
      </c>
      <c r="M1370" s="44" t="s">
        <v>14</v>
      </c>
      <c r="N1370" s="44" t="s">
        <v>19</v>
      </c>
      <c r="O1370" s="45"/>
      <c r="P1370" s="44">
        <v>3</v>
      </c>
      <c r="Q1370" s="44">
        <v>0</v>
      </c>
      <c r="R1370" s="44">
        <v>0</v>
      </c>
      <c r="S1370" s="44">
        <v>1</v>
      </c>
      <c r="T1370" s="45"/>
      <c r="U1370" s="223">
        <v>0</v>
      </c>
      <c r="V1370" s="44">
        <v>1</v>
      </c>
      <c r="W1370" s="44" t="s">
        <v>20</v>
      </c>
      <c r="X1370" s="45"/>
      <c r="Y1370" s="44" t="s">
        <v>1</v>
      </c>
      <c r="Z1370" s="123">
        <v>1519</v>
      </c>
      <c r="AA1370" s="123">
        <v>4748</v>
      </c>
      <c r="AB1370" s="123">
        <v>463</v>
      </c>
      <c r="AC1370" s="123">
        <v>140</v>
      </c>
      <c r="AD1370" s="44" t="s">
        <v>20</v>
      </c>
      <c r="AE1370" s="44" t="s">
        <v>20</v>
      </c>
      <c r="AF1370" s="44" t="s">
        <v>20</v>
      </c>
      <c r="AG1370" s="44" t="s">
        <v>20</v>
      </c>
      <c r="AH1370" s="44" t="s">
        <v>20</v>
      </c>
      <c r="AI1370" s="44">
        <v>1</v>
      </c>
      <c r="AJ1370" s="45"/>
      <c r="AK1370" s="44">
        <v>1</v>
      </c>
      <c r="AL1370" s="44">
        <v>0</v>
      </c>
      <c r="AM1370" s="157">
        <v>2</v>
      </c>
      <c r="AN1370" s="44">
        <v>0</v>
      </c>
      <c r="AO1370" s="44">
        <v>0</v>
      </c>
      <c r="AP1370" s="45"/>
      <c r="AQ1370" s="44">
        <v>2</v>
      </c>
      <c r="AR1370" s="44" t="s">
        <v>20</v>
      </c>
      <c r="AS1370" s="44" t="s">
        <v>20</v>
      </c>
      <c r="AT1370" s="44">
        <v>2</v>
      </c>
      <c r="AU1370" s="44">
        <v>0</v>
      </c>
      <c r="AV1370" s="44">
        <v>0</v>
      </c>
      <c r="AY1370" s="45"/>
      <c r="AZ1370" s="46"/>
      <c r="BA1370" s="44" t="s">
        <v>2428</v>
      </c>
      <c r="BB1370" s="45" t="s">
        <v>1466</v>
      </c>
      <c r="BH1370" s="45"/>
      <c r="BI1370" t="s">
        <v>3146</v>
      </c>
    </row>
    <row r="1371" spans="1:61" x14ac:dyDescent="0.25">
      <c r="A1371" s="21" t="s">
        <v>493</v>
      </c>
      <c r="B1371" t="s">
        <v>517</v>
      </c>
      <c r="C1371" t="str">
        <f>VLOOKUP(Tabelle1[[#This Row],[bank_name]],list_all_banks!$B$1:$C$691,2,FALSE)</f>
        <v>ESA39000013</v>
      </c>
      <c r="D1371" s="6" t="s">
        <v>518</v>
      </c>
      <c r="E1371" s="42" t="str">
        <f t="shared" si="21"/>
        <v>31.12.2016</v>
      </c>
      <c r="F1371">
        <v>2016</v>
      </c>
      <c r="G1371">
        <v>1</v>
      </c>
      <c r="H1371">
        <v>2</v>
      </c>
      <c r="I1371" t="s">
        <v>1382</v>
      </c>
      <c r="J1371" t="s">
        <v>1382</v>
      </c>
      <c r="K1371" t="s">
        <v>493</v>
      </c>
      <c r="L1371">
        <v>0</v>
      </c>
      <c r="M1371" t="s">
        <v>14</v>
      </c>
      <c r="N1371" t="s">
        <v>19</v>
      </c>
      <c r="P1371">
        <v>3</v>
      </c>
      <c r="Q1371">
        <v>0</v>
      </c>
      <c r="R1371">
        <v>0</v>
      </c>
      <c r="S1371">
        <v>1</v>
      </c>
      <c r="U1371" s="30">
        <v>0</v>
      </c>
      <c r="V1371">
        <v>1</v>
      </c>
      <c r="W1371" t="s">
        <v>20</v>
      </c>
      <c r="Y1371" t="s">
        <v>820</v>
      </c>
      <c r="Z1371" s="13">
        <v>6104</v>
      </c>
      <c r="AA1371" s="171">
        <v>24107</v>
      </c>
      <c r="AB1371" s="171">
        <v>2362</v>
      </c>
      <c r="AC1371" s="171">
        <v>622</v>
      </c>
      <c r="AD1371" t="s">
        <v>20</v>
      </c>
      <c r="AE1371" t="s">
        <v>20</v>
      </c>
      <c r="AF1371" t="s">
        <v>20</v>
      </c>
      <c r="AG1371" t="s">
        <v>20</v>
      </c>
      <c r="AH1371" t="s">
        <v>20</v>
      </c>
      <c r="AI1371">
        <v>1</v>
      </c>
      <c r="AK1371">
        <v>1</v>
      </c>
      <c r="AL1371">
        <v>0</v>
      </c>
      <c r="AM1371">
        <v>2</v>
      </c>
      <c r="AN1371">
        <v>0</v>
      </c>
      <c r="AO1371">
        <v>0</v>
      </c>
      <c r="AQ1371">
        <v>2</v>
      </c>
      <c r="AR1371" t="s">
        <v>20</v>
      </c>
      <c r="AS1371" t="s">
        <v>20</v>
      </c>
      <c r="AT1371">
        <v>2</v>
      </c>
      <c r="AU1371">
        <v>0</v>
      </c>
      <c r="AV1371">
        <v>0</v>
      </c>
      <c r="BA1371" t="s">
        <v>2429</v>
      </c>
      <c r="BB1371" s="6" t="s">
        <v>1467</v>
      </c>
      <c r="BG1371" s="9"/>
      <c r="BI1371" t="s">
        <v>3146</v>
      </c>
    </row>
    <row r="1372" spans="1:61" x14ac:dyDescent="0.25">
      <c r="A1372" s="21" t="s">
        <v>493</v>
      </c>
      <c r="B1372" t="s">
        <v>517</v>
      </c>
      <c r="C1372" t="str">
        <f>VLOOKUP(Tabelle1[[#This Row],[bank_name]],list_all_banks!$B$1:$C$691,2,FALSE)</f>
        <v>ESA39000013</v>
      </c>
      <c r="D1372" s="6" t="s">
        <v>518</v>
      </c>
      <c r="E1372" s="42" t="str">
        <f t="shared" si="21"/>
        <v>31.12.2016</v>
      </c>
      <c r="F1372">
        <v>2016</v>
      </c>
      <c r="G1372">
        <v>1</v>
      </c>
      <c r="H1372">
        <v>2</v>
      </c>
      <c r="I1372" t="s">
        <v>1382</v>
      </c>
      <c r="J1372" t="s">
        <v>1382</v>
      </c>
      <c r="K1372" t="s">
        <v>493</v>
      </c>
      <c r="L1372">
        <v>0</v>
      </c>
      <c r="M1372" t="s">
        <v>14</v>
      </c>
      <c r="N1372" t="s">
        <v>19</v>
      </c>
      <c r="P1372">
        <v>3</v>
      </c>
      <c r="Q1372">
        <v>0</v>
      </c>
      <c r="R1372">
        <v>0</v>
      </c>
      <c r="S1372">
        <v>1</v>
      </c>
      <c r="U1372" s="30">
        <v>0</v>
      </c>
      <c r="V1372">
        <v>1</v>
      </c>
      <c r="W1372" t="s">
        <v>20</v>
      </c>
      <c r="Y1372" t="s">
        <v>1</v>
      </c>
      <c r="Z1372" s="13">
        <v>1537</v>
      </c>
      <c r="AA1372" s="13">
        <v>4792</v>
      </c>
      <c r="AB1372" s="13">
        <v>505</v>
      </c>
      <c r="AC1372" s="13">
        <v>15</v>
      </c>
      <c r="AD1372" t="s">
        <v>20</v>
      </c>
      <c r="AE1372" t="s">
        <v>20</v>
      </c>
      <c r="AF1372" t="s">
        <v>20</v>
      </c>
      <c r="AG1372" t="s">
        <v>20</v>
      </c>
      <c r="AH1372" t="s">
        <v>20</v>
      </c>
      <c r="AI1372">
        <v>1</v>
      </c>
      <c r="AK1372">
        <v>1</v>
      </c>
      <c r="AL1372">
        <v>0</v>
      </c>
      <c r="AM1372">
        <v>2</v>
      </c>
      <c r="AN1372">
        <v>0</v>
      </c>
      <c r="AO1372">
        <v>0</v>
      </c>
      <c r="AQ1372">
        <v>2</v>
      </c>
      <c r="AR1372" t="s">
        <v>20</v>
      </c>
      <c r="AS1372" t="s">
        <v>20</v>
      </c>
      <c r="AT1372">
        <v>2</v>
      </c>
      <c r="AU1372">
        <v>0</v>
      </c>
      <c r="AV1372">
        <v>0</v>
      </c>
      <c r="AZ1372" s="42" t="s">
        <v>1691</v>
      </c>
      <c r="BA1372" t="s">
        <v>2429</v>
      </c>
      <c r="BB1372" s="6" t="s">
        <v>1467</v>
      </c>
      <c r="BG1372" s="9"/>
      <c r="BI1372" t="s">
        <v>3146</v>
      </c>
    </row>
    <row r="1373" spans="1:61" x14ac:dyDescent="0.25">
      <c r="A1373" s="21" t="s">
        <v>493</v>
      </c>
      <c r="B1373" t="s">
        <v>517</v>
      </c>
      <c r="C1373" t="str">
        <f>VLOOKUP(Tabelle1[[#This Row],[bank_name]],list_all_banks!$B$1:$C$691,2,FALSE)</f>
        <v>ESA39000013</v>
      </c>
      <c r="D1373" s="6" t="s">
        <v>518</v>
      </c>
      <c r="E1373" s="42" t="str">
        <f t="shared" si="21"/>
        <v>31.12.2016</v>
      </c>
      <c r="F1373">
        <v>2016</v>
      </c>
      <c r="G1373">
        <v>1</v>
      </c>
      <c r="H1373">
        <v>2</v>
      </c>
      <c r="I1373" t="s">
        <v>1382</v>
      </c>
      <c r="J1373" t="s">
        <v>1382</v>
      </c>
      <c r="K1373" t="s">
        <v>493</v>
      </c>
      <c r="L1373">
        <v>0</v>
      </c>
      <c r="M1373" t="s">
        <v>14</v>
      </c>
      <c r="N1373" t="s">
        <v>19</v>
      </c>
      <c r="P1373">
        <v>3</v>
      </c>
      <c r="Q1373">
        <v>0</v>
      </c>
      <c r="R1373">
        <v>0</v>
      </c>
      <c r="S1373">
        <v>1</v>
      </c>
      <c r="U1373" s="30">
        <v>0</v>
      </c>
      <c r="V1373">
        <v>1</v>
      </c>
      <c r="W1373" t="s">
        <v>20</v>
      </c>
      <c r="Y1373" t="s">
        <v>1632</v>
      </c>
      <c r="Z1373" s="13">
        <v>1320</v>
      </c>
      <c r="AA1373" s="171">
        <v>7774</v>
      </c>
      <c r="AB1373" s="171">
        <v>461</v>
      </c>
      <c r="AC1373" s="171">
        <v>91</v>
      </c>
      <c r="AD1373" t="s">
        <v>20</v>
      </c>
      <c r="AE1373" t="s">
        <v>20</v>
      </c>
      <c r="AF1373" t="s">
        <v>20</v>
      </c>
      <c r="AG1373" t="s">
        <v>20</v>
      </c>
      <c r="AH1373" t="s">
        <v>20</v>
      </c>
      <c r="AI1373">
        <v>1</v>
      </c>
      <c r="AK1373">
        <v>1</v>
      </c>
      <c r="AL1373">
        <v>0</v>
      </c>
      <c r="AM1373">
        <v>2</v>
      </c>
      <c r="AN1373">
        <v>0</v>
      </c>
      <c r="AO1373">
        <v>0</v>
      </c>
      <c r="AQ1373">
        <v>2</v>
      </c>
      <c r="AR1373" t="s">
        <v>20</v>
      </c>
      <c r="AS1373" t="s">
        <v>20</v>
      </c>
      <c r="AT1373">
        <v>2</v>
      </c>
      <c r="AU1373">
        <v>0</v>
      </c>
      <c r="AV1373">
        <v>0</v>
      </c>
      <c r="BA1373" t="s">
        <v>2429</v>
      </c>
      <c r="BB1373" s="6" t="s">
        <v>1467</v>
      </c>
      <c r="BG1373" s="9"/>
      <c r="BI1373" t="s">
        <v>3146</v>
      </c>
    </row>
    <row r="1374" spans="1:61" x14ac:dyDescent="0.25">
      <c r="A1374" s="21" t="s">
        <v>493</v>
      </c>
      <c r="B1374" t="s">
        <v>517</v>
      </c>
      <c r="C1374" t="str">
        <f>VLOOKUP(Tabelle1[[#This Row],[bank_name]],list_all_banks!$B$1:$C$691,2,FALSE)</f>
        <v>ESA39000013</v>
      </c>
      <c r="D1374" s="6" t="s">
        <v>518</v>
      </c>
      <c r="E1374" s="42" t="str">
        <f t="shared" si="21"/>
        <v>31.12.2016</v>
      </c>
      <c r="F1374">
        <v>2016</v>
      </c>
      <c r="G1374">
        <v>1</v>
      </c>
      <c r="H1374">
        <v>2</v>
      </c>
      <c r="I1374" t="s">
        <v>1382</v>
      </c>
      <c r="J1374" t="s">
        <v>1382</v>
      </c>
      <c r="K1374" t="s">
        <v>493</v>
      </c>
      <c r="L1374">
        <v>0</v>
      </c>
      <c r="M1374" t="s">
        <v>14</v>
      </c>
      <c r="N1374" t="s">
        <v>19</v>
      </c>
      <c r="P1374">
        <v>3</v>
      </c>
      <c r="Q1374">
        <v>0</v>
      </c>
      <c r="R1374">
        <v>0</v>
      </c>
      <c r="S1374">
        <v>1</v>
      </c>
      <c r="U1374" s="30">
        <v>0</v>
      </c>
      <c r="V1374">
        <v>1</v>
      </c>
      <c r="W1374" t="s">
        <v>20</v>
      </c>
      <c r="Y1374" t="s">
        <v>1633</v>
      </c>
      <c r="Z1374" s="13">
        <v>4</v>
      </c>
      <c r="AA1374" s="15">
        <v>6</v>
      </c>
      <c r="AB1374" s="15">
        <v>1</v>
      </c>
      <c r="AC1374" s="15">
        <v>0</v>
      </c>
      <c r="AD1374" t="s">
        <v>20</v>
      </c>
      <c r="AE1374" t="s">
        <v>20</v>
      </c>
      <c r="AF1374" t="s">
        <v>20</v>
      </c>
      <c r="AG1374" t="s">
        <v>20</v>
      </c>
      <c r="AH1374" t="s">
        <v>20</v>
      </c>
      <c r="AI1374">
        <v>1</v>
      </c>
      <c r="AK1374">
        <v>1</v>
      </c>
      <c r="AL1374">
        <v>0</v>
      </c>
      <c r="AM1374">
        <v>2</v>
      </c>
      <c r="AN1374">
        <v>0</v>
      </c>
      <c r="AO1374">
        <v>0</v>
      </c>
      <c r="AQ1374">
        <v>2</v>
      </c>
      <c r="AR1374" t="s">
        <v>20</v>
      </c>
      <c r="AS1374" t="s">
        <v>20</v>
      </c>
      <c r="AT1374">
        <v>2</v>
      </c>
      <c r="AU1374">
        <v>0</v>
      </c>
      <c r="AV1374">
        <v>0</v>
      </c>
      <c r="BA1374" t="s">
        <v>2429</v>
      </c>
      <c r="BB1374" s="6" t="s">
        <v>1467</v>
      </c>
      <c r="BG1374" s="9"/>
      <c r="BI1374" t="s">
        <v>3146</v>
      </c>
    </row>
    <row r="1375" spans="1:61" x14ac:dyDescent="0.25">
      <c r="A1375" s="21" t="s">
        <v>493</v>
      </c>
      <c r="B1375" t="s">
        <v>517</v>
      </c>
      <c r="C1375" t="str">
        <f>VLOOKUP(Tabelle1[[#This Row],[bank_name]],list_all_banks!$B$1:$C$691,2,FALSE)</f>
        <v>ESA39000013</v>
      </c>
      <c r="D1375" s="6" t="s">
        <v>518</v>
      </c>
      <c r="E1375" s="42" t="str">
        <f t="shared" si="21"/>
        <v>31.12.2016</v>
      </c>
      <c r="F1375">
        <v>2016</v>
      </c>
      <c r="G1375">
        <v>1</v>
      </c>
      <c r="H1375">
        <v>2</v>
      </c>
      <c r="I1375" t="s">
        <v>1382</v>
      </c>
      <c r="J1375" t="s">
        <v>1382</v>
      </c>
      <c r="K1375" t="s">
        <v>493</v>
      </c>
      <c r="L1375">
        <v>0</v>
      </c>
      <c r="M1375" t="s">
        <v>14</v>
      </c>
      <c r="N1375" t="s">
        <v>19</v>
      </c>
      <c r="P1375">
        <v>3</v>
      </c>
      <c r="Q1375">
        <v>0</v>
      </c>
      <c r="R1375">
        <v>0</v>
      </c>
      <c r="S1375">
        <v>1</v>
      </c>
      <c r="U1375" s="30">
        <v>0</v>
      </c>
      <c r="V1375">
        <v>1</v>
      </c>
      <c r="W1375" t="s">
        <v>20</v>
      </c>
      <c r="Y1375" t="s">
        <v>154</v>
      </c>
      <c r="Z1375" s="13">
        <v>142</v>
      </c>
      <c r="AA1375" s="171">
        <v>373</v>
      </c>
      <c r="AB1375" s="171">
        <v>63</v>
      </c>
      <c r="AC1375" s="171">
        <v>10</v>
      </c>
      <c r="AD1375" t="s">
        <v>20</v>
      </c>
      <c r="AE1375" t="s">
        <v>20</v>
      </c>
      <c r="AF1375" t="s">
        <v>20</v>
      </c>
      <c r="AG1375" t="s">
        <v>20</v>
      </c>
      <c r="AH1375" t="s">
        <v>20</v>
      </c>
      <c r="AI1375">
        <v>1</v>
      </c>
      <c r="AK1375">
        <v>1</v>
      </c>
      <c r="AL1375">
        <v>0</v>
      </c>
      <c r="AM1375">
        <v>2</v>
      </c>
      <c r="AN1375">
        <v>0</v>
      </c>
      <c r="AO1375">
        <v>0</v>
      </c>
      <c r="AQ1375">
        <v>2</v>
      </c>
      <c r="AR1375" t="s">
        <v>20</v>
      </c>
      <c r="AS1375" t="s">
        <v>20</v>
      </c>
      <c r="AT1375">
        <v>2</v>
      </c>
      <c r="AU1375">
        <v>0</v>
      </c>
      <c r="AV1375">
        <v>0</v>
      </c>
      <c r="BA1375" t="s">
        <v>2429</v>
      </c>
      <c r="BB1375" s="6" t="s">
        <v>1467</v>
      </c>
      <c r="BG1375" s="9"/>
      <c r="BI1375" t="s">
        <v>3146</v>
      </c>
    </row>
    <row r="1376" spans="1:61" x14ac:dyDescent="0.25">
      <c r="A1376" s="21" t="s">
        <v>493</v>
      </c>
      <c r="B1376" t="s">
        <v>517</v>
      </c>
      <c r="C1376" t="str">
        <f>VLOOKUP(Tabelle1[[#This Row],[bank_name]],list_all_banks!$B$1:$C$691,2,FALSE)</f>
        <v>ESA39000013</v>
      </c>
      <c r="D1376" s="6" t="s">
        <v>518</v>
      </c>
      <c r="E1376" s="42" t="str">
        <f t="shared" si="21"/>
        <v>31.12.2016</v>
      </c>
      <c r="F1376">
        <v>2016</v>
      </c>
      <c r="G1376">
        <v>1</v>
      </c>
      <c r="H1376">
        <v>2</v>
      </c>
      <c r="I1376" t="s">
        <v>1382</v>
      </c>
      <c r="J1376" t="s">
        <v>1382</v>
      </c>
      <c r="K1376" t="s">
        <v>493</v>
      </c>
      <c r="L1376">
        <v>0</v>
      </c>
      <c r="M1376" t="s">
        <v>14</v>
      </c>
      <c r="N1376" t="s">
        <v>19</v>
      </c>
      <c r="P1376">
        <v>3</v>
      </c>
      <c r="Q1376">
        <v>0</v>
      </c>
      <c r="R1376">
        <v>0</v>
      </c>
      <c r="S1376">
        <v>1</v>
      </c>
      <c r="U1376" s="30">
        <v>0</v>
      </c>
      <c r="V1376">
        <v>1</v>
      </c>
      <c r="W1376" t="s">
        <v>20</v>
      </c>
      <c r="Y1376" t="s">
        <v>1675</v>
      </c>
      <c r="Z1376" s="13">
        <v>-5</v>
      </c>
      <c r="AA1376" s="15">
        <v>43</v>
      </c>
      <c r="AB1376" s="15">
        <v>-20</v>
      </c>
      <c r="AC1376" s="15">
        <v>0</v>
      </c>
      <c r="AD1376" t="s">
        <v>20</v>
      </c>
      <c r="AE1376" t="s">
        <v>20</v>
      </c>
      <c r="AF1376" t="s">
        <v>20</v>
      </c>
      <c r="AG1376" t="s">
        <v>20</v>
      </c>
      <c r="AH1376" t="s">
        <v>20</v>
      </c>
      <c r="AI1376">
        <v>1</v>
      </c>
      <c r="AK1376">
        <v>1</v>
      </c>
      <c r="AL1376">
        <v>0</v>
      </c>
      <c r="AM1376">
        <v>2</v>
      </c>
      <c r="AN1376">
        <v>0</v>
      </c>
      <c r="AO1376">
        <v>0</v>
      </c>
      <c r="AQ1376">
        <v>2</v>
      </c>
      <c r="AR1376" t="s">
        <v>20</v>
      </c>
      <c r="AS1376" t="s">
        <v>20</v>
      </c>
      <c r="AT1376">
        <v>2</v>
      </c>
      <c r="AU1376">
        <v>0</v>
      </c>
      <c r="AV1376">
        <v>0</v>
      </c>
      <c r="BA1376" t="s">
        <v>2429</v>
      </c>
      <c r="BB1376" s="6" t="s">
        <v>1467</v>
      </c>
      <c r="BG1376" s="9"/>
      <c r="BI1376" t="s">
        <v>3146</v>
      </c>
    </row>
    <row r="1377" spans="1:61" x14ac:dyDescent="0.25">
      <c r="A1377" s="21" t="s">
        <v>493</v>
      </c>
      <c r="B1377" t="s">
        <v>517</v>
      </c>
      <c r="C1377" t="str">
        <f>VLOOKUP(Tabelle1[[#This Row],[bank_name]],list_all_banks!$B$1:$C$691,2,FALSE)</f>
        <v>ESA39000013</v>
      </c>
      <c r="D1377" s="6" t="s">
        <v>518</v>
      </c>
      <c r="E1377" s="42" t="str">
        <f t="shared" si="21"/>
        <v>31.12.2016</v>
      </c>
      <c r="F1377">
        <v>2016</v>
      </c>
      <c r="G1377">
        <v>1</v>
      </c>
      <c r="H1377">
        <v>2</v>
      </c>
      <c r="I1377" t="s">
        <v>1382</v>
      </c>
      <c r="J1377" t="s">
        <v>1382</v>
      </c>
      <c r="K1377" t="s">
        <v>493</v>
      </c>
      <c r="L1377">
        <v>0</v>
      </c>
      <c r="M1377" t="s">
        <v>14</v>
      </c>
      <c r="N1377" t="s">
        <v>19</v>
      </c>
      <c r="P1377">
        <v>3</v>
      </c>
      <c r="Q1377">
        <v>0</v>
      </c>
      <c r="R1377">
        <v>0</v>
      </c>
      <c r="S1377">
        <v>1</v>
      </c>
      <c r="U1377" s="30">
        <v>0</v>
      </c>
      <c r="V1377">
        <v>1</v>
      </c>
      <c r="W1377" t="s">
        <v>20</v>
      </c>
      <c r="Y1377" t="s">
        <v>239</v>
      </c>
      <c r="Z1377" s="13">
        <v>87</v>
      </c>
      <c r="AA1377" s="171">
        <v>170</v>
      </c>
      <c r="AB1377" s="171">
        <v>51</v>
      </c>
      <c r="AC1377" s="171">
        <v>5</v>
      </c>
      <c r="AD1377" t="s">
        <v>20</v>
      </c>
      <c r="AE1377" t="s">
        <v>20</v>
      </c>
      <c r="AF1377" t="s">
        <v>20</v>
      </c>
      <c r="AG1377" t="s">
        <v>20</v>
      </c>
      <c r="AH1377" t="s">
        <v>20</v>
      </c>
      <c r="AI1377">
        <v>1</v>
      </c>
      <c r="AK1377">
        <v>1</v>
      </c>
      <c r="AL1377">
        <v>0</v>
      </c>
      <c r="AM1377">
        <v>2</v>
      </c>
      <c r="AN1377">
        <v>0</v>
      </c>
      <c r="AO1377">
        <v>0</v>
      </c>
      <c r="AQ1377">
        <v>2</v>
      </c>
      <c r="AR1377" t="s">
        <v>20</v>
      </c>
      <c r="AS1377" t="s">
        <v>20</v>
      </c>
      <c r="AT1377">
        <v>2</v>
      </c>
      <c r="AU1377">
        <v>0</v>
      </c>
      <c r="AV1377">
        <v>0</v>
      </c>
      <c r="BA1377" t="s">
        <v>2429</v>
      </c>
      <c r="BB1377" s="6" t="s">
        <v>1467</v>
      </c>
      <c r="BG1377" s="9"/>
      <c r="BI1377" t="s">
        <v>3146</v>
      </c>
    </row>
    <row r="1378" spans="1:61" x14ac:dyDescent="0.25">
      <c r="A1378" s="21" t="s">
        <v>493</v>
      </c>
      <c r="B1378" t="s">
        <v>517</v>
      </c>
      <c r="C1378" t="str">
        <f>VLOOKUP(Tabelle1[[#This Row],[bank_name]],list_all_banks!$B$1:$C$691,2,FALSE)</f>
        <v>ESA39000013</v>
      </c>
      <c r="D1378" s="6" t="s">
        <v>518</v>
      </c>
      <c r="E1378" s="42" t="str">
        <f t="shared" si="21"/>
        <v>31.12.2016</v>
      </c>
      <c r="F1378">
        <v>2016</v>
      </c>
      <c r="G1378">
        <v>1</v>
      </c>
      <c r="H1378">
        <v>2</v>
      </c>
      <c r="I1378" t="s">
        <v>1382</v>
      </c>
      <c r="J1378" t="s">
        <v>1382</v>
      </c>
      <c r="K1378" t="s">
        <v>493</v>
      </c>
      <c r="L1378">
        <v>0</v>
      </c>
      <c r="M1378" t="s">
        <v>14</v>
      </c>
      <c r="N1378" t="s">
        <v>19</v>
      </c>
      <c r="P1378">
        <v>3</v>
      </c>
      <c r="Q1378">
        <v>0</v>
      </c>
      <c r="R1378">
        <v>0</v>
      </c>
      <c r="S1378">
        <v>1</v>
      </c>
      <c r="U1378" s="30">
        <v>0</v>
      </c>
      <c r="V1378">
        <v>1</v>
      </c>
      <c r="W1378" t="s">
        <v>20</v>
      </c>
      <c r="Y1378" t="s">
        <v>1677</v>
      </c>
      <c r="Z1378" s="13">
        <v>11222</v>
      </c>
      <c r="AA1378" s="15">
        <v>45245</v>
      </c>
      <c r="AB1378" s="15">
        <v>2796</v>
      </c>
      <c r="AC1378" s="15">
        <v>1133</v>
      </c>
      <c r="AD1378" t="s">
        <v>20</v>
      </c>
      <c r="AE1378" t="s">
        <v>20</v>
      </c>
      <c r="AF1378" t="s">
        <v>20</v>
      </c>
      <c r="AG1378" t="s">
        <v>20</v>
      </c>
      <c r="AH1378" t="s">
        <v>20</v>
      </c>
      <c r="AI1378">
        <v>1</v>
      </c>
      <c r="AK1378">
        <v>1</v>
      </c>
      <c r="AL1378">
        <v>0</v>
      </c>
      <c r="AM1378">
        <v>2</v>
      </c>
      <c r="AN1378">
        <v>0</v>
      </c>
      <c r="AO1378">
        <v>0</v>
      </c>
      <c r="AQ1378">
        <v>2</v>
      </c>
      <c r="AR1378" t="s">
        <v>20</v>
      </c>
      <c r="AS1378" t="s">
        <v>20</v>
      </c>
      <c r="AT1378">
        <v>2</v>
      </c>
      <c r="AU1378">
        <v>0</v>
      </c>
      <c r="AV1378">
        <v>0</v>
      </c>
      <c r="BA1378" t="s">
        <v>2429</v>
      </c>
      <c r="BB1378" s="6" t="s">
        <v>1467</v>
      </c>
      <c r="BG1378" s="9"/>
      <c r="BI1378" t="s">
        <v>3146</v>
      </c>
    </row>
    <row r="1379" spans="1:61" x14ac:dyDescent="0.25">
      <c r="A1379" s="88" t="s">
        <v>493</v>
      </c>
      <c r="B1379" s="9" t="s">
        <v>517</v>
      </c>
      <c r="C1379" s="9" t="str">
        <f>VLOOKUP(Tabelle1[[#This Row],[bank_name]],list_all_banks!$B$1:$C$691,2,FALSE)</f>
        <v>ESA39000013</v>
      </c>
      <c r="D1379" s="6" t="s">
        <v>518</v>
      </c>
      <c r="E1379" s="42" t="str">
        <f t="shared" si="21"/>
        <v>31.12.2016</v>
      </c>
      <c r="F1379" s="9">
        <v>2016</v>
      </c>
      <c r="G1379" s="9">
        <v>1</v>
      </c>
      <c r="H1379" s="9">
        <v>2</v>
      </c>
      <c r="I1379" s="9" t="s">
        <v>1382</v>
      </c>
      <c r="J1379" s="9" t="s">
        <v>1382</v>
      </c>
      <c r="K1379" s="9" t="s">
        <v>493</v>
      </c>
      <c r="L1379" s="9">
        <v>0</v>
      </c>
      <c r="M1379" s="9" t="s">
        <v>14</v>
      </c>
      <c r="N1379" s="9" t="s">
        <v>19</v>
      </c>
      <c r="P1379" s="9">
        <v>3</v>
      </c>
      <c r="Q1379" s="9">
        <v>0</v>
      </c>
      <c r="R1379" s="9">
        <v>0</v>
      </c>
      <c r="S1379" s="9">
        <v>1</v>
      </c>
      <c r="U1379" s="90">
        <v>0</v>
      </c>
      <c r="V1379" s="9">
        <v>1</v>
      </c>
      <c r="W1379" s="9" t="s">
        <v>20</v>
      </c>
      <c r="Y1379" s="9" t="s">
        <v>1678</v>
      </c>
      <c r="Z1379" s="68">
        <v>38</v>
      </c>
      <c r="AA1379" s="172">
        <v>186</v>
      </c>
      <c r="AB1379" s="172">
        <v>6</v>
      </c>
      <c r="AC1379" s="172">
        <v>2</v>
      </c>
      <c r="AD1379" s="9" t="s">
        <v>20</v>
      </c>
      <c r="AE1379" s="9" t="s">
        <v>20</v>
      </c>
      <c r="AF1379" s="9" t="s">
        <v>20</v>
      </c>
      <c r="AG1379" s="9" t="s">
        <v>20</v>
      </c>
      <c r="AH1379" s="9" t="s">
        <v>20</v>
      </c>
      <c r="AI1379" s="9">
        <v>1</v>
      </c>
      <c r="AK1379" s="9">
        <v>1</v>
      </c>
      <c r="AL1379" s="9">
        <v>0</v>
      </c>
      <c r="AM1379" s="9">
        <v>2</v>
      </c>
      <c r="AN1379" s="9">
        <v>0</v>
      </c>
      <c r="AO1379" s="9">
        <v>0</v>
      </c>
      <c r="AQ1379" s="9">
        <v>2</v>
      </c>
      <c r="AR1379" s="9" t="s">
        <v>20</v>
      </c>
      <c r="AS1379" s="9" t="s">
        <v>20</v>
      </c>
      <c r="AT1379" s="9">
        <v>2</v>
      </c>
      <c r="AU1379" s="9">
        <v>0</v>
      </c>
      <c r="AV1379" s="9">
        <v>0</v>
      </c>
      <c r="AW1379" s="9"/>
      <c r="AX1379" s="9"/>
      <c r="BA1379" s="9" t="s">
        <v>2429</v>
      </c>
      <c r="BB1379" s="6" t="s">
        <v>1467</v>
      </c>
      <c r="BG1379" s="9"/>
      <c r="BI1379" t="s">
        <v>3146</v>
      </c>
    </row>
    <row r="1380" spans="1:61" x14ac:dyDescent="0.25">
      <c r="A1380" s="21" t="s">
        <v>493</v>
      </c>
      <c r="B1380" t="s">
        <v>517</v>
      </c>
      <c r="C1380" t="str">
        <f>VLOOKUP(Tabelle1[[#This Row],[bank_name]],list_all_banks!$B$1:$C$691,2,FALSE)</f>
        <v>ESA39000013</v>
      </c>
      <c r="D1380" s="6" t="s">
        <v>518</v>
      </c>
      <c r="E1380" s="42" t="str">
        <f t="shared" si="21"/>
        <v>31.12.2016</v>
      </c>
      <c r="F1380">
        <v>2016</v>
      </c>
      <c r="G1380">
        <v>1</v>
      </c>
      <c r="H1380">
        <v>2</v>
      </c>
      <c r="I1380" t="s">
        <v>1382</v>
      </c>
      <c r="J1380" t="s">
        <v>1382</v>
      </c>
      <c r="K1380" t="s">
        <v>493</v>
      </c>
      <c r="L1380">
        <v>0</v>
      </c>
      <c r="M1380" t="s">
        <v>14</v>
      </c>
      <c r="N1380" t="s">
        <v>19</v>
      </c>
      <c r="P1380">
        <v>3</v>
      </c>
      <c r="Q1380">
        <v>0</v>
      </c>
      <c r="R1380">
        <v>0</v>
      </c>
      <c r="S1380">
        <v>1</v>
      </c>
      <c r="U1380" s="30">
        <v>0</v>
      </c>
      <c r="V1380">
        <v>1</v>
      </c>
      <c r="W1380" t="s">
        <v>20</v>
      </c>
      <c r="Y1380" t="s">
        <v>1679</v>
      </c>
      <c r="Z1380" s="13">
        <v>2434</v>
      </c>
      <c r="AA1380" s="15">
        <v>11996</v>
      </c>
      <c r="AB1380" s="15">
        <v>941</v>
      </c>
      <c r="AC1380" s="15">
        <v>163</v>
      </c>
      <c r="AD1380" t="s">
        <v>20</v>
      </c>
      <c r="AE1380" t="s">
        <v>20</v>
      </c>
      <c r="AF1380" t="s">
        <v>20</v>
      </c>
      <c r="AG1380" t="s">
        <v>20</v>
      </c>
      <c r="AH1380" t="s">
        <v>20</v>
      </c>
      <c r="AI1380">
        <v>1</v>
      </c>
      <c r="AK1380">
        <v>1</v>
      </c>
      <c r="AL1380">
        <v>0</v>
      </c>
      <c r="AM1380">
        <v>2</v>
      </c>
      <c r="AN1380">
        <v>0</v>
      </c>
      <c r="AO1380">
        <v>0</v>
      </c>
      <c r="AQ1380">
        <v>2</v>
      </c>
      <c r="AR1380" t="s">
        <v>20</v>
      </c>
      <c r="AS1380" t="s">
        <v>20</v>
      </c>
      <c r="AT1380">
        <v>2</v>
      </c>
      <c r="AU1380">
        <v>0</v>
      </c>
      <c r="AV1380">
        <v>0</v>
      </c>
      <c r="BA1380" t="s">
        <v>2429</v>
      </c>
      <c r="BB1380" s="6" t="s">
        <v>1467</v>
      </c>
      <c r="BG1380" s="9"/>
      <c r="BI1380" t="s">
        <v>3146</v>
      </c>
    </row>
    <row r="1381" spans="1:61" x14ac:dyDescent="0.25">
      <c r="A1381" s="21" t="s">
        <v>493</v>
      </c>
      <c r="B1381" t="s">
        <v>517</v>
      </c>
      <c r="C1381" t="str">
        <f>VLOOKUP(Tabelle1[[#This Row],[bank_name]],list_all_banks!$B$1:$C$691,2,FALSE)</f>
        <v>ESA39000013</v>
      </c>
      <c r="D1381" s="6" t="s">
        <v>518</v>
      </c>
      <c r="E1381" s="42" t="str">
        <f t="shared" si="21"/>
        <v>31.12.2016</v>
      </c>
      <c r="F1381">
        <v>2016</v>
      </c>
      <c r="G1381">
        <v>1</v>
      </c>
      <c r="H1381">
        <v>2</v>
      </c>
      <c r="I1381" t="s">
        <v>1382</v>
      </c>
      <c r="J1381" t="s">
        <v>1382</v>
      </c>
      <c r="K1381" t="s">
        <v>493</v>
      </c>
      <c r="L1381">
        <v>0</v>
      </c>
      <c r="M1381" t="s">
        <v>14</v>
      </c>
      <c r="N1381" t="s">
        <v>19</v>
      </c>
      <c r="P1381">
        <v>3</v>
      </c>
      <c r="Q1381">
        <v>0</v>
      </c>
      <c r="R1381">
        <v>0</v>
      </c>
      <c r="S1381">
        <v>1</v>
      </c>
      <c r="U1381" s="30">
        <v>0</v>
      </c>
      <c r="V1381">
        <v>1</v>
      </c>
      <c r="W1381" t="s">
        <v>20</v>
      </c>
      <c r="Y1381" t="s">
        <v>1660</v>
      </c>
      <c r="Z1381" s="13">
        <v>64</v>
      </c>
      <c r="AA1381" s="171">
        <v>214</v>
      </c>
      <c r="AB1381" s="171">
        <v>-7</v>
      </c>
      <c r="AC1381" s="171">
        <v>-1</v>
      </c>
      <c r="AD1381" t="s">
        <v>20</v>
      </c>
      <c r="AE1381" t="s">
        <v>20</v>
      </c>
      <c r="AF1381" t="s">
        <v>20</v>
      </c>
      <c r="AG1381" t="s">
        <v>20</v>
      </c>
      <c r="AH1381" t="s">
        <v>20</v>
      </c>
      <c r="AI1381">
        <v>1</v>
      </c>
      <c r="AK1381">
        <v>1</v>
      </c>
      <c r="AL1381">
        <v>0</v>
      </c>
      <c r="AM1381">
        <v>2</v>
      </c>
      <c r="AN1381">
        <v>0</v>
      </c>
      <c r="AO1381">
        <v>0</v>
      </c>
      <c r="AQ1381">
        <v>2</v>
      </c>
      <c r="AR1381" t="s">
        <v>20</v>
      </c>
      <c r="AS1381" t="s">
        <v>20</v>
      </c>
      <c r="AT1381">
        <v>2</v>
      </c>
      <c r="AU1381">
        <v>0</v>
      </c>
      <c r="AV1381">
        <v>0</v>
      </c>
      <c r="BA1381" t="s">
        <v>2429</v>
      </c>
      <c r="BB1381" s="6" t="s">
        <v>1467</v>
      </c>
      <c r="BG1381" s="9"/>
      <c r="BI1381" t="s">
        <v>3146</v>
      </c>
    </row>
    <row r="1382" spans="1:61" x14ac:dyDescent="0.25">
      <c r="A1382" s="21" t="s">
        <v>493</v>
      </c>
      <c r="B1382" t="s">
        <v>517</v>
      </c>
      <c r="C1382" t="str">
        <f>VLOOKUP(Tabelle1[[#This Row],[bank_name]],list_all_banks!$B$1:$C$691,2,FALSE)</f>
        <v>ESA39000013</v>
      </c>
      <c r="D1382" s="6" t="s">
        <v>518</v>
      </c>
      <c r="E1382" s="42" t="str">
        <f t="shared" si="21"/>
        <v>31.12.2016</v>
      </c>
      <c r="F1382">
        <v>2016</v>
      </c>
      <c r="G1382">
        <v>1</v>
      </c>
      <c r="H1382">
        <v>2</v>
      </c>
      <c r="I1382" t="s">
        <v>1382</v>
      </c>
      <c r="J1382" t="s">
        <v>1382</v>
      </c>
      <c r="K1382" t="s">
        <v>493</v>
      </c>
      <c r="L1382">
        <v>0</v>
      </c>
      <c r="M1382" t="s">
        <v>14</v>
      </c>
      <c r="N1382" t="s">
        <v>19</v>
      </c>
      <c r="P1382">
        <v>3</v>
      </c>
      <c r="Q1382">
        <v>0</v>
      </c>
      <c r="R1382">
        <v>0</v>
      </c>
      <c r="S1382">
        <v>1</v>
      </c>
      <c r="U1382" s="30">
        <v>0</v>
      </c>
      <c r="V1382">
        <v>1</v>
      </c>
      <c r="W1382" t="s">
        <v>20</v>
      </c>
      <c r="Y1382" t="s">
        <v>1680</v>
      </c>
      <c r="Z1382" s="13">
        <v>12</v>
      </c>
      <c r="AA1382" s="15">
        <v>94</v>
      </c>
      <c r="AB1382" s="15">
        <v>0</v>
      </c>
      <c r="AC1382" s="15">
        <v>1</v>
      </c>
      <c r="AD1382" t="s">
        <v>20</v>
      </c>
      <c r="AE1382" t="s">
        <v>20</v>
      </c>
      <c r="AF1382" t="s">
        <v>20</v>
      </c>
      <c r="AG1382" t="s">
        <v>20</v>
      </c>
      <c r="AH1382" t="s">
        <v>20</v>
      </c>
      <c r="AI1382">
        <v>1</v>
      </c>
      <c r="AK1382">
        <v>1</v>
      </c>
      <c r="AL1382">
        <v>0</v>
      </c>
      <c r="AM1382">
        <v>2</v>
      </c>
      <c r="AN1382">
        <v>0</v>
      </c>
      <c r="AO1382">
        <v>0</v>
      </c>
      <c r="AQ1382">
        <v>2</v>
      </c>
      <c r="AR1382" t="s">
        <v>20</v>
      </c>
      <c r="AS1382" t="s">
        <v>20</v>
      </c>
      <c r="AT1382">
        <v>2</v>
      </c>
      <c r="AU1382">
        <v>0</v>
      </c>
      <c r="AV1382">
        <v>0</v>
      </c>
      <c r="BA1382" t="s">
        <v>2429</v>
      </c>
      <c r="BB1382" s="6" t="s">
        <v>1467</v>
      </c>
      <c r="BG1382" s="9"/>
      <c r="BI1382" t="s">
        <v>3146</v>
      </c>
    </row>
    <row r="1383" spans="1:61" x14ac:dyDescent="0.25">
      <c r="A1383" s="21" t="s">
        <v>493</v>
      </c>
      <c r="B1383" t="s">
        <v>517</v>
      </c>
      <c r="C1383" t="str">
        <f>VLOOKUP(Tabelle1[[#This Row],[bank_name]],list_all_banks!$B$1:$C$691,2,FALSE)</f>
        <v>ESA39000013</v>
      </c>
      <c r="D1383" s="6" t="s">
        <v>518</v>
      </c>
      <c r="E1383" s="42" t="str">
        <f t="shared" si="21"/>
        <v>31.12.2016</v>
      </c>
      <c r="F1383">
        <v>2016</v>
      </c>
      <c r="G1383">
        <v>1</v>
      </c>
      <c r="H1383">
        <v>2</v>
      </c>
      <c r="I1383" t="s">
        <v>1382</v>
      </c>
      <c r="J1383" t="s">
        <v>1382</v>
      </c>
      <c r="K1383" t="s">
        <v>493</v>
      </c>
      <c r="L1383">
        <v>0</v>
      </c>
      <c r="M1383" t="s">
        <v>14</v>
      </c>
      <c r="N1383" t="s">
        <v>19</v>
      </c>
      <c r="P1383">
        <v>3</v>
      </c>
      <c r="Q1383">
        <v>0</v>
      </c>
      <c r="R1383">
        <v>0</v>
      </c>
      <c r="S1383">
        <v>1</v>
      </c>
      <c r="U1383" s="30">
        <v>0</v>
      </c>
      <c r="V1383">
        <v>1</v>
      </c>
      <c r="W1383" t="s">
        <v>20</v>
      </c>
      <c r="Y1383" t="s">
        <v>493</v>
      </c>
      <c r="Z1383" s="13">
        <v>4967</v>
      </c>
      <c r="AA1383" s="171">
        <v>28976</v>
      </c>
      <c r="AB1383" s="171">
        <v>-821</v>
      </c>
      <c r="AC1383" s="171">
        <v>-114</v>
      </c>
      <c r="AD1383" t="s">
        <v>20</v>
      </c>
      <c r="AE1383" t="s">
        <v>20</v>
      </c>
      <c r="AF1383" t="s">
        <v>20</v>
      </c>
      <c r="AG1383" t="s">
        <v>20</v>
      </c>
      <c r="AH1383" t="s">
        <v>20</v>
      </c>
      <c r="AI1383">
        <v>1</v>
      </c>
      <c r="AK1383">
        <v>1</v>
      </c>
      <c r="AL1383">
        <v>0</v>
      </c>
      <c r="AM1383">
        <v>2</v>
      </c>
      <c r="AN1383">
        <v>0</v>
      </c>
      <c r="AO1383">
        <v>0</v>
      </c>
      <c r="AQ1383">
        <v>2</v>
      </c>
      <c r="AR1383" t="s">
        <v>20</v>
      </c>
      <c r="AS1383" t="s">
        <v>20</v>
      </c>
      <c r="AT1383">
        <v>2</v>
      </c>
      <c r="AU1383">
        <v>0</v>
      </c>
      <c r="AV1383">
        <v>0</v>
      </c>
      <c r="BA1383" t="s">
        <v>2429</v>
      </c>
      <c r="BB1383" s="6" t="s">
        <v>1467</v>
      </c>
      <c r="BG1383" s="9"/>
      <c r="BI1383" t="s">
        <v>3146</v>
      </c>
    </row>
    <row r="1384" spans="1:61" x14ac:dyDescent="0.25">
      <c r="A1384" s="21" t="s">
        <v>493</v>
      </c>
      <c r="B1384" t="s">
        <v>517</v>
      </c>
      <c r="C1384" t="str">
        <f>VLOOKUP(Tabelle1[[#This Row],[bank_name]],list_all_banks!$B$1:$C$691,2,FALSE)</f>
        <v>ESA39000013</v>
      </c>
      <c r="D1384" s="6" t="s">
        <v>518</v>
      </c>
      <c r="E1384" s="42" t="str">
        <f t="shared" si="21"/>
        <v>31.12.2016</v>
      </c>
      <c r="F1384">
        <v>2016</v>
      </c>
      <c r="G1384">
        <v>1</v>
      </c>
      <c r="H1384">
        <v>2</v>
      </c>
      <c r="I1384" t="s">
        <v>1382</v>
      </c>
      <c r="J1384" t="s">
        <v>1382</v>
      </c>
      <c r="K1384" t="s">
        <v>493</v>
      </c>
      <c r="L1384">
        <v>0</v>
      </c>
      <c r="M1384" t="s">
        <v>14</v>
      </c>
      <c r="N1384" t="s">
        <v>19</v>
      </c>
      <c r="P1384">
        <v>3</v>
      </c>
      <c r="Q1384">
        <v>0</v>
      </c>
      <c r="R1384">
        <v>0</v>
      </c>
      <c r="S1384">
        <v>1</v>
      </c>
      <c r="U1384" s="30">
        <v>0</v>
      </c>
      <c r="V1384">
        <v>1</v>
      </c>
      <c r="W1384" t="s">
        <v>20</v>
      </c>
      <c r="Y1384" t="s">
        <v>440</v>
      </c>
      <c r="Z1384" s="13">
        <v>145</v>
      </c>
      <c r="AA1384" s="173">
        <v>215</v>
      </c>
      <c r="AB1384" s="173">
        <v>77</v>
      </c>
      <c r="AC1384" s="173">
        <v>21</v>
      </c>
      <c r="AD1384" t="s">
        <v>20</v>
      </c>
      <c r="AE1384" t="s">
        <v>20</v>
      </c>
      <c r="AF1384" t="s">
        <v>20</v>
      </c>
      <c r="AG1384" t="s">
        <v>20</v>
      </c>
      <c r="AH1384" t="s">
        <v>20</v>
      </c>
      <c r="AI1384">
        <v>1</v>
      </c>
      <c r="AK1384">
        <v>1</v>
      </c>
      <c r="AL1384">
        <v>0</v>
      </c>
      <c r="AM1384">
        <v>2</v>
      </c>
      <c r="AN1384">
        <v>0</v>
      </c>
      <c r="AO1384">
        <v>0</v>
      </c>
      <c r="AQ1384">
        <v>2</v>
      </c>
      <c r="AR1384" t="s">
        <v>20</v>
      </c>
      <c r="AS1384" t="s">
        <v>20</v>
      </c>
      <c r="AT1384">
        <v>2</v>
      </c>
      <c r="AU1384">
        <v>0</v>
      </c>
      <c r="AV1384">
        <v>0</v>
      </c>
      <c r="BA1384" t="s">
        <v>2429</v>
      </c>
      <c r="BB1384" s="6" t="s">
        <v>1467</v>
      </c>
      <c r="BG1384" s="9"/>
      <c r="BI1384" t="s">
        <v>3146</v>
      </c>
    </row>
    <row r="1385" spans="1:61" x14ac:dyDescent="0.25">
      <c r="A1385" s="21" t="s">
        <v>493</v>
      </c>
      <c r="B1385" t="s">
        <v>517</v>
      </c>
      <c r="C1385" t="str">
        <f>VLOOKUP(Tabelle1[[#This Row],[bank_name]],list_all_banks!$B$1:$C$691,2,FALSE)</f>
        <v>ESA39000013</v>
      </c>
      <c r="D1385" s="6" t="s">
        <v>518</v>
      </c>
      <c r="E1385" s="42" t="str">
        <f t="shared" si="21"/>
        <v>31.12.2016</v>
      </c>
      <c r="F1385">
        <v>2016</v>
      </c>
      <c r="G1385">
        <v>1</v>
      </c>
      <c r="H1385">
        <v>2</v>
      </c>
      <c r="I1385" t="s">
        <v>1382</v>
      </c>
      <c r="J1385" t="s">
        <v>1382</v>
      </c>
      <c r="K1385" t="s">
        <v>493</v>
      </c>
      <c r="L1385">
        <v>0</v>
      </c>
      <c r="M1385" t="s">
        <v>14</v>
      </c>
      <c r="N1385" t="s">
        <v>19</v>
      </c>
      <c r="P1385">
        <v>3</v>
      </c>
      <c r="Q1385">
        <v>0</v>
      </c>
      <c r="R1385">
        <v>0</v>
      </c>
      <c r="S1385">
        <v>1</v>
      </c>
      <c r="U1385" s="30">
        <v>0</v>
      </c>
      <c r="V1385">
        <v>1</v>
      </c>
      <c r="W1385" t="s">
        <v>20</v>
      </c>
      <c r="Y1385" t="s">
        <v>641</v>
      </c>
      <c r="Z1385" s="13">
        <v>92</v>
      </c>
      <c r="AA1385" s="15">
        <v>148</v>
      </c>
      <c r="AB1385" s="15">
        <v>56</v>
      </c>
      <c r="AC1385" s="15">
        <v>17</v>
      </c>
      <c r="AD1385" t="s">
        <v>20</v>
      </c>
      <c r="AE1385" t="s">
        <v>20</v>
      </c>
      <c r="AF1385" t="s">
        <v>20</v>
      </c>
      <c r="AG1385" t="s">
        <v>20</v>
      </c>
      <c r="AH1385" t="s">
        <v>20</v>
      </c>
      <c r="AI1385">
        <v>1</v>
      </c>
      <c r="AK1385">
        <v>1</v>
      </c>
      <c r="AL1385">
        <v>0</v>
      </c>
      <c r="AM1385">
        <v>2</v>
      </c>
      <c r="AN1385">
        <v>0</v>
      </c>
      <c r="AO1385">
        <v>0</v>
      </c>
      <c r="AQ1385">
        <v>2</v>
      </c>
      <c r="AR1385" t="s">
        <v>20</v>
      </c>
      <c r="AS1385" t="s">
        <v>20</v>
      </c>
      <c r="AT1385">
        <v>2</v>
      </c>
      <c r="AU1385">
        <v>0</v>
      </c>
      <c r="AV1385">
        <v>0</v>
      </c>
      <c r="BA1385" t="s">
        <v>2429</v>
      </c>
      <c r="BB1385" s="6" t="s">
        <v>1467</v>
      </c>
      <c r="BG1385" s="9"/>
      <c r="BI1385" t="s">
        <v>3146</v>
      </c>
    </row>
    <row r="1386" spans="1:61" x14ac:dyDescent="0.25">
      <c r="A1386" s="21" t="s">
        <v>493</v>
      </c>
      <c r="B1386" t="s">
        <v>517</v>
      </c>
      <c r="C1386" t="str">
        <f>VLOOKUP(Tabelle1[[#This Row],[bank_name]],list_all_banks!$B$1:$C$691,2,FALSE)</f>
        <v>ESA39000013</v>
      </c>
      <c r="D1386" s="6" t="s">
        <v>518</v>
      </c>
      <c r="E1386" s="42" t="str">
        <f t="shared" si="21"/>
        <v>31.12.2016</v>
      </c>
      <c r="F1386">
        <v>2016</v>
      </c>
      <c r="G1386">
        <v>1</v>
      </c>
      <c r="H1386">
        <v>2</v>
      </c>
      <c r="I1386" t="s">
        <v>1382</v>
      </c>
      <c r="J1386" t="s">
        <v>1382</v>
      </c>
      <c r="K1386" t="s">
        <v>493</v>
      </c>
      <c r="L1386">
        <v>0</v>
      </c>
      <c r="M1386" t="s">
        <v>14</v>
      </c>
      <c r="N1386" t="s">
        <v>19</v>
      </c>
      <c r="P1386">
        <v>3</v>
      </c>
      <c r="Q1386">
        <v>0</v>
      </c>
      <c r="R1386">
        <v>0</v>
      </c>
      <c r="S1386">
        <v>1</v>
      </c>
      <c r="U1386" s="30">
        <v>0</v>
      </c>
      <c r="V1386">
        <v>1</v>
      </c>
      <c r="W1386" t="s">
        <v>20</v>
      </c>
      <c r="Y1386" t="s">
        <v>658</v>
      </c>
      <c r="Z1386" s="13">
        <v>495</v>
      </c>
      <c r="AA1386" s="173">
        <v>897</v>
      </c>
      <c r="AB1386" s="173">
        <v>266</v>
      </c>
      <c r="AC1386" s="173">
        <v>109</v>
      </c>
      <c r="AD1386" t="s">
        <v>20</v>
      </c>
      <c r="AE1386" t="s">
        <v>20</v>
      </c>
      <c r="AF1386" t="s">
        <v>20</v>
      </c>
      <c r="AG1386" t="s">
        <v>20</v>
      </c>
      <c r="AH1386" t="s">
        <v>20</v>
      </c>
      <c r="AI1386">
        <v>1</v>
      </c>
      <c r="AK1386">
        <v>1</v>
      </c>
      <c r="AL1386">
        <v>0</v>
      </c>
      <c r="AM1386">
        <v>2</v>
      </c>
      <c r="AN1386">
        <v>0</v>
      </c>
      <c r="AO1386">
        <v>0</v>
      </c>
      <c r="AQ1386">
        <v>2</v>
      </c>
      <c r="AR1386" t="s">
        <v>20</v>
      </c>
      <c r="AS1386" t="s">
        <v>20</v>
      </c>
      <c r="AT1386">
        <v>2</v>
      </c>
      <c r="AU1386">
        <v>0</v>
      </c>
      <c r="AV1386">
        <v>0</v>
      </c>
      <c r="BA1386" t="s">
        <v>2429</v>
      </c>
      <c r="BB1386" s="6" t="s">
        <v>1467</v>
      </c>
      <c r="BG1386" s="9"/>
      <c r="BI1386" t="s">
        <v>3146</v>
      </c>
    </row>
    <row r="1387" spans="1:61" x14ac:dyDescent="0.25">
      <c r="A1387" s="21" t="s">
        <v>493</v>
      </c>
      <c r="B1387" t="s">
        <v>517</v>
      </c>
      <c r="C1387" t="str">
        <f>VLOOKUP(Tabelle1[[#This Row],[bank_name]],list_all_banks!$B$1:$C$691,2,FALSE)</f>
        <v>ESA39000013</v>
      </c>
      <c r="D1387" s="6" t="s">
        <v>518</v>
      </c>
      <c r="E1387" s="42" t="str">
        <f t="shared" si="21"/>
        <v>31.12.2016</v>
      </c>
      <c r="F1387">
        <v>2016</v>
      </c>
      <c r="G1387">
        <v>1</v>
      </c>
      <c r="H1387">
        <v>2</v>
      </c>
      <c r="I1387" t="s">
        <v>1382</v>
      </c>
      <c r="J1387" t="s">
        <v>1382</v>
      </c>
      <c r="K1387" t="s">
        <v>493</v>
      </c>
      <c r="L1387">
        <v>0</v>
      </c>
      <c r="M1387" t="s">
        <v>14</v>
      </c>
      <c r="N1387" t="s">
        <v>19</v>
      </c>
      <c r="P1387">
        <v>3</v>
      </c>
      <c r="Q1387">
        <v>0</v>
      </c>
      <c r="R1387">
        <v>0</v>
      </c>
      <c r="S1387">
        <v>1</v>
      </c>
      <c r="U1387" s="30">
        <v>0</v>
      </c>
      <c r="V1387">
        <v>1</v>
      </c>
      <c r="W1387" t="s">
        <v>20</v>
      </c>
      <c r="Y1387" t="s">
        <v>983</v>
      </c>
      <c r="Z1387" s="13">
        <v>0</v>
      </c>
      <c r="AA1387" s="15">
        <v>21</v>
      </c>
      <c r="AB1387" s="15">
        <v>0</v>
      </c>
      <c r="AC1387" s="15">
        <v>0</v>
      </c>
      <c r="AD1387" t="s">
        <v>20</v>
      </c>
      <c r="AE1387" t="s">
        <v>20</v>
      </c>
      <c r="AF1387" t="s">
        <v>20</v>
      </c>
      <c r="AG1387" t="s">
        <v>20</v>
      </c>
      <c r="AH1387" t="s">
        <v>20</v>
      </c>
      <c r="AI1387">
        <v>1</v>
      </c>
      <c r="AK1387">
        <v>1</v>
      </c>
      <c r="AL1387">
        <v>0</v>
      </c>
      <c r="AM1387">
        <v>2</v>
      </c>
      <c r="AN1387">
        <v>0</v>
      </c>
      <c r="AO1387">
        <v>0</v>
      </c>
      <c r="AQ1387">
        <v>2</v>
      </c>
      <c r="AR1387" t="s">
        <v>20</v>
      </c>
      <c r="AS1387" t="s">
        <v>20</v>
      </c>
      <c r="AT1387">
        <v>2</v>
      </c>
      <c r="AU1387">
        <v>0</v>
      </c>
      <c r="AV1387">
        <v>0</v>
      </c>
      <c r="BA1387" t="s">
        <v>2429</v>
      </c>
      <c r="BB1387" s="6" t="s">
        <v>1467</v>
      </c>
      <c r="BG1387" s="9"/>
      <c r="BI1387" t="s">
        <v>3146</v>
      </c>
    </row>
    <row r="1388" spans="1:61" x14ac:dyDescent="0.25">
      <c r="A1388" s="21" t="s">
        <v>493</v>
      </c>
      <c r="B1388" t="s">
        <v>517</v>
      </c>
      <c r="C1388" t="str">
        <f>VLOOKUP(Tabelle1[[#This Row],[bank_name]],list_all_banks!$B$1:$C$691,2,FALSE)</f>
        <v>ESA39000013</v>
      </c>
      <c r="D1388" s="6" t="s">
        <v>518</v>
      </c>
      <c r="E1388" s="42" t="str">
        <f t="shared" si="21"/>
        <v>31.12.2016</v>
      </c>
      <c r="F1388">
        <v>2016</v>
      </c>
      <c r="G1388">
        <v>1</v>
      </c>
      <c r="H1388">
        <v>2</v>
      </c>
      <c r="I1388" t="s">
        <v>1382</v>
      </c>
      <c r="J1388" t="s">
        <v>1382</v>
      </c>
      <c r="K1388" t="s">
        <v>493</v>
      </c>
      <c r="L1388">
        <v>0</v>
      </c>
      <c r="M1388" t="s">
        <v>14</v>
      </c>
      <c r="N1388" t="s">
        <v>19</v>
      </c>
      <c r="P1388">
        <v>3</v>
      </c>
      <c r="Q1388">
        <v>0</v>
      </c>
      <c r="R1388">
        <v>0</v>
      </c>
      <c r="S1388">
        <v>1</v>
      </c>
      <c r="U1388" s="30">
        <v>0</v>
      </c>
      <c r="V1388">
        <v>1</v>
      </c>
      <c r="W1388" t="s">
        <v>20</v>
      </c>
      <c r="Y1388" t="s">
        <v>1001</v>
      </c>
      <c r="Z1388" s="13">
        <v>69</v>
      </c>
      <c r="AA1388" s="173">
        <v>6</v>
      </c>
      <c r="AB1388" s="173">
        <v>40</v>
      </c>
      <c r="AC1388" s="173">
        <v>0</v>
      </c>
      <c r="AD1388" t="s">
        <v>20</v>
      </c>
      <c r="AE1388" t="s">
        <v>20</v>
      </c>
      <c r="AF1388" t="s">
        <v>20</v>
      </c>
      <c r="AG1388" t="s">
        <v>20</v>
      </c>
      <c r="AH1388" t="s">
        <v>20</v>
      </c>
      <c r="AI1388">
        <v>1</v>
      </c>
      <c r="AK1388">
        <v>1</v>
      </c>
      <c r="AL1388">
        <v>0</v>
      </c>
      <c r="AM1388">
        <v>2</v>
      </c>
      <c r="AN1388">
        <v>0</v>
      </c>
      <c r="AO1388">
        <v>0</v>
      </c>
      <c r="AQ1388">
        <v>2</v>
      </c>
      <c r="AR1388" t="s">
        <v>20</v>
      </c>
      <c r="AS1388" t="s">
        <v>20</v>
      </c>
      <c r="AT1388">
        <v>2</v>
      </c>
      <c r="AU1388">
        <v>0</v>
      </c>
      <c r="AV1388">
        <v>0</v>
      </c>
      <c r="BA1388" t="s">
        <v>2429</v>
      </c>
      <c r="BB1388" s="6" t="s">
        <v>1467</v>
      </c>
      <c r="BG1388" s="9"/>
      <c r="BI1388" t="s">
        <v>3146</v>
      </c>
    </row>
    <row r="1389" spans="1:61" x14ac:dyDescent="0.25">
      <c r="A1389" s="21" t="s">
        <v>493</v>
      </c>
      <c r="B1389" t="s">
        <v>517</v>
      </c>
      <c r="C1389" t="str">
        <f>VLOOKUP(Tabelle1[[#This Row],[bank_name]],list_all_banks!$B$1:$C$691,2,FALSE)</f>
        <v>ESA39000013</v>
      </c>
      <c r="D1389" s="6" t="s">
        <v>518</v>
      </c>
      <c r="E1389" s="42" t="str">
        <f t="shared" si="21"/>
        <v>31.12.2016</v>
      </c>
      <c r="F1389">
        <v>2016</v>
      </c>
      <c r="G1389">
        <v>1</v>
      </c>
      <c r="H1389">
        <v>2</v>
      </c>
      <c r="I1389" t="s">
        <v>1382</v>
      </c>
      <c r="J1389" t="s">
        <v>1382</v>
      </c>
      <c r="K1389" t="s">
        <v>493</v>
      </c>
      <c r="L1389">
        <v>0</v>
      </c>
      <c r="M1389" t="s">
        <v>14</v>
      </c>
      <c r="N1389" t="s">
        <v>19</v>
      </c>
      <c r="P1389">
        <v>3</v>
      </c>
      <c r="Q1389">
        <v>0</v>
      </c>
      <c r="R1389">
        <v>0</v>
      </c>
      <c r="S1389">
        <v>1</v>
      </c>
      <c r="U1389" s="30">
        <v>0</v>
      </c>
      <c r="V1389">
        <v>1</v>
      </c>
      <c r="W1389" t="s">
        <v>20</v>
      </c>
      <c r="Y1389" t="s">
        <v>1655</v>
      </c>
      <c r="Z1389" s="13">
        <v>6</v>
      </c>
      <c r="AA1389" s="15">
        <v>18</v>
      </c>
      <c r="AB1389" s="15">
        <v>3</v>
      </c>
      <c r="AC1389" s="15">
        <v>-1</v>
      </c>
      <c r="AD1389" t="s">
        <v>20</v>
      </c>
      <c r="AE1389" t="s">
        <v>20</v>
      </c>
      <c r="AF1389" t="s">
        <v>20</v>
      </c>
      <c r="AG1389" t="s">
        <v>20</v>
      </c>
      <c r="AH1389" t="s">
        <v>20</v>
      </c>
      <c r="AI1389">
        <v>1</v>
      </c>
      <c r="AK1389">
        <v>1</v>
      </c>
      <c r="AL1389">
        <v>0</v>
      </c>
      <c r="AM1389">
        <v>2</v>
      </c>
      <c r="AN1389">
        <v>0</v>
      </c>
      <c r="AO1389">
        <v>0</v>
      </c>
      <c r="AQ1389">
        <v>2</v>
      </c>
      <c r="AR1389" t="s">
        <v>20</v>
      </c>
      <c r="AS1389" t="s">
        <v>20</v>
      </c>
      <c r="AT1389">
        <v>2</v>
      </c>
      <c r="AU1389">
        <v>0</v>
      </c>
      <c r="AV1389">
        <v>0</v>
      </c>
      <c r="BA1389" t="s">
        <v>2429</v>
      </c>
      <c r="BB1389" s="6" t="s">
        <v>1467</v>
      </c>
      <c r="BG1389" s="9"/>
      <c r="BI1389" t="s">
        <v>3146</v>
      </c>
    </row>
    <row r="1390" spans="1:61" x14ac:dyDescent="0.25">
      <c r="A1390" s="21" t="s">
        <v>493</v>
      </c>
      <c r="B1390" t="s">
        <v>517</v>
      </c>
      <c r="C1390" t="str">
        <f>VLOOKUP(Tabelle1[[#This Row],[bank_name]],list_all_banks!$B$1:$C$691,2,FALSE)</f>
        <v>ESA39000013</v>
      </c>
      <c r="D1390" s="6" t="s">
        <v>518</v>
      </c>
      <c r="E1390" s="42" t="str">
        <f t="shared" si="21"/>
        <v>31.12.2016</v>
      </c>
      <c r="F1390">
        <v>2016</v>
      </c>
      <c r="G1390">
        <v>1</v>
      </c>
      <c r="H1390">
        <v>2</v>
      </c>
      <c r="I1390" t="s">
        <v>1382</v>
      </c>
      <c r="J1390" t="s">
        <v>1382</v>
      </c>
      <c r="K1390" t="s">
        <v>493</v>
      </c>
      <c r="L1390">
        <v>0</v>
      </c>
      <c r="M1390" t="s">
        <v>14</v>
      </c>
      <c r="N1390" t="s">
        <v>19</v>
      </c>
      <c r="P1390">
        <v>3</v>
      </c>
      <c r="Q1390">
        <v>0</v>
      </c>
      <c r="R1390">
        <v>0</v>
      </c>
      <c r="S1390">
        <v>1</v>
      </c>
      <c r="U1390" s="30">
        <v>0</v>
      </c>
      <c r="V1390">
        <v>1</v>
      </c>
      <c r="W1390" t="s">
        <v>20</v>
      </c>
      <c r="Y1390" t="s">
        <v>1020</v>
      </c>
      <c r="Z1390" s="13">
        <v>381</v>
      </c>
      <c r="AA1390" s="15">
        <v>834</v>
      </c>
      <c r="AB1390" s="15">
        <v>165</v>
      </c>
      <c r="AC1390" s="15">
        <v>-1</v>
      </c>
      <c r="AD1390" t="s">
        <v>20</v>
      </c>
      <c r="AE1390" t="s">
        <v>20</v>
      </c>
      <c r="AF1390" t="s">
        <v>20</v>
      </c>
      <c r="AG1390" t="s">
        <v>20</v>
      </c>
      <c r="AH1390" t="s">
        <v>20</v>
      </c>
      <c r="AI1390">
        <v>1</v>
      </c>
      <c r="AK1390">
        <v>1</v>
      </c>
      <c r="AL1390">
        <v>0</v>
      </c>
      <c r="AM1390">
        <v>2</v>
      </c>
      <c r="AN1390">
        <v>0</v>
      </c>
      <c r="AO1390">
        <v>0</v>
      </c>
      <c r="AQ1390">
        <v>2</v>
      </c>
      <c r="AR1390" t="s">
        <v>20</v>
      </c>
      <c r="AS1390" t="s">
        <v>20</v>
      </c>
      <c r="AT1390">
        <v>2</v>
      </c>
      <c r="AU1390">
        <v>0</v>
      </c>
      <c r="AV1390">
        <v>0</v>
      </c>
      <c r="BA1390" t="s">
        <v>2429</v>
      </c>
      <c r="BB1390" s="6" t="s">
        <v>1467</v>
      </c>
      <c r="BG1390" s="9"/>
      <c r="BI1390" t="s">
        <v>3146</v>
      </c>
    </row>
    <row r="1391" spans="1:61" x14ac:dyDescent="0.25">
      <c r="A1391" s="21" t="s">
        <v>493</v>
      </c>
      <c r="B1391" t="s">
        <v>517</v>
      </c>
      <c r="C1391" t="str">
        <f>VLOOKUP(Tabelle1[[#This Row],[bank_name]],list_all_banks!$B$1:$C$691,2,FALSE)</f>
        <v>ESA39000013</v>
      </c>
      <c r="D1391" s="6" t="s">
        <v>518</v>
      </c>
      <c r="E1391" s="42" t="str">
        <f t="shared" si="21"/>
        <v>31.12.2016</v>
      </c>
      <c r="F1391">
        <v>2016</v>
      </c>
      <c r="G1391">
        <v>1</v>
      </c>
      <c r="H1391">
        <v>2</v>
      </c>
      <c r="I1391" t="s">
        <v>1382</v>
      </c>
      <c r="J1391" t="s">
        <v>1382</v>
      </c>
      <c r="K1391" t="s">
        <v>493</v>
      </c>
      <c r="L1391">
        <v>0</v>
      </c>
      <c r="M1391" t="s">
        <v>14</v>
      </c>
      <c r="N1391" t="s">
        <v>19</v>
      </c>
      <c r="P1391">
        <v>3</v>
      </c>
      <c r="Q1391">
        <v>0</v>
      </c>
      <c r="R1391">
        <v>0</v>
      </c>
      <c r="S1391">
        <v>1</v>
      </c>
      <c r="U1391" s="30">
        <v>0</v>
      </c>
      <c r="V1391">
        <v>1</v>
      </c>
      <c r="W1391" t="s">
        <v>20</v>
      </c>
      <c r="Y1391" t="s">
        <v>1681</v>
      </c>
      <c r="Z1391" s="13">
        <v>-42</v>
      </c>
      <c r="AA1391" s="171">
        <v>486</v>
      </c>
      <c r="AB1391" s="171">
        <v>-45</v>
      </c>
      <c r="AC1391" s="171">
        <v>1</v>
      </c>
      <c r="AD1391" t="s">
        <v>20</v>
      </c>
      <c r="AE1391" t="s">
        <v>20</v>
      </c>
      <c r="AF1391" t="s">
        <v>20</v>
      </c>
      <c r="AG1391" t="s">
        <v>20</v>
      </c>
      <c r="AH1391" t="s">
        <v>20</v>
      </c>
      <c r="AI1391">
        <v>1</v>
      </c>
      <c r="AK1391">
        <v>1</v>
      </c>
      <c r="AL1391">
        <v>0</v>
      </c>
      <c r="AM1391">
        <v>2</v>
      </c>
      <c r="AN1391">
        <v>0</v>
      </c>
      <c r="AO1391">
        <v>0</v>
      </c>
      <c r="AQ1391">
        <v>2</v>
      </c>
      <c r="AR1391" t="s">
        <v>20</v>
      </c>
      <c r="AS1391" t="s">
        <v>20</v>
      </c>
      <c r="AT1391">
        <v>2</v>
      </c>
      <c r="AU1391">
        <v>0</v>
      </c>
      <c r="AV1391">
        <v>0</v>
      </c>
      <c r="BA1391" t="s">
        <v>2429</v>
      </c>
      <c r="BB1391" s="6" t="s">
        <v>1467</v>
      </c>
      <c r="BG1391" s="9"/>
      <c r="BI1391" t="s">
        <v>3146</v>
      </c>
    </row>
    <row r="1392" spans="1:61" x14ac:dyDescent="0.25">
      <c r="A1392" s="21" t="s">
        <v>493</v>
      </c>
      <c r="B1392" t="s">
        <v>517</v>
      </c>
      <c r="C1392" t="str">
        <f>VLOOKUP(Tabelle1[[#This Row],[bank_name]],list_all_banks!$B$1:$C$691,2,FALSE)</f>
        <v>ESA39000013</v>
      </c>
      <c r="D1392" s="6" t="s">
        <v>518</v>
      </c>
      <c r="E1392" s="42" t="str">
        <f t="shared" si="21"/>
        <v>31.12.2016</v>
      </c>
      <c r="F1392">
        <v>2016</v>
      </c>
      <c r="G1392">
        <v>1</v>
      </c>
      <c r="H1392">
        <v>2</v>
      </c>
      <c r="I1392" t="s">
        <v>1382</v>
      </c>
      <c r="J1392" t="s">
        <v>1382</v>
      </c>
      <c r="K1392" t="s">
        <v>493</v>
      </c>
      <c r="L1392">
        <v>0</v>
      </c>
      <c r="M1392" t="s">
        <v>14</v>
      </c>
      <c r="N1392" t="s">
        <v>19</v>
      </c>
      <c r="P1392">
        <v>3</v>
      </c>
      <c r="Q1392">
        <v>0</v>
      </c>
      <c r="R1392">
        <v>0</v>
      </c>
      <c r="S1392">
        <v>1</v>
      </c>
      <c r="U1392" s="30">
        <v>0</v>
      </c>
      <c r="V1392">
        <v>1</v>
      </c>
      <c r="W1392" t="s">
        <v>20</v>
      </c>
      <c r="Y1392" t="s">
        <v>1170</v>
      </c>
      <c r="Z1392" s="13">
        <v>3</v>
      </c>
      <c r="AA1392" s="15">
        <v>0</v>
      </c>
      <c r="AB1392" s="15">
        <v>3</v>
      </c>
      <c r="AC1392" s="15">
        <v>0</v>
      </c>
      <c r="AD1392" t="s">
        <v>20</v>
      </c>
      <c r="AE1392" t="s">
        <v>20</v>
      </c>
      <c r="AF1392" t="s">
        <v>20</v>
      </c>
      <c r="AG1392" t="s">
        <v>20</v>
      </c>
      <c r="AH1392" t="s">
        <v>20</v>
      </c>
      <c r="AI1392">
        <v>1</v>
      </c>
      <c r="AK1392">
        <v>1</v>
      </c>
      <c r="AL1392">
        <v>0</v>
      </c>
      <c r="AM1392">
        <v>2</v>
      </c>
      <c r="AN1392">
        <v>0</v>
      </c>
      <c r="AO1392">
        <v>0</v>
      </c>
      <c r="AQ1392">
        <v>2</v>
      </c>
      <c r="AR1392" t="s">
        <v>20</v>
      </c>
      <c r="AS1392" t="s">
        <v>20</v>
      </c>
      <c r="AT1392">
        <v>2</v>
      </c>
      <c r="AU1392">
        <v>0</v>
      </c>
      <c r="AV1392">
        <v>0</v>
      </c>
      <c r="BA1392" t="s">
        <v>2429</v>
      </c>
      <c r="BB1392" s="6" t="s">
        <v>1467</v>
      </c>
      <c r="BG1392" s="9"/>
      <c r="BI1392" t="s">
        <v>3146</v>
      </c>
    </row>
    <row r="1393" spans="1:61" x14ac:dyDescent="0.25">
      <c r="A1393" s="21" t="s">
        <v>493</v>
      </c>
      <c r="B1393" t="s">
        <v>517</v>
      </c>
      <c r="C1393" t="str">
        <f>VLOOKUP(Tabelle1[[#This Row],[bank_name]],list_all_banks!$B$1:$C$691,2,FALSE)</f>
        <v>ESA39000013</v>
      </c>
      <c r="D1393" s="6" t="s">
        <v>518</v>
      </c>
      <c r="E1393" s="42" t="str">
        <f t="shared" si="21"/>
        <v>31.12.2016</v>
      </c>
      <c r="F1393">
        <v>2016</v>
      </c>
      <c r="G1393">
        <v>1</v>
      </c>
      <c r="H1393">
        <v>2</v>
      </c>
      <c r="I1393" t="s">
        <v>1382</v>
      </c>
      <c r="J1393" t="s">
        <v>1382</v>
      </c>
      <c r="K1393" t="s">
        <v>493</v>
      </c>
      <c r="L1393">
        <v>0</v>
      </c>
      <c r="M1393" t="s">
        <v>14</v>
      </c>
      <c r="N1393" t="s">
        <v>19</v>
      </c>
      <c r="P1393">
        <v>3</v>
      </c>
      <c r="Q1393">
        <v>0</v>
      </c>
      <c r="R1393">
        <v>0</v>
      </c>
      <c r="S1393">
        <v>1</v>
      </c>
      <c r="U1393" s="30">
        <v>0</v>
      </c>
      <c r="V1393">
        <v>1</v>
      </c>
      <c r="W1393" t="s">
        <v>20</v>
      </c>
      <c r="Y1393" t="s">
        <v>1218</v>
      </c>
      <c r="Z1393" s="13">
        <v>3</v>
      </c>
      <c r="AA1393" s="171">
        <v>0</v>
      </c>
      <c r="AB1393" s="171">
        <v>3</v>
      </c>
      <c r="AC1393" s="171">
        <v>0</v>
      </c>
      <c r="AD1393" t="s">
        <v>20</v>
      </c>
      <c r="AE1393" t="s">
        <v>20</v>
      </c>
      <c r="AF1393" t="s">
        <v>20</v>
      </c>
      <c r="AG1393" t="s">
        <v>20</v>
      </c>
      <c r="AH1393" t="s">
        <v>20</v>
      </c>
      <c r="AI1393">
        <v>1</v>
      </c>
      <c r="AK1393">
        <v>1</v>
      </c>
      <c r="AL1393">
        <v>0</v>
      </c>
      <c r="AM1393">
        <v>2</v>
      </c>
      <c r="AN1393">
        <v>0</v>
      </c>
      <c r="AO1393">
        <v>0</v>
      </c>
      <c r="AQ1393">
        <v>2</v>
      </c>
      <c r="AR1393" t="s">
        <v>20</v>
      </c>
      <c r="AS1393" t="s">
        <v>20</v>
      </c>
      <c r="AT1393">
        <v>2</v>
      </c>
      <c r="AU1393">
        <v>0</v>
      </c>
      <c r="AV1393">
        <v>0</v>
      </c>
      <c r="BA1393" t="s">
        <v>2429</v>
      </c>
      <c r="BB1393" s="6" t="s">
        <v>1467</v>
      </c>
      <c r="BG1393" s="9"/>
      <c r="BI1393" t="s">
        <v>3146</v>
      </c>
    </row>
    <row r="1394" spans="1:61" x14ac:dyDescent="0.25">
      <c r="A1394" s="21" t="s">
        <v>493</v>
      </c>
      <c r="B1394" t="s">
        <v>517</v>
      </c>
      <c r="C1394" t="str">
        <f>VLOOKUP(Tabelle1[[#This Row],[bank_name]],list_all_banks!$B$1:$C$691,2,FALSE)</f>
        <v>ESA39000013</v>
      </c>
      <c r="D1394" s="6" t="s">
        <v>518</v>
      </c>
      <c r="E1394" s="42" t="str">
        <f t="shared" si="21"/>
        <v>31.12.2016</v>
      </c>
      <c r="F1394">
        <v>2016</v>
      </c>
      <c r="G1394">
        <v>1</v>
      </c>
      <c r="H1394">
        <v>2</v>
      </c>
      <c r="I1394" t="s">
        <v>1382</v>
      </c>
      <c r="J1394" t="s">
        <v>1382</v>
      </c>
      <c r="K1394" t="s">
        <v>493</v>
      </c>
      <c r="L1394">
        <v>0</v>
      </c>
      <c r="M1394" t="s">
        <v>14</v>
      </c>
      <c r="N1394" t="s">
        <v>19</v>
      </c>
      <c r="P1394">
        <v>3</v>
      </c>
      <c r="Q1394">
        <v>0</v>
      </c>
      <c r="R1394">
        <v>0</v>
      </c>
      <c r="S1394">
        <v>1</v>
      </c>
      <c r="U1394" s="30">
        <v>0</v>
      </c>
      <c r="V1394">
        <v>1</v>
      </c>
      <c r="W1394" t="s">
        <v>20</v>
      </c>
      <c r="Y1394" t="s">
        <v>1683</v>
      </c>
      <c r="Z1394" s="13">
        <v>3350</v>
      </c>
      <c r="AA1394" s="15">
        <v>17735</v>
      </c>
      <c r="AB1394" s="15">
        <v>1119</v>
      </c>
      <c r="AC1394" s="15">
        <v>473</v>
      </c>
      <c r="AD1394" t="s">
        <v>20</v>
      </c>
      <c r="AE1394" t="s">
        <v>20</v>
      </c>
      <c r="AF1394" t="s">
        <v>20</v>
      </c>
      <c r="AG1394" t="s">
        <v>20</v>
      </c>
      <c r="AH1394" t="s">
        <v>20</v>
      </c>
      <c r="AI1394">
        <v>1</v>
      </c>
      <c r="AK1394">
        <v>1</v>
      </c>
      <c r="AL1394">
        <v>0</v>
      </c>
      <c r="AM1394">
        <v>2</v>
      </c>
      <c r="AN1394">
        <v>0</v>
      </c>
      <c r="AO1394">
        <v>0</v>
      </c>
      <c r="AQ1394">
        <v>2</v>
      </c>
      <c r="AR1394" t="s">
        <v>20</v>
      </c>
      <c r="AS1394" t="s">
        <v>20</v>
      </c>
      <c r="AT1394">
        <v>2</v>
      </c>
      <c r="AU1394">
        <v>0</v>
      </c>
      <c r="AV1394">
        <v>0</v>
      </c>
      <c r="BA1394" t="s">
        <v>2429</v>
      </c>
      <c r="BB1394" s="6" t="s">
        <v>1467</v>
      </c>
      <c r="BG1394" s="9"/>
      <c r="BI1394" t="s">
        <v>3146</v>
      </c>
    </row>
    <row r="1395" spans="1:61" x14ac:dyDescent="0.25">
      <c r="A1395" s="21" t="s">
        <v>493</v>
      </c>
      <c r="B1395" t="s">
        <v>517</v>
      </c>
      <c r="C1395" t="str">
        <f>VLOOKUP(Tabelle1[[#This Row],[bank_name]],list_all_banks!$B$1:$C$691,2,FALSE)</f>
        <v>ESA39000013</v>
      </c>
      <c r="D1395" s="6" t="s">
        <v>518</v>
      </c>
      <c r="E1395" s="42" t="str">
        <f t="shared" si="21"/>
        <v>31.12.2016</v>
      </c>
      <c r="F1395">
        <v>2016</v>
      </c>
      <c r="G1395">
        <v>1</v>
      </c>
      <c r="H1395">
        <v>2</v>
      </c>
      <c r="I1395" t="s">
        <v>1382</v>
      </c>
      <c r="J1395" t="s">
        <v>1382</v>
      </c>
      <c r="K1395" t="s">
        <v>493</v>
      </c>
      <c r="L1395">
        <v>0</v>
      </c>
      <c r="M1395" t="s">
        <v>14</v>
      </c>
      <c r="N1395" t="s">
        <v>19</v>
      </c>
      <c r="P1395">
        <v>3</v>
      </c>
      <c r="Q1395">
        <v>0</v>
      </c>
      <c r="R1395">
        <v>0</v>
      </c>
      <c r="S1395">
        <v>1</v>
      </c>
      <c r="U1395" s="30">
        <v>0</v>
      </c>
      <c r="V1395">
        <v>1</v>
      </c>
      <c r="W1395" t="s">
        <v>20</v>
      </c>
      <c r="Y1395" t="s">
        <v>1672</v>
      </c>
      <c r="Z1395" s="13">
        <v>326</v>
      </c>
      <c r="AA1395" s="171">
        <v>491</v>
      </c>
      <c r="AB1395" s="171">
        <v>158</v>
      </c>
      <c r="AC1395" s="171">
        <v>32</v>
      </c>
      <c r="AD1395" t="s">
        <v>20</v>
      </c>
      <c r="AE1395" t="s">
        <v>20</v>
      </c>
      <c r="AF1395" t="s">
        <v>20</v>
      </c>
      <c r="AG1395" t="s">
        <v>20</v>
      </c>
      <c r="AH1395" t="s">
        <v>20</v>
      </c>
      <c r="AI1395">
        <v>1</v>
      </c>
      <c r="AK1395">
        <v>1</v>
      </c>
      <c r="AL1395">
        <v>0</v>
      </c>
      <c r="AM1395">
        <v>2</v>
      </c>
      <c r="AN1395">
        <v>0</v>
      </c>
      <c r="AO1395">
        <v>0</v>
      </c>
      <c r="AQ1395">
        <v>2</v>
      </c>
      <c r="AR1395" t="s">
        <v>20</v>
      </c>
      <c r="AS1395" t="s">
        <v>20</v>
      </c>
      <c r="AT1395">
        <v>2</v>
      </c>
      <c r="AU1395">
        <v>0</v>
      </c>
      <c r="AV1395">
        <v>0</v>
      </c>
      <c r="BA1395" t="s">
        <v>2429</v>
      </c>
      <c r="BB1395" s="6" t="s">
        <v>1467</v>
      </c>
      <c r="BG1395" s="9"/>
      <c r="BI1395" t="s">
        <v>3146</v>
      </c>
    </row>
    <row r="1396" spans="1:61" x14ac:dyDescent="0.25">
      <c r="A1396" s="88" t="s">
        <v>493</v>
      </c>
      <c r="B1396" s="9" t="s">
        <v>517</v>
      </c>
      <c r="C1396" s="9" t="str">
        <f>VLOOKUP(Tabelle1[[#This Row],[bank_name]],list_all_banks!$B$1:$C$691,2,FALSE)</f>
        <v>ESA39000013</v>
      </c>
      <c r="D1396" s="6" t="s">
        <v>518</v>
      </c>
      <c r="E1396" s="42" t="str">
        <f t="shared" si="21"/>
        <v>31.12.2016</v>
      </c>
      <c r="F1396" s="9">
        <v>2016</v>
      </c>
      <c r="G1396" s="9">
        <v>1</v>
      </c>
      <c r="H1396" s="9">
        <v>2</v>
      </c>
      <c r="I1396" s="9" t="s">
        <v>1382</v>
      </c>
      <c r="J1396" s="9" t="s">
        <v>1382</v>
      </c>
      <c r="K1396" s="9" t="s">
        <v>493</v>
      </c>
      <c r="L1396" s="9">
        <v>0</v>
      </c>
      <c r="M1396" s="9" t="s">
        <v>14</v>
      </c>
      <c r="N1396" s="9" t="s">
        <v>19</v>
      </c>
      <c r="P1396" s="9">
        <v>3</v>
      </c>
      <c r="Q1396" s="9">
        <v>0</v>
      </c>
      <c r="R1396" s="9">
        <v>0</v>
      </c>
      <c r="S1396" s="9">
        <v>1</v>
      </c>
      <c r="U1396" s="90">
        <v>0</v>
      </c>
      <c r="V1396" s="9">
        <v>1</v>
      </c>
      <c r="W1396" s="9" t="s">
        <v>20</v>
      </c>
      <c r="Y1396" s="9" t="s">
        <v>1225</v>
      </c>
      <c r="Z1396" s="68">
        <v>88</v>
      </c>
      <c r="AA1396" s="91">
        <v>269</v>
      </c>
      <c r="AB1396" s="91">
        <v>45</v>
      </c>
      <c r="AC1396" s="91">
        <v>36</v>
      </c>
      <c r="AD1396" s="9" t="s">
        <v>20</v>
      </c>
      <c r="AE1396" s="9" t="s">
        <v>20</v>
      </c>
      <c r="AF1396" s="9" t="s">
        <v>20</v>
      </c>
      <c r="AG1396" s="9" t="s">
        <v>20</v>
      </c>
      <c r="AH1396" s="9" t="s">
        <v>20</v>
      </c>
      <c r="AI1396" s="9">
        <v>1</v>
      </c>
      <c r="AK1396" s="9">
        <v>1</v>
      </c>
      <c r="AL1396" s="9">
        <v>0</v>
      </c>
      <c r="AM1396" s="9">
        <v>2</v>
      </c>
      <c r="AN1396" s="9">
        <v>0</v>
      </c>
      <c r="AO1396" s="9">
        <v>0</v>
      </c>
      <c r="AQ1396" s="9">
        <v>2</v>
      </c>
      <c r="AR1396" s="9" t="s">
        <v>20</v>
      </c>
      <c r="AS1396" s="9" t="s">
        <v>20</v>
      </c>
      <c r="AT1396" s="9">
        <v>2</v>
      </c>
      <c r="AU1396" s="9">
        <v>0</v>
      </c>
      <c r="AV1396" s="9">
        <v>0</v>
      </c>
      <c r="AW1396" s="9"/>
      <c r="AX1396" s="9"/>
      <c r="BA1396" s="9" t="s">
        <v>2429</v>
      </c>
      <c r="BB1396" s="6" t="s">
        <v>1467</v>
      </c>
      <c r="BG1396" s="9"/>
      <c r="BI1396" t="s">
        <v>3146</v>
      </c>
    </row>
    <row r="1397" spans="1:61" x14ac:dyDescent="0.25">
      <c r="A1397" s="21" t="s">
        <v>493</v>
      </c>
      <c r="B1397" t="s">
        <v>517</v>
      </c>
      <c r="C1397" t="str">
        <f>VLOOKUP(Tabelle1[[#This Row],[bank_name]],list_all_banks!$B$1:$C$691,2,FALSE)</f>
        <v>ESA39000013</v>
      </c>
      <c r="D1397" s="6" t="s">
        <v>518</v>
      </c>
      <c r="E1397" s="42" t="str">
        <f t="shared" si="21"/>
        <v>31.12.2016</v>
      </c>
      <c r="F1397">
        <v>2016</v>
      </c>
      <c r="G1397">
        <v>1</v>
      </c>
      <c r="H1397">
        <v>2</v>
      </c>
      <c r="I1397" t="s">
        <v>1382</v>
      </c>
      <c r="J1397" t="s">
        <v>1382</v>
      </c>
      <c r="K1397" t="s">
        <v>493</v>
      </c>
      <c r="L1397">
        <v>0</v>
      </c>
      <c r="M1397" t="s">
        <v>14</v>
      </c>
      <c r="N1397" t="s">
        <v>19</v>
      </c>
      <c r="P1397">
        <v>3</v>
      </c>
      <c r="Q1397">
        <v>0</v>
      </c>
      <c r="R1397">
        <v>0</v>
      </c>
      <c r="S1397">
        <v>1</v>
      </c>
      <c r="U1397" s="30">
        <v>0</v>
      </c>
      <c r="V1397">
        <v>1</v>
      </c>
      <c r="W1397" t="s">
        <v>20</v>
      </c>
      <c r="Y1397" t="s">
        <v>1684</v>
      </c>
      <c r="Z1397" s="13">
        <v>6</v>
      </c>
      <c r="AA1397" s="171">
        <v>5</v>
      </c>
      <c r="AB1397" s="171">
        <v>5</v>
      </c>
      <c r="AC1397" s="171">
        <v>0</v>
      </c>
      <c r="AD1397" t="s">
        <v>20</v>
      </c>
      <c r="AE1397" t="s">
        <v>20</v>
      </c>
      <c r="AF1397" t="s">
        <v>20</v>
      </c>
      <c r="AG1397" t="s">
        <v>20</v>
      </c>
      <c r="AH1397" t="s">
        <v>20</v>
      </c>
      <c r="AI1397">
        <v>1</v>
      </c>
      <c r="AK1397">
        <v>1</v>
      </c>
      <c r="AL1397">
        <v>0</v>
      </c>
      <c r="AM1397">
        <v>2</v>
      </c>
      <c r="AN1397">
        <v>0</v>
      </c>
      <c r="AO1397">
        <v>0</v>
      </c>
      <c r="AQ1397">
        <v>2</v>
      </c>
      <c r="AR1397" t="s">
        <v>20</v>
      </c>
      <c r="AS1397" t="s">
        <v>20</v>
      </c>
      <c r="AT1397">
        <v>2</v>
      </c>
      <c r="AU1397">
        <v>0</v>
      </c>
      <c r="AV1397">
        <v>0</v>
      </c>
      <c r="BA1397" t="s">
        <v>2429</v>
      </c>
      <c r="BB1397" s="6" t="s">
        <v>1467</v>
      </c>
      <c r="BG1397" s="9"/>
      <c r="BI1397" t="s">
        <v>3146</v>
      </c>
    </row>
    <row r="1398" spans="1:61" x14ac:dyDescent="0.25">
      <c r="A1398" s="21" t="s">
        <v>493</v>
      </c>
      <c r="B1398" t="s">
        <v>517</v>
      </c>
      <c r="C1398" t="str">
        <f>VLOOKUP(Tabelle1[[#This Row],[bank_name]],list_all_banks!$B$1:$C$691,2,FALSE)</f>
        <v>ESA39000013</v>
      </c>
      <c r="D1398" s="6" t="s">
        <v>518</v>
      </c>
      <c r="E1398" s="42" t="str">
        <f t="shared" si="21"/>
        <v>31.12.2016</v>
      </c>
      <c r="F1398">
        <v>2016</v>
      </c>
      <c r="G1398">
        <v>1</v>
      </c>
      <c r="H1398">
        <v>2</v>
      </c>
      <c r="I1398" t="s">
        <v>1382</v>
      </c>
      <c r="J1398" t="s">
        <v>1382</v>
      </c>
      <c r="K1398" t="s">
        <v>493</v>
      </c>
      <c r="L1398">
        <v>0</v>
      </c>
      <c r="M1398" t="s">
        <v>14</v>
      </c>
      <c r="N1398" t="s">
        <v>19</v>
      </c>
      <c r="P1398">
        <v>3</v>
      </c>
      <c r="Q1398">
        <v>0</v>
      </c>
      <c r="R1398">
        <v>0</v>
      </c>
      <c r="S1398">
        <v>1</v>
      </c>
      <c r="U1398" s="30">
        <v>0</v>
      </c>
      <c r="V1398">
        <v>1</v>
      </c>
      <c r="W1398" t="s">
        <v>20</v>
      </c>
      <c r="Y1398" t="s">
        <v>1690</v>
      </c>
      <c r="Z1398" s="13">
        <v>0</v>
      </c>
      <c r="AA1398" s="15">
        <v>0</v>
      </c>
      <c r="AB1398" s="15">
        <v>0</v>
      </c>
      <c r="AC1398" s="15">
        <v>0</v>
      </c>
      <c r="AD1398" t="s">
        <v>20</v>
      </c>
      <c r="AE1398" t="s">
        <v>20</v>
      </c>
      <c r="AF1398" t="s">
        <v>20</v>
      </c>
      <c r="AG1398" t="s">
        <v>20</v>
      </c>
      <c r="AH1398" t="s">
        <v>20</v>
      </c>
      <c r="AI1398">
        <v>1</v>
      </c>
      <c r="AK1398">
        <v>1</v>
      </c>
      <c r="AL1398">
        <v>0</v>
      </c>
      <c r="AM1398">
        <v>2</v>
      </c>
      <c r="AN1398">
        <v>0</v>
      </c>
      <c r="AO1398">
        <v>0</v>
      </c>
      <c r="AQ1398">
        <v>2</v>
      </c>
      <c r="AR1398" t="s">
        <v>20</v>
      </c>
      <c r="AS1398" t="s">
        <v>20</v>
      </c>
      <c r="AT1398">
        <v>2</v>
      </c>
      <c r="AU1398">
        <v>0</v>
      </c>
      <c r="AV1398">
        <v>0</v>
      </c>
      <c r="BA1398" t="s">
        <v>2429</v>
      </c>
      <c r="BB1398" s="6" t="s">
        <v>1467</v>
      </c>
      <c r="BG1398" s="9"/>
      <c r="BI1398" t="s">
        <v>3146</v>
      </c>
    </row>
    <row r="1399" spans="1:61" x14ac:dyDescent="0.25">
      <c r="A1399" s="21" t="s">
        <v>493</v>
      </c>
      <c r="B1399" t="s">
        <v>517</v>
      </c>
      <c r="C1399" t="str">
        <f>VLOOKUP(Tabelle1[[#This Row],[bank_name]],list_all_banks!$B$1:$C$691,2,FALSE)</f>
        <v>ESA39000013</v>
      </c>
      <c r="D1399" s="6" t="s">
        <v>518</v>
      </c>
      <c r="E1399" s="42" t="str">
        <f t="shared" si="21"/>
        <v>31.12.2016</v>
      </c>
      <c r="F1399">
        <v>2016</v>
      </c>
      <c r="G1399">
        <v>1</v>
      </c>
      <c r="H1399">
        <v>2</v>
      </c>
      <c r="I1399" t="s">
        <v>1382</v>
      </c>
      <c r="J1399" t="s">
        <v>1382</v>
      </c>
      <c r="K1399" t="s">
        <v>493</v>
      </c>
      <c r="L1399">
        <v>0</v>
      </c>
      <c r="M1399" t="s">
        <v>14</v>
      </c>
      <c r="N1399" t="s">
        <v>19</v>
      </c>
      <c r="P1399">
        <v>3</v>
      </c>
      <c r="Q1399">
        <v>0</v>
      </c>
      <c r="R1399">
        <v>0</v>
      </c>
      <c r="S1399">
        <v>1</v>
      </c>
      <c r="U1399" s="30">
        <v>0</v>
      </c>
      <c r="V1399">
        <v>1</v>
      </c>
      <c r="W1399" t="s">
        <v>20</v>
      </c>
      <c r="Y1399" t="s">
        <v>1685</v>
      </c>
      <c r="Z1399" s="13">
        <v>53</v>
      </c>
      <c r="AA1399" s="171">
        <v>151</v>
      </c>
      <c r="AB1399" s="171">
        <v>26</v>
      </c>
      <c r="AC1399" s="171">
        <v>9</v>
      </c>
      <c r="AD1399" t="s">
        <v>20</v>
      </c>
      <c r="AE1399" t="s">
        <v>20</v>
      </c>
      <c r="AF1399" t="s">
        <v>20</v>
      </c>
      <c r="AG1399" t="s">
        <v>20</v>
      </c>
      <c r="AH1399" t="s">
        <v>20</v>
      </c>
      <c r="AI1399">
        <v>1</v>
      </c>
      <c r="AK1399">
        <v>1</v>
      </c>
      <c r="AL1399">
        <v>0</v>
      </c>
      <c r="AM1399">
        <v>2</v>
      </c>
      <c r="AN1399">
        <v>0</v>
      </c>
      <c r="AO1399">
        <v>0</v>
      </c>
      <c r="AQ1399">
        <v>2</v>
      </c>
      <c r="AR1399" t="s">
        <v>20</v>
      </c>
      <c r="AS1399" t="s">
        <v>20</v>
      </c>
      <c r="AT1399">
        <v>2</v>
      </c>
      <c r="AU1399">
        <v>0</v>
      </c>
      <c r="AV1399">
        <v>0</v>
      </c>
      <c r="BA1399" t="s">
        <v>2429</v>
      </c>
      <c r="BB1399" s="6" t="s">
        <v>1467</v>
      </c>
      <c r="BG1399" s="9"/>
      <c r="BI1399" t="s">
        <v>3146</v>
      </c>
    </row>
    <row r="1400" spans="1:61" x14ac:dyDescent="0.25">
      <c r="A1400" s="21" t="s">
        <v>493</v>
      </c>
      <c r="B1400" t="s">
        <v>517</v>
      </c>
      <c r="C1400" t="str">
        <f>VLOOKUP(Tabelle1[[#This Row],[bank_name]],list_all_banks!$B$1:$C$691,2,FALSE)</f>
        <v>ESA39000013</v>
      </c>
      <c r="D1400" s="6" t="s">
        <v>518</v>
      </c>
      <c r="E1400" s="42" t="str">
        <f t="shared" si="21"/>
        <v>31.12.2016</v>
      </c>
      <c r="F1400">
        <v>2016</v>
      </c>
      <c r="G1400">
        <v>1</v>
      </c>
      <c r="H1400">
        <v>2</v>
      </c>
      <c r="I1400" t="s">
        <v>1382</v>
      </c>
      <c r="J1400" t="s">
        <v>1382</v>
      </c>
      <c r="K1400" t="s">
        <v>493</v>
      </c>
      <c r="L1400">
        <v>0</v>
      </c>
      <c r="M1400" t="s">
        <v>14</v>
      </c>
      <c r="N1400" t="s">
        <v>19</v>
      </c>
      <c r="P1400">
        <v>3</v>
      </c>
      <c r="Q1400">
        <v>0</v>
      </c>
      <c r="R1400">
        <v>0</v>
      </c>
      <c r="S1400">
        <v>1</v>
      </c>
      <c r="U1400" s="30">
        <v>0</v>
      </c>
      <c r="V1400">
        <v>1</v>
      </c>
      <c r="W1400" t="s">
        <v>20</v>
      </c>
      <c r="Y1400" t="s">
        <v>1278</v>
      </c>
      <c r="Z1400" s="13">
        <v>1682</v>
      </c>
      <c r="AA1400" s="15">
        <v>14610</v>
      </c>
      <c r="AB1400" s="15">
        <v>703</v>
      </c>
      <c r="AC1400" s="15">
        <v>236</v>
      </c>
      <c r="AD1400" t="s">
        <v>20</v>
      </c>
      <c r="AE1400" t="s">
        <v>20</v>
      </c>
      <c r="AF1400" t="s">
        <v>20</v>
      </c>
      <c r="AG1400" t="s">
        <v>20</v>
      </c>
      <c r="AH1400" t="s">
        <v>20</v>
      </c>
      <c r="AI1400">
        <v>1</v>
      </c>
      <c r="AK1400">
        <v>1</v>
      </c>
      <c r="AL1400">
        <v>0</v>
      </c>
      <c r="AM1400">
        <v>2</v>
      </c>
      <c r="AN1400">
        <v>0</v>
      </c>
      <c r="AO1400">
        <v>0</v>
      </c>
      <c r="AQ1400">
        <v>2</v>
      </c>
      <c r="AR1400" t="s">
        <v>20</v>
      </c>
      <c r="AS1400" t="s">
        <v>20</v>
      </c>
      <c r="AT1400">
        <v>2</v>
      </c>
      <c r="AU1400">
        <v>0</v>
      </c>
      <c r="AV1400">
        <v>0</v>
      </c>
      <c r="BA1400" t="s">
        <v>2429</v>
      </c>
      <c r="BB1400" s="6" t="s">
        <v>1467</v>
      </c>
      <c r="BG1400" s="9"/>
      <c r="BI1400" t="s">
        <v>3146</v>
      </c>
    </row>
    <row r="1401" spans="1:61" x14ac:dyDescent="0.25">
      <c r="A1401" s="88" t="s">
        <v>493</v>
      </c>
      <c r="B1401" s="9" t="s">
        <v>517</v>
      </c>
      <c r="C1401" s="9" t="str">
        <f>VLOOKUP(Tabelle1[[#This Row],[bank_name]],list_all_banks!$B$1:$C$691,2,FALSE)</f>
        <v>ESA39000013</v>
      </c>
      <c r="D1401" s="6" t="s">
        <v>518</v>
      </c>
      <c r="E1401" s="42" t="str">
        <f t="shared" si="21"/>
        <v>31.12.2016</v>
      </c>
      <c r="F1401" s="9">
        <v>2016</v>
      </c>
      <c r="G1401" s="9">
        <v>1</v>
      </c>
      <c r="H1401" s="9">
        <v>2</v>
      </c>
      <c r="I1401" s="9" t="s">
        <v>1382</v>
      </c>
      <c r="J1401" s="9" t="s">
        <v>1382</v>
      </c>
      <c r="K1401" s="9" t="s">
        <v>493</v>
      </c>
      <c r="L1401" s="9">
        <v>0</v>
      </c>
      <c r="M1401" s="9" t="s">
        <v>14</v>
      </c>
      <c r="N1401" s="9" t="s">
        <v>19</v>
      </c>
      <c r="P1401" s="9">
        <v>3</v>
      </c>
      <c r="Q1401" s="9">
        <v>0</v>
      </c>
      <c r="R1401" s="9">
        <v>0</v>
      </c>
      <c r="S1401" s="9">
        <v>1</v>
      </c>
      <c r="U1401" s="90">
        <v>0</v>
      </c>
      <c r="V1401" s="9">
        <v>1</v>
      </c>
      <c r="W1401" s="9" t="s">
        <v>20</v>
      </c>
      <c r="Y1401" s="9" t="s">
        <v>1289</v>
      </c>
      <c r="Z1401" s="68">
        <v>1322</v>
      </c>
      <c r="AA1401" s="172">
        <v>6898</v>
      </c>
      <c r="AB1401" s="172">
        <v>591</v>
      </c>
      <c r="AC1401" s="172">
        <v>79</v>
      </c>
      <c r="AD1401" s="9" t="s">
        <v>20</v>
      </c>
      <c r="AE1401" s="9" t="s">
        <v>20</v>
      </c>
      <c r="AF1401" s="9" t="s">
        <v>20</v>
      </c>
      <c r="AG1401" s="9" t="s">
        <v>20</v>
      </c>
      <c r="AH1401" s="9" t="s">
        <v>20</v>
      </c>
      <c r="AI1401" s="9">
        <v>1</v>
      </c>
      <c r="AK1401" s="9">
        <v>1</v>
      </c>
      <c r="AL1401" s="9">
        <v>0</v>
      </c>
      <c r="AM1401" s="9">
        <v>2</v>
      </c>
      <c r="AN1401" s="9">
        <v>0</v>
      </c>
      <c r="AO1401" s="9">
        <v>0</v>
      </c>
      <c r="AQ1401" s="9">
        <v>2</v>
      </c>
      <c r="AR1401" s="9" t="s">
        <v>20</v>
      </c>
      <c r="AS1401" s="9" t="s">
        <v>20</v>
      </c>
      <c r="AT1401" s="9">
        <v>2</v>
      </c>
      <c r="AU1401" s="9">
        <v>0</v>
      </c>
      <c r="AV1401" s="9">
        <v>0</v>
      </c>
      <c r="AW1401" s="9"/>
      <c r="AX1401" s="9"/>
      <c r="BA1401" s="9" t="s">
        <v>2429</v>
      </c>
      <c r="BB1401" s="6" t="s">
        <v>1467</v>
      </c>
      <c r="BC1401" s="9"/>
      <c r="BD1401" s="9"/>
      <c r="BE1401" s="9"/>
      <c r="BF1401" s="9"/>
      <c r="BG1401" s="9"/>
      <c r="BI1401" t="s">
        <v>3146</v>
      </c>
    </row>
    <row r="1402" spans="1:61" x14ac:dyDescent="0.25">
      <c r="A1402" s="21" t="s">
        <v>493</v>
      </c>
      <c r="B1402" t="s">
        <v>517</v>
      </c>
      <c r="C1402" t="str">
        <f>VLOOKUP(Tabelle1[[#This Row],[bank_name]],list_all_banks!$B$1:$C$691,2,FALSE)</f>
        <v>ESA39000013</v>
      </c>
      <c r="D1402" s="6" t="s">
        <v>518</v>
      </c>
      <c r="E1402" s="42" t="str">
        <f t="shared" si="21"/>
        <v>31.12.2016</v>
      </c>
      <c r="F1402">
        <v>2016</v>
      </c>
      <c r="G1402">
        <v>1</v>
      </c>
      <c r="H1402">
        <v>2</v>
      </c>
      <c r="I1402" t="s">
        <v>1382</v>
      </c>
      <c r="J1402" t="s">
        <v>1382</v>
      </c>
      <c r="K1402" t="s">
        <v>493</v>
      </c>
      <c r="L1402">
        <v>0</v>
      </c>
      <c r="M1402" t="s">
        <v>14</v>
      </c>
      <c r="N1402" t="s">
        <v>19</v>
      </c>
      <c r="P1402">
        <v>3</v>
      </c>
      <c r="Q1402">
        <v>0</v>
      </c>
      <c r="R1402">
        <v>0</v>
      </c>
      <c r="S1402">
        <v>1</v>
      </c>
      <c r="U1402" s="30">
        <v>0</v>
      </c>
      <c r="V1402">
        <v>1</v>
      </c>
      <c r="W1402" t="s">
        <v>20</v>
      </c>
      <c r="Y1402" t="s">
        <v>1686</v>
      </c>
      <c r="Z1402" s="13">
        <v>349</v>
      </c>
      <c r="AA1402" s="15">
        <v>1559</v>
      </c>
      <c r="AB1402" s="15">
        <v>-11</v>
      </c>
      <c r="AC1402" s="15">
        <v>16</v>
      </c>
      <c r="AD1402" t="s">
        <v>20</v>
      </c>
      <c r="AE1402" t="s">
        <v>20</v>
      </c>
      <c r="AF1402" t="s">
        <v>20</v>
      </c>
      <c r="AG1402" t="s">
        <v>20</v>
      </c>
      <c r="AH1402" t="s">
        <v>20</v>
      </c>
      <c r="AI1402">
        <v>1</v>
      </c>
      <c r="AK1402">
        <v>1</v>
      </c>
      <c r="AL1402">
        <v>0</v>
      </c>
      <c r="AM1402">
        <v>2</v>
      </c>
      <c r="AN1402">
        <v>0</v>
      </c>
      <c r="AO1402">
        <v>0</v>
      </c>
      <c r="AQ1402">
        <v>2</v>
      </c>
      <c r="AR1402" t="s">
        <v>20</v>
      </c>
      <c r="AS1402" t="s">
        <v>20</v>
      </c>
      <c r="AT1402">
        <v>2</v>
      </c>
      <c r="AU1402">
        <v>0</v>
      </c>
      <c r="AV1402">
        <v>0</v>
      </c>
      <c r="BA1402" t="s">
        <v>2429</v>
      </c>
      <c r="BB1402" s="6" t="s">
        <v>1467</v>
      </c>
      <c r="BG1402" s="9"/>
      <c r="BI1402" t="s">
        <v>3146</v>
      </c>
    </row>
    <row r="1403" spans="1:61" x14ac:dyDescent="0.25">
      <c r="A1403" s="21" t="s">
        <v>493</v>
      </c>
      <c r="B1403" t="s">
        <v>517</v>
      </c>
      <c r="C1403" t="str">
        <f>VLOOKUP(Tabelle1[[#This Row],[bank_name]],list_all_banks!$B$1:$C$691,2,FALSE)</f>
        <v>ESA39000013</v>
      </c>
      <c r="D1403" s="6" t="s">
        <v>518</v>
      </c>
      <c r="E1403" s="42" t="str">
        <f t="shared" si="21"/>
        <v>31.12.2016</v>
      </c>
      <c r="F1403">
        <v>2016</v>
      </c>
      <c r="G1403">
        <v>1</v>
      </c>
      <c r="H1403">
        <v>2</v>
      </c>
      <c r="I1403" t="s">
        <v>1382</v>
      </c>
      <c r="J1403" t="s">
        <v>1382</v>
      </c>
      <c r="K1403" t="s">
        <v>493</v>
      </c>
      <c r="L1403">
        <v>0</v>
      </c>
      <c r="M1403" t="s">
        <v>14</v>
      </c>
      <c r="N1403" t="s">
        <v>19</v>
      </c>
      <c r="P1403">
        <v>3</v>
      </c>
      <c r="Q1403">
        <v>0</v>
      </c>
      <c r="R1403">
        <v>0</v>
      </c>
      <c r="S1403">
        <v>1</v>
      </c>
      <c r="U1403" s="30">
        <v>0</v>
      </c>
      <c r="V1403">
        <v>1</v>
      </c>
      <c r="W1403" t="s">
        <v>20</v>
      </c>
      <c r="Y1403" t="s">
        <v>1659</v>
      </c>
      <c r="Z1403" s="13">
        <v>3</v>
      </c>
      <c r="AA1403" s="171">
        <v>12</v>
      </c>
      <c r="AB1403" s="15">
        <v>-2</v>
      </c>
      <c r="AC1403" s="15">
        <v>1</v>
      </c>
      <c r="AD1403" t="s">
        <v>20</v>
      </c>
      <c r="AE1403" t="s">
        <v>20</v>
      </c>
      <c r="AF1403" t="s">
        <v>20</v>
      </c>
      <c r="AG1403" t="s">
        <v>20</v>
      </c>
      <c r="AH1403" t="s">
        <v>20</v>
      </c>
      <c r="AI1403">
        <v>1</v>
      </c>
      <c r="AK1403">
        <v>1</v>
      </c>
      <c r="AL1403">
        <v>0</v>
      </c>
      <c r="AM1403">
        <v>2</v>
      </c>
      <c r="AN1403">
        <v>0</v>
      </c>
      <c r="AO1403">
        <v>0</v>
      </c>
      <c r="AQ1403">
        <v>2</v>
      </c>
      <c r="AR1403" t="s">
        <v>20</v>
      </c>
      <c r="AS1403" t="s">
        <v>20</v>
      </c>
      <c r="AT1403">
        <v>2</v>
      </c>
      <c r="AU1403">
        <v>0</v>
      </c>
      <c r="AV1403">
        <v>0</v>
      </c>
      <c r="BA1403" t="s">
        <v>2429</v>
      </c>
      <c r="BB1403" s="6" t="s">
        <v>1467</v>
      </c>
      <c r="BG1403" s="9"/>
      <c r="BI1403" t="s">
        <v>3146</v>
      </c>
    </row>
    <row r="1404" spans="1:61" x14ac:dyDescent="0.25">
      <c r="A1404" s="21" t="s">
        <v>493</v>
      </c>
      <c r="B1404" t="s">
        <v>517</v>
      </c>
      <c r="C1404" t="str">
        <f>VLOOKUP(Tabelle1[[#This Row],[bank_name]],list_all_banks!$B$1:$C$691,2,FALSE)</f>
        <v>ESA39000013</v>
      </c>
      <c r="D1404" s="6" t="s">
        <v>518</v>
      </c>
      <c r="E1404" s="42" t="str">
        <f t="shared" si="21"/>
        <v>31.12.2016</v>
      </c>
      <c r="F1404">
        <v>2016</v>
      </c>
      <c r="G1404">
        <v>1</v>
      </c>
      <c r="H1404">
        <v>2</v>
      </c>
      <c r="I1404" t="s">
        <v>1382</v>
      </c>
      <c r="J1404" t="s">
        <v>1382</v>
      </c>
      <c r="K1404" t="s">
        <v>493</v>
      </c>
      <c r="L1404">
        <v>0</v>
      </c>
      <c r="M1404" t="s">
        <v>14</v>
      </c>
      <c r="N1404" t="s">
        <v>19</v>
      </c>
      <c r="P1404">
        <v>3</v>
      </c>
      <c r="Q1404">
        <v>0</v>
      </c>
      <c r="R1404">
        <v>0</v>
      </c>
      <c r="S1404">
        <v>1</v>
      </c>
      <c r="U1404" s="30">
        <v>0</v>
      </c>
      <c r="V1404">
        <v>1</v>
      </c>
      <c r="W1404" t="s">
        <v>20</v>
      </c>
      <c r="Y1404" t="s">
        <v>1327</v>
      </c>
      <c r="Z1404" s="13">
        <v>159</v>
      </c>
      <c r="AA1404" s="173">
        <v>317</v>
      </c>
      <c r="AB1404" s="173">
        <v>67</v>
      </c>
      <c r="AC1404" s="173">
        <v>3</v>
      </c>
      <c r="AD1404" t="s">
        <v>20</v>
      </c>
      <c r="AE1404" t="s">
        <v>20</v>
      </c>
      <c r="AF1404" t="s">
        <v>20</v>
      </c>
      <c r="AG1404" t="s">
        <v>20</v>
      </c>
      <c r="AH1404" t="s">
        <v>20</v>
      </c>
      <c r="AI1404">
        <v>1</v>
      </c>
      <c r="AK1404">
        <v>1</v>
      </c>
      <c r="AL1404">
        <v>0</v>
      </c>
      <c r="AM1404">
        <v>2</v>
      </c>
      <c r="AN1404">
        <v>0</v>
      </c>
      <c r="AO1404">
        <v>0</v>
      </c>
      <c r="AQ1404">
        <v>2</v>
      </c>
      <c r="AR1404" t="s">
        <v>20</v>
      </c>
      <c r="AS1404" t="s">
        <v>20</v>
      </c>
      <c r="AT1404">
        <v>2</v>
      </c>
      <c r="AU1404">
        <v>0</v>
      </c>
      <c r="AV1404">
        <v>0</v>
      </c>
      <c r="BA1404" t="s">
        <v>2429</v>
      </c>
      <c r="BB1404" s="6" t="s">
        <v>1467</v>
      </c>
      <c r="BG1404" s="9"/>
      <c r="BI1404" t="s">
        <v>3146</v>
      </c>
    </row>
    <row r="1405" spans="1:61" x14ac:dyDescent="0.25">
      <c r="A1405" s="21" t="s">
        <v>493</v>
      </c>
      <c r="B1405" t="s">
        <v>517</v>
      </c>
      <c r="C1405" t="str">
        <f>VLOOKUP(Tabelle1[[#This Row],[bank_name]],list_all_banks!$B$1:$C$691,2,FALSE)</f>
        <v>ESA39000013</v>
      </c>
      <c r="D1405" s="6" t="s">
        <v>518</v>
      </c>
      <c r="E1405" s="42" t="str">
        <f t="shared" si="21"/>
        <v>31.12.2016</v>
      </c>
      <c r="F1405">
        <v>2016</v>
      </c>
      <c r="G1405">
        <v>1</v>
      </c>
      <c r="H1405">
        <v>2</v>
      </c>
      <c r="I1405" t="s">
        <v>1382</v>
      </c>
      <c r="J1405" t="s">
        <v>1382</v>
      </c>
      <c r="K1405" t="s">
        <v>493</v>
      </c>
      <c r="L1405">
        <v>0</v>
      </c>
      <c r="M1405" t="s">
        <v>14</v>
      </c>
      <c r="N1405" t="s">
        <v>19</v>
      </c>
      <c r="P1405">
        <v>3</v>
      </c>
      <c r="Q1405">
        <v>0</v>
      </c>
      <c r="R1405">
        <v>0</v>
      </c>
      <c r="S1405">
        <v>1</v>
      </c>
      <c r="U1405" s="30">
        <v>0</v>
      </c>
      <c r="V1405">
        <v>1</v>
      </c>
      <c r="W1405" t="s">
        <v>20</v>
      </c>
      <c r="Y1405" t="s">
        <v>1651</v>
      </c>
      <c r="Z1405" s="13">
        <v>103</v>
      </c>
      <c r="AA1405" s="15">
        <v>205</v>
      </c>
      <c r="AB1405" s="15">
        <v>42</v>
      </c>
      <c r="AC1405" s="15">
        <v>12</v>
      </c>
      <c r="AD1405" t="s">
        <v>20</v>
      </c>
      <c r="AE1405" t="s">
        <v>20</v>
      </c>
      <c r="AF1405" t="s">
        <v>20</v>
      </c>
      <c r="AG1405" t="s">
        <v>20</v>
      </c>
      <c r="AH1405" t="s">
        <v>20</v>
      </c>
      <c r="AI1405">
        <v>1</v>
      </c>
      <c r="AK1405">
        <v>1</v>
      </c>
      <c r="AL1405">
        <v>0</v>
      </c>
      <c r="AM1405">
        <v>2</v>
      </c>
      <c r="AN1405">
        <v>0</v>
      </c>
      <c r="AO1405">
        <v>0</v>
      </c>
      <c r="AQ1405">
        <v>2</v>
      </c>
      <c r="AR1405" t="s">
        <v>20</v>
      </c>
      <c r="AS1405" t="s">
        <v>20</v>
      </c>
      <c r="AT1405">
        <v>2</v>
      </c>
      <c r="AU1405">
        <v>0</v>
      </c>
      <c r="AV1405">
        <v>0</v>
      </c>
      <c r="BA1405" t="s">
        <v>2429</v>
      </c>
      <c r="BB1405" s="6" t="s">
        <v>1467</v>
      </c>
      <c r="BG1405" s="9"/>
      <c r="BI1405" t="s">
        <v>3146</v>
      </c>
    </row>
    <row r="1406" spans="1:61" x14ac:dyDescent="0.25">
      <c r="A1406" s="21" t="s">
        <v>493</v>
      </c>
      <c r="B1406" t="s">
        <v>517</v>
      </c>
      <c r="C1406" t="str">
        <f>VLOOKUP(Tabelle1[[#This Row],[bank_name]],list_all_banks!$B$1:$C$691,2,FALSE)</f>
        <v>ESA39000013</v>
      </c>
      <c r="D1406" s="6" t="s">
        <v>518</v>
      </c>
      <c r="E1406" s="42" t="str">
        <f t="shared" si="21"/>
        <v>31.12.2016</v>
      </c>
      <c r="F1406">
        <v>2016</v>
      </c>
      <c r="G1406">
        <v>1</v>
      </c>
      <c r="H1406">
        <v>2</v>
      </c>
      <c r="I1406" t="s">
        <v>1382</v>
      </c>
      <c r="J1406" t="s">
        <v>1382</v>
      </c>
      <c r="K1406" t="s">
        <v>493</v>
      </c>
      <c r="L1406">
        <v>0</v>
      </c>
      <c r="M1406" t="s">
        <v>14</v>
      </c>
      <c r="N1406" t="s">
        <v>19</v>
      </c>
      <c r="P1406">
        <v>3</v>
      </c>
      <c r="Q1406">
        <v>0</v>
      </c>
      <c r="R1406">
        <v>0</v>
      </c>
      <c r="S1406">
        <v>1</v>
      </c>
      <c r="U1406" s="30">
        <v>0</v>
      </c>
      <c r="V1406">
        <v>1</v>
      </c>
      <c r="W1406" t="s">
        <v>20</v>
      </c>
      <c r="Y1406" t="s">
        <v>1687</v>
      </c>
      <c r="Z1406" s="13">
        <v>346</v>
      </c>
      <c r="AA1406" s="13">
        <v>1674</v>
      </c>
      <c r="AB1406" s="13">
        <v>125</v>
      </c>
      <c r="AC1406" s="13">
        <v>24</v>
      </c>
      <c r="AD1406" t="s">
        <v>20</v>
      </c>
      <c r="AE1406" t="s">
        <v>20</v>
      </c>
      <c r="AF1406" t="s">
        <v>20</v>
      </c>
      <c r="AG1406" t="s">
        <v>20</v>
      </c>
      <c r="AH1406" t="s">
        <v>20</v>
      </c>
      <c r="AI1406">
        <v>1</v>
      </c>
      <c r="AK1406">
        <v>1</v>
      </c>
      <c r="AL1406">
        <v>0</v>
      </c>
      <c r="AM1406">
        <v>2</v>
      </c>
      <c r="AN1406">
        <v>0</v>
      </c>
      <c r="AO1406">
        <v>0</v>
      </c>
      <c r="AQ1406">
        <v>2</v>
      </c>
      <c r="AR1406" t="s">
        <v>20</v>
      </c>
      <c r="AS1406" t="s">
        <v>20</v>
      </c>
      <c r="AT1406">
        <v>2</v>
      </c>
      <c r="AU1406">
        <v>0</v>
      </c>
      <c r="AV1406">
        <v>0</v>
      </c>
      <c r="BA1406" t="s">
        <v>2429</v>
      </c>
      <c r="BB1406" s="6" t="s">
        <v>1467</v>
      </c>
      <c r="BG1406" s="9"/>
      <c r="BI1406" t="s">
        <v>3146</v>
      </c>
    </row>
    <row r="1407" spans="1:61" x14ac:dyDescent="0.25">
      <c r="A1407" s="21" t="s">
        <v>493</v>
      </c>
      <c r="B1407" t="s">
        <v>517</v>
      </c>
      <c r="C1407" t="str">
        <f>VLOOKUP(Tabelle1[[#This Row],[bank_name]],list_all_banks!$B$1:$C$691,2,FALSE)</f>
        <v>ESA39000013</v>
      </c>
      <c r="D1407" s="6" t="s">
        <v>518</v>
      </c>
      <c r="E1407" s="42" t="str">
        <f t="shared" si="21"/>
        <v>31.12.2016</v>
      </c>
      <c r="F1407">
        <v>2016</v>
      </c>
      <c r="G1407">
        <v>1</v>
      </c>
      <c r="H1407">
        <v>2</v>
      </c>
      <c r="I1407" t="s">
        <v>1382</v>
      </c>
      <c r="J1407" t="s">
        <v>1382</v>
      </c>
      <c r="K1407" t="s">
        <v>493</v>
      </c>
      <c r="L1407">
        <v>0</v>
      </c>
      <c r="M1407" t="s">
        <v>14</v>
      </c>
      <c r="N1407" t="s">
        <v>19</v>
      </c>
      <c r="P1407">
        <v>3</v>
      </c>
      <c r="Q1407">
        <v>0</v>
      </c>
      <c r="R1407">
        <v>0</v>
      </c>
      <c r="S1407">
        <v>1</v>
      </c>
      <c r="U1407" s="30">
        <v>0</v>
      </c>
      <c r="V1407">
        <v>1</v>
      </c>
      <c r="W1407" t="s">
        <v>20</v>
      </c>
      <c r="Y1407" t="s">
        <v>1656</v>
      </c>
      <c r="Z1407" s="13">
        <v>-1</v>
      </c>
      <c r="AA1407" s="171">
        <v>0</v>
      </c>
      <c r="AB1407" s="171">
        <v>-1</v>
      </c>
      <c r="AC1407" s="171">
        <v>0</v>
      </c>
      <c r="AD1407" t="s">
        <v>20</v>
      </c>
      <c r="AE1407" t="s">
        <v>20</v>
      </c>
      <c r="AF1407" t="s">
        <v>20</v>
      </c>
      <c r="AG1407" t="s">
        <v>20</v>
      </c>
      <c r="AH1407" t="s">
        <v>20</v>
      </c>
      <c r="AI1407">
        <v>1</v>
      </c>
      <c r="AK1407">
        <v>1</v>
      </c>
      <c r="AL1407">
        <v>0</v>
      </c>
      <c r="AM1407">
        <v>2</v>
      </c>
      <c r="AN1407">
        <v>0</v>
      </c>
      <c r="AO1407">
        <v>0</v>
      </c>
      <c r="AQ1407">
        <v>2</v>
      </c>
      <c r="AR1407" t="s">
        <v>20</v>
      </c>
      <c r="AS1407" t="s">
        <v>20</v>
      </c>
      <c r="AT1407">
        <v>2</v>
      </c>
      <c r="AU1407">
        <v>0</v>
      </c>
      <c r="AV1407">
        <v>0</v>
      </c>
      <c r="BA1407" t="s">
        <v>2429</v>
      </c>
      <c r="BB1407" s="6" t="s">
        <v>1467</v>
      </c>
      <c r="BG1407" s="9"/>
      <c r="BI1407" t="s">
        <v>3146</v>
      </c>
    </row>
    <row r="1408" spans="1:61" s="44" customFormat="1" ht="15.75" thickBot="1" x14ac:dyDescent="0.3">
      <c r="A1408" s="165" t="s">
        <v>493</v>
      </c>
      <c r="B1408" s="44" t="s">
        <v>517</v>
      </c>
      <c r="C1408" s="44" t="str">
        <f>VLOOKUP(Tabelle1[[#This Row],[bank_name]],list_all_banks!$B$1:$C$691,2,FALSE)</f>
        <v>ESA39000013</v>
      </c>
      <c r="D1408" s="45" t="s">
        <v>518</v>
      </c>
      <c r="E1408" s="46" t="str">
        <f t="shared" si="21"/>
        <v>31.12.2016</v>
      </c>
      <c r="F1408" s="44">
        <v>2016</v>
      </c>
      <c r="G1408" s="44">
        <v>1</v>
      </c>
      <c r="H1408" s="44">
        <v>2</v>
      </c>
      <c r="I1408" s="44" t="s">
        <v>1382</v>
      </c>
      <c r="J1408" s="44" t="s">
        <v>1382</v>
      </c>
      <c r="K1408" s="44" t="s">
        <v>493</v>
      </c>
      <c r="L1408" s="44">
        <v>0</v>
      </c>
      <c r="M1408" s="44" t="s">
        <v>14</v>
      </c>
      <c r="N1408" s="44" t="s">
        <v>19</v>
      </c>
      <c r="O1408" s="45"/>
      <c r="P1408" s="44">
        <v>3</v>
      </c>
      <c r="Q1408" s="44">
        <v>0</v>
      </c>
      <c r="R1408" s="44">
        <v>0</v>
      </c>
      <c r="S1408" s="44">
        <v>1</v>
      </c>
      <c r="T1408" s="45"/>
      <c r="U1408" s="157">
        <v>0</v>
      </c>
      <c r="V1408" s="44">
        <v>1</v>
      </c>
      <c r="W1408" s="44" t="s">
        <v>20</v>
      </c>
      <c r="X1408" s="45"/>
      <c r="Y1408" s="44" t="s">
        <v>1650</v>
      </c>
      <c r="Z1408" s="123">
        <v>7368</v>
      </c>
      <c r="AA1408" s="129">
        <v>15621</v>
      </c>
      <c r="AB1408" s="129">
        <v>995</v>
      </c>
      <c r="AC1408" s="129">
        <v>-122</v>
      </c>
      <c r="AD1408" s="44" t="s">
        <v>20</v>
      </c>
      <c r="AE1408" s="44" t="s">
        <v>20</v>
      </c>
      <c r="AF1408" s="44" t="s">
        <v>20</v>
      </c>
      <c r="AG1408" s="44" t="s">
        <v>20</v>
      </c>
      <c r="AH1408" s="44" t="s">
        <v>20</v>
      </c>
      <c r="AI1408" s="44">
        <v>1</v>
      </c>
      <c r="AJ1408" s="45"/>
      <c r="AK1408" s="44">
        <v>1</v>
      </c>
      <c r="AL1408" s="44">
        <v>0</v>
      </c>
      <c r="AM1408" s="44">
        <v>2</v>
      </c>
      <c r="AN1408" s="44">
        <v>0</v>
      </c>
      <c r="AO1408" s="44">
        <v>0</v>
      </c>
      <c r="AP1408" s="45"/>
      <c r="AQ1408" s="44">
        <v>2</v>
      </c>
      <c r="AR1408" s="44" t="s">
        <v>20</v>
      </c>
      <c r="AS1408" s="44" t="s">
        <v>20</v>
      </c>
      <c r="AT1408" s="44">
        <v>2</v>
      </c>
      <c r="AU1408" s="44">
        <v>0</v>
      </c>
      <c r="AV1408" s="44">
        <v>0</v>
      </c>
      <c r="AY1408" s="45"/>
      <c r="AZ1408" s="46"/>
      <c r="BA1408" s="44" t="s">
        <v>2429</v>
      </c>
      <c r="BB1408" s="45" t="s">
        <v>1467</v>
      </c>
      <c r="BH1408" s="45"/>
      <c r="BI1408" t="s">
        <v>3146</v>
      </c>
    </row>
    <row r="1409" spans="1:61" x14ac:dyDescent="0.25">
      <c r="A1409" s="21" t="s">
        <v>493</v>
      </c>
      <c r="B1409" t="s">
        <v>519</v>
      </c>
      <c r="C1409" t="str">
        <f>VLOOKUP(Tabelle1[[#This Row],[bank_name]],list_all_banks!$B$1:$C$691,2,FALSE)</f>
        <v>ESA41001371</v>
      </c>
      <c r="D1409" s="6" t="s">
        <v>520</v>
      </c>
      <c r="E1409" s="42" t="str">
        <f t="shared" si="21"/>
        <v>31.12.2014</v>
      </c>
      <c r="F1409">
        <v>2014</v>
      </c>
      <c r="G1409">
        <v>0</v>
      </c>
      <c r="H1409" t="s">
        <v>20</v>
      </c>
      <c r="I1409">
        <v>1</v>
      </c>
      <c r="J1409" t="s">
        <v>1382</v>
      </c>
      <c r="K1409" t="s">
        <v>493</v>
      </c>
      <c r="L1409">
        <v>0</v>
      </c>
      <c r="M1409" t="s">
        <v>14</v>
      </c>
      <c r="N1409" t="s">
        <v>19</v>
      </c>
      <c r="P1409">
        <v>3</v>
      </c>
      <c r="Q1409">
        <v>0</v>
      </c>
      <c r="R1409">
        <v>1</v>
      </c>
      <c r="S1409">
        <v>0</v>
      </c>
      <c r="U1409">
        <v>0</v>
      </c>
      <c r="V1409">
        <v>0</v>
      </c>
      <c r="W1409" t="s">
        <v>20</v>
      </c>
      <c r="Y1409" t="s">
        <v>820</v>
      </c>
      <c r="Z1409">
        <v>7</v>
      </c>
      <c r="AA1409">
        <v>22</v>
      </c>
      <c r="AB1409">
        <v>0</v>
      </c>
      <c r="AC1409" t="s">
        <v>20</v>
      </c>
      <c r="AD1409" t="s">
        <v>20</v>
      </c>
      <c r="AE1409" t="s">
        <v>20</v>
      </c>
      <c r="AF1409" t="s">
        <v>20</v>
      </c>
      <c r="AG1409" t="s">
        <v>20</v>
      </c>
      <c r="AH1409" t="s">
        <v>20</v>
      </c>
      <c r="AI1409">
        <v>1</v>
      </c>
      <c r="AK1409">
        <v>1</v>
      </c>
      <c r="AL1409">
        <v>0</v>
      </c>
      <c r="AM1409">
        <v>2</v>
      </c>
      <c r="AN1409">
        <v>0</v>
      </c>
      <c r="AO1409">
        <v>0</v>
      </c>
      <c r="AQ1409">
        <v>2</v>
      </c>
      <c r="AR1409" t="s">
        <v>20</v>
      </c>
      <c r="AS1409" t="s">
        <v>20</v>
      </c>
      <c r="AT1409">
        <v>0</v>
      </c>
      <c r="AU1409">
        <v>0</v>
      </c>
      <c r="AV1409">
        <v>0</v>
      </c>
      <c r="BA1409" s="9" t="s">
        <v>2430</v>
      </c>
      <c r="BB1409" s="6" t="s">
        <v>1468</v>
      </c>
      <c r="BG1409" s="9"/>
      <c r="BI1409" t="s">
        <v>3146</v>
      </c>
    </row>
    <row r="1410" spans="1:61" x14ac:dyDescent="0.25">
      <c r="A1410" s="21" t="s">
        <v>493</v>
      </c>
      <c r="B1410" t="s">
        <v>519</v>
      </c>
      <c r="C1410" t="str">
        <f>VLOOKUP(Tabelle1[[#This Row],[bank_name]],list_all_banks!$B$1:$C$691,2,FALSE)</f>
        <v>ESA41001371</v>
      </c>
      <c r="D1410" s="6" t="s">
        <v>520</v>
      </c>
      <c r="E1410" s="42" t="str">
        <f t="shared" si="21"/>
        <v>31.12.2014</v>
      </c>
      <c r="F1410">
        <v>2014</v>
      </c>
      <c r="G1410">
        <v>0</v>
      </c>
      <c r="H1410" t="s">
        <v>20</v>
      </c>
      <c r="I1410">
        <v>1</v>
      </c>
      <c r="J1410" t="s">
        <v>1382</v>
      </c>
      <c r="K1410" t="s">
        <v>493</v>
      </c>
      <c r="L1410">
        <v>0</v>
      </c>
      <c r="M1410" t="s">
        <v>14</v>
      </c>
      <c r="N1410" t="s">
        <v>19</v>
      </c>
      <c r="P1410">
        <v>3</v>
      </c>
      <c r="Q1410">
        <v>0</v>
      </c>
      <c r="R1410">
        <v>1</v>
      </c>
      <c r="S1410">
        <v>0</v>
      </c>
      <c r="U1410" s="30">
        <v>0</v>
      </c>
      <c r="V1410">
        <v>0</v>
      </c>
      <c r="W1410" t="s">
        <v>20</v>
      </c>
      <c r="Y1410" t="s">
        <v>1679</v>
      </c>
      <c r="Z1410">
        <v>0</v>
      </c>
      <c r="AA1410">
        <v>4</v>
      </c>
      <c r="AB1410" t="s">
        <v>20</v>
      </c>
      <c r="AC1410" t="s">
        <v>20</v>
      </c>
      <c r="AD1410" t="s">
        <v>20</v>
      </c>
      <c r="AE1410" t="s">
        <v>20</v>
      </c>
      <c r="AF1410" t="s">
        <v>20</v>
      </c>
      <c r="AG1410" t="s">
        <v>20</v>
      </c>
      <c r="AH1410" t="s">
        <v>20</v>
      </c>
      <c r="AI1410">
        <v>1</v>
      </c>
      <c r="AK1410">
        <v>1</v>
      </c>
      <c r="AL1410">
        <v>0</v>
      </c>
      <c r="AM1410">
        <v>2</v>
      </c>
      <c r="AN1410">
        <v>0</v>
      </c>
      <c r="AO1410">
        <v>0</v>
      </c>
      <c r="AQ1410">
        <v>2</v>
      </c>
      <c r="AR1410" t="s">
        <v>20</v>
      </c>
      <c r="AS1410" t="s">
        <v>20</v>
      </c>
      <c r="AT1410">
        <v>0</v>
      </c>
      <c r="AU1410">
        <v>0</v>
      </c>
      <c r="AV1410">
        <v>0</v>
      </c>
      <c r="BA1410" t="s">
        <v>2430</v>
      </c>
      <c r="BB1410" s="6" t="s">
        <v>1468</v>
      </c>
      <c r="BG1410" s="9"/>
      <c r="BI1410" t="s">
        <v>3146</v>
      </c>
    </row>
    <row r="1411" spans="1:61" x14ac:dyDescent="0.25">
      <c r="A1411" s="88" t="s">
        <v>493</v>
      </c>
      <c r="B1411" s="9" t="s">
        <v>519</v>
      </c>
      <c r="C1411" s="9" t="str">
        <f>VLOOKUP(Tabelle1[[#This Row],[bank_name]],list_all_banks!$B$1:$C$691,2,FALSE)</f>
        <v>ESA41001371</v>
      </c>
      <c r="D1411" s="6" t="s">
        <v>520</v>
      </c>
      <c r="E1411" s="42" t="str">
        <f t="shared" ref="E1411:E1474" si="22">CONCATENATE($E$2,F1411)</f>
        <v>31.12.2014</v>
      </c>
      <c r="F1411" s="9">
        <v>2014</v>
      </c>
      <c r="G1411" s="9">
        <v>0</v>
      </c>
      <c r="H1411" s="9" t="s">
        <v>20</v>
      </c>
      <c r="I1411" s="9">
        <v>1</v>
      </c>
      <c r="J1411" s="9" t="s">
        <v>1382</v>
      </c>
      <c r="K1411" s="9" t="s">
        <v>493</v>
      </c>
      <c r="L1411" s="9">
        <v>0</v>
      </c>
      <c r="M1411" s="9" t="s">
        <v>14</v>
      </c>
      <c r="N1411" s="9" t="s">
        <v>19</v>
      </c>
      <c r="P1411" s="9">
        <v>3</v>
      </c>
      <c r="Q1411" s="9">
        <v>0</v>
      </c>
      <c r="R1411" s="9">
        <v>1</v>
      </c>
      <c r="S1411" s="9">
        <v>0</v>
      </c>
      <c r="U1411" s="9">
        <v>0</v>
      </c>
      <c r="V1411" s="9">
        <v>0</v>
      </c>
      <c r="W1411" s="9" t="s">
        <v>20</v>
      </c>
      <c r="Y1411" s="9" t="s">
        <v>1628</v>
      </c>
      <c r="Z1411" s="9">
        <v>0</v>
      </c>
      <c r="AA1411" s="9">
        <v>3</v>
      </c>
      <c r="AB1411" s="9" t="s">
        <v>20</v>
      </c>
      <c r="AC1411" s="9" t="s">
        <v>20</v>
      </c>
      <c r="AD1411" s="9" t="s">
        <v>20</v>
      </c>
      <c r="AE1411" s="9" t="s">
        <v>20</v>
      </c>
      <c r="AF1411" s="9" t="s">
        <v>20</v>
      </c>
      <c r="AG1411" s="9" t="s">
        <v>20</v>
      </c>
      <c r="AH1411" s="9" t="s">
        <v>20</v>
      </c>
      <c r="AI1411" s="9">
        <v>1</v>
      </c>
      <c r="AK1411" s="9">
        <v>1</v>
      </c>
      <c r="AL1411" s="9">
        <v>0</v>
      </c>
      <c r="AM1411" s="9">
        <v>2</v>
      </c>
      <c r="AN1411" s="9">
        <v>0</v>
      </c>
      <c r="AO1411" s="9">
        <v>0</v>
      </c>
      <c r="AQ1411" s="9">
        <v>2</v>
      </c>
      <c r="AR1411" s="9" t="s">
        <v>20</v>
      </c>
      <c r="AS1411" s="9" t="s">
        <v>20</v>
      </c>
      <c r="AT1411" s="9">
        <v>0</v>
      </c>
      <c r="AU1411" s="9">
        <v>0</v>
      </c>
      <c r="AV1411" s="9">
        <v>0</v>
      </c>
      <c r="AW1411" s="9"/>
      <c r="AX1411" s="9"/>
      <c r="BA1411" s="9" t="s">
        <v>2430</v>
      </c>
      <c r="BB1411" s="6" t="s">
        <v>1468</v>
      </c>
      <c r="BC1411" s="9"/>
      <c r="BD1411" s="9"/>
      <c r="BE1411" s="9"/>
      <c r="BF1411" s="9"/>
      <c r="BG1411" s="9"/>
      <c r="BI1411" t="s">
        <v>3146</v>
      </c>
    </row>
    <row r="1412" spans="1:61" x14ac:dyDescent="0.25">
      <c r="A1412" s="21" t="s">
        <v>493</v>
      </c>
      <c r="B1412" t="s">
        <v>519</v>
      </c>
      <c r="C1412" t="str">
        <f>VLOOKUP(Tabelle1[[#This Row],[bank_name]],list_all_banks!$B$1:$C$691,2,FALSE)</f>
        <v>ESA41001371</v>
      </c>
      <c r="D1412" s="6" t="s">
        <v>520</v>
      </c>
      <c r="E1412" s="42" t="str">
        <f t="shared" si="22"/>
        <v>31.12.2014</v>
      </c>
      <c r="F1412">
        <v>2014</v>
      </c>
      <c r="G1412">
        <v>0</v>
      </c>
      <c r="H1412" t="s">
        <v>20</v>
      </c>
      <c r="I1412">
        <v>1</v>
      </c>
      <c r="J1412" t="s">
        <v>1382</v>
      </c>
      <c r="K1412" t="s">
        <v>493</v>
      </c>
      <c r="L1412">
        <v>0</v>
      </c>
      <c r="M1412" t="s">
        <v>14</v>
      </c>
      <c r="N1412" t="s">
        <v>19</v>
      </c>
      <c r="P1412">
        <v>3</v>
      </c>
      <c r="Q1412">
        <v>0</v>
      </c>
      <c r="R1412">
        <v>1</v>
      </c>
      <c r="S1412">
        <v>0</v>
      </c>
      <c r="U1412">
        <v>0</v>
      </c>
      <c r="V1412">
        <v>0</v>
      </c>
      <c r="W1412" t="s">
        <v>20</v>
      </c>
      <c r="Y1412" t="s">
        <v>493</v>
      </c>
      <c r="Z1412">
        <v>69</v>
      </c>
      <c r="AA1412">
        <v>163</v>
      </c>
      <c r="AB1412">
        <v>42</v>
      </c>
      <c r="AC1412" t="s">
        <v>20</v>
      </c>
      <c r="AD1412" t="s">
        <v>20</v>
      </c>
      <c r="AE1412" t="s">
        <v>20</v>
      </c>
      <c r="AF1412" t="s">
        <v>20</v>
      </c>
      <c r="AG1412">
        <v>12</v>
      </c>
      <c r="AH1412" t="s">
        <v>20</v>
      </c>
      <c r="AI1412">
        <v>1</v>
      </c>
      <c r="AK1412">
        <v>1</v>
      </c>
      <c r="AL1412">
        <v>0</v>
      </c>
      <c r="AM1412">
        <v>2</v>
      </c>
      <c r="AN1412">
        <v>0</v>
      </c>
      <c r="AO1412">
        <v>0</v>
      </c>
      <c r="AQ1412">
        <v>2</v>
      </c>
      <c r="AR1412" t="s">
        <v>20</v>
      </c>
      <c r="AS1412" t="s">
        <v>20</v>
      </c>
      <c r="AT1412">
        <v>0</v>
      </c>
      <c r="AU1412">
        <v>0</v>
      </c>
      <c r="AV1412">
        <v>0</v>
      </c>
      <c r="BA1412" t="s">
        <v>2430</v>
      </c>
      <c r="BB1412" s="6" t="s">
        <v>1468</v>
      </c>
      <c r="BG1412" s="9"/>
      <c r="BI1412" t="s">
        <v>3146</v>
      </c>
    </row>
    <row r="1413" spans="1:61" x14ac:dyDescent="0.25">
      <c r="A1413" s="88" t="s">
        <v>493</v>
      </c>
      <c r="B1413" s="9" t="s">
        <v>519</v>
      </c>
      <c r="C1413" s="9" t="str">
        <f>VLOOKUP(Tabelle1[[#This Row],[bank_name]],list_all_banks!$B$1:$C$691,2,FALSE)</f>
        <v>ESA41001371</v>
      </c>
      <c r="D1413" s="6" t="s">
        <v>520</v>
      </c>
      <c r="E1413" s="42" t="str">
        <f t="shared" si="22"/>
        <v>31.12.2014</v>
      </c>
      <c r="F1413" s="9">
        <v>2014</v>
      </c>
      <c r="G1413" s="9">
        <v>0</v>
      </c>
      <c r="H1413" s="9" t="s">
        <v>20</v>
      </c>
      <c r="I1413" s="9">
        <v>1</v>
      </c>
      <c r="J1413" s="9" t="s">
        <v>1382</v>
      </c>
      <c r="K1413" s="9" t="s">
        <v>493</v>
      </c>
      <c r="L1413" s="9">
        <v>0</v>
      </c>
      <c r="M1413" s="9" t="s">
        <v>14</v>
      </c>
      <c r="N1413" s="9" t="s">
        <v>19</v>
      </c>
      <c r="P1413" s="9">
        <v>3</v>
      </c>
      <c r="Q1413" s="9">
        <v>0</v>
      </c>
      <c r="R1413" s="9">
        <v>1</v>
      </c>
      <c r="S1413" s="9">
        <v>0</v>
      </c>
      <c r="U1413" s="9">
        <v>0</v>
      </c>
      <c r="V1413" s="9">
        <v>0</v>
      </c>
      <c r="W1413" s="9" t="s">
        <v>20</v>
      </c>
      <c r="Y1413" s="9" t="s">
        <v>1020</v>
      </c>
      <c r="Z1413" s="9">
        <v>38</v>
      </c>
      <c r="AA1413" s="9">
        <v>38</v>
      </c>
      <c r="AB1413" s="9">
        <v>26</v>
      </c>
      <c r="AC1413" s="9" t="s">
        <v>20</v>
      </c>
      <c r="AD1413" s="9" t="s">
        <v>20</v>
      </c>
      <c r="AE1413" s="9" t="s">
        <v>20</v>
      </c>
      <c r="AF1413" s="9" t="s">
        <v>20</v>
      </c>
      <c r="AG1413" s="9">
        <v>9</v>
      </c>
      <c r="AH1413" s="9" t="s">
        <v>20</v>
      </c>
      <c r="AI1413" s="9">
        <v>1</v>
      </c>
      <c r="AK1413" s="9">
        <v>1</v>
      </c>
      <c r="AL1413" s="9">
        <v>0</v>
      </c>
      <c r="AM1413" s="9">
        <v>2</v>
      </c>
      <c r="AN1413" s="9">
        <v>0</v>
      </c>
      <c r="AO1413" s="9">
        <v>0</v>
      </c>
      <c r="AQ1413" s="9">
        <v>2</v>
      </c>
      <c r="AR1413" s="9" t="s">
        <v>20</v>
      </c>
      <c r="AS1413" s="9" t="s">
        <v>20</v>
      </c>
      <c r="AT1413" s="9">
        <v>0</v>
      </c>
      <c r="AU1413" s="9">
        <v>0</v>
      </c>
      <c r="AV1413" s="9">
        <v>0</v>
      </c>
      <c r="AW1413" s="9"/>
      <c r="AX1413" s="9"/>
      <c r="BA1413" s="9" t="s">
        <v>2430</v>
      </c>
      <c r="BB1413" s="6" t="s">
        <v>1468</v>
      </c>
      <c r="BG1413" s="9"/>
      <c r="BI1413" t="s">
        <v>3146</v>
      </c>
    </row>
    <row r="1414" spans="1:61" x14ac:dyDescent="0.25">
      <c r="A1414" s="21" t="s">
        <v>493</v>
      </c>
      <c r="B1414" t="s">
        <v>519</v>
      </c>
      <c r="C1414" t="str">
        <f>VLOOKUP(Tabelle1[[#This Row],[bank_name]],list_all_banks!$B$1:$C$691,2,FALSE)</f>
        <v>ESA41001371</v>
      </c>
      <c r="D1414" s="6" t="s">
        <v>520</v>
      </c>
      <c r="E1414" s="42" t="str">
        <f t="shared" si="22"/>
        <v>31.12.2014</v>
      </c>
      <c r="F1414">
        <v>2014</v>
      </c>
      <c r="G1414">
        <v>0</v>
      </c>
      <c r="H1414" t="s">
        <v>20</v>
      </c>
      <c r="I1414">
        <v>1</v>
      </c>
      <c r="J1414" t="s">
        <v>1382</v>
      </c>
      <c r="K1414" t="s">
        <v>493</v>
      </c>
      <c r="L1414">
        <v>0</v>
      </c>
      <c r="M1414" t="s">
        <v>14</v>
      </c>
      <c r="N1414" t="s">
        <v>19</v>
      </c>
      <c r="P1414">
        <v>3</v>
      </c>
      <c r="Q1414">
        <v>0</v>
      </c>
      <c r="R1414">
        <v>1</v>
      </c>
      <c r="S1414">
        <v>0</v>
      </c>
      <c r="U1414">
        <v>0</v>
      </c>
      <c r="V1414">
        <v>0</v>
      </c>
      <c r="W1414" t="s">
        <v>20</v>
      </c>
      <c r="Y1414" t="s">
        <v>1170</v>
      </c>
      <c r="Z1414">
        <v>8</v>
      </c>
      <c r="AA1414">
        <v>18</v>
      </c>
      <c r="AB1414">
        <v>4</v>
      </c>
      <c r="AC1414" t="s">
        <v>20</v>
      </c>
      <c r="AD1414" t="s">
        <v>20</v>
      </c>
      <c r="AE1414" t="s">
        <v>20</v>
      </c>
      <c r="AF1414" t="s">
        <v>20</v>
      </c>
      <c r="AG1414" t="s">
        <v>20</v>
      </c>
      <c r="AH1414" t="s">
        <v>20</v>
      </c>
      <c r="AI1414">
        <v>1</v>
      </c>
      <c r="AK1414">
        <v>1</v>
      </c>
      <c r="AL1414">
        <v>0</v>
      </c>
      <c r="AM1414">
        <v>2</v>
      </c>
      <c r="AN1414">
        <v>0</v>
      </c>
      <c r="AO1414">
        <v>0</v>
      </c>
      <c r="AQ1414">
        <v>2</v>
      </c>
      <c r="AR1414" t="s">
        <v>20</v>
      </c>
      <c r="AS1414" t="s">
        <v>20</v>
      </c>
      <c r="AT1414">
        <v>0</v>
      </c>
      <c r="AU1414">
        <v>0</v>
      </c>
      <c r="AV1414">
        <v>0</v>
      </c>
      <c r="BA1414" t="s">
        <v>2430</v>
      </c>
      <c r="BB1414" s="6" t="s">
        <v>1468</v>
      </c>
      <c r="BG1414" s="9"/>
      <c r="BI1414" t="s">
        <v>3146</v>
      </c>
    </row>
    <row r="1415" spans="1:61" s="44" customFormat="1" ht="15.75" thickBot="1" x14ac:dyDescent="0.3">
      <c r="A1415" s="165" t="s">
        <v>493</v>
      </c>
      <c r="B1415" s="44" t="s">
        <v>519</v>
      </c>
      <c r="C1415" s="44" t="str">
        <f>VLOOKUP(Tabelle1[[#This Row],[bank_name]],list_all_banks!$B$1:$C$691,2,FALSE)</f>
        <v>ESA41001371</v>
      </c>
      <c r="D1415" s="45" t="s">
        <v>520</v>
      </c>
      <c r="E1415" s="46" t="str">
        <f t="shared" si="22"/>
        <v>31.12.2014</v>
      </c>
      <c r="F1415" s="44">
        <v>2014</v>
      </c>
      <c r="G1415" s="44">
        <v>0</v>
      </c>
      <c r="H1415" s="44" t="s">
        <v>20</v>
      </c>
      <c r="I1415" s="44">
        <v>1</v>
      </c>
      <c r="J1415" s="44" t="s">
        <v>1382</v>
      </c>
      <c r="K1415" s="44" t="s">
        <v>493</v>
      </c>
      <c r="L1415" s="44">
        <v>0</v>
      </c>
      <c r="M1415" s="44" t="s">
        <v>14</v>
      </c>
      <c r="N1415" s="44" t="s">
        <v>19</v>
      </c>
      <c r="O1415" s="45"/>
      <c r="P1415" s="44">
        <v>3</v>
      </c>
      <c r="Q1415" s="44">
        <v>0</v>
      </c>
      <c r="R1415" s="44">
        <v>1</v>
      </c>
      <c r="S1415" s="44">
        <v>0</v>
      </c>
      <c r="T1415" s="45"/>
      <c r="U1415" s="44">
        <v>0</v>
      </c>
      <c r="V1415" s="44">
        <v>0</v>
      </c>
      <c r="W1415" s="44" t="s">
        <v>20</v>
      </c>
      <c r="X1415" s="45"/>
      <c r="Y1415" s="44" t="s">
        <v>1651</v>
      </c>
      <c r="Z1415" s="44">
        <v>2</v>
      </c>
      <c r="AA1415" s="44">
        <v>4</v>
      </c>
      <c r="AB1415" s="44">
        <v>1</v>
      </c>
      <c r="AC1415" s="44" t="s">
        <v>20</v>
      </c>
      <c r="AD1415" s="44" t="s">
        <v>20</v>
      </c>
      <c r="AE1415" s="44" t="s">
        <v>20</v>
      </c>
      <c r="AF1415" s="44" t="s">
        <v>20</v>
      </c>
      <c r="AG1415" s="44" t="s">
        <v>20</v>
      </c>
      <c r="AH1415" s="44" t="s">
        <v>20</v>
      </c>
      <c r="AI1415" s="44">
        <v>1</v>
      </c>
      <c r="AJ1415" s="45"/>
      <c r="AK1415" s="44">
        <v>1</v>
      </c>
      <c r="AL1415" s="44">
        <v>0</v>
      </c>
      <c r="AM1415" s="44">
        <v>2</v>
      </c>
      <c r="AN1415" s="44">
        <v>0</v>
      </c>
      <c r="AO1415" s="44">
        <v>0</v>
      </c>
      <c r="AP1415" s="45"/>
      <c r="AQ1415" s="44">
        <v>2</v>
      </c>
      <c r="AR1415" s="44" t="s">
        <v>20</v>
      </c>
      <c r="AS1415" s="44" t="s">
        <v>20</v>
      </c>
      <c r="AT1415" s="44">
        <v>0</v>
      </c>
      <c r="AU1415" s="44">
        <v>0</v>
      </c>
      <c r="AV1415" s="44">
        <v>0</v>
      </c>
      <c r="AY1415" s="45"/>
      <c r="AZ1415" s="46"/>
      <c r="BA1415" s="44" t="s">
        <v>2430</v>
      </c>
      <c r="BB1415" s="45" t="s">
        <v>1468</v>
      </c>
      <c r="BH1415" s="45"/>
      <c r="BI1415" t="s">
        <v>3146</v>
      </c>
    </row>
    <row r="1416" spans="1:61" x14ac:dyDescent="0.25">
      <c r="A1416" s="88" t="s">
        <v>493</v>
      </c>
      <c r="B1416" s="9" t="s">
        <v>519</v>
      </c>
      <c r="C1416" s="9" t="str">
        <f>VLOOKUP(Tabelle1[[#This Row],[bank_name]],list_all_banks!$B$1:$C$691,2,FALSE)</f>
        <v>ESA41001371</v>
      </c>
      <c r="D1416" s="6" t="s">
        <v>520</v>
      </c>
      <c r="E1416" s="42" t="str">
        <f t="shared" si="22"/>
        <v>31.12.2015</v>
      </c>
      <c r="F1416" s="9">
        <v>2015</v>
      </c>
      <c r="G1416" s="9">
        <v>0</v>
      </c>
      <c r="H1416" s="9" t="s">
        <v>20</v>
      </c>
      <c r="I1416" s="9">
        <v>1</v>
      </c>
      <c r="J1416" s="9" t="s">
        <v>1382</v>
      </c>
      <c r="K1416" s="9" t="s">
        <v>493</v>
      </c>
      <c r="L1416" s="9">
        <v>0</v>
      </c>
      <c r="M1416" s="9" t="s">
        <v>14</v>
      </c>
      <c r="N1416" s="9" t="s">
        <v>19</v>
      </c>
      <c r="P1416" s="9">
        <v>3</v>
      </c>
      <c r="Q1416" s="9">
        <v>0</v>
      </c>
      <c r="R1416" s="9">
        <v>1</v>
      </c>
      <c r="S1416" s="9">
        <v>0</v>
      </c>
      <c r="U1416" s="90">
        <v>0</v>
      </c>
      <c r="V1416" s="9">
        <v>0</v>
      </c>
      <c r="W1416" s="9" t="s">
        <v>20</v>
      </c>
      <c r="Y1416" s="9" t="s">
        <v>820</v>
      </c>
      <c r="Z1416" s="9">
        <v>8</v>
      </c>
      <c r="AA1416" s="9">
        <v>33</v>
      </c>
      <c r="AB1416" s="9" t="s">
        <v>20</v>
      </c>
      <c r="AC1416" s="9" t="s">
        <v>20</v>
      </c>
      <c r="AD1416" s="9" t="s">
        <v>20</v>
      </c>
      <c r="AE1416" s="9" t="s">
        <v>20</v>
      </c>
      <c r="AF1416" s="9" t="s">
        <v>20</v>
      </c>
      <c r="AG1416" s="9" t="s">
        <v>20</v>
      </c>
      <c r="AH1416" s="9" t="s">
        <v>20</v>
      </c>
      <c r="AI1416" s="9">
        <v>1</v>
      </c>
      <c r="AK1416" s="9">
        <v>1</v>
      </c>
      <c r="AL1416" s="9">
        <v>0</v>
      </c>
      <c r="AM1416" s="9">
        <v>2</v>
      </c>
      <c r="AN1416" s="9">
        <v>0</v>
      </c>
      <c r="AO1416" s="9">
        <v>0</v>
      </c>
      <c r="AQ1416" s="9">
        <v>2</v>
      </c>
      <c r="AR1416" s="9" t="s">
        <v>20</v>
      </c>
      <c r="AS1416" s="9" t="s">
        <v>20</v>
      </c>
      <c r="AT1416" s="9">
        <v>0</v>
      </c>
      <c r="AU1416" s="9">
        <v>0</v>
      </c>
      <c r="AV1416" s="9">
        <v>0</v>
      </c>
      <c r="AW1416" s="9"/>
      <c r="AX1416" s="9"/>
      <c r="BA1416" s="9" t="s">
        <v>2431</v>
      </c>
      <c r="BB1416" s="6" t="s">
        <v>1469</v>
      </c>
      <c r="BG1416" s="9"/>
      <c r="BI1416" t="s">
        <v>3146</v>
      </c>
    </row>
    <row r="1417" spans="1:61" x14ac:dyDescent="0.25">
      <c r="A1417" s="21" t="s">
        <v>493</v>
      </c>
      <c r="B1417" t="s">
        <v>519</v>
      </c>
      <c r="C1417" t="str">
        <f>VLOOKUP(Tabelle1[[#This Row],[bank_name]],list_all_banks!$B$1:$C$691,2,FALSE)</f>
        <v>ESA41001371</v>
      </c>
      <c r="D1417" s="6" t="s">
        <v>520</v>
      </c>
      <c r="E1417" s="42" t="str">
        <f t="shared" si="22"/>
        <v>31.12.2015</v>
      </c>
      <c r="F1417">
        <v>2015</v>
      </c>
      <c r="G1417">
        <v>0</v>
      </c>
      <c r="H1417" t="s">
        <v>20</v>
      </c>
      <c r="I1417">
        <v>1</v>
      </c>
      <c r="J1417" t="s">
        <v>1382</v>
      </c>
      <c r="K1417" t="s">
        <v>493</v>
      </c>
      <c r="L1417">
        <v>0</v>
      </c>
      <c r="M1417" t="s">
        <v>14</v>
      </c>
      <c r="N1417" t="s">
        <v>19</v>
      </c>
      <c r="P1417">
        <v>3</v>
      </c>
      <c r="Q1417">
        <v>0</v>
      </c>
      <c r="R1417">
        <v>1</v>
      </c>
      <c r="S1417">
        <v>0</v>
      </c>
      <c r="U1417" s="30">
        <v>0</v>
      </c>
      <c r="V1417">
        <v>0</v>
      </c>
      <c r="W1417" t="s">
        <v>20</v>
      </c>
      <c r="Y1417" t="s">
        <v>1679</v>
      </c>
      <c r="Z1417">
        <v>0</v>
      </c>
      <c r="AA1417">
        <v>4</v>
      </c>
      <c r="AB1417" t="s">
        <v>20</v>
      </c>
      <c r="AC1417" t="s">
        <v>20</v>
      </c>
      <c r="AD1417" t="s">
        <v>20</v>
      </c>
      <c r="AE1417" t="s">
        <v>20</v>
      </c>
      <c r="AF1417" t="s">
        <v>20</v>
      </c>
      <c r="AG1417" t="s">
        <v>20</v>
      </c>
      <c r="AH1417" t="s">
        <v>20</v>
      </c>
      <c r="AI1417">
        <v>1</v>
      </c>
      <c r="AK1417">
        <v>1</v>
      </c>
      <c r="AL1417">
        <v>0</v>
      </c>
      <c r="AM1417">
        <v>2</v>
      </c>
      <c r="AN1417">
        <v>0</v>
      </c>
      <c r="AO1417">
        <v>0</v>
      </c>
      <c r="AQ1417">
        <v>2</v>
      </c>
      <c r="AR1417" t="s">
        <v>20</v>
      </c>
      <c r="AS1417" t="s">
        <v>20</v>
      </c>
      <c r="AT1417">
        <v>0</v>
      </c>
      <c r="AU1417">
        <v>0</v>
      </c>
      <c r="AV1417">
        <v>0</v>
      </c>
      <c r="BA1417" t="s">
        <v>2431</v>
      </c>
      <c r="BB1417" s="6" t="s">
        <v>1469</v>
      </c>
      <c r="BG1417" s="9"/>
      <c r="BI1417" t="s">
        <v>3146</v>
      </c>
    </row>
    <row r="1418" spans="1:61" x14ac:dyDescent="0.25">
      <c r="A1418" s="21" t="s">
        <v>493</v>
      </c>
      <c r="B1418" t="s">
        <v>519</v>
      </c>
      <c r="C1418" t="str">
        <f>VLOOKUP(Tabelle1[[#This Row],[bank_name]],list_all_banks!$B$1:$C$691,2,FALSE)</f>
        <v>ESA41001371</v>
      </c>
      <c r="D1418" s="6" t="s">
        <v>520</v>
      </c>
      <c r="E1418" s="42" t="str">
        <f t="shared" si="22"/>
        <v>31.12.2015</v>
      </c>
      <c r="F1418">
        <v>2015</v>
      </c>
      <c r="G1418">
        <v>0</v>
      </c>
      <c r="H1418" t="s">
        <v>20</v>
      </c>
      <c r="I1418">
        <v>1</v>
      </c>
      <c r="J1418" t="s">
        <v>1382</v>
      </c>
      <c r="K1418" t="s">
        <v>493</v>
      </c>
      <c r="L1418">
        <v>0</v>
      </c>
      <c r="M1418" t="s">
        <v>14</v>
      </c>
      <c r="N1418" t="s">
        <v>19</v>
      </c>
      <c r="P1418">
        <v>3</v>
      </c>
      <c r="Q1418">
        <v>0</v>
      </c>
      <c r="R1418">
        <v>1</v>
      </c>
      <c r="S1418">
        <v>0</v>
      </c>
      <c r="U1418" s="30">
        <v>0</v>
      </c>
      <c r="V1418">
        <v>0</v>
      </c>
      <c r="W1418" t="s">
        <v>20</v>
      </c>
      <c r="Y1418" t="s">
        <v>1628</v>
      </c>
      <c r="Z1418">
        <v>0</v>
      </c>
      <c r="AA1418">
        <v>3</v>
      </c>
      <c r="AB1418" t="s">
        <v>20</v>
      </c>
      <c r="AC1418" t="s">
        <v>20</v>
      </c>
      <c r="AD1418" t="s">
        <v>20</v>
      </c>
      <c r="AE1418" t="s">
        <v>20</v>
      </c>
      <c r="AF1418" t="s">
        <v>20</v>
      </c>
      <c r="AG1418" t="s">
        <v>20</v>
      </c>
      <c r="AH1418" t="s">
        <v>20</v>
      </c>
      <c r="AI1418">
        <v>1</v>
      </c>
      <c r="AK1418">
        <v>1</v>
      </c>
      <c r="AL1418">
        <v>0</v>
      </c>
      <c r="AM1418">
        <v>2</v>
      </c>
      <c r="AN1418">
        <v>0</v>
      </c>
      <c r="AO1418">
        <v>0</v>
      </c>
      <c r="AQ1418">
        <v>2</v>
      </c>
      <c r="AR1418" t="s">
        <v>20</v>
      </c>
      <c r="AS1418" t="s">
        <v>20</v>
      </c>
      <c r="AT1418">
        <v>0</v>
      </c>
      <c r="AU1418">
        <v>0</v>
      </c>
      <c r="AV1418">
        <v>0</v>
      </c>
      <c r="BA1418" t="s">
        <v>2431</v>
      </c>
      <c r="BB1418" s="6" t="s">
        <v>1469</v>
      </c>
      <c r="BG1418" s="9"/>
      <c r="BI1418" t="s">
        <v>3146</v>
      </c>
    </row>
    <row r="1419" spans="1:61" x14ac:dyDescent="0.25">
      <c r="A1419" s="21" t="s">
        <v>493</v>
      </c>
      <c r="B1419" t="s">
        <v>519</v>
      </c>
      <c r="C1419" t="str">
        <f>VLOOKUP(Tabelle1[[#This Row],[bank_name]],list_all_banks!$B$1:$C$691,2,FALSE)</f>
        <v>ESA41001371</v>
      </c>
      <c r="D1419" s="6" t="s">
        <v>520</v>
      </c>
      <c r="E1419" s="42" t="str">
        <f t="shared" si="22"/>
        <v>31.12.2015</v>
      </c>
      <c r="F1419">
        <v>2015</v>
      </c>
      <c r="G1419">
        <v>0</v>
      </c>
      <c r="H1419" t="s">
        <v>20</v>
      </c>
      <c r="I1419">
        <v>1</v>
      </c>
      <c r="J1419" t="s">
        <v>1382</v>
      </c>
      <c r="K1419" t="s">
        <v>493</v>
      </c>
      <c r="L1419">
        <v>0</v>
      </c>
      <c r="M1419" t="s">
        <v>14</v>
      </c>
      <c r="N1419" t="s">
        <v>19</v>
      </c>
      <c r="P1419">
        <v>3</v>
      </c>
      <c r="Q1419">
        <v>0</v>
      </c>
      <c r="R1419">
        <v>1</v>
      </c>
      <c r="S1419">
        <v>0</v>
      </c>
      <c r="U1419" s="30">
        <v>0</v>
      </c>
      <c r="V1419">
        <v>0</v>
      </c>
      <c r="W1419" t="s">
        <v>20</v>
      </c>
      <c r="Y1419" t="s">
        <v>1680</v>
      </c>
      <c r="Z1419">
        <v>0</v>
      </c>
      <c r="AA1419">
        <v>1</v>
      </c>
      <c r="AB1419" t="s">
        <v>20</v>
      </c>
      <c r="AC1419" t="s">
        <v>20</v>
      </c>
      <c r="AD1419" t="s">
        <v>20</v>
      </c>
      <c r="AE1419" t="s">
        <v>20</v>
      </c>
      <c r="AF1419" t="s">
        <v>20</v>
      </c>
      <c r="AG1419" t="s">
        <v>20</v>
      </c>
      <c r="AH1419" t="s">
        <v>20</v>
      </c>
      <c r="AI1419">
        <v>1</v>
      </c>
      <c r="AK1419">
        <v>1</v>
      </c>
      <c r="AL1419">
        <v>0</v>
      </c>
      <c r="AM1419">
        <v>2</v>
      </c>
      <c r="AN1419">
        <v>0</v>
      </c>
      <c r="AO1419">
        <v>0</v>
      </c>
      <c r="AQ1419">
        <v>2</v>
      </c>
      <c r="AR1419" t="s">
        <v>20</v>
      </c>
      <c r="AS1419" t="s">
        <v>20</v>
      </c>
      <c r="AT1419">
        <v>0</v>
      </c>
      <c r="AU1419">
        <v>0</v>
      </c>
      <c r="AV1419">
        <v>0</v>
      </c>
      <c r="BA1419" t="s">
        <v>2431</v>
      </c>
      <c r="BB1419" s="6" t="s">
        <v>1469</v>
      </c>
      <c r="BG1419" s="9"/>
      <c r="BI1419" t="s">
        <v>3146</v>
      </c>
    </row>
    <row r="1420" spans="1:61" x14ac:dyDescent="0.25">
      <c r="A1420" s="21" t="s">
        <v>493</v>
      </c>
      <c r="B1420" t="s">
        <v>519</v>
      </c>
      <c r="C1420" t="str">
        <f>VLOOKUP(Tabelle1[[#This Row],[bank_name]],list_all_banks!$B$1:$C$691,2,FALSE)</f>
        <v>ESA41001371</v>
      </c>
      <c r="D1420" s="6" t="s">
        <v>520</v>
      </c>
      <c r="E1420" s="42" t="str">
        <f t="shared" si="22"/>
        <v>31.12.2015</v>
      </c>
      <c r="F1420">
        <v>2015</v>
      </c>
      <c r="G1420">
        <v>0</v>
      </c>
      <c r="H1420" t="s">
        <v>20</v>
      </c>
      <c r="I1420">
        <v>1</v>
      </c>
      <c r="J1420" t="s">
        <v>1382</v>
      </c>
      <c r="K1420" t="s">
        <v>493</v>
      </c>
      <c r="L1420">
        <v>0</v>
      </c>
      <c r="M1420" t="s">
        <v>14</v>
      </c>
      <c r="N1420" t="s">
        <v>19</v>
      </c>
      <c r="P1420">
        <v>3</v>
      </c>
      <c r="Q1420">
        <v>0</v>
      </c>
      <c r="R1420">
        <v>1</v>
      </c>
      <c r="S1420">
        <v>0</v>
      </c>
      <c r="U1420" s="30">
        <v>0</v>
      </c>
      <c r="V1420">
        <v>0</v>
      </c>
      <c r="W1420" t="s">
        <v>20</v>
      </c>
      <c r="Y1420" t="s">
        <v>493</v>
      </c>
      <c r="Z1420">
        <v>96</v>
      </c>
      <c r="AA1420">
        <v>183</v>
      </c>
      <c r="AB1420">
        <v>65</v>
      </c>
      <c r="AC1420" t="s">
        <v>20</v>
      </c>
      <c r="AD1420" t="s">
        <v>20</v>
      </c>
      <c r="AE1420" t="s">
        <v>20</v>
      </c>
      <c r="AF1420" t="s">
        <v>20</v>
      </c>
      <c r="AG1420">
        <v>20</v>
      </c>
      <c r="AH1420" t="s">
        <v>20</v>
      </c>
      <c r="AI1420">
        <v>1</v>
      </c>
      <c r="AK1420">
        <v>1</v>
      </c>
      <c r="AL1420">
        <v>0</v>
      </c>
      <c r="AM1420">
        <v>2</v>
      </c>
      <c r="AN1420">
        <v>0</v>
      </c>
      <c r="AO1420">
        <v>0</v>
      </c>
      <c r="AQ1420">
        <v>2</v>
      </c>
      <c r="AR1420" t="s">
        <v>20</v>
      </c>
      <c r="AS1420" t="s">
        <v>20</v>
      </c>
      <c r="AT1420">
        <v>0</v>
      </c>
      <c r="AU1420">
        <v>0</v>
      </c>
      <c r="AV1420">
        <v>0</v>
      </c>
      <c r="BA1420" t="s">
        <v>2431</v>
      </c>
      <c r="BB1420" s="6" t="s">
        <v>1469</v>
      </c>
      <c r="BG1420" s="9"/>
      <c r="BI1420" t="s">
        <v>3146</v>
      </c>
    </row>
    <row r="1421" spans="1:61" x14ac:dyDescent="0.25">
      <c r="A1421" s="21" t="s">
        <v>493</v>
      </c>
      <c r="B1421" t="s">
        <v>519</v>
      </c>
      <c r="C1421" t="str">
        <f>VLOOKUP(Tabelle1[[#This Row],[bank_name]],list_all_banks!$B$1:$C$691,2,FALSE)</f>
        <v>ESA41001371</v>
      </c>
      <c r="D1421" s="6" t="s">
        <v>520</v>
      </c>
      <c r="E1421" s="42" t="str">
        <f t="shared" si="22"/>
        <v>31.12.2015</v>
      </c>
      <c r="F1421">
        <v>2015</v>
      </c>
      <c r="G1421">
        <v>0</v>
      </c>
      <c r="H1421" t="s">
        <v>20</v>
      </c>
      <c r="I1421">
        <v>1</v>
      </c>
      <c r="J1421" t="s">
        <v>1382</v>
      </c>
      <c r="K1421" t="s">
        <v>493</v>
      </c>
      <c r="L1421">
        <v>0</v>
      </c>
      <c r="M1421" t="s">
        <v>14</v>
      </c>
      <c r="N1421" t="s">
        <v>19</v>
      </c>
      <c r="P1421">
        <v>3</v>
      </c>
      <c r="Q1421">
        <v>0</v>
      </c>
      <c r="R1421">
        <v>1</v>
      </c>
      <c r="S1421">
        <v>0</v>
      </c>
      <c r="U1421" s="30">
        <v>0</v>
      </c>
      <c r="V1421">
        <v>0</v>
      </c>
      <c r="W1421" t="s">
        <v>20</v>
      </c>
      <c r="Y1421" t="s">
        <v>1020</v>
      </c>
      <c r="Z1421">
        <v>49</v>
      </c>
      <c r="AA1421">
        <v>40</v>
      </c>
      <c r="AB1421">
        <v>35</v>
      </c>
      <c r="AC1421" t="s">
        <v>20</v>
      </c>
      <c r="AD1421" t="s">
        <v>20</v>
      </c>
      <c r="AE1421" t="s">
        <v>20</v>
      </c>
      <c r="AF1421" t="s">
        <v>20</v>
      </c>
      <c r="AG1421">
        <v>12</v>
      </c>
      <c r="AH1421" t="s">
        <v>20</v>
      </c>
      <c r="AI1421">
        <v>1</v>
      </c>
      <c r="AK1421">
        <v>1</v>
      </c>
      <c r="AL1421">
        <v>0</v>
      </c>
      <c r="AM1421">
        <v>2</v>
      </c>
      <c r="AN1421">
        <v>0</v>
      </c>
      <c r="AO1421">
        <v>0</v>
      </c>
      <c r="AQ1421">
        <v>2</v>
      </c>
      <c r="AR1421" t="s">
        <v>20</v>
      </c>
      <c r="AS1421" t="s">
        <v>20</v>
      </c>
      <c r="AT1421">
        <v>0</v>
      </c>
      <c r="AU1421">
        <v>0</v>
      </c>
      <c r="AV1421">
        <v>0</v>
      </c>
      <c r="BA1421" t="s">
        <v>2431</v>
      </c>
      <c r="BB1421" s="6" t="s">
        <v>1469</v>
      </c>
      <c r="BG1421" s="9"/>
      <c r="BI1421" t="s">
        <v>3146</v>
      </c>
    </row>
    <row r="1422" spans="1:61" x14ac:dyDescent="0.25">
      <c r="A1422" s="88" t="s">
        <v>493</v>
      </c>
      <c r="B1422" s="9" t="s">
        <v>519</v>
      </c>
      <c r="C1422" s="9" t="str">
        <f>VLOOKUP(Tabelle1[[#This Row],[bank_name]],list_all_banks!$B$1:$C$691,2,FALSE)</f>
        <v>ESA41001371</v>
      </c>
      <c r="D1422" s="6" t="s">
        <v>520</v>
      </c>
      <c r="E1422" s="42" t="str">
        <f t="shared" si="22"/>
        <v>31.12.2015</v>
      </c>
      <c r="F1422" s="9">
        <v>2015</v>
      </c>
      <c r="G1422" s="9">
        <v>0</v>
      </c>
      <c r="H1422" s="9" t="s">
        <v>20</v>
      </c>
      <c r="I1422" s="9">
        <v>1</v>
      </c>
      <c r="J1422" s="9" t="s">
        <v>1382</v>
      </c>
      <c r="K1422" s="9" t="s">
        <v>493</v>
      </c>
      <c r="L1422" s="9">
        <v>0</v>
      </c>
      <c r="M1422" s="9" t="s">
        <v>14</v>
      </c>
      <c r="N1422" s="9" t="s">
        <v>19</v>
      </c>
      <c r="P1422" s="9">
        <v>3</v>
      </c>
      <c r="Q1422" s="9">
        <v>0</v>
      </c>
      <c r="R1422" s="9">
        <v>1</v>
      </c>
      <c r="S1422" s="9">
        <v>0</v>
      </c>
      <c r="U1422" s="90">
        <v>0</v>
      </c>
      <c r="V1422" s="9">
        <v>0</v>
      </c>
      <c r="W1422" s="9" t="s">
        <v>20</v>
      </c>
      <c r="Y1422" s="9" t="s">
        <v>1170</v>
      </c>
      <c r="Z1422" s="9">
        <v>12</v>
      </c>
      <c r="AA1422" s="9">
        <v>22</v>
      </c>
      <c r="AB1422" s="9">
        <v>7</v>
      </c>
      <c r="AC1422" s="9" t="s">
        <v>20</v>
      </c>
      <c r="AD1422" s="9" t="s">
        <v>20</v>
      </c>
      <c r="AE1422" s="9" t="s">
        <v>20</v>
      </c>
      <c r="AF1422" s="9" t="s">
        <v>20</v>
      </c>
      <c r="AG1422" s="9">
        <v>0</v>
      </c>
      <c r="AH1422" s="9" t="s">
        <v>20</v>
      </c>
      <c r="AI1422" s="9">
        <v>1</v>
      </c>
      <c r="AK1422" s="9">
        <v>1</v>
      </c>
      <c r="AL1422" s="9">
        <v>0</v>
      </c>
      <c r="AM1422" s="9">
        <v>2</v>
      </c>
      <c r="AN1422" s="9">
        <v>0</v>
      </c>
      <c r="AO1422" s="9">
        <v>0</v>
      </c>
      <c r="AQ1422" s="9">
        <v>2</v>
      </c>
      <c r="AR1422" s="9" t="s">
        <v>20</v>
      </c>
      <c r="AS1422" s="9" t="s">
        <v>20</v>
      </c>
      <c r="AT1422" s="9">
        <v>0</v>
      </c>
      <c r="AU1422" s="9">
        <v>0</v>
      </c>
      <c r="AV1422" s="9">
        <v>0</v>
      </c>
      <c r="AW1422" s="9"/>
      <c r="AX1422" s="9"/>
      <c r="BA1422" s="9" t="s">
        <v>2431</v>
      </c>
      <c r="BB1422" s="6" t="s">
        <v>1469</v>
      </c>
      <c r="BC1422" s="9"/>
      <c r="BD1422" s="9"/>
      <c r="BE1422" s="9"/>
      <c r="BF1422" s="9"/>
      <c r="BG1422" s="9"/>
      <c r="BI1422" t="s">
        <v>3146</v>
      </c>
    </row>
    <row r="1423" spans="1:61" s="44" customFormat="1" ht="15.75" thickBot="1" x14ac:dyDescent="0.3">
      <c r="A1423" s="165" t="s">
        <v>493</v>
      </c>
      <c r="B1423" s="44" t="s">
        <v>519</v>
      </c>
      <c r="C1423" s="44" t="str">
        <f>VLOOKUP(Tabelle1[[#This Row],[bank_name]],list_all_banks!$B$1:$C$691,2,FALSE)</f>
        <v>ESA41001371</v>
      </c>
      <c r="D1423" s="45" t="s">
        <v>520</v>
      </c>
      <c r="E1423" s="46" t="str">
        <f t="shared" si="22"/>
        <v>31.12.2015</v>
      </c>
      <c r="F1423" s="44">
        <v>2015</v>
      </c>
      <c r="G1423" s="44">
        <v>0</v>
      </c>
      <c r="H1423" s="44" t="s">
        <v>20</v>
      </c>
      <c r="I1423" s="44">
        <v>1</v>
      </c>
      <c r="J1423" s="44" t="s">
        <v>1382</v>
      </c>
      <c r="K1423" s="44" t="s">
        <v>493</v>
      </c>
      <c r="L1423" s="44">
        <v>0</v>
      </c>
      <c r="M1423" s="44" t="s">
        <v>14</v>
      </c>
      <c r="N1423" s="44" t="s">
        <v>19</v>
      </c>
      <c r="O1423" s="45"/>
      <c r="P1423" s="44">
        <v>3</v>
      </c>
      <c r="Q1423" s="44">
        <v>0</v>
      </c>
      <c r="R1423" s="44">
        <v>1</v>
      </c>
      <c r="S1423" s="44">
        <v>0</v>
      </c>
      <c r="T1423" s="45"/>
      <c r="U1423" s="157">
        <v>0</v>
      </c>
      <c r="V1423" s="44">
        <v>0</v>
      </c>
      <c r="W1423" s="44" t="s">
        <v>20</v>
      </c>
      <c r="X1423" s="45"/>
      <c r="Y1423" s="44" t="s">
        <v>1651</v>
      </c>
      <c r="Z1423" s="44">
        <v>3</v>
      </c>
      <c r="AA1423" s="44">
        <v>5</v>
      </c>
      <c r="AB1423" s="44">
        <v>1</v>
      </c>
      <c r="AC1423" s="44" t="s">
        <v>20</v>
      </c>
      <c r="AD1423" s="44" t="s">
        <v>20</v>
      </c>
      <c r="AE1423" s="44" t="s">
        <v>20</v>
      </c>
      <c r="AF1423" s="44" t="s">
        <v>20</v>
      </c>
      <c r="AG1423" s="44">
        <v>0</v>
      </c>
      <c r="AH1423" s="44" t="s">
        <v>20</v>
      </c>
      <c r="AI1423" s="44">
        <v>1</v>
      </c>
      <c r="AJ1423" s="45"/>
      <c r="AK1423" s="44">
        <v>1</v>
      </c>
      <c r="AL1423" s="44">
        <v>0</v>
      </c>
      <c r="AM1423" s="44">
        <v>2</v>
      </c>
      <c r="AN1423" s="44">
        <v>0</v>
      </c>
      <c r="AO1423" s="44">
        <v>0</v>
      </c>
      <c r="AP1423" s="45"/>
      <c r="AQ1423" s="44">
        <v>2</v>
      </c>
      <c r="AR1423" s="44" t="s">
        <v>20</v>
      </c>
      <c r="AS1423" s="44" t="s">
        <v>20</v>
      </c>
      <c r="AT1423" s="44">
        <v>0</v>
      </c>
      <c r="AU1423" s="44">
        <v>0</v>
      </c>
      <c r="AV1423" s="44">
        <v>0</v>
      </c>
      <c r="AY1423" s="45"/>
      <c r="AZ1423" s="46"/>
      <c r="BA1423" s="44" t="s">
        <v>2431</v>
      </c>
      <c r="BB1423" s="45" t="s">
        <v>1469</v>
      </c>
      <c r="BH1423" s="45"/>
      <c r="BI1423" t="s">
        <v>3146</v>
      </c>
    </row>
    <row r="1424" spans="1:61" x14ac:dyDescent="0.25">
      <c r="A1424" s="21" t="s">
        <v>493</v>
      </c>
      <c r="B1424" t="s">
        <v>521</v>
      </c>
      <c r="C1424" t="str">
        <f>VLOOKUP(Tabelle1[[#This Row],[bank_name]],list_all_banks!$B$1:$C$691,2,FALSE)</f>
        <v>ESA48265169</v>
      </c>
      <c r="D1424" s="6" t="s">
        <v>522</v>
      </c>
      <c r="E1424" s="42" t="str">
        <f t="shared" si="22"/>
        <v>31.12.2014</v>
      </c>
      <c r="F1424">
        <v>2014</v>
      </c>
      <c r="G1424">
        <v>1</v>
      </c>
      <c r="H1424">
        <v>2</v>
      </c>
      <c r="I1424" t="s">
        <v>1382</v>
      </c>
      <c r="J1424">
        <v>2</v>
      </c>
      <c r="K1424" t="s">
        <v>1366</v>
      </c>
      <c r="L1424">
        <v>1</v>
      </c>
      <c r="M1424" t="s">
        <v>14</v>
      </c>
      <c r="N1424" t="s">
        <v>19</v>
      </c>
      <c r="P1424">
        <v>3</v>
      </c>
      <c r="Q1424">
        <v>0</v>
      </c>
      <c r="R1424">
        <v>0</v>
      </c>
      <c r="S1424">
        <v>0</v>
      </c>
      <c r="U1424">
        <v>0</v>
      </c>
      <c r="V1424">
        <v>0</v>
      </c>
      <c r="W1424" t="s">
        <v>20</v>
      </c>
      <c r="Y1424" t="s">
        <v>820</v>
      </c>
      <c r="Z1424">
        <v>116</v>
      </c>
      <c r="AA1424">
        <v>163</v>
      </c>
      <c r="AB1424">
        <v>43</v>
      </c>
      <c r="AC1424">
        <v>7</v>
      </c>
      <c r="AD1424" t="s">
        <v>20</v>
      </c>
      <c r="AE1424" t="s">
        <v>20</v>
      </c>
      <c r="AF1424">
        <v>9</v>
      </c>
      <c r="AG1424" t="s">
        <v>20</v>
      </c>
      <c r="AH1424" t="s">
        <v>20</v>
      </c>
      <c r="AI1424" s="30">
        <v>3</v>
      </c>
      <c r="AK1424">
        <v>1</v>
      </c>
      <c r="AL1424">
        <v>0</v>
      </c>
      <c r="AM1424">
        <v>0</v>
      </c>
      <c r="AN1424">
        <v>0</v>
      </c>
      <c r="AO1424">
        <v>0</v>
      </c>
      <c r="AQ1424" s="30">
        <v>1</v>
      </c>
      <c r="AR1424">
        <v>3</v>
      </c>
      <c r="AS1424">
        <v>0</v>
      </c>
      <c r="AT1424">
        <v>0</v>
      </c>
      <c r="AU1424">
        <v>0</v>
      </c>
      <c r="AV1424">
        <v>0</v>
      </c>
      <c r="AY1424" s="6" t="s">
        <v>2734</v>
      </c>
      <c r="BA1424" s="63" t="s">
        <v>2432</v>
      </c>
      <c r="BB1424" s="65" t="s">
        <v>1470</v>
      </c>
      <c r="BG1424" s="9"/>
      <c r="BI1424" t="s">
        <v>3146</v>
      </c>
    </row>
    <row r="1425" spans="1:61" x14ac:dyDescent="0.25">
      <c r="A1425" s="21" t="s">
        <v>493</v>
      </c>
      <c r="B1425" t="s">
        <v>521</v>
      </c>
      <c r="C1425" t="str">
        <f>VLOOKUP(Tabelle1[[#This Row],[bank_name]],list_all_banks!$B$1:$C$691,2,FALSE)</f>
        <v>ESA48265169</v>
      </c>
      <c r="D1425" s="6" t="s">
        <v>522</v>
      </c>
      <c r="E1425" s="42" t="str">
        <f t="shared" si="22"/>
        <v>31.12.2014</v>
      </c>
      <c r="F1425">
        <v>2014</v>
      </c>
      <c r="G1425">
        <v>1</v>
      </c>
      <c r="H1425">
        <v>2</v>
      </c>
      <c r="I1425" t="s">
        <v>1382</v>
      </c>
      <c r="J1425">
        <v>2</v>
      </c>
      <c r="K1425" t="s">
        <v>1366</v>
      </c>
      <c r="L1425">
        <v>1</v>
      </c>
      <c r="M1425" t="s">
        <v>14</v>
      </c>
      <c r="N1425" t="s">
        <v>19</v>
      </c>
      <c r="P1425">
        <v>3</v>
      </c>
      <c r="Q1425">
        <v>0</v>
      </c>
      <c r="R1425">
        <v>0</v>
      </c>
      <c r="S1425">
        <v>0</v>
      </c>
      <c r="U1425">
        <v>0</v>
      </c>
      <c r="V1425">
        <v>0</v>
      </c>
      <c r="W1425" t="s">
        <v>20</v>
      </c>
      <c r="Y1425" t="s">
        <v>493</v>
      </c>
      <c r="Z1425">
        <v>6016</v>
      </c>
      <c r="AA1425">
        <v>28033</v>
      </c>
      <c r="AB1425">
        <v>-1618</v>
      </c>
      <c r="AC1425">
        <v>20</v>
      </c>
      <c r="AD1425" t="s">
        <v>20</v>
      </c>
      <c r="AE1425" t="s">
        <v>20</v>
      </c>
      <c r="AF1425">
        <v>-350</v>
      </c>
      <c r="AG1425" t="s">
        <v>20</v>
      </c>
      <c r="AH1425" t="s">
        <v>20</v>
      </c>
      <c r="AI1425" s="30">
        <v>3</v>
      </c>
      <c r="AK1425">
        <v>1</v>
      </c>
      <c r="AL1425">
        <v>0</v>
      </c>
      <c r="AM1425">
        <v>0</v>
      </c>
      <c r="AN1425">
        <v>0</v>
      </c>
      <c r="AO1425">
        <v>0</v>
      </c>
      <c r="AQ1425" s="30">
        <v>1</v>
      </c>
      <c r="AR1425">
        <v>3</v>
      </c>
      <c r="AS1425">
        <v>0</v>
      </c>
      <c r="AT1425">
        <v>0</v>
      </c>
      <c r="AU1425">
        <v>0</v>
      </c>
      <c r="AV1425">
        <v>0</v>
      </c>
      <c r="BA1425" s="63" t="s">
        <v>2432</v>
      </c>
      <c r="BB1425" s="65" t="s">
        <v>1470</v>
      </c>
      <c r="BG1425" s="9"/>
      <c r="BI1425" t="s">
        <v>3146</v>
      </c>
    </row>
    <row r="1426" spans="1:61" x14ac:dyDescent="0.25">
      <c r="A1426" s="88" t="s">
        <v>493</v>
      </c>
      <c r="B1426" s="9" t="s">
        <v>521</v>
      </c>
      <c r="C1426" s="9" t="str">
        <f>VLOOKUP(Tabelle1[[#This Row],[bank_name]],list_all_banks!$B$1:$C$691,2,FALSE)</f>
        <v>ESA48265169</v>
      </c>
      <c r="D1426" s="6" t="s">
        <v>522</v>
      </c>
      <c r="E1426" s="42" t="str">
        <f t="shared" si="22"/>
        <v>31.12.2014</v>
      </c>
      <c r="F1426" s="9">
        <v>2014</v>
      </c>
      <c r="G1426" s="9">
        <v>1</v>
      </c>
      <c r="H1426" s="9">
        <v>2</v>
      </c>
      <c r="I1426" s="9" t="s">
        <v>1382</v>
      </c>
      <c r="J1426" s="9">
        <v>2</v>
      </c>
      <c r="K1426" s="9" t="s">
        <v>1366</v>
      </c>
      <c r="L1426" s="9">
        <v>1</v>
      </c>
      <c r="M1426" s="9" t="s">
        <v>14</v>
      </c>
      <c r="N1426" s="9" t="s">
        <v>19</v>
      </c>
      <c r="P1426" s="9">
        <v>3</v>
      </c>
      <c r="Q1426" s="9">
        <v>0</v>
      </c>
      <c r="R1426" s="9">
        <v>0</v>
      </c>
      <c r="S1426" s="9">
        <v>0</v>
      </c>
      <c r="U1426" s="9">
        <v>0</v>
      </c>
      <c r="V1426" s="9">
        <v>0</v>
      </c>
      <c r="W1426" s="9" t="s">
        <v>20</v>
      </c>
      <c r="Y1426" s="9" t="s">
        <v>658</v>
      </c>
      <c r="Z1426" s="9">
        <v>89</v>
      </c>
      <c r="AA1426" s="9">
        <v>80</v>
      </c>
      <c r="AB1426" s="9">
        <v>59</v>
      </c>
      <c r="AC1426" s="9">
        <v>11</v>
      </c>
      <c r="AD1426" s="9" t="s">
        <v>20</v>
      </c>
      <c r="AE1426" s="9" t="s">
        <v>20</v>
      </c>
      <c r="AF1426" s="9">
        <v>21</v>
      </c>
      <c r="AG1426" s="9" t="s">
        <v>20</v>
      </c>
      <c r="AH1426" s="9" t="s">
        <v>20</v>
      </c>
      <c r="AI1426" s="90">
        <v>3</v>
      </c>
      <c r="AK1426" s="9">
        <v>1</v>
      </c>
      <c r="AL1426" s="9">
        <v>0</v>
      </c>
      <c r="AM1426" s="9">
        <v>0</v>
      </c>
      <c r="AN1426" s="9">
        <v>0</v>
      </c>
      <c r="AO1426" s="9">
        <v>0</v>
      </c>
      <c r="AQ1426" s="90">
        <v>1</v>
      </c>
      <c r="AR1426" s="9">
        <v>3</v>
      </c>
      <c r="AS1426" s="9">
        <v>0</v>
      </c>
      <c r="AT1426" s="9">
        <v>0</v>
      </c>
      <c r="AU1426" s="9">
        <v>0</v>
      </c>
      <c r="AV1426" s="9">
        <v>0</v>
      </c>
      <c r="AW1426" s="9"/>
      <c r="AX1426" s="9"/>
      <c r="BA1426" s="63" t="s">
        <v>2432</v>
      </c>
      <c r="BB1426" s="65" t="s">
        <v>1470</v>
      </c>
      <c r="BC1426" s="9"/>
      <c r="BD1426" s="9"/>
      <c r="BE1426" s="9"/>
      <c r="BF1426" s="9"/>
      <c r="BG1426" s="9"/>
      <c r="BI1426" t="s">
        <v>3146</v>
      </c>
    </row>
    <row r="1427" spans="1:61" x14ac:dyDescent="0.25">
      <c r="A1427" s="21" t="s">
        <v>493</v>
      </c>
      <c r="B1427" t="s">
        <v>521</v>
      </c>
      <c r="C1427" t="str">
        <f>VLOOKUP(Tabelle1[[#This Row],[bank_name]],list_all_banks!$B$1:$C$691,2,FALSE)</f>
        <v>ESA48265169</v>
      </c>
      <c r="D1427" s="6" t="s">
        <v>522</v>
      </c>
      <c r="E1427" s="42" t="str">
        <f t="shared" si="22"/>
        <v>31.12.2014</v>
      </c>
      <c r="F1427">
        <v>2014</v>
      </c>
      <c r="G1427">
        <v>1</v>
      </c>
      <c r="H1427">
        <v>2</v>
      </c>
      <c r="I1427" t="s">
        <v>1382</v>
      </c>
      <c r="J1427">
        <v>2</v>
      </c>
      <c r="K1427" t="s">
        <v>1366</v>
      </c>
      <c r="L1427">
        <v>1</v>
      </c>
      <c r="M1427" t="s">
        <v>14</v>
      </c>
      <c r="N1427" t="s">
        <v>19</v>
      </c>
      <c r="P1427">
        <v>3</v>
      </c>
      <c r="Q1427">
        <v>0</v>
      </c>
      <c r="R1427">
        <v>0</v>
      </c>
      <c r="S1427">
        <v>0</v>
      </c>
      <c r="U1427">
        <v>0</v>
      </c>
      <c r="V1427">
        <v>0</v>
      </c>
      <c r="W1427" t="s">
        <v>20</v>
      </c>
      <c r="Y1427" t="s">
        <v>1</v>
      </c>
      <c r="Z1427">
        <v>46</v>
      </c>
      <c r="AA1427">
        <v>47</v>
      </c>
      <c r="AB1427">
        <v>27</v>
      </c>
      <c r="AC1427">
        <v>10</v>
      </c>
      <c r="AD1427" t="s">
        <v>20</v>
      </c>
      <c r="AE1427" t="s">
        <v>20</v>
      </c>
      <c r="AF1427">
        <v>0</v>
      </c>
      <c r="AG1427" t="s">
        <v>20</v>
      </c>
      <c r="AH1427" t="s">
        <v>20</v>
      </c>
      <c r="AI1427" s="30">
        <v>3</v>
      </c>
      <c r="AK1427">
        <v>1</v>
      </c>
      <c r="AL1427">
        <v>0</v>
      </c>
      <c r="AM1427">
        <v>0</v>
      </c>
      <c r="AN1427">
        <v>0</v>
      </c>
      <c r="AO1427">
        <v>0</v>
      </c>
      <c r="AQ1427" s="30">
        <v>1</v>
      </c>
      <c r="AR1427">
        <v>3</v>
      </c>
      <c r="AS1427">
        <v>0</v>
      </c>
      <c r="AT1427">
        <v>0</v>
      </c>
      <c r="AU1427">
        <v>0</v>
      </c>
      <c r="AV1427">
        <v>0</v>
      </c>
      <c r="BA1427" s="63" t="s">
        <v>2432</v>
      </c>
      <c r="BB1427" s="65" t="s">
        <v>1470</v>
      </c>
      <c r="BG1427" s="9"/>
      <c r="BI1427" t="s">
        <v>3146</v>
      </c>
    </row>
    <row r="1428" spans="1:61" x14ac:dyDescent="0.25">
      <c r="A1428" s="88" t="s">
        <v>493</v>
      </c>
      <c r="B1428" s="9" t="s">
        <v>521</v>
      </c>
      <c r="C1428" s="9" t="str">
        <f>VLOOKUP(Tabelle1[[#This Row],[bank_name]],list_all_banks!$B$1:$C$691,2,FALSE)</f>
        <v>ESA48265169</v>
      </c>
      <c r="D1428" s="6" t="s">
        <v>522</v>
      </c>
      <c r="E1428" s="42" t="str">
        <f t="shared" si="22"/>
        <v>31.12.2014</v>
      </c>
      <c r="F1428" s="9">
        <v>2014</v>
      </c>
      <c r="G1428" s="9">
        <v>1</v>
      </c>
      <c r="H1428" s="9">
        <v>2</v>
      </c>
      <c r="I1428" s="9" t="s">
        <v>1382</v>
      </c>
      <c r="J1428" s="9">
        <v>2</v>
      </c>
      <c r="K1428" s="9" t="s">
        <v>1366</v>
      </c>
      <c r="L1428" s="9">
        <v>1</v>
      </c>
      <c r="M1428" s="9" t="s">
        <v>14</v>
      </c>
      <c r="N1428" s="9" t="s">
        <v>19</v>
      </c>
      <c r="P1428" s="9">
        <v>3</v>
      </c>
      <c r="Q1428" s="9">
        <v>0</v>
      </c>
      <c r="R1428" s="9">
        <v>0</v>
      </c>
      <c r="S1428" s="9">
        <v>0</v>
      </c>
      <c r="U1428" s="9">
        <v>0</v>
      </c>
      <c r="V1428" s="9">
        <v>0</v>
      </c>
      <c r="W1428" s="9" t="s">
        <v>20</v>
      </c>
      <c r="Y1428" s="9" t="s">
        <v>1657</v>
      </c>
      <c r="Z1428" s="9">
        <v>43</v>
      </c>
      <c r="AA1428" s="9">
        <v>128</v>
      </c>
      <c r="AB1428" s="9">
        <v>15</v>
      </c>
      <c r="AC1428" s="9">
        <v>2</v>
      </c>
      <c r="AD1428" s="9" t="s">
        <v>20</v>
      </c>
      <c r="AE1428" s="9" t="s">
        <v>20</v>
      </c>
      <c r="AF1428" s="9">
        <v>5</v>
      </c>
      <c r="AG1428" s="9" t="s">
        <v>20</v>
      </c>
      <c r="AH1428" s="9" t="s">
        <v>20</v>
      </c>
      <c r="AI1428" s="90">
        <v>3</v>
      </c>
      <c r="AK1428" s="9">
        <v>1</v>
      </c>
      <c r="AL1428" s="9">
        <v>0</v>
      </c>
      <c r="AM1428" s="9">
        <v>0</v>
      </c>
      <c r="AN1428" s="9">
        <v>0</v>
      </c>
      <c r="AO1428" s="9">
        <v>0</v>
      </c>
      <c r="AQ1428" s="90">
        <v>1</v>
      </c>
      <c r="AR1428" s="9">
        <v>3</v>
      </c>
      <c r="AS1428" s="9">
        <v>0</v>
      </c>
      <c r="AT1428" s="9">
        <v>0</v>
      </c>
      <c r="AU1428" s="9">
        <v>0</v>
      </c>
      <c r="AV1428" s="9">
        <v>0</v>
      </c>
      <c r="AW1428" s="9"/>
      <c r="AX1428" s="9"/>
      <c r="BA1428" s="63" t="s">
        <v>2432</v>
      </c>
      <c r="BB1428" s="65" t="s">
        <v>1470</v>
      </c>
      <c r="BC1428" s="9"/>
      <c r="BD1428" s="9"/>
      <c r="BE1428" s="9"/>
      <c r="BF1428" s="9"/>
      <c r="BG1428" s="9"/>
      <c r="BI1428" t="s">
        <v>3146</v>
      </c>
    </row>
    <row r="1429" spans="1:61" x14ac:dyDescent="0.25">
      <c r="A1429" s="21" t="s">
        <v>493</v>
      </c>
      <c r="B1429" t="s">
        <v>521</v>
      </c>
      <c r="C1429" t="str">
        <f>VLOOKUP(Tabelle1[[#This Row],[bank_name]],list_all_banks!$B$1:$C$691,2,FALSE)</f>
        <v>ESA48265169</v>
      </c>
      <c r="D1429" s="6" t="s">
        <v>522</v>
      </c>
      <c r="E1429" s="42" t="str">
        <f t="shared" si="22"/>
        <v>31.12.2014</v>
      </c>
      <c r="F1429">
        <v>2014</v>
      </c>
      <c r="G1429">
        <v>1</v>
      </c>
      <c r="H1429">
        <v>2</v>
      </c>
      <c r="I1429" t="s">
        <v>1382</v>
      </c>
      <c r="J1429">
        <v>2</v>
      </c>
      <c r="K1429" t="s">
        <v>1366</v>
      </c>
      <c r="L1429">
        <v>1</v>
      </c>
      <c r="M1429" t="s">
        <v>14</v>
      </c>
      <c r="N1429" t="s">
        <v>19</v>
      </c>
      <c r="P1429">
        <v>3</v>
      </c>
      <c r="Q1429">
        <v>0</v>
      </c>
      <c r="R1429">
        <v>0</v>
      </c>
      <c r="S1429">
        <v>0</v>
      </c>
      <c r="U1429">
        <v>0</v>
      </c>
      <c r="V1429">
        <v>0</v>
      </c>
      <c r="W1429" t="s">
        <v>20</v>
      </c>
      <c r="Y1429" t="s">
        <v>1001</v>
      </c>
      <c r="Z1429">
        <v>15</v>
      </c>
      <c r="AA1429">
        <v>5</v>
      </c>
      <c r="AB1429">
        <v>16</v>
      </c>
      <c r="AC1429">
        <v>2</v>
      </c>
      <c r="AD1429" t="s">
        <v>20</v>
      </c>
      <c r="AE1429" t="s">
        <v>20</v>
      </c>
      <c r="AF1429">
        <v>2</v>
      </c>
      <c r="AG1429" t="s">
        <v>20</v>
      </c>
      <c r="AH1429" t="s">
        <v>20</v>
      </c>
      <c r="AI1429" s="30">
        <v>3</v>
      </c>
      <c r="AK1429">
        <v>1</v>
      </c>
      <c r="AL1429">
        <v>0</v>
      </c>
      <c r="AM1429">
        <v>0</v>
      </c>
      <c r="AN1429">
        <v>0</v>
      </c>
      <c r="AO1429">
        <v>0</v>
      </c>
      <c r="AQ1429" s="30">
        <v>1</v>
      </c>
      <c r="AR1429">
        <v>3</v>
      </c>
      <c r="AS1429">
        <v>0</v>
      </c>
      <c r="AT1429">
        <v>0</v>
      </c>
      <c r="AU1429">
        <v>0</v>
      </c>
      <c r="AV1429">
        <v>0</v>
      </c>
      <c r="BA1429" s="63" t="s">
        <v>2432</v>
      </c>
      <c r="BB1429" s="65" t="s">
        <v>1470</v>
      </c>
      <c r="BG1429" s="9"/>
      <c r="BI1429" t="s">
        <v>3146</v>
      </c>
    </row>
    <row r="1430" spans="1:61" x14ac:dyDescent="0.25">
      <c r="A1430" s="21" t="s">
        <v>493</v>
      </c>
      <c r="B1430" t="s">
        <v>521</v>
      </c>
      <c r="C1430" t="str">
        <f>VLOOKUP(Tabelle1[[#This Row],[bank_name]],list_all_banks!$B$1:$C$691,2,FALSE)</f>
        <v>ESA48265169</v>
      </c>
      <c r="D1430" s="6" t="s">
        <v>522</v>
      </c>
      <c r="E1430" s="42" t="str">
        <f t="shared" si="22"/>
        <v>31.12.2014</v>
      </c>
      <c r="F1430">
        <v>2014</v>
      </c>
      <c r="G1430">
        <v>1</v>
      </c>
      <c r="H1430">
        <v>2</v>
      </c>
      <c r="I1430" t="s">
        <v>1382</v>
      </c>
      <c r="J1430">
        <v>2</v>
      </c>
      <c r="K1430" t="s">
        <v>1366</v>
      </c>
      <c r="L1430">
        <v>1</v>
      </c>
      <c r="M1430" t="s">
        <v>14</v>
      </c>
      <c r="N1430" t="s">
        <v>19</v>
      </c>
      <c r="P1430">
        <v>3</v>
      </c>
      <c r="Q1430">
        <v>0</v>
      </c>
      <c r="R1430">
        <v>0</v>
      </c>
      <c r="S1430">
        <v>0</v>
      </c>
      <c r="U1430">
        <v>0</v>
      </c>
      <c r="V1430">
        <v>0</v>
      </c>
      <c r="W1430" t="s">
        <v>20</v>
      </c>
      <c r="Y1430" t="s">
        <v>1020</v>
      </c>
      <c r="Z1430">
        <v>128</v>
      </c>
      <c r="AA1430">
        <v>79</v>
      </c>
      <c r="AB1430">
        <v>86</v>
      </c>
      <c r="AC1430">
        <v>30</v>
      </c>
      <c r="AD1430" t="s">
        <v>20</v>
      </c>
      <c r="AE1430" t="s">
        <v>20</v>
      </c>
      <c r="AF1430">
        <v>28</v>
      </c>
      <c r="AG1430" t="s">
        <v>20</v>
      </c>
      <c r="AH1430" t="s">
        <v>20</v>
      </c>
      <c r="AI1430" s="30">
        <v>3</v>
      </c>
      <c r="AK1430">
        <v>1</v>
      </c>
      <c r="AL1430">
        <v>0</v>
      </c>
      <c r="AM1430">
        <v>0</v>
      </c>
      <c r="AN1430">
        <v>0</v>
      </c>
      <c r="AO1430">
        <v>0</v>
      </c>
      <c r="AQ1430" s="30">
        <v>1</v>
      </c>
      <c r="AR1430">
        <v>3</v>
      </c>
      <c r="AS1430">
        <v>0</v>
      </c>
      <c r="AT1430">
        <v>0</v>
      </c>
      <c r="AU1430">
        <v>0</v>
      </c>
      <c r="AV1430">
        <v>0</v>
      </c>
      <c r="BA1430" s="63" t="s">
        <v>2432</v>
      </c>
      <c r="BB1430" s="65" t="s">
        <v>1470</v>
      </c>
      <c r="BG1430" s="9"/>
      <c r="BI1430" t="s">
        <v>3146</v>
      </c>
    </row>
    <row r="1431" spans="1:61" x14ac:dyDescent="0.25">
      <c r="A1431" s="21" t="s">
        <v>493</v>
      </c>
      <c r="B1431" t="s">
        <v>521</v>
      </c>
      <c r="C1431" t="str">
        <f>VLOOKUP(Tabelle1[[#This Row],[bank_name]],list_all_banks!$B$1:$C$691,2,FALSE)</f>
        <v>ESA48265169</v>
      </c>
      <c r="D1431" s="6" t="s">
        <v>522</v>
      </c>
      <c r="E1431" s="42" t="str">
        <f t="shared" si="22"/>
        <v>31.12.2014</v>
      </c>
      <c r="F1431">
        <v>2014</v>
      </c>
      <c r="G1431">
        <v>1</v>
      </c>
      <c r="H1431">
        <v>2</v>
      </c>
      <c r="I1431" t="s">
        <v>1382</v>
      </c>
      <c r="J1431">
        <v>2</v>
      </c>
      <c r="K1431" t="s">
        <v>1366</v>
      </c>
      <c r="L1431">
        <v>1</v>
      </c>
      <c r="M1431" t="s">
        <v>14</v>
      </c>
      <c r="N1431" t="s">
        <v>19</v>
      </c>
      <c r="P1431">
        <v>3</v>
      </c>
      <c r="Q1431">
        <v>0</v>
      </c>
      <c r="R1431">
        <v>0</v>
      </c>
      <c r="S1431">
        <v>0</v>
      </c>
      <c r="U1431">
        <v>0</v>
      </c>
      <c r="V1431">
        <v>0</v>
      </c>
      <c r="W1431" t="s">
        <v>20</v>
      </c>
      <c r="Y1431" t="s">
        <v>1170</v>
      </c>
      <c r="Z1431">
        <v>0</v>
      </c>
      <c r="AA1431">
        <v>3</v>
      </c>
      <c r="AB1431">
        <v>-2</v>
      </c>
      <c r="AC1431">
        <v>0</v>
      </c>
      <c r="AD1431" t="s">
        <v>20</v>
      </c>
      <c r="AE1431" t="s">
        <v>20</v>
      </c>
      <c r="AF1431">
        <v>0</v>
      </c>
      <c r="AG1431" t="s">
        <v>20</v>
      </c>
      <c r="AH1431" t="s">
        <v>20</v>
      </c>
      <c r="AI1431" s="30">
        <v>3</v>
      </c>
      <c r="AK1431">
        <v>1</v>
      </c>
      <c r="AL1431">
        <v>0</v>
      </c>
      <c r="AM1431">
        <v>0</v>
      </c>
      <c r="AN1431">
        <v>0</v>
      </c>
      <c r="AO1431">
        <v>0</v>
      </c>
      <c r="AQ1431" s="30">
        <v>1</v>
      </c>
      <c r="AR1431">
        <v>3</v>
      </c>
      <c r="AS1431">
        <v>0</v>
      </c>
      <c r="AT1431">
        <v>0</v>
      </c>
      <c r="AU1431">
        <v>0</v>
      </c>
      <c r="AV1431">
        <v>0</v>
      </c>
      <c r="BA1431" s="63" t="s">
        <v>2432</v>
      </c>
      <c r="BB1431" s="65" t="s">
        <v>1470</v>
      </c>
      <c r="BG1431" s="9"/>
      <c r="BI1431" t="s">
        <v>3146</v>
      </c>
    </row>
    <row r="1432" spans="1:61" x14ac:dyDescent="0.25">
      <c r="A1432" s="88" t="s">
        <v>493</v>
      </c>
      <c r="B1432" s="9" t="s">
        <v>521</v>
      </c>
      <c r="C1432" s="9" t="str">
        <f>VLOOKUP(Tabelle1[[#This Row],[bank_name]],list_all_banks!$B$1:$C$691,2,FALSE)</f>
        <v>ESA48265169</v>
      </c>
      <c r="D1432" s="6" t="s">
        <v>522</v>
      </c>
      <c r="E1432" s="42" t="str">
        <f t="shared" si="22"/>
        <v>31.12.2014</v>
      </c>
      <c r="F1432" s="9">
        <v>2014</v>
      </c>
      <c r="G1432" s="9">
        <v>1</v>
      </c>
      <c r="H1432" s="9">
        <v>2</v>
      </c>
      <c r="I1432" s="9" t="s">
        <v>1382</v>
      </c>
      <c r="J1432" s="9">
        <v>2</v>
      </c>
      <c r="K1432" s="9" t="s">
        <v>1366</v>
      </c>
      <c r="L1432" s="9">
        <v>1</v>
      </c>
      <c r="M1432" s="9" t="s">
        <v>14</v>
      </c>
      <c r="N1432" s="9" t="s">
        <v>19</v>
      </c>
      <c r="P1432" s="9">
        <v>3</v>
      </c>
      <c r="Q1432" s="9">
        <v>0</v>
      </c>
      <c r="R1432" s="9">
        <v>0</v>
      </c>
      <c r="S1432" s="9">
        <v>0</v>
      </c>
      <c r="U1432" s="9">
        <v>0</v>
      </c>
      <c r="V1432" s="9">
        <v>0</v>
      </c>
      <c r="W1432" s="9" t="s">
        <v>20</v>
      </c>
      <c r="Y1432" s="9" t="s">
        <v>1289</v>
      </c>
      <c r="Z1432" s="9">
        <v>98</v>
      </c>
      <c r="AA1432" s="9">
        <v>688</v>
      </c>
      <c r="AB1432" s="9">
        <v>-57</v>
      </c>
      <c r="AC1432" s="9">
        <v>4</v>
      </c>
      <c r="AD1432" s="9" t="s">
        <v>20</v>
      </c>
      <c r="AE1432" s="9" t="s">
        <v>20</v>
      </c>
      <c r="AF1432" s="9">
        <v>-57</v>
      </c>
      <c r="AG1432" s="9" t="s">
        <v>20</v>
      </c>
      <c r="AH1432" s="9" t="s">
        <v>20</v>
      </c>
      <c r="AI1432" s="30">
        <v>3</v>
      </c>
      <c r="AK1432" s="9">
        <v>1</v>
      </c>
      <c r="AL1432" s="9">
        <v>0</v>
      </c>
      <c r="AM1432" s="9">
        <v>0</v>
      </c>
      <c r="AN1432" s="9">
        <v>0</v>
      </c>
      <c r="AO1432" s="9">
        <v>0</v>
      </c>
      <c r="AQ1432" s="90">
        <v>1</v>
      </c>
      <c r="AR1432" s="9">
        <v>3</v>
      </c>
      <c r="AS1432" s="9">
        <v>0</v>
      </c>
      <c r="AT1432" s="9">
        <v>0</v>
      </c>
      <c r="AU1432" s="9">
        <v>0</v>
      </c>
      <c r="AV1432" s="9">
        <v>0</v>
      </c>
      <c r="AW1432" s="9"/>
      <c r="AX1432" s="9"/>
      <c r="BA1432" s="63" t="s">
        <v>2432</v>
      </c>
      <c r="BB1432" s="65" t="s">
        <v>1470</v>
      </c>
      <c r="BG1432" s="9"/>
      <c r="BI1432" t="s">
        <v>3146</v>
      </c>
    </row>
    <row r="1433" spans="1:61" x14ac:dyDescent="0.25">
      <c r="A1433" s="88" t="s">
        <v>493</v>
      </c>
      <c r="B1433" s="9" t="s">
        <v>521</v>
      </c>
      <c r="C1433" s="9" t="str">
        <f>VLOOKUP(Tabelle1[[#This Row],[bank_name]],list_all_banks!$B$1:$C$691,2,FALSE)</f>
        <v>ESA48265169</v>
      </c>
      <c r="D1433" s="6" t="s">
        <v>522</v>
      </c>
      <c r="E1433" s="42" t="str">
        <f t="shared" si="22"/>
        <v>31.12.2014</v>
      </c>
      <c r="F1433" s="9">
        <v>2014</v>
      </c>
      <c r="G1433" s="9">
        <v>1</v>
      </c>
      <c r="H1433" s="9">
        <v>2</v>
      </c>
      <c r="I1433" s="9" t="s">
        <v>1382</v>
      </c>
      <c r="J1433" s="9">
        <v>2</v>
      </c>
      <c r="K1433" s="9" t="s">
        <v>1366</v>
      </c>
      <c r="L1433" s="9">
        <v>1</v>
      </c>
      <c r="M1433" s="9" t="s">
        <v>14</v>
      </c>
      <c r="N1433" s="9" t="s">
        <v>19</v>
      </c>
      <c r="P1433" s="9">
        <v>3</v>
      </c>
      <c r="Q1433" s="9">
        <v>0</v>
      </c>
      <c r="R1433" s="9">
        <v>0</v>
      </c>
      <c r="S1433" s="9">
        <v>0</v>
      </c>
      <c r="U1433" s="9">
        <v>0</v>
      </c>
      <c r="V1433" s="9">
        <v>0</v>
      </c>
      <c r="W1433" s="9" t="s">
        <v>20</v>
      </c>
      <c r="Y1433" s="9" t="s">
        <v>1651</v>
      </c>
      <c r="Z1433" s="9">
        <v>49</v>
      </c>
      <c r="AA1433" s="9">
        <v>131</v>
      </c>
      <c r="AB1433" s="9">
        <v>17</v>
      </c>
      <c r="AC1433" s="9">
        <v>8</v>
      </c>
      <c r="AD1433" s="9" t="s">
        <v>20</v>
      </c>
      <c r="AE1433" s="9" t="s">
        <v>20</v>
      </c>
      <c r="AF1433" s="9">
        <v>3</v>
      </c>
      <c r="AG1433" s="9" t="s">
        <v>20</v>
      </c>
      <c r="AH1433" s="9" t="s">
        <v>20</v>
      </c>
      <c r="AI1433" s="30">
        <v>3</v>
      </c>
      <c r="AK1433" s="9">
        <v>1</v>
      </c>
      <c r="AL1433" s="9">
        <v>0</v>
      </c>
      <c r="AM1433" s="9">
        <v>0</v>
      </c>
      <c r="AN1433" s="9">
        <v>0</v>
      </c>
      <c r="AO1433" s="9">
        <v>0</v>
      </c>
      <c r="AQ1433" s="90">
        <v>1</v>
      </c>
      <c r="AR1433" s="9">
        <v>3</v>
      </c>
      <c r="AS1433" s="9">
        <v>0</v>
      </c>
      <c r="AT1433" s="9">
        <v>0</v>
      </c>
      <c r="AU1433" s="9">
        <v>0</v>
      </c>
      <c r="AV1433" s="9">
        <v>0</v>
      </c>
      <c r="AW1433" s="9"/>
      <c r="AX1433" s="9"/>
      <c r="BA1433" s="63" t="s">
        <v>2432</v>
      </c>
      <c r="BB1433" s="65" t="s">
        <v>1470</v>
      </c>
      <c r="BG1433" s="9"/>
      <c r="BI1433" t="s">
        <v>3146</v>
      </c>
    </row>
    <row r="1434" spans="1:61" x14ac:dyDescent="0.25">
      <c r="A1434" s="88" t="s">
        <v>493</v>
      </c>
      <c r="B1434" s="9" t="s">
        <v>521</v>
      </c>
      <c r="C1434" s="9" t="str">
        <f>VLOOKUP(Tabelle1[[#This Row],[bank_name]],list_all_banks!$B$1:$C$691,2,FALSE)</f>
        <v>ESA48265169</v>
      </c>
      <c r="D1434" s="6" t="s">
        <v>522</v>
      </c>
      <c r="E1434" s="42" t="str">
        <f t="shared" si="22"/>
        <v>31.12.2014</v>
      </c>
      <c r="F1434" s="9">
        <v>2014</v>
      </c>
      <c r="G1434" s="9">
        <v>1</v>
      </c>
      <c r="H1434" s="9">
        <v>2</v>
      </c>
      <c r="I1434" s="9" t="s">
        <v>1382</v>
      </c>
      <c r="J1434" s="9">
        <v>2</v>
      </c>
      <c r="K1434" s="9" t="s">
        <v>1366</v>
      </c>
      <c r="L1434" s="9">
        <v>1</v>
      </c>
      <c r="M1434" s="9" t="s">
        <v>14</v>
      </c>
      <c r="N1434" s="9" t="s">
        <v>19</v>
      </c>
      <c r="P1434" s="9">
        <v>3</v>
      </c>
      <c r="Q1434" s="9">
        <v>0</v>
      </c>
      <c r="R1434" s="9">
        <v>0</v>
      </c>
      <c r="S1434" s="9">
        <v>0</v>
      </c>
      <c r="U1434" s="9">
        <v>0</v>
      </c>
      <c r="V1434" s="9">
        <v>0</v>
      </c>
      <c r="W1434" s="9" t="s">
        <v>20</v>
      </c>
      <c r="Y1434" s="9" t="s">
        <v>1632</v>
      </c>
      <c r="Z1434" s="9">
        <v>995</v>
      </c>
      <c r="AA1434" s="9">
        <v>5261</v>
      </c>
      <c r="AB1434" s="9">
        <v>418</v>
      </c>
      <c r="AC1434" s="9">
        <v>113</v>
      </c>
      <c r="AD1434" s="9" t="s">
        <v>20</v>
      </c>
      <c r="AE1434" s="9" t="s">
        <v>20</v>
      </c>
      <c r="AF1434" s="9">
        <v>136</v>
      </c>
      <c r="AG1434" s="9" t="s">
        <v>20</v>
      </c>
      <c r="AH1434" s="9" t="s">
        <v>20</v>
      </c>
      <c r="AI1434" s="90">
        <v>3</v>
      </c>
      <c r="AK1434" s="9">
        <v>1</v>
      </c>
      <c r="AL1434" s="9">
        <v>0</v>
      </c>
      <c r="AM1434" s="9">
        <v>0</v>
      </c>
      <c r="AN1434" s="9">
        <v>0</v>
      </c>
      <c r="AO1434" s="9">
        <v>0</v>
      </c>
      <c r="AQ1434" s="90">
        <v>1</v>
      </c>
      <c r="AR1434" s="9">
        <v>3</v>
      </c>
      <c r="AS1434" s="9">
        <v>0</v>
      </c>
      <c r="AT1434" s="9">
        <v>0</v>
      </c>
      <c r="AU1434" s="9">
        <v>0</v>
      </c>
      <c r="AV1434" s="9">
        <v>0</v>
      </c>
      <c r="AW1434" s="9"/>
      <c r="AX1434" s="9"/>
      <c r="BA1434" s="63" t="s">
        <v>2432</v>
      </c>
      <c r="BB1434" s="65" t="s">
        <v>1470</v>
      </c>
      <c r="BC1434" s="9"/>
      <c r="BD1434" s="9"/>
      <c r="BE1434" s="9"/>
      <c r="BF1434" s="9"/>
      <c r="BG1434" s="9"/>
      <c r="BI1434" t="s">
        <v>3146</v>
      </c>
    </row>
    <row r="1435" spans="1:61" x14ac:dyDescent="0.25">
      <c r="A1435" s="21" t="s">
        <v>493</v>
      </c>
      <c r="B1435" t="s">
        <v>521</v>
      </c>
      <c r="C1435" t="str">
        <f>VLOOKUP(Tabelle1[[#This Row],[bank_name]],list_all_banks!$B$1:$C$691,2,FALSE)</f>
        <v>ESA48265169</v>
      </c>
      <c r="D1435" s="6" t="s">
        <v>522</v>
      </c>
      <c r="E1435" s="42" t="str">
        <f t="shared" si="22"/>
        <v>31.12.2014</v>
      </c>
      <c r="F1435">
        <v>2014</v>
      </c>
      <c r="G1435">
        <v>1</v>
      </c>
      <c r="H1435">
        <v>2</v>
      </c>
      <c r="I1435" t="s">
        <v>1382</v>
      </c>
      <c r="J1435">
        <v>2</v>
      </c>
      <c r="K1435" t="s">
        <v>1366</v>
      </c>
      <c r="L1435">
        <v>1</v>
      </c>
      <c r="M1435" t="s">
        <v>14</v>
      </c>
      <c r="N1435" t="s">
        <v>19</v>
      </c>
      <c r="P1435">
        <v>3</v>
      </c>
      <c r="Q1435">
        <v>0</v>
      </c>
      <c r="R1435">
        <v>0</v>
      </c>
      <c r="S1435">
        <v>0</v>
      </c>
      <c r="U1435">
        <v>0</v>
      </c>
      <c r="V1435">
        <v>0</v>
      </c>
      <c r="W1435" t="s">
        <v>20</v>
      </c>
      <c r="Y1435" t="s">
        <v>1679</v>
      </c>
      <c r="Z1435">
        <v>653</v>
      </c>
      <c r="AA1435">
        <v>4566</v>
      </c>
      <c r="AB1435">
        <v>184</v>
      </c>
      <c r="AC1435">
        <v>58</v>
      </c>
      <c r="AD1435" t="s">
        <v>20</v>
      </c>
      <c r="AE1435" t="s">
        <v>20</v>
      </c>
      <c r="AF1435">
        <v>-15</v>
      </c>
      <c r="AG1435" t="s">
        <v>20</v>
      </c>
      <c r="AH1435" t="s">
        <v>20</v>
      </c>
      <c r="AI1435" s="30">
        <v>3</v>
      </c>
      <c r="AK1435">
        <v>1</v>
      </c>
      <c r="AL1435">
        <v>0</v>
      </c>
      <c r="AM1435">
        <v>0</v>
      </c>
      <c r="AN1435">
        <v>0</v>
      </c>
      <c r="AO1435">
        <v>0</v>
      </c>
      <c r="AQ1435" s="30">
        <v>1</v>
      </c>
      <c r="AR1435">
        <v>3</v>
      </c>
      <c r="AS1435">
        <v>0</v>
      </c>
      <c r="AT1435">
        <v>0</v>
      </c>
      <c r="AU1435">
        <v>0</v>
      </c>
      <c r="AV1435">
        <v>0</v>
      </c>
      <c r="BA1435" s="14" t="s">
        <v>2432</v>
      </c>
      <c r="BB1435" s="65" t="s">
        <v>1470</v>
      </c>
      <c r="BG1435" s="9"/>
      <c r="BI1435" t="s">
        <v>3146</v>
      </c>
    </row>
    <row r="1436" spans="1:61" x14ac:dyDescent="0.25">
      <c r="A1436" s="21" t="s">
        <v>493</v>
      </c>
      <c r="B1436" t="s">
        <v>521</v>
      </c>
      <c r="C1436" t="str">
        <f>VLOOKUP(Tabelle1[[#This Row],[bank_name]],list_all_banks!$B$1:$C$691,2,FALSE)</f>
        <v>ESA48265169</v>
      </c>
      <c r="D1436" s="6" t="s">
        <v>522</v>
      </c>
      <c r="E1436" s="42" t="str">
        <f t="shared" si="22"/>
        <v>31.12.2014</v>
      </c>
      <c r="F1436">
        <v>2014</v>
      </c>
      <c r="G1436">
        <v>1</v>
      </c>
      <c r="H1436">
        <v>2</v>
      </c>
      <c r="I1436" t="s">
        <v>1382</v>
      </c>
      <c r="J1436">
        <v>2</v>
      </c>
      <c r="K1436" t="s">
        <v>1366</v>
      </c>
      <c r="L1436">
        <v>1</v>
      </c>
      <c r="M1436" t="s">
        <v>14</v>
      </c>
      <c r="N1436" t="s">
        <v>19</v>
      </c>
      <c r="P1436">
        <v>3</v>
      </c>
      <c r="Q1436">
        <v>0</v>
      </c>
      <c r="R1436">
        <v>0</v>
      </c>
      <c r="S1436">
        <v>0</v>
      </c>
      <c r="U1436">
        <v>0</v>
      </c>
      <c r="V1436">
        <v>0</v>
      </c>
      <c r="W1436" t="s">
        <v>20</v>
      </c>
      <c r="Y1436" t="s">
        <v>1680</v>
      </c>
      <c r="Z1436">
        <v>951</v>
      </c>
      <c r="AA1436">
        <v>6331</v>
      </c>
      <c r="AB1436">
        <v>398</v>
      </c>
      <c r="AC1436">
        <v>114</v>
      </c>
      <c r="AD1436" t="s">
        <v>20</v>
      </c>
      <c r="AE1436" t="s">
        <v>20</v>
      </c>
      <c r="AF1436">
        <v>121</v>
      </c>
      <c r="AG1436" t="s">
        <v>20</v>
      </c>
      <c r="AH1436" t="s">
        <v>20</v>
      </c>
      <c r="AI1436" s="30">
        <v>3</v>
      </c>
      <c r="AK1436">
        <v>1</v>
      </c>
      <c r="AL1436">
        <v>0</v>
      </c>
      <c r="AM1436">
        <v>0</v>
      </c>
      <c r="AN1436">
        <v>0</v>
      </c>
      <c r="AO1436">
        <v>0</v>
      </c>
      <c r="AQ1436" s="30">
        <v>1</v>
      </c>
      <c r="AR1436">
        <v>3</v>
      </c>
      <c r="AS1436">
        <v>0</v>
      </c>
      <c r="AT1436">
        <v>0</v>
      </c>
      <c r="AU1436">
        <v>0</v>
      </c>
      <c r="AV1436">
        <v>0</v>
      </c>
      <c r="BA1436" s="14" t="s">
        <v>2432</v>
      </c>
      <c r="BB1436" s="65" t="s">
        <v>1470</v>
      </c>
      <c r="BG1436" s="9"/>
      <c r="BI1436" t="s">
        <v>3146</v>
      </c>
    </row>
    <row r="1437" spans="1:61" x14ac:dyDescent="0.25">
      <c r="A1437" s="21" t="s">
        <v>493</v>
      </c>
      <c r="B1437" t="s">
        <v>521</v>
      </c>
      <c r="C1437" t="str">
        <f>VLOOKUP(Tabelle1[[#This Row],[bank_name]],list_all_banks!$B$1:$C$691,2,FALSE)</f>
        <v>ESA48265169</v>
      </c>
      <c r="D1437" s="6" t="s">
        <v>522</v>
      </c>
      <c r="E1437" s="42" t="str">
        <f t="shared" si="22"/>
        <v>31.12.2014</v>
      </c>
      <c r="F1437">
        <v>2014</v>
      </c>
      <c r="G1437">
        <v>1</v>
      </c>
      <c r="H1437">
        <v>2</v>
      </c>
      <c r="I1437" t="s">
        <v>1382</v>
      </c>
      <c r="J1437">
        <v>2</v>
      </c>
      <c r="K1437" t="s">
        <v>1366</v>
      </c>
      <c r="L1437">
        <v>1</v>
      </c>
      <c r="M1437" t="s">
        <v>14</v>
      </c>
      <c r="N1437" t="s">
        <v>19</v>
      </c>
      <c r="P1437">
        <v>3</v>
      </c>
      <c r="Q1437">
        <v>0</v>
      </c>
      <c r="R1437">
        <v>0</v>
      </c>
      <c r="S1437">
        <v>0</v>
      </c>
      <c r="U1437">
        <v>0</v>
      </c>
      <c r="V1437">
        <v>0</v>
      </c>
      <c r="W1437" t="s">
        <v>20</v>
      </c>
      <c r="Y1437" t="s">
        <v>1690</v>
      </c>
      <c r="Z1437">
        <v>68</v>
      </c>
      <c r="AA1437">
        <v>481</v>
      </c>
      <c r="AB1437">
        <v>25</v>
      </c>
      <c r="AC1437">
        <v>7</v>
      </c>
      <c r="AD1437" t="s">
        <v>20</v>
      </c>
      <c r="AE1437" t="s">
        <v>20</v>
      </c>
      <c r="AF1437">
        <v>3</v>
      </c>
      <c r="AG1437" t="s">
        <v>20</v>
      </c>
      <c r="AH1437" t="s">
        <v>20</v>
      </c>
      <c r="AI1437" s="30">
        <v>3</v>
      </c>
      <c r="AK1437">
        <v>1</v>
      </c>
      <c r="AL1437">
        <v>0</v>
      </c>
      <c r="AM1437">
        <v>0</v>
      </c>
      <c r="AN1437">
        <v>0</v>
      </c>
      <c r="AO1437">
        <v>0</v>
      </c>
      <c r="AQ1437" s="30">
        <v>1</v>
      </c>
      <c r="AR1437">
        <v>3</v>
      </c>
      <c r="AS1437">
        <v>0</v>
      </c>
      <c r="AT1437">
        <v>0</v>
      </c>
      <c r="AU1437">
        <v>0</v>
      </c>
      <c r="AV1437">
        <v>0</v>
      </c>
      <c r="BA1437" s="14" t="s">
        <v>2432</v>
      </c>
      <c r="BB1437" s="65" t="s">
        <v>1470</v>
      </c>
      <c r="BG1437" s="9"/>
      <c r="BI1437" t="s">
        <v>3146</v>
      </c>
    </row>
    <row r="1438" spans="1:61" x14ac:dyDescent="0.25">
      <c r="A1438" s="21" t="s">
        <v>493</v>
      </c>
      <c r="B1438" t="s">
        <v>521</v>
      </c>
      <c r="C1438" t="str">
        <f>VLOOKUP(Tabelle1[[#This Row],[bank_name]],list_all_banks!$B$1:$C$691,2,FALSE)</f>
        <v>ESA48265169</v>
      </c>
      <c r="D1438" s="6" t="s">
        <v>522</v>
      </c>
      <c r="E1438" s="42" t="str">
        <f t="shared" si="22"/>
        <v>31.12.2014</v>
      </c>
      <c r="F1438">
        <v>2014</v>
      </c>
      <c r="G1438">
        <v>1</v>
      </c>
      <c r="H1438">
        <v>2</v>
      </c>
      <c r="I1438" t="s">
        <v>1382</v>
      </c>
      <c r="J1438">
        <v>2</v>
      </c>
      <c r="K1438" t="s">
        <v>1366</v>
      </c>
      <c r="L1438">
        <v>1</v>
      </c>
      <c r="M1438" t="s">
        <v>14</v>
      </c>
      <c r="N1438" t="s">
        <v>19</v>
      </c>
      <c r="P1438">
        <v>3</v>
      </c>
      <c r="Q1438">
        <v>0</v>
      </c>
      <c r="R1438">
        <v>0</v>
      </c>
      <c r="S1438">
        <v>0</v>
      </c>
      <c r="U1438">
        <v>0</v>
      </c>
      <c r="V1438">
        <v>0</v>
      </c>
      <c r="W1438" t="s">
        <v>20</v>
      </c>
      <c r="Y1438" t="s">
        <v>1685</v>
      </c>
      <c r="Z1438">
        <v>995</v>
      </c>
      <c r="AA1438">
        <v>5952</v>
      </c>
      <c r="AB1438">
        <v>499</v>
      </c>
      <c r="AC1438">
        <v>119</v>
      </c>
      <c r="AD1438" t="s">
        <v>20</v>
      </c>
      <c r="AE1438" t="s">
        <v>20</v>
      </c>
      <c r="AF1438">
        <v>138</v>
      </c>
      <c r="AG1438" t="s">
        <v>20</v>
      </c>
      <c r="AH1438" t="s">
        <v>20</v>
      </c>
      <c r="AI1438" s="30">
        <v>3</v>
      </c>
      <c r="AK1438">
        <v>1</v>
      </c>
      <c r="AL1438">
        <v>0</v>
      </c>
      <c r="AM1438">
        <v>0</v>
      </c>
      <c r="AN1438">
        <v>0</v>
      </c>
      <c r="AO1438">
        <v>0</v>
      </c>
      <c r="AQ1438" s="30">
        <v>1</v>
      </c>
      <c r="AR1438">
        <v>3</v>
      </c>
      <c r="AS1438">
        <v>0</v>
      </c>
      <c r="AT1438">
        <v>0</v>
      </c>
      <c r="AU1438">
        <v>0</v>
      </c>
      <c r="AV1438">
        <v>0</v>
      </c>
      <c r="BA1438" s="14" t="s">
        <v>2432</v>
      </c>
      <c r="BB1438" s="65" t="s">
        <v>1470</v>
      </c>
      <c r="BG1438" s="9"/>
      <c r="BI1438" t="s">
        <v>3146</v>
      </c>
    </row>
    <row r="1439" spans="1:61" x14ac:dyDescent="0.25">
      <c r="A1439" s="21" t="s">
        <v>493</v>
      </c>
      <c r="B1439" t="s">
        <v>521</v>
      </c>
      <c r="C1439" t="str">
        <f>VLOOKUP(Tabelle1[[#This Row],[bank_name]],list_all_banks!$B$1:$C$691,2,FALSE)</f>
        <v>ESA48265169</v>
      </c>
      <c r="D1439" s="6" t="s">
        <v>522</v>
      </c>
      <c r="E1439" s="42" t="str">
        <f t="shared" si="22"/>
        <v>31.12.2014</v>
      </c>
      <c r="F1439">
        <v>2014</v>
      </c>
      <c r="G1439">
        <v>1</v>
      </c>
      <c r="H1439">
        <v>2</v>
      </c>
      <c r="I1439" t="s">
        <v>1382</v>
      </c>
      <c r="J1439">
        <v>2</v>
      </c>
      <c r="K1439" t="s">
        <v>1366</v>
      </c>
      <c r="L1439">
        <v>1</v>
      </c>
      <c r="M1439" t="s">
        <v>14</v>
      </c>
      <c r="N1439" t="s">
        <v>19</v>
      </c>
      <c r="P1439">
        <v>3</v>
      </c>
      <c r="Q1439">
        <v>0</v>
      </c>
      <c r="R1439">
        <v>0</v>
      </c>
      <c r="S1439">
        <v>0</v>
      </c>
      <c r="U1439">
        <v>0</v>
      </c>
      <c r="V1439">
        <v>0</v>
      </c>
      <c r="W1439" t="s">
        <v>20</v>
      </c>
      <c r="Y1439" t="s">
        <v>1687</v>
      </c>
      <c r="Z1439">
        <v>130</v>
      </c>
      <c r="AA1439">
        <v>639</v>
      </c>
      <c r="AB1439">
        <v>27</v>
      </c>
      <c r="AC1439">
        <v>13</v>
      </c>
      <c r="AD1439" t="s">
        <v>20</v>
      </c>
      <c r="AE1439" t="s">
        <v>20</v>
      </c>
      <c r="AF1439">
        <v>8</v>
      </c>
      <c r="AG1439" t="s">
        <v>20</v>
      </c>
      <c r="AH1439" t="s">
        <v>20</v>
      </c>
      <c r="AI1439" s="30">
        <v>3</v>
      </c>
      <c r="AK1439">
        <v>1</v>
      </c>
      <c r="AL1439">
        <v>0</v>
      </c>
      <c r="AM1439">
        <v>0</v>
      </c>
      <c r="AN1439">
        <v>0</v>
      </c>
      <c r="AO1439">
        <v>0</v>
      </c>
      <c r="AQ1439" s="30">
        <v>1</v>
      </c>
      <c r="AR1439">
        <v>3</v>
      </c>
      <c r="AS1439">
        <v>0</v>
      </c>
      <c r="AT1439">
        <v>0</v>
      </c>
      <c r="AU1439">
        <v>0</v>
      </c>
      <c r="AV1439">
        <v>0</v>
      </c>
      <c r="BA1439" s="14" t="s">
        <v>2432</v>
      </c>
      <c r="BB1439" s="65" t="s">
        <v>1470</v>
      </c>
      <c r="BG1439" s="9"/>
      <c r="BI1439" t="s">
        <v>3146</v>
      </c>
    </row>
    <row r="1440" spans="1:61" x14ac:dyDescent="0.25">
      <c r="A1440" s="88" t="s">
        <v>493</v>
      </c>
      <c r="B1440" s="9" t="s">
        <v>521</v>
      </c>
      <c r="C1440" s="9" t="str">
        <f>VLOOKUP(Tabelle1[[#This Row],[bank_name]],list_all_banks!$B$1:$C$691,2,FALSE)</f>
        <v>ESA48265169</v>
      </c>
      <c r="D1440" s="6" t="s">
        <v>522</v>
      </c>
      <c r="E1440" s="42" t="str">
        <f t="shared" si="22"/>
        <v>31.12.2014</v>
      </c>
      <c r="F1440" s="9">
        <v>2014</v>
      </c>
      <c r="G1440" s="9">
        <v>1</v>
      </c>
      <c r="H1440" s="9">
        <v>2</v>
      </c>
      <c r="I1440" s="9" t="s">
        <v>1382</v>
      </c>
      <c r="J1440" s="9">
        <v>2</v>
      </c>
      <c r="K1440" s="9" t="s">
        <v>1366</v>
      </c>
      <c r="L1440" s="9">
        <v>1</v>
      </c>
      <c r="M1440" s="9" t="s">
        <v>14</v>
      </c>
      <c r="N1440" s="9" t="s">
        <v>19</v>
      </c>
      <c r="P1440" s="9">
        <v>3</v>
      </c>
      <c r="Q1440" s="9">
        <v>0</v>
      </c>
      <c r="R1440" s="9">
        <v>0</v>
      </c>
      <c r="S1440" s="9">
        <v>0</v>
      </c>
      <c r="U1440" s="9">
        <v>0</v>
      </c>
      <c r="V1440" s="9">
        <v>0</v>
      </c>
      <c r="W1440" s="9" t="s">
        <v>20</v>
      </c>
      <c r="Y1440" s="9" t="s">
        <v>1692</v>
      </c>
      <c r="Z1440" s="9">
        <v>1361</v>
      </c>
      <c r="AA1440" s="9">
        <v>5363</v>
      </c>
      <c r="AB1440" s="9">
        <v>396</v>
      </c>
      <c r="AC1440" s="9">
        <v>51</v>
      </c>
      <c r="AD1440" s="9" t="s">
        <v>20</v>
      </c>
      <c r="AE1440" s="9" t="s">
        <v>20</v>
      </c>
      <c r="AF1440" s="9">
        <v>102</v>
      </c>
      <c r="AG1440" s="9" t="s">
        <v>20</v>
      </c>
      <c r="AH1440" s="9" t="s">
        <v>20</v>
      </c>
      <c r="AI1440" s="90">
        <v>3</v>
      </c>
      <c r="AK1440" s="9">
        <v>1</v>
      </c>
      <c r="AL1440" s="9">
        <v>0</v>
      </c>
      <c r="AM1440" s="9">
        <v>0</v>
      </c>
      <c r="AN1440" s="9">
        <v>0</v>
      </c>
      <c r="AO1440" s="9">
        <v>0</v>
      </c>
      <c r="AQ1440" s="90">
        <v>1</v>
      </c>
      <c r="AR1440" s="9">
        <v>3</v>
      </c>
      <c r="AS1440" s="9">
        <v>0</v>
      </c>
      <c r="AT1440" s="9">
        <v>0</v>
      </c>
      <c r="AU1440" s="9">
        <v>0</v>
      </c>
      <c r="AV1440" s="9">
        <v>0</v>
      </c>
      <c r="AW1440" s="9"/>
      <c r="AX1440" s="9"/>
      <c r="BA1440" s="63" t="s">
        <v>2432</v>
      </c>
      <c r="BB1440" s="65" t="s">
        <v>1470</v>
      </c>
      <c r="BC1440" s="9"/>
      <c r="BD1440" s="9"/>
      <c r="BE1440" s="9"/>
      <c r="BF1440" s="9"/>
      <c r="BG1440" s="9"/>
      <c r="BI1440" t="s">
        <v>3146</v>
      </c>
    </row>
    <row r="1441" spans="1:61" x14ac:dyDescent="0.25">
      <c r="A1441" s="21" t="s">
        <v>493</v>
      </c>
      <c r="B1441" t="s">
        <v>521</v>
      </c>
      <c r="C1441" t="str">
        <f>VLOOKUP(Tabelle1[[#This Row],[bank_name]],list_all_banks!$B$1:$C$691,2,FALSE)</f>
        <v>ESA48265169</v>
      </c>
      <c r="D1441" s="6" t="s">
        <v>522</v>
      </c>
      <c r="E1441" s="42" t="str">
        <f t="shared" si="22"/>
        <v>31.12.2014</v>
      </c>
      <c r="F1441">
        <v>2014</v>
      </c>
      <c r="G1441">
        <v>1</v>
      </c>
      <c r="H1441">
        <v>2</v>
      </c>
      <c r="I1441" t="s">
        <v>1382</v>
      </c>
      <c r="J1441">
        <v>2</v>
      </c>
      <c r="K1441" t="s">
        <v>1366</v>
      </c>
      <c r="L1441">
        <v>1</v>
      </c>
      <c r="M1441" t="s">
        <v>14</v>
      </c>
      <c r="N1441" t="s">
        <v>19</v>
      </c>
      <c r="P1441">
        <v>3</v>
      </c>
      <c r="Q1441">
        <v>0</v>
      </c>
      <c r="R1441">
        <v>0</v>
      </c>
      <c r="S1441">
        <v>0</v>
      </c>
      <c r="U1441">
        <v>0</v>
      </c>
      <c r="V1441">
        <v>0</v>
      </c>
      <c r="W1441" t="s">
        <v>20</v>
      </c>
      <c r="Y1441" t="s">
        <v>1683</v>
      </c>
      <c r="Z1441">
        <v>6433</v>
      </c>
      <c r="AA1441">
        <v>37149</v>
      </c>
      <c r="AB1441">
        <v>2497</v>
      </c>
      <c r="AC1441">
        <v>663</v>
      </c>
      <c r="AD1441" t="s">
        <v>20</v>
      </c>
      <c r="AE1441" t="s">
        <v>20</v>
      </c>
      <c r="AF1441">
        <v>617</v>
      </c>
      <c r="AG1441" t="s">
        <v>20</v>
      </c>
      <c r="AH1441" t="s">
        <v>20</v>
      </c>
      <c r="AI1441" s="30">
        <v>3</v>
      </c>
      <c r="AK1441">
        <v>1</v>
      </c>
      <c r="AL1441">
        <v>0</v>
      </c>
      <c r="AM1441">
        <v>0</v>
      </c>
      <c r="AN1441">
        <v>0</v>
      </c>
      <c r="AO1441">
        <v>0</v>
      </c>
      <c r="AQ1441" s="30">
        <v>1</v>
      </c>
      <c r="AR1441">
        <v>3</v>
      </c>
      <c r="AS1441">
        <v>0</v>
      </c>
      <c r="AT1441">
        <v>0</v>
      </c>
      <c r="AU1441">
        <v>0</v>
      </c>
      <c r="AV1441">
        <v>0</v>
      </c>
      <c r="BA1441" s="14" t="s">
        <v>2432</v>
      </c>
      <c r="BB1441" s="65" t="s">
        <v>1470</v>
      </c>
      <c r="BG1441" s="9"/>
      <c r="BI1441" t="s">
        <v>3146</v>
      </c>
    </row>
    <row r="1442" spans="1:61" x14ac:dyDescent="0.25">
      <c r="A1442" s="21" t="s">
        <v>493</v>
      </c>
      <c r="B1442" t="s">
        <v>521</v>
      </c>
      <c r="C1442" t="str">
        <f>VLOOKUP(Tabelle1[[#This Row],[bank_name]],list_all_banks!$B$1:$C$691,2,FALSE)</f>
        <v>ESA48265169</v>
      </c>
      <c r="D1442" s="6" t="s">
        <v>522</v>
      </c>
      <c r="E1442" s="42" t="str">
        <f t="shared" si="22"/>
        <v>31.12.2014</v>
      </c>
      <c r="F1442">
        <v>2014</v>
      </c>
      <c r="G1442">
        <v>1</v>
      </c>
      <c r="H1442">
        <v>2</v>
      </c>
      <c r="I1442" t="s">
        <v>1382</v>
      </c>
      <c r="J1442">
        <v>2</v>
      </c>
      <c r="K1442" t="s">
        <v>1366</v>
      </c>
      <c r="L1442">
        <v>1</v>
      </c>
      <c r="M1442" t="s">
        <v>14</v>
      </c>
      <c r="N1442" t="s">
        <v>19</v>
      </c>
      <c r="P1442">
        <v>3</v>
      </c>
      <c r="Q1442">
        <v>0</v>
      </c>
      <c r="R1442">
        <v>0</v>
      </c>
      <c r="S1442">
        <v>0</v>
      </c>
      <c r="U1442">
        <v>0</v>
      </c>
      <c r="V1442">
        <v>0</v>
      </c>
      <c r="W1442" t="s">
        <v>20</v>
      </c>
      <c r="Y1442" t="s">
        <v>1693</v>
      </c>
      <c r="Z1442">
        <v>16</v>
      </c>
      <c r="AA1442">
        <v>291</v>
      </c>
      <c r="AB1442">
        <v>2</v>
      </c>
      <c r="AC1442">
        <v>1</v>
      </c>
      <c r="AD1442" t="s">
        <v>20</v>
      </c>
      <c r="AE1442" t="s">
        <v>20</v>
      </c>
      <c r="AF1442">
        <v>0</v>
      </c>
      <c r="AG1442" t="s">
        <v>20</v>
      </c>
      <c r="AH1442" t="s">
        <v>20</v>
      </c>
      <c r="AI1442" s="30">
        <v>3</v>
      </c>
      <c r="AK1442">
        <v>1</v>
      </c>
      <c r="AL1442">
        <v>0</v>
      </c>
      <c r="AM1442">
        <v>0</v>
      </c>
      <c r="AN1442">
        <v>0</v>
      </c>
      <c r="AO1442">
        <v>0</v>
      </c>
      <c r="AQ1442" s="30">
        <v>1</v>
      </c>
      <c r="AR1442">
        <v>3</v>
      </c>
      <c r="AS1442">
        <v>0</v>
      </c>
      <c r="AT1442">
        <v>0</v>
      </c>
      <c r="AU1442">
        <v>0</v>
      </c>
      <c r="AV1442">
        <v>0</v>
      </c>
      <c r="BA1442" s="14" t="s">
        <v>2432</v>
      </c>
      <c r="BB1442" s="65" t="s">
        <v>1470</v>
      </c>
      <c r="BG1442" s="9"/>
      <c r="BI1442" t="s">
        <v>3146</v>
      </c>
    </row>
    <row r="1443" spans="1:61" x14ac:dyDescent="0.25">
      <c r="A1443" s="21" t="s">
        <v>493</v>
      </c>
      <c r="B1443" t="s">
        <v>521</v>
      </c>
      <c r="C1443" t="str">
        <f>VLOOKUP(Tabelle1[[#This Row],[bank_name]],list_all_banks!$B$1:$C$691,2,FALSE)</f>
        <v>ESA48265169</v>
      </c>
      <c r="D1443" s="6" t="s">
        <v>522</v>
      </c>
      <c r="E1443" s="42" t="str">
        <f t="shared" si="22"/>
        <v>31.12.2014</v>
      </c>
      <c r="F1443">
        <v>2014</v>
      </c>
      <c r="G1443">
        <v>1</v>
      </c>
      <c r="H1443">
        <v>2</v>
      </c>
      <c r="I1443" t="s">
        <v>1382</v>
      </c>
      <c r="J1443">
        <v>2</v>
      </c>
      <c r="K1443" t="s">
        <v>1366</v>
      </c>
      <c r="L1443">
        <v>1</v>
      </c>
      <c r="M1443" t="s">
        <v>14</v>
      </c>
      <c r="N1443" t="s">
        <v>19</v>
      </c>
      <c r="P1443">
        <v>3</v>
      </c>
      <c r="Q1443">
        <v>0</v>
      </c>
      <c r="R1443">
        <v>0</v>
      </c>
      <c r="S1443">
        <v>0</v>
      </c>
      <c r="U1443">
        <v>0</v>
      </c>
      <c r="V1443">
        <v>0</v>
      </c>
      <c r="W1443" t="s">
        <v>20</v>
      </c>
      <c r="Y1443" t="s">
        <v>239</v>
      </c>
      <c r="Z1443">
        <v>11</v>
      </c>
      <c r="AA1443">
        <v>34</v>
      </c>
      <c r="AB1443">
        <v>2</v>
      </c>
      <c r="AC1443">
        <v>0</v>
      </c>
      <c r="AD1443" t="s">
        <v>20</v>
      </c>
      <c r="AE1443" t="s">
        <v>20</v>
      </c>
      <c r="AF1443">
        <v>0</v>
      </c>
      <c r="AG1443" t="s">
        <v>20</v>
      </c>
      <c r="AH1443" t="s">
        <v>20</v>
      </c>
      <c r="AI1443" s="30">
        <v>3</v>
      </c>
      <c r="AK1443">
        <v>1</v>
      </c>
      <c r="AL1443">
        <v>0</v>
      </c>
      <c r="AM1443">
        <v>0</v>
      </c>
      <c r="AN1443">
        <v>0</v>
      </c>
      <c r="AO1443">
        <v>0</v>
      </c>
      <c r="AQ1443" s="30">
        <v>1</v>
      </c>
      <c r="AR1443">
        <v>3</v>
      </c>
      <c r="AS1443">
        <v>0</v>
      </c>
      <c r="AT1443">
        <v>0</v>
      </c>
      <c r="AU1443">
        <v>0</v>
      </c>
      <c r="AV1443">
        <v>0</v>
      </c>
      <c r="BA1443" s="14" t="s">
        <v>2432</v>
      </c>
      <c r="BB1443" s="65" t="s">
        <v>1470</v>
      </c>
      <c r="BG1443" s="9"/>
      <c r="BI1443" t="s">
        <v>3146</v>
      </c>
    </row>
    <row r="1444" spans="1:61" x14ac:dyDescent="0.25">
      <c r="A1444" s="21" t="s">
        <v>493</v>
      </c>
      <c r="B1444" t="s">
        <v>521</v>
      </c>
      <c r="C1444" t="str">
        <f>VLOOKUP(Tabelle1[[#This Row],[bank_name]],list_all_banks!$B$1:$C$691,2,FALSE)</f>
        <v>ESA48265169</v>
      </c>
      <c r="D1444" s="6" t="s">
        <v>522</v>
      </c>
      <c r="E1444" s="42" t="str">
        <f t="shared" si="22"/>
        <v>31.12.2014</v>
      </c>
      <c r="F1444">
        <v>2014</v>
      </c>
      <c r="G1444">
        <v>1</v>
      </c>
      <c r="H1444">
        <v>2</v>
      </c>
      <c r="I1444" t="s">
        <v>1382</v>
      </c>
      <c r="J1444">
        <v>2</v>
      </c>
      <c r="K1444" t="s">
        <v>1366</v>
      </c>
      <c r="L1444">
        <v>1</v>
      </c>
      <c r="M1444" t="s">
        <v>14</v>
      </c>
      <c r="N1444" t="s">
        <v>19</v>
      </c>
      <c r="P1444">
        <v>3</v>
      </c>
      <c r="Q1444">
        <v>0</v>
      </c>
      <c r="R1444">
        <v>0</v>
      </c>
      <c r="S1444">
        <v>0</v>
      </c>
      <c r="U1444">
        <v>0</v>
      </c>
      <c r="V1444">
        <v>0</v>
      </c>
      <c r="W1444" t="s">
        <v>20</v>
      </c>
      <c r="Y1444" s="117" t="s">
        <v>1725</v>
      </c>
      <c r="Z1444">
        <v>409</v>
      </c>
      <c r="AA1444">
        <v>109</v>
      </c>
      <c r="AB1444">
        <v>402</v>
      </c>
      <c r="AC1444">
        <v>112</v>
      </c>
      <c r="AD1444" t="s">
        <v>20</v>
      </c>
      <c r="AE1444" t="s">
        <v>20</v>
      </c>
      <c r="AF1444">
        <v>4</v>
      </c>
      <c r="AG1444" t="s">
        <v>20</v>
      </c>
      <c r="AH1444" t="s">
        <v>20</v>
      </c>
      <c r="AI1444" s="30">
        <v>3</v>
      </c>
      <c r="AK1444">
        <v>1</v>
      </c>
      <c r="AL1444">
        <v>0</v>
      </c>
      <c r="AM1444">
        <v>0</v>
      </c>
      <c r="AN1444">
        <v>0</v>
      </c>
      <c r="AO1444">
        <v>0</v>
      </c>
      <c r="AQ1444" s="30">
        <v>1</v>
      </c>
      <c r="AR1444">
        <v>3</v>
      </c>
      <c r="AS1444">
        <v>0</v>
      </c>
      <c r="AT1444">
        <v>0</v>
      </c>
      <c r="AU1444">
        <v>0</v>
      </c>
      <c r="AV1444">
        <v>0</v>
      </c>
      <c r="BA1444" s="14" t="s">
        <v>2432</v>
      </c>
      <c r="BB1444" s="65" t="s">
        <v>1470</v>
      </c>
      <c r="BG1444" s="9"/>
      <c r="BI1444" t="s">
        <v>3146</v>
      </c>
    </row>
    <row r="1445" spans="1:61" s="44" customFormat="1" ht="15.75" thickBot="1" x14ac:dyDescent="0.3">
      <c r="A1445" s="165" t="s">
        <v>493</v>
      </c>
      <c r="B1445" s="44" t="s">
        <v>521</v>
      </c>
      <c r="C1445" s="44" t="str">
        <f>VLOOKUP(Tabelle1[[#This Row],[bank_name]],list_all_banks!$B$1:$C$691,2,FALSE)</f>
        <v>ESA48265169</v>
      </c>
      <c r="D1445" s="45" t="s">
        <v>522</v>
      </c>
      <c r="E1445" s="46" t="str">
        <f t="shared" si="22"/>
        <v>31.12.2014</v>
      </c>
      <c r="F1445" s="44">
        <v>2014</v>
      </c>
      <c r="G1445" s="44">
        <v>1</v>
      </c>
      <c r="H1445" s="44">
        <v>2</v>
      </c>
      <c r="I1445" s="44" t="s">
        <v>1382</v>
      </c>
      <c r="J1445" s="44">
        <v>2</v>
      </c>
      <c r="K1445" s="44" t="s">
        <v>1366</v>
      </c>
      <c r="L1445" s="44">
        <v>1</v>
      </c>
      <c r="M1445" s="44" t="s">
        <v>14</v>
      </c>
      <c r="N1445" s="44" t="s">
        <v>19</v>
      </c>
      <c r="O1445" s="45"/>
      <c r="P1445" s="44">
        <v>3</v>
      </c>
      <c r="Q1445" s="44">
        <v>0</v>
      </c>
      <c r="R1445" s="44">
        <v>0</v>
      </c>
      <c r="S1445" s="44">
        <v>0</v>
      </c>
      <c r="T1445" s="45"/>
      <c r="U1445" s="44">
        <v>0</v>
      </c>
      <c r="V1445" s="44">
        <v>0</v>
      </c>
      <c r="W1445" s="44" t="s">
        <v>20</v>
      </c>
      <c r="X1445" s="45"/>
      <c r="Y1445" s="44" t="s">
        <v>1650</v>
      </c>
      <c r="Z1445" s="44">
        <v>2104</v>
      </c>
      <c r="AA1445" s="44">
        <v>10428</v>
      </c>
      <c r="AB1445" s="44">
        <v>544</v>
      </c>
      <c r="AC1445" s="44">
        <v>134</v>
      </c>
      <c r="AD1445" s="44" t="s">
        <v>20</v>
      </c>
      <c r="AE1445" s="44" t="s">
        <v>20</v>
      </c>
      <c r="AF1445" s="44">
        <v>123</v>
      </c>
      <c r="AG1445" s="44" t="s">
        <v>20</v>
      </c>
      <c r="AH1445" s="44" t="s">
        <v>20</v>
      </c>
      <c r="AI1445" s="157">
        <v>3</v>
      </c>
      <c r="AJ1445" s="45"/>
      <c r="AK1445" s="44">
        <v>1</v>
      </c>
      <c r="AL1445" s="44">
        <v>0</v>
      </c>
      <c r="AM1445" s="44">
        <v>0</v>
      </c>
      <c r="AN1445" s="44">
        <v>0</v>
      </c>
      <c r="AO1445" s="44">
        <v>0</v>
      </c>
      <c r="AP1445" s="45"/>
      <c r="AQ1445" s="157">
        <v>1</v>
      </c>
      <c r="AR1445" s="44">
        <v>3</v>
      </c>
      <c r="AS1445" s="44">
        <v>0</v>
      </c>
      <c r="AT1445" s="44">
        <v>0</v>
      </c>
      <c r="AU1445" s="44">
        <v>0</v>
      </c>
      <c r="AV1445" s="44">
        <v>0</v>
      </c>
      <c r="AY1445" s="45"/>
      <c r="AZ1445" s="46"/>
      <c r="BA1445" s="47" t="s">
        <v>2432</v>
      </c>
      <c r="BB1445" s="237" t="s">
        <v>1470</v>
      </c>
      <c r="BH1445" s="45"/>
      <c r="BI1445" t="s">
        <v>3146</v>
      </c>
    </row>
    <row r="1446" spans="1:61" x14ac:dyDescent="0.25">
      <c r="A1446" s="21" t="s">
        <v>493</v>
      </c>
      <c r="B1446" t="s">
        <v>521</v>
      </c>
      <c r="C1446" t="str">
        <f>VLOOKUP(Tabelle1[[#This Row],[bank_name]],list_all_banks!$B$1:$C$691,2,FALSE)</f>
        <v>ESA48265169</v>
      </c>
      <c r="D1446" s="6" t="s">
        <v>522</v>
      </c>
      <c r="E1446" s="42" t="str">
        <f t="shared" si="22"/>
        <v>31.12.2015</v>
      </c>
      <c r="F1446">
        <v>2015</v>
      </c>
      <c r="G1446">
        <v>1</v>
      </c>
      <c r="H1446">
        <v>2</v>
      </c>
      <c r="I1446" t="s">
        <v>1382</v>
      </c>
      <c r="J1446" s="33">
        <v>2</v>
      </c>
      <c r="K1446" s="33" t="s">
        <v>1366</v>
      </c>
      <c r="L1446">
        <v>1</v>
      </c>
      <c r="M1446" t="s">
        <v>14</v>
      </c>
      <c r="N1446" t="s">
        <v>19</v>
      </c>
      <c r="P1446">
        <v>3</v>
      </c>
      <c r="Q1446">
        <v>0</v>
      </c>
      <c r="R1446">
        <v>0</v>
      </c>
      <c r="S1446">
        <v>0</v>
      </c>
      <c r="U1446">
        <v>0</v>
      </c>
      <c r="V1446">
        <v>0</v>
      </c>
      <c r="W1446" t="s">
        <v>20</v>
      </c>
      <c r="Y1446" t="s">
        <v>820</v>
      </c>
      <c r="Z1446">
        <v>92</v>
      </c>
      <c r="AA1446">
        <v>161</v>
      </c>
      <c r="AB1446">
        <v>7</v>
      </c>
      <c r="AC1446">
        <v>0</v>
      </c>
      <c r="AD1446" t="s">
        <v>20</v>
      </c>
      <c r="AE1446" t="s">
        <v>20</v>
      </c>
      <c r="AF1446">
        <v>-6</v>
      </c>
      <c r="AG1446" t="s">
        <v>20</v>
      </c>
      <c r="AH1446" t="s">
        <v>20</v>
      </c>
      <c r="AI1446" s="30">
        <v>3</v>
      </c>
      <c r="AK1446">
        <v>1</v>
      </c>
      <c r="AL1446">
        <v>0</v>
      </c>
      <c r="AM1446">
        <v>0</v>
      </c>
      <c r="AN1446">
        <v>0</v>
      </c>
      <c r="AO1446">
        <v>0</v>
      </c>
      <c r="AQ1446" s="30">
        <v>1</v>
      </c>
      <c r="AR1446">
        <v>3</v>
      </c>
      <c r="AS1446">
        <v>0</v>
      </c>
      <c r="AT1446">
        <v>0</v>
      </c>
      <c r="AU1446">
        <v>0</v>
      </c>
      <c r="AV1446">
        <v>0</v>
      </c>
      <c r="AY1446" s="6" t="s">
        <v>2734</v>
      </c>
      <c r="BA1446" s="14" t="s">
        <v>2433</v>
      </c>
      <c r="BB1446" s="6" t="s">
        <v>1471</v>
      </c>
      <c r="BG1446" s="9"/>
      <c r="BI1446" t="s">
        <v>3146</v>
      </c>
    </row>
    <row r="1447" spans="1:61" x14ac:dyDescent="0.25">
      <c r="A1447" s="21" t="s">
        <v>493</v>
      </c>
      <c r="B1447" t="s">
        <v>521</v>
      </c>
      <c r="C1447" t="str">
        <f>VLOOKUP(Tabelle1[[#This Row],[bank_name]],list_all_banks!$B$1:$C$691,2,FALSE)</f>
        <v>ESA48265169</v>
      </c>
      <c r="D1447" s="6" t="s">
        <v>522</v>
      </c>
      <c r="E1447" s="42" t="str">
        <f t="shared" si="22"/>
        <v>31.12.2015</v>
      </c>
      <c r="F1447">
        <v>2015</v>
      </c>
      <c r="G1447">
        <v>1</v>
      </c>
      <c r="H1447">
        <v>2</v>
      </c>
      <c r="I1447" t="s">
        <v>1382</v>
      </c>
      <c r="J1447" s="33">
        <v>2</v>
      </c>
      <c r="K1447" s="33" t="s">
        <v>1366</v>
      </c>
      <c r="L1447">
        <v>1</v>
      </c>
      <c r="M1447" t="s">
        <v>14</v>
      </c>
      <c r="N1447" t="s">
        <v>19</v>
      </c>
      <c r="P1447">
        <v>3</v>
      </c>
      <c r="Q1447">
        <v>0</v>
      </c>
      <c r="R1447">
        <v>0</v>
      </c>
      <c r="S1447">
        <v>0</v>
      </c>
      <c r="U1447">
        <v>0</v>
      </c>
      <c r="V1447">
        <v>0</v>
      </c>
      <c r="W1447" t="s">
        <v>20</v>
      </c>
      <c r="Y1447" t="s">
        <v>493</v>
      </c>
      <c r="Z1447">
        <v>6785</v>
      </c>
      <c r="AA1447">
        <v>32903</v>
      </c>
      <c r="AB1447">
        <v>-1576</v>
      </c>
      <c r="AC1447">
        <v>-335</v>
      </c>
      <c r="AD1447" t="s">
        <v>20</v>
      </c>
      <c r="AE1447" t="s">
        <v>20</v>
      </c>
      <c r="AF1447">
        <v>-342</v>
      </c>
      <c r="AG1447" t="s">
        <v>20</v>
      </c>
      <c r="AH1447" t="s">
        <v>20</v>
      </c>
      <c r="AI1447" s="30">
        <v>3</v>
      </c>
      <c r="AK1447">
        <v>1</v>
      </c>
      <c r="AL1447">
        <v>0</v>
      </c>
      <c r="AM1447">
        <v>0</v>
      </c>
      <c r="AN1447">
        <v>0</v>
      </c>
      <c r="AO1447">
        <v>0</v>
      </c>
      <c r="AQ1447" s="30">
        <v>1</v>
      </c>
      <c r="AR1447">
        <v>3</v>
      </c>
      <c r="AS1447">
        <v>0</v>
      </c>
      <c r="AT1447">
        <v>0</v>
      </c>
      <c r="AU1447">
        <v>0</v>
      </c>
      <c r="AV1447">
        <v>0</v>
      </c>
      <c r="BA1447" s="14" t="s">
        <v>2433</v>
      </c>
      <c r="BB1447" s="6" t="s">
        <v>1471</v>
      </c>
      <c r="BG1447" s="9"/>
      <c r="BI1447" t="s">
        <v>3146</v>
      </c>
    </row>
    <row r="1448" spans="1:61" x14ac:dyDescent="0.25">
      <c r="A1448" s="21" t="s">
        <v>493</v>
      </c>
      <c r="B1448" t="s">
        <v>521</v>
      </c>
      <c r="C1448" t="str">
        <f>VLOOKUP(Tabelle1[[#This Row],[bank_name]],list_all_banks!$B$1:$C$691,2,FALSE)</f>
        <v>ESA48265169</v>
      </c>
      <c r="D1448" s="6" t="s">
        <v>522</v>
      </c>
      <c r="E1448" s="42" t="str">
        <f t="shared" si="22"/>
        <v>31.12.2015</v>
      </c>
      <c r="F1448">
        <v>2015</v>
      </c>
      <c r="G1448">
        <v>1</v>
      </c>
      <c r="H1448">
        <v>2</v>
      </c>
      <c r="I1448" t="s">
        <v>1382</v>
      </c>
      <c r="J1448" s="33">
        <v>2</v>
      </c>
      <c r="K1448" s="33" t="s">
        <v>1366</v>
      </c>
      <c r="L1448">
        <v>1</v>
      </c>
      <c r="M1448" t="s">
        <v>14</v>
      </c>
      <c r="N1448" t="s">
        <v>19</v>
      </c>
      <c r="P1448">
        <v>3</v>
      </c>
      <c r="Q1448">
        <v>0</v>
      </c>
      <c r="R1448">
        <v>0</v>
      </c>
      <c r="S1448">
        <v>0</v>
      </c>
      <c r="U1448">
        <v>0</v>
      </c>
      <c r="V1448">
        <v>0</v>
      </c>
      <c r="W1448" t="s">
        <v>20</v>
      </c>
      <c r="Y1448" t="s">
        <v>658</v>
      </c>
      <c r="Z1448">
        <v>81</v>
      </c>
      <c r="AA1448">
        <v>84</v>
      </c>
      <c r="AB1448">
        <v>50</v>
      </c>
      <c r="AC1448">
        <v>24</v>
      </c>
      <c r="AD1448" t="s">
        <v>20</v>
      </c>
      <c r="AE1448" t="s">
        <v>20</v>
      </c>
      <c r="AF1448">
        <v>14</v>
      </c>
      <c r="AG1448" t="s">
        <v>20</v>
      </c>
      <c r="AH1448" t="s">
        <v>20</v>
      </c>
      <c r="AI1448" s="30">
        <v>3</v>
      </c>
      <c r="AK1448">
        <v>1</v>
      </c>
      <c r="AL1448">
        <v>0</v>
      </c>
      <c r="AM1448">
        <v>0</v>
      </c>
      <c r="AN1448">
        <v>0</v>
      </c>
      <c r="AO1448">
        <v>0</v>
      </c>
      <c r="AQ1448" s="30">
        <v>1</v>
      </c>
      <c r="AR1448">
        <v>3</v>
      </c>
      <c r="AS1448">
        <v>0</v>
      </c>
      <c r="AT1448">
        <v>0</v>
      </c>
      <c r="AU1448">
        <v>0</v>
      </c>
      <c r="AV1448">
        <v>0</v>
      </c>
      <c r="BA1448" s="14" t="s">
        <v>2433</v>
      </c>
      <c r="BB1448" s="6" t="s">
        <v>1471</v>
      </c>
      <c r="BG1448" s="9"/>
      <c r="BI1448" t="s">
        <v>3146</v>
      </c>
    </row>
    <row r="1449" spans="1:61" x14ac:dyDescent="0.25">
      <c r="A1449" s="88" t="s">
        <v>493</v>
      </c>
      <c r="B1449" s="9" t="s">
        <v>521</v>
      </c>
      <c r="C1449" s="9" t="str">
        <f>VLOOKUP(Tabelle1[[#This Row],[bank_name]],list_all_banks!$B$1:$C$691,2,FALSE)</f>
        <v>ESA48265169</v>
      </c>
      <c r="D1449" s="6" t="s">
        <v>522</v>
      </c>
      <c r="E1449" s="42" t="str">
        <f t="shared" si="22"/>
        <v>31.12.2015</v>
      </c>
      <c r="F1449" s="9">
        <v>2015</v>
      </c>
      <c r="G1449" s="9">
        <v>1</v>
      </c>
      <c r="H1449" s="9">
        <v>2</v>
      </c>
      <c r="I1449" s="9" t="s">
        <v>1382</v>
      </c>
      <c r="J1449" s="69">
        <v>2</v>
      </c>
      <c r="K1449" s="69" t="s">
        <v>1366</v>
      </c>
      <c r="L1449" s="9">
        <v>1</v>
      </c>
      <c r="M1449" s="9" t="s">
        <v>14</v>
      </c>
      <c r="N1449" s="9" t="s">
        <v>19</v>
      </c>
      <c r="P1449" s="9">
        <v>3</v>
      </c>
      <c r="Q1449" s="9">
        <v>0</v>
      </c>
      <c r="R1449" s="9">
        <v>0</v>
      </c>
      <c r="S1449" s="9">
        <v>0</v>
      </c>
      <c r="U1449" s="9">
        <v>0</v>
      </c>
      <c r="V1449" s="9">
        <v>0</v>
      </c>
      <c r="W1449" s="9" t="s">
        <v>20</v>
      </c>
      <c r="Y1449" s="9" t="s">
        <v>1</v>
      </c>
      <c r="Z1449" s="9">
        <v>52</v>
      </c>
      <c r="AA1449" s="9">
        <v>46</v>
      </c>
      <c r="AB1449" s="9">
        <v>41</v>
      </c>
      <c r="AC1449" s="9">
        <v>9</v>
      </c>
      <c r="AD1449" s="9" t="s">
        <v>20</v>
      </c>
      <c r="AE1449" s="9" t="s">
        <v>20</v>
      </c>
      <c r="AF1449" s="9">
        <v>11</v>
      </c>
      <c r="AG1449" s="9" t="s">
        <v>20</v>
      </c>
      <c r="AH1449" s="9" t="s">
        <v>20</v>
      </c>
      <c r="AI1449" s="30">
        <v>3</v>
      </c>
      <c r="AK1449" s="9">
        <v>1</v>
      </c>
      <c r="AL1449" s="9">
        <v>0</v>
      </c>
      <c r="AM1449" s="9">
        <v>0</v>
      </c>
      <c r="AN1449" s="9">
        <v>0</v>
      </c>
      <c r="AO1449" s="9">
        <v>0</v>
      </c>
      <c r="AQ1449" s="90">
        <v>1</v>
      </c>
      <c r="AR1449" s="9">
        <v>3</v>
      </c>
      <c r="AS1449" s="9">
        <v>0</v>
      </c>
      <c r="AT1449" s="9">
        <v>0</v>
      </c>
      <c r="AU1449" s="9">
        <v>0</v>
      </c>
      <c r="AV1449" s="9">
        <v>0</v>
      </c>
      <c r="AW1449" s="9"/>
      <c r="AX1449" s="9"/>
      <c r="BA1449" s="63" t="s">
        <v>2433</v>
      </c>
      <c r="BB1449" s="6" t="s">
        <v>1471</v>
      </c>
      <c r="BG1449" s="9"/>
      <c r="BI1449" t="s">
        <v>3146</v>
      </c>
    </row>
    <row r="1450" spans="1:61" x14ac:dyDescent="0.25">
      <c r="A1450" s="21" t="s">
        <v>493</v>
      </c>
      <c r="B1450" t="s">
        <v>521</v>
      </c>
      <c r="C1450" t="str">
        <f>VLOOKUP(Tabelle1[[#This Row],[bank_name]],list_all_banks!$B$1:$C$691,2,FALSE)</f>
        <v>ESA48265169</v>
      </c>
      <c r="D1450" s="6" t="s">
        <v>522</v>
      </c>
      <c r="E1450" s="42" t="str">
        <f t="shared" si="22"/>
        <v>31.12.2015</v>
      </c>
      <c r="F1450">
        <v>2015</v>
      </c>
      <c r="G1450">
        <v>1</v>
      </c>
      <c r="H1450">
        <v>2</v>
      </c>
      <c r="I1450" t="s">
        <v>1382</v>
      </c>
      <c r="J1450" s="33">
        <v>2</v>
      </c>
      <c r="K1450" s="33" t="s">
        <v>1366</v>
      </c>
      <c r="L1450">
        <v>1</v>
      </c>
      <c r="M1450" t="s">
        <v>14</v>
      </c>
      <c r="N1450" t="s">
        <v>19</v>
      </c>
      <c r="P1450">
        <v>3</v>
      </c>
      <c r="Q1450">
        <v>0</v>
      </c>
      <c r="R1450">
        <v>0</v>
      </c>
      <c r="S1450">
        <v>0</v>
      </c>
      <c r="U1450">
        <v>0</v>
      </c>
      <c r="V1450">
        <v>0</v>
      </c>
      <c r="W1450" t="s">
        <v>20</v>
      </c>
      <c r="Y1450" t="s">
        <v>1657</v>
      </c>
      <c r="Z1450">
        <v>46</v>
      </c>
      <c r="AA1450">
        <v>128</v>
      </c>
      <c r="AB1450">
        <v>14</v>
      </c>
      <c r="AC1450">
        <v>0</v>
      </c>
      <c r="AD1450" t="s">
        <v>20</v>
      </c>
      <c r="AE1450" t="s">
        <v>20</v>
      </c>
      <c r="AF1450">
        <v>0</v>
      </c>
      <c r="AG1450" t="s">
        <v>20</v>
      </c>
      <c r="AH1450" t="s">
        <v>20</v>
      </c>
      <c r="AI1450" s="30">
        <v>3</v>
      </c>
      <c r="AK1450">
        <v>1</v>
      </c>
      <c r="AL1450">
        <v>0</v>
      </c>
      <c r="AM1450">
        <v>0</v>
      </c>
      <c r="AN1450">
        <v>0</v>
      </c>
      <c r="AO1450">
        <v>0</v>
      </c>
      <c r="AQ1450" s="30">
        <v>1</v>
      </c>
      <c r="AR1450">
        <v>3</v>
      </c>
      <c r="AS1450">
        <v>0</v>
      </c>
      <c r="AT1450">
        <v>0</v>
      </c>
      <c r="AU1450">
        <v>0</v>
      </c>
      <c r="AV1450">
        <v>0</v>
      </c>
      <c r="BA1450" s="14" t="s">
        <v>2433</v>
      </c>
      <c r="BB1450" s="6" t="s">
        <v>1471</v>
      </c>
      <c r="BG1450" s="9"/>
      <c r="BI1450" t="s">
        <v>3146</v>
      </c>
    </row>
    <row r="1451" spans="1:61" x14ac:dyDescent="0.25">
      <c r="A1451" s="88" t="s">
        <v>493</v>
      </c>
      <c r="B1451" s="9" t="s">
        <v>521</v>
      </c>
      <c r="C1451" s="9" t="str">
        <f>VLOOKUP(Tabelle1[[#This Row],[bank_name]],list_all_banks!$B$1:$C$691,2,FALSE)</f>
        <v>ESA48265169</v>
      </c>
      <c r="D1451" s="6" t="s">
        <v>522</v>
      </c>
      <c r="E1451" s="42" t="str">
        <f t="shared" si="22"/>
        <v>31.12.2015</v>
      </c>
      <c r="F1451" s="9">
        <v>2015</v>
      </c>
      <c r="G1451" s="9">
        <v>1</v>
      </c>
      <c r="H1451" s="9">
        <v>2</v>
      </c>
      <c r="I1451" s="9" t="s">
        <v>1382</v>
      </c>
      <c r="J1451" s="69">
        <v>2</v>
      </c>
      <c r="K1451" s="69" t="s">
        <v>1366</v>
      </c>
      <c r="L1451" s="9">
        <v>1</v>
      </c>
      <c r="M1451" s="9" t="s">
        <v>14</v>
      </c>
      <c r="N1451" s="9" t="s">
        <v>19</v>
      </c>
      <c r="P1451" s="9">
        <v>3</v>
      </c>
      <c r="Q1451" s="9">
        <v>0</v>
      </c>
      <c r="R1451" s="9">
        <v>0</v>
      </c>
      <c r="S1451" s="9">
        <v>0</v>
      </c>
      <c r="U1451" s="9">
        <v>0</v>
      </c>
      <c r="V1451" s="9">
        <v>0</v>
      </c>
      <c r="W1451" s="9" t="s">
        <v>20</v>
      </c>
      <c r="Y1451" s="9" t="s">
        <v>1001</v>
      </c>
      <c r="Z1451" s="9">
        <v>12</v>
      </c>
      <c r="AA1451" s="9">
        <v>4</v>
      </c>
      <c r="AB1451" s="9">
        <v>27</v>
      </c>
      <c r="AC1451" s="9">
        <v>2</v>
      </c>
      <c r="AD1451" s="9" t="s">
        <v>20</v>
      </c>
      <c r="AE1451" s="9" t="s">
        <v>20</v>
      </c>
      <c r="AF1451" s="9">
        <v>5</v>
      </c>
      <c r="AG1451" s="9" t="s">
        <v>20</v>
      </c>
      <c r="AH1451" s="9" t="s">
        <v>20</v>
      </c>
      <c r="AI1451" s="30">
        <v>3</v>
      </c>
      <c r="AK1451" s="9">
        <v>1</v>
      </c>
      <c r="AL1451" s="9">
        <v>0</v>
      </c>
      <c r="AM1451" s="9">
        <v>0</v>
      </c>
      <c r="AN1451" s="9">
        <v>0</v>
      </c>
      <c r="AO1451" s="9">
        <v>0</v>
      </c>
      <c r="AQ1451" s="90">
        <v>1</v>
      </c>
      <c r="AR1451" s="9">
        <v>3</v>
      </c>
      <c r="AS1451" s="9">
        <v>0</v>
      </c>
      <c r="AT1451" s="9">
        <v>0</v>
      </c>
      <c r="AU1451" s="9">
        <v>0</v>
      </c>
      <c r="AV1451" s="9">
        <v>0</v>
      </c>
      <c r="AW1451" s="9"/>
      <c r="AX1451" s="9"/>
      <c r="BA1451" s="63" t="s">
        <v>2433</v>
      </c>
      <c r="BB1451" s="6" t="s">
        <v>1471</v>
      </c>
      <c r="BG1451" s="9"/>
      <c r="BI1451" t="s">
        <v>3146</v>
      </c>
    </row>
    <row r="1452" spans="1:61" x14ac:dyDescent="0.25">
      <c r="A1452" s="21" t="s">
        <v>493</v>
      </c>
      <c r="B1452" t="s">
        <v>521</v>
      </c>
      <c r="C1452" t="str">
        <f>VLOOKUP(Tabelle1[[#This Row],[bank_name]],list_all_banks!$B$1:$C$691,2,FALSE)</f>
        <v>ESA48265169</v>
      </c>
      <c r="D1452" s="6" t="s">
        <v>522</v>
      </c>
      <c r="E1452" s="42" t="str">
        <f t="shared" si="22"/>
        <v>31.12.2015</v>
      </c>
      <c r="F1452">
        <v>2015</v>
      </c>
      <c r="G1452">
        <v>1</v>
      </c>
      <c r="H1452">
        <v>2</v>
      </c>
      <c r="I1452" t="s">
        <v>1382</v>
      </c>
      <c r="J1452" s="33">
        <v>2</v>
      </c>
      <c r="K1452" s="33" t="s">
        <v>1366</v>
      </c>
      <c r="L1452">
        <v>1</v>
      </c>
      <c r="M1452" t="s">
        <v>14</v>
      </c>
      <c r="N1452" t="s">
        <v>19</v>
      </c>
      <c r="P1452">
        <v>3</v>
      </c>
      <c r="Q1452">
        <v>0</v>
      </c>
      <c r="R1452">
        <v>0</v>
      </c>
      <c r="S1452">
        <v>0</v>
      </c>
      <c r="U1452">
        <v>0</v>
      </c>
      <c r="V1452">
        <v>0</v>
      </c>
      <c r="W1452" t="s">
        <v>20</v>
      </c>
      <c r="Y1452" t="s">
        <v>1020</v>
      </c>
      <c r="Z1452">
        <v>93</v>
      </c>
      <c r="AA1452">
        <v>78</v>
      </c>
      <c r="AB1452">
        <v>104</v>
      </c>
      <c r="AC1452">
        <v>15</v>
      </c>
      <c r="AD1452" t="s">
        <v>20</v>
      </c>
      <c r="AE1452" t="s">
        <v>20</v>
      </c>
      <c r="AF1452">
        <v>35</v>
      </c>
      <c r="AG1452" t="s">
        <v>20</v>
      </c>
      <c r="AH1452" t="s">
        <v>20</v>
      </c>
      <c r="AI1452" s="30">
        <v>3</v>
      </c>
      <c r="AK1452">
        <v>1</v>
      </c>
      <c r="AL1452">
        <v>0</v>
      </c>
      <c r="AM1452">
        <v>0</v>
      </c>
      <c r="AN1452">
        <v>0</v>
      </c>
      <c r="AO1452">
        <v>0</v>
      </c>
      <c r="AQ1452" s="30">
        <v>1</v>
      </c>
      <c r="AR1452">
        <v>3</v>
      </c>
      <c r="AS1452">
        <v>0</v>
      </c>
      <c r="AT1452">
        <v>0</v>
      </c>
      <c r="AU1452" s="9">
        <v>0</v>
      </c>
      <c r="AV1452">
        <v>0</v>
      </c>
      <c r="BA1452" s="14" t="s">
        <v>2433</v>
      </c>
      <c r="BB1452" s="6" t="s">
        <v>1471</v>
      </c>
      <c r="BG1452" s="9"/>
      <c r="BI1452" t="s">
        <v>3146</v>
      </c>
    </row>
    <row r="1453" spans="1:61" x14ac:dyDescent="0.25">
      <c r="A1453" s="88" t="s">
        <v>493</v>
      </c>
      <c r="B1453" s="9" t="s">
        <v>521</v>
      </c>
      <c r="C1453" s="9" t="str">
        <f>VLOOKUP(Tabelle1[[#This Row],[bank_name]],list_all_banks!$B$1:$C$691,2,FALSE)</f>
        <v>ESA48265169</v>
      </c>
      <c r="D1453" s="6" t="s">
        <v>522</v>
      </c>
      <c r="E1453" s="42" t="str">
        <f t="shared" si="22"/>
        <v>31.12.2015</v>
      </c>
      <c r="F1453">
        <v>2015</v>
      </c>
      <c r="G1453">
        <v>1</v>
      </c>
      <c r="H1453">
        <v>2</v>
      </c>
      <c r="I1453" t="s">
        <v>1382</v>
      </c>
      <c r="J1453" s="33">
        <v>2</v>
      </c>
      <c r="K1453" s="33" t="s">
        <v>1366</v>
      </c>
      <c r="L1453">
        <v>1</v>
      </c>
      <c r="M1453" t="s">
        <v>14</v>
      </c>
      <c r="N1453" t="s">
        <v>19</v>
      </c>
      <c r="P1453">
        <v>3</v>
      </c>
      <c r="Q1453">
        <v>0</v>
      </c>
      <c r="R1453">
        <v>0</v>
      </c>
      <c r="S1453">
        <v>0</v>
      </c>
      <c r="U1453">
        <v>0</v>
      </c>
      <c r="V1453">
        <v>0</v>
      </c>
      <c r="W1453" t="s">
        <v>20</v>
      </c>
      <c r="Y1453" t="s">
        <v>1170</v>
      </c>
      <c r="Z1453">
        <v>12</v>
      </c>
      <c r="AA1453">
        <v>3</v>
      </c>
      <c r="AB1453">
        <v>0</v>
      </c>
      <c r="AC1453">
        <v>3</v>
      </c>
      <c r="AD1453" t="s">
        <v>20</v>
      </c>
      <c r="AE1453" t="s">
        <v>20</v>
      </c>
      <c r="AF1453">
        <v>4</v>
      </c>
      <c r="AG1453" t="s">
        <v>20</v>
      </c>
      <c r="AH1453" t="s">
        <v>20</v>
      </c>
      <c r="AI1453" s="30">
        <v>3</v>
      </c>
      <c r="AK1453">
        <v>1</v>
      </c>
      <c r="AL1453">
        <v>0</v>
      </c>
      <c r="AM1453">
        <v>0</v>
      </c>
      <c r="AN1453">
        <v>0</v>
      </c>
      <c r="AO1453">
        <v>0</v>
      </c>
      <c r="AQ1453" s="30">
        <v>1</v>
      </c>
      <c r="AR1453">
        <v>3</v>
      </c>
      <c r="AS1453">
        <v>0</v>
      </c>
      <c r="AT1453">
        <v>0</v>
      </c>
      <c r="AU1453">
        <v>0</v>
      </c>
      <c r="AV1453">
        <v>0</v>
      </c>
      <c r="BA1453" s="14" t="s">
        <v>2433</v>
      </c>
      <c r="BB1453" s="6" t="s">
        <v>1471</v>
      </c>
      <c r="BG1453" s="9"/>
      <c r="BI1453" t="s">
        <v>3146</v>
      </c>
    </row>
    <row r="1454" spans="1:61" x14ac:dyDescent="0.25">
      <c r="A1454" s="21" t="s">
        <v>493</v>
      </c>
      <c r="B1454" t="s">
        <v>521</v>
      </c>
      <c r="C1454" t="str">
        <f>VLOOKUP(Tabelle1[[#This Row],[bank_name]],list_all_banks!$B$1:$C$691,2,FALSE)</f>
        <v>ESA48265169</v>
      </c>
      <c r="D1454" s="6" t="s">
        <v>522</v>
      </c>
      <c r="E1454" s="42" t="str">
        <f t="shared" si="22"/>
        <v>31.12.2015</v>
      </c>
      <c r="F1454">
        <v>2015</v>
      </c>
      <c r="G1454">
        <v>1</v>
      </c>
      <c r="H1454">
        <v>2</v>
      </c>
      <c r="I1454" t="s">
        <v>1382</v>
      </c>
      <c r="J1454" s="33">
        <v>2</v>
      </c>
      <c r="K1454" s="33" t="s">
        <v>1366</v>
      </c>
      <c r="L1454">
        <v>1</v>
      </c>
      <c r="M1454" t="s">
        <v>14</v>
      </c>
      <c r="N1454" t="s">
        <v>19</v>
      </c>
      <c r="P1454">
        <v>3</v>
      </c>
      <c r="Q1454">
        <v>0</v>
      </c>
      <c r="R1454">
        <v>0</v>
      </c>
      <c r="S1454">
        <v>0</v>
      </c>
      <c r="U1454">
        <v>0</v>
      </c>
      <c r="V1454">
        <v>0</v>
      </c>
      <c r="W1454" t="s">
        <v>20</v>
      </c>
      <c r="Y1454" t="s">
        <v>1289</v>
      </c>
      <c r="Z1454">
        <v>115</v>
      </c>
      <c r="AA1454">
        <v>522</v>
      </c>
      <c r="AB1454">
        <v>47</v>
      </c>
      <c r="AC1454">
        <v>4</v>
      </c>
      <c r="AD1454" t="s">
        <v>20</v>
      </c>
      <c r="AE1454" t="s">
        <v>20</v>
      </c>
      <c r="AF1454">
        <v>16</v>
      </c>
      <c r="AG1454" t="s">
        <v>20</v>
      </c>
      <c r="AH1454" t="s">
        <v>20</v>
      </c>
      <c r="AI1454" s="30">
        <v>3</v>
      </c>
      <c r="AK1454">
        <v>1</v>
      </c>
      <c r="AL1454">
        <v>0</v>
      </c>
      <c r="AM1454">
        <v>0</v>
      </c>
      <c r="AN1454">
        <v>0</v>
      </c>
      <c r="AO1454">
        <v>0</v>
      </c>
      <c r="AQ1454" s="30">
        <v>1</v>
      </c>
      <c r="AR1454">
        <v>3</v>
      </c>
      <c r="AS1454">
        <v>0</v>
      </c>
      <c r="AT1454">
        <v>0</v>
      </c>
      <c r="AU1454">
        <v>0</v>
      </c>
      <c r="AV1454">
        <v>0</v>
      </c>
      <c r="BA1454" s="14" t="s">
        <v>2433</v>
      </c>
      <c r="BB1454" s="6" t="s">
        <v>1471</v>
      </c>
      <c r="BG1454" s="9"/>
      <c r="BI1454" t="s">
        <v>3146</v>
      </c>
    </row>
    <row r="1455" spans="1:61" x14ac:dyDescent="0.25">
      <c r="A1455" s="21" t="s">
        <v>493</v>
      </c>
      <c r="B1455" t="s">
        <v>521</v>
      </c>
      <c r="C1455" t="str">
        <f>VLOOKUP(Tabelle1[[#This Row],[bank_name]],list_all_banks!$B$1:$C$691,2,FALSE)</f>
        <v>ESA48265169</v>
      </c>
      <c r="D1455" s="6" t="s">
        <v>522</v>
      </c>
      <c r="E1455" s="42" t="str">
        <f t="shared" si="22"/>
        <v>31.12.2015</v>
      </c>
      <c r="F1455">
        <v>2015</v>
      </c>
      <c r="G1455">
        <v>1</v>
      </c>
      <c r="H1455">
        <v>2</v>
      </c>
      <c r="I1455" t="s">
        <v>1382</v>
      </c>
      <c r="J1455" s="33">
        <v>2</v>
      </c>
      <c r="K1455" s="33" t="s">
        <v>1366</v>
      </c>
      <c r="L1455">
        <v>1</v>
      </c>
      <c r="M1455" t="s">
        <v>14</v>
      </c>
      <c r="N1455" t="s">
        <v>19</v>
      </c>
      <c r="P1455">
        <v>3</v>
      </c>
      <c r="Q1455">
        <v>0</v>
      </c>
      <c r="R1455">
        <v>0</v>
      </c>
      <c r="S1455">
        <v>0</v>
      </c>
      <c r="U1455">
        <v>0</v>
      </c>
      <c r="V1455">
        <v>0</v>
      </c>
      <c r="W1455" t="s">
        <v>20</v>
      </c>
      <c r="Y1455" t="s">
        <v>1651</v>
      </c>
      <c r="Z1455">
        <v>49</v>
      </c>
      <c r="AA1455">
        <v>125</v>
      </c>
      <c r="AB1455">
        <v>10</v>
      </c>
      <c r="AC1455">
        <v>5</v>
      </c>
      <c r="AD1455" t="s">
        <v>20</v>
      </c>
      <c r="AE1455" t="s">
        <v>20</v>
      </c>
      <c r="AF1455">
        <v>3</v>
      </c>
      <c r="AG1455" t="s">
        <v>20</v>
      </c>
      <c r="AH1455" t="s">
        <v>20</v>
      </c>
      <c r="AI1455" s="30">
        <v>3</v>
      </c>
      <c r="AK1455">
        <v>1</v>
      </c>
      <c r="AL1455">
        <v>0</v>
      </c>
      <c r="AM1455">
        <v>0</v>
      </c>
      <c r="AN1455">
        <v>0</v>
      </c>
      <c r="AO1455">
        <v>0</v>
      </c>
      <c r="AQ1455" s="30">
        <v>1</v>
      </c>
      <c r="AR1455">
        <v>3</v>
      </c>
      <c r="AS1455">
        <v>0</v>
      </c>
      <c r="AT1455">
        <v>0</v>
      </c>
      <c r="AU1455">
        <v>0</v>
      </c>
      <c r="AV1455">
        <v>0</v>
      </c>
      <c r="BA1455" s="14" t="s">
        <v>2433</v>
      </c>
      <c r="BB1455" s="6" t="s">
        <v>1471</v>
      </c>
      <c r="BG1455" s="9"/>
      <c r="BI1455" t="s">
        <v>3146</v>
      </c>
    </row>
    <row r="1456" spans="1:61" x14ac:dyDescent="0.25">
      <c r="A1456" s="88" t="s">
        <v>493</v>
      </c>
      <c r="B1456" s="9" t="s">
        <v>521</v>
      </c>
      <c r="C1456" s="9" t="str">
        <f>VLOOKUP(Tabelle1[[#This Row],[bank_name]],list_all_banks!$B$1:$C$691,2,FALSE)</f>
        <v>ESA48265169</v>
      </c>
      <c r="D1456" s="6" t="s">
        <v>522</v>
      </c>
      <c r="E1456" s="42" t="str">
        <f t="shared" si="22"/>
        <v>31.12.2015</v>
      </c>
      <c r="F1456" s="9">
        <v>2015</v>
      </c>
      <c r="G1456" s="9">
        <v>1</v>
      </c>
      <c r="H1456" s="9">
        <v>2</v>
      </c>
      <c r="I1456" s="9" t="s">
        <v>1382</v>
      </c>
      <c r="J1456" s="69">
        <v>2</v>
      </c>
      <c r="K1456" s="69" t="s">
        <v>1366</v>
      </c>
      <c r="L1456" s="9">
        <v>1</v>
      </c>
      <c r="M1456" s="9" t="s">
        <v>14</v>
      </c>
      <c r="N1456" s="9" t="s">
        <v>19</v>
      </c>
      <c r="P1456" s="9">
        <v>3</v>
      </c>
      <c r="Q1456" s="9">
        <v>0</v>
      </c>
      <c r="R1456" s="9">
        <v>0</v>
      </c>
      <c r="S1456" s="9">
        <v>0</v>
      </c>
      <c r="U1456" s="9">
        <v>0</v>
      </c>
      <c r="V1456" s="9">
        <v>0</v>
      </c>
      <c r="W1456" s="9" t="s">
        <v>20</v>
      </c>
      <c r="Y1456" s="9" t="s">
        <v>1632</v>
      </c>
      <c r="Z1456" s="9">
        <v>1277</v>
      </c>
      <c r="AA1456" s="9">
        <v>5974</v>
      </c>
      <c r="AB1456" s="9">
        <v>515</v>
      </c>
      <c r="AC1456" s="9">
        <v>113</v>
      </c>
      <c r="AD1456" s="9" t="s">
        <v>20</v>
      </c>
      <c r="AE1456" s="9" t="s">
        <v>20</v>
      </c>
      <c r="AF1456" s="9">
        <v>172</v>
      </c>
      <c r="AG1456" s="9" t="s">
        <v>20</v>
      </c>
      <c r="AH1456" s="9" t="s">
        <v>20</v>
      </c>
      <c r="AI1456" s="90">
        <v>3</v>
      </c>
      <c r="AK1456" s="9">
        <v>1</v>
      </c>
      <c r="AL1456" s="9">
        <v>0</v>
      </c>
      <c r="AM1456" s="9">
        <v>0</v>
      </c>
      <c r="AN1456" s="9">
        <v>0</v>
      </c>
      <c r="AO1456" s="9">
        <v>0</v>
      </c>
      <c r="AQ1456" s="90">
        <v>1</v>
      </c>
      <c r="AR1456" s="9">
        <v>3</v>
      </c>
      <c r="AS1456" s="9">
        <v>0</v>
      </c>
      <c r="AT1456" s="9">
        <v>0</v>
      </c>
      <c r="AU1456" s="9">
        <v>0</v>
      </c>
      <c r="AV1456" s="9">
        <v>0</v>
      </c>
      <c r="AW1456" s="9"/>
      <c r="AX1456" s="9"/>
      <c r="BA1456" s="63" t="s">
        <v>2433</v>
      </c>
      <c r="BB1456" s="6" t="s">
        <v>1471</v>
      </c>
      <c r="BC1456" s="9"/>
      <c r="BD1456" s="9"/>
      <c r="BE1456" s="9"/>
      <c r="BF1456" s="9"/>
      <c r="BG1456" s="9"/>
      <c r="BI1456" t="s">
        <v>3146</v>
      </c>
    </row>
    <row r="1457" spans="1:61" x14ac:dyDescent="0.25">
      <c r="A1457" s="21" t="s">
        <v>493</v>
      </c>
      <c r="B1457" t="s">
        <v>521</v>
      </c>
      <c r="C1457" t="str">
        <f>VLOOKUP(Tabelle1[[#This Row],[bank_name]],list_all_banks!$B$1:$C$691,2,FALSE)</f>
        <v>ESA48265169</v>
      </c>
      <c r="D1457" s="6" t="s">
        <v>522</v>
      </c>
      <c r="E1457" s="42" t="str">
        <f t="shared" si="22"/>
        <v>31.12.2015</v>
      </c>
      <c r="F1457">
        <v>2015</v>
      </c>
      <c r="G1457">
        <v>1</v>
      </c>
      <c r="H1457">
        <v>2</v>
      </c>
      <c r="I1457" t="s">
        <v>1382</v>
      </c>
      <c r="J1457" s="33">
        <v>2</v>
      </c>
      <c r="K1457" s="33" t="s">
        <v>1366</v>
      </c>
      <c r="L1457">
        <v>1</v>
      </c>
      <c r="M1457" t="s">
        <v>14</v>
      </c>
      <c r="N1457" t="s">
        <v>19</v>
      </c>
      <c r="P1457">
        <v>3</v>
      </c>
      <c r="Q1457">
        <v>0</v>
      </c>
      <c r="R1457">
        <v>0</v>
      </c>
      <c r="S1457">
        <v>0</v>
      </c>
      <c r="U1457">
        <v>0</v>
      </c>
      <c r="V1457">
        <v>0</v>
      </c>
      <c r="W1457" t="s">
        <v>20</v>
      </c>
      <c r="Y1457" t="s">
        <v>1679</v>
      </c>
      <c r="Z1457">
        <v>722</v>
      </c>
      <c r="AA1457">
        <v>4672</v>
      </c>
      <c r="AB1457">
        <v>240</v>
      </c>
      <c r="AC1457">
        <v>22</v>
      </c>
      <c r="AD1457" t="s">
        <v>20</v>
      </c>
      <c r="AE1457" t="s">
        <v>20</v>
      </c>
      <c r="AF1457">
        <v>41</v>
      </c>
      <c r="AG1457" t="s">
        <v>20</v>
      </c>
      <c r="AH1457" t="s">
        <v>20</v>
      </c>
      <c r="AI1457" s="30">
        <v>3</v>
      </c>
      <c r="AK1457">
        <v>1</v>
      </c>
      <c r="AL1457">
        <v>0</v>
      </c>
      <c r="AM1457">
        <v>0</v>
      </c>
      <c r="AN1457">
        <v>0</v>
      </c>
      <c r="AO1457">
        <v>0</v>
      </c>
      <c r="AQ1457" s="30">
        <v>1</v>
      </c>
      <c r="AR1457">
        <v>3</v>
      </c>
      <c r="AS1457">
        <v>0</v>
      </c>
      <c r="AT1457">
        <v>0</v>
      </c>
      <c r="AU1457">
        <v>0</v>
      </c>
      <c r="AV1457">
        <v>0</v>
      </c>
      <c r="BA1457" s="14" t="s">
        <v>2433</v>
      </c>
      <c r="BB1457" s="6" t="s">
        <v>1471</v>
      </c>
      <c r="BG1457" s="9"/>
      <c r="BI1457" t="s">
        <v>3146</v>
      </c>
    </row>
    <row r="1458" spans="1:61" x14ac:dyDescent="0.25">
      <c r="A1458" s="21" t="s">
        <v>493</v>
      </c>
      <c r="B1458" t="s">
        <v>521</v>
      </c>
      <c r="C1458" t="str">
        <f>VLOOKUP(Tabelle1[[#This Row],[bank_name]],list_all_banks!$B$1:$C$691,2,FALSE)</f>
        <v>ESA48265169</v>
      </c>
      <c r="D1458" s="6" t="s">
        <v>522</v>
      </c>
      <c r="E1458" s="42" t="str">
        <f t="shared" si="22"/>
        <v>31.12.2015</v>
      </c>
      <c r="F1458">
        <v>2015</v>
      </c>
      <c r="G1458">
        <v>1</v>
      </c>
      <c r="H1458">
        <v>2</v>
      </c>
      <c r="I1458" t="s">
        <v>1382</v>
      </c>
      <c r="J1458" s="33">
        <v>2</v>
      </c>
      <c r="K1458" s="33" t="s">
        <v>1366</v>
      </c>
      <c r="L1458">
        <v>1</v>
      </c>
      <c r="M1458" t="s">
        <v>14</v>
      </c>
      <c r="N1458" t="s">
        <v>19</v>
      </c>
      <c r="P1458">
        <v>3</v>
      </c>
      <c r="Q1458">
        <v>0</v>
      </c>
      <c r="R1458">
        <v>0</v>
      </c>
      <c r="S1458">
        <v>0</v>
      </c>
      <c r="U1458">
        <v>0</v>
      </c>
      <c r="V1458">
        <v>0</v>
      </c>
      <c r="W1458" t="s">
        <v>20</v>
      </c>
      <c r="Y1458" t="s">
        <v>1680</v>
      </c>
      <c r="Z1458">
        <v>905</v>
      </c>
      <c r="AA1458">
        <v>7257</v>
      </c>
      <c r="AB1458">
        <v>391</v>
      </c>
      <c r="AC1458">
        <v>98</v>
      </c>
      <c r="AD1458" t="s">
        <v>20</v>
      </c>
      <c r="AE1458" t="s">
        <v>20</v>
      </c>
      <c r="AF1458">
        <v>119</v>
      </c>
      <c r="AG1458" t="s">
        <v>20</v>
      </c>
      <c r="AH1458" t="s">
        <v>20</v>
      </c>
      <c r="AI1458" s="30">
        <v>3</v>
      </c>
      <c r="AK1458">
        <v>1</v>
      </c>
      <c r="AL1458">
        <v>0</v>
      </c>
      <c r="AM1458">
        <v>0</v>
      </c>
      <c r="AN1458">
        <v>0</v>
      </c>
      <c r="AO1458">
        <v>0</v>
      </c>
      <c r="AQ1458" s="30">
        <v>1</v>
      </c>
      <c r="AR1458">
        <v>3</v>
      </c>
      <c r="AS1458">
        <v>0</v>
      </c>
      <c r="AT1458">
        <v>0</v>
      </c>
      <c r="AU1458">
        <v>0</v>
      </c>
      <c r="AV1458">
        <v>0</v>
      </c>
      <c r="BA1458" s="14" t="s">
        <v>2433</v>
      </c>
      <c r="BB1458" s="6" t="s">
        <v>1471</v>
      </c>
      <c r="BG1458" s="9"/>
      <c r="BI1458" t="s">
        <v>3146</v>
      </c>
    </row>
    <row r="1459" spans="1:61" x14ac:dyDescent="0.25">
      <c r="A1459" s="21" t="s">
        <v>493</v>
      </c>
      <c r="B1459" t="s">
        <v>521</v>
      </c>
      <c r="C1459" t="str">
        <f>VLOOKUP(Tabelle1[[#This Row],[bank_name]],list_all_banks!$B$1:$C$691,2,FALSE)</f>
        <v>ESA48265169</v>
      </c>
      <c r="D1459" s="6" t="s">
        <v>522</v>
      </c>
      <c r="E1459" s="42" t="str">
        <f t="shared" si="22"/>
        <v>31.12.2015</v>
      </c>
      <c r="F1459">
        <v>2015</v>
      </c>
      <c r="G1459">
        <v>1</v>
      </c>
      <c r="H1459">
        <v>2</v>
      </c>
      <c r="I1459" t="s">
        <v>1382</v>
      </c>
      <c r="J1459" s="33">
        <v>2</v>
      </c>
      <c r="K1459" s="33" t="s">
        <v>1366</v>
      </c>
      <c r="L1459">
        <v>1</v>
      </c>
      <c r="M1459" t="s">
        <v>14</v>
      </c>
      <c r="N1459" t="s">
        <v>19</v>
      </c>
      <c r="P1459">
        <v>3</v>
      </c>
      <c r="Q1459">
        <v>0</v>
      </c>
      <c r="R1459">
        <v>0</v>
      </c>
      <c r="S1459">
        <v>0</v>
      </c>
      <c r="U1459">
        <v>0</v>
      </c>
      <c r="V1459">
        <v>0</v>
      </c>
      <c r="W1459" t="s">
        <v>20</v>
      </c>
      <c r="Y1459" t="s">
        <v>1690</v>
      </c>
      <c r="Z1459">
        <v>78</v>
      </c>
      <c r="AA1459">
        <v>482</v>
      </c>
      <c r="AB1459">
        <v>14</v>
      </c>
      <c r="AC1459">
        <v>4</v>
      </c>
      <c r="AD1459" t="s">
        <v>20</v>
      </c>
      <c r="AE1459" t="s">
        <v>20</v>
      </c>
      <c r="AF1459">
        <v>2</v>
      </c>
      <c r="AG1459" t="s">
        <v>20</v>
      </c>
      <c r="AH1459" t="s">
        <v>20</v>
      </c>
      <c r="AI1459" s="30">
        <v>3</v>
      </c>
      <c r="AK1459">
        <v>1</v>
      </c>
      <c r="AL1459">
        <v>0</v>
      </c>
      <c r="AM1459">
        <v>0</v>
      </c>
      <c r="AN1459">
        <v>0</v>
      </c>
      <c r="AO1459">
        <v>0</v>
      </c>
      <c r="AQ1459" s="30">
        <v>1</v>
      </c>
      <c r="AR1459">
        <v>3</v>
      </c>
      <c r="AS1459">
        <v>0</v>
      </c>
      <c r="AT1459">
        <v>0</v>
      </c>
      <c r="AU1459">
        <v>0</v>
      </c>
      <c r="AV1459">
        <v>0</v>
      </c>
      <c r="BA1459" s="14" t="s">
        <v>2433</v>
      </c>
      <c r="BB1459" s="6" t="s">
        <v>1471</v>
      </c>
      <c r="BG1459" s="9"/>
      <c r="BI1459" t="s">
        <v>3146</v>
      </c>
    </row>
    <row r="1460" spans="1:61" x14ac:dyDescent="0.25">
      <c r="A1460" s="21" t="s">
        <v>493</v>
      </c>
      <c r="B1460" t="s">
        <v>521</v>
      </c>
      <c r="C1460" t="str">
        <f>VLOOKUP(Tabelle1[[#This Row],[bank_name]],list_all_banks!$B$1:$C$691,2,FALSE)</f>
        <v>ESA48265169</v>
      </c>
      <c r="D1460" s="6" t="s">
        <v>522</v>
      </c>
      <c r="E1460" s="42" t="str">
        <f t="shared" si="22"/>
        <v>31.12.2015</v>
      </c>
      <c r="F1460">
        <v>2015</v>
      </c>
      <c r="G1460">
        <v>1</v>
      </c>
      <c r="H1460">
        <v>2</v>
      </c>
      <c r="I1460" t="s">
        <v>1382</v>
      </c>
      <c r="J1460" s="33">
        <v>2</v>
      </c>
      <c r="K1460" s="33" t="s">
        <v>1366</v>
      </c>
      <c r="L1460">
        <v>1</v>
      </c>
      <c r="M1460" t="s">
        <v>14</v>
      </c>
      <c r="N1460" t="s">
        <v>19</v>
      </c>
      <c r="P1460">
        <v>3</v>
      </c>
      <c r="Q1460">
        <v>0</v>
      </c>
      <c r="R1460">
        <v>0</v>
      </c>
      <c r="S1460">
        <v>0</v>
      </c>
      <c r="U1460">
        <v>0</v>
      </c>
      <c r="V1460">
        <v>0</v>
      </c>
      <c r="W1460" t="s">
        <v>20</v>
      </c>
      <c r="Y1460" t="s">
        <v>1685</v>
      </c>
      <c r="Z1460">
        <v>1124</v>
      </c>
      <c r="AA1460">
        <v>5857</v>
      </c>
      <c r="AB1460">
        <v>543</v>
      </c>
      <c r="AC1460">
        <v>179</v>
      </c>
      <c r="AD1460" t="s">
        <v>20</v>
      </c>
      <c r="AE1460" t="s">
        <v>20</v>
      </c>
      <c r="AF1460">
        <v>150</v>
      </c>
      <c r="AG1460" t="s">
        <v>20</v>
      </c>
      <c r="AH1460" t="s">
        <v>20</v>
      </c>
      <c r="AI1460" s="30">
        <v>3</v>
      </c>
      <c r="AK1460">
        <v>1</v>
      </c>
      <c r="AL1460">
        <v>0</v>
      </c>
      <c r="AM1460">
        <v>0</v>
      </c>
      <c r="AN1460">
        <v>0</v>
      </c>
      <c r="AO1460">
        <v>0</v>
      </c>
      <c r="AQ1460" s="30">
        <v>1</v>
      </c>
      <c r="AR1460">
        <v>3</v>
      </c>
      <c r="AS1460">
        <v>0</v>
      </c>
      <c r="AT1460">
        <v>0</v>
      </c>
      <c r="AU1460">
        <v>0</v>
      </c>
      <c r="AV1460">
        <v>0</v>
      </c>
      <c r="BA1460" s="14" t="s">
        <v>2433</v>
      </c>
      <c r="BB1460" s="6" t="s">
        <v>1471</v>
      </c>
      <c r="BG1460" s="9"/>
      <c r="BI1460" t="s">
        <v>3146</v>
      </c>
    </row>
    <row r="1461" spans="1:61" x14ac:dyDescent="0.25">
      <c r="A1461" s="21" t="s">
        <v>493</v>
      </c>
      <c r="B1461" t="s">
        <v>521</v>
      </c>
      <c r="C1461" t="str">
        <f>VLOOKUP(Tabelle1[[#This Row],[bank_name]],list_all_banks!$B$1:$C$691,2,FALSE)</f>
        <v>ESA48265169</v>
      </c>
      <c r="D1461" s="6" t="s">
        <v>522</v>
      </c>
      <c r="E1461" s="42" t="str">
        <f t="shared" si="22"/>
        <v>31.12.2015</v>
      </c>
      <c r="F1461">
        <v>2015</v>
      </c>
      <c r="G1461">
        <v>1</v>
      </c>
      <c r="H1461">
        <v>2</v>
      </c>
      <c r="I1461" t="s">
        <v>1382</v>
      </c>
      <c r="J1461" s="33">
        <v>2</v>
      </c>
      <c r="K1461" s="33" t="s">
        <v>1366</v>
      </c>
      <c r="L1461">
        <v>1</v>
      </c>
      <c r="M1461" t="s">
        <v>14</v>
      </c>
      <c r="N1461" t="s">
        <v>19</v>
      </c>
      <c r="P1461">
        <v>3</v>
      </c>
      <c r="Q1461">
        <v>0</v>
      </c>
      <c r="R1461">
        <v>0</v>
      </c>
      <c r="S1461">
        <v>0</v>
      </c>
      <c r="U1461">
        <v>0</v>
      </c>
      <c r="V1461">
        <v>0</v>
      </c>
      <c r="W1461" t="s">
        <v>20</v>
      </c>
      <c r="Y1461" t="s">
        <v>1687</v>
      </c>
      <c r="Z1461">
        <v>156</v>
      </c>
      <c r="AA1461">
        <v>632</v>
      </c>
      <c r="AB1461">
        <v>40</v>
      </c>
      <c r="AC1461">
        <v>14</v>
      </c>
      <c r="AD1461" t="s">
        <v>20</v>
      </c>
      <c r="AE1461" t="s">
        <v>20</v>
      </c>
      <c r="AF1461">
        <v>11</v>
      </c>
      <c r="AG1461" t="s">
        <v>20</v>
      </c>
      <c r="AH1461" t="s">
        <v>20</v>
      </c>
      <c r="AI1461" s="30">
        <v>3</v>
      </c>
      <c r="AK1461">
        <v>1</v>
      </c>
      <c r="AL1461">
        <v>0</v>
      </c>
      <c r="AM1461">
        <v>0</v>
      </c>
      <c r="AN1461">
        <v>0</v>
      </c>
      <c r="AO1461">
        <v>0</v>
      </c>
      <c r="AQ1461" s="30">
        <v>1</v>
      </c>
      <c r="AR1461">
        <v>3</v>
      </c>
      <c r="AS1461">
        <v>0</v>
      </c>
      <c r="AT1461">
        <v>0</v>
      </c>
      <c r="AU1461">
        <v>0</v>
      </c>
      <c r="AV1461">
        <v>0</v>
      </c>
      <c r="BA1461" s="14" t="s">
        <v>2433</v>
      </c>
      <c r="BB1461" s="6" t="s">
        <v>1471</v>
      </c>
      <c r="BG1461" s="9"/>
      <c r="BI1461" t="s">
        <v>3146</v>
      </c>
    </row>
    <row r="1462" spans="1:61" x14ac:dyDescent="0.25">
      <c r="A1462" s="21" t="s">
        <v>493</v>
      </c>
      <c r="B1462" t="s">
        <v>521</v>
      </c>
      <c r="C1462" t="str">
        <f>VLOOKUP(Tabelle1[[#This Row],[bank_name]],list_all_banks!$B$1:$C$691,2,FALSE)</f>
        <v>ESA48265169</v>
      </c>
      <c r="D1462" s="6" t="s">
        <v>522</v>
      </c>
      <c r="E1462" s="42" t="str">
        <f t="shared" si="22"/>
        <v>31.12.2015</v>
      </c>
      <c r="F1462">
        <v>2015</v>
      </c>
      <c r="G1462">
        <v>1</v>
      </c>
      <c r="H1462">
        <v>2</v>
      </c>
      <c r="I1462" t="s">
        <v>1382</v>
      </c>
      <c r="J1462" s="33">
        <v>2</v>
      </c>
      <c r="K1462" s="33" t="s">
        <v>1366</v>
      </c>
      <c r="L1462">
        <v>1</v>
      </c>
      <c r="M1462" t="s">
        <v>14</v>
      </c>
      <c r="N1462" t="s">
        <v>19</v>
      </c>
      <c r="P1462">
        <v>3</v>
      </c>
      <c r="Q1462">
        <v>0</v>
      </c>
      <c r="R1462">
        <v>0</v>
      </c>
      <c r="S1462">
        <v>0</v>
      </c>
      <c r="U1462">
        <v>0</v>
      </c>
      <c r="V1462">
        <v>0</v>
      </c>
      <c r="W1462" t="s">
        <v>20</v>
      </c>
      <c r="Y1462" t="s">
        <v>1692</v>
      </c>
      <c r="Z1462">
        <v>174</v>
      </c>
      <c r="AA1462">
        <v>5233</v>
      </c>
      <c r="AB1462">
        <v>69</v>
      </c>
      <c r="AC1462">
        <v>1</v>
      </c>
      <c r="AD1462" t="s">
        <v>20</v>
      </c>
      <c r="AE1462" t="s">
        <v>20</v>
      </c>
      <c r="AF1462">
        <v>68</v>
      </c>
      <c r="AG1462" t="s">
        <v>20</v>
      </c>
      <c r="AH1462" t="s">
        <v>20</v>
      </c>
      <c r="AI1462" s="30">
        <v>3</v>
      </c>
      <c r="AK1462">
        <v>1</v>
      </c>
      <c r="AL1462">
        <v>0</v>
      </c>
      <c r="AM1462">
        <v>0</v>
      </c>
      <c r="AN1462">
        <v>0</v>
      </c>
      <c r="AO1462">
        <v>0</v>
      </c>
      <c r="AQ1462" s="30">
        <v>1</v>
      </c>
      <c r="AR1462">
        <v>3</v>
      </c>
      <c r="AS1462">
        <v>0</v>
      </c>
      <c r="AT1462">
        <v>0</v>
      </c>
      <c r="AU1462">
        <v>0</v>
      </c>
      <c r="AV1462">
        <v>0</v>
      </c>
      <c r="BA1462" s="14" t="s">
        <v>2433</v>
      </c>
      <c r="BB1462" s="6" t="s">
        <v>1471</v>
      </c>
      <c r="BG1462" s="9"/>
      <c r="BI1462" t="s">
        <v>3146</v>
      </c>
    </row>
    <row r="1463" spans="1:61" x14ac:dyDescent="0.25">
      <c r="A1463" s="21" t="s">
        <v>493</v>
      </c>
      <c r="B1463" t="s">
        <v>521</v>
      </c>
      <c r="C1463" t="str">
        <f>VLOOKUP(Tabelle1[[#This Row],[bank_name]],list_all_banks!$B$1:$C$691,2,FALSE)</f>
        <v>ESA48265169</v>
      </c>
      <c r="D1463" s="6" t="s">
        <v>522</v>
      </c>
      <c r="E1463" s="42" t="str">
        <f t="shared" si="22"/>
        <v>31.12.2015</v>
      </c>
      <c r="F1463">
        <v>2015</v>
      </c>
      <c r="G1463">
        <v>1</v>
      </c>
      <c r="H1463">
        <v>2</v>
      </c>
      <c r="I1463" t="s">
        <v>1382</v>
      </c>
      <c r="J1463" s="33">
        <v>2</v>
      </c>
      <c r="K1463" s="33" t="s">
        <v>1366</v>
      </c>
      <c r="L1463">
        <v>1</v>
      </c>
      <c r="M1463" t="s">
        <v>14</v>
      </c>
      <c r="N1463" t="s">
        <v>19</v>
      </c>
      <c r="P1463">
        <v>3</v>
      </c>
      <c r="Q1463">
        <v>0</v>
      </c>
      <c r="R1463">
        <v>0</v>
      </c>
      <c r="S1463">
        <v>0</v>
      </c>
      <c r="U1463">
        <v>0</v>
      </c>
      <c r="V1463">
        <v>0</v>
      </c>
      <c r="W1463" t="s">
        <v>20</v>
      </c>
      <c r="Y1463" t="s">
        <v>1683</v>
      </c>
      <c r="Z1463">
        <v>6983</v>
      </c>
      <c r="AA1463">
        <v>38499</v>
      </c>
      <c r="AB1463">
        <v>2750</v>
      </c>
      <c r="AC1463">
        <v>611</v>
      </c>
      <c r="AD1463" t="s">
        <v>20</v>
      </c>
      <c r="AE1463" t="s">
        <v>20</v>
      </c>
      <c r="AF1463">
        <v>685</v>
      </c>
      <c r="AG1463" t="s">
        <v>20</v>
      </c>
      <c r="AH1463" t="s">
        <v>20</v>
      </c>
      <c r="AI1463" s="30">
        <v>3</v>
      </c>
      <c r="AK1463">
        <v>1</v>
      </c>
      <c r="AL1463">
        <v>0</v>
      </c>
      <c r="AM1463">
        <v>0</v>
      </c>
      <c r="AN1463">
        <v>0</v>
      </c>
      <c r="AO1463">
        <v>0</v>
      </c>
      <c r="AQ1463" s="30">
        <v>1</v>
      </c>
      <c r="AR1463">
        <v>3</v>
      </c>
      <c r="AS1463">
        <v>0</v>
      </c>
      <c r="AT1463">
        <v>0</v>
      </c>
      <c r="AU1463">
        <v>0</v>
      </c>
      <c r="AV1463">
        <v>0</v>
      </c>
      <c r="BA1463" s="14" t="s">
        <v>2433</v>
      </c>
      <c r="BB1463" s="6" t="s">
        <v>1471</v>
      </c>
      <c r="BG1463" s="9"/>
      <c r="BI1463" t="s">
        <v>3146</v>
      </c>
    </row>
    <row r="1464" spans="1:61" x14ac:dyDescent="0.25">
      <c r="A1464" s="21" t="s">
        <v>493</v>
      </c>
      <c r="B1464" t="s">
        <v>521</v>
      </c>
      <c r="C1464" t="str">
        <f>VLOOKUP(Tabelle1[[#This Row],[bank_name]],list_all_banks!$B$1:$C$691,2,FALSE)</f>
        <v>ESA48265169</v>
      </c>
      <c r="D1464" s="6" t="s">
        <v>522</v>
      </c>
      <c r="E1464" s="42" t="str">
        <f t="shared" si="22"/>
        <v>31.12.2015</v>
      </c>
      <c r="F1464">
        <v>2015</v>
      </c>
      <c r="G1464">
        <v>1</v>
      </c>
      <c r="H1464">
        <v>2</v>
      </c>
      <c r="I1464" t="s">
        <v>1382</v>
      </c>
      <c r="J1464" s="33">
        <v>2</v>
      </c>
      <c r="K1464" s="33" t="s">
        <v>1366</v>
      </c>
      <c r="L1464">
        <v>1</v>
      </c>
      <c r="M1464" t="s">
        <v>14</v>
      </c>
      <c r="N1464" t="s">
        <v>19</v>
      </c>
      <c r="P1464">
        <v>3</v>
      </c>
      <c r="Q1464">
        <v>0</v>
      </c>
      <c r="R1464">
        <v>0</v>
      </c>
      <c r="S1464">
        <v>0</v>
      </c>
      <c r="U1464">
        <v>0</v>
      </c>
      <c r="V1464">
        <v>0</v>
      </c>
      <c r="W1464" t="s">
        <v>20</v>
      </c>
      <c r="Y1464" t="s">
        <v>1693</v>
      </c>
      <c r="Z1464">
        <v>23</v>
      </c>
      <c r="AA1464">
        <v>331</v>
      </c>
      <c r="AB1464">
        <v>4</v>
      </c>
      <c r="AC1464">
        <v>1</v>
      </c>
      <c r="AD1464" t="s">
        <v>20</v>
      </c>
      <c r="AE1464" t="s">
        <v>20</v>
      </c>
      <c r="AF1464">
        <v>1</v>
      </c>
      <c r="AG1464" t="s">
        <v>20</v>
      </c>
      <c r="AH1464" t="s">
        <v>20</v>
      </c>
      <c r="AI1464" s="30">
        <v>3</v>
      </c>
      <c r="AK1464">
        <v>1</v>
      </c>
      <c r="AL1464">
        <v>0</v>
      </c>
      <c r="AM1464">
        <v>0</v>
      </c>
      <c r="AN1464">
        <v>0</v>
      </c>
      <c r="AO1464">
        <v>0</v>
      </c>
      <c r="AQ1464" s="30">
        <v>1</v>
      </c>
      <c r="AR1464">
        <v>3</v>
      </c>
      <c r="AS1464">
        <v>0</v>
      </c>
      <c r="AT1464">
        <v>0</v>
      </c>
      <c r="AU1464">
        <v>0</v>
      </c>
      <c r="AV1464">
        <v>0</v>
      </c>
      <c r="BA1464" s="14" t="s">
        <v>2433</v>
      </c>
      <c r="BB1464" s="6" t="s">
        <v>1471</v>
      </c>
      <c r="BG1464" s="9"/>
      <c r="BI1464" t="s">
        <v>3146</v>
      </c>
    </row>
    <row r="1465" spans="1:61" x14ac:dyDescent="0.25">
      <c r="A1465" s="21" t="s">
        <v>493</v>
      </c>
      <c r="B1465" t="s">
        <v>521</v>
      </c>
      <c r="C1465" t="str">
        <f>VLOOKUP(Tabelle1[[#This Row],[bank_name]],list_all_banks!$B$1:$C$691,2,FALSE)</f>
        <v>ESA48265169</v>
      </c>
      <c r="D1465" s="6" t="s">
        <v>522</v>
      </c>
      <c r="E1465" s="42" t="str">
        <f t="shared" si="22"/>
        <v>31.12.2015</v>
      </c>
      <c r="F1465">
        <v>2015</v>
      </c>
      <c r="G1465">
        <v>1</v>
      </c>
      <c r="H1465">
        <v>2</v>
      </c>
      <c r="I1465" t="s">
        <v>1382</v>
      </c>
      <c r="J1465" s="33">
        <v>2</v>
      </c>
      <c r="K1465" s="33" t="s">
        <v>1366</v>
      </c>
      <c r="L1465">
        <v>1</v>
      </c>
      <c r="M1465" t="s">
        <v>14</v>
      </c>
      <c r="N1465" t="s">
        <v>19</v>
      </c>
      <c r="P1465">
        <v>3</v>
      </c>
      <c r="Q1465">
        <v>0</v>
      </c>
      <c r="R1465">
        <v>0</v>
      </c>
      <c r="S1465">
        <v>0</v>
      </c>
      <c r="U1465">
        <v>0</v>
      </c>
      <c r="V1465">
        <v>0</v>
      </c>
      <c r="W1465" t="s">
        <v>20</v>
      </c>
      <c r="Y1465" t="s">
        <v>239</v>
      </c>
      <c r="Z1465">
        <v>3</v>
      </c>
      <c r="AA1465">
        <v>32</v>
      </c>
      <c r="AB1465">
        <v>-6</v>
      </c>
      <c r="AC1465">
        <v>0</v>
      </c>
      <c r="AD1465" t="s">
        <v>20</v>
      </c>
      <c r="AE1465" t="s">
        <v>20</v>
      </c>
      <c r="AF1465">
        <v>0</v>
      </c>
      <c r="AG1465" t="s">
        <v>20</v>
      </c>
      <c r="AH1465" t="s">
        <v>20</v>
      </c>
      <c r="AI1465" s="30">
        <v>3</v>
      </c>
      <c r="AK1465">
        <v>1</v>
      </c>
      <c r="AL1465">
        <v>0</v>
      </c>
      <c r="AM1465">
        <v>0</v>
      </c>
      <c r="AN1465">
        <v>0</v>
      </c>
      <c r="AO1465">
        <v>0</v>
      </c>
      <c r="AQ1465" s="30">
        <v>1</v>
      </c>
      <c r="AR1465">
        <v>3</v>
      </c>
      <c r="AS1465">
        <v>0</v>
      </c>
      <c r="AT1465">
        <v>0</v>
      </c>
      <c r="AU1465">
        <v>0</v>
      </c>
      <c r="AV1465">
        <v>0</v>
      </c>
      <c r="BA1465" s="14" t="s">
        <v>2433</v>
      </c>
      <c r="BB1465" s="6" t="s">
        <v>1471</v>
      </c>
      <c r="BG1465" s="9"/>
      <c r="BI1465" t="s">
        <v>3146</v>
      </c>
    </row>
    <row r="1466" spans="1:61" x14ac:dyDescent="0.25">
      <c r="A1466" s="21" t="s">
        <v>493</v>
      </c>
      <c r="B1466" t="s">
        <v>521</v>
      </c>
      <c r="C1466" t="str">
        <f>VLOOKUP(Tabelle1[[#This Row],[bank_name]],list_all_banks!$B$1:$C$691,2,FALSE)</f>
        <v>ESA48265169</v>
      </c>
      <c r="D1466" s="6" t="s">
        <v>522</v>
      </c>
      <c r="E1466" s="42" t="str">
        <f t="shared" si="22"/>
        <v>31.12.2015</v>
      </c>
      <c r="F1466">
        <v>2015</v>
      </c>
      <c r="G1466">
        <v>1</v>
      </c>
      <c r="H1466">
        <v>2</v>
      </c>
      <c r="I1466" t="s">
        <v>1382</v>
      </c>
      <c r="J1466" s="33">
        <v>2</v>
      </c>
      <c r="K1466" s="33" t="s">
        <v>1366</v>
      </c>
      <c r="L1466">
        <v>1</v>
      </c>
      <c r="M1466" t="s">
        <v>14</v>
      </c>
      <c r="N1466" t="s">
        <v>19</v>
      </c>
      <c r="P1466">
        <v>3</v>
      </c>
      <c r="Q1466">
        <v>0</v>
      </c>
      <c r="R1466">
        <v>0</v>
      </c>
      <c r="S1466">
        <v>0</v>
      </c>
      <c r="U1466">
        <v>0</v>
      </c>
      <c r="V1466">
        <v>0</v>
      </c>
      <c r="W1466" t="s">
        <v>20</v>
      </c>
      <c r="Y1466" t="s">
        <v>1694</v>
      </c>
      <c r="Z1466">
        <v>1949</v>
      </c>
      <c r="AA1466">
        <v>1949</v>
      </c>
      <c r="AB1466">
        <v>647</v>
      </c>
      <c r="AC1466">
        <v>80</v>
      </c>
      <c r="AD1466" t="s">
        <v>20</v>
      </c>
      <c r="AE1466" t="s">
        <v>20</v>
      </c>
      <c r="AF1466">
        <v>124</v>
      </c>
      <c r="AG1466" t="s">
        <v>20</v>
      </c>
      <c r="AH1466" t="s">
        <v>20</v>
      </c>
      <c r="AI1466" s="30">
        <v>3</v>
      </c>
      <c r="AK1466">
        <v>1</v>
      </c>
      <c r="AL1466">
        <v>0</v>
      </c>
      <c r="AM1466">
        <v>0</v>
      </c>
      <c r="AN1466">
        <v>0</v>
      </c>
      <c r="AO1466">
        <v>0</v>
      </c>
      <c r="AQ1466" s="30">
        <v>1</v>
      </c>
      <c r="AR1466">
        <v>3</v>
      </c>
      <c r="AS1466">
        <v>0</v>
      </c>
      <c r="AT1466">
        <v>0</v>
      </c>
      <c r="AU1466">
        <v>0</v>
      </c>
      <c r="AV1466">
        <v>0</v>
      </c>
      <c r="BA1466" s="14" t="s">
        <v>2433</v>
      </c>
      <c r="BB1466" s="6" t="s">
        <v>1471</v>
      </c>
      <c r="BG1466" s="9"/>
      <c r="BI1466" t="s">
        <v>3146</v>
      </c>
    </row>
    <row r="1467" spans="1:61" x14ac:dyDescent="0.25">
      <c r="A1467" s="21" t="s">
        <v>493</v>
      </c>
      <c r="B1467" t="s">
        <v>521</v>
      </c>
      <c r="C1467" t="str">
        <f>VLOOKUP(Tabelle1[[#This Row],[bank_name]],list_all_banks!$B$1:$C$691,2,FALSE)</f>
        <v>ESA48265169</v>
      </c>
      <c r="D1467" s="6" t="s">
        <v>522</v>
      </c>
      <c r="E1467" s="42" t="str">
        <f t="shared" si="22"/>
        <v>31.12.2015</v>
      </c>
      <c r="F1467">
        <v>2015</v>
      </c>
      <c r="G1467">
        <v>1</v>
      </c>
      <c r="H1467">
        <v>2</v>
      </c>
      <c r="I1467" t="s">
        <v>1382</v>
      </c>
      <c r="J1467" s="33">
        <v>2</v>
      </c>
      <c r="K1467" s="33" t="s">
        <v>1366</v>
      </c>
      <c r="L1467">
        <v>1</v>
      </c>
      <c r="M1467" t="s">
        <v>14</v>
      </c>
      <c r="N1467" t="s">
        <v>19</v>
      </c>
      <c r="P1467">
        <v>3</v>
      </c>
      <c r="Q1467">
        <v>0</v>
      </c>
      <c r="R1467">
        <v>0</v>
      </c>
      <c r="S1467">
        <v>0</v>
      </c>
      <c r="U1467">
        <v>0</v>
      </c>
      <c r="V1467">
        <v>0</v>
      </c>
      <c r="W1467" t="s">
        <v>20</v>
      </c>
      <c r="Y1467" s="117" t="s">
        <v>1725</v>
      </c>
      <c r="Z1467">
        <v>14</v>
      </c>
      <c r="AA1467">
        <v>14</v>
      </c>
      <c r="AB1467">
        <v>-27</v>
      </c>
      <c r="AC1467">
        <v>6</v>
      </c>
      <c r="AD1467" t="s">
        <v>20</v>
      </c>
      <c r="AE1467" t="s">
        <v>20</v>
      </c>
      <c r="AF1467">
        <v>-4</v>
      </c>
      <c r="AG1467" t="s">
        <v>20</v>
      </c>
      <c r="AH1467" t="s">
        <v>20</v>
      </c>
      <c r="AI1467" s="30">
        <v>3</v>
      </c>
      <c r="AK1467">
        <v>1</v>
      </c>
      <c r="AL1467">
        <v>0</v>
      </c>
      <c r="AM1467">
        <v>0</v>
      </c>
      <c r="AN1467">
        <v>0</v>
      </c>
      <c r="AO1467">
        <v>0</v>
      </c>
      <c r="AQ1467" s="30">
        <v>1</v>
      </c>
      <c r="AR1467">
        <v>3</v>
      </c>
      <c r="AS1467">
        <v>0</v>
      </c>
      <c r="AT1467">
        <v>0</v>
      </c>
      <c r="AU1467">
        <v>0</v>
      </c>
      <c r="AV1467">
        <v>0</v>
      </c>
      <c r="BA1467" s="14" t="s">
        <v>2433</v>
      </c>
      <c r="BB1467" s="6" t="s">
        <v>1471</v>
      </c>
      <c r="BG1467" s="9"/>
      <c r="BI1467" t="s">
        <v>3146</v>
      </c>
    </row>
    <row r="1468" spans="1:61" s="44" customFormat="1" ht="15.75" thickBot="1" x14ac:dyDescent="0.3">
      <c r="A1468" s="165" t="s">
        <v>493</v>
      </c>
      <c r="B1468" s="44" t="s">
        <v>521</v>
      </c>
      <c r="C1468" s="44" t="str">
        <f>VLOOKUP(Tabelle1[[#This Row],[bank_name]],list_all_banks!$B$1:$C$691,2,FALSE)</f>
        <v>ESA48265169</v>
      </c>
      <c r="D1468" s="45" t="s">
        <v>522</v>
      </c>
      <c r="E1468" s="46" t="str">
        <f t="shared" si="22"/>
        <v>31.12.2015</v>
      </c>
      <c r="F1468" s="44">
        <v>2015</v>
      </c>
      <c r="G1468" s="44">
        <v>1</v>
      </c>
      <c r="H1468" s="44">
        <v>2</v>
      </c>
      <c r="I1468" s="44" t="s">
        <v>1382</v>
      </c>
      <c r="J1468" s="124">
        <v>2</v>
      </c>
      <c r="K1468" s="124" t="s">
        <v>1366</v>
      </c>
      <c r="L1468" s="44">
        <v>1</v>
      </c>
      <c r="M1468" s="44" t="s">
        <v>14</v>
      </c>
      <c r="N1468" s="44" t="s">
        <v>19</v>
      </c>
      <c r="O1468" s="45"/>
      <c r="P1468" s="44">
        <v>3</v>
      </c>
      <c r="Q1468" s="44">
        <v>0</v>
      </c>
      <c r="R1468" s="44">
        <v>0</v>
      </c>
      <c r="S1468" s="44">
        <v>0</v>
      </c>
      <c r="T1468" s="45"/>
      <c r="U1468" s="44">
        <v>0</v>
      </c>
      <c r="V1468" s="44">
        <v>0</v>
      </c>
      <c r="W1468" s="44" t="s">
        <v>20</v>
      </c>
      <c r="X1468" s="45"/>
      <c r="Y1468" s="44" t="s">
        <v>1650</v>
      </c>
      <c r="Z1468" s="44">
        <v>2617</v>
      </c>
      <c r="AA1468" s="44">
        <v>11153</v>
      </c>
      <c r="AB1468" s="44">
        <v>699</v>
      </c>
      <c r="AC1468" s="44">
        <v>266</v>
      </c>
      <c r="AD1468" s="44" t="s">
        <v>20</v>
      </c>
      <c r="AE1468" s="44" t="s">
        <v>20</v>
      </c>
      <c r="AF1468" s="44">
        <v>165</v>
      </c>
      <c r="AG1468" s="44" t="s">
        <v>20</v>
      </c>
      <c r="AH1468" s="44" t="s">
        <v>20</v>
      </c>
      <c r="AI1468" s="157">
        <v>3</v>
      </c>
      <c r="AJ1468" s="45"/>
      <c r="AK1468" s="44">
        <v>1</v>
      </c>
      <c r="AL1468" s="44">
        <v>0</v>
      </c>
      <c r="AM1468" s="44">
        <v>0</v>
      </c>
      <c r="AN1468" s="44">
        <v>0</v>
      </c>
      <c r="AO1468" s="44">
        <v>0</v>
      </c>
      <c r="AP1468" s="45"/>
      <c r="AQ1468" s="157">
        <v>1</v>
      </c>
      <c r="AR1468" s="44">
        <v>3</v>
      </c>
      <c r="AS1468" s="44">
        <v>0</v>
      </c>
      <c r="AT1468" s="44">
        <v>0</v>
      </c>
      <c r="AU1468" s="44">
        <v>0</v>
      </c>
      <c r="AV1468" s="44">
        <v>0</v>
      </c>
      <c r="AY1468" s="45"/>
      <c r="AZ1468" s="46"/>
      <c r="BA1468" s="47" t="s">
        <v>2433</v>
      </c>
      <c r="BB1468" s="45" t="s">
        <v>1471</v>
      </c>
      <c r="BH1468" s="45"/>
      <c r="BI1468" t="s">
        <v>3146</v>
      </c>
    </row>
    <row r="1469" spans="1:61" x14ac:dyDescent="0.25">
      <c r="A1469" s="21" t="s">
        <v>493</v>
      </c>
      <c r="B1469" t="s">
        <v>521</v>
      </c>
      <c r="C1469" t="str">
        <f>VLOOKUP(Tabelle1[[#This Row],[bank_name]],list_all_banks!$B$1:$C$691,2,FALSE)</f>
        <v>ESA48265169</v>
      </c>
      <c r="D1469" s="6" t="s">
        <v>522</v>
      </c>
      <c r="E1469" s="42" t="str">
        <f t="shared" si="22"/>
        <v>31.12.2016</v>
      </c>
      <c r="F1469">
        <v>2016</v>
      </c>
      <c r="G1469">
        <v>1</v>
      </c>
      <c r="H1469">
        <v>2</v>
      </c>
      <c r="I1469" t="s">
        <v>1382</v>
      </c>
      <c r="J1469" s="33">
        <v>2</v>
      </c>
      <c r="K1469" s="33" t="s">
        <v>1366</v>
      </c>
      <c r="L1469">
        <v>1</v>
      </c>
      <c r="M1469" t="s">
        <v>14</v>
      </c>
      <c r="N1469" t="s">
        <v>19</v>
      </c>
      <c r="P1469">
        <v>3</v>
      </c>
      <c r="Q1469">
        <v>0</v>
      </c>
      <c r="R1469">
        <v>0</v>
      </c>
      <c r="S1469">
        <v>0</v>
      </c>
      <c r="U1469">
        <v>0</v>
      </c>
      <c r="V1469">
        <v>0</v>
      </c>
      <c r="W1469" t="s">
        <v>20</v>
      </c>
      <c r="Y1469" t="s">
        <v>820</v>
      </c>
      <c r="Z1469">
        <v>84</v>
      </c>
      <c r="AA1469">
        <v>150</v>
      </c>
      <c r="AB1469">
        <v>20</v>
      </c>
      <c r="AC1469">
        <v>0</v>
      </c>
      <c r="AD1469" t="s">
        <v>20</v>
      </c>
      <c r="AE1469" t="s">
        <v>20</v>
      </c>
      <c r="AF1469">
        <v>-16</v>
      </c>
      <c r="AG1469" t="s">
        <v>20</v>
      </c>
      <c r="AH1469" t="s">
        <v>20</v>
      </c>
      <c r="AI1469" s="30">
        <v>3</v>
      </c>
      <c r="AJ1469" s="67"/>
      <c r="AK1469">
        <v>1</v>
      </c>
      <c r="AL1469">
        <v>0</v>
      </c>
      <c r="AM1469">
        <v>3</v>
      </c>
      <c r="AN1469">
        <v>0</v>
      </c>
      <c r="AO1469">
        <v>0</v>
      </c>
      <c r="AQ1469" s="30">
        <v>1</v>
      </c>
      <c r="AR1469">
        <v>3</v>
      </c>
      <c r="AS1469">
        <v>0</v>
      </c>
      <c r="AT1469" s="30">
        <v>5</v>
      </c>
      <c r="AU1469">
        <v>0</v>
      </c>
      <c r="AV1469">
        <v>0</v>
      </c>
      <c r="AY1469" s="6" t="s">
        <v>2734</v>
      </c>
      <c r="BA1469" t="s">
        <v>2434</v>
      </c>
      <c r="BB1469" s="6" t="s">
        <v>1472</v>
      </c>
      <c r="BG1469" s="9"/>
      <c r="BI1469" t="s">
        <v>3146</v>
      </c>
    </row>
    <row r="1470" spans="1:61" x14ac:dyDescent="0.25">
      <c r="A1470" s="21" t="s">
        <v>493</v>
      </c>
      <c r="B1470" t="s">
        <v>521</v>
      </c>
      <c r="C1470" t="str">
        <f>VLOOKUP(Tabelle1[[#This Row],[bank_name]],list_all_banks!$B$1:$C$691,2,FALSE)</f>
        <v>ESA48265169</v>
      </c>
      <c r="D1470" s="6" t="s">
        <v>522</v>
      </c>
      <c r="E1470" s="42" t="str">
        <f t="shared" si="22"/>
        <v>31.12.2016</v>
      </c>
      <c r="F1470">
        <v>2016</v>
      </c>
      <c r="G1470">
        <v>1</v>
      </c>
      <c r="H1470">
        <v>2</v>
      </c>
      <c r="I1470" t="s">
        <v>1382</v>
      </c>
      <c r="J1470" s="33">
        <v>2</v>
      </c>
      <c r="K1470" s="33" t="s">
        <v>1366</v>
      </c>
      <c r="L1470">
        <v>1</v>
      </c>
      <c r="M1470" t="s">
        <v>14</v>
      </c>
      <c r="N1470" t="s">
        <v>19</v>
      </c>
      <c r="P1470">
        <v>3</v>
      </c>
      <c r="Q1470">
        <v>0</v>
      </c>
      <c r="R1470">
        <v>0</v>
      </c>
      <c r="S1470">
        <v>0</v>
      </c>
      <c r="U1470">
        <v>0</v>
      </c>
      <c r="V1470">
        <v>0</v>
      </c>
      <c r="W1470" t="s">
        <v>20</v>
      </c>
      <c r="Y1470" t="s">
        <v>1683</v>
      </c>
      <c r="Z1470">
        <v>6682</v>
      </c>
      <c r="AA1470">
        <v>37378</v>
      </c>
      <c r="AB1470">
        <v>2672</v>
      </c>
      <c r="AC1470">
        <v>792</v>
      </c>
      <c r="AD1470" t="s">
        <v>20</v>
      </c>
      <c r="AE1470" t="s">
        <v>20</v>
      </c>
      <c r="AF1470">
        <v>707</v>
      </c>
      <c r="AG1470" t="s">
        <v>20</v>
      </c>
      <c r="AH1470" t="s">
        <v>20</v>
      </c>
      <c r="AI1470" s="30">
        <v>3</v>
      </c>
      <c r="AK1470">
        <v>1</v>
      </c>
      <c r="AL1470">
        <v>0</v>
      </c>
      <c r="AM1470">
        <v>3</v>
      </c>
      <c r="AN1470">
        <v>0</v>
      </c>
      <c r="AO1470">
        <v>0</v>
      </c>
      <c r="AQ1470" s="30">
        <v>1</v>
      </c>
      <c r="AR1470">
        <v>3</v>
      </c>
      <c r="AS1470">
        <v>0</v>
      </c>
      <c r="AT1470" s="30">
        <v>5</v>
      </c>
      <c r="AU1470">
        <v>0</v>
      </c>
      <c r="AV1470">
        <v>0</v>
      </c>
      <c r="BA1470" t="s">
        <v>2434</v>
      </c>
      <c r="BB1470" s="6" t="s">
        <v>1472</v>
      </c>
      <c r="BG1470" s="9"/>
      <c r="BI1470" t="s">
        <v>3146</v>
      </c>
    </row>
    <row r="1471" spans="1:61" x14ac:dyDescent="0.25">
      <c r="A1471" s="88" t="s">
        <v>493</v>
      </c>
      <c r="B1471" s="9" t="s">
        <v>521</v>
      </c>
      <c r="C1471" s="9" t="str">
        <f>VLOOKUP(Tabelle1[[#This Row],[bank_name]],list_all_banks!$B$1:$C$691,2,FALSE)</f>
        <v>ESA48265169</v>
      </c>
      <c r="D1471" s="6" t="s">
        <v>522</v>
      </c>
      <c r="E1471" s="42" t="str">
        <f t="shared" si="22"/>
        <v>31.12.2016</v>
      </c>
      <c r="F1471" s="9">
        <v>2016</v>
      </c>
      <c r="G1471" s="9">
        <v>1</v>
      </c>
      <c r="H1471" s="9">
        <v>2</v>
      </c>
      <c r="I1471" s="9" t="s">
        <v>1382</v>
      </c>
      <c r="J1471" s="69">
        <v>2</v>
      </c>
      <c r="K1471" s="69" t="s">
        <v>1366</v>
      </c>
      <c r="L1471" s="9">
        <v>1</v>
      </c>
      <c r="M1471" s="9" t="s">
        <v>14</v>
      </c>
      <c r="N1471" s="9" t="s">
        <v>19</v>
      </c>
      <c r="P1471" s="9">
        <v>3</v>
      </c>
      <c r="Q1471" s="9">
        <v>0</v>
      </c>
      <c r="R1471" s="9">
        <v>0</v>
      </c>
      <c r="S1471" s="9">
        <v>0</v>
      </c>
      <c r="U1471" s="9">
        <v>0</v>
      </c>
      <c r="V1471" s="9">
        <v>0</v>
      </c>
      <c r="W1471" s="9" t="s">
        <v>20</v>
      </c>
      <c r="Y1471" s="9" t="s">
        <v>493</v>
      </c>
      <c r="Z1471" s="9">
        <v>6457</v>
      </c>
      <c r="AA1471" s="9">
        <v>31451</v>
      </c>
      <c r="AB1471" s="9">
        <v>-608</v>
      </c>
      <c r="AC1471" s="9">
        <v>74</v>
      </c>
      <c r="AD1471" s="9" t="s">
        <v>20</v>
      </c>
      <c r="AE1471" s="9" t="s">
        <v>20</v>
      </c>
      <c r="AF1471" s="9">
        <v>-108</v>
      </c>
      <c r="AG1471" s="9" t="s">
        <v>20</v>
      </c>
      <c r="AH1471" s="9" t="s">
        <v>20</v>
      </c>
      <c r="AI1471" s="90">
        <v>3</v>
      </c>
      <c r="AK1471" s="9">
        <v>1</v>
      </c>
      <c r="AL1471" s="9">
        <v>0</v>
      </c>
      <c r="AM1471" s="9">
        <v>3</v>
      </c>
      <c r="AN1471" s="9">
        <v>0</v>
      </c>
      <c r="AO1471" s="9">
        <v>0</v>
      </c>
      <c r="AQ1471" s="90">
        <v>1</v>
      </c>
      <c r="AR1471" s="9">
        <v>3</v>
      </c>
      <c r="AS1471" s="9">
        <v>0</v>
      </c>
      <c r="AT1471" s="90">
        <v>5</v>
      </c>
      <c r="AU1471" s="9">
        <v>0</v>
      </c>
      <c r="AV1471" s="9">
        <v>0</v>
      </c>
      <c r="AW1471" s="9"/>
      <c r="AX1471" s="9"/>
      <c r="BA1471" s="9" t="s">
        <v>2434</v>
      </c>
      <c r="BB1471" s="6" t="s">
        <v>1472</v>
      </c>
      <c r="BC1471" s="9"/>
      <c r="BD1471" s="9"/>
      <c r="BE1471" s="9"/>
      <c r="BF1471" s="9"/>
      <c r="BG1471" s="9"/>
      <c r="BI1471" t="s">
        <v>3146</v>
      </c>
    </row>
    <row r="1472" spans="1:61" x14ac:dyDescent="0.25">
      <c r="A1472" s="21" t="s">
        <v>493</v>
      </c>
      <c r="B1472" t="s">
        <v>521</v>
      </c>
      <c r="C1472" t="str">
        <f>VLOOKUP(Tabelle1[[#This Row],[bank_name]],list_all_banks!$B$1:$C$691,2,FALSE)</f>
        <v>ESA48265169</v>
      </c>
      <c r="D1472" s="6" t="s">
        <v>522</v>
      </c>
      <c r="E1472" s="42" t="str">
        <f t="shared" si="22"/>
        <v>31.12.2016</v>
      </c>
      <c r="F1472">
        <v>2016</v>
      </c>
      <c r="G1472">
        <v>1</v>
      </c>
      <c r="H1472">
        <v>2</v>
      </c>
      <c r="I1472" t="s">
        <v>1382</v>
      </c>
      <c r="J1472" s="33">
        <v>2</v>
      </c>
      <c r="K1472" s="33" t="s">
        <v>1366</v>
      </c>
      <c r="L1472">
        <v>1</v>
      </c>
      <c r="M1472" t="s">
        <v>14</v>
      </c>
      <c r="N1472" t="s">
        <v>19</v>
      </c>
      <c r="P1472">
        <v>3</v>
      </c>
      <c r="Q1472">
        <v>0</v>
      </c>
      <c r="R1472">
        <v>0</v>
      </c>
      <c r="S1472">
        <v>0</v>
      </c>
      <c r="U1472">
        <v>0</v>
      </c>
      <c r="V1472">
        <v>0</v>
      </c>
      <c r="W1472" t="s">
        <v>20</v>
      </c>
      <c r="Y1472" t="s">
        <v>1694</v>
      </c>
      <c r="Z1472">
        <v>3919</v>
      </c>
      <c r="AA1472">
        <v>22006</v>
      </c>
      <c r="AB1472">
        <v>1758</v>
      </c>
      <c r="AC1472">
        <v>320</v>
      </c>
      <c r="AD1472" t="s">
        <v>20</v>
      </c>
      <c r="AE1472" t="s">
        <v>20</v>
      </c>
      <c r="AF1472">
        <v>375</v>
      </c>
      <c r="AG1472" t="s">
        <v>20</v>
      </c>
      <c r="AH1472" t="s">
        <v>20</v>
      </c>
      <c r="AI1472" s="30">
        <v>3</v>
      </c>
      <c r="AK1472">
        <v>1</v>
      </c>
      <c r="AL1472">
        <v>0</v>
      </c>
      <c r="AM1472">
        <v>3</v>
      </c>
      <c r="AN1472">
        <v>0</v>
      </c>
      <c r="AO1472">
        <v>0</v>
      </c>
      <c r="AQ1472" s="30">
        <v>1</v>
      </c>
      <c r="AR1472">
        <v>3</v>
      </c>
      <c r="AS1472">
        <v>0</v>
      </c>
      <c r="AT1472" s="30">
        <v>5</v>
      </c>
      <c r="AU1472">
        <v>0</v>
      </c>
      <c r="AV1472">
        <v>0</v>
      </c>
      <c r="BA1472" t="s">
        <v>2434</v>
      </c>
      <c r="BB1472" s="6" t="s">
        <v>1472</v>
      </c>
      <c r="BG1472" s="9"/>
      <c r="BI1472" t="s">
        <v>3146</v>
      </c>
    </row>
    <row r="1473" spans="1:61" x14ac:dyDescent="0.25">
      <c r="A1473" s="21" t="s">
        <v>493</v>
      </c>
      <c r="B1473" t="s">
        <v>521</v>
      </c>
      <c r="C1473" t="str">
        <f>VLOOKUP(Tabelle1[[#This Row],[bank_name]],list_all_banks!$B$1:$C$691,2,FALSE)</f>
        <v>ESA48265169</v>
      </c>
      <c r="D1473" s="6" t="s">
        <v>522</v>
      </c>
      <c r="E1473" s="42" t="str">
        <f t="shared" si="22"/>
        <v>31.12.2016</v>
      </c>
      <c r="F1473">
        <v>2016</v>
      </c>
      <c r="G1473">
        <v>1</v>
      </c>
      <c r="H1473">
        <v>2</v>
      </c>
      <c r="I1473" t="s">
        <v>1382</v>
      </c>
      <c r="J1473" s="33">
        <v>2</v>
      </c>
      <c r="K1473" s="33" t="s">
        <v>1366</v>
      </c>
      <c r="L1473">
        <v>1</v>
      </c>
      <c r="M1473" t="s">
        <v>14</v>
      </c>
      <c r="N1473" t="s">
        <v>19</v>
      </c>
      <c r="P1473">
        <v>3</v>
      </c>
      <c r="Q1473">
        <v>0</v>
      </c>
      <c r="R1473">
        <v>0</v>
      </c>
      <c r="S1473">
        <v>0</v>
      </c>
      <c r="U1473">
        <v>0</v>
      </c>
      <c r="V1473">
        <v>0</v>
      </c>
      <c r="W1473" t="s">
        <v>20</v>
      </c>
      <c r="Y1473" t="s">
        <v>1680</v>
      </c>
      <c r="Z1473">
        <v>874</v>
      </c>
      <c r="AA1473">
        <v>7228</v>
      </c>
      <c r="AB1473">
        <v>360</v>
      </c>
      <c r="AC1473">
        <v>131</v>
      </c>
      <c r="AD1473" t="s">
        <v>20</v>
      </c>
      <c r="AE1473" t="s">
        <v>20</v>
      </c>
      <c r="AF1473">
        <v>130</v>
      </c>
      <c r="AG1473" t="s">
        <v>20</v>
      </c>
      <c r="AH1473" t="s">
        <v>20</v>
      </c>
      <c r="AI1473" s="30">
        <v>3</v>
      </c>
      <c r="AK1473">
        <v>1</v>
      </c>
      <c r="AL1473">
        <v>0</v>
      </c>
      <c r="AM1473">
        <v>3</v>
      </c>
      <c r="AN1473">
        <v>0</v>
      </c>
      <c r="AO1473">
        <v>0</v>
      </c>
      <c r="AQ1473" s="30">
        <v>1</v>
      </c>
      <c r="AR1473">
        <v>3</v>
      </c>
      <c r="AS1473">
        <v>0</v>
      </c>
      <c r="AT1473" s="30">
        <v>5</v>
      </c>
      <c r="AU1473">
        <v>0</v>
      </c>
      <c r="AV1473">
        <v>0</v>
      </c>
      <c r="BA1473" t="s">
        <v>2434</v>
      </c>
      <c r="BB1473" s="6" t="s">
        <v>1472</v>
      </c>
      <c r="BG1473" s="9"/>
      <c r="BI1473" t="s">
        <v>3146</v>
      </c>
    </row>
    <row r="1474" spans="1:61" x14ac:dyDescent="0.25">
      <c r="A1474" s="21" t="s">
        <v>493</v>
      </c>
      <c r="B1474" t="s">
        <v>521</v>
      </c>
      <c r="C1474" t="str">
        <f>VLOOKUP(Tabelle1[[#This Row],[bank_name]],list_all_banks!$B$1:$C$691,2,FALSE)</f>
        <v>ESA48265169</v>
      </c>
      <c r="D1474" s="6" t="s">
        <v>522</v>
      </c>
      <c r="E1474" s="42" t="str">
        <f t="shared" si="22"/>
        <v>31.12.2016</v>
      </c>
      <c r="F1474">
        <v>2016</v>
      </c>
      <c r="G1474">
        <v>1</v>
      </c>
      <c r="H1474">
        <v>2</v>
      </c>
      <c r="I1474" t="s">
        <v>1382</v>
      </c>
      <c r="J1474" s="33">
        <v>2</v>
      </c>
      <c r="K1474" s="33" t="s">
        <v>1366</v>
      </c>
      <c r="L1474">
        <v>1</v>
      </c>
      <c r="M1474" t="s">
        <v>14</v>
      </c>
      <c r="N1474" t="s">
        <v>19</v>
      </c>
      <c r="P1474">
        <v>3</v>
      </c>
      <c r="Q1474">
        <v>0</v>
      </c>
      <c r="R1474">
        <v>0</v>
      </c>
      <c r="S1474">
        <v>0</v>
      </c>
      <c r="U1474">
        <v>0</v>
      </c>
      <c r="V1474">
        <v>0</v>
      </c>
      <c r="W1474" t="s">
        <v>20</v>
      </c>
      <c r="Y1474" t="s">
        <v>1632</v>
      </c>
      <c r="Z1474">
        <v>1086</v>
      </c>
      <c r="AA1474">
        <v>6439</v>
      </c>
      <c r="AB1474">
        <v>396</v>
      </c>
      <c r="AC1474">
        <v>88</v>
      </c>
      <c r="AD1474" t="s">
        <v>20</v>
      </c>
      <c r="AE1474" t="s">
        <v>20</v>
      </c>
      <c r="AF1474">
        <v>134</v>
      </c>
      <c r="AG1474" t="s">
        <v>20</v>
      </c>
      <c r="AH1474" t="s">
        <v>20</v>
      </c>
      <c r="AI1474" s="30">
        <v>3</v>
      </c>
      <c r="AK1474">
        <v>1</v>
      </c>
      <c r="AL1474">
        <v>0</v>
      </c>
      <c r="AM1474">
        <v>3</v>
      </c>
      <c r="AN1474">
        <v>0</v>
      </c>
      <c r="AO1474">
        <v>0</v>
      </c>
      <c r="AQ1474" s="30">
        <v>1</v>
      </c>
      <c r="AR1474">
        <v>3</v>
      </c>
      <c r="AS1474">
        <v>0</v>
      </c>
      <c r="AT1474" s="30">
        <v>5</v>
      </c>
      <c r="AU1474">
        <v>0</v>
      </c>
      <c r="AV1474">
        <v>0</v>
      </c>
      <c r="BA1474" t="s">
        <v>2434</v>
      </c>
      <c r="BB1474" s="6" t="s">
        <v>1472</v>
      </c>
      <c r="BG1474" s="9"/>
      <c r="BI1474" t="s">
        <v>3146</v>
      </c>
    </row>
    <row r="1475" spans="1:61" x14ac:dyDescent="0.25">
      <c r="A1475" s="21" t="s">
        <v>493</v>
      </c>
      <c r="B1475" t="s">
        <v>521</v>
      </c>
      <c r="C1475" t="str">
        <f>VLOOKUP(Tabelle1[[#This Row],[bank_name]],list_all_banks!$B$1:$C$691,2,FALSE)</f>
        <v>ESA48265169</v>
      </c>
      <c r="D1475" s="6" t="s">
        <v>522</v>
      </c>
      <c r="E1475" s="42" t="str">
        <f t="shared" ref="E1475:E1538" si="23">CONCATENATE($E$2,F1475)</f>
        <v>31.12.2016</v>
      </c>
      <c r="F1475">
        <v>2016</v>
      </c>
      <c r="G1475">
        <v>1</v>
      </c>
      <c r="H1475">
        <v>2</v>
      </c>
      <c r="I1475" t="s">
        <v>1382</v>
      </c>
      <c r="J1475" s="33">
        <v>2</v>
      </c>
      <c r="K1475" s="33" t="s">
        <v>1366</v>
      </c>
      <c r="L1475">
        <v>1</v>
      </c>
      <c r="M1475" t="s">
        <v>14</v>
      </c>
      <c r="N1475" t="s">
        <v>19</v>
      </c>
      <c r="P1475">
        <v>3</v>
      </c>
      <c r="Q1475">
        <v>0</v>
      </c>
      <c r="R1475">
        <v>0</v>
      </c>
      <c r="S1475">
        <v>0</v>
      </c>
      <c r="U1475">
        <v>0</v>
      </c>
      <c r="V1475">
        <v>0</v>
      </c>
      <c r="W1475" t="s">
        <v>20</v>
      </c>
      <c r="Y1475" t="s">
        <v>1685</v>
      </c>
      <c r="Z1475">
        <v>1084</v>
      </c>
      <c r="AA1475">
        <v>6010</v>
      </c>
      <c r="AB1475">
        <v>485</v>
      </c>
      <c r="AC1475">
        <v>176</v>
      </c>
      <c r="AD1475" t="s">
        <v>20</v>
      </c>
      <c r="AE1475" t="s">
        <v>20</v>
      </c>
      <c r="AF1475">
        <v>128</v>
      </c>
      <c r="AG1475" t="s">
        <v>20</v>
      </c>
      <c r="AH1475" t="s">
        <v>20</v>
      </c>
      <c r="AI1475" s="30">
        <v>3</v>
      </c>
      <c r="AK1475">
        <v>1</v>
      </c>
      <c r="AL1475">
        <v>0</v>
      </c>
      <c r="AM1475">
        <v>3</v>
      </c>
      <c r="AN1475">
        <v>0</v>
      </c>
      <c r="AO1475">
        <v>0</v>
      </c>
      <c r="AQ1475" s="30">
        <v>1</v>
      </c>
      <c r="AR1475">
        <v>3</v>
      </c>
      <c r="AS1475">
        <v>0</v>
      </c>
      <c r="AT1475" s="30">
        <v>5</v>
      </c>
      <c r="AU1475">
        <v>0</v>
      </c>
      <c r="AV1475">
        <v>0</v>
      </c>
      <c r="BA1475" t="s">
        <v>2434</v>
      </c>
      <c r="BB1475" s="6" t="s">
        <v>1472</v>
      </c>
      <c r="BG1475" s="9"/>
      <c r="BI1475" t="s">
        <v>3146</v>
      </c>
    </row>
    <row r="1476" spans="1:61" x14ac:dyDescent="0.25">
      <c r="A1476" s="88" t="s">
        <v>493</v>
      </c>
      <c r="B1476" s="9" t="s">
        <v>521</v>
      </c>
      <c r="C1476" s="9" t="str">
        <f>VLOOKUP(Tabelle1[[#This Row],[bank_name]],list_all_banks!$B$1:$C$691,2,FALSE)</f>
        <v>ESA48265169</v>
      </c>
      <c r="D1476" s="6" t="s">
        <v>522</v>
      </c>
      <c r="E1476" s="42" t="str">
        <f t="shared" si="23"/>
        <v>31.12.2016</v>
      </c>
      <c r="F1476" s="9">
        <v>2016</v>
      </c>
      <c r="G1476" s="9">
        <v>1</v>
      </c>
      <c r="H1476" s="9">
        <v>2</v>
      </c>
      <c r="I1476" s="9" t="s">
        <v>1382</v>
      </c>
      <c r="J1476" s="69">
        <v>2</v>
      </c>
      <c r="K1476" s="69" t="s">
        <v>1366</v>
      </c>
      <c r="L1476" s="9">
        <v>1</v>
      </c>
      <c r="M1476" s="9" t="s">
        <v>14</v>
      </c>
      <c r="N1476" s="9" t="s">
        <v>19</v>
      </c>
      <c r="P1476" s="9">
        <v>3</v>
      </c>
      <c r="Q1476" s="9">
        <v>0</v>
      </c>
      <c r="R1476" s="9">
        <v>0</v>
      </c>
      <c r="S1476" s="9">
        <v>0</v>
      </c>
      <c r="U1476" s="9">
        <v>0</v>
      </c>
      <c r="V1476" s="9">
        <v>0</v>
      </c>
      <c r="W1476" s="9" t="s">
        <v>20</v>
      </c>
      <c r="Y1476" s="9" t="s">
        <v>1692</v>
      </c>
      <c r="Z1476" s="9">
        <v>52</v>
      </c>
      <c r="AA1476" s="9">
        <v>4877</v>
      </c>
      <c r="AB1476" s="9">
        <v>31</v>
      </c>
      <c r="AC1476" s="9">
        <v>5</v>
      </c>
      <c r="AD1476" s="9" t="s">
        <v>20</v>
      </c>
      <c r="AE1476" s="9" t="s">
        <v>20</v>
      </c>
      <c r="AF1476" s="9">
        <v>38</v>
      </c>
      <c r="AG1476" s="9" t="s">
        <v>20</v>
      </c>
      <c r="AH1476" s="9" t="s">
        <v>20</v>
      </c>
      <c r="AI1476" s="30">
        <v>3</v>
      </c>
      <c r="AK1476" s="9">
        <v>1</v>
      </c>
      <c r="AL1476" s="9">
        <v>0</v>
      </c>
      <c r="AM1476" s="9">
        <v>3</v>
      </c>
      <c r="AN1476" s="9">
        <v>0</v>
      </c>
      <c r="AO1476" s="9">
        <v>0</v>
      </c>
      <c r="AQ1476" s="90">
        <v>1</v>
      </c>
      <c r="AR1476" s="9">
        <v>3</v>
      </c>
      <c r="AS1476" s="9">
        <v>0</v>
      </c>
      <c r="AT1476" s="90">
        <v>5</v>
      </c>
      <c r="AU1476" s="9">
        <v>0</v>
      </c>
      <c r="AV1476" s="9">
        <v>0</v>
      </c>
      <c r="AW1476" s="9"/>
      <c r="AX1476" s="9"/>
      <c r="BA1476" s="9" t="s">
        <v>2434</v>
      </c>
      <c r="BB1476" s="6" t="s">
        <v>1472</v>
      </c>
      <c r="BG1476" s="9"/>
      <c r="BI1476" t="s">
        <v>3146</v>
      </c>
    </row>
    <row r="1477" spans="1:61" x14ac:dyDescent="0.25">
      <c r="A1477" s="21" t="s">
        <v>493</v>
      </c>
      <c r="B1477" t="s">
        <v>521</v>
      </c>
      <c r="C1477" t="str">
        <f>VLOOKUP(Tabelle1[[#This Row],[bank_name]],list_all_banks!$B$1:$C$691,2,FALSE)</f>
        <v>ESA48265169</v>
      </c>
      <c r="D1477" s="6" t="s">
        <v>522</v>
      </c>
      <c r="E1477" s="42" t="str">
        <f t="shared" si="23"/>
        <v>31.12.2016</v>
      </c>
      <c r="F1477">
        <v>2016</v>
      </c>
      <c r="G1477">
        <v>1</v>
      </c>
      <c r="H1477">
        <v>2</v>
      </c>
      <c r="I1477" t="s">
        <v>1382</v>
      </c>
      <c r="J1477" s="33">
        <v>2</v>
      </c>
      <c r="K1477" s="33" t="s">
        <v>1366</v>
      </c>
      <c r="L1477">
        <v>1</v>
      </c>
      <c r="M1477" t="s">
        <v>14</v>
      </c>
      <c r="N1477" t="s">
        <v>19</v>
      </c>
      <c r="P1477">
        <v>3</v>
      </c>
      <c r="Q1477">
        <v>0</v>
      </c>
      <c r="R1477">
        <v>0</v>
      </c>
      <c r="S1477">
        <v>0</v>
      </c>
      <c r="U1477">
        <v>0</v>
      </c>
      <c r="V1477">
        <v>0</v>
      </c>
      <c r="W1477" t="s">
        <v>20</v>
      </c>
      <c r="Y1477" t="s">
        <v>1679</v>
      </c>
      <c r="Z1477">
        <v>697</v>
      </c>
      <c r="AA1477">
        <v>4522</v>
      </c>
      <c r="AB1477">
        <v>218</v>
      </c>
      <c r="AC1477">
        <v>15</v>
      </c>
      <c r="AD1477" t="s">
        <v>20</v>
      </c>
      <c r="AE1477" t="s">
        <v>20</v>
      </c>
      <c r="AF1477">
        <v>38</v>
      </c>
      <c r="AG1477" t="s">
        <v>20</v>
      </c>
      <c r="AH1477" t="s">
        <v>20</v>
      </c>
      <c r="AI1477" s="30">
        <v>3</v>
      </c>
      <c r="AK1477">
        <v>1</v>
      </c>
      <c r="AL1477">
        <v>0</v>
      </c>
      <c r="AM1477">
        <v>3</v>
      </c>
      <c r="AN1477">
        <v>0</v>
      </c>
      <c r="AO1477">
        <v>0</v>
      </c>
      <c r="AQ1477" s="30">
        <v>1</v>
      </c>
      <c r="AR1477">
        <v>3</v>
      </c>
      <c r="AS1477">
        <v>0</v>
      </c>
      <c r="AT1477" s="30">
        <v>5</v>
      </c>
      <c r="AU1477">
        <v>0</v>
      </c>
      <c r="AV1477">
        <v>0</v>
      </c>
      <c r="BA1477" t="s">
        <v>2434</v>
      </c>
      <c r="BB1477" s="6" t="s">
        <v>1472</v>
      </c>
      <c r="BG1477" s="9"/>
      <c r="BI1477" t="s">
        <v>3146</v>
      </c>
    </row>
    <row r="1478" spans="1:61" x14ac:dyDescent="0.25">
      <c r="A1478" s="21" t="s">
        <v>493</v>
      </c>
      <c r="B1478" t="s">
        <v>521</v>
      </c>
      <c r="C1478" t="str">
        <f>VLOOKUP(Tabelle1[[#This Row],[bank_name]],list_all_banks!$B$1:$C$691,2,FALSE)</f>
        <v>ESA48265169</v>
      </c>
      <c r="D1478" s="6" t="s">
        <v>522</v>
      </c>
      <c r="E1478" s="42" t="str">
        <f t="shared" si="23"/>
        <v>31.12.2016</v>
      </c>
      <c r="F1478">
        <v>2016</v>
      </c>
      <c r="G1478">
        <v>1</v>
      </c>
      <c r="H1478">
        <v>2</v>
      </c>
      <c r="I1478" t="s">
        <v>1382</v>
      </c>
      <c r="J1478" s="33">
        <v>2</v>
      </c>
      <c r="K1478" s="33" t="s">
        <v>1366</v>
      </c>
      <c r="L1478">
        <v>1</v>
      </c>
      <c r="M1478" t="s">
        <v>14</v>
      </c>
      <c r="N1478" t="s">
        <v>19</v>
      </c>
      <c r="P1478">
        <v>3</v>
      </c>
      <c r="Q1478">
        <v>0</v>
      </c>
      <c r="R1478">
        <v>0</v>
      </c>
      <c r="S1478">
        <v>0</v>
      </c>
      <c r="U1478">
        <v>0</v>
      </c>
      <c r="V1478">
        <v>0</v>
      </c>
      <c r="W1478" t="s">
        <v>20</v>
      </c>
      <c r="Y1478" t="s">
        <v>1324</v>
      </c>
      <c r="Z1478">
        <v>120</v>
      </c>
      <c r="AA1478">
        <v>1290</v>
      </c>
      <c r="AB1478">
        <v>9</v>
      </c>
      <c r="AC1478">
        <v>0</v>
      </c>
      <c r="AD1478" t="s">
        <v>20</v>
      </c>
      <c r="AE1478" t="s">
        <v>20</v>
      </c>
      <c r="AF1478">
        <v>-1</v>
      </c>
      <c r="AG1478" t="s">
        <v>20</v>
      </c>
      <c r="AH1478" t="s">
        <v>20</v>
      </c>
      <c r="AI1478" s="30">
        <v>3</v>
      </c>
      <c r="AK1478">
        <v>1</v>
      </c>
      <c r="AL1478">
        <v>0</v>
      </c>
      <c r="AM1478">
        <v>3</v>
      </c>
      <c r="AN1478">
        <v>0</v>
      </c>
      <c r="AO1478">
        <v>0</v>
      </c>
      <c r="AQ1478" s="30">
        <v>1</v>
      </c>
      <c r="AR1478">
        <v>3</v>
      </c>
      <c r="AS1478">
        <v>0</v>
      </c>
      <c r="AT1478" s="30">
        <v>5</v>
      </c>
      <c r="AU1478">
        <v>0</v>
      </c>
      <c r="AV1478">
        <v>0</v>
      </c>
      <c r="BA1478" t="s">
        <v>2434</v>
      </c>
      <c r="BB1478" s="6" t="s">
        <v>1472</v>
      </c>
      <c r="BG1478" s="9"/>
      <c r="BI1478" t="s">
        <v>3146</v>
      </c>
    </row>
    <row r="1479" spans="1:61" x14ac:dyDescent="0.25">
      <c r="A1479" s="21" t="s">
        <v>493</v>
      </c>
      <c r="B1479" t="s">
        <v>521</v>
      </c>
      <c r="C1479" t="str">
        <f>VLOOKUP(Tabelle1[[#This Row],[bank_name]],list_all_banks!$B$1:$C$691,2,FALSE)</f>
        <v>ESA48265169</v>
      </c>
      <c r="D1479" s="6" t="s">
        <v>522</v>
      </c>
      <c r="E1479" s="42" t="str">
        <f t="shared" si="23"/>
        <v>31.12.2016</v>
      </c>
      <c r="F1479">
        <v>2016</v>
      </c>
      <c r="G1479">
        <v>1</v>
      </c>
      <c r="H1479">
        <v>2</v>
      </c>
      <c r="I1479" t="s">
        <v>1382</v>
      </c>
      <c r="J1479" s="33">
        <v>2</v>
      </c>
      <c r="K1479" s="33" t="s">
        <v>1366</v>
      </c>
      <c r="L1479">
        <v>1</v>
      </c>
      <c r="M1479" t="s">
        <v>14</v>
      </c>
      <c r="N1479" t="s">
        <v>19</v>
      </c>
      <c r="P1479">
        <v>3</v>
      </c>
      <c r="Q1479">
        <v>0</v>
      </c>
      <c r="R1479">
        <v>0</v>
      </c>
      <c r="S1479">
        <v>0</v>
      </c>
      <c r="U1479">
        <v>0</v>
      </c>
      <c r="V1479">
        <v>0</v>
      </c>
      <c r="W1479" t="s">
        <v>20</v>
      </c>
      <c r="Y1479" t="s">
        <v>1687</v>
      </c>
      <c r="Z1479">
        <v>142</v>
      </c>
      <c r="AA1479">
        <v>618</v>
      </c>
      <c r="AB1479">
        <v>31</v>
      </c>
      <c r="AC1479">
        <v>23</v>
      </c>
      <c r="AD1479" t="s">
        <v>20</v>
      </c>
      <c r="AE1479" t="s">
        <v>20</v>
      </c>
      <c r="AF1479">
        <v>16</v>
      </c>
      <c r="AG1479" t="s">
        <v>20</v>
      </c>
      <c r="AH1479" t="s">
        <v>20</v>
      </c>
      <c r="AI1479" s="30">
        <v>3</v>
      </c>
      <c r="AK1479">
        <v>1</v>
      </c>
      <c r="AL1479">
        <v>0</v>
      </c>
      <c r="AM1479">
        <v>3</v>
      </c>
      <c r="AN1479">
        <v>0</v>
      </c>
      <c r="AO1479">
        <v>0</v>
      </c>
      <c r="AQ1479" s="30">
        <v>1</v>
      </c>
      <c r="AR1479">
        <v>3</v>
      </c>
      <c r="AS1479">
        <v>0</v>
      </c>
      <c r="AT1479" s="30">
        <v>5</v>
      </c>
      <c r="AU1479">
        <v>0</v>
      </c>
      <c r="AV1479">
        <v>0</v>
      </c>
      <c r="BA1479" t="s">
        <v>2434</v>
      </c>
      <c r="BB1479" s="6" t="s">
        <v>1472</v>
      </c>
      <c r="BG1479" s="9"/>
      <c r="BI1479" t="s">
        <v>3146</v>
      </c>
    </row>
    <row r="1480" spans="1:61" x14ac:dyDescent="0.25">
      <c r="A1480" s="21" t="s">
        <v>493</v>
      </c>
      <c r="B1480" t="s">
        <v>521</v>
      </c>
      <c r="C1480" t="str">
        <f>VLOOKUP(Tabelle1[[#This Row],[bank_name]],list_all_banks!$B$1:$C$691,2,FALSE)</f>
        <v>ESA48265169</v>
      </c>
      <c r="D1480" s="6" t="s">
        <v>522</v>
      </c>
      <c r="E1480" s="42" t="str">
        <f t="shared" si="23"/>
        <v>31.12.2016</v>
      </c>
      <c r="F1480">
        <v>2016</v>
      </c>
      <c r="G1480">
        <v>1</v>
      </c>
      <c r="H1480">
        <v>2</v>
      </c>
      <c r="I1480" t="s">
        <v>1382</v>
      </c>
      <c r="J1480" s="33">
        <v>2</v>
      </c>
      <c r="K1480" s="33" t="s">
        <v>1366</v>
      </c>
      <c r="L1480">
        <v>1</v>
      </c>
      <c r="M1480" t="s">
        <v>14</v>
      </c>
      <c r="N1480" t="s">
        <v>19</v>
      </c>
      <c r="P1480">
        <v>3</v>
      </c>
      <c r="Q1480">
        <v>0</v>
      </c>
      <c r="R1480">
        <v>0</v>
      </c>
      <c r="S1480">
        <v>0</v>
      </c>
      <c r="U1480">
        <v>0</v>
      </c>
      <c r="V1480">
        <v>0</v>
      </c>
      <c r="W1480" t="s">
        <v>20</v>
      </c>
      <c r="Y1480" t="s">
        <v>1289</v>
      </c>
      <c r="Z1480">
        <v>98</v>
      </c>
      <c r="AA1480">
        <v>490</v>
      </c>
      <c r="AB1480">
        <v>74</v>
      </c>
      <c r="AC1480">
        <v>5</v>
      </c>
      <c r="AD1480" t="s">
        <v>20</v>
      </c>
      <c r="AE1480" t="s">
        <v>20</v>
      </c>
      <c r="AF1480">
        <v>21</v>
      </c>
      <c r="AG1480" t="s">
        <v>20</v>
      </c>
      <c r="AH1480" t="s">
        <v>20</v>
      </c>
      <c r="AI1480" s="30">
        <v>3</v>
      </c>
      <c r="AK1480">
        <v>1</v>
      </c>
      <c r="AL1480">
        <v>0</v>
      </c>
      <c r="AM1480">
        <v>3</v>
      </c>
      <c r="AN1480">
        <v>0</v>
      </c>
      <c r="AO1480">
        <v>0</v>
      </c>
      <c r="AQ1480" s="30">
        <v>1</v>
      </c>
      <c r="AR1480">
        <v>3</v>
      </c>
      <c r="AS1480">
        <v>0</v>
      </c>
      <c r="AT1480" s="30">
        <v>5</v>
      </c>
      <c r="AU1480">
        <v>0</v>
      </c>
      <c r="AV1480">
        <v>0</v>
      </c>
      <c r="BA1480" t="s">
        <v>2434</v>
      </c>
      <c r="BB1480" s="6" t="s">
        <v>1472</v>
      </c>
      <c r="BG1480" s="9"/>
      <c r="BI1480" t="s">
        <v>3146</v>
      </c>
    </row>
    <row r="1481" spans="1:61" x14ac:dyDescent="0.25">
      <c r="A1481" s="21" t="s">
        <v>493</v>
      </c>
      <c r="B1481" t="s">
        <v>521</v>
      </c>
      <c r="C1481" t="str">
        <f>VLOOKUP(Tabelle1[[#This Row],[bank_name]],list_all_banks!$B$1:$C$691,2,FALSE)</f>
        <v>ESA48265169</v>
      </c>
      <c r="D1481" s="6" t="s">
        <v>522</v>
      </c>
      <c r="E1481" s="42" t="str">
        <f t="shared" si="23"/>
        <v>31.12.2016</v>
      </c>
      <c r="F1481">
        <v>2016</v>
      </c>
      <c r="G1481">
        <v>1</v>
      </c>
      <c r="H1481">
        <v>2</v>
      </c>
      <c r="I1481" t="s">
        <v>1382</v>
      </c>
      <c r="J1481" s="33">
        <v>2</v>
      </c>
      <c r="K1481" s="33" t="s">
        <v>1366</v>
      </c>
      <c r="L1481">
        <v>1</v>
      </c>
      <c r="M1481" t="s">
        <v>14</v>
      </c>
      <c r="N1481" t="s">
        <v>19</v>
      </c>
      <c r="P1481">
        <v>3</v>
      </c>
      <c r="Q1481">
        <v>0</v>
      </c>
      <c r="R1481">
        <v>0</v>
      </c>
      <c r="S1481">
        <v>0</v>
      </c>
      <c r="U1481">
        <v>0</v>
      </c>
      <c r="V1481">
        <v>0</v>
      </c>
      <c r="W1481" t="s">
        <v>20</v>
      </c>
      <c r="Y1481" t="s">
        <v>1690</v>
      </c>
      <c r="Z1481">
        <v>81</v>
      </c>
      <c r="AA1481">
        <v>463</v>
      </c>
      <c r="AB1481">
        <v>28</v>
      </c>
      <c r="AC1481">
        <v>1</v>
      </c>
      <c r="AD1481" t="s">
        <v>20</v>
      </c>
      <c r="AE1481" t="s">
        <v>20</v>
      </c>
      <c r="AF1481">
        <v>3</v>
      </c>
      <c r="AG1481" t="s">
        <v>20</v>
      </c>
      <c r="AH1481" t="s">
        <v>20</v>
      </c>
      <c r="AI1481" s="30">
        <v>3</v>
      </c>
      <c r="AK1481">
        <v>1</v>
      </c>
      <c r="AL1481">
        <v>0</v>
      </c>
      <c r="AM1481">
        <v>3</v>
      </c>
      <c r="AN1481">
        <v>0</v>
      </c>
      <c r="AO1481">
        <v>0</v>
      </c>
      <c r="AQ1481" s="30">
        <v>1</v>
      </c>
      <c r="AR1481">
        <v>3</v>
      </c>
      <c r="AS1481">
        <v>0</v>
      </c>
      <c r="AT1481" s="30">
        <v>5</v>
      </c>
      <c r="AU1481">
        <v>0</v>
      </c>
      <c r="AV1481">
        <v>0</v>
      </c>
      <c r="BA1481" t="s">
        <v>2434</v>
      </c>
      <c r="BB1481" s="6" t="s">
        <v>1472</v>
      </c>
      <c r="BG1481" s="9"/>
      <c r="BI1481" t="s">
        <v>3146</v>
      </c>
    </row>
    <row r="1482" spans="1:61" x14ac:dyDescent="0.25">
      <c r="A1482" s="21" t="s">
        <v>493</v>
      </c>
      <c r="B1482" t="s">
        <v>521</v>
      </c>
      <c r="C1482" t="str">
        <f>VLOOKUP(Tabelle1[[#This Row],[bank_name]],list_all_banks!$B$1:$C$691,2,FALSE)</f>
        <v>ESA48265169</v>
      </c>
      <c r="D1482" s="6" t="s">
        <v>522</v>
      </c>
      <c r="E1482" s="42" t="str">
        <f t="shared" si="23"/>
        <v>31.12.2016</v>
      </c>
      <c r="F1482">
        <v>2016</v>
      </c>
      <c r="G1482">
        <v>1</v>
      </c>
      <c r="H1482">
        <v>2</v>
      </c>
      <c r="I1482" t="s">
        <v>1382</v>
      </c>
      <c r="J1482" s="33">
        <v>2</v>
      </c>
      <c r="K1482" s="33" t="s">
        <v>1366</v>
      </c>
      <c r="L1482">
        <v>1</v>
      </c>
      <c r="M1482" t="s">
        <v>14</v>
      </c>
      <c r="N1482" t="s">
        <v>19</v>
      </c>
      <c r="P1482">
        <v>3</v>
      </c>
      <c r="Q1482">
        <v>0</v>
      </c>
      <c r="R1482">
        <v>0</v>
      </c>
      <c r="S1482">
        <v>0</v>
      </c>
      <c r="U1482">
        <v>0</v>
      </c>
      <c r="V1482">
        <v>0</v>
      </c>
      <c r="W1482" t="s">
        <v>20</v>
      </c>
      <c r="Y1482" t="s">
        <v>1693</v>
      </c>
      <c r="Z1482">
        <v>25</v>
      </c>
      <c r="AA1482">
        <v>366</v>
      </c>
      <c r="AB1482">
        <v>7</v>
      </c>
      <c r="AC1482">
        <v>2</v>
      </c>
      <c r="AD1482" t="s">
        <v>20</v>
      </c>
      <c r="AE1482" t="s">
        <v>20</v>
      </c>
      <c r="AF1482">
        <v>2</v>
      </c>
      <c r="AG1482" t="s">
        <v>20</v>
      </c>
      <c r="AH1482" t="s">
        <v>20</v>
      </c>
      <c r="AI1482" s="30">
        <v>3</v>
      </c>
      <c r="AK1482">
        <v>1</v>
      </c>
      <c r="AL1482">
        <v>0</v>
      </c>
      <c r="AM1482">
        <v>3</v>
      </c>
      <c r="AN1482">
        <v>0</v>
      </c>
      <c r="AO1482">
        <v>0</v>
      </c>
      <c r="AQ1482" s="30">
        <v>1</v>
      </c>
      <c r="AR1482">
        <v>3</v>
      </c>
      <c r="AS1482">
        <v>0</v>
      </c>
      <c r="AT1482" s="30">
        <v>5</v>
      </c>
      <c r="AU1482">
        <v>0</v>
      </c>
      <c r="AV1482">
        <v>0</v>
      </c>
      <c r="BA1482" t="s">
        <v>2434</v>
      </c>
      <c r="BB1482" s="6" t="s">
        <v>1472</v>
      </c>
      <c r="BG1482" s="9"/>
      <c r="BI1482" t="s">
        <v>3146</v>
      </c>
    </row>
    <row r="1483" spans="1:61" x14ac:dyDescent="0.25">
      <c r="A1483" s="21" t="s">
        <v>493</v>
      </c>
      <c r="B1483" t="s">
        <v>521</v>
      </c>
      <c r="C1483" t="str">
        <f>VLOOKUP(Tabelle1[[#This Row],[bank_name]],list_all_banks!$B$1:$C$691,2,FALSE)</f>
        <v>ESA48265169</v>
      </c>
      <c r="D1483" s="6" t="s">
        <v>522</v>
      </c>
      <c r="E1483" s="42" t="str">
        <f t="shared" si="23"/>
        <v>31.12.2016</v>
      </c>
      <c r="F1483">
        <v>2016</v>
      </c>
      <c r="G1483">
        <v>1</v>
      </c>
      <c r="H1483">
        <v>2</v>
      </c>
      <c r="I1483" t="s">
        <v>1382</v>
      </c>
      <c r="J1483" s="33">
        <v>2</v>
      </c>
      <c r="K1483" s="33" t="s">
        <v>1366</v>
      </c>
      <c r="L1483">
        <v>1</v>
      </c>
      <c r="M1483" t="s">
        <v>14</v>
      </c>
      <c r="N1483" t="s">
        <v>19</v>
      </c>
      <c r="P1483">
        <v>3</v>
      </c>
      <c r="Q1483">
        <v>0</v>
      </c>
      <c r="R1483">
        <v>0</v>
      </c>
      <c r="S1483">
        <v>0</v>
      </c>
      <c r="U1483">
        <v>0</v>
      </c>
      <c r="V1483">
        <v>0</v>
      </c>
      <c r="W1483" t="s">
        <v>20</v>
      </c>
      <c r="Y1483" t="s">
        <v>1225</v>
      </c>
      <c r="Z1483">
        <v>104</v>
      </c>
      <c r="AA1483">
        <v>248</v>
      </c>
      <c r="AB1483">
        <v>38</v>
      </c>
      <c r="AC1483">
        <v>6</v>
      </c>
      <c r="AD1483" t="s">
        <v>20</v>
      </c>
      <c r="AE1483" t="s">
        <v>20</v>
      </c>
      <c r="AF1483">
        <v>10</v>
      </c>
      <c r="AG1483" t="s">
        <v>20</v>
      </c>
      <c r="AH1483" t="s">
        <v>20</v>
      </c>
      <c r="AI1483" s="30">
        <v>3</v>
      </c>
      <c r="AK1483">
        <v>1</v>
      </c>
      <c r="AL1483">
        <v>0</v>
      </c>
      <c r="AM1483">
        <v>3</v>
      </c>
      <c r="AN1483">
        <v>0</v>
      </c>
      <c r="AO1483">
        <v>0</v>
      </c>
      <c r="AQ1483" s="30">
        <v>1</v>
      </c>
      <c r="AR1483">
        <v>3</v>
      </c>
      <c r="AS1483">
        <v>0</v>
      </c>
      <c r="AT1483" s="30">
        <v>5</v>
      </c>
      <c r="AU1483">
        <v>0</v>
      </c>
      <c r="AV1483">
        <v>0</v>
      </c>
      <c r="BA1483" t="s">
        <v>2434</v>
      </c>
      <c r="BB1483" s="6" t="s">
        <v>1472</v>
      </c>
      <c r="BG1483" s="9"/>
      <c r="BI1483" t="s">
        <v>3146</v>
      </c>
    </row>
    <row r="1484" spans="1:61" x14ac:dyDescent="0.25">
      <c r="A1484" s="21" t="s">
        <v>493</v>
      </c>
      <c r="B1484" t="s">
        <v>521</v>
      </c>
      <c r="C1484" t="str">
        <f>VLOOKUP(Tabelle1[[#This Row],[bank_name]],list_all_banks!$B$1:$C$691,2,FALSE)</f>
        <v>ESA48265169</v>
      </c>
      <c r="D1484" s="6" t="s">
        <v>522</v>
      </c>
      <c r="E1484" s="42" t="str">
        <f t="shared" si="23"/>
        <v>31.12.2016</v>
      </c>
      <c r="F1484">
        <v>2016</v>
      </c>
      <c r="G1484">
        <v>1</v>
      </c>
      <c r="H1484">
        <v>2</v>
      </c>
      <c r="I1484" t="s">
        <v>1382</v>
      </c>
      <c r="J1484" s="33">
        <v>2</v>
      </c>
      <c r="K1484" s="33" t="s">
        <v>1366</v>
      </c>
      <c r="L1484">
        <v>1</v>
      </c>
      <c r="M1484" t="s">
        <v>14</v>
      </c>
      <c r="N1484" t="s">
        <v>19</v>
      </c>
      <c r="P1484">
        <v>3</v>
      </c>
      <c r="Q1484">
        <v>0</v>
      </c>
      <c r="R1484">
        <v>0</v>
      </c>
      <c r="S1484">
        <v>0</v>
      </c>
      <c r="U1484">
        <v>0</v>
      </c>
      <c r="V1484">
        <v>0</v>
      </c>
      <c r="W1484" t="s">
        <v>20</v>
      </c>
      <c r="Y1484" t="s">
        <v>1651</v>
      </c>
      <c r="Z1484">
        <v>46</v>
      </c>
      <c r="AA1484">
        <v>125</v>
      </c>
      <c r="AB1484">
        <v>11</v>
      </c>
      <c r="AC1484">
        <v>6</v>
      </c>
      <c r="AD1484" t="s">
        <v>20</v>
      </c>
      <c r="AE1484" t="s">
        <v>20</v>
      </c>
      <c r="AF1484">
        <v>3</v>
      </c>
      <c r="AG1484" t="s">
        <v>20</v>
      </c>
      <c r="AH1484" t="s">
        <v>20</v>
      </c>
      <c r="AI1484" s="30">
        <v>3</v>
      </c>
      <c r="AK1484">
        <v>1</v>
      </c>
      <c r="AL1484">
        <v>0</v>
      </c>
      <c r="AM1484">
        <v>3</v>
      </c>
      <c r="AN1484">
        <v>0</v>
      </c>
      <c r="AO1484">
        <v>0</v>
      </c>
      <c r="AQ1484" s="30">
        <v>1</v>
      </c>
      <c r="AR1484">
        <v>3</v>
      </c>
      <c r="AS1484">
        <v>0</v>
      </c>
      <c r="AT1484" s="30">
        <v>5</v>
      </c>
      <c r="AU1484">
        <v>0</v>
      </c>
      <c r="AV1484">
        <v>0</v>
      </c>
      <c r="BA1484" t="s">
        <v>2434</v>
      </c>
      <c r="BB1484" s="6" t="s">
        <v>1472</v>
      </c>
      <c r="BG1484" s="9"/>
      <c r="BI1484" t="s">
        <v>3146</v>
      </c>
    </row>
    <row r="1485" spans="1:61" x14ac:dyDescent="0.25">
      <c r="A1485" s="21" t="s">
        <v>493</v>
      </c>
      <c r="B1485" t="s">
        <v>521</v>
      </c>
      <c r="C1485" t="str">
        <f>VLOOKUP(Tabelle1[[#This Row],[bank_name]],list_all_banks!$B$1:$C$691,2,FALSE)</f>
        <v>ESA48265169</v>
      </c>
      <c r="D1485" s="6" t="s">
        <v>522</v>
      </c>
      <c r="E1485" s="42" t="str">
        <f t="shared" si="23"/>
        <v>31.12.2016</v>
      </c>
      <c r="F1485">
        <v>2016</v>
      </c>
      <c r="G1485">
        <v>1</v>
      </c>
      <c r="H1485">
        <v>2</v>
      </c>
      <c r="I1485" t="s">
        <v>1382</v>
      </c>
      <c r="J1485" s="33">
        <v>2</v>
      </c>
      <c r="K1485" s="33" t="s">
        <v>1366</v>
      </c>
      <c r="L1485">
        <v>1</v>
      </c>
      <c r="M1485" t="s">
        <v>14</v>
      </c>
      <c r="N1485" t="s">
        <v>19</v>
      </c>
      <c r="P1485">
        <v>3</v>
      </c>
      <c r="Q1485">
        <v>0</v>
      </c>
      <c r="R1485">
        <v>0</v>
      </c>
      <c r="S1485">
        <v>0</v>
      </c>
      <c r="U1485">
        <v>0</v>
      </c>
      <c r="V1485">
        <v>0</v>
      </c>
      <c r="W1485" t="s">
        <v>20</v>
      </c>
      <c r="Y1485" t="s">
        <v>1657</v>
      </c>
      <c r="Z1485">
        <v>61</v>
      </c>
      <c r="AA1485">
        <v>89</v>
      </c>
      <c r="AB1485">
        <v>1</v>
      </c>
      <c r="AC1485">
        <v>0</v>
      </c>
      <c r="AD1485" t="s">
        <v>20</v>
      </c>
      <c r="AE1485" t="s">
        <v>20</v>
      </c>
      <c r="AF1485">
        <v>0</v>
      </c>
      <c r="AG1485" t="s">
        <v>20</v>
      </c>
      <c r="AH1485" t="s">
        <v>20</v>
      </c>
      <c r="AI1485" s="30">
        <v>3</v>
      </c>
      <c r="AK1485">
        <v>1</v>
      </c>
      <c r="AL1485">
        <v>0</v>
      </c>
      <c r="AM1485">
        <v>3</v>
      </c>
      <c r="AN1485">
        <v>0</v>
      </c>
      <c r="AO1485">
        <v>0</v>
      </c>
      <c r="AQ1485" s="30">
        <v>1</v>
      </c>
      <c r="AR1485">
        <v>3</v>
      </c>
      <c r="AS1485">
        <v>0</v>
      </c>
      <c r="AT1485" s="30">
        <v>5</v>
      </c>
      <c r="AU1485">
        <v>0</v>
      </c>
      <c r="AV1485">
        <v>0</v>
      </c>
      <c r="BA1485" t="s">
        <v>2434</v>
      </c>
      <c r="BB1485" s="6" t="s">
        <v>1472</v>
      </c>
      <c r="BG1485" s="9"/>
      <c r="BI1485" t="s">
        <v>3146</v>
      </c>
    </row>
    <row r="1486" spans="1:61" x14ac:dyDescent="0.25">
      <c r="A1486" s="88" t="s">
        <v>493</v>
      </c>
      <c r="B1486" s="9" t="s">
        <v>521</v>
      </c>
      <c r="C1486" s="9" t="str">
        <f>VLOOKUP(Tabelle1[[#This Row],[bank_name]],list_all_banks!$B$1:$C$691,2,FALSE)</f>
        <v>ESA48265169</v>
      </c>
      <c r="D1486" s="6" t="s">
        <v>522</v>
      </c>
      <c r="E1486" s="42" t="str">
        <f t="shared" si="23"/>
        <v>31.12.2016</v>
      </c>
      <c r="F1486" s="9">
        <v>2016</v>
      </c>
      <c r="G1486" s="9">
        <v>1</v>
      </c>
      <c r="H1486" s="9">
        <v>2</v>
      </c>
      <c r="I1486" s="9" t="s">
        <v>1382</v>
      </c>
      <c r="J1486" s="69">
        <v>2</v>
      </c>
      <c r="K1486" s="69" t="s">
        <v>1366</v>
      </c>
      <c r="L1486" s="9">
        <v>1</v>
      </c>
      <c r="M1486" s="9" t="s">
        <v>14</v>
      </c>
      <c r="N1486" s="9" t="s">
        <v>19</v>
      </c>
      <c r="P1486" s="9">
        <v>3</v>
      </c>
      <c r="Q1486" s="9">
        <v>0</v>
      </c>
      <c r="R1486" s="9">
        <v>0</v>
      </c>
      <c r="S1486" s="9">
        <v>0</v>
      </c>
      <c r="U1486" s="9">
        <v>0</v>
      </c>
      <c r="V1486" s="9">
        <v>0</v>
      </c>
      <c r="W1486" s="9" t="s">
        <v>20</v>
      </c>
      <c r="Y1486" s="9" t="s">
        <v>658</v>
      </c>
      <c r="Z1486" s="9">
        <v>65</v>
      </c>
      <c r="AA1486" s="9">
        <v>78</v>
      </c>
      <c r="AB1486" s="9">
        <v>36</v>
      </c>
      <c r="AC1486" s="9">
        <v>14</v>
      </c>
      <c r="AD1486" s="9" t="s">
        <v>20</v>
      </c>
      <c r="AE1486" s="9" t="s">
        <v>20</v>
      </c>
      <c r="AF1486" s="9">
        <v>13</v>
      </c>
      <c r="AG1486" s="9" t="s">
        <v>20</v>
      </c>
      <c r="AH1486" s="9" t="s">
        <v>20</v>
      </c>
      <c r="AI1486" s="90">
        <v>3</v>
      </c>
      <c r="AK1486" s="9">
        <v>1</v>
      </c>
      <c r="AL1486" s="9">
        <v>0</v>
      </c>
      <c r="AM1486" s="9">
        <v>3</v>
      </c>
      <c r="AN1486" s="9">
        <v>0</v>
      </c>
      <c r="AO1486" s="9">
        <v>0</v>
      </c>
      <c r="AQ1486" s="90">
        <v>1</v>
      </c>
      <c r="AR1486" s="9">
        <v>3</v>
      </c>
      <c r="AS1486" s="9">
        <v>0</v>
      </c>
      <c r="AT1486" s="90">
        <v>5</v>
      </c>
      <c r="AU1486" s="9">
        <v>0</v>
      </c>
      <c r="AV1486" s="9">
        <v>0</v>
      </c>
      <c r="AW1486" s="9"/>
      <c r="AX1486" s="9"/>
      <c r="BA1486" s="9" t="s">
        <v>2434</v>
      </c>
      <c r="BB1486" s="6" t="s">
        <v>1472</v>
      </c>
      <c r="BC1486" s="9"/>
      <c r="BD1486" s="9"/>
      <c r="BE1486" s="9"/>
      <c r="BF1486" s="9"/>
      <c r="BG1486" s="9"/>
      <c r="BI1486" t="s">
        <v>3146</v>
      </c>
    </row>
    <row r="1487" spans="1:61" x14ac:dyDescent="0.25">
      <c r="A1487" s="21" t="s">
        <v>493</v>
      </c>
      <c r="B1487" t="s">
        <v>521</v>
      </c>
      <c r="C1487" t="str">
        <f>VLOOKUP(Tabelle1[[#This Row],[bank_name]],list_all_banks!$B$1:$C$691,2,FALSE)</f>
        <v>ESA48265169</v>
      </c>
      <c r="D1487" s="6" t="s">
        <v>522</v>
      </c>
      <c r="E1487" s="42" t="str">
        <f t="shared" si="23"/>
        <v>31.12.2016</v>
      </c>
      <c r="F1487">
        <v>2016</v>
      </c>
      <c r="G1487">
        <v>1</v>
      </c>
      <c r="H1487">
        <v>2</v>
      </c>
      <c r="I1487" t="s">
        <v>1382</v>
      </c>
      <c r="J1487" s="33">
        <v>2</v>
      </c>
      <c r="K1487" s="33" t="s">
        <v>1366</v>
      </c>
      <c r="L1487">
        <v>1</v>
      </c>
      <c r="M1487" t="s">
        <v>14</v>
      </c>
      <c r="N1487" t="s">
        <v>19</v>
      </c>
      <c r="P1487">
        <v>3</v>
      </c>
      <c r="Q1487">
        <v>0</v>
      </c>
      <c r="R1487">
        <v>0</v>
      </c>
      <c r="S1487">
        <v>0</v>
      </c>
      <c r="U1487">
        <v>0</v>
      </c>
      <c r="V1487">
        <v>0</v>
      </c>
      <c r="W1487" t="s">
        <v>20</v>
      </c>
      <c r="Y1487" t="s">
        <v>1020</v>
      </c>
      <c r="Z1487">
        <v>57</v>
      </c>
      <c r="AA1487">
        <v>61</v>
      </c>
      <c r="AB1487">
        <v>41</v>
      </c>
      <c r="AC1487">
        <v>37</v>
      </c>
      <c r="AD1487" t="s">
        <v>20</v>
      </c>
      <c r="AE1487" t="s">
        <v>20</v>
      </c>
      <c r="AF1487">
        <v>14</v>
      </c>
      <c r="AG1487" t="s">
        <v>20</v>
      </c>
      <c r="AH1487" t="s">
        <v>20</v>
      </c>
      <c r="AI1487" s="30">
        <v>3</v>
      </c>
      <c r="AK1487">
        <v>1</v>
      </c>
      <c r="AL1487">
        <v>0</v>
      </c>
      <c r="AM1487">
        <v>3</v>
      </c>
      <c r="AN1487">
        <v>0</v>
      </c>
      <c r="AO1487">
        <v>0</v>
      </c>
      <c r="AQ1487" s="30">
        <v>1</v>
      </c>
      <c r="AR1487">
        <v>3</v>
      </c>
      <c r="AS1487">
        <v>0</v>
      </c>
      <c r="AT1487" s="30">
        <v>5</v>
      </c>
      <c r="AU1487">
        <v>0</v>
      </c>
      <c r="AV1487">
        <v>0</v>
      </c>
      <c r="BA1487" t="s">
        <v>2434</v>
      </c>
      <c r="BB1487" s="6" t="s">
        <v>1472</v>
      </c>
      <c r="BG1487" s="9"/>
      <c r="BI1487" t="s">
        <v>3146</v>
      </c>
    </row>
    <row r="1488" spans="1:61" x14ac:dyDescent="0.25">
      <c r="A1488" s="21" t="s">
        <v>493</v>
      </c>
      <c r="B1488" t="s">
        <v>521</v>
      </c>
      <c r="C1488" t="str">
        <f>VLOOKUP(Tabelle1[[#This Row],[bank_name]],list_all_banks!$B$1:$C$691,2,FALSE)</f>
        <v>ESA48265169</v>
      </c>
      <c r="D1488" s="6" t="s">
        <v>522</v>
      </c>
      <c r="E1488" s="42" t="str">
        <f t="shared" si="23"/>
        <v>31.12.2016</v>
      </c>
      <c r="F1488">
        <v>2016</v>
      </c>
      <c r="G1488">
        <v>1</v>
      </c>
      <c r="H1488">
        <v>2</v>
      </c>
      <c r="I1488" t="s">
        <v>1382</v>
      </c>
      <c r="J1488" s="33">
        <v>2</v>
      </c>
      <c r="K1488" s="33" t="s">
        <v>1366</v>
      </c>
      <c r="L1488">
        <v>1</v>
      </c>
      <c r="M1488" t="s">
        <v>14</v>
      </c>
      <c r="N1488" t="s">
        <v>19</v>
      </c>
      <c r="P1488">
        <v>3</v>
      </c>
      <c r="Q1488">
        <v>0</v>
      </c>
      <c r="R1488">
        <v>0</v>
      </c>
      <c r="S1488">
        <v>0</v>
      </c>
      <c r="U1488">
        <v>0</v>
      </c>
      <c r="V1488">
        <v>0</v>
      </c>
      <c r="W1488" t="s">
        <v>20</v>
      </c>
      <c r="Y1488" t="s">
        <v>1</v>
      </c>
      <c r="Z1488">
        <v>55</v>
      </c>
      <c r="AA1488">
        <v>45</v>
      </c>
      <c r="AB1488">
        <v>44</v>
      </c>
      <c r="AC1488">
        <v>22</v>
      </c>
      <c r="AD1488" t="s">
        <v>20</v>
      </c>
      <c r="AE1488" t="s">
        <v>20</v>
      </c>
      <c r="AF1488">
        <v>20</v>
      </c>
      <c r="AG1488" t="s">
        <v>20</v>
      </c>
      <c r="AH1488" t="s">
        <v>20</v>
      </c>
      <c r="AI1488" s="30">
        <v>3</v>
      </c>
      <c r="AK1488">
        <v>1</v>
      </c>
      <c r="AL1488">
        <v>0</v>
      </c>
      <c r="AM1488">
        <v>3</v>
      </c>
      <c r="AN1488">
        <v>0</v>
      </c>
      <c r="AO1488">
        <v>0</v>
      </c>
      <c r="AQ1488" s="30">
        <v>1</v>
      </c>
      <c r="AR1488">
        <v>3</v>
      </c>
      <c r="AS1488">
        <v>0</v>
      </c>
      <c r="AT1488" s="30">
        <v>5</v>
      </c>
      <c r="AU1488">
        <v>0</v>
      </c>
      <c r="AV1488">
        <v>0</v>
      </c>
      <c r="BA1488" t="s">
        <v>2434</v>
      </c>
      <c r="BB1488" s="6" t="s">
        <v>1472</v>
      </c>
      <c r="BG1488" s="9"/>
      <c r="BI1488" t="s">
        <v>3146</v>
      </c>
    </row>
    <row r="1489" spans="1:61" x14ac:dyDescent="0.25">
      <c r="A1489" s="21" t="s">
        <v>493</v>
      </c>
      <c r="B1489" t="s">
        <v>521</v>
      </c>
      <c r="C1489" t="str">
        <f>VLOOKUP(Tabelle1[[#This Row],[bank_name]],list_all_banks!$B$1:$C$691,2,FALSE)</f>
        <v>ESA48265169</v>
      </c>
      <c r="D1489" s="6" t="s">
        <v>522</v>
      </c>
      <c r="E1489" s="42" t="str">
        <f t="shared" si="23"/>
        <v>31.12.2016</v>
      </c>
      <c r="F1489">
        <v>2016</v>
      </c>
      <c r="G1489">
        <v>1</v>
      </c>
      <c r="H1489">
        <v>2</v>
      </c>
      <c r="I1489" t="s">
        <v>1382</v>
      </c>
      <c r="J1489" s="33">
        <v>2</v>
      </c>
      <c r="K1489" s="33" t="s">
        <v>1366</v>
      </c>
      <c r="L1489">
        <v>1</v>
      </c>
      <c r="M1489" t="s">
        <v>14</v>
      </c>
      <c r="N1489" t="s">
        <v>19</v>
      </c>
      <c r="P1489">
        <v>3</v>
      </c>
      <c r="Q1489">
        <v>0</v>
      </c>
      <c r="R1489">
        <v>0</v>
      </c>
      <c r="S1489">
        <v>0</v>
      </c>
      <c r="U1489">
        <v>0</v>
      </c>
      <c r="V1489">
        <v>0</v>
      </c>
      <c r="W1489" t="s">
        <v>20</v>
      </c>
      <c r="Y1489" t="s">
        <v>239</v>
      </c>
      <c r="Z1489">
        <v>7</v>
      </c>
      <c r="AA1489">
        <v>32</v>
      </c>
      <c r="AB1489">
        <v>4</v>
      </c>
      <c r="AC1489">
        <v>0</v>
      </c>
      <c r="AD1489" t="s">
        <v>20</v>
      </c>
      <c r="AE1489" t="s">
        <v>20</v>
      </c>
      <c r="AF1489">
        <v>0</v>
      </c>
      <c r="AG1489" t="s">
        <v>20</v>
      </c>
      <c r="AH1489" t="s">
        <v>20</v>
      </c>
      <c r="AI1489" s="30">
        <v>3</v>
      </c>
      <c r="AK1489">
        <v>1</v>
      </c>
      <c r="AL1489">
        <v>0</v>
      </c>
      <c r="AM1489">
        <v>3</v>
      </c>
      <c r="AN1489">
        <v>0</v>
      </c>
      <c r="AO1489">
        <v>0</v>
      </c>
      <c r="AQ1489" s="30">
        <v>1</v>
      </c>
      <c r="AR1489">
        <v>3</v>
      </c>
      <c r="AS1489">
        <v>0</v>
      </c>
      <c r="AT1489" s="30">
        <v>5</v>
      </c>
      <c r="AU1489">
        <v>0</v>
      </c>
      <c r="AV1489">
        <v>0</v>
      </c>
      <c r="BA1489" t="s">
        <v>2434</v>
      </c>
      <c r="BB1489" s="6" t="s">
        <v>1472</v>
      </c>
      <c r="BG1489" s="9"/>
      <c r="BI1489" t="s">
        <v>3146</v>
      </c>
    </row>
    <row r="1490" spans="1:61" x14ac:dyDescent="0.25">
      <c r="A1490" s="21" t="s">
        <v>493</v>
      </c>
      <c r="B1490" t="s">
        <v>521</v>
      </c>
      <c r="C1490" t="str">
        <f>VLOOKUP(Tabelle1[[#This Row],[bank_name]],list_all_banks!$B$1:$C$691,2,FALSE)</f>
        <v>ESA48265169</v>
      </c>
      <c r="D1490" s="6" t="s">
        <v>522</v>
      </c>
      <c r="E1490" s="42" t="str">
        <f t="shared" si="23"/>
        <v>31.12.2016</v>
      </c>
      <c r="F1490">
        <v>2016</v>
      </c>
      <c r="G1490">
        <v>1</v>
      </c>
      <c r="H1490">
        <v>2</v>
      </c>
      <c r="I1490" t="s">
        <v>1382</v>
      </c>
      <c r="J1490" s="33">
        <v>2</v>
      </c>
      <c r="K1490" s="33" t="s">
        <v>1366</v>
      </c>
      <c r="L1490">
        <v>1</v>
      </c>
      <c r="M1490" t="s">
        <v>14</v>
      </c>
      <c r="N1490" t="s">
        <v>19</v>
      </c>
      <c r="P1490">
        <v>3</v>
      </c>
      <c r="Q1490">
        <v>0</v>
      </c>
      <c r="R1490">
        <v>0</v>
      </c>
      <c r="S1490">
        <v>0</v>
      </c>
      <c r="U1490">
        <v>0</v>
      </c>
      <c r="V1490">
        <v>0</v>
      </c>
      <c r="W1490" t="s">
        <v>20</v>
      </c>
      <c r="Y1490" t="s">
        <v>1170</v>
      </c>
      <c r="Z1490">
        <v>10</v>
      </c>
      <c r="AA1490">
        <v>20</v>
      </c>
      <c r="AB1490">
        <v>5</v>
      </c>
      <c r="AC1490">
        <v>7</v>
      </c>
      <c r="AD1490" t="s">
        <v>20</v>
      </c>
      <c r="AE1490" t="s">
        <v>20</v>
      </c>
      <c r="AF1490">
        <v>2</v>
      </c>
      <c r="AG1490" t="s">
        <v>20</v>
      </c>
      <c r="AH1490" t="s">
        <v>20</v>
      </c>
      <c r="AI1490" s="30">
        <v>3</v>
      </c>
      <c r="AK1490">
        <v>1</v>
      </c>
      <c r="AL1490">
        <v>0</v>
      </c>
      <c r="AM1490">
        <v>3</v>
      </c>
      <c r="AN1490">
        <v>0</v>
      </c>
      <c r="AO1490">
        <v>0</v>
      </c>
      <c r="AQ1490" s="30">
        <v>1</v>
      </c>
      <c r="AR1490">
        <v>3</v>
      </c>
      <c r="AS1490">
        <v>0</v>
      </c>
      <c r="AT1490" s="30">
        <v>5</v>
      </c>
      <c r="AU1490">
        <v>0</v>
      </c>
      <c r="AV1490">
        <v>0</v>
      </c>
      <c r="BA1490" t="s">
        <v>2434</v>
      </c>
      <c r="BB1490" s="6" t="s">
        <v>1472</v>
      </c>
      <c r="BG1490" s="9"/>
      <c r="BI1490" t="s">
        <v>3146</v>
      </c>
    </row>
    <row r="1491" spans="1:61" x14ac:dyDescent="0.25">
      <c r="A1491" s="21" t="s">
        <v>493</v>
      </c>
      <c r="B1491" t="s">
        <v>521</v>
      </c>
      <c r="C1491" t="str">
        <f>VLOOKUP(Tabelle1[[#This Row],[bank_name]],list_all_banks!$B$1:$C$691,2,FALSE)</f>
        <v>ESA48265169</v>
      </c>
      <c r="D1491" s="6" t="s">
        <v>522</v>
      </c>
      <c r="E1491" s="42" t="str">
        <f t="shared" si="23"/>
        <v>31.12.2016</v>
      </c>
      <c r="F1491">
        <v>2016</v>
      </c>
      <c r="G1491">
        <v>1</v>
      </c>
      <c r="H1491">
        <v>2</v>
      </c>
      <c r="I1491" t="s">
        <v>1382</v>
      </c>
      <c r="J1491" s="33">
        <v>2</v>
      </c>
      <c r="K1491" s="33" t="s">
        <v>1366</v>
      </c>
      <c r="L1491">
        <v>1</v>
      </c>
      <c r="M1491" t="s">
        <v>14</v>
      </c>
      <c r="N1491" t="s">
        <v>19</v>
      </c>
      <c r="P1491">
        <v>3</v>
      </c>
      <c r="Q1491">
        <v>0</v>
      </c>
      <c r="R1491">
        <v>0</v>
      </c>
      <c r="S1491">
        <v>0</v>
      </c>
      <c r="U1491">
        <v>0</v>
      </c>
      <c r="V1491">
        <v>0</v>
      </c>
      <c r="W1491" t="s">
        <v>20</v>
      </c>
      <c r="Y1491" t="s">
        <v>1001</v>
      </c>
      <c r="Z1491">
        <v>11</v>
      </c>
      <c r="AA1491">
        <v>4</v>
      </c>
      <c r="AB1491">
        <v>15</v>
      </c>
      <c r="AC1491">
        <v>2</v>
      </c>
      <c r="AD1491" t="s">
        <v>20</v>
      </c>
      <c r="AE1491" t="s">
        <v>20</v>
      </c>
      <c r="AF1491">
        <v>2</v>
      </c>
      <c r="AG1491" t="s">
        <v>20</v>
      </c>
      <c r="AH1491" t="s">
        <v>20</v>
      </c>
      <c r="AI1491" s="30">
        <v>3</v>
      </c>
      <c r="AK1491">
        <v>1</v>
      </c>
      <c r="AL1491">
        <v>0</v>
      </c>
      <c r="AM1491">
        <v>3</v>
      </c>
      <c r="AN1491">
        <v>0</v>
      </c>
      <c r="AO1491">
        <v>0</v>
      </c>
      <c r="AQ1491" s="30">
        <v>1</v>
      </c>
      <c r="AR1491">
        <v>3</v>
      </c>
      <c r="AS1491">
        <v>0</v>
      </c>
      <c r="AT1491" s="30">
        <v>5</v>
      </c>
      <c r="AU1491">
        <v>0</v>
      </c>
      <c r="AV1491">
        <v>0</v>
      </c>
      <c r="BA1491" t="s">
        <v>2434</v>
      </c>
      <c r="BB1491" s="6" t="s">
        <v>1472</v>
      </c>
      <c r="BG1491" s="9"/>
      <c r="BI1491" t="s">
        <v>3146</v>
      </c>
    </row>
    <row r="1492" spans="1:61" x14ac:dyDescent="0.25">
      <c r="A1492" s="21" t="s">
        <v>493</v>
      </c>
      <c r="B1492" t="s">
        <v>521</v>
      </c>
      <c r="C1492" t="str">
        <f>VLOOKUP(Tabelle1[[#This Row],[bank_name]],list_all_banks!$B$1:$C$691,2,FALSE)</f>
        <v>ESA48265169</v>
      </c>
      <c r="D1492" s="6" t="s">
        <v>522</v>
      </c>
      <c r="E1492" s="42" t="str">
        <f t="shared" si="23"/>
        <v>31.12.2016</v>
      </c>
      <c r="F1492">
        <v>2016</v>
      </c>
      <c r="G1492">
        <v>1</v>
      </c>
      <c r="H1492">
        <v>2</v>
      </c>
      <c r="I1492" t="s">
        <v>1382</v>
      </c>
      <c r="J1492" s="33">
        <v>2</v>
      </c>
      <c r="K1492" s="33" t="s">
        <v>1366</v>
      </c>
      <c r="L1492">
        <v>1</v>
      </c>
      <c r="M1492" t="s">
        <v>14</v>
      </c>
      <c r="N1492" t="s">
        <v>19</v>
      </c>
      <c r="P1492">
        <v>3</v>
      </c>
      <c r="Q1492">
        <v>0</v>
      </c>
      <c r="R1492">
        <v>0</v>
      </c>
      <c r="S1492">
        <v>0</v>
      </c>
      <c r="U1492">
        <v>0</v>
      </c>
      <c r="V1492">
        <v>0</v>
      </c>
      <c r="W1492" t="s">
        <v>20</v>
      </c>
      <c r="Y1492" t="s">
        <v>1661</v>
      </c>
      <c r="Z1492">
        <v>6</v>
      </c>
      <c r="AA1492">
        <v>0</v>
      </c>
      <c r="AB1492">
        <v>2</v>
      </c>
      <c r="AC1492">
        <v>0</v>
      </c>
      <c r="AD1492" t="s">
        <v>20</v>
      </c>
      <c r="AE1492" t="s">
        <v>20</v>
      </c>
      <c r="AF1492">
        <v>0</v>
      </c>
      <c r="AG1492" t="s">
        <v>20</v>
      </c>
      <c r="AH1492" t="s">
        <v>20</v>
      </c>
      <c r="AI1492" s="30">
        <v>3</v>
      </c>
      <c r="AK1492">
        <v>1</v>
      </c>
      <c r="AL1492">
        <v>0</v>
      </c>
      <c r="AM1492">
        <v>3</v>
      </c>
      <c r="AN1492">
        <v>0</v>
      </c>
      <c r="AO1492">
        <v>0</v>
      </c>
      <c r="AQ1492" s="30">
        <v>1</v>
      </c>
      <c r="AR1492">
        <v>3</v>
      </c>
      <c r="AS1492">
        <v>0</v>
      </c>
      <c r="AT1492" s="30">
        <v>5</v>
      </c>
      <c r="AU1492">
        <v>0</v>
      </c>
      <c r="AV1492">
        <v>0</v>
      </c>
      <c r="BA1492" t="s">
        <v>2434</v>
      </c>
      <c r="BB1492" s="6" t="s">
        <v>1472</v>
      </c>
      <c r="BG1492" s="9"/>
      <c r="BI1492" t="s">
        <v>3146</v>
      </c>
    </row>
    <row r="1493" spans="1:61" x14ac:dyDescent="0.25">
      <c r="A1493" s="21" t="s">
        <v>493</v>
      </c>
      <c r="B1493" t="s">
        <v>521</v>
      </c>
      <c r="C1493" t="str">
        <f>VLOOKUP(Tabelle1[[#This Row],[bank_name]],list_all_banks!$B$1:$C$691,2,FALSE)</f>
        <v>ESA48265169</v>
      </c>
      <c r="D1493" s="6" t="s">
        <v>522</v>
      </c>
      <c r="E1493" s="42" t="str">
        <f t="shared" si="23"/>
        <v>31.12.2016</v>
      </c>
      <c r="F1493">
        <v>2016</v>
      </c>
      <c r="G1493">
        <v>1</v>
      </c>
      <c r="H1493">
        <v>2</v>
      </c>
      <c r="I1493" t="s">
        <v>1382</v>
      </c>
      <c r="J1493" s="33">
        <v>2</v>
      </c>
      <c r="K1493" s="33" t="s">
        <v>1366</v>
      </c>
      <c r="L1493">
        <v>1</v>
      </c>
      <c r="M1493" t="s">
        <v>14</v>
      </c>
      <c r="N1493" t="s">
        <v>19</v>
      </c>
      <c r="P1493">
        <v>3</v>
      </c>
      <c r="Q1493">
        <v>0</v>
      </c>
      <c r="R1493">
        <v>0</v>
      </c>
      <c r="S1493">
        <v>0</v>
      </c>
      <c r="U1493">
        <v>0</v>
      </c>
      <c r="V1493">
        <v>0</v>
      </c>
      <c r="W1493" t="s">
        <v>20</v>
      </c>
      <c r="Y1493" t="s">
        <v>1660</v>
      </c>
      <c r="Z1493">
        <v>0</v>
      </c>
      <c r="AA1493">
        <v>23</v>
      </c>
      <c r="AB1493">
        <v>-1</v>
      </c>
      <c r="AC1493">
        <v>4</v>
      </c>
      <c r="AD1493" t="s">
        <v>20</v>
      </c>
      <c r="AE1493" t="s">
        <v>20</v>
      </c>
      <c r="AF1493">
        <v>0</v>
      </c>
      <c r="AG1493" t="s">
        <v>20</v>
      </c>
      <c r="AH1493" t="s">
        <v>20</v>
      </c>
      <c r="AI1493" s="30">
        <v>3</v>
      </c>
      <c r="AK1493">
        <v>1</v>
      </c>
      <c r="AL1493">
        <v>0</v>
      </c>
      <c r="AM1493">
        <v>3</v>
      </c>
      <c r="AN1493">
        <v>0</v>
      </c>
      <c r="AO1493">
        <v>0</v>
      </c>
      <c r="AQ1493" s="30">
        <v>1</v>
      </c>
      <c r="AR1493">
        <v>3</v>
      </c>
      <c r="AS1493">
        <v>0</v>
      </c>
      <c r="AT1493" s="30">
        <v>5</v>
      </c>
      <c r="AU1493">
        <v>0</v>
      </c>
      <c r="AV1493">
        <v>0</v>
      </c>
      <c r="BA1493" t="s">
        <v>2434</v>
      </c>
      <c r="BB1493" s="6" t="s">
        <v>1472</v>
      </c>
      <c r="BG1493" s="9"/>
      <c r="BI1493" t="s">
        <v>3146</v>
      </c>
    </row>
    <row r="1494" spans="1:61" x14ac:dyDescent="0.25">
      <c r="A1494" s="21" t="s">
        <v>493</v>
      </c>
      <c r="B1494" t="s">
        <v>521</v>
      </c>
      <c r="C1494" t="str">
        <f>VLOOKUP(Tabelle1[[#This Row],[bank_name]],list_all_banks!$B$1:$C$691,2,FALSE)</f>
        <v>ESA48265169</v>
      </c>
      <c r="D1494" s="6" t="s">
        <v>522</v>
      </c>
      <c r="E1494" s="42" t="str">
        <f t="shared" si="23"/>
        <v>31.12.2016</v>
      </c>
      <c r="F1494">
        <v>2016</v>
      </c>
      <c r="G1494">
        <v>1</v>
      </c>
      <c r="H1494">
        <v>2</v>
      </c>
      <c r="I1494" t="s">
        <v>1382</v>
      </c>
      <c r="J1494" s="33">
        <v>2</v>
      </c>
      <c r="K1494" s="33" t="s">
        <v>1366</v>
      </c>
      <c r="L1494">
        <v>1</v>
      </c>
      <c r="M1494" t="s">
        <v>14</v>
      </c>
      <c r="N1494" t="s">
        <v>19</v>
      </c>
      <c r="P1494">
        <v>3</v>
      </c>
      <c r="Q1494">
        <v>0</v>
      </c>
      <c r="R1494">
        <v>0</v>
      </c>
      <c r="S1494">
        <v>0</v>
      </c>
      <c r="U1494">
        <v>0</v>
      </c>
      <c r="V1494">
        <v>0</v>
      </c>
      <c r="W1494" t="s">
        <v>20</v>
      </c>
      <c r="Y1494" t="s">
        <v>1677</v>
      </c>
      <c r="Z1494">
        <v>5</v>
      </c>
      <c r="AA1494">
        <v>8</v>
      </c>
      <c r="AB1494">
        <v>2</v>
      </c>
      <c r="AC1494">
        <v>0</v>
      </c>
      <c r="AD1494" t="s">
        <v>20</v>
      </c>
      <c r="AE1494" t="s">
        <v>20</v>
      </c>
      <c r="AF1494">
        <v>1</v>
      </c>
      <c r="AG1494" t="s">
        <v>20</v>
      </c>
      <c r="AH1494" t="s">
        <v>20</v>
      </c>
      <c r="AI1494" s="30">
        <v>3</v>
      </c>
      <c r="AK1494">
        <v>1</v>
      </c>
      <c r="AL1494">
        <v>0</v>
      </c>
      <c r="AM1494">
        <v>3</v>
      </c>
      <c r="AN1494">
        <v>0</v>
      </c>
      <c r="AO1494">
        <v>0</v>
      </c>
      <c r="AQ1494" s="30">
        <v>1</v>
      </c>
      <c r="AR1494">
        <v>3</v>
      </c>
      <c r="AS1494">
        <v>0</v>
      </c>
      <c r="AT1494" s="30">
        <v>5</v>
      </c>
      <c r="AU1494">
        <v>0</v>
      </c>
      <c r="AV1494">
        <v>0</v>
      </c>
      <c r="BA1494" t="s">
        <v>2434</v>
      </c>
      <c r="BB1494" s="6" t="s">
        <v>1472</v>
      </c>
      <c r="BG1494" s="9"/>
      <c r="BI1494" t="s">
        <v>3146</v>
      </c>
    </row>
    <row r="1495" spans="1:61" x14ac:dyDescent="0.25">
      <c r="A1495" s="21" t="s">
        <v>493</v>
      </c>
      <c r="B1495" t="s">
        <v>521</v>
      </c>
      <c r="C1495" t="str">
        <f>VLOOKUP(Tabelle1[[#This Row],[bank_name]],list_all_banks!$B$1:$C$691,2,FALSE)</f>
        <v>ESA48265169</v>
      </c>
      <c r="D1495" s="6" t="s">
        <v>522</v>
      </c>
      <c r="E1495" s="42" t="str">
        <f t="shared" si="23"/>
        <v>31.12.2016</v>
      </c>
      <c r="F1495">
        <v>2016</v>
      </c>
      <c r="G1495">
        <v>1</v>
      </c>
      <c r="H1495">
        <v>2</v>
      </c>
      <c r="I1495" t="s">
        <v>1382</v>
      </c>
      <c r="J1495" s="33">
        <v>2</v>
      </c>
      <c r="K1495" s="33" t="s">
        <v>1366</v>
      </c>
      <c r="L1495">
        <v>1</v>
      </c>
      <c r="M1495" t="s">
        <v>14</v>
      </c>
      <c r="N1495" t="s">
        <v>19</v>
      </c>
      <c r="P1495">
        <v>3</v>
      </c>
      <c r="Q1495">
        <v>0</v>
      </c>
      <c r="R1495">
        <v>0</v>
      </c>
      <c r="S1495">
        <v>0</v>
      </c>
      <c r="U1495">
        <v>0</v>
      </c>
      <c r="V1495">
        <v>0</v>
      </c>
      <c r="W1495" t="s">
        <v>20</v>
      </c>
      <c r="Y1495" t="s">
        <v>1695</v>
      </c>
      <c r="Z1495">
        <v>4</v>
      </c>
      <c r="AA1495">
        <v>11</v>
      </c>
      <c r="AB1495">
        <v>2</v>
      </c>
      <c r="AC1495">
        <v>0</v>
      </c>
      <c r="AD1495" t="s">
        <v>20</v>
      </c>
      <c r="AE1495" t="s">
        <v>20</v>
      </c>
      <c r="AF1495">
        <v>0</v>
      </c>
      <c r="AG1495" t="s">
        <v>20</v>
      </c>
      <c r="AH1495" t="s">
        <v>20</v>
      </c>
      <c r="AI1495" s="30">
        <v>3</v>
      </c>
      <c r="AK1495">
        <v>1</v>
      </c>
      <c r="AL1495">
        <v>0</v>
      </c>
      <c r="AM1495">
        <v>3</v>
      </c>
      <c r="AN1495">
        <v>0</v>
      </c>
      <c r="AO1495">
        <v>0</v>
      </c>
      <c r="AQ1495" s="30">
        <v>1</v>
      </c>
      <c r="AR1495">
        <v>3</v>
      </c>
      <c r="AS1495">
        <v>0</v>
      </c>
      <c r="AT1495" s="30">
        <v>5</v>
      </c>
      <c r="AU1495">
        <v>0</v>
      </c>
      <c r="AV1495">
        <v>0</v>
      </c>
      <c r="BA1495" t="s">
        <v>2434</v>
      </c>
      <c r="BB1495" s="6" t="s">
        <v>1472</v>
      </c>
      <c r="BG1495" s="9"/>
      <c r="BI1495" t="s">
        <v>3146</v>
      </c>
    </row>
    <row r="1496" spans="1:61" x14ac:dyDescent="0.25">
      <c r="A1496" s="21" t="s">
        <v>493</v>
      </c>
      <c r="B1496" t="s">
        <v>521</v>
      </c>
      <c r="C1496" t="str">
        <f>VLOOKUP(Tabelle1[[#This Row],[bank_name]],list_all_banks!$B$1:$C$691,2,FALSE)</f>
        <v>ESA48265169</v>
      </c>
      <c r="D1496" s="6" t="s">
        <v>522</v>
      </c>
      <c r="E1496" s="42" t="str">
        <f t="shared" si="23"/>
        <v>31.12.2016</v>
      </c>
      <c r="F1496">
        <v>2016</v>
      </c>
      <c r="G1496">
        <v>1</v>
      </c>
      <c r="H1496">
        <v>2</v>
      </c>
      <c r="I1496" t="s">
        <v>1382</v>
      </c>
      <c r="J1496" s="33">
        <v>2</v>
      </c>
      <c r="K1496" s="33" t="s">
        <v>1366</v>
      </c>
      <c r="L1496">
        <v>1</v>
      </c>
      <c r="M1496" t="s">
        <v>14</v>
      </c>
      <c r="N1496" t="s">
        <v>19</v>
      </c>
      <c r="P1496">
        <v>3</v>
      </c>
      <c r="Q1496">
        <v>0</v>
      </c>
      <c r="R1496">
        <v>0</v>
      </c>
      <c r="S1496">
        <v>0</v>
      </c>
      <c r="U1496">
        <v>0</v>
      </c>
      <c r="V1496">
        <v>0</v>
      </c>
      <c r="W1496" t="s">
        <v>20</v>
      </c>
      <c r="Y1496" t="s">
        <v>1659</v>
      </c>
      <c r="Z1496">
        <v>7</v>
      </c>
      <c r="AA1496">
        <v>10</v>
      </c>
      <c r="AB1496">
        <v>4</v>
      </c>
      <c r="AC1496">
        <v>1</v>
      </c>
      <c r="AD1496" t="s">
        <v>20</v>
      </c>
      <c r="AE1496" t="s">
        <v>20</v>
      </c>
      <c r="AF1496">
        <v>1</v>
      </c>
      <c r="AG1496" t="s">
        <v>20</v>
      </c>
      <c r="AH1496" t="s">
        <v>20</v>
      </c>
      <c r="AI1496" s="30">
        <v>3</v>
      </c>
      <c r="AK1496">
        <v>1</v>
      </c>
      <c r="AL1496">
        <v>0</v>
      </c>
      <c r="AM1496">
        <v>3</v>
      </c>
      <c r="AN1496">
        <v>0</v>
      </c>
      <c r="AO1496">
        <v>0</v>
      </c>
      <c r="AQ1496" s="30">
        <v>1</v>
      </c>
      <c r="AR1496">
        <v>3</v>
      </c>
      <c r="AS1496">
        <v>0</v>
      </c>
      <c r="AT1496" s="30">
        <v>5</v>
      </c>
      <c r="AU1496">
        <v>0</v>
      </c>
      <c r="AV1496">
        <v>0</v>
      </c>
      <c r="BA1496" t="s">
        <v>2434</v>
      </c>
      <c r="BB1496" s="6" t="s">
        <v>1472</v>
      </c>
      <c r="BG1496" s="9"/>
      <c r="BI1496" t="s">
        <v>3146</v>
      </c>
    </row>
    <row r="1497" spans="1:61" x14ac:dyDescent="0.25">
      <c r="A1497" s="21" t="s">
        <v>493</v>
      </c>
      <c r="B1497" t="s">
        <v>521</v>
      </c>
      <c r="C1497" t="str">
        <f>VLOOKUP(Tabelle1[[#This Row],[bank_name]],list_all_banks!$B$1:$C$691,2,FALSE)</f>
        <v>ESA48265169</v>
      </c>
      <c r="D1497" s="6" t="s">
        <v>522</v>
      </c>
      <c r="E1497" s="42" t="str">
        <f t="shared" si="23"/>
        <v>31.12.2016</v>
      </c>
      <c r="F1497">
        <v>2016</v>
      </c>
      <c r="G1497">
        <v>1</v>
      </c>
      <c r="H1497">
        <v>2</v>
      </c>
      <c r="I1497" t="s">
        <v>1382</v>
      </c>
      <c r="J1497" s="33">
        <v>2</v>
      </c>
      <c r="K1497" s="33" t="s">
        <v>1366</v>
      </c>
      <c r="L1497">
        <v>1</v>
      </c>
      <c r="M1497" t="s">
        <v>14</v>
      </c>
      <c r="N1497" t="s">
        <v>19</v>
      </c>
      <c r="P1497">
        <v>3</v>
      </c>
      <c r="Q1497">
        <v>0</v>
      </c>
      <c r="R1497">
        <v>0</v>
      </c>
      <c r="S1497">
        <v>0</v>
      </c>
      <c r="U1497">
        <v>0</v>
      </c>
      <c r="V1497">
        <v>0</v>
      </c>
      <c r="W1497" t="s">
        <v>20</v>
      </c>
      <c r="Y1497" t="s">
        <v>1696</v>
      </c>
      <c r="Z1497">
        <v>-3</v>
      </c>
      <c r="AA1497">
        <v>10</v>
      </c>
      <c r="AB1497">
        <v>-6</v>
      </c>
      <c r="AC1497">
        <v>0</v>
      </c>
      <c r="AD1497" t="s">
        <v>20</v>
      </c>
      <c r="AE1497" t="s">
        <v>20</v>
      </c>
      <c r="AF1497">
        <v>0</v>
      </c>
      <c r="AG1497" t="s">
        <v>20</v>
      </c>
      <c r="AH1497" t="s">
        <v>20</v>
      </c>
      <c r="AI1497" s="30">
        <v>3</v>
      </c>
      <c r="AK1497">
        <v>1</v>
      </c>
      <c r="AL1497">
        <v>0</v>
      </c>
      <c r="AM1497">
        <v>3</v>
      </c>
      <c r="AN1497">
        <v>0</v>
      </c>
      <c r="AO1497">
        <v>0</v>
      </c>
      <c r="AQ1497" s="30">
        <v>1</v>
      </c>
      <c r="AR1497">
        <v>3</v>
      </c>
      <c r="AS1497">
        <v>0</v>
      </c>
      <c r="AT1497" s="30">
        <v>5</v>
      </c>
      <c r="AU1497">
        <v>0</v>
      </c>
      <c r="AV1497">
        <v>0</v>
      </c>
      <c r="BA1497" t="s">
        <v>2434</v>
      </c>
      <c r="BB1497" s="6" t="s">
        <v>1472</v>
      </c>
      <c r="BG1497" s="9"/>
      <c r="BI1497" t="s">
        <v>3146</v>
      </c>
    </row>
    <row r="1498" spans="1:61" x14ac:dyDescent="0.25">
      <c r="A1498" s="21" t="s">
        <v>493</v>
      </c>
      <c r="B1498" t="s">
        <v>521</v>
      </c>
      <c r="C1498" t="str">
        <f>VLOOKUP(Tabelle1[[#This Row],[bank_name]],list_all_banks!$B$1:$C$691,2,FALSE)</f>
        <v>ESA48265169</v>
      </c>
      <c r="D1498" s="6" t="s">
        <v>522</v>
      </c>
      <c r="E1498" s="42" t="str">
        <f t="shared" si="23"/>
        <v>31.12.2016</v>
      </c>
      <c r="F1498">
        <v>2016</v>
      </c>
      <c r="G1498">
        <v>1</v>
      </c>
      <c r="H1498">
        <v>2</v>
      </c>
      <c r="I1498" t="s">
        <v>1382</v>
      </c>
      <c r="J1498" s="33">
        <v>2</v>
      </c>
      <c r="K1498" s="33" t="s">
        <v>1366</v>
      </c>
      <c r="L1498">
        <v>1</v>
      </c>
      <c r="M1498" t="s">
        <v>14</v>
      </c>
      <c r="N1498" t="s">
        <v>19</v>
      </c>
      <c r="P1498">
        <v>3</v>
      </c>
      <c r="Q1498">
        <v>0</v>
      </c>
      <c r="R1498">
        <v>0</v>
      </c>
      <c r="S1498">
        <v>0</v>
      </c>
      <c r="U1498">
        <v>0</v>
      </c>
      <c r="V1498">
        <v>0</v>
      </c>
      <c r="W1498" t="s">
        <v>20</v>
      </c>
      <c r="Y1498" t="s">
        <v>1697</v>
      </c>
      <c r="Z1498">
        <v>3</v>
      </c>
      <c r="AA1498">
        <v>17</v>
      </c>
      <c r="AB1498">
        <v>-7</v>
      </c>
      <c r="AC1498">
        <v>0</v>
      </c>
      <c r="AD1498" t="s">
        <v>20</v>
      </c>
      <c r="AE1498" t="s">
        <v>20</v>
      </c>
      <c r="AF1498">
        <v>0</v>
      </c>
      <c r="AG1498" t="s">
        <v>20</v>
      </c>
      <c r="AH1498" t="s">
        <v>20</v>
      </c>
      <c r="AI1498" s="30">
        <v>3</v>
      </c>
      <c r="AK1498">
        <v>1</v>
      </c>
      <c r="AL1498">
        <v>0</v>
      </c>
      <c r="AM1498">
        <v>3</v>
      </c>
      <c r="AN1498">
        <v>0</v>
      </c>
      <c r="AO1498">
        <v>0</v>
      </c>
      <c r="AQ1498" s="30">
        <v>1</v>
      </c>
      <c r="AR1498">
        <v>3</v>
      </c>
      <c r="AS1498">
        <v>0</v>
      </c>
      <c r="AT1498" s="30">
        <v>5</v>
      </c>
      <c r="AU1498">
        <v>0</v>
      </c>
      <c r="AV1498">
        <v>0</v>
      </c>
      <c r="BA1498" t="s">
        <v>2434</v>
      </c>
      <c r="BB1498" s="6" t="s">
        <v>1472</v>
      </c>
      <c r="BG1498" s="9"/>
      <c r="BI1498" t="s">
        <v>3146</v>
      </c>
    </row>
    <row r="1499" spans="1:61" x14ac:dyDescent="0.25">
      <c r="A1499" s="21" t="s">
        <v>493</v>
      </c>
      <c r="B1499" t="s">
        <v>521</v>
      </c>
      <c r="C1499" t="str">
        <f>VLOOKUP(Tabelle1[[#This Row],[bank_name]],list_all_banks!$B$1:$C$691,2,FALSE)</f>
        <v>ESA48265169</v>
      </c>
      <c r="D1499" s="6" t="s">
        <v>522</v>
      </c>
      <c r="E1499" s="42" t="str">
        <f t="shared" si="23"/>
        <v>31.12.2016</v>
      </c>
      <c r="F1499">
        <v>2016</v>
      </c>
      <c r="G1499">
        <v>1</v>
      </c>
      <c r="H1499">
        <v>2</v>
      </c>
      <c r="I1499" t="s">
        <v>1382</v>
      </c>
      <c r="J1499" s="33">
        <v>2</v>
      </c>
      <c r="K1499" s="33" t="s">
        <v>1366</v>
      </c>
      <c r="L1499">
        <v>1</v>
      </c>
      <c r="M1499" t="s">
        <v>14</v>
      </c>
      <c r="N1499" t="s">
        <v>19</v>
      </c>
      <c r="P1499">
        <v>3</v>
      </c>
      <c r="Q1499">
        <v>0</v>
      </c>
      <c r="R1499">
        <v>0</v>
      </c>
      <c r="S1499">
        <v>0</v>
      </c>
      <c r="U1499">
        <v>0</v>
      </c>
      <c r="V1499">
        <v>0</v>
      </c>
      <c r="W1499" t="s">
        <v>20</v>
      </c>
      <c r="Y1499" t="s">
        <v>1698</v>
      </c>
      <c r="Z1499">
        <v>9</v>
      </c>
      <c r="AA1499">
        <v>7</v>
      </c>
      <c r="AB1499">
        <v>5</v>
      </c>
      <c r="AC1499">
        <v>0</v>
      </c>
      <c r="AD1499" t="s">
        <v>20</v>
      </c>
      <c r="AE1499" t="s">
        <v>20</v>
      </c>
      <c r="AF1499">
        <v>1</v>
      </c>
      <c r="AG1499" t="s">
        <v>20</v>
      </c>
      <c r="AH1499" t="s">
        <v>20</v>
      </c>
      <c r="AI1499" s="30">
        <v>3</v>
      </c>
      <c r="AK1499">
        <v>1</v>
      </c>
      <c r="AL1499">
        <v>0</v>
      </c>
      <c r="AM1499">
        <v>3</v>
      </c>
      <c r="AN1499">
        <v>0</v>
      </c>
      <c r="AO1499">
        <v>0</v>
      </c>
      <c r="AQ1499" s="30">
        <v>1</v>
      </c>
      <c r="AR1499">
        <v>3</v>
      </c>
      <c r="AS1499">
        <v>0</v>
      </c>
      <c r="AT1499" s="30">
        <v>5</v>
      </c>
      <c r="AU1499">
        <v>0</v>
      </c>
      <c r="AV1499">
        <v>0</v>
      </c>
      <c r="BA1499" t="s">
        <v>2434</v>
      </c>
      <c r="BB1499" s="6" t="s">
        <v>1472</v>
      </c>
      <c r="BG1499" s="9"/>
      <c r="BI1499" t="s">
        <v>3146</v>
      </c>
    </row>
    <row r="1500" spans="1:61" x14ac:dyDescent="0.25">
      <c r="A1500" s="21" t="s">
        <v>493</v>
      </c>
      <c r="B1500" t="s">
        <v>521</v>
      </c>
      <c r="C1500" t="str">
        <f>VLOOKUP(Tabelle1[[#This Row],[bank_name]],list_all_banks!$B$1:$C$691,2,FALSE)</f>
        <v>ESA48265169</v>
      </c>
      <c r="D1500" s="6" t="s">
        <v>522</v>
      </c>
      <c r="E1500" s="42" t="str">
        <f t="shared" si="23"/>
        <v>31.12.2016</v>
      </c>
      <c r="F1500">
        <v>2016</v>
      </c>
      <c r="G1500">
        <v>1</v>
      </c>
      <c r="H1500">
        <v>2</v>
      </c>
      <c r="I1500" t="s">
        <v>1382</v>
      </c>
      <c r="J1500" s="33">
        <v>2</v>
      </c>
      <c r="K1500" s="33" t="s">
        <v>1366</v>
      </c>
      <c r="L1500">
        <v>1</v>
      </c>
      <c r="M1500" t="s">
        <v>14</v>
      </c>
      <c r="N1500" t="s">
        <v>19</v>
      </c>
      <c r="P1500">
        <v>3</v>
      </c>
      <c r="Q1500">
        <v>0</v>
      </c>
      <c r="R1500">
        <v>0</v>
      </c>
      <c r="S1500">
        <v>0</v>
      </c>
      <c r="U1500">
        <v>0</v>
      </c>
      <c r="V1500">
        <v>0</v>
      </c>
      <c r="W1500" t="s">
        <v>20</v>
      </c>
      <c r="Y1500" t="s">
        <v>641</v>
      </c>
      <c r="Z1500">
        <v>0</v>
      </c>
      <c r="AA1500">
        <v>39</v>
      </c>
      <c r="AB1500">
        <v>-2</v>
      </c>
      <c r="AC1500">
        <v>0</v>
      </c>
      <c r="AD1500" t="s">
        <v>20</v>
      </c>
      <c r="AE1500" t="s">
        <v>20</v>
      </c>
      <c r="AF1500">
        <v>0</v>
      </c>
      <c r="AG1500" t="s">
        <v>20</v>
      </c>
      <c r="AH1500" t="s">
        <v>20</v>
      </c>
      <c r="AI1500" s="30">
        <v>3</v>
      </c>
      <c r="AK1500">
        <v>1</v>
      </c>
      <c r="AL1500">
        <v>0</v>
      </c>
      <c r="AM1500">
        <v>3</v>
      </c>
      <c r="AN1500">
        <v>0</v>
      </c>
      <c r="AO1500">
        <v>0</v>
      </c>
      <c r="AQ1500" s="30">
        <v>1</v>
      </c>
      <c r="AR1500">
        <v>3</v>
      </c>
      <c r="AS1500">
        <v>0</v>
      </c>
      <c r="AT1500" s="30">
        <v>5</v>
      </c>
      <c r="AU1500">
        <v>0</v>
      </c>
      <c r="AV1500">
        <v>0</v>
      </c>
      <c r="BA1500" t="s">
        <v>2434</v>
      </c>
      <c r="BB1500" s="6" t="s">
        <v>1472</v>
      </c>
      <c r="BG1500" s="9"/>
      <c r="BI1500" t="s">
        <v>3146</v>
      </c>
    </row>
    <row r="1501" spans="1:61" x14ac:dyDescent="0.25">
      <c r="A1501" s="88" t="s">
        <v>493</v>
      </c>
      <c r="B1501" s="9" t="s">
        <v>521</v>
      </c>
      <c r="C1501" s="9" t="str">
        <f>VLOOKUP(Tabelle1[[#This Row],[bank_name]],list_all_banks!$B$1:$C$691,2,FALSE)</f>
        <v>ESA48265169</v>
      </c>
      <c r="D1501" s="6" t="s">
        <v>522</v>
      </c>
      <c r="E1501" s="42" t="str">
        <f t="shared" si="23"/>
        <v>31.12.2016</v>
      </c>
      <c r="F1501" s="9">
        <v>2016</v>
      </c>
      <c r="G1501" s="9">
        <v>1</v>
      </c>
      <c r="H1501" s="9">
        <v>2</v>
      </c>
      <c r="I1501" s="9" t="s">
        <v>1382</v>
      </c>
      <c r="J1501" s="69">
        <v>2</v>
      </c>
      <c r="K1501" s="69" t="s">
        <v>1366</v>
      </c>
      <c r="L1501" s="9">
        <v>1</v>
      </c>
      <c r="M1501" s="9" t="s">
        <v>14</v>
      </c>
      <c r="N1501" s="9" t="s">
        <v>19</v>
      </c>
      <c r="P1501" s="9">
        <v>3</v>
      </c>
      <c r="Q1501" s="9">
        <v>0</v>
      </c>
      <c r="R1501" s="9">
        <v>0</v>
      </c>
      <c r="S1501" s="9">
        <v>0</v>
      </c>
      <c r="U1501" s="9">
        <v>0</v>
      </c>
      <c r="V1501" s="9">
        <v>0</v>
      </c>
      <c r="W1501" s="9" t="s">
        <v>20</v>
      </c>
      <c r="Y1501" s="9" t="s">
        <v>277</v>
      </c>
      <c r="Z1501" s="9">
        <v>14</v>
      </c>
      <c r="AA1501" s="9">
        <v>105</v>
      </c>
      <c r="AB1501" s="9">
        <v>9</v>
      </c>
      <c r="AC1501" s="9">
        <v>1</v>
      </c>
      <c r="AD1501" s="9" t="s">
        <v>20</v>
      </c>
      <c r="AE1501" s="9" t="s">
        <v>20</v>
      </c>
      <c r="AF1501" s="9">
        <v>2</v>
      </c>
      <c r="AG1501" s="9" t="s">
        <v>20</v>
      </c>
      <c r="AH1501" s="9" t="s">
        <v>20</v>
      </c>
      <c r="AI1501" s="90">
        <v>3</v>
      </c>
      <c r="AK1501" s="9">
        <v>1</v>
      </c>
      <c r="AL1501" s="9">
        <v>0</v>
      </c>
      <c r="AM1501" s="9">
        <v>3</v>
      </c>
      <c r="AN1501" s="9">
        <v>0</v>
      </c>
      <c r="AO1501" s="9">
        <v>0</v>
      </c>
      <c r="AQ1501" s="90">
        <v>1</v>
      </c>
      <c r="AR1501" s="9">
        <v>3</v>
      </c>
      <c r="AS1501" s="9">
        <v>0</v>
      </c>
      <c r="AT1501" s="90">
        <v>5</v>
      </c>
      <c r="AU1501" s="9">
        <v>0</v>
      </c>
      <c r="AV1501" s="9">
        <v>0</v>
      </c>
      <c r="AW1501" s="9"/>
      <c r="AX1501" s="9"/>
      <c r="BA1501" s="9" t="s">
        <v>2434</v>
      </c>
      <c r="BB1501" s="6" t="s">
        <v>1472</v>
      </c>
      <c r="BC1501" s="9"/>
      <c r="BD1501" s="9"/>
      <c r="BE1501" s="9"/>
      <c r="BF1501" s="9"/>
      <c r="BG1501" s="9"/>
      <c r="BI1501" t="s">
        <v>3146</v>
      </c>
    </row>
    <row r="1502" spans="1:61" x14ac:dyDescent="0.25">
      <c r="A1502" s="21" t="s">
        <v>493</v>
      </c>
      <c r="B1502" t="s">
        <v>521</v>
      </c>
      <c r="C1502" t="str">
        <f>VLOOKUP(Tabelle1[[#This Row],[bank_name]],list_all_banks!$B$1:$C$691,2,FALSE)</f>
        <v>ESA48265169</v>
      </c>
      <c r="D1502" s="6" t="s">
        <v>522</v>
      </c>
      <c r="E1502" s="42" t="str">
        <f t="shared" si="23"/>
        <v>31.12.2016</v>
      </c>
      <c r="F1502">
        <v>2016</v>
      </c>
      <c r="G1502">
        <v>1</v>
      </c>
      <c r="H1502">
        <v>2</v>
      </c>
      <c r="I1502" t="s">
        <v>1382</v>
      </c>
      <c r="J1502" s="33">
        <v>2</v>
      </c>
      <c r="K1502" s="33" t="s">
        <v>1366</v>
      </c>
      <c r="L1502">
        <v>1</v>
      </c>
      <c r="M1502" t="s">
        <v>14</v>
      </c>
      <c r="N1502" t="s">
        <v>19</v>
      </c>
      <c r="P1502">
        <v>3</v>
      </c>
      <c r="Q1502">
        <v>0</v>
      </c>
      <c r="R1502">
        <v>0</v>
      </c>
      <c r="S1502">
        <v>0</v>
      </c>
      <c r="U1502">
        <v>0</v>
      </c>
      <c r="V1502">
        <v>0</v>
      </c>
      <c r="W1502" t="s">
        <v>20</v>
      </c>
      <c r="Y1502" t="s">
        <v>1218</v>
      </c>
      <c r="Z1502">
        <v>84</v>
      </c>
      <c r="AA1502">
        <v>12</v>
      </c>
      <c r="AB1502">
        <v>83</v>
      </c>
      <c r="AC1502">
        <v>4</v>
      </c>
      <c r="AD1502" t="s">
        <v>20</v>
      </c>
      <c r="AE1502" t="s">
        <v>20</v>
      </c>
      <c r="AF1502">
        <v>2</v>
      </c>
      <c r="AG1502" t="s">
        <v>20</v>
      </c>
      <c r="AH1502" t="s">
        <v>20</v>
      </c>
      <c r="AI1502" s="30">
        <v>3</v>
      </c>
      <c r="AK1502">
        <v>1</v>
      </c>
      <c r="AL1502">
        <v>0</v>
      </c>
      <c r="AM1502">
        <v>3</v>
      </c>
      <c r="AN1502">
        <v>0</v>
      </c>
      <c r="AO1502">
        <v>0</v>
      </c>
      <c r="AQ1502" s="30">
        <v>1</v>
      </c>
      <c r="AR1502">
        <v>3</v>
      </c>
      <c r="AS1502">
        <v>0</v>
      </c>
      <c r="AT1502" s="30">
        <v>5</v>
      </c>
      <c r="AU1502">
        <v>0</v>
      </c>
      <c r="AV1502">
        <v>0</v>
      </c>
      <c r="BA1502" t="s">
        <v>2434</v>
      </c>
      <c r="BB1502" s="6" t="s">
        <v>1472</v>
      </c>
      <c r="BG1502" s="9"/>
      <c r="BI1502" t="s">
        <v>3146</v>
      </c>
    </row>
    <row r="1503" spans="1:61" s="44" customFormat="1" ht="15.75" thickBot="1" x14ac:dyDescent="0.3">
      <c r="A1503" s="165" t="s">
        <v>493</v>
      </c>
      <c r="B1503" s="44" t="s">
        <v>521</v>
      </c>
      <c r="C1503" s="44" t="str">
        <f>VLOOKUP(Tabelle1[[#This Row],[bank_name]],list_all_banks!$B$1:$C$691,2,FALSE)</f>
        <v>ESA48265169</v>
      </c>
      <c r="D1503" s="45" t="s">
        <v>522</v>
      </c>
      <c r="E1503" s="46" t="str">
        <f t="shared" si="23"/>
        <v>31.12.2016</v>
      </c>
      <c r="F1503" s="44">
        <v>2016</v>
      </c>
      <c r="G1503" s="44">
        <v>1</v>
      </c>
      <c r="H1503" s="44">
        <v>2</v>
      </c>
      <c r="I1503" s="44" t="s">
        <v>1382</v>
      </c>
      <c r="J1503" s="124">
        <v>2</v>
      </c>
      <c r="K1503" s="124" t="s">
        <v>1366</v>
      </c>
      <c r="L1503" s="44">
        <v>1</v>
      </c>
      <c r="M1503" s="44" t="s">
        <v>14</v>
      </c>
      <c r="N1503" s="44" t="s">
        <v>19</v>
      </c>
      <c r="O1503" s="45"/>
      <c r="P1503" s="44">
        <v>3</v>
      </c>
      <c r="Q1503" s="44">
        <v>0</v>
      </c>
      <c r="R1503" s="44">
        <v>0</v>
      </c>
      <c r="S1503" s="44">
        <v>0</v>
      </c>
      <c r="T1503" s="45"/>
      <c r="U1503" s="44">
        <v>0</v>
      </c>
      <c r="V1503" s="44">
        <v>0</v>
      </c>
      <c r="W1503" s="44" t="s">
        <v>20</v>
      </c>
      <c r="X1503" s="45"/>
      <c r="Y1503" s="44" t="s">
        <v>1650</v>
      </c>
      <c r="Z1503" s="44">
        <v>2707</v>
      </c>
      <c r="AA1503" s="44">
        <v>10544</v>
      </c>
      <c r="AB1503" s="44">
        <v>625</v>
      </c>
      <c r="AC1503" s="44">
        <v>170</v>
      </c>
      <c r="AD1503" s="44" t="s">
        <v>20</v>
      </c>
      <c r="AE1503" s="44" t="s">
        <v>20</v>
      </c>
      <c r="AF1503" s="44">
        <v>161</v>
      </c>
      <c r="AG1503" s="44" t="s">
        <v>20</v>
      </c>
      <c r="AH1503" s="44" t="s">
        <v>20</v>
      </c>
      <c r="AI1503" s="157">
        <v>3</v>
      </c>
      <c r="AJ1503" s="45"/>
      <c r="AK1503" s="44">
        <v>1</v>
      </c>
      <c r="AL1503" s="44">
        <v>0</v>
      </c>
      <c r="AM1503" s="44">
        <v>3</v>
      </c>
      <c r="AN1503" s="44">
        <v>0</v>
      </c>
      <c r="AO1503" s="44">
        <v>0</v>
      </c>
      <c r="AP1503" s="45"/>
      <c r="AQ1503" s="157">
        <v>1</v>
      </c>
      <c r="AR1503" s="44">
        <v>3</v>
      </c>
      <c r="AS1503" s="44">
        <v>0</v>
      </c>
      <c r="AT1503" s="157">
        <v>5</v>
      </c>
      <c r="AU1503" s="44">
        <v>0</v>
      </c>
      <c r="AV1503" s="44">
        <v>0</v>
      </c>
      <c r="AY1503" s="45"/>
      <c r="AZ1503" s="46"/>
      <c r="BA1503" s="44" t="s">
        <v>2434</v>
      </c>
      <c r="BB1503" s="45" t="s">
        <v>1472</v>
      </c>
      <c r="BH1503" s="45"/>
      <c r="BI1503" t="s">
        <v>3146</v>
      </c>
    </row>
    <row r="1504" spans="1:61" x14ac:dyDescent="0.25">
      <c r="A1504" t="s">
        <v>493</v>
      </c>
      <c r="B1504" t="s">
        <v>1911</v>
      </c>
      <c r="C1504" t="str">
        <f>VLOOKUP(Tabelle1[[#This Row],[bank_name]],list_all_banks!$B$1:$C$691,2,FALSE)</f>
        <v>ESA70302039</v>
      </c>
      <c r="D1504" s="6" t="s">
        <v>1912</v>
      </c>
      <c r="E1504" s="42" t="str">
        <f t="shared" si="23"/>
        <v>31.12.2014</v>
      </c>
      <c r="F1504" s="9">
        <v>2014</v>
      </c>
      <c r="G1504">
        <v>1</v>
      </c>
      <c r="H1504">
        <v>2</v>
      </c>
      <c r="I1504" t="s">
        <v>1382</v>
      </c>
      <c r="J1504" t="s">
        <v>1382</v>
      </c>
      <c r="K1504" t="s">
        <v>493</v>
      </c>
      <c r="L1504">
        <v>0</v>
      </c>
      <c r="M1504" s="5" t="s">
        <v>14</v>
      </c>
      <c r="N1504" s="5" t="s">
        <v>91</v>
      </c>
      <c r="P1504">
        <v>3</v>
      </c>
      <c r="Q1504">
        <v>0</v>
      </c>
      <c r="R1504">
        <v>0</v>
      </c>
      <c r="S1504">
        <v>0</v>
      </c>
      <c r="U1504">
        <v>0</v>
      </c>
      <c r="V1504">
        <v>0</v>
      </c>
      <c r="W1504" t="s">
        <v>20</v>
      </c>
      <c r="Y1504" t="s">
        <v>493</v>
      </c>
      <c r="Z1504" s="13">
        <v>1164915</v>
      </c>
      <c r="AA1504" s="13">
        <v>4323</v>
      </c>
      <c r="AB1504" s="13">
        <v>754080</v>
      </c>
      <c r="AC1504" s="13" t="s">
        <v>20</v>
      </c>
      <c r="AD1504" s="13" t="s">
        <v>20</v>
      </c>
      <c r="AE1504" s="13" t="s">
        <v>20</v>
      </c>
      <c r="AF1504" s="13" t="s">
        <v>20</v>
      </c>
      <c r="AG1504" s="13">
        <v>445011</v>
      </c>
      <c r="AH1504">
        <v>166</v>
      </c>
      <c r="AI1504">
        <v>0</v>
      </c>
      <c r="AK1504">
        <v>0</v>
      </c>
      <c r="AL1504">
        <v>0</v>
      </c>
      <c r="AM1504">
        <v>3</v>
      </c>
      <c r="AN1504">
        <v>0</v>
      </c>
      <c r="AO1504">
        <v>0</v>
      </c>
      <c r="AQ1504">
        <v>3</v>
      </c>
      <c r="AR1504" t="s">
        <v>20</v>
      </c>
      <c r="AS1504" t="s">
        <v>20</v>
      </c>
      <c r="AT1504">
        <v>0</v>
      </c>
      <c r="AU1504">
        <v>0</v>
      </c>
      <c r="AV1504">
        <v>0</v>
      </c>
      <c r="AY1504" s="6" t="s">
        <v>1967</v>
      </c>
      <c r="BA1504" s="14" t="s">
        <v>2435</v>
      </c>
      <c r="BB1504" s="6" t="s">
        <v>1897</v>
      </c>
      <c r="BG1504" s="9"/>
      <c r="BI1504" t="s">
        <v>3146</v>
      </c>
    </row>
    <row r="1505" spans="1:61" x14ac:dyDescent="0.25">
      <c r="A1505" t="s">
        <v>493</v>
      </c>
      <c r="B1505" t="s">
        <v>1911</v>
      </c>
      <c r="C1505" t="str">
        <f>VLOOKUP(Tabelle1[[#This Row],[bank_name]],list_all_banks!$B$1:$C$691,2,FALSE)</f>
        <v>ESA70302039</v>
      </c>
      <c r="D1505" s="6" t="s">
        <v>1912</v>
      </c>
      <c r="E1505" s="42" t="str">
        <f t="shared" si="23"/>
        <v>31.12.2014</v>
      </c>
      <c r="F1505" s="9">
        <v>2014</v>
      </c>
      <c r="G1505" s="9">
        <v>1</v>
      </c>
      <c r="H1505">
        <v>2</v>
      </c>
      <c r="I1505" t="s">
        <v>1382</v>
      </c>
      <c r="J1505" t="s">
        <v>1382</v>
      </c>
      <c r="K1505" t="s">
        <v>493</v>
      </c>
      <c r="L1505">
        <v>0</v>
      </c>
      <c r="M1505" s="5" t="s">
        <v>14</v>
      </c>
      <c r="N1505" s="5" t="s">
        <v>91</v>
      </c>
      <c r="P1505">
        <v>3</v>
      </c>
      <c r="Q1505">
        <v>0</v>
      </c>
      <c r="R1505">
        <v>0</v>
      </c>
      <c r="S1505">
        <v>0</v>
      </c>
      <c r="U1505">
        <v>0</v>
      </c>
      <c r="V1505">
        <v>0</v>
      </c>
      <c r="W1505" t="s">
        <v>20</v>
      </c>
      <c r="Y1505" t="s">
        <v>1289</v>
      </c>
      <c r="Z1505" s="13">
        <v>15774</v>
      </c>
      <c r="AA1505" s="13">
        <v>52</v>
      </c>
      <c r="AB1505" s="13">
        <v>-1553</v>
      </c>
      <c r="AC1505" s="13" t="s">
        <v>20</v>
      </c>
      <c r="AD1505" s="13" t="s">
        <v>20</v>
      </c>
      <c r="AE1505" s="13" t="s">
        <v>20</v>
      </c>
      <c r="AF1505" s="13" t="s">
        <v>20</v>
      </c>
      <c r="AG1505" s="13">
        <v>1796</v>
      </c>
      <c r="AH1505" t="s">
        <v>20</v>
      </c>
      <c r="AI1505">
        <v>0</v>
      </c>
      <c r="AK1505">
        <v>0</v>
      </c>
      <c r="AL1505">
        <v>0</v>
      </c>
      <c r="AM1505">
        <v>3</v>
      </c>
      <c r="AN1505">
        <v>0</v>
      </c>
      <c r="AO1505">
        <v>0</v>
      </c>
      <c r="AQ1505">
        <v>3</v>
      </c>
      <c r="AR1505" t="s">
        <v>20</v>
      </c>
      <c r="AS1505" t="s">
        <v>20</v>
      </c>
      <c r="AT1505">
        <v>0</v>
      </c>
      <c r="AU1505">
        <v>0</v>
      </c>
      <c r="AV1505">
        <v>0</v>
      </c>
      <c r="AY1505" s="6" t="s">
        <v>1967</v>
      </c>
      <c r="BA1505" s="14" t="s">
        <v>2435</v>
      </c>
      <c r="BB1505" s="6" t="s">
        <v>1897</v>
      </c>
      <c r="BG1505" s="9"/>
      <c r="BI1505" t="s">
        <v>3146</v>
      </c>
    </row>
    <row r="1506" spans="1:61" x14ac:dyDescent="0.25">
      <c r="A1506" t="s">
        <v>493</v>
      </c>
      <c r="B1506" t="s">
        <v>1911</v>
      </c>
      <c r="C1506" t="str">
        <f>VLOOKUP(Tabelle1[[#This Row],[bank_name]],list_all_banks!$B$1:$C$691,2,FALSE)</f>
        <v>ESA70302039</v>
      </c>
      <c r="D1506" s="6" t="s">
        <v>1912</v>
      </c>
      <c r="E1506" s="42" t="str">
        <f t="shared" si="23"/>
        <v>31.12.2014</v>
      </c>
      <c r="F1506" s="9">
        <v>2014</v>
      </c>
      <c r="G1506">
        <v>1</v>
      </c>
      <c r="H1506">
        <v>2</v>
      </c>
      <c r="I1506" t="s">
        <v>1382</v>
      </c>
      <c r="J1506" t="s">
        <v>1382</v>
      </c>
      <c r="K1506" t="s">
        <v>493</v>
      </c>
      <c r="L1506">
        <v>0</v>
      </c>
      <c r="M1506" s="5" t="s">
        <v>14</v>
      </c>
      <c r="N1506" s="5" t="s">
        <v>91</v>
      </c>
      <c r="P1506">
        <v>3</v>
      </c>
      <c r="Q1506">
        <v>0</v>
      </c>
      <c r="R1506">
        <v>0</v>
      </c>
      <c r="S1506">
        <v>0</v>
      </c>
      <c r="U1506">
        <v>0</v>
      </c>
      <c r="V1506">
        <v>0</v>
      </c>
      <c r="W1506" t="s">
        <v>20</v>
      </c>
      <c r="Y1506" t="s">
        <v>1651</v>
      </c>
      <c r="Z1506" s="13">
        <v>2474</v>
      </c>
      <c r="AA1506" s="13">
        <v>8</v>
      </c>
      <c r="AB1506" s="13">
        <v>-671</v>
      </c>
      <c r="AC1506" s="13" t="s">
        <v>20</v>
      </c>
      <c r="AD1506" s="13" t="s">
        <v>20</v>
      </c>
      <c r="AE1506" s="13" t="s">
        <v>20</v>
      </c>
      <c r="AF1506" s="13" t="s">
        <v>20</v>
      </c>
      <c r="AG1506" s="13" t="s">
        <v>20</v>
      </c>
      <c r="AH1506" t="s">
        <v>20</v>
      </c>
      <c r="AI1506">
        <v>0</v>
      </c>
      <c r="AK1506">
        <v>0</v>
      </c>
      <c r="AL1506">
        <v>0</v>
      </c>
      <c r="AM1506">
        <v>3</v>
      </c>
      <c r="AN1506">
        <v>0</v>
      </c>
      <c r="AO1506">
        <v>0</v>
      </c>
      <c r="AQ1506">
        <v>3</v>
      </c>
      <c r="AR1506" t="s">
        <v>20</v>
      </c>
      <c r="AS1506" t="s">
        <v>20</v>
      </c>
      <c r="AT1506">
        <v>0</v>
      </c>
      <c r="AU1506">
        <v>0</v>
      </c>
      <c r="AV1506">
        <v>0</v>
      </c>
      <c r="AY1506" s="6" t="s">
        <v>1967</v>
      </c>
      <c r="BA1506" s="14" t="s">
        <v>2435</v>
      </c>
      <c r="BB1506" s="6" t="s">
        <v>1897</v>
      </c>
      <c r="BG1506" s="9"/>
      <c r="BI1506" t="s">
        <v>3146</v>
      </c>
    </row>
    <row r="1507" spans="1:61" s="44" customFormat="1" ht="15.75" thickBot="1" x14ac:dyDescent="0.3">
      <c r="A1507" s="44" t="s">
        <v>493</v>
      </c>
      <c r="B1507" s="44" t="s">
        <v>1911</v>
      </c>
      <c r="C1507" s="44" t="str">
        <f>VLOOKUP(Tabelle1[[#This Row],[bank_name]],list_all_banks!$B$1:$C$691,2,FALSE)</f>
        <v>ESA70302039</v>
      </c>
      <c r="D1507" s="45" t="s">
        <v>1912</v>
      </c>
      <c r="E1507" s="46" t="str">
        <f t="shared" si="23"/>
        <v>31.12.2014</v>
      </c>
      <c r="F1507" s="44">
        <v>2014</v>
      </c>
      <c r="G1507" s="44">
        <v>1</v>
      </c>
      <c r="H1507" s="44">
        <v>2</v>
      </c>
      <c r="I1507" s="44" t="s">
        <v>1382</v>
      </c>
      <c r="J1507" s="44" t="s">
        <v>1382</v>
      </c>
      <c r="K1507" s="44" t="s">
        <v>493</v>
      </c>
      <c r="L1507" s="44">
        <v>0</v>
      </c>
      <c r="M1507" s="57" t="s">
        <v>14</v>
      </c>
      <c r="N1507" s="57" t="s">
        <v>91</v>
      </c>
      <c r="O1507" s="45"/>
      <c r="P1507" s="44">
        <v>3</v>
      </c>
      <c r="Q1507" s="44">
        <v>0</v>
      </c>
      <c r="R1507" s="44">
        <v>0</v>
      </c>
      <c r="S1507" s="44">
        <v>0</v>
      </c>
      <c r="T1507" s="45"/>
      <c r="U1507" s="44">
        <v>0</v>
      </c>
      <c r="V1507" s="44">
        <v>0</v>
      </c>
      <c r="W1507" s="44" t="s">
        <v>20</v>
      </c>
      <c r="X1507" s="45"/>
      <c r="Y1507" s="127" t="s">
        <v>1725</v>
      </c>
      <c r="Z1507" s="123" t="s">
        <v>20</v>
      </c>
      <c r="AA1507" s="123" t="s">
        <v>20</v>
      </c>
      <c r="AB1507" s="123">
        <v>13</v>
      </c>
      <c r="AC1507" s="123" t="s">
        <v>20</v>
      </c>
      <c r="AD1507" s="123" t="s">
        <v>20</v>
      </c>
      <c r="AE1507" s="123" t="s">
        <v>20</v>
      </c>
      <c r="AF1507" s="123" t="s">
        <v>20</v>
      </c>
      <c r="AG1507" s="123" t="s">
        <v>20</v>
      </c>
      <c r="AH1507" s="44" t="s">
        <v>20</v>
      </c>
      <c r="AI1507" s="44">
        <v>0</v>
      </c>
      <c r="AJ1507" s="45"/>
      <c r="AK1507" s="44">
        <v>0</v>
      </c>
      <c r="AL1507" s="44">
        <v>0</v>
      </c>
      <c r="AM1507" s="44">
        <v>3</v>
      </c>
      <c r="AN1507" s="44">
        <v>0</v>
      </c>
      <c r="AO1507" s="44">
        <v>0</v>
      </c>
      <c r="AP1507" s="45"/>
      <c r="AQ1507" s="44">
        <v>3</v>
      </c>
      <c r="AR1507" s="44" t="s">
        <v>20</v>
      </c>
      <c r="AS1507" s="44" t="s">
        <v>20</v>
      </c>
      <c r="AT1507" s="44">
        <v>0</v>
      </c>
      <c r="AU1507" s="44">
        <v>0</v>
      </c>
      <c r="AV1507" s="44">
        <v>0</v>
      </c>
      <c r="AY1507" s="45" t="s">
        <v>1967</v>
      </c>
      <c r="AZ1507" s="46"/>
      <c r="BA1507" s="47" t="s">
        <v>2435</v>
      </c>
      <c r="BB1507" s="45" t="s">
        <v>1897</v>
      </c>
      <c r="BH1507" s="45"/>
      <c r="BI1507" t="s">
        <v>3146</v>
      </c>
    </row>
    <row r="1508" spans="1:61" x14ac:dyDescent="0.25">
      <c r="A1508" t="s">
        <v>493</v>
      </c>
      <c r="B1508" t="s">
        <v>1911</v>
      </c>
      <c r="C1508" t="str">
        <f>VLOOKUP(Tabelle1[[#This Row],[bank_name]],list_all_banks!$B$1:$C$691,2,FALSE)</f>
        <v>ESA70302039</v>
      </c>
      <c r="D1508" s="6" t="s">
        <v>1912</v>
      </c>
      <c r="E1508" s="42" t="str">
        <f t="shared" si="23"/>
        <v>31.12.2015</v>
      </c>
      <c r="F1508" s="9">
        <v>2015</v>
      </c>
      <c r="G1508">
        <v>1</v>
      </c>
      <c r="H1508">
        <v>2</v>
      </c>
      <c r="I1508" t="s">
        <v>1382</v>
      </c>
      <c r="J1508" t="s">
        <v>1382</v>
      </c>
      <c r="K1508" t="s">
        <v>493</v>
      </c>
      <c r="L1508">
        <v>0</v>
      </c>
      <c r="M1508" s="5" t="s">
        <v>14</v>
      </c>
      <c r="N1508" s="5" t="s">
        <v>91</v>
      </c>
      <c r="P1508">
        <v>3</v>
      </c>
      <c r="Q1508">
        <v>0</v>
      </c>
      <c r="R1508">
        <v>0</v>
      </c>
      <c r="S1508">
        <v>0</v>
      </c>
      <c r="U1508">
        <v>0</v>
      </c>
      <c r="V1508">
        <v>0</v>
      </c>
      <c r="W1508" t="s">
        <v>20</v>
      </c>
      <c r="Y1508" t="s">
        <v>493</v>
      </c>
      <c r="Z1508" s="13">
        <v>926215</v>
      </c>
      <c r="AA1508" s="13">
        <v>4372</v>
      </c>
      <c r="AB1508" s="13">
        <v>372645</v>
      </c>
      <c r="AC1508" s="13" t="s">
        <v>20</v>
      </c>
      <c r="AD1508" s="13" t="s">
        <v>20</v>
      </c>
      <c r="AE1508" s="13" t="s">
        <v>20</v>
      </c>
      <c r="AF1508" s="13" t="s">
        <v>20</v>
      </c>
      <c r="AG1508" s="13">
        <v>18337</v>
      </c>
      <c r="AH1508">
        <v>447</v>
      </c>
      <c r="AI1508">
        <v>0</v>
      </c>
      <c r="AK1508">
        <v>0</v>
      </c>
      <c r="AL1508">
        <v>0</v>
      </c>
      <c r="AM1508">
        <v>3</v>
      </c>
      <c r="AN1508">
        <v>0</v>
      </c>
      <c r="AO1508">
        <v>0</v>
      </c>
      <c r="AQ1508">
        <v>3</v>
      </c>
      <c r="AR1508" t="s">
        <v>20</v>
      </c>
      <c r="AS1508" t="s">
        <v>20</v>
      </c>
      <c r="AT1508">
        <v>0</v>
      </c>
      <c r="AU1508">
        <v>0</v>
      </c>
      <c r="AV1508">
        <v>0</v>
      </c>
      <c r="AY1508" s="6" t="s">
        <v>1968</v>
      </c>
      <c r="BA1508" s="14" t="s">
        <v>2436</v>
      </c>
      <c r="BB1508" s="6" t="s">
        <v>1898</v>
      </c>
      <c r="BG1508" s="9"/>
      <c r="BI1508" t="s">
        <v>3146</v>
      </c>
    </row>
    <row r="1509" spans="1:61" x14ac:dyDescent="0.25">
      <c r="A1509" t="s">
        <v>493</v>
      </c>
      <c r="B1509" t="s">
        <v>1911</v>
      </c>
      <c r="C1509" t="str">
        <f>VLOOKUP(Tabelle1[[#This Row],[bank_name]],list_all_banks!$B$1:$C$691,2,FALSE)</f>
        <v>ESA70302039</v>
      </c>
      <c r="D1509" s="6" t="s">
        <v>1912</v>
      </c>
      <c r="E1509" s="42" t="str">
        <f t="shared" si="23"/>
        <v>31.12.2015</v>
      </c>
      <c r="F1509" s="9">
        <v>2015</v>
      </c>
      <c r="G1509">
        <v>1</v>
      </c>
      <c r="H1509">
        <v>2</v>
      </c>
      <c r="I1509" t="s">
        <v>1382</v>
      </c>
      <c r="J1509" t="s">
        <v>1382</v>
      </c>
      <c r="K1509" t="s">
        <v>493</v>
      </c>
      <c r="L1509">
        <v>0</v>
      </c>
      <c r="M1509" s="5" t="s">
        <v>14</v>
      </c>
      <c r="N1509" s="5" t="s">
        <v>91</v>
      </c>
      <c r="P1509">
        <v>3</v>
      </c>
      <c r="Q1509">
        <v>0</v>
      </c>
      <c r="R1509">
        <v>0</v>
      </c>
      <c r="S1509">
        <v>0</v>
      </c>
      <c r="U1509">
        <v>0</v>
      </c>
      <c r="V1509">
        <v>0</v>
      </c>
      <c r="W1509" t="s">
        <v>20</v>
      </c>
      <c r="Y1509" t="s">
        <v>1289</v>
      </c>
      <c r="Z1509" s="13">
        <v>12952</v>
      </c>
      <c r="AA1509" s="13">
        <v>182</v>
      </c>
      <c r="AB1509" s="13">
        <v>-22453</v>
      </c>
      <c r="AC1509" s="13" t="s">
        <v>20</v>
      </c>
      <c r="AD1509" s="13" t="s">
        <v>20</v>
      </c>
      <c r="AE1509" s="13" t="s">
        <v>20</v>
      </c>
      <c r="AF1509" s="13" t="s">
        <v>20</v>
      </c>
      <c r="AG1509" s="13" t="s">
        <v>20</v>
      </c>
      <c r="AH1509" t="s">
        <v>20</v>
      </c>
      <c r="AI1509">
        <v>0</v>
      </c>
      <c r="AK1509">
        <v>0</v>
      </c>
      <c r="AL1509">
        <v>0</v>
      </c>
      <c r="AM1509">
        <v>3</v>
      </c>
      <c r="AN1509">
        <v>0</v>
      </c>
      <c r="AO1509">
        <v>0</v>
      </c>
      <c r="AQ1509">
        <v>3</v>
      </c>
      <c r="AR1509" t="s">
        <v>20</v>
      </c>
      <c r="AS1509" t="s">
        <v>20</v>
      </c>
      <c r="AT1509">
        <v>0</v>
      </c>
      <c r="AU1509">
        <v>0</v>
      </c>
      <c r="AV1509">
        <v>0</v>
      </c>
      <c r="AY1509" s="6" t="s">
        <v>1968</v>
      </c>
      <c r="BA1509" s="14" t="s">
        <v>2436</v>
      </c>
      <c r="BB1509" s="6" t="s">
        <v>1898</v>
      </c>
      <c r="BG1509" s="9"/>
      <c r="BI1509" t="s">
        <v>3146</v>
      </c>
    </row>
    <row r="1510" spans="1:61" x14ac:dyDescent="0.25">
      <c r="A1510" t="s">
        <v>493</v>
      </c>
      <c r="B1510" t="s">
        <v>1911</v>
      </c>
      <c r="C1510" t="str">
        <f>VLOOKUP(Tabelle1[[#This Row],[bank_name]],list_all_banks!$B$1:$C$691,2,FALSE)</f>
        <v>ESA70302039</v>
      </c>
      <c r="D1510" s="6" t="s">
        <v>1912</v>
      </c>
      <c r="E1510" s="42" t="str">
        <f t="shared" si="23"/>
        <v>31.12.2015</v>
      </c>
      <c r="F1510" s="9">
        <v>2015</v>
      </c>
      <c r="G1510">
        <v>1</v>
      </c>
      <c r="H1510">
        <v>2</v>
      </c>
      <c r="I1510" t="s">
        <v>1382</v>
      </c>
      <c r="J1510" t="s">
        <v>1382</v>
      </c>
      <c r="K1510" t="s">
        <v>493</v>
      </c>
      <c r="L1510">
        <v>0</v>
      </c>
      <c r="M1510" s="5" t="s">
        <v>14</v>
      </c>
      <c r="N1510" s="5" t="s">
        <v>91</v>
      </c>
      <c r="P1510">
        <v>3</v>
      </c>
      <c r="Q1510">
        <v>0</v>
      </c>
      <c r="R1510">
        <v>0</v>
      </c>
      <c r="S1510">
        <v>0</v>
      </c>
      <c r="U1510">
        <v>0</v>
      </c>
      <c r="V1510">
        <v>0</v>
      </c>
      <c r="W1510" t="s">
        <v>20</v>
      </c>
      <c r="Y1510" t="s">
        <v>1651</v>
      </c>
      <c r="Z1510" s="13">
        <v>3399</v>
      </c>
      <c r="AA1510" s="13">
        <v>8</v>
      </c>
      <c r="AB1510" s="13">
        <v>-1705</v>
      </c>
      <c r="AC1510" s="13" t="s">
        <v>20</v>
      </c>
      <c r="AD1510" s="13" t="s">
        <v>20</v>
      </c>
      <c r="AE1510" s="13" t="s">
        <v>20</v>
      </c>
      <c r="AF1510" s="13" t="s">
        <v>20</v>
      </c>
      <c r="AG1510" t="s">
        <v>20</v>
      </c>
      <c r="AH1510" t="s">
        <v>20</v>
      </c>
      <c r="AI1510">
        <v>0</v>
      </c>
      <c r="AK1510">
        <v>0</v>
      </c>
      <c r="AL1510">
        <v>0</v>
      </c>
      <c r="AM1510">
        <v>3</v>
      </c>
      <c r="AN1510">
        <v>0</v>
      </c>
      <c r="AO1510">
        <v>0</v>
      </c>
      <c r="AQ1510">
        <v>3</v>
      </c>
      <c r="AR1510" t="s">
        <v>20</v>
      </c>
      <c r="AS1510" t="s">
        <v>20</v>
      </c>
      <c r="AT1510">
        <v>0</v>
      </c>
      <c r="AU1510">
        <v>0</v>
      </c>
      <c r="AV1510">
        <v>0</v>
      </c>
      <c r="AY1510" s="6" t="s">
        <v>1968</v>
      </c>
      <c r="BA1510" s="14" t="s">
        <v>2436</v>
      </c>
      <c r="BB1510" s="6" t="s">
        <v>1898</v>
      </c>
      <c r="BG1510" s="9"/>
      <c r="BI1510" t="s">
        <v>3146</v>
      </c>
    </row>
    <row r="1511" spans="1:61" s="44" customFormat="1" ht="15.75" thickBot="1" x14ac:dyDescent="0.3">
      <c r="A1511" s="44" t="s">
        <v>493</v>
      </c>
      <c r="B1511" s="44" t="s">
        <v>1911</v>
      </c>
      <c r="C1511" s="44" t="str">
        <f>VLOOKUP(Tabelle1[[#This Row],[bank_name]],list_all_banks!$B$1:$C$691,2,FALSE)</f>
        <v>ESA70302039</v>
      </c>
      <c r="D1511" s="45" t="s">
        <v>1912</v>
      </c>
      <c r="E1511" s="46" t="str">
        <f t="shared" si="23"/>
        <v>31.12.2015</v>
      </c>
      <c r="F1511" s="44">
        <v>2015</v>
      </c>
      <c r="G1511" s="44">
        <v>1</v>
      </c>
      <c r="H1511" s="44">
        <v>2</v>
      </c>
      <c r="I1511" s="44" t="s">
        <v>1382</v>
      </c>
      <c r="J1511" s="44" t="s">
        <v>1382</v>
      </c>
      <c r="K1511" s="44" t="s">
        <v>493</v>
      </c>
      <c r="L1511" s="44">
        <v>0</v>
      </c>
      <c r="M1511" s="57" t="s">
        <v>14</v>
      </c>
      <c r="N1511" s="57" t="s">
        <v>91</v>
      </c>
      <c r="O1511" s="45"/>
      <c r="P1511" s="44">
        <v>3</v>
      </c>
      <c r="Q1511" s="44">
        <v>0</v>
      </c>
      <c r="R1511" s="44">
        <v>0</v>
      </c>
      <c r="S1511" s="44">
        <v>0</v>
      </c>
      <c r="T1511" s="45"/>
      <c r="U1511" s="44">
        <v>0</v>
      </c>
      <c r="V1511" s="44">
        <v>0</v>
      </c>
      <c r="W1511" s="44" t="s">
        <v>20</v>
      </c>
      <c r="X1511" s="45"/>
      <c r="Y1511" s="127" t="s">
        <v>1725</v>
      </c>
      <c r="Z1511" s="44" t="s">
        <v>20</v>
      </c>
      <c r="AA1511" s="44" t="s">
        <v>20</v>
      </c>
      <c r="AB1511" s="44">
        <v>14</v>
      </c>
      <c r="AC1511" s="123" t="s">
        <v>20</v>
      </c>
      <c r="AD1511" s="44" t="s">
        <v>20</v>
      </c>
      <c r="AE1511" s="44" t="s">
        <v>20</v>
      </c>
      <c r="AF1511" s="44" t="s">
        <v>20</v>
      </c>
      <c r="AG1511" s="44" t="s">
        <v>20</v>
      </c>
      <c r="AH1511" s="44" t="s">
        <v>20</v>
      </c>
      <c r="AI1511" s="44">
        <v>0</v>
      </c>
      <c r="AJ1511" s="45"/>
      <c r="AK1511" s="44">
        <v>0</v>
      </c>
      <c r="AL1511" s="44">
        <v>0</v>
      </c>
      <c r="AM1511" s="44">
        <v>3</v>
      </c>
      <c r="AN1511" s="44">
        <v>0</v>
      </c>
      <c r="AO1511" s="44">
        <v>0</v>
      </c>
      <c r="AP1511" s="45"/>
      <c r="AQ1511" s="44">
        <v>3</v>
      </c>
      <c r="AR1511" s="44" t="s">
        <v>20</v>
      </c>
      <c r="AS1511" s="44" t="s">
        <v>20</v>
      </c>
      <c r="AT1511" s="44">
        <v>0</v>
      </c>
      <c r="AU1511" s="44">
        <v>0</v>
      </c>
      <c r="AV1511" s="44">
        <v>0</v>
      </c>
      <c r="AY1511" s="45" t="s">
        <v>1968</v>
      </c>
      <c r="AZ1511" s="46"/>
      <c r="BA1511" s="47" t="s">
        <v>2436</v>
      </c>
      <c r="BB1511" s="45" t="s">
        <v>1898</v>
      </c>
      <c r="BH1511" s="45"/>
      <c r="BI1511" t="s">
        <v>3146</v>
      </c>
    </row>
    <row r="1512" spans="1:61" x14ac:dyDescent="0.25">
      <c r="A1512" t="s">
        <v>493</v>
      </c>
      <c r="B1512" t="s">
        <v>523</v>
      </c>
      <c r="C1512" t="str">
        <f>VLOOKUP(Tabelle1[[#This Row],[bank_name]],list_all_banks!$B$1:$C$691,2,FALSE)</f>
        <v>ESA70386024</v>
      </c>
      <c r="D1512" s="6" t="s">
        <v>524</v>
      </c>
      <c r="E1512" s="42" t="str">
        <f t="shared" si="23"/>
        <v>31.12.</v>
      </c>
      <c r="U1512" s="9"/>
      <c r="BG1512" s="9"/>
    </row>
    <row r="1513" spans="1:61" x14ac:dyDescent="0.25">
      <c r="A1513" t="s">
        <v>493</v>
      </c>
      <c r="B1513" t="s">
        <v>525</v>
      </c>
      <c r="C1513" t="str">
        <f>VLOOKUP(Tabelle1[[#This Row],[bank_name]],list_all_banks!$B$1:$C$691,2,FALSE)</f>
        <v>ESA78990603</v>
      </c>
      <c r="D1513" s="6" t="s">
        <v>526</v>
      </c>
      <c r="E1513" s="42" t="str">
        <f t="shared" si="23"/>
        <v>31.12.</v>
      </c>
      <c r="U1513" s="9"/>
      <c r="BG1513" s="9"/>
    </row>
    <row r="1514" spans="1:61" s="44" customFormat="1" ht="15.75" thickBot="1" x14ac:dyDescent="0.3">
      <c r="A1514" s="44" t="s">
        <v>493</v>
      </c>
      <c r="B1514" s="44" t="s">
        <v>527</v>
      </c>
      <c r="C1514" s="44" t="str">
        <f>VLOOKUP(Tabelle1[[#This Row],[bank_name]],list_all_banks!$B$1:$C$691,2,FALSE)</f>
        <v>ESA79198347</v>
      </c>
      <c r="D1514" s="45" t="s">
        <v>528</v>
      </c>
      <c r="E1514" s="46" t="str">
        <f t="shared" si="23"/>
        <v>31.12.2016</v>
      </c>
      <c r="F1514" s="44">
        <v>2016</v>
      </c>
      <c r="G1514" s="57"/>
      <c r="O1514" s="45"/>
      <c r="T1514" s="45"/>
      <c r="X1514" s="45"/>
      <c r="AJ1514" s="45"/>
      <c r="AP1514" s="45"/>
      <c r="AY1514" s="45"/>
      <c r="AZ1514" s="122" t="s">
        <v>1953</v>
      </c>
      <c r="BA1514" s="47" t="s">
        <v>2989</v>
      </c>
      <c r="BB1514" s="45" t="s">
        <v>1882</v>
      </c>
      <c r="BH1514" s="45"/>
      <c r="BI1514" t="s">
        <v>3146</v>
      </c>
    </row>
    <row r="1515" spans="1:61" x14ac:dyDescent="0.25">
      <c r="A1515" s="21" t="s">
        <v>493</v>
      </c>
      <c r="B1515" t="s">
        <v>529</v>
      </c>
      <c r="C1515" t="str">
        <f>VLOOKUP(Tabelle1[[#This Row],[bank_name]],list_all_banks!$B$1:$C$691,2,FALSE)</f>
        <v>ESA82473018</v>
      </c>
      <c r="D1515" s="6" t="s">
        <v>530</v>
      </c>
      <c r="E1515" s="42" t="str">
        <f t="shared" si="23"/>
        <v>31.12.2014</v>
      </c>
      <c r="F1515">
        <v>2014</v>
      </c>
      <c r="G1515">
        <v>1</v>
      </c>
      <c r="H1515">
        <v>2</v>
      </c>
      <c r="I1515" t="s">
        <v>1382</v>
      </c>
      <c r="J1515">
        <v>2</v>
      </c>
      <c r="K1515" t="s">
        <v>493</v>
      </c>
      <c r="L1515">
        <v>0</v>
      </c>
      <c r="M1515" t="s">
        <v>14</v>
      </c>
      <c r="N1515" t="s">
        <v>91</v>
      </c>
      <c r="P1515">
        <v>3</v>
      </c>
      <c r="Q1515">
        <v>2</v>
      </c>
      <c r="R1515">
        <v>0</v>
      </c>
      <c r="S1515">
        <v>3</v>
      </c>
      <c r="U1515">
        <v>0</v>
      </c>
      <c r="V1515">
        <v>0</v>
      </c>
      <c r="W1515" t="s">
        <v>20</v>
      </c>
      <c r="Y1515" t="s">
        <v>493</v>
      </c>
      <c r="Z1515">
        <v>103761</v>
      </c>
      <c r="AA1515">
        <v>375</v>
      </c>
      <c r="AB1515">
        <v>19903</v>
      </c>
      <c r="AC1515" t="s">
        <v>20</v>
      </c>
      <c r="AD1515" t="s">
        <v>20</v>
      </c>
      <c r="AE1515" t="s">
        <v>20</v>
      </c>
      <c r="AF1515" t="s">
        <v>20</v>
      </c>
      <c r="AG1515">
        <v>5932</v>
      </c>
      <c r="AH1515" t="s">
        <v>20</v>
      </c>
      <c r="AI1515">
        <v>1</v>
      </c>
      <c r="AK1515">
        <v>1</v>
      </c>
      <c r="AL1515">
        <v>0</v>
      </c>
      <c r="AM1515">
        <v>3</v>
      </c>
      <c r="AN1515">
        <v>0</v>
      </c>
      <c r="AO1515">
        <v>0</v>
      </c>
      <c r="AQ1515">
        <v>2</v>
      </c>
      <c r="AR1515" t="s">
        <v>20</v>
      </c>
      <c r="AS1515" t="s">
        <v>20</v>
      </c>
      <c r="AT1515">
        <v>5</v>
      </c>
      <c r="AU1515">
        <v>0</v>
      </c>
      <c r="AV1515">
        <v>0</v>
      </c>
      <c r="AZ1515" s="42" t="s">
        <v>1886</v>
      </c>
      <c r="BA1515" t="s">
        <v>2437</v>
      </c>
      <c r="BB1515" s="6" t="s">
        <v>1473</v>
      </c>
      <c r="BG1515" s="9"/>
      <c r="BI1515" t="s">
        <v>3146</v>
      </c>
    </row>
    <row r="1516" spans="1:61" x14ac:dyDescent="0.25">
      <c r="A1516" s="21" t="s">
        <v>493</v>
      </c>
      <c r="B1516" t="s">
        <v>529</v>
      </c>
      <c r="C1516" t="str">
        <f>VLOOKUP(Tabelle1[[#This Row],[bank_name]],list_all_banks!$B$1:$C$691,2,FALSE)</f>
        <v>ESA82473018</v>
      </c>
      <c r="D1516" s="6" t="s">
        <v>530</v>
      </c>
      <c r="E1516" s="42" t="str">
        <f t="shared" si="23"/>
        <v>31.12.2014</v>
      </c>
      <c r="F1516">
        <v>2014</v>
      </c>
      <c r="G1516">
        <v>1</v>
      </c>
      <c r="H1516">
        <v>2</v>
      </c>
      <c r="I1516" t="s">
        <v>1382</v>
      </c>
      <c r="J1516">
        <v>2</v>
      </c>
      <c r="K1516" t="s">
        <v>493</v>
      </c>
      <c r="L1516">
        <v>0</v>
      </c>
      <c r="M1516" t="s">
        <v>14</v>
      </c>
      <c r="N1516" t="s">
        <v>91</v>
      </c>
      <c r="P1516">
        <v>3</v>
      </c>
      <c r="Q1516">
        <v>2</v>
      </c>
      <c r="R1516">
        <v>0</v>
      </c>
      <c r="S1516">
        <v>3</v>
      </c>
      <c r="U1516">
        <v>0</v>
      </c>
      <c r="V1516">
        <v>0</v>
      </c>
      <c r="W1516" t="s">
        <v>20</v>
      </c>
      <c r="Y1516" t="s">
        <v>1679</v>
      </c>
      <c r="Z1516">
        <v>1163</v>
      </c>
      <c r="AA1516">
        <v>20</v>
      </c>
      <c r="AB1516">
        <v>-26</v>
      </c>
      <c r="AC1516" t="s">
        <v>20</v>
      </c>
      <c r="AD1516" t="s">
        <v>20</v>
      </c>
      <c r="AE1516" t="s">
        <v>20</v>
      </c>
      <c r="AF1516" t="s">
        <v>20</v>
      </c>
      <c r="AG1516">
        <v>-47</v>
      </c>
      <c r="AH1516" t="s">
        <v>20</v>
      </c>
      <c r="AI1516">
        <v>1</v>
      </c>
      <c r="AK1516">
        <v>1</v>
      </c>
      <c r="AL1516">
        <v>0</v>
      </c>
      <c r="AM1516">
        <v>3</v>
      </c>
      <c r="AN1516">
        <v>0</v>
      </c>
      <c r="AO1516">
        <v>0</v>
      </c>
      <c r="AQ1516">
        <v>2</v>
      </c>
      <c r="AR1516" t="s">
        <v>20</v>
      </c>
      <c r="AS1516" t="s">
        <v>20</v>
      </c>
      <c r="AT1516">
        <v>5</v>
      </c>
      <c r="AU1516">
        <v>0</v>
      </c>
      <c r="AV1516">
        <v>0</v>
      </c>
      <c r="AZ1516" s="70" t="s">
        <v>2990</v>
      </c>
      <c r="BA1516" t="s">
        <v>2437</v>
      </c>
      <c r="BB1516" s="6" t="s">
        <v>1473</v>
      </c>
      <c r="BG1516" s="9"/>
      <c r="BI1516" t="s">
        <v>3146</v>
      </c>
    </row>
    <row r="1517" spans="1:61" x14ac:dyDescent="0.25">
      <c r="A1517" s="21" t="s">
        <v>493</v>
      </c>
      <c r="B1517" t="s">
        <v>529</v>
      </c>
      <c r="C1517" t="str">
        <f>VLOOKUP(Tabelle1[[#This Row],[bank_name]],list_all_banks!$B$1:$C$691,2,FALSE)</f>
        <v>ESA82473018</v>
      </c>
      <c r="D1517" s="6" t="s">
        <v>530</v>
      </c>
      <c r="E1517" s="42" t="str">
        <f t="shared" si="23"/>
        <v>31.12.2014</v>
      </c>
      <c r="F1517">
        <v>2014</v>
      </c>
      <c r="G1517">
        <v>1</v>
      </c>
      <c r="H1517">
        <v>2</v>
      </c>
      <c r="I1517" t="s">
        <v>1382</v>
      </c>
      <c r="J1517">
        <v>2</v>
      </c>
      <c r="K1517" t="s">
        <v>493</v>
      </c>
      <c r="L1517">
        <v>0</v>
      </c>
      <c r="M1517" t="s">
        <v>14</v>
      </c>
      <c r="N1517" t="s">
        <v>91</v>
      </c>
      <c r="P1517">
        <v>3</v>
      </c>
      <c r="Q1517">
        <v>2</v>
      </c>
      <c r="R1517">
        <v>0</v>
      </c>
      <c r="S1517">
        <v>3</v>
      </c>
      <c r="U1517">
        <v>0</v>
      </c>
      <c r="V1517">
        <v>0</v>
      </c>
      <c r="W1517" t="s">
        <v>20</v>
      </c>
      <c r="Y1517" t="s">
        <v>1680</v>
      </c>
      <c r="Z1517">
        <v>0</v>
      </c>
      <c r="AA1517">
        <v>2</v>
      </c>
      <c r="AB1517">
        <v>-98</v>
      </c>
      <c r="AC1517" t="s">
        <v>20</v>
      </c>
      <c r="AD1517" t="s">
        <v>20</v>
      </c>
      <c r="AE1517" t="s">
        <v>20</v>
      </c>
      <c r="AF1517" t="s">
        <v>20</v>
      </c>
      <c r="AG1517">
        <v>0</v>
      </c>
      <c r="AH1517" t="s">
        <v>20</v>
      </c>
      <c r="AI1517">
        <v>1</v>
      </c>
      <c r="AK1517">
        <v>1</v>
      </c>
      <c r="AL1517">
        <v>0</v>
      </c>
      <c r="AM1517">
        <v>3</v>
      </c>
      <c r="AN1517">
        <v>0</v>
      </c>
      <c r="AO1517">
        <v>0</v>
      </c>
      <c r="AQ1517">
        <v>2</v>
      </c>
      <c r="AR1517" t="s">
        <v>20</v>
      </c>
      <c r="AS1517" t="s">
        <v>20</v>
      </c>
      <c r="AT1517">
        <v>5</v>
      </c>
      <c r="AU1517">
        <v>0</v>
      </c>
      <c r="AV1517">
        <v>0</v>
      </c>
      <c r="BA1517" t="s">
        <v>2437</v>
      </c>
      <c r="BB1517" s="6" t="s">
        <v>1473</v>
      </c>
      <c r="BG1517" s="9"/>
      <c r="BI1517" t="s">
        <v>3146</v>
      </c>
    </row>
    <row r="1518" spans="1:61" x14ac:dyDescent="0.25">
      <c r="A1518" s="21" t="s">
        <v>493</v>
      </c>
      <c r="B1518" t="s">
        <v>529</v>
      </c>
      <c r="C1518" t="str">
        <f>VLOOKUP(Tabelle1[[#This Row],[bank_name]],list_all_banks!$B$1:$C$691,2,FALSE)</f>
        <v>ESA82473018</v>
      </c>
      <c r="D1518" s="6" t="s">
        <v>530</v>
      </c>
      <c r="E1518" s="42" t="str">
        <f t="shared" si="23"/>
        <v>31.12.2014</v>
      </c>
      <c r="F1518">
        <v>2014</v>
      </c>
      <c r="G1518">
        <v>1</v>
      </c>
      <c r="H1518">
        <v>2</v>
      </c>
      <c r="I1518" t="s">
        <v>1382</v>
      </c>
      <c r="J1518">
        <v>2</v>
      </c>
      <c r="K1518" t="s">
        <v>493</v>
      </c>
      <c r="L1518">
        <v>0</v>
      </c>
      <c r="M1518" t="s">
        <v>14</v>
      </c>
      <c r="N1518" t="s">
        <v>91</v>
      </c>
      <c r="P1518">
        <v>3</v>
      </c>
      <c r="Q1518">
        <v>2</v>
      </c>
      <c r="R1518">
        <v>0</v>
      </c>
      <c r="S1518">
        <v>3</v>
      </c>
      <c r="U1518">
        <v>0</v>
      </c>
      <c r="V1518">
        <v>0</v>
      </c>
      <c r="W1518" t="s">
        <v>20</v>
      </c>
      <c r="Y1518" t="s">
        <v>1685</v>
      </c>
      <c r="Z1518">
        <v>47</v>
      </c>
      <c r="AA1518">
        <v>8</v>
      </c>
      <c r="AB1518">
        <v>-269</v>
      </c>
      <c r="AC1518" t="s">
        <v>20</v>
      </c>
      <c r="AD1518" t="s">
        <v>20</v>
      </c>
      <c r="AE1518" t="s">
        <v>20</v>
      </c>
      <c r="AF1518" t="s">
        <v>20</v>
      </c>
      <c r="AG1518">
        <v>-78</v>
      </c>
      <c r="AH1518" t="s">
        <v>20</v>
      </c>
      <c r="AI1518">
        <v>1</v>
      </c>
      <c r="AK1518">
        <v>1</v>
      </c>
      <c r="AL1518">
        <v>0</v>
      </c>
      <c r="AM1518">
        <v>3</v>
      </c>
      <c r="AN1518">
        <v>0</v>
      </c>
      <c r="AO1518">
        <v>0</v>
      </c>
      <c r="AQ1518">
        <v>2</v>
      </c>
      <c r="AR1518" t="s">
        <v>20</v>
      </c>
      <c r="AS1518" t="s">
        <v>20</v>
      </c>
      <c r="AT1518">
        <v>5</v>
      </c>
      <c r="AU1518">
        <v>0</v>
      </c>
      <c r="AV1518">
        <v>0</v>
      </c>
      <c r="BA1518" t="s">
        <v>2437</v>
      </c>
      <c r="BB1518" s="6" t="s">
        <v>1473</v>
      </c>
      <c r="BG1518" s="9"/>
      <c r="BI1518" t="s">
        <v>3146</v>
      </c>
    </row>
    <row r="1519" spans="1:61" s="44" customFormat="1" ht="15.75" thickBot="1" x14ac:dyDescent="0.3">
      <c r="A1519" s="165" t="s">
        <v>493</v>
      </c>
      <c r="B1519" s="44" t="s">
        <v>529</v>
      </c>
      <c r="C1519" s="44" t="str">
        <f>VLOOKUP(Tabelle1[[#This Row],[bank_name]],list_all_banks!$B$1:$C$691,2,FALSE)</f>
        <v>ESA82473018</v>
      </c>
      <c r="D1519" s="45" t="s">
        <v>530</v>
      </c>
      <c r="E1519" s="46" t="str">
        <f t="shared" si="23"/>
        <v>31.12.2014</v>
      </c>
      <c r="F1519" s="44">
        <v>2014</v>
      </c>
      <c r="G1519" s="44">
        <v>1</v>
      </c>
      <c r="H1519" s="44">
        <v>2</v>
      </c>
      <c r="I1519" s="44" t="s">
        <v>1382</v>
      </c>
      <c r="J1519" s="44">
        <v>2</v>
      </c>
      <c r="K1519" s="44" t="s">
        <v>493</v>
      </c>
      <c r="L1519" s="44">
        <v>0</v>
      </c>
      <c r="M1519" s="44" t="s">
        <v>14</v>
      </c>
      <c r="N1519" s="44" t="s">
        <v>91</v>
      </c>
      <c r="O1519" s="45"/>
      <c r="P1519" s="44">
        <v>3</v>
      </c>
      <c r="Q1519" s="44">
        <v>2</v>
      </c>
      <c r="R1519" s="44">
        <v>0</v>
      </c>
      <c r="S1519" s="44">
        <v>3</v>
      </c>
      <c r="T1519" s="45"/>
      <c r="U1519" s="44">
        <v>0</v>
      </c>
      <c r="V1519" s="44">
        <v>0</v>
      </c>
      <c r="W1519" s="44" t="s">
        <v>20</v>
      </c>
      <c r="X1519" s="45"/>
      <c r="Y1519" s="44" t="s">
        <v>1170</v>
      </c>
      <c r="Z1519" s="44">
        <v>0</v>
      </c>
      <c r="AA1519" s="44">
        <v>0</v>
      </c>
      <c r="AB1519" s="44">
        <v>0</v>
      </c>
      <c r="AC1519" s="44" t="s">
        <v>20</v>
      </c>
      <c r="AD1519" s="44" t="s">
        <v>20</v>
      </c>
      <c r="AE1519" s="44" t="s">
        <v>20</v>
      </c>
      <c r="AF1519" s="44" t="s">
        <v>20</v>
      </c>
      <c r="AG1519" s="44">
        <v>0</v>
      </c>
      <c r="AH1519" s="44" t="s">
        <v>20</v>
      </c>
      <c r="AI1519" s="44">
        <v>1</v>
      </c>
      <c r="AJ1519" s="45"/>
      <c r="AK1519" s="44">
        <v>1</v>
      </c>
      <c r="AL1519" s="44">
        <v>0</v>
      </c>
      <c r="AM1519" s="44">
        <v>3</v>
      </c>
      <c r="AN1519" s="44">
        <v>0</v>
      </c>
      <c r="AO1519" s="44">
        <v>0</v>
      </c>
      <c r="AP1519" s="45"/>
      <c r="AQ1519" s="44">
        <v>2</v>
      </c>
      <c r="AR1519" s="44" t="s">
        <v>20</v>
      </c>
      <c r="AS1519" s="44" t="s">
        <v>20</v>
      </c>
      <c r="AT1519" s="44">
        <v>5</v>
      </c>
      <c r="AU1519" s="44">
        <v>0</v>
      </c>
      <c r="AV1519" s="44">
        <v>0</v>
      </c>
      <c r="AY1519" s="45"/>
      <c r="AZ1519" s="46"/>
      <c r="BA1519" s="44" t="s">
        <v>2437</v>
      </c>
      <c r="BB1519" s="45" t="s">
        <v>1473</v>
      </c>
      <c r="BH1519" s="45"/>
      <c r="BI1519" t="s">
        <v>3146</v>
      </c>
    </row>
    <row r="1520" spans="1:61" x14ac:dyDescent="0.25">
      <c r="A1520" s="21" t="s">
        <v>493</v>
      </c>
      <c r="B1520" t="s">
        <v>529</v>
      </c>
      <c r="C1520" t="str">
        <f>VLOOKUP(Tabelle1[[#This Row],[bank_name]],list_all_banks!$B$1:$C$691,2,FALSE)</f>
        <v>ESA82473018</v>
      </c>
      <c r="D1520" s="6" t="s">
        <v>530</v>
      </c>
      <c r="E1520" s="42" t="str">
        <f t="shared" si="23"/>
        <v>31.12.2015</v>
      </c>
      <c r="F1520">
        <v>2015</v>
      </c>
      <c r="G1520">
        <v>1</v>
      </c>
      <c r="H1520">
        <v>2</v>
      </c>
      <c r="I1520" t="s">
        <v>1382</v>
      </c>
      <c r="J1520" t="s">
        <v>1382</v>
      </c>
      <c r="K1520" t="s">
        <v>493</v>
      </c>
      <c r="L1520">
        <v>0</v>
      </c>
      <c r="M1520" t="s">
        <v>14</v>
      </c>
      <c r="N1520" t="s">
        <v>91</v>
      </c>
      <c r="P1520">
        <v>3</v>
      </c>
      <c r="Q1520">
        <v>2</v>
      </c>
      <c r="R1520">
        <v>0</v>
      </c>
      <c r="S1520">
        <v>3</v>
      </c>
      <c r="U1520">
        <v>0</v>
      </c>
      <c r="V1520">
        <v>0</v>
      </c>
      <c r="W1520" t="s">
        <v>20</v>
      </c>
      <c r="Y1520" t="s">
        <v>493</v>
      </c>
      <c r="Z1520" s="13">
        <v>126614</v>
      </c>
      <c r="AA1520" s="13">
        <v>396</v>
      </c>
      <c r="AB1520" s="13">
        <v>21105</v>
      </c>
      <c r="AC1520" t="s">
        <v>20</v>
      </c>
      <c r="AD1520" t="s">
        <v>20</v>
      </c>
      <c r="AE1520" t="s">
        <v>20</v>
      </c>
      <c r="AF1520" t="s">
        <v>20</v>
      </c>
      <c r="AG1520">
        <v>6076</v>
      </c>
      <c r="AH1520" t="s">
        <v>20</v>
      </c>
      <c r="AI1520">
        <v>1</v>
      </c>
      <c r="AK1520">
        <v>1</v>
      </c>
      <c r="AL1520">
        <v>0</v>
      </c>
      <c r="AM1520">
        <v>3</v>
      </c>
      <c r="AN1520">
        <v>0</v>
      </c>
      <c r="AO1520">
        <v>0</v>
      </c>
      <c r="AQ1520">
        <v>2</v>
      </c>
      <c r="AR1520" t="s">
        <v>20</v>
      </c>
      <c r="AS1520" t="s">
        <v>20</v>
      </c>
      <c r="AT1520">
        <v>5</v>
      </c>
      <c r="AU1520">
        <v>0</v>
      </c>
      <c r="AV1520">
        <v>0</v>
      </c>
      <c r="BA1520" t="s">
        <v>2437</v>
      </c>
      <c r="BB1520" s="6" t="s">
        <v>1473</v>
      </c>
      <c r="BG1520" s="9"/>
      <c r="BI1520" t="s">
        <v>3146</v>
      </c>
    </row>
    <row r="1521" spans="1:61" x14ac:dyDescent="0.25">
      <c r="A1521" s="88" t="s">
        <v>493</v>
      </c>
      <c r="B1521" s="9" t="s">
        <v>529</v>
      </c>
      <c r="C1521" s="9" t="str">
        <f>VLOOKUP(Tabelle1[[#This Row],[bank_name]],list_all_banks!$B$1:$C$691,2,FALSE)</f>
        <v>ESA82473018</v>
      </c>
      <c r="D1521" s="6" t="s">
        <v>530</v>
      </c>
      <c r="E1521" s="42" t="str">
        <f t="shared" si="23"/>
        <v>31.12.2015</v>
      </c>
      <c r="F1521" s="9">
        <v>2015</v>
      </c>
      <c r="G1521" s="9">
        <v>1</v>
      </c>
      <c r="H1521" s="9">
        <v>2</v>
      </c>
      <c r="I1521" s="9" t="s">
        <v>1382</v>
      </c>
      <c r="J1521" s="9" t="s">
        <v>1382</v>
      </c>
      <c r="K1521" s="9" t="s">
        <v>493</v>
      </c>
      <c r="L1521" s="9">
        <v>0</v>
      </c>
      <c r="M1521" s="9" t="s">
        <v>14</v>
      </c>
      <c r="N1521" s="9" t="s">
        <v>91</v>
      </c>
      <c r="P1521" s="9">
        <v>3</v>
      </c>
      <c r="Q1521" s="9">
        <v>2</v>
      </c>
      <c r="R1521" s="9">
        <v>0</v>
      </c>
      <c r="S1521" s="9">
        <v>3</v>
      </c>
      <c r="U1521" s="9">
        <v>0</v>
      </c>
      <c r="V1521" s="9">
        <v>0</v>
      </c>
      <c r="W1521" s="9" t="s">
        <v>20</v>
      </c>
      <c r="Y1521" s="9" t="s">
        <v>1679</v>
      </c>
      <c r="Z1521" s="68">
        <v>1117</v>
      </c>
      <c r="AA1521" s="68">
        <v>19</v>
      </c>
      <c r="AB1521" s="68">
        <v>-520</v>
      </c>
      <c r="AC1521" s="9" t="s">
        <v>20</v>
      </c>
      <c r="AD1521" s="9" t="s">
        <v>20</v>
      </c>
      <c r="AE1521" s="9" t="s">
        <v>20</v>
      </c>
      <c r="AF1521" s="9" t="s">
        <v>20</v>
      </c>
      <c r="AG1521" s="9">
        <v>-154</v>
      </c>
      <c r="AH1521" s="9" t="s">
        <v>20</v>
      </c>
      <c r="AI1521" s="9">
        <v>1</v>
      </c>
      <c r="AK1521" s="9">
        <v>1</v>
      </c>
      <c r="AL1521" s="9">
        <v>0</v>
      </c>
      <c r="AM1521" s="9">
        <v>3</v>
      </c>
      <c r="AN1521" s="9">
        <v>0</v>
      </c>
      <c r="AO1521" s="9">
        <v>0</v>
      </c>
      <c r="AQ1521" s="9">
        <v>2</v>
      </c>
      <c r="AR1521" s="9" t="s">
        <v>20</v>
      </c>
      <c r="AS1521" s="9" t="s">
        <v>20</v>
      </c>
      <c r="AT1521" s="9">
        <v>5</v>
      </c>
      <c r="AU1521" s="9">
        <v>0</v>
      </c>
      <c r="AV1521" s="9">
        <v>0</v>
      </c>
      <c r="AW1521" s="9"/>
      <c r="AX1521" s="9"/>
      <c r="BA1521" s="9" t="s">
        <v>2437</v>
      </c>
      <c r="BB1521" s="6" t="s">
        <v>1473</v>
      </c>
      <c r="BC1521" s="9"/>
      <c r="BD1521" s="9"/>
      <c r="BE1521" s="9"/>
      <c r="BF1521" s="9"/>
      <c r="BG1521" s="9"/>
      <c r="BI1521" t="s">
        <v>3146</v>
      </c>
    </row>
    <row r="1522" spans="1:61" x14ac:dyDescent="0.25">
      <c r="A1522" s="21" t="s">
        <v>493</v>
      </c>
      <c r="B1522" t="s">
        <v>529</v>
      </c>
      <c r="C1522" t="str">
        <f>VLOOKUP(Tabelle1[[#This Row],[bank_name]],list_all_banks!$B$1:$C$691,2,FALSE)</f>
        <v>ESA82473018</v>
      </c>
      <c r="D1522" s="6" t="s">
        <v>530</v>
      </c>
      <c r="E1522" s="42" t="str">
        <f t="shared" si="23"/>
        <v>31.12.2015</v>
      </c>
      <c r="F1522">
        <v>2015</v>
      </c>
      <c r="G1522">
        <v>1</v>
      </c>
      <c r="H1522">
        <v>2</v>
      </c>
      <c r="I1522" t="s">
        <v>1382</v>
      </c>
      <c r="J1522" t="s">
        <v>1382</v>
      </c>
      <c r="K1522" t="s">
        <v>493</v>
      </c>
      <c r="L1522">
        <v>0</v>
      </c>
      <c r="M1522" t="s">
        <v>14</v>
      </c>
      <c r="N1522" t="s">
        <v>91</v>
      </c>
      <c r="P1522">
        <v>3</v>
      </c>
      <c r="Q1522">
        <v>2</v>
      </c>
      <c r="R1522">
        <v>0</v>
      </c>
      <c r="S1522">
        <v>3</v>
      </c>
      <c r="U1522">
        <v>0</v>
      </c>
      <c r="V1522">
        <v>0</v>
      </c>
      <c r="W1522" t="s">
        <v>20</v>
      </c>
      <c r="Y1522" t="s">
        <v>1680</v>
      </c>
      <c r="Z1522" s="13">
        <v>0</v>
      </c>
      <c r="AA1522" s="13">
        <v>1</v>
      </c>
      <c r="AB1522" s="13">
        <v>-96</v>
      </c>
      <c r="AC1522" t="s">
        <v>20</v>
      </c>
      <c r="AD1522" t="s">
        <v>20</v>
      </c>
      <c r="AE1522" t="s">
        <v>20</v>
      </c>
      <c r="AF1522" t="s">
        <v>20</v>
      </c>
      <c r="AG1522">
        <v>0</v>
      </c>
      <c r="AH1522" t="s">
        <v>20</v>
      </c>
      <c r="AI1522">
        <v>1</v>
      </c>
      <c r="AK1522">
        <v>1</v>
      </c>
      <c r="AL1522">
        <v>0</v>
      </c>
      <c r="AM1522">
        <v>3</v>
      </c>
      <c r="AN1522">
        <v>0</v>
      </c>
      <c r="AO1522">
        <v>0</v>
      </c>
      <c r="AQ1522">
        <v>2</v>
      </c>
      <c r="AR1522" t="s">
        <v>20</v>
      </c>
      <c r="AS1522" t="s">
        <v>20</v>
      </c>
      <c r="AT1522">
        <v>5</v>
      </c>
      <c r="AU1522">
        <v>0</v>
      </c>
      <c r="AV1522">
        <v>0</v>
      </c>
      <c r="BA1522" t="s">
        <v>2437</v>
      </c>
      <c r="BB1522" s="6" t="s">
        <v>1473</v>
      </c>
      <c r="BG1522" s="9"/>
      <c r="BI1522" t="s">
        <v>3146</v>
      </c>
    </row>
    <row r="1523" spans="1:61" x14ac:dyDescent="0.25">
      <c r="A1523" s="21" t="s">
        <v>493</v>
      </c>
      <c r="B1523" t="s">
        <v>529</v>
      </c>
      <c r="C1523" t="str">
        <f>VLOOKUP(Tabelle1[[#This Row],[bank_name]],list_all_banks!$B$1:$C$691,2,FALSE)</f>
        <v>ESA82473018</v>
      </c>
      <c r="D1523" s="6" t="s">
        <v>530</v>
      </c>
      <c r="E1523" s="42" t="str">
        <f t="shared" si="23"/>
        <v>31.12.2015</v>
      </c>
      <c r="F1523">
        <v>2015</v>
      </c>
      <c r="G1523">
        <v>1</v>
      </c>
      <c r="H1523">
        <v>2</v>
      </c>
      <c r="I1523" t="s">
        <v>1382</v>
      </c>
      <c r="J1523" t="s">
        <v>1382</v>
      </c>
      <c r="K1523" t="s">
        <v>493</v>
      </c>
      <c r="L1523">
        <v>0</v>
      </c>
      <c r="M1523" t="s">
        <v>14</v>
      </c>
      <c r="N1523" t="s">
        <v>91</v>
      </c>
      <c r="P1523">
        <v>3</v>
      </c>
      <c r="Q1523">
        <v>2</v>
      </c>
      <c r="R1523">
        <v>0</v>
      </c>
      <c r="S1523">
        <v>3</v>
      </c>
      <c r="U1523">
        <v>0</v>
      </c>
      <c r="V1523">
        <v>0</v>
      </c>
      <c r="W1523" t="s">
        <v>20</v>
      </c>
      <c r="Y1523" t="s">
        <v>1685</v>
      </c>
      <c r="Z1523" s="13">
        <v>36</v>
      </c>
      <c r="AA1523" s="13">
        <v>11</v>
      </c>
      <c r="AB1523" s="13">
        <v>-544</v>
      </c>
      <c r="AC1523" t="s">
        <v>20</v>
      </c>
      <c r="AD1523" t="s">
        <v>20</v>
      </c>
      <c r="AE1523" t="s">
        <v>20</v>
      </c>
      <c r="AF1523" t="s">
        <v>20</v>
      </c>
      <c r="AG1523">
        <v>0</v>
      </c>
      <c r="AH1523" t="s">
        <v>20</v>
      </c>
      <c r="AI1523">
        <v>1</v>
      </c>
      <c r="AK1523">
        <v>1</v>
      </c>
      <c r="AL1523">
        <v>0</v>
      </c>
      <c r="AM1523">
        <v>3</v>
      </c>
      <c r="AN1523">
        <v>0</v>
      </c>
      <c r="AO1523">
        <v>0</v>
      </c>
      <c r="AQ1523">
        <v>2</v>
      </c>
      <c r="AR1523" t="s">
        <v>20</v>
      </c>
      <c r="AS1523" t="s">
        <v>20</v>
      </c>
      <c r="AT1523">
        <v>5</v>
      </c>
      <c r="AU1523">
        <v>0</v>
      </c>
      <c r="AV1523">
        <v>0</v>
      </c>
      <c r="BA1523" t="s">
        <v>2437</v>
      </c>
      <c r="BB1523" s="6" t="s">
        <v>1473</v>
      </c>
      <c r="BG1523" s="9"/>
      <c r="BI1523" t="s">
        <v>3146</v>
      </c>
    </row>
    <row r="1524" spans="1:61" s="44" customFormat="1" ht="15.75" thickBot="1" x14ac:dyDescent="0.3">
      <c r="A1524" s="165" t="s">
        <v>493</v>
      </c>
      <c r="B1524" s="44" t="s">
        <v>529</v>
      </c>
      <c r="C1524" s="44" t="str">
        <f>VLOOKUP(Tabelle1[[#This Row],[bank_name]],list_all_banks!$B$1:$C$691,2,FALSE)</f>
        <v>ESA82473018</v>
      </c>
      <c r="D1524" s="45" t="s">
        <v>530</v>
      </c>
      <c r="E1524" s="46" t="str">
        <f t="shared" si="23"/>
        <v>31.12.2015</v>
      </c>
      <c r="F1524" s="44">
        <v>2015</v>
      </c>
      <c r="G1524" s="44">
        <v>1</v>
      </c>
      <c r="H1524" s="44">
        <v>2</v>
      </c>
      <c r="I1524" s="44" t="s">
        <v>1382</v>
      </c>
      <c r="J1524" s="44" t="s">
        <v>1382</v>
      </c>
      <c r="K1524" s="44" t="s">
        <v>493</v>
      </c>
      <c r="L1524" s="44">
        <v>0</v>
      </c>
      <c r="M1524" s="44" t="s">
        <v>14</v>
      </c>
      <c r="N1524" s="44" t="s">
        <v>91</v>
      </c>
      <c r="O1524" s="45"/>
      <c r="P1524" s="44">
        <v>3</v>
      </c>
      <c r="Q1524" s="44">
        <v>2</v>
      </c>
      <c r="R1524" s="44">
        <v>0</v>
      </c>
      <c r="S1524" s="44">
        <v>3</v>
      </c>
      <c r="T1524" s="45"/>
      <c r="U1524" s="44">
        <v>0</v>
      </c>
      <c r="V1524" s="44">
        <v>0</v>
      </c>
      <c r="W1524" s="44" t="s">
        <v>20</v>
      </c>
      <c r="X1524" s="45"/>
      <c r="Y1524" s="44" t="s">
        <v>1170</v>
      </c>
      <c r="Z1524" s="123">
        <v>0</v>
      </c>
      <c r="AA1524" s="123">
        <v>1</v>
      </c>
      <c r="AB1524" s="123">
        <v>0</v>
      </c>
      <c r="AC1524" s="44" t="s">
        <v>20</v>
      </c>
      <c r="AD1524" s="44" t="s">
        <v>20</v>
      </c>
      <c r="AE1524" s="44" t="s">
        <v>20</v>
      </c>
      <c r="AF1524" s="44" t="s">
        <v>20</v>
      </c>
      <c r="AG1524" s="44">
        <v>3</v>
      </c>
      <c r="AH1524" s="44" t="s">
        <v>20</v>
      </c>
      <c r="AI1524" s="44">
        <v>1</v>
      </c>
      <c r="AJ1524" s="45"/>
      <c r="AK1524" s="44">
        <v>1</v>
      </c>
      <c r="AL1524" s="44">
        <v>0</v>
      </c>
      <c r="AM1524" s="44">
        <v>3</v>
      </c>
      <c r="AN1524" s="44">
        <v>0</v>
      </c>
      <c r="AO1524" s="44">
        <v>0</v>
      </c>
      <c r="AP1524" s="45"/>
      <c r="AQ1524" s="44">
        <v>2</v>
      </c>
      <c r="AR1524" s="44" t="s">
        <v>20</v>
      </c>
      <c r="AS1524" s="44" t="s">
        <v>20</v>
      </c>
      <c r="AT1524" s="44">
        <v>5</v>
      </c>
      <c r="AU1524" s="44">
        <v>0</v>
      </c>
      <c r="AV1524" s="44">
        <v>0</v>
      </c>
      <c r="AY1524" s="45"/>
      <c r="AZ1524" s="46"/>
      <c r="BA1524" s="44" t="s">
        <v>2437</v>
      </c>
      <c r="BB1524" s="45" t="s">
        <v>1473</v>
      </c>
      <c r="BH1524" s="45"/>
      <c r="BI1524" t="s">
        <v>3146</v>
      </c>
    </row>
    <row r="1525" spans="1:61" x14ac:dyDescent="0.25">
      <c r="A1525" s="21" t="s">
        <v>493</v>
      </c>
      <c r="B1525" s="40" t="s">
        <v>531</v>
      </c>
      <c r="C1525" t="str">
        <f>VLOOKUP(Tabelle1[[#This Row],[bank_name]],list_all_banks!$B$1:$C$691,2,FALSE)</f>
        <v>ESA86085685</v>
      </c>
      <c r="D1525" s="6" t="s">
        <v>532</v>
      </c>
      <c r="E1525" s="42" t="str">
        <f t="shared" si="23"/>
        <v>31.12.2013</v>
      </c>
      <c r="F1525">
        <v>2013</v>
      </c>
      <c r="G1525">
        <v>1</v>
      </c>
      <c r="H1525">
        <v>2</v>
      </c>
      <c r="I1525" t="s">
        <v>1382</v>
      </c>
      <c r="J1525" t="s">
        <v>1382</v>
      </c>
      <c r="K1525" t="s">
        <v>493</v>
      </c>
      <c r="L1525">
        <v>0</v>
      </c>
      <c r="M1525" t="s">
        <v>14</v>
      </c>
      <c r="N1525" t="s">
        <v>91</v>
      </c>
      <c r="P1525">
        <v>3</v>
      </c>
      <c r="Q1525" s="30">
        <v>0</v>
      </c>
      <c r="R1525">
        <v>0</v>
      </c>
      <c r="S1525">
        <v>0</v>
      </c>
      <c r="U1525" s="30">
        <v>0</v>
      </c>
      <c r="V1525">
        <v>0</v>
      </c>
      <c r="W1525" t="s">
        <v>20</v>
      </c>
      <c r="Y1525" t="s">
        <v>493</v>
      </c>
      <c r="Z1525" s="34">
        <v>4207194</v>
      </c>
      <c r="AA1525" s="34">
        <v>15135</v>
      </c>
      <c r="AB1525" s="34">
        <v>948988</v>
      </c>
      <c r="AC1525" t="s">
        <v>20</v>
      </c>
      <c r="AD1525" t="s">
        <v>20</v>
      </c>
      <c r="AE1525" t="s">
        <v>20</v>
      </c>
      <c r="AF1525" t="s">
        <v>20</v>
      </c>
      <c r="AG1525" s="34">
        <v>938632</v>
      </c>
      <c r="AH1525" t="s">
        <v>20</v>
      </c>
      <c r="AI1525" s="30">
        <v>2</v>
      </c>
      <c r="AJ1525" s="6" t="s">
        <v>2725</v>
      </c>
      <c r="AK1525">
        <v>1</v>
      </c>
      <c r="AL1525">
        <v>0</v>
      </c>
      <c r="AM1525">
        <v>3</v>
      </c>
      <c r="AN1525">
        <v>0</v>
      </c>
      <c r="AO1525">
        <v>0</v>
      </c>
      <c r="AQ1525" s="30">
        <v>2</v>
      </c>
      <c r="AR1525" t="s">
        <v>20</v>
      </c>
      <c r="AS1525" t="s">
        <v>20</v>
      </c>
      <c r="AT1525">
        <v>2</v>
      </c>
      <c r="AU1525">
        <v>0</v>
      </c>
      <c r="AV1525">
        <v>0</v>
      </c>
      <c r="AZ1525" s="42" t="s">
        <v>2735</v>
      </c>
      <c r="BA1525" t="s">
        <v>2438</v>
      </c>
      <c r="BB1525" s="6" t="s">
        <v>1474</v>
      </c>
      <c r="BG1525" s="9"/>
      <c r="BI1525" t="s">
        <v>3146</v>
      </c>
    </row>
    <row r="1526" spans="1:61" x14ac:dyDescent="0.25">
      <c r="A1526" s="21" t="s">
        <v>493</v>
      </c>
      <c r="B1526" t="s">
        <v>531</v>
      </c>
      <c r="C1526" t="str">
        <f>VLOOKUP(Tabelle1[[#This Row],[bank_name]],list_all_banks!$B$1:$C$691,2,FALSE)</f>
        <v>ESA86085685</v>
      </c>
      <c r="D1526" s="6" t="s">
        <v>532</v>
      </c>
      <c r="E1526" s="42" t="str">
        <f t="shared" si="23"/>
        <v>31.12.2013</v>
      </c>
      <c r="F1526">
        <v>2013</v>
      </c>
      <c r="G1526">
        <v>1</v>
      </c>
      <c r="H1526">
        <v>2</v>
      </c>
      <c r="I1526" t="s">
        <v>1382</v>
      </c>
      <c r="J1526" t="s">
        <v>1382</v>
      </c>
      <c r="K1526" t="s">
        <v>493</v>
      </c>
      <c r="L1526">
        <v>0</v>
      </c>
      <c r="M1526" t="s">
        <v>14</v>
      </c>
      <c r="N1526" t="s">
        <v>91</v>
      </c>
      <c r="P1526">
        <v>3</v>
      </c>
      <c r="Q1526" s="30">
        <v>0</v>
      </c>
      <c r="R1526">
        <v>0</v>
      </c>
      <c r="S1526">
        <v>0</v>
      </c>
      <c r="U1526" s="31">
        <v>0</v>
      </c>
      <c r="V1526">
        <v>0</v>
      </c>
      <c r="W1526" t="s">
        <v>20</v>
      </c>
      <c r="Y1526" t="s">
        <v>1289</v>
      </c>
      <c r="Z1526" s="34">
        <v>11120</v>
      </c>
      <c r="AA1526">
        <v>8</v>
      </c>
      <c r="AB1526" s="34">
        <v>7535</v>
      </c>
      <c r="AC1526" t="s">
        <v>20</v>
      </c>
      <c r="AD1526" t="s">
        <v>20</v>
      </c>
      <c r="AE1526" t="s">
        <v>20</v>
      </c>
      <c r="AF1526" t="s">
        <v>20</v>
      </c>
      <c r="AG1526" s="34">
        <v>-3975</v>
      </c>
      <c r="AH1526" t="s">
        <v>20</v>
      </c>
      <c r="AI1526" s="31">
        <v>2</v>
      </c>
      <c r="AJ1526" s="6" t="s">
        <v>2725</v>
      </c>
      <c r="AK1526">
        <v>1</v>
      </c>
      <c r="AL1526">
        <v>0</v>
      </c>
      <c r="AM1526">
        <v>3</v>
      </c>
      <c r="AN1526">
        <v>0</v>
      </c>
      <c r="AO1526">
        <v>0</v>
      </c>
      <c r="AQ1526">
        <v>2</v>
      </c>
      <c r="AR1526" t="s">
        <v>20</v>
      </c>
      <c r="AS1526" t="s">
        <v>20</v>
      </c>
      <c r="AT1526">
        <v>2</v>
      </c>
      <c r="AU1526">
        <v>0</v>
      </c>
      <c r="AV1526">
        <v>0</v>
      </c>
      <c r="AZ1526" s="42" t="s">
        <v>2736</v>
      </c>
      <c r="BA1526" t="s">
        <v>2438</v>
      </c>
      <c r="BB1526" s="6" t="s">
        <v>1474</v>
      </c>
      <c r="BG1526" s="9"/>
      <c r="BI1526" t="s">
        <v>3146</v>
      </c>
    </row>
    <row r="1527" spans="1:61" x14ac:dyDescent="0.25">
      <c r="A1527" s="88" t="s">
        <v>493</v>
      </c>
      <c r="B1527" s="9" t="s">
        <v>531</v>
      </c>
      <c r="C1527" s="9" t="str">
        <f>VLOOKUP(Tabelle1[[#This Row],[bank_name]],list_all_banks!$B$1:$C$691,2,FALSE)</f>
        <v>ESA86085685</v>
      </c>
      <c r="D1527" s="6" t="s">
        <v>532</v>
      </c>
      <c r="E1527" s="42" t="str">
        <f t="shared" si="23"/>
        <v>31.12.2013</v>
      </c>
      <c r="F1527" s="9">
        <v>2013</v>
      </c>
      <c r="G1527" s="9">
        <v>1</v>
      </c>
      <c r="H1527" s="9">
        <v>2</v>
      </c>
      <c r="I1527" s="9" t="s">
        <v>1382</v>
      </c>
      <c r="J1527" s="9" t="s">
        <v>1382</v>
      </c>
      <c r="K1527" s="9" t="s">
        <v>493</v>
      </c>
      <c r="L1527" s="9">
        <v>0</v>
      </c>
      <c r="M1527" s="9" t="s">
        <v>14</v>
      </c>
      <c r="N1527" s="9" t="s">
        <v>91</v>
      </c>
      <c r="P1527" s="9">
        <v>3</v>
      </c>
      <c r="Q1527" s="90">
        <v>0</v>
      </c>
      <c r="R1527" s="9">
        <v>0</v>
      </c>
      <c r="S1527" s="9">
        <v>0</v>
      </c>
      <c r="U1527" s="112">
        <v>0</v>
      </c>
      <c r="V1527" s="9">
        <v>0</v>
      </c>
      <c r="W1527" s="9" t="s">
        <v>20</v>
      </c>
      <c r="Y1527" s="118" t="s">
        <v>1725</v>
      </c>
      <c r="Z1527" s="87">
        <v>5137</v>
      </c>
      <c r="AA1527" s="9">
        <v>15</v>
      </c>
      <c r="AB1527" s="87">
        <v>5369</v>
      </c>
      <c r="AC1527" s="9" t="s">
        <v>20</v>
      </c>
      <c r="AD1527" s="9" t="s">
        <v>20</v>
      </c>
      <c r="AE1527" s="9" t="s">
        <v>20</v>
      </c>
      <c r="AF1527" s="9" t="s">
        <v>20</v>
      </c>
      <c r="AG1527" s="87">
        <v>-1577</v>
      </c>
      <c r="AH1527" s="9" t="s">
        <v>20</v>
      </c>
      <c r="AI1527" s="112">
        <v>2</v>
      </c>
      <c r="AJ1527" s="6" t="s">
        <v>2725</v>
      </c>
      <c r="AK1527" s="9">
        <v>1</v>
      </c>
      <c r="AL1527" s="9">
        <v>0</v>
      </c>
      <c r="AM1527" s="9">
        <v>3</v>
      </c>
      <c r="AN1527" s="9">
        <v>0</v>
      </c>
      <c r="AO1527" s="9">
        <v>0</v>
      </c>
      <c r="AQ1527" s="9">
        <v>2</v>
      </c>
      <c r="AR1527" s="9" t="s">
        <v>20</v>
      </c>
      <c r="AS1527" s="9" t="s">
        <v>20</v>
      </c>
      <c r="AT1527" s="9">
        <v>2</v>
      </c>
      <c r="AU1527" s="9">
        <v>0</v>
      </c>
      <c r="AV1527" s="9">
        <v>0</v>
      </c>
      <c r="AW1527" s="9"/>
      <c r="AX1527" s="9"/>
      <c r="AZ1527" s="42" t="s">
        <v>2727</v>
      </c>
      <c r="BA1527" s="9" t="s">
        <v>2438</v>
      </c>
      <c r="BB1527" s="6" t="s">
        <v>1474</v>
      </c>
      <c r="BG1527" s="9"/>
      <c r="BI1527" t="s">
        <v>3146</v>
      </c>
    </row>
    <row r="1528" spans="1:61" s="44" customFormat="1" ht="15.75" thickBot="1" x14ac:dyDescent="0.3">
      <c r="A1528" s="165" t="s">
        <v>493</v>
      </c>
      <c r="B1528" s="44" t="s">
        <v>531</v>
      </c>
      <c r="C1528" s="44" t="str">
        <f>VLOOKUP(Tabelle1[[#This Row],[bank_name]],list_all_banks!$B$1:$C$691,2,FALSE)</f>
        <v>ESA86085685</v>
      </c>
      <c r="D1528" s="45" t="s">
        <v>532</v>
      </c>
      <c r="E1528" s="46" t="str">
        <f t="shared" si="23"/>
        <v>31.12.2013</v>
      </c>
      <c r="F1528" s="44">
        <v>2013</v>
      </c>
      <c r="G1528" s="44">
        <v>1</v>
      </c>
      <c r="H1528" s="44">
        <v>2</v>
      </c>
      <c r="I1528" s="44" t="s">
        <v>1382</v>
      </c>
      <c r="J1528" s="44" t="s">
        <v>1382</v>
      </c>
      <c r="K1528" s="44" t="s">
        <v>493</v>
      </c>
      <c r="L1528" s="44">
        <v>0</v>
      </c>
      <c r="M1528" s="44" t="s">
        <v>14</v>
      </c>
      <c r="N1528" s="44" t="s">
        <v>91</v>
      </c>
      <c r="O1528" s="45"/>
      <c r="P1528" s="44">
        <v>3</v>
      </c>
      <c r="Q1528" s="157">
        <v>0</v>
      </c>
      <c r="R1528" s="44">
        <v>0</v>
      </c>
      <c r="S1528" s="44">
        <v>0</v>
      </c>
      <c r="T1528" s="45"/>
      <c r="U1528" s="158">
        <v>0</v>
      </c>
      <c r="V1528" s="44">
        <v>0</v>
      </c>
      <c r="W1528" s="44" t="s">
        <v>20</v>
      </c>
      <c r="X1528" s="45"/>
      <c r="Y1528" s="44" t="s">
        <v>1650</v>
      </c>
      <c r="Z1528" s="140">
        <v>118048</v>
      </c>
      <c r="AA1528" s="44">
        <v>459</v>
      </c>
      <c r="AB1528" s="140">
        <v>75072</v>
      </c>
      <c r="AC1528" s="44" t="s">
        <v>20</v>
      </c>
      <c r="AD1528" s="44" t="s">
        <v>20</v>
      </c>
      <c r="AE1528" s="44" t="s">
        <v>20</v>
      </c>
      <c r="AF1528" s="44" t="s">
        <v>20</v>
      </c>
      <c r="AG1528" s="140">
        <v>-19718</v>
      </c>
      <c r="AH1528" s="44" t="s">
        <v>20</v>
      </c>
      <c r="AI1528" s="158">
        <v>2</v>
      </c>
      <c r="AJ1528" s="45" t="s">
        <v>2725</v>
      </c>
      <c r="AK1528" s="44">
        <v>1</v>
      </c>
      <c r="AL1528" s="44">
        <v>0</v>
      </c>
      <c r="AM1528" s="44">
        <v>3</v>
      </c>
      <c r="AN1528" s="44">
        <v>0</v>
      </c>
      <c r="AO1528" s="44">
        <v>0</v>
      </c>
      <c r="AP1528" s="45"/>
      <c r="AQ1528" s="44">
        <v>2</v>
      </c>
      <c r="AR1528" s="44" t="s">
        <v>20</v>
      </c>
      <c r="AS1528" s="44" t="s">
        <v>20</v>
      </c>
      <c r="AT1528" s="44">
        <v>2</v>
      </c>
      <c r="AU1528" s="44">
        <v>0</v>
      </c>
      <c r="AV1528" s="44">
        <v>0</v>
      </c>
      <c r="AY1528" s="45"/>
      <c r="AZ1528" s="46"/>
      <c r="BA1528" s="44" t="s">
        <v>2438</v>
      </c>
      <c r="BB1528" s="45" t="s">
        <v>1474</v>
      </c>
      <c r="BH1528" s="45"/>
      <c r="BI1528" t="s">
        <v>3146</v>
      </c>
    </row>
    <row r="1529" spans="1:61" x14ac:dyDescent="0.25">
      <c r="A1529" s="21" t="s">
        <v>493</v>
      </c>
      <c r="B1529" t="s">
        <v>531</v>
      </c>
      <c r="C1529" t="str">
        <f>VLOOKUP(Tabelle1[[#This Row],[bank_name]],list_all_banks!$B$1:$C$691,2,FALSE)</f>
        <v>ESA86085685</v>
      </c>
      <c r="D1529" s="6" t="s">
        <v>532</v>
      </c>
      <c r="E1529" s="42" t="str">
        <f t="shared" si="23"/>
        <v>31.12.2014</v>
      </c>
      <c r="F1529">
        <v>2014</v>
      </c>
      <c r="G1529">
        <v>1</v>
      </c>
      <c r="H1529">
        <v>2</v>
      </c>
      <c r="I1529" t="s">
        <v>1382</v>
      </c>
      <c r="J1529" t="s">
        <v>1382</v>
      </c>
      <c r="K1529" t="s">
        <v>493</v>
      </c>
      <c r="L1529">
        <v>0</v>
      </c>
      <c r="M1529" t="s">
        <v>14</v>
      </c>
      <c r="N1529" t="s">
        <v>91</v>
      </c>
      <c r="P1529">
        <v>3</v>
      </c>
      <c r="Q1529" s="30">
        <v>0</v>
      </c>
      <c r="R1529">
        <v>0</v>
      </c>
      <c r="S1529">
        <v>0</v>
      </c>
      <c r="U1529" s="30">
        <v>0</v>
      </c>
      <c r="V1529">
        <v>0</v>
      </c>
      <c r="W1529" t="s">
        <v>20</v>
      </c>
      <c r="Y1529" t="s">
        <v>493</v>
      </c>
      <c r="Z1529" s="13">
        <v>3959336</v>
      </c>
      <c r="AA1529" s="13">
        <v>13925</v>
      </c>
      <c r="AB1529" s="13">
        <v>725415</v>
      </c>
      <c r="AC1529" t="s">
        <v>20</v>
      </c>
      <c r="AD1529" t="s">
        <v>20</v>
      </c>
      <c r="AE1529" t="s">
        <v>20</v>
      </c>
      <c r="AF1529" t="s">
        <v>20</v>
      </c>
      <c r="AG1529">
        <v>446014</v>
      </c>
      <c r="AH1529" t="s">
        <v>20</v>
      </c>
      <c r="AI1529" s="30">
        <v>2</v>
      </c>
      <c r="AJ1529" s="6" t="s">
        <v>2725</v>
      </c>
      <c r="AK1529">
        <v>1</v>
      </c>
      <c r="AL1529">
        <v>1</v>
      </c>
      <c r="AM1529">
        <v>3</v>
      </c>
      <c r="AN1529">
        <v>0</v>
      </c>
      <c r="AO1529">
        <v>0</v>
      </c>
      <c r="AQ1529">
        <v>2</v>
      </c>
      <c r="AR1529" t="s">
        <v>20</v>
      </c>
      <c r="AS1529" t="s">
        <v>20</v>
      </c>
      <c r="AT1529">
        <v>2</v>
      </c>
      <c r="AU1529">
        <v>0</v>
      </c>
      <c r="AV1529">
        <v>0</v>
      </c>
      <c r="AZ1529" s="42" t="s">
        <v>2735</v>
      </c>
      <c r="BA1529" s="14" t="s">
        <v>2738</v>
      </c>
      <c r="BB1529" s="6" t="s">
        <v>1475</v>
      </c>
      <c r="BG1529" s="9"/>
      <c r="BI1529" t="s">
        <v>3146</v>
      </c>
    </row>
    <row r="1530" spans="1:61" x14ac:dyDescent="0.25">
      <c r="A1530" s="21" t="s">
        <v>493</v>
      </c>
      <c r="B1530" t="s">
        <v>531</v>
      </c>
      <c r="C1530" t="str">
        <f>VLOOKUP(Tabelle1[[#This Row],[bank_name]],list_all_banks!$B$1:$C$691,2,FALSE)</f>
        <v>ESA86085685</v>
      </c>
      <c r="D1530" s="6" t="s">
        <v>532</v>
      </c>
      <c r="E1530" s="42" t="str">
        <f t="shared" si="23"/>
        <v>31.12.2014</v>
      </c>
      <c r="F1530">
        <v>2014</v>
      </c>
      <c r="G1530">
        <v>1</v>
      </c>
      <c r="H1530">
        <v>2</v>
      </c>
      <c r="I1530" t="s">
        <v>1382</v>
      </c>
      <c r="J1530" t="s">
        <v>1382</v>
      </c>
      <c r="K1530" t="s">
        <v>493</v>
      </c>
      <c r="L1530">
        <v>0</v>
      </c>
      <c r="M1530" t="s">
        <v>14</v>
      </c>
      <c r="N1530" t="s">
        <v>91</v>
      </c>
      <c r="P1530">
        <v>3</v>
      </c>
      <c r="Q1530" s="30">
        <v>0</v>
      </c>
      <c r="R1530">
        <v>0</v>
      </c>
      <c r="S1530">
        <v>0</v>
      </c>
      <c r="U1530" s="31">
        <v>0</v>
      </c>
      <c r="V1530">
        <v>0</v>
      </c>
      <c r="W1530" t="s">
        <v>20</v>
      </c>
      <c r="Y1530" t="s">
        <v>1289</v>
      </c>
      <c r="Z1530" s="13">
        <v>-554</v>
      </c>
      <c r="AA1530" s="13">
        <v>0</v>
      </c>
      <c r="AB1530" s="13">
        <v>-1034</v>
      </c>
      <c r="AC1530" t="s">
        <v>20</v>
      </c>
      <c r="AD1530" t="s">
        <v>20</v>
      </c>
      <c r="AE1530" t="s">
        <v>20</v>
      </c>
      <c r="AF1530" t="s">
        <v>20</v>
      </c>
      <c r="AG1530">
        <v>0</v>
      </c>
      <c r="AH1530" t="s">
        <v>20</v>
      </c>
      <c r="AI1530" s="31">
        <v>2</v>
      </c>
      <c r="AJ1530" s="6" t="s">
        <v>2725</v>
      </c>
      <c r="AK1530">
        <v>1</v>
      </c>
      <c r="AL1530">
        <v>1</v>
      </c>
      <c r="AM1530">
        <v>3</v>
      </c>
      <c r="AN1530">
        <v>0</v>
      </c>
      <c r="AO1530">
        <v>0</v>
      </c>
      <c r="AQ1530">
        <v>2</v>
      </c>
      <c r="AR1530" t="s">
        <v>20</v>
      </c>
      <c r="AS1530" t="s">
        <v>20</v>
      </c>
      <c r="AT1530">
        <v>2</v>
      </c>
      <c r="AU1530">
        <v>0</v>
      </c>
      <c r="AV1530">
        <v>0</v>
      </c>
      <c r="AZ1530" s="42" t="s">
        <v>2736</v>
      </c>
      <c r="BA1530" s="14" t="s">
        <v>2738</v>
      </c>
      <c r="BB1530" s="6" t="s">
        <v>1475</v>
      </c>
      <c r="BG1530" s="9"/>
      <c r="BI1530" t="s">
        <v>3146</v>
      </c>
    </row>
    <row r="1531" spans="1:61" x14ac:dyDescent="0.25">
      <c r="A1531" s="21" t="s">
        <v>493</v>
      </c>
      <c r="B1531" t="s">
        <v>531</v>
      </c>
      <c r="C1531" t="str">
        <f>VLOOKUP(Tabelle1[[#This Row],[bank_name]],list_all_banks!$B$1:$C$691,2,FALSE)</f>
        <v>ESA86085685</v>
      </c>
      <c r="D1531" s="6" t="s">
        <v>532</v>
      </c>
      <c r="E1531" s="42" t="str">
        <f t="shared" si="23"/>
        <v>31.12.2014</v>
      </c>
      <c r="F1531">
        <v>2014</v>
      </c>
      <c r="G1531">
        <v>1</v>
      </c>
      <c r="H1531">
        <v>2</v>
      </c>
      <c r="I1531" t="s">
        <v>1382</v>
      </c>
      <c r="J1531" t="s">
        <v>1382</v>
      </c>
      <c r="K1531" t="s">
        <v>493</v>
      </c>
      <c r="L1531">
        <v>0</v>
      </c>
      <c r="M1531" t="s">
        <v>14</v>
      </c>
      <c r="N1531" t="s">
        <v>91</v>
      </c>
      <c r="P1531">
        <v>3</v>
      </c>
      <c r="Q1531" s="30">
        <v>0</v>
      </c>
      <c r="R1531">
        <v>0</v>
      </c>
      <c r="S1531">
        <v>0</v>
      </c>
      <c r="U1531" s="31">
        <v>0</v>
      </c>
      <c r="V1531">
        <v>0</v>
      </c>
      <c r="W1531" t="s">
        <v>20</v>
      </c>
      <c r="Y1531" s="117" t="s">
        <v>1725</v>
      </c>
      <c r="Z1531" s="13">
        <v>4026</v>
      </c>
      <c r="AA1531" s="13">
        <v>15</v>
      </c>
      <c r="AB1531" s="13">
        <v>3898</v>
      </c>
      <c r="AC1531" t="s">
        <v>20</v>
      </c>
      <c r="AD1531" t="s">
        <v>20</v>
      </c>
      <c r="AE1531" t="s">
        <v>20</v>
      </c>
      <c r="AF1531" t="s">
        <v>20</v>
      </c>
      <c r="AG1531">
        <v>646</v>
      </c>
      <c r="AH1531" t="s">
        <v>20</v>
      </c>
      <c r="AI1531" s="31">
        <v>2</v>
      </c>
      <c r="AJ1531" s="6" t="s">
        <v>2725</v>
      </c>
      <c r="AK1531">
        <v>1</v>
      </c>
      <c r="AL1531">
        <v>1</v>
      </c>
      <c r="AM1531">
        <v>3</v>
      </c>
      <c r="AN1531">
        <v>0</v>
      </c>
      <c r="AO1531">
        <v>0</v>
      </c>
      <c r="AQ1531">
        <v>2</v>
      </c>
      <c r="AR1531" t="s">
        <v>20</v>
      </c>
      <c r="AS1531" t="s">
        <v>20</v>
      </c>
      <c r="AT1531">
        <v>2</v>
      </c>
      <c r="AU1531">
        <v>0</v>
      </c>
      <c r="AV1531">
        <v>0</v>
      </c>
      <c r="AZ1531" s="42" t="s">
        <v>2727</v>
      </c>
      <c r="BA1531" s="14" t="s">
        <v>2738</v>
      </c>
      <c r="BB1531" s="6" t="s">
        <v>1475</v>
      </c>
      <c r="BG1531" s="9"/>
      <c r="BI1531" t="s">
        <v>3146</v>
      </c>
    </row>
    <row r="1532" spans="1:61" s="44" customFormat="1" ht="15.75" thickBot="1" x14ac:dyDescent="0.3">
      <c r="A1532" s="165" t="s">
        <v>493</v>
      </c>
      <c r="B1532" s="44" t="s">
        <v>531</v>
      </c>
      <c r="C1532" s="44" t="str">
        <f>VLOOKUP(Tabelle1[[#This Row],[bank_name]],list_all_banks!$B$1:$C$691,2,FALSE)</f>
        <v>ESA86085685</v>
      </c>
      <c r="D1532" s="45" t="s">
        <v>532</v>
      </c>
      <c r="E1532" s="46" t="str">
        <f t="shared" si="23"/>
        <v>31.12.2014</v>
      </c>
      <c r="F1532" s="44">
        <v>2014</v>
      </c>
      <c r="G1532" s="44">
        <v>1</v>
      </c>
      <c r="H1532" s="44">
        <v>2</v>
      </c>
      <c r="I1532" s="44" t="s">
        <v>1382</v>
      </c>
      <c r="J1532" s="44" t="s">
        <v>1382</v>
      </c>
      <c r="K1532" s="44" t="s">
        <v>493</v>
      </c>
      <c r="L1532" s="44">
        <v>0</v>
      </c>
      <c r="M1532" s="44" t="s">
        <v>14</v>
      </c>
      <c r="N1532" s="44" t="s">
        <v>91</v>
      </c>
      <c r="O1532" s="45"/>
      <c r="P1532" s="44">
        <v>3</v>
      </c>
      <c r="Q1532" s="157">
        <v>0</v>
      </c>
      <c r="R1532" s="44">
        <v>0</v>
      </c>
      <c r="S1532" s="44">
        <v>0</v>
      </c>
      <c r="T1532" s="45"/>
      <c r="U1532" s="158">
        <v>0</v>
      </c>
      <c r="V1532" s="44">
        <v>0</v>
      </c>
      <c r="W1532" s="44" t="s">
        <v>20</v>
      </c>
      <c r="X1532" s="45"/>
      <c r="Y1532" s="44" t="s">
        <v>1650</v>
      </c>
      <c r="Z1532" s="123">
        <v>118982</v>
      </c>
      <c r="AA1532" s="123">
        <v>474</v>
      </c>
      <c r="AB1532" s="123">
        <v>71923</v>
      </c>
      <c r="AC1532" s="44" t="s">
        <v>20</v>
      </c>
      <c r="AD1532" s="44" t="s">
        <v>20</v>
      </c>
      <c r="AE1532" s="44" t="s">
        <v>20</v>
      </c>
      <c r="AF1532" s="44" t="s">
        <v>20</v>
      </c>
      <c r="AG1532" s="44">
        <v>20657</v>
      </c>
      <c r="AH1532" s="44" t="s">
        <v>20</v>
      </c>
      <c r="AI1532" s="158">
        <v>2</v>
      </c>
      <c r="AJ1532" s="45" t="s">
        <v>2725</v>
      </c>
      <c r="AK1532" s="44">
        <v>1</v>
      </c>
      <c r="AL1532" s="44">
        <v>1</v>
      </c>
      <c r="AM1532" s="44">
        <v>3</v>
      </c>
      <c r="AN1532" s="44">
        <v>0</v>
      </c>
      <c r="AO1532" s="44">
        <v>0</v>
      </c>
      <c r="AP1532" s="45"/>
      <c r="AQ1532" s="44">
        <v>2</v>
      </c>
      <c r="AR1532" s="44" t="s">
        <v>20</v>
      </c>
      <c r="AS1532" s="44" t="s">
        <v>20</v>
      </c>
      <c r="AT1532" s="44">
        <v>2</v>
      </c>
      <c r="AU1532" s="44">
        <v>0</v>
      </c>
      <c r="AV1532" s="44">
        <v>0</v>
      </c>
      <c r="AY1532" s="45"/>
      <c r="AZ1532" s="46"/>
      <c r="BA1532" s="47" t="s">
        <v>2738</v>
      </c>
      <c r="BB1532" s="45" t="s">
        <v>1475</v>
      </c>
      <c r="BH1532" s="45"/>
      <c r="BI1532" t="s">
        <v>3146</v>
      </c>
    </row>
    <row r="1533" spans="1:61" x14ac:dyDescent="0.25">
      <c r="A1533" s="21" t="s">
        <v>493</v>
      </c>
      <c r="B1533" t="s">
        <v>531</v>
      </c>
      <c r="C1533" t="str">
        <f>VLOOKUP(Tabelle1[[#This Row],[bank_name]],list_all_banks!$B$1:$C$691,2,FALSE)</f>
        <v>ESA86085685</v>
      </c>
      <c r="D1533" s="6" t="s">
        <v>532</v>
      </c>
      <c r="E1533" s="42" t="str">
        <f t="shared" si="23"/>
        <v>31.12.2015</v>
      </c>
      <c r="F1533">
        <v>2015</v>
      </c>
      <c r="G1533">
        <v>1</v>
      </c>
      <c r="H1533">
        <v>2</v>
      </c>
      <c r="I1533" t="s">
        <v>1382</v>
      </c>
      <c r="J1533" t="s">
        <v>1382</v>
      </c>
      <c r="K1533" t="s">
        <v>493</v>
      </c>
      <c r="L1533">
        <v>0</v>
      </c>
      <c r="M1533" t="s">
        <v>14</v>
      </c>
      <c r="N1533" t="s">
        <v>91</v>
      </c>
      <c r="P1533">
        <v>3</v>
      </c>
      <c r="Q1533" s="30">
        <v>0</v>
      </c>
      <c r="R1533">
        <v>0</v>
      </c>
      <c r="S1533">
        <v>0</v>
      </c>
      <c r="U1533" s="30">
        <v>0</v>
      </c>
      <c r="V1533">
        <v>0</v>
      </c>
      <c r="W1533" t="s">
        <v>20</v>
      </c>
      <c r="Y1533" t="s">
        <v>493</v>
      </c>
      <c r="Z1533" s="13">
        <v>5155444</v>
      </c>
      <c r="AA1533" s="13">
        <v>13558</v>
      </c>
      <c r="AB1533" s="13">
        <v>2254415</v>
      </c>
      <c r="AC1533" t="s">
        <v>20</v>
      </c>
      <c r="AD1533" t="s">
        <v>20</v>
      </c>
      <c r="AE1533" t="s">
        <v>20</v>
      </c>
      <c r="AF1533" t="s">
        <v>20</v>
      </c>
      <c r="AG1533">
        <v>705260</v>
      </c>
      <c r="AH1533" t="s">
        <v>20</v>
      </c>
      <c r="AI1533" s="30">
        <v>2</v>
      </c>
      <c r="AJ1533" s="6" t="s">
        <v>2725</v>
      </c>
      <c r="AK1533">
        <v>1</v>
      </c>
      <c r="AL1533">
        <v>1</v>
      </c>
      <c r="AM1533">
        <v>3</v>
      </c>
      <c r="AN1533">
        <v>0</v>
      </c>
      <c r="AO1533">
        <v>0</v>
      </c>
      <c r="AQ1533">
        <v>2</v>
      </c>
      <c r="AR1533" t="s">
        <v>20</v>
      </c>
      <c r="AS1533" t="s">
        <v>20</v>
      </c>
      <c r="AT1533">
        <v>2</v>
      </c>
      <c r="AU1533">
        <v>0</v>
      </c>
      <c r="AV1533">
        <v>0</v>
      </c>
      <c r="AZ1533" s="42" t="s">
        <v>2735</v>
      </c>
      <c r="BA1533" s="14" t="s">
        <v>2738</v>
      </c>
      <c r="BB1533" s="6" t="s">
        <v>1475</v>
      </c>
      <c r="BG1533" s="9"/>
      <c r="BI1533" t="s">
        <v>3146</v>
      </c>
    </row>
    <row r="1534" spans="1:61" x14ac:dyDescent="0.25">
      <c r="A1534" s="21" t="s">
        <v>493</v>
      </c>
      <c r="B1534" t="s">
        <v>531</v>
      </c>
      <c r="C1534" t="str">
        <f>VLOOKUP(Tabelle1[[#This Row],[bank_name]],list_all_banks!$B$1:$C$691,2,FALSE)</f>
        <v>ESA86085685</v>
      </c>
      <c r="D1534" s="6" t="s">
        <v>532</v>
      </c>
      <c r="E1534" s="42" t="str">
        <f t="shared" si="23"/>
        <v>31.12.2015</v>
      </c>
      <c r="F1534">
        <v>2015</v>
      </c>
      <c r="G1534">
        <v>1</v>
      </c>
      <c r="H1534">
        <v>2</v>
      </c>
      <c r="I1534" t="s">
        <v>1382</v>
      </c>
      <c r="J1534" t="s">
        <v>1382</v>
      </c>
      <c r="K1534" t="s">
        <v>493</v>
      </c>
      <c r="L1534">
        <v>0</v>
      </c>
      <c r="M1534" t="s">
        <v>14</v>
      </c>
      <c r="N1534" t="s">
        <v>91</v>
      </c>
      <c r="P1534">
        <v>3</v>
      </c>
      <c r="Q1534" s="30">
        <v>0</v>
      </c>
      <c r="R1534">
        <v>0</v>
      </c>
      <c r="S1534">
        <v>0</v>
      </c>
      <c r="U1534">
        <v>0</v>
      </c>
      <c r="V1534">
        <v>0</v>
      </c>
      <c r="W1534" t="s">
        <v>20</v>
      </c>
      <c r="Y1534" t="s">
        <v>1289</v>
      </c>
      <c r="Z1534" s="13">
        <v>-579</v>
      </c>
      <c r="AA1534" s="13">
        <v>0</v>
      </c>
      <c r="AB1534" s="13">
        <v>-1345</v>
      </c>
      <c r="AC1534" t="s">
        <v>20</v>
      </c>
      <c r="AD1534" t="s">
        <v>20</v>
      </c>
      <c r="AE1534" t="s">
        <v>20</v>
      </c>
      <c r="AF1534" t="s">
        <v>20</v>
      </c>
      <c r="AG1534">
        <v>0</v>
      </c>
      <c r="AH1534" t="s">
        <v>20</v>
      </c>
      <c r="AI1534" s="31">
        <v>2</v>
      </c>
      <c r="AJ1534" s="6" t="s">
        <v>2725</v>
      </c>
      <c r="AK1534">
        <v>1</v>
      </c>
      <c r="AL1534">
        <v>1</v>
      </c>
      <c r="AM1534">
        <v>3</v>
      </c>
      <c r="AN1534">
        <v>0</v>
      </c>
      <c r="AO1534">
        <v>0</v>
      </c>
      <c r="AQ1534">
        <v>2</v>
      </c>
      <c r="AR1534" t="s">
        <v>20</v>
      </c>
      <c r="AS1534" t="s">
        <v>20</v>
      </c>
      <c r="AT1534">
        <v>2</v>
      </c>
      <c r="AU1534">
        <v>0</v>
      </c>
      <c r="AV1534">
        <v>0</v>
      </c>
      <c r="AZ1534" s="42" t="s">
        <v>2736</v>
      </c>
      <c r="BA1534" s="14" t="s">
        <v>2738</v>
      </c>
      <c r="BB1534" s="6" t="s">
        <v>1475</v>
      </c>
      <c r="BG1534" s="9"/>
      <c r="BI1534" t="s">
        <v>3146</v>
      </c>
    </row>
    <row r="1535" spans="1:61" x14ac:dyDescent="0.25">
      <c r="A1535" s="21" t="s">
        <v>493</v>
      </c>
      <c r="B1535" t="s">
        <v>531</v>
      </c>
      <c r="C1535" t="str">
        <f>VLOOKUP(Tabelle1[[#This Row],[bank_name]],list_all_banks!$B$1:$C$691,2,FALSE)</f>
        <v>ESA86085685</v>
      </c>
      <c r="D1535" s="6" t="s">
        <v>532</v>
      </c>
      <c r="E1535" s="42" t="str">
        <f t="shared" si="23"/>
        <v>31.12.2015</v>
      </c>
      <c r="F1535">
        <v>2015</v>
      </c>
      <c r="G1535">
        <v>1</v>
      </c>
      <c r="H1535">
        <v>2</v>
      </c>
      <c r="I1535" t="s">
        <v>1382</v>
      </c>
      <c r="J1535" t="s">
        <v>1382</v>
      </c>
      <c r="K1535" t="s">
        <v>493</v>
      </c>
      <c r="L1535">
        <v>0</v>
      </c>
      <c r="M1535" t="s">
        <v>14</v>
      </c>
      <c r="N1535" t="s">
        <v>91</v>
      </c>
      <c r="P1535">
        <v>3</v>
      </c>
      <c r="Q1535" s="30">
        <v>0</v>
      </c>
      <c r="R1535">
        <v>0</v>
      </c>
      <c r="S1535">
        <v>0</v>
      </c>
      <c r="U1535">
        <v>0</v>
      </c>
      <c r="V1535">
        <v>0</v>
      </c>
      <c r="W1535" t="s">
        <v>20</v>
      </c>
      <c r="Y1535" s="117" t="s">
        <v>1725</v>
      </c>
      <c r="Z1535" s="13">
        <v>4720</v>
      </c>
      <c r="AA1535" s="13">
        <v>14</v>
      </c>
      <c r="AB1535" s="13">
        <v>4627</v>
      </c>
      <c r="AC1535" t="s">
        <v>20</v>
      </c>
      <c r="AD1535" t="s">
        <v>20</v>
      </c>
      <c r="AE1535" t="s">
        <v>20</v>
      </c>
      <c r="AF1535" t="s">
        <v>20</v>
      </c>
      <c r="AG1535">
        <v>678</v>
      </c>
      <c r="AH1535" t="s">
        <v>20</v>
      </c>
      <c r="AI1535" s="31">
        <v>2</v>
      </c>
      <c r="AJ1535" s="6" t="s">
        <v>2725</v>
      </c>
      <c r="AK1535">
        <v>1</v>
      </c>
      <c r="AL1535">
        <v>1</v>
      </c>
      <c r="AM1535">
        <v>3</v>
      </c>
      <c r="AN1535">
        <v>0</v>
      </c>
      <c r="AO1535">
        <v>0</v>
      </c>
      <c r="AQ1535">
        <v>2</v>
      </c>
      <c r="AR1535" t="s">
        <v>20</v>
      </c>
      <c r="AS1535" t="s">
        <v>20</v>
      </c>
      <c r="AT1535">
        <v>2</v>
      </c>
      <c r="AU1535">
        <v>0</v>
      </c>
      <c r="AV1535">
        <v>0</v>
      </c>
      <c r="AZ1535" s="42" t="s">
        <v>2727</v>
      </c>
      <c r="BA1535" s="14" t="s">
        <v>2738</v>
      </c>
      <c r="BB1535" s="6" t="s">
        <v>1475</v>
      </c>
      <c r="BG1535" s="9"/>
      <c r="BI1535" t="s">
        <v>3146</v>
      </c>
    </row>
    <row r="1536" spans="1:61" s="44" customFormat="1" ht="15.75" thickBot="1" x14ac:dyDescent="0.3">
      <c r="A1536" s="165" t="s">
        <v>493</v>
      </c>
      <c r="B1536" s="44" t="s">
        <v>531</v>
      </c>
      <c r="C1536" s="44" t="str">
        <f>VLOOKUP(Tabelle1[[#This Row],[bank_name]],list_all_banks!$B$1:$C$691,2,FALSE)</f>
        <v>ESA86085685</v>
      </c>
      <c r="D1536" s="45" t="s">
        <v>532</v>
      </c>
      <c r="E1536" s="46" t="str">
        <f t="shared" si="23"/>
        <v>31.12.2015</v>
      </c>
      <c r="F1536" s="44">
        <v>2015</v>
      </c>
      <c r="G1536" s="44">
        <v>1</v>
      </c>
      <c r="H1536" s="44">
        <v>2</v>
      </c>
      <c r="I1536" s="44" t="s">
        <v>1382</v>
      </c>
      <c r="J1536" s="44" t="s">
        <v>1382</v>
      </c>
      <c r="K1536" s="44" t="s">
        <v>493</v>
      </c>
      <c r="L1536" s="44">
        <v>0</v>
      </c>
      <c r="M1536" s="44" t="s">
        <v>14</v>
      </c>
      <c r="N1536" s="44" t="s">
        <v>91</v>
      </c>
      <c r="O1536" s="45"/>
      <c r="P1536" s="44">
        <v>3</v>
      </c>
      <c r="Q1536" s="157">
        <v>0</v>
      </c>
      <c r="R1536" s="44">
        <v>0</v>
      </c>
      <c r="S1536" s="44">
        <v>0</v>
      </c>
      <c r="T1536" s="45"/>
      <c r="U1536" s="44">
        <v>0</v>
      </c>
      <c r="V1536" s="44">
        <v>0</v>
      </c>
      <c r="W1536" s="44" t="s">
        <v>20</v>
      </c>
      <c r="X1536" s="45"/>
      <c r="Y1536" s="44" t="s">
        <v>1650</v>
      </c>
      <c r="Z1536" s="123">
        <v>128780</v>
      </c>
      <c r="AA1536" s="123">
        <v>0</v>
      </c>
      <c r="AB1536" s="123">
        <v>65357</v>
      </c>
      <c r="AC1536" s="44" t="s">
        <v>20</v>
      </c>
      <c r="AD1536" s="44" t="s">
        <v>20</v>
      </c>
      <c r="AE1536" s="44" t="s">
        <v>20</v>
      </c>
      <c r="AF1536" s="44" t="s">
        <v>20</v>
      </c>
      <c r="AG1536" s="44">
        <v>20372</v>
      </c>
      <c r="AH1536" s="44" t="s">
        <v>20</v>
      </c>
      <c r="AI1536" s="158">
        <v>2</v>
      </c>
      <c r="AJ1536" s="45" t="s">
        <v>2725</v>
      </c>
      <c r="AK1536" s="44">
        <v>1</v>
      </c>
      <c r="AL1536" s="44">
        <v>1</v>
      </c>
      <c r="AM1536" s="44">
        <v>3</v>
      </c>
      <c r="AN1536" s="44">
        <v>0</v>
      </c>
      <c r="AO1536" s="44">
        <v>0</v>
      </c>
      <c r="AP1536" s="45"/>
      <c r="AQ1536" s="44">
        <v>2</v>
      </c>
      <c r="AR1536" s="44" t="s">
        <v>20</v>
      </c>
      <c r="AS1536" s="44" t="s">
        <v>20</v>
      </c>
      <c r="AT1536" s="44">
        <v>2</v>
      </c>
      <c r="AU1536" s="44">
        <v>0</v>
      </c>
      <c r="AV1536" s="44">
        <v>0</v>
      </c>
      <c r="AY1536" s="45"/>
      <c r="AZ1536" s="46"/>
      <c r="BA1536" s="47" t="s">
        <v>2738</v>
      </c>
      <c r="BB1536" s="45" t="s">
        <v>1475</v>
      </c>
      <c r="BH1536" s="45"/>
      <c r="BI1536" t="s">
        <v>3146</v>
      </c>
    </row>
    <row r="1537" spans="1:61" x14ac:dyDescent="0.25">
      <c r="A1537" s="21" t="s">
        <v>493</v>
      </c>
      <c r="B1537" t="s">
        <v>531</v>
      </c>
      <c r="C1537" t="str">
        <f>VLOOKUP(Tabelle1[[#This Row],[bank_name]],list_all_banks!$B$1:$C$691,2,FALSE)</f>
        <v>ESA86085685</v>
      </c>
      <c r="D1537" s="6" t="s">
        <v>532</v>
      </c>
      <c r="E1537" s="42" t="str">
        <f t="shared" si="23"/>
        <v>31.12.2016</v>
      </c>
      <c r="F1537">
        <v>2016</v>
      </c>
      <c r="G1537">
        <v>1</v>
      </c>
      <c r="H1537">
        <v>2</v>
      </c>
      <c r="I1537" t="s">
        <v>1382</v>
      </c>
      <c r="J1537" t="s">
        <v>1382</v>
      </c>
      <c r="K1537" t="s">
        <v>493</v>
      </c>
      <c r="L1537">
        <v>0</v>
      </c>
      <c r="M1537" t="s">
        <v>14</v>
      </c>
      <c r="N1537" t="s">
        <v>91</v>
      </c>
      <c r="P1537">
        <v>3</v>
      </c>
      <c r="Q1537" s="30">
        <v>0</v>
      </c>
      <c r="R1537">
        <v>0</v>
      </c>
      <c r="S1537">
        <v>3</v>
      </c>
      <c r="U1537">
        <v>0</v>
      </c>
      <c r="V1537">
        <v>0</v>
      </c>
      <c r="W1537" t="s">
        <v>20</v>
      </c>
      <c r="Y1537" s="37" t="s">
        <v>493</v>
      </c>
      <c r="Z1537" s="13">
        <v>3428052</v>
      </c>
      <c r="AA1537" s="13">
        <v>13491</v>
      </c>
      <c r="AB1537" s="13">
        <v>678131</v>
      </c>
      <c r="AC1537" t="s">
        <v>20</v>
      </c>
      <c r="AD1537" t="s">
        <v>20</v>
      </c>
      <c r="AE1537" t="s">
        <v>20</v>
      </c>
      <c r="AF1537" t="s">
        <v>20</v>
      </c>
      <c r="AG1537">
        <v>332750</v>
      </c>
      <c r="AH1537" t="s">
        <v>20</v>
      </c>
      <c r="AI1537" s="30">
        <v>2</v>
      </c>
      <c r="AJ1537" s="6" t="s">
        <v>2725</v>
      </c>
      <c r="AK1537">
        <v>1</v>
      </c>
      <c r="AL1537">
        <v>1</v>
      </c>
      <c r="AM1537">
        <v>3</v>
      </c>
      <c r="AN1537">
        <v>0</v>
      </c>
      <c r="AO1537">
        <v>0</v>
      </c>
      <c r="AQ1537">
        <v>2</v>
      </c>
      <c r="AR1537" t="s">
        <v>20</v>
      </c>
      <c r="AS1537" t="s">
        <v>20</v>
      </c>
      <c r="AT1537">
        <v>2</v>
      </c>
      <c r="AU1537">
        <v>0</v>
      </c>
      <c r="AV1537">
        <v>0</v>
      </c>
      <c r="AY1537" s="6" t="s">
        <v>1980</v>
      </c>
      <c r="AZ1537" s="42" t="s">
        <v>2735</v>
      </c>
      <c r="BA1537" s="14" t="s">
        <v>2737</v>
      </c>
      <c r="BB1537" s="6" t="s">
        <v>1962</v>
      </c>
      <c r="BG1537" s="9"/>
      <c r="BI1537" t="s">
        <v>3146</v>
      </c>
    </row>
    <row r="1538" spans="1:61" x14ac:dyDescent="0.25">
      <c r="A1538" s="21" t="s">
        <v>493</v>
      </c>
      <c r="B1538" t="s">
        <v>531</v>
      </c>
      <c r="C1538" t="str">
        <f>VLOOKUP(Tabelle1[[#This Row],[bank_name]],list_all_banks!$B$1:$C$691,2,FALSE)</f>
        <v>ESA86085685</v>
      </c>
      <c r="D1538" s="6" t="s">
        <v>532</v>
      </c>
      <c r="E1538" s="42" t="str">
        <f t="shared" si="23"/>
        <v>31.12.2016</v>
      </c>
      <c r="F1538">
        <v>2016</v>
      </c>
      <c r="G1538">
        <v>1</v>
      </c>
      <c r="H1538">
        <v>2</v>
      </c>
      <c r="I1538" t="s">
        <v>1382</v>
      </c>
      <c r="J1538" t="s">
        <v>1382</v>
      </c>
      <c r="K1538" t="s">
        <v>493</v>
      </c>
      <c r="L1538">
        <v>0</v>
      </c>
      <c r="M1538" t="s">
        <v>14</v>
      </c>
      <c r="N1538" t="s">
        <v>91</v>
      </c>
      <c r="P1538">
        <v>3</v>
      </c>
      <c r="Q1538" s="30">
        <v>0</v>
      </c>
      <c r="R1538">
        <v>0</v>
      </c>
      <c r="S1538">
        <v>3</v>
      </c>
      <c r="U1538">
        <v>0</v>
      </c>
      <c r="V1538">
        <v>0</v>
      </c>
      <c r="W1538" t="s">
        <v>20</v>
      </c>
      <c r="Y1538" s="37" t="s">
        <v>1289</v>
      </c>
      <c r="Z1538" s="13">
        <v>-40</v>
      </c>
      <c r="AA1538" s="13" t="s">
        <v>20</v>
      </c>
      <c r="AB1538" s="13">
        <v>-3712</v>
      </c>
      <c r="AC1538" t="s">
        <v>20</v>
      </c>
      <c r="AD1538" t="s">
        <v>20</v>
      </c>
      <c r="AE1538" t="s">
        <v>20</v>
      </c>
      <c r="AF1538" t="s">
        <v>20</v>
      </c>
      <c r="AG1538" t="s">
        <v>20</v>
      </c>
      <c r="AH1538" t="s">
        <v>20</v>
      </c>
      <c r="AI1538" s="31">
        <v>2</v>
      </c>
      <c r="AJ1538" s="6" t="s">
        <v>2725</v>
      </c>
      <c r="AK1538">
        <v>1</v>
      </c>
      <c r="AL1538">
        <v>1</v>
      </c>
      <c r="AM1538">
        <v>3</v>
      </c>
      <c r="AN1538">
        <v>0</v>
      </c>
      <c r="AO1538">
        <v>0</v>
      </c>
      <c r="AQ1538">
        <v>2</v>
      </c>
      <c r="AR1538" t="s">
        <v>20</v>
      </c>
      <c r="AS1538" t="s">
        <v>20</v>
      </c>
      <c r="AT1538">
        <v>2</v>
      </c>
      <c r="AU1538">
        <v>0</v>
      </c>
      <c r="AV1538">
        <v>0</v>
      </c>
      <c r="AY1538" s="6" t="s">
        <v>1980</v>
      </c>
      <c r="AZ1538" s="42" t="s">
        <v>2736</v>
      </c>
      <c r="BA1538" s="14" t="s">
        <v>2737</v>
      </c>
      <c r="BB1538" s="6" t="s">
        <v>1962</v>
      </c>
      <c r="BG1538" s="9"/>
      <c r="BI1538" t="s">
        <v>3146</v>
      </c>
    </row>
    <row r="1539" spans="1:61" x14ac:dyDescent="0.25">
      <c r="A1539" s="21" t="s">
        <v>493</v>
      </c>
      <c r="B1539" t="s">
        <v>531</v>
      </c>
      <c r="C1539" t="str">
        <f>VLOOKUP(Tabelle1[[#This Row],[bank_name]],list_all_banks!$B$1:$C$691,2,FALSE)</f>
        <v>ESA86085685</v>
      </c>
      <c r="D1539" s="6" t="s">
        <v>532</v>
      </c>
      <c r="E1539" s="42" t="str">
        <f t="shared" ref="E1539:E1602" si="24">CONCATENATE($E$2,F1539)</f>
        <v>31.12.2016</v>
      </c>
      <c r="F1539">
        <v>2016</v>
      </c>
      <c r="G1539">
        <v>1</v>
      </c>
      <c r="H1539">
        <v>2</v>
      </c>
      <c r="I1539" t="s">
        <v>1382</v>
      </c>
      <c r="J1539" t="s">
        <v>1382</v>
      </c>
      <c r="K1539" t="s">
        <v>493</v>
      </c>
      <c r="L1539">
        <v>0</v>
      </c>
      <c r="M1539" t="s">
        <v>14</v>
      </c>
      <c r="N1539" t="s">
        <v>91</v>
      </c>
      <c r="P1539">
        <v>3</v>
      </c>
      <c r="Q1539" s="30">
        <v>0</v>
      </c>
      <c r="R1539">
        <v>0</v>
      </c>
      <c r="S1539">
        <v>3</v>
      </c>
      <c r="U1539">
        <v>0</v>
      </c>
      <c r="V1539">
        <v>0</v>
      </c>
      <c r="W1539" t="s">
        <v>20</v>
      </c>
      <c r="Y1539" s="117" t="s">
        <v>1725</v>
      </c>
      <c r="Z1539" s="13">
        <v>3028</v>
      </c>
      <c r="AA1539" s="13">
        <v>15</v>
      </c>
      <c r="AB1539" s="13">
        <v>-449</v>
      </c>
      <c r="AC1539" t="s">
        <v>20</v>
      </c>
      <c r="AD1539" t="s">
        <v>20</v>
      </c>
      <c r="AE1539" t="s">
        <v>20</v>
      </c>
      <c r="AF1539" t="s">
        <v>20</v>
      </c>
      <c r="AG1539" t="s">
        <v>20</v>
      </c>
      <c r="AH1539" t="s">
        <v>20</v>
      </c>
      <c r="AI1539">
        <v>2</v>
      </c>
      <c r="AJ1539" s="6" t="s">
        <v>2725</v>
      </c>
      <c r="AK1539">
        <v>1</v>
      </c>
      <c r="AL1539">
        <v>1</v>
      </c>
      <c r="AM1539">
        <v>3</v>
      </c>
      <c r="AN1539">
        <v>0</v>
      </c>
      <c r="AO1539">
        <v>0</v>
      </c>
      <c r="AQ1539">
        <v>2</v>
      </c>
      <c r="AR1539" t="s">
        <v>20</v>
      </c>
      <c r="AS1539" t="s">
        <v>20</v>
      </c>
      <c r="AT1539">
        <v>2</v>
      </c>
      <c r="AU1539">
        <v>0</v>
      </c>
      <c r="AV1539">
        <v>0</v>
      </c>
      <c r="AY1539" s="6" t="s">
        <v>1980</v>
      </c>
      <c r="AZ1539" s="42" t="s">
        <v>2727</v>
      </c>
      <c r="BA1539" s="14" t="s">
        <v>2737</v>
      </c>
      <c r="BB1539" s="6" t="s">
        <v>1962</v>
      </c>
      <c r="BG1539" s="9"/>
      <c r="BI1539" t="s">
        <v>3146</v>
      </c>
    </row>
    <row r="1540" spans="1:61" s="44" customFormat="1" ht="15.75" thickBot="1" x14ac:dyDescent="0.3">
      <c r="A1540" s="165" t="s">
        <v>493</v>
      </c>
      <c r="B1540" s="44" t="s">
        <v>531</v>
      </c>
      <c r="C1540" s="44" t="str">
        <f>VLOOKUP(Tabelle1[[#This Row],[bank_name]],list_all_banks!$B$1:$C$691,2,FALSE)</f>
        <v>ESA86085685</v>
      </c>
      <c r="D1540" s="45" t="s">
        <v>532</v>
      </c>
      <c r="E1540" s="46" t="str">
        <f t="shared" si="24"/>
        <v>31.12.2016</v>
      </c>
      <c r="F1540" s="44">
        <v>2016</v>
      </c>
      <c r="G1540" s="44">
        <v>1</v>
      </c>
      <c r="H1540" s="44">
        <v>2</v>
      </c>
      <c r="I1540" s="44" t="s">
        <v>1382</v>
      </c>
      <c r="J1540" s="44" t="s">
        <v>1382</v>
      </c>
      <c r="K1540" s="44" t="s">
        <v>493</v>
      </c>
      <c r="L1540" s="44">
        <v>0</v>
      </c>
      <c r="M1540" s="44" t="s">
        <v>14</v>
      </c>
      <c r="N1540" s="44" t="s">
        <v>91</v>
      </c>
      <c r="O1540" s="45"/>
      <c r="P1540" s="44">
        <v>3</v>
      </c>
      <c r="Q1540" s="157">
        <v>0</v>
      </c>
      <c r="R1540" s="44">
        <v>0</v>
      </c>
      <c r="S1540" s="44">
        <v>3</v>
      </c>
      <c r="T1540" s="45"/>
      <c r="U1540" s="44">
        <v>0</v>
      </c>
      <c r="V1540" s="44">
        <v>0</v>
      </c>
      <c r="W1540" s="44" t="s">
        <v>20</v>
      </c>
      <c r="X1540" s="45"/>
      <c r="Y1540" s="153" t="s">
        <v>1650</v>
      </c>
      <c r="Z1540" s="123" t="s">
        <v>20</v>
      </c>
      <c r="AA1540" s="123" t="s">
        <v>20</v>
      </c>
      <c r="AB1540" s="123" t="s">
        <v>20</v>
      </c>
      <c r="AC1540" s="44" t="s">
        <v>20</v>
      </c>
      <c r="AD1540" s="44" t="s">
        <v>20</v>
      </c>
      <c r="AE1540" s="44" t="s">
        <v>20</v>
      </c>
      <c r="AF1540" s="44" t="s">
        <v>20</v>
      </c>
      <c r="AG1540" s="44" t="s">
        <v>20</v>
      </c>
      <c r="AH1540" s="44" t="s">
        <v>20</v>
      </c>
      <c r="AI1540" s="44">
        <v>2</v>
      </c>
      <c r="AJ1540" s="45" t="s">
        <v>2725</v>
      </c>
      <c r="AK1540" s="44">
        <v>1</v>
      </c>
      <c r="AL1540" s="44">
        <v>1</v>
      </c>
      <c r="AM1540" s="44">
        <v>3</v>
      </c>
      <c r="AN1540" s="44">
        <v>0</v>
      </c>
      <c r="AO1540" s="44">
        <v>0</v>
      </c>
      <c r="AP1540" s="45"/>
      <c r="AQ1540" s="44">
        <v>2</v>
      </c>
      <c r="AR1540" s="44" t="s">
        <v>20</v>
      </c>
      <c r="AS1540" s="44" t="s">
        <v>20</v>
      </c>
      <c r="AT1540" s="44">
        <v>2</v>
      </c>
      <c r="AU1540" s="44">
        <v>0</v>
      </c>
      <c r="AV1540" s="44">
        <v>0</v>
      </c>
      <c r="AY1540" s="45" t="s">
        <v>1980</v>
      </c>
      <c r="AZ1540" s="46"/>
      <c r="BA1540" s="47" t="s">
        <v>2737</v>
      </c>
      <c r="BB1540" s="45" t="s">
        <v>1962</v>
      </c>
      <c r="BH1540" s="45"/>
      <c r="BI1540" t="s">
        <v>3146</v>
      </c>
    </row>
    <row r="1541" spans="1:61" s="60" customFormat="1" ht="15.75" thickBot="1" x14ac:dyDescent="0.3">
      <c r="A1541" s="167" t="s">
        <v>493</v>
      </c>
      <c r="B1541" s="60" t="s">
        <v>533</v>
      </c>
      <c r="C1541" s="60" t="str">
        <f>VLOOKUP(Tabelle1[[#This Row],[bank_name]],list_all_banks!$B$1:$C$691,2,FALSE)</f>
        <v>ESA86104189</v>
      </c>
      <c r="D1541" s="128" t="s">
        <v>534</v>
      </c>
      <c r="E1541" s="176" t="str">
        <f t="shared" si="24"/>
        <v>31.12.2014</v>
      </c>
      <c r="F1541" s="60">
        <v>2014</v>
      </c>
      <c r="G1541" s="60">
        <v>0</v>
      </c>
      <c r="H1541" s="60" t="s">
        <v>20</v>
      </c>
      <c r="I1541" s="60">
        <v>1</v>
      </c>
      <c r="J1541" s="60" t="s">
        <v>1382</v>
      </c>
      <c r="K1541" s="60" t="s">
        <v>493</v>
      </c>
      <c r="L1541" s="60">
        <v>0</v>
      </c>
      <c r="M1541" s="60" t="s">
        <v>14</v>
      </c>
      <c r="N1541" s="60" t="s">
        <v>19</v>
      </c>
      <c r="O1541" s="128"/>
      <c r="P1541" s="60">
        <v>3</v>
      </c>
      <c r="Q1541" s="60">
        <v>0</v>
      </c>
      <c r="R1541" s="60">
        <v>0</v>
      </c>
      <c r="S1541" s="60">
        <v>0</v>
      </c>
      <c r="T1541" s="128"/>
      <c r="U1541" s="155">
        <v>0</v>
      </c>
      <c r="V1541" s="60">
        <v>0</v>
      </c>
      <c r="W1541" s="60" t="s">
        <v>20</v>
      </c>
      <c r="X1541" s="128"/>
      <c r="Y1541" s="154" t="s">
        <v>493</v>
      </c>
      <c r="Z1541" s="60">
        <v>1216</v>
      </c>
      <c r="AA1541" s="60">
        <v>4110</v>
      </c>
      <c r="AB1541" s="60">
        <v>143</v>
      </c>
      <c r="AC1541" s="60" t="s">
        <v>20</v>
      </c>
      <c r="AD1541" s="60" t="s">
        <v>20</v>
      </c>
      <c r="AE1541" s="60" t="s">
        <v>20</v>
      </c>
      <c r="AF1541" s="60" t="s">
        <v>20</v>
      </c>
      <c r="AG1541" s="60">
        <v>41</v>
      </c>
      <c r="AH1541" s="60" t="s">
        <v>20</v>
      </c>
      <c r="AI1541" s="155">
        <v>3</v>
      </c>
      <c r="AJ1541" s="128" t="s">
        <v>3125</v>
      </c>
      <c r="AK1541" s="60">
        <v>1</v>
      </c>
      <c r="AL1541" s="60">
        <v>0</v>
      </c>
      <c r="AM1541" s="60">
        <v>0</v>
      </c>
      <c r="AN1541" s="60">
        <v>0</v>
      </c>
      <c r="AO1541" s="60">
        <v>0</v>
      </c>
      <c r="AP1541" s="128"/>
      <c r="AQ1541" s="60">
        <v>2</v>
      </c>
      <c r="AR1541" s="60" t="s">
        <v>20</v>
      </c>
      <c r="AS1541" s="60" t="s">
        <v>20</v>
      </c>
      <c r="AT1541" s="174"/>
      <c r="AU1541" s="174"/>
      <c r="AV1541" s="174"/>
      <c r="AY1541" s="128"/>
      <c r="AZ1541" s="176" t="s">
        <v>2739</v>
      </c>
      <c r="BA1541" s="60" t="s">
        <v>2439</v>
      </c>
      <c r="BB1541" s="128" t="s">
        <v>1476</v>
      </c>
      <c r="BH1541" s="128"/>
      <c r="BI1541" t="s">
        <v>3146</v>
      </c>
    </row>
    <row r="1542" spans="1:61" s="60" customFormat="1" ht="15.75" thickBot="1" x14ac:dyDescent="0.3">
      <c r="A1542" s="167" t="s">
        <v>493</v>
      </c>
      <c r="B1542" s="60" t="s">
        <v>533</v>
      </c>
      <c r="C1542" s="60" t="str">
        <f>VLOOKUP(Tabelle1[[#This Row],[bank_name]],list_all_banks!$B$1:$C$691,2,FALSE)</f>
        <v>ESA86104189</v>
      </c>
      <c r="D1542" s="128" t="s">
        <v>534</v>
      </c>
      <c r="E1542" s="176" t="str">
        <f t="shared" si="24"/>
        <v>31.12.2015</v>
      </c>
      <c r="F1542" s="60">
        <v>2015</v>
      </c>
      <c r="G1542" s="60">
        <v>0</v>
      </c>
      <c r="H1542" s="60" t="s">
        <v>20</v>
      </c>
      <c r="I1542" s="60">
        <v>1</v>
      </c>
      <c r="J1542" s="60" t="s">
        <v>1382</v>
      </c>
      <c r="K1542" s="60" t="s">
        <v>493</v>
      </c>
      <c r="L1542" s="60">
        <v>0</v>
      </c>
      <c r="M1542" s="60" t="s">
        <v>14</v>
      </c>
      <c r="N1542" s="60" t="s">
        <v>91</v>
      </c>
      <c r="O1542" s="128"/>
      <c r="P1542" s="60">
        <v>3</v>
      </c>
      <c r="Q1542" s="60">
        <v>0</v>
      </c>
      <c r="R1542" s="60">
        <v>0</v>
      </c>
      <c r="S1542" s="60">
        <v>0</v>
      </c>
      <c r="T1542" s="128"/>
      <c r="U1542" s="155">
        <v>0</v>
      </c>
      <c r="V1542" s="60">
        <v>0</v>
      </c>
      <c r="W1542" s="60" t="s">
        <v>20</v>
      </c>
      <c r="X1542" s="128"/>
      <c r="Y1542" s="154" t="s">
        <v>493</v>
      </c>
      <c r="Z1542" s="145">
        <v>1004386</v>
      </c>
      <c r="AA1542" s="60">
        <v>3991</v>
      </c>
      <c r="AB1542" s="60">
        <v>14888</v>
      </c>
      <c r="AC1542" s="60" t="s">
        <v>20</v>
      </c>
      <c r="AD1542" s="60" t="s">
        <v>20</v>
      </c>
      <c r="AE1542" s="60" t="s">
        <v>20</v>
      </c>
      <c r="AF1542" s="60" t="s">
        <v>20</v>
      </c>
      <c r="AG1542" s="60">
        <v>49518</v>
      </c>
      <c r="AH1542" s="60" t="s">
        <v>20</v>
      </c>
      <c r="AI1542" s="155">
        <v>3</v>
      </c>
      <c r="AJ1542" s="128" t="s">
        <v>3125</v>
      </c>
      <c r="AK1542" s="60">
        <v>1</v>
      </c>
      <c r="AL1542" s="60">
        <v>0</v>
      </c>
      <c r="AM1542" s="60">
        <v>0</v>
      </c>
      <c r="AN1542" s="60">
        <v>0</v>
      </c>
      <c r="AO1542" s="60">
        <v>0</v>
      </c>
      <c r="AP1542" s="128"/>
      <c r="AQ1542" s="60">
        <v>2</v>
      </c>
      <c r="AR1542" s="60" t="s">
        <v>20</v>
      </c>
      <c r="AS1542" s="60" t="s">
        <v>20</v>
      </c>
      <c r="AT1542" s="174"/>
      <c r="AU1542" s="174"/>
      <c r="AV1542" s="174"/>
      <c r="AY1542" s="128"/>
      <c r="AZ1542" s="176" t="s">
        <v>2740</v>
      </c>
      <c r="BA1542" s="60" t="s">
        <v>2440</v>
      </c>
      <c r="BB1542" s="128" t="s">
        <v>1477</v>
      </c>
      <c r="BH1542" s="128"/>
      <c r="BI1542" t="s">
        <v>3146</v>
      </c>
    </row>
    <row r="1543" spans="1:61" s="169" customFormat="1" ht="15.75" thickBot="1" x14ac:dyDescent="0.3">
      <c r="A1543" s="168" t="s">
        <v>493</v>
      </c>
      <c r="B1543" s="169" t="s">
        <v>535</v>
      </c>
      <c r="C1543" s="169" t="str">
        <f>VLOOKUP(Tabelle1[[#This Row],[bank_name]],list_all_banks!$B$1:$C$691,2,FALSE)</f>
        <v>ESA86201993</v>
      </c>
      <c r="D1543" s="170" t="s">
        <v>536</v>
      </c>
      <c r="E1543" s="177" t="str">
        <f t="shared" si="24"/>
        <v>31.12.2014</v>
      </c>
      <c r="F1543" s="169">
        <v>2014</v>
      </c>
      <c r="G1543" s="169">
        <v>0</v>
      </c>
      <c r="H1543" s="169" t="s">
        <v>20</v>
      </c>
      <c r="I1543" s="169">
        <v>1</v>
      </c>
      <c r="J1543" s="169" t="s">
        <v>1382</v>
      </c>
      <c r="K1543" s="169" t="s">
        <v>493</v>
      </c>
      <c r="L1543" s="169">
        <v>0</v>
      </c>
      <c r="M1543" s="169" t="s">
        <v>14</v>
      </c>
      <c r="N1543" s="169" t="s">
        <v>91</v>
      </c>
      <c r="O1543" s="170"/>
      <c r="P1543" s="169">
        <v>3</v>
      </c>
      <c r="Q1543" s="169">
        <v>0</v>
      </c>
      <c r="R1543" s="169">
        <v>0</v>
      </c>
      <c r="S1543" s="169">
        <v>0</v>
      </c>
      <c r="T1543" s="170"/>
      <c r="U1543" s="155">
        <v>0</v>
      </c>
      <c r="V1543" s="169">
        <v>0</v>
      </c>
      <c r="W1543" s="169" t="s">
        <v>20</v>
      </c>
      <c r="X1543" s="170"/>
      <c r="Y1543" s="154" t="s">
        <v>493</v>
      </c>
      <c r="Z1543" s="169">
        <v>938000</v>
      </c>
      <c r="AA1543" s="169">
        <v>4063</v>
      </c>
      <c r="AB1543" s="169">
        <v>117724</v>
      </c>
      <c r="AC1543" s="169" t="s">
        <v>20</v>
      </c>
      <c r="AD1543" s="169" t="s">
        <v>20</v>
      </c>
      <c r="AE1543" s="169" t="s">
        <v>20</v>
      </c>
      <c r="AF1543" s="169" t="s">
        <v>20</v>
      </c>
      <c r="AG1543" s="169">
        <v>9686</v>
      </c>
      <c r="AH1543" s="169" t="s">
        <v>20</v>
      </c>
      <c r="AI1543" s="155">
        <v>2</v>
      </c>
      <c r="AJ1543" s="170" t="s">
        <v>2741</v>
      </c>
      <c r="AK1543" s="169">
        <v>1</v>
      </c>
      <c r="AL1543" s="169">
        <v>0</v>
      </c>
      <c r="AM1543" s="169">
        <v>0</v>
      </c>
      <c r="AN1543" s="169">
        <v>0</v>
      </c>
      <c r="AO1543" s="169">
        <v>0</v>
      </c>
      <c r="AP1543" s="170"/>
      <c r="AQ1543" s="169">
        <v>2</v>
      </c>
      <c r="AR1543" s="169" t="s">
        <v>20</v>
      </c>
      <c r="AS1543" s="169" t="s">
        <v>20</v>
      </c>
      <c r="AT1543" s="175"/>
      <c r="AU1543" s="175"/>
      <c r="AV1543" s="175"/>
      <c r="AY1543" s="170"/>
      <c r="AZ1543" s="177"/>
      <c r="BA1543" s="169" t="s">
        <v>2441</v>
      </c>
      <c r="BB1543" s="170" t="s">
        <v>1478</v>
      </c>
      <c r="BH1543" s="170"/>
      <c r="BI1543" t="s">
        <v>3146</v>
      </c>
    </row>
    <row r="1544" spans="1:61" s="44" customFormat="1" ht="15.75" thickBot="1" x14ac:dyDescent="0.3">
      <c r="A1544" s="165" t="s">
        <v>493</v>
      </c>
      <c r="B1544" s="44" t="s">
        <v>535</v>
      </c>
      <c r="C1544" s="44" t="str">
        <f>VLOOKUP(Tabelle1[[#This Row],[bank_name]],list_all_banks!$B$1:$C$691,2,FALSE)</f>
        <v>ESA86201993</v>
      </c>
      <c r="D1544" s="45" t="s">
        <v>536</v>
      </c>
      <c r="E1544" s="46" t="str">
        <f t="shared" si="24"/>
        <v>31.12.2015</v>
      </c>
      <c r="F1544" s="44">
        <v>2015</v>
      </c>
      <c r="G1544" s="44">
        <v>0</v>
      </c>
      <c r="H1544" s="44" t="s">
        <v>20</v>
      </c>
      <c r="I1544" s="44">
        <v>1</v>
      </c>
      <c r="J1544" s="44" t="s">
        <v>1382</v>
      </c>
      <c r="K1544" s="44" t="s">
        <v>493</v>
      </c>
      <c r="L1544" s="44">
        <v>0</v>
      </c>
      <c r="M1544" s="44" t="s">
        <v>14</v>
      </c>
      <c r="N1544" s="44" t="s">
        <v>91</v>
      </c>
      <c r="O1544" s="45"/>
      <c r="P1544" s="44">
        <v>3</v>
      </c>
      <c r="Q1544" s="44">
        <v>0</v>
      </c>
      <c r="R1544" s="44">
        <v>0</v>
      </c>
      <c r="S1544" s="44">
        <v>0</v>
      </c>
      <c r="T1544" s="45"/>
      <c r="U1544" s="157">
        <v>0</v>
      </c>
      <c r="V1544" s="44">
        <v>0</v>
      </c>
      <c r="W1544" s="44" t="s">
        <v>20</v>
      </c>
      <c r="X1544" s="45"/>
      <c r="Y1544" s="153" t="s">
        <v>493</v>
      </c>
      <c r="Z1544" s="44">
        <v>914000</v>
      </c>
      <c r="AA1544" s="44">
        <v>3907</v>
      </c>
      <c r="AB1544" s="44">
        <v>41068</v>
      </c>
      <c r="AC1544" s="44" t="s">
        <v>20</v>
      </c>
      <c r="AD1544" s="44" t="s">
        <v>20</v>
      </c>
      <c r="AE1544" s="44" t="s">
        <v>20</v>
      </c>
      <c r="AF1544" s="44" t="s">
        <v>20</v>
      </c>
      <c r="AG1544" s="44">
        <v>70959</v>
      </c>
      <c r="AH1544" s="44" t="s">
        <v>20</v>
      </c>
      <c r="AI1544" s="157">
        <v>2</v>
      </c>
      <c r="AJ1544" s="170" t="s">
        <v>2741</v>
      </c>
      <c r="AK1544" s="44">
        <v>1</v>
      </c>
      <c r="AL1544" s="44">
        <v>0</v>
      </c>
      <c r="AM1544" s="44">
        <v>0</v>
      </c>
      <c r="AN1544" s="44">
        <v>0</v>
      </c>
      <c r="AO1544" s="44">
        <v>0</v>
      </c>
      <c r="AP1544" s="45"/>
      <c r="AQ1544" s="44">
        <v>2</v>
      </c>
      <c r="AR1544" s="44" t="s">
        <v>20</v>
      </c>
      <c r="AS1544" s="44" t="s">
        <v>20</v>
      </c>
      <c r="AT1544" s="166"/>
      <c r="AU1544" s="166"/>
      <c r="AV1544" s="166"/>
      <c r="AY1544" s="45"/>
      <c r="AZ1544" s="46"/>
      <c r="BA1544" s="44" t="s">
        <v>2442</v>
      </c>
      <c r="BB1544" s="45" t="s">
        <v>1479</v>
      </c>
      <c r="BH1544" s="45"/>
      <c r="BI1544" t="s">
        <v>3146</v>
      </c>
    </row>
    <row r="1545" spans="1:61" s="60" customFormat="1" ht="15.75" thickBot="1" x14ac:dyDescent="0.3">
      <c r="A1545" s="167" t="s">
        <v>493</v>
      </c>
      <c r="B1545" s="60" t="s">
        <v>535</v>
      </c>
      <c r="C1545" s="60" t="str">
        <f>VLOOKUP(Tabelle1[[#This Row],[bank_name]],list_all_banks!$B$1:$C$691,2,FALSE)</f>
        <v>ESA86201993</v>
      </c>
      <c r="D1545" s="128" t="s">
        <v>536</v>
      </c>
      <c r="E1545" s="176" t="str">
        <f t="shared" si="24"/>
        <v>31.12.2016</v>
      </c>
      <c r="F1545" s="60">
        <v>2016</v>
      </c>
      <c r="G1545" s="60">
        <v>0</v>
      </c>
      <c r="H1545" s="60" t="s">
        <v>20</v>
      </c>
      <c r="I1545" s="60">
        <v>1</v>
      </c>
      <c r="J1545" s="60" t="s">
        <v>1382</v>
      </c>
      <c r="K1545" s="60" t="s">
        <v>493</v>
      </c>
      <c r="L1545" s="60">
        <v>0</v>
      </c>
      <c r="M1545" s="60" t="s">
        <v>14</v>
      </c>
      <c r="N1545" s="60" t="s">
        <v>91</v>
      </c>
      <c r="O1545" s="128"/>
      <c r="P1545" s="60">
        <v>3</v>
      </c>
      <c r="Q1545" s="60">
        <v>0</v>
      </c>
      <c r="R1545" s="60">
        <v>0</v>
      </c>
      <c r="S1545" s="60">
        <v>0</v>
      </c>
      <c r="T1545" s="128"/>
      <c r="U1545" s="155">
        <v>0</v>
      </c>
      <c r="V1545" s="60">
        <v>0</v>
      </c>
      <c r="W1545" s="60" t="s">
        <v>20</v>
      </c>
      <c r="X1545" s="128"/>
      <c r="Y1545" s="154" t="s">
        <v>493</v>
      </c>
      <c r="Z1545" s="60">
        <v>939000</v>
      </c>
      <c r="AA1545" s="60">
        <v>3395</v>
      </c>
      <c r="AB1545" s="60">
        <v>151101</v>
      </c>
      <c r="AC1545" s="60" t="s">
        <v>20</v>
      </c>
      <c r="AD1545" s="60" t="s">
        <v>20</v>
      </c>
      <c r="AE1545" s="60" t="s">
        <v>20</v>
      </c>
      <c r="AF1545" s="60" t="s">
        <v>20</v>
      </c>
      <c r="AG1545" s="60">
        <v>48395</v>
      </c>
      <c r="AH1545" s="60" t="s">
        <v>20</v>
      </c>
      <c r="AI1545" s="155">
        <v>2</v>
      </c>
      <c r="AJ1545" s="170" t="s">
        <v>2741</v>
      </c>
      <c r="AK1545" s="60">
        <v>1</v>
      </c>
      <c r="AL1545" s="60">
        <v>0</v>
      </c>
      <c r="AM1545" s="60">
        <v>0</v>
      </c>
      <c r="AN1545" s="60">
        <v>0</v>
      </c>
      <c r="AO1545" s="60">
        <v>0</v>
      </c>
      <c r="AP1545" s="128"/>
      <c r="AQ1545" s="60">
        <v>2</v>
      </c>
      <c r="AR1545" s="60" t="s">
        <v>20</v>
      </c>
      <c r="AS1545" s="60" t="s">
        <v>20</v>
      </c>
      <c r="AT1545" s="174"/>
      <c r="AU1545" s="174"/>
      <c r="AV1545" s="174"/>
      <c r="AY1545" s="128"/>
      <c r="AZ1545" s="176"/>
      <c r="BA1545" s="60" t="s">
        <v>2443</v>
      </c>
      <c r="BB1545" s="128" t="s">
        <v>1480</v>
      </c>
      <c r="BH1545" s="128"/>
      <c r="BI1545" t="s">
        <v>3146</v>
      </c>
    </row>
    <row r="1546" spans="1:61" x14ac:dyDescent="0.25">
      <c r="A1546" t="s">
        <v>493</v>
      </c>
      <c r="B1546" t="s">
        <v>1913</v>
      </c>
      <c r="C1546" t="str">
        <f>VLOOKUP(Tabelle1[[#This Row],[bank_name]],list_all_banks!$B$1:$C$691,2,FALSE)</f>
        <v>ESB86570249</v>
      </c>
      <c r="D1546" s="6" t="s">
        <v>1914</v>
      </c>
      <c r="E1546" s="42" t="str">
        <f t="shared" si="24"/>
        <v>31.12.</v>
      </c>
      <c r="U1546" s="9"/>
      <c r="BG1546" s="9"/>
    </row>
    <row r="1547" spans="1:61" x14ac:dyDescent="0.25">
      <c r="A1547" t="s">
        <v>493</v>
      </c>
      <c r="B1547" t="s">
        <v>537</v>
      </c>
      <c r="C1547" t="str">
        <f>VLOOKUP(Tabelle1[[#This Row],[bank_name]],list_all_banks!$B$1:$C$691,2,FALSE)</f>
        <v>ESF03014677</v>
      </c>
      <c r="D1547" s="6" t="s">
        <v>538</v>
      </c>
      <c r="E1547" s="42" t="str">
        <f t="shared" si="24"/>
        <v>31.12.</v>
      </c>
      <c r="U1547" s="9"/>
      <c r="BG1547" s="9"/>
    </row>
    <row r="1548" spans="1:61" x14ac:dyDescent="0.25">
      <c r="A1548" t="s">
        <v>493</v>
      </c>
      <c r="B1548" t="s">
        <v>539</v>
      </c>
      <c r="C1548" t="str">
        <f>VLOOKUP(Tabelle1[[#This Row],[bank_name]],list_all_banks!$B$1:$C$691,2,FALSE)</f>
        <v>ESF03014982</v>
      </c>
      <c r="D1548" s="6" t="s">
        <v>540</v>
      </c>
      <c r="E1548" s="42" t="str">
        <f t="shared" si="24"/>
        <v>31.12.</v>
      </c>
      <c r="U1548" s="9"/>
      <c r="BG1548" s="9"/>
    </row>
    <row r="1549" spans="1:61" x14ac:dyDescent="0.25">
      <c r="A1549" t="s">
        <v>493</v>
      </c>
      <c r="B1549" t="s">
        <v>541</v>
      </c>
      <c r="C1549" t="str">
        <f>VLOOKUP(Tabelle1[[#This Row],[bank_name]],list_all_banks!$B$1:$C$691,2,FALSE)</f>
        <v>ESF03027901</v>
      </c>
      <c r="D1549" s="6" t="s">
        <v>542</v>
      </c>
      <c r="E1549" s="42" t="str">
        <f t="shared" si="24"/>
        <v>31.12.</v>
      </c>
      <c r="U1549" s="9"/>
      <c r="BG1549" s="9"/>
    </row>
    <row r="1550" spans="1:61" x14ac:dyDescent="0.25">
      <c r="A1550" s="9" t="s">
        <v>493</v>
      </c>
      <c r="B1550" s="9" t="s">
        <v>543</v>
      </c>
      <c r="C1550" s="9" t="str">
        <f>VLOOKUP(Tabelle1[[#This Row],[bank_name]],list_all_banks!$B$1:$C$691,2,FALSE)</f>
        <v>ESF03042595</v>
      </c>
      <c r="D1550" s="6" t="s">
        <v>544</v>
      </c>
      <c r="E1550" s="42" t="str">
        <f t="shared" si="24"/>
        <v>31.12.</v>
      </c>
      <c r="F1550" s="9"/>
      <c r="G1550" s="9"/>
      <c r="H1550" s="9"/>
      <c r="I1550" s="9"/>
      <c r="J1550" s="9"/>
      <c r="K1550" s="9"/>
      <c r="L1550" s="9"/>
      <c r="M1550" s="9"/>
      <c r="N1550" s="9"/>
      <c r="P1550" s="9"/>
      <c r="Q1550" s="9"/>
      <c r="R1550" s="9"/>
      <c r="S1550" s="9"/>
      <c r="U1550" s="9"/>
      <c r="V1550" s="9"/>
      <c r="W1550" s="9"/>
      <c r="Y1550" s="9"/>
      <c r="Z1550" s="9"/>
      <c r="AA1550" s="9"/>
      <c r="AB1550" s="9"/>
      <c r="AC1550" s="9"/>
      <c r="AD1550" s="9"/>
      <c r="AE1550" s="9"/>
      <c r="AF1550" s="9"/>
      <c r="AG1550" s="9"/>
      <c r="AH1550" s="9"/>
      <c r="AI1550" s="9"/>
      <c r="AK1550" s="9"/>
      <c r="AL1550" s="9"/>
      <c r="AM1550" s="9"/>
      <c r="AN1550" s="9"/>
      <c r="AO1550" s="9"/>
      <c r="AQ1550" s="9"/>
      <c r="AR1550" s="9"/>
      <c r="AS1550" s="9"/>
      <c r="AT1550" s="9"/>
      <c r="AU1550" s="9"/>
      <c r="AV1550" s="9"/>
      <c r="AW1550" s="9"/>
      <c r="AX1550" s="9"/>
      <c r="BA1550" s="9"/>
      <c r="BC1550" s="9"/>
      <c r="BD1550" s="9"/>
      <c r="BE1550" s="9"/>
      <c r="BF1550" s="9"/>
      <c r="BG1550" s="9"/>
      <c r="BI1550" s="9"/>
    </row>
    <row r="1551" spans="1:61" x14ac:dyDescent="0.25">
      <c r="A1551" t="s">
        <v>493</v>
      </c>
      <c r="B1551" t="s">
        <v>545</v>
      </c>
      <c r="C1551" t="str">
        <f>VLOOKUP(Tabelle1[[#This Row],[bank_name]],list_all_banks!$B$1:$C$691,2,FALSE)</f>
        <v>ESF04743175</v>
      </c>
      <c r="D1551" s="6" t="s">
        <v>546</v>
      </c>
      <c r="E1551" s="42" t="str">
        <f t="shared" si="24"/>
        <v>31.12.</v>
      </c>
      <c r="U1551" s="9"/>
      <c r="BG1551" s="9"/>
    </row>
    <row r="1552" spans="1:61" x14ac:dyDescent="0.25">
      <c r="A1552" t="s">
        <v>493</v>
      </c>
      <c r="B1552" t="s">
        <v>547</v>
      </c>
      <c r="C1552" t="str">
        <f>VLOOKUP(Tabelle1[[#This Row],[bank_name]],list_all_banks!$B$1:$C$691,2,FALSE)</f>
        <v>ESF06004816</v>
      </c>
      <c r="D1552" s="6" t="s">
        <v>548</v>
      </c>
      <c r="E1552" s="42" t="str">
        <f t="shared" si="24"/>
        <v>31.12.</v>
      </c>
      <c r="U1552" s="9"/>
      <c r="BG1552" s="9"/>
    </row>
    <row r="1553" spans="1:61" x14ac:dyDescent="0.25">
      <c r="A1553" t="s">
        <v>493</v>
      </c>
      <c r="B1553" t="s">
        <v>549</v>
      </c>
      <c r="C1553" t="str">
        <f>VLOOKUP(Tabelle1[[#This Row],[bank_name]],list_all_banks!$B$1:$C$691,2,FALSE)</f>
        <v>ESF12013124</v>
      </c>
      <c r="D1553" s="6" t="s">
        <v>550</v>
      </c>
      <c r="E1553" s="42" t="str">
        <f t="shared" si="24"/>
        <v>31.12.</v>
      </c>
      <c r="U1553" s="9"/>
      <c r="BG1553" s="9"/>
    </row>
    <row r="1554" spans="1:61" ht="14.25" customHeight="1" x14ac:dyDescent="0.25">
      <c r="A1554" t="s">
        <v>493</v>
      </c>
      <c r="B1554" t="s">
        <v>551</v>
      </c>
      <c r="C1554" t="str">
        <f>VLOOKUP(Tabelle1[[#This Row],[bank_name]],list_all_banks!$B$1:$C$691,2,FALSE)</f>
        <v>ESF12013140</v>
      </c>
      <c r="D1554" s="6" t="s">
        <v>552</v>
      </c>
      <c r="E1554" s="42" t="str">
        <f t="shared" si="24"/>
        <v>31.12.</v>
      </c>
      <c r="U1554" s="9"/>
      <c r="BG1554" s="9"/>
    </row>
    <row r="1555" spans="1:61" s="44" customFormat="1" ht="15.75" thickBot="1" x14ac:dyDescent="0.3">
      <c r="A1555" s="44" t="s">
        <v>493</v>
      </c>
      <c r="B1555" s="44" t="s">
        <v>553</v>
      </c>
      <c r="C1555" s="44" t="str">
        <f>VLOOKUP(Tabelle1[[#This Row],[bank_name]],list_all_banks!$B$1:$C$691,2,FALSE)</f>
        <v>ESF12013157</v>
      </c>
      <c r="D1555" s="45" t="s">
        <v>554</v>
      </c>
      <c r="E1555" s="46" t="str">
        <f t="shared" si="24"/>
        <v>31.12.</v>
      </c>
      <c r="O1555" s="45"/>
      <c r="T1555" s="45"/>
      <c r="X1555" s="45"/>
      <c r="AJ1555" s="45"/>
      <c r="AP1555" s="45"/>
      <c r="AY1555" s="45"/>
      <c r="AZ1555" s="46"/>
      <c r="BB1555" s="45"/>
      <c r="BH1555" s="45"/>
      <c r="BI1555" s="9"/>
    </row>
    <row r="1556" spans="1:61" s="60" customFormat="1" ht="15.75" thickBot="1" x14ac:dyDescent="0.3">
      <c r="A1556" s="167" t="s">
        <v>493</v>
      </c>
      <c r="B1556" s="60" t="s">
        <v>555</v>
      </c>
      <c r="C1556" s="60" t="str">
        <f>VLOOKUP(Tabelle1[[#This Row],[bank_name]],list_all_banks!$B$1:$C$691,2,FALSE)</f>
        <v>ESF12013207</v>
      </c>
      <c r="D1556" s="128" t="s">
        <v>556</v>
      </c>
      <c r="E1556" s="176" t="str">
        <f t="shared" si="24"/>
        <v>31.12.2015</v>
      </c>
      <c r="F1556" s="60">
        <v>2015</v>
      </c>
      <c r="G1556" s="60">
        <v>0</v>
      </c>
      <c r="H1556" s="60" t="s">
        <v>20</v>
      </c>
      <c r="I1556" s="60">
        <v>1</v>
      </c>
      <c r="J1556" s="60" t="s">
        <v>1382</v>
      </c>
      <c r="K1556" s="60" t="s">
        <v>493</v>
      </c>
      <c r="L1556" s="60">
        <v>0</v>
      </c>
      <c r="M1556" s="60" t="s">
        <v>14</v>
      </c>
      <c r="N1556" s="60" t="s">
        <v>91</v>
      </c>
      <c r="O1556" s="128"/>
      <c r="P1556" s="60">
        <v>3</v>
      </c>
      <c r="Q1556" s="60">
        <v>0</v>
      </c>
      <c r="R1556" s="60">
        <v>0</v>
      </c>
      <c r="S1556" s="60">
        <v>0</v>
      </c>
      <c r="T1556" s="128"/>
      <c r="U1556" s="60">
        <v>1</v>
      </c>
      <c r="V1556" s="60">
        <v>0</v>
      </c>
      <c r="W1556" s="60" t="s">
        <v>20</v>
      </c>
      <c r="X1556" s="128"/>
      <c r="Y1556" s="154" t="s">
        <v>493</v>
      </c>
      <c r="Z1556" s="60">
        <v>471418</v>
      </c>
      <c r="AA1556" s="60">
        <v>55</v>
      </c>
      <c r="AB1556" s="60">
        <v>794</v>
      </c>
      <c r="AC1556" s="60" t="s">
        <v>20</v>
      </c>
      <c r="AD1556" s="60" t="s">
        <v>20</v>
      </c>
      <c r="AE1556" s="60" t="s">
        <v>20</v>
      </c>
      <c r="AF1556" s="60" t="s">
        <v>20</v>
      </c>
      <c r="AG1556" s="60">
        <v>115</v>
      </c>
      <c r="AH1556" s="60" t="s">
        <v>20</v>
      </c>
      <c r="AI1556" s="60">
        <v>1</v>
      </c>
      <c r="AJ1556" s="128"/>
      <c r="AK1556" s="60">
        <v>1</v>
      </c>
      <c r="AL1556" s="60">
        <v>0</v>
      </c>
      <c r="AM1556" s="60">
        <v>0</v>
      </c>
      <c r="AN1556" s="60">
        <v>0</v>
      </c>
      <c r="AO1556" s="60">
        <v>0</v>
      </c>
      <c r="AP1556" s="128"/>
      <c r="AQ1556" s="60">
        <v>0</v>
      </c>
      <c r="AR1556" s="60" t="s">
        <v>20</v>
      </c>
      <c r="AS1556" s="60" t="s">
        <v>20</v>
      </c>
      <c r="AT1556" s="60">
        <v>0</v>
      </c>
      <c r="AU1556" s="60">
        <v>0</v>
      </c>
      <c r="AV1556" s="60">
        <v>0</v>
      </c>
      <c r="AY1556" s="128"/>
      <c r="AZ1556" s="176" t="s">
        <v>3120</v>
      </c>
      <c r="BA1556" s="147" t="s">
        <v>2444</v>
      </c>
      <c r="BB1556" s="128" t="s">
        <v>1481</v>
      </c>
      <c r="BH1556" s="128"/>
      <c r="BI1556" t="s">
        <v>3146</v>
      </c>
    </row>
    <row r="1557" spans="1:61" x14ac:dyDescent="0.25">
      <c r="A1557" s="53" t="s">
        <v>493</v>
      </c>
      <c r="B1557" s="9" t="s">
        <v>557</v>
      </c>
      <c r="C1557" s="9" t="str">
        <f>VLOOKUP(Tabelle1[[#This Row],[bank_name]],list_all_banks!$B$1:$C$691,2,FALSE)</f>
        <v>ESF12013215</v>
      </c>
      <c r="D1557" s="6" t="s">
        <v>558</v>
      </c>
      <c r="E1557" s="42" t="str">
        <f t="shared" si="24"/>
        <v>31.12.</v>
      </c>
      <c r="F1557" s="9"/>
      <c r="G1557" s="9"/>
      <c r="H1557" s="9"/>
      <c r="I1557" s="9"/>
      <c r="J1557" s="9"/>
      <c r="K1557" s="9"/>
      <c r="L1557" s="9"/>
      <c r="M1557" s="9"/>
      <c r="N1557" s="9"/>
      <c r="P1557" s="9"/>
      <c r="Q1557" s="9"/>
      <c r="R1557" s="9"/>
      <c r="S1557" s="9"/>
      <c r="U1557" s="9"/>
      <c r="V1557" s="9"/>
      <c r="W1557" s="9"/>
      <c r="Y1557" s="9"/>
      <c r="Z1557" s="9"/>
      <c r="AA1557" s="9"/>
      <c r="AB1557" s="9"/>
      <c r="AC1557" s="9"/>
      <c r="AD1557" s="9"/>
      <c r="AE1557" s="9"/>
      <c r="AF1557" s="9"/>
      <c r="AG1557" s="9"/>
      <c r="AH1557" s="9"/>
      <c r="AI1557" s="9"/>
      <c r="AK1557" s="9"/>
      <c r="AL1557" s="9"/>
      <c r="AM1557" s="9"/>
      <c r="AN1557" s="9"/>
      <c r="AO1557" s="9"/>
      <c r="AQ1557" s="9"/>
      <c r="AR1557" s="9"/>
      <c r="AS1557" s="9"/>
      <c r="AT1557" s="9"/>
      <c r="AU1557" s="9"/>
      <c r="AV1557" s="9"/>
      <c r="AW1557" s="9"/>
      <c r="AX1557" s="9"/>
      <c r="BA1557" s="9"/>
      <c r="BG1557" s="9"/>
    </row>
    <row r="1558" spans="1:61" x14ac:dyDescent="0.25">
      <c r="A1558" s="9" t="s">
        <v>493</v>
      </c>
      <c r="B1558" s="9" t="s">
        <v>559</v>
      </c>
      <c r="C1558" s="9" t="str">
        <f>VLOOKUP(Tabelle1[[#This Row],[bank_name]],list_all_banks!$B$1:$C$691,2,FALSE)</f>
        <v>ESF12013223</v>
      </c>
      <c r="D1558" s="6" t="s">
        <v>560</v>
      </c>
      <c r="E1558" s="42" t="str">
        <f t="shared" si="24"/>
        <v>31.12.</v>
      </c>
      <c r="F1558" s="9"/>
      <c r="G1558" s="9"/>
      <c r="H1558" s="9"/>
      <c r="I1558" s="9"/>
      <c r="J1558" s="9"/>
      <c r="K1558" s="9"/>
      <c r="L1558" s="9"/>
      <c r="M1558" s="9"/>
      <c r="N1558" s="9"/>
      <c r="P1558" s="9"/>
      <c r="Q1558" s="9"/>
      <c r="R1558" s="9"/>
      <c r="S1558" s="9"/>
      <c r="U1558" s="9"/>
      <c r="V1558" s="9"/>
      <c r="W1558" s="9"/>
      <c r="Y1558" s="9"/>
      <c r="Z1558" s="9"/>
      <c r="AA1558" s="9"/>
      <c r="AB1558" s="9"/>
      <c r="AC1558" s="9"/>
      <c r="AD1558" s="9"/>
      <c r="AE1558" s="9"/>
      <c r="AF1558" s="9"/>
      <c r="AG1558" s="9"/>
      <c r="AH1558" s="9"/>
      <c r="AI1558" s="9"/>
      <c r="AK1558" s="9"/>
      <c r="AL1558" s="9"/>
      <c r="AM1558" s="9"/>
      <c r="AN1558" s="9"/>
      <c r="AO1558" s="9"/>
      <c r="AQ1558" s="9"/>
      <c r="AR1558" s="9"/>
      <c r="AS1558" s="9"/>
      <c r="AT1558" s="9"/>
      <c r="AU1558" s="9"/>
      <c r="AV1558" s="9"/>
      <c r="AW1558" s="9"/>
      <c r="AX1558" s="9"/>
      <c r="BA1558" s="9"/>
      <c r="BG1558" s="9"/>
    </row>
    <row r="1559" spans="1:61" x14ac:dyDescent="0.25">
      <c r="A1559" t="s">
        <v>493</v>
      </c>
      <c r="B1559" t="s">
        <v>561</v>
      </c>
      <c r="C1559" t="str">
        <f>VLOOKUP(Tabelle1[[#This Row],[bank_name]],list_all_banks!$B$1:$C$691,2,FALSE)</f>
        <v>ESF12013231</v>
      </c>
      <c r="D1559" s="6" t="s">
        <v>562</v>
      </c>
      <c r="E1559" s="42" t="str">
        <f t="shared" si="24"/>
        <v>31.12.</v>
      </c>
      <c r="U1559" s="9"/>
      <c r="BG1559" s="9"/>
    </row>
    <row r="1560" spans="1:61" x14ac:dyDescent="0.25">
      <c r="A1560" t="s">
        <v>493</v>
      </c>
      <c r="B1560" t="s">
        <v>563</v>
      </c>
      <c r="C1560" t="str">
        <f>VLOOKUP(Tabelle1[[#This Row],[bank_name]],list_all_banks!$B$1:$C$691,2,FALSE)</f>
        <v>ESF12013249</v>
      </c>
      <c r="D1560" s="6" t="s">
        <v>564</v>
      </c>
      <c r="E1560" s="42" t="str">
        <f t="shared" si="24"/>
        <v>31.12.</v>
      </c>
      <c r="U1560" s="9"/>
      <c r="BG1560" s="9"/>
    </row>
    <row r="1561" spans="1:61" x14ac:dyDescent="0.25">
      <c r="A1561" t="s">
        <v>493</v>
      </c>
      <c r="B1561" t="s">
        <v>565</v>
      </c>
      <c r="C1561" t="str">
        <f>VLOOKUP(Tabelle1[[#This Row],[bank_name]],list_all_banks!$B$1:$C$691,2,FALSE)</f>
        <v>ESF12013256</v>
      </c>
      <c r="D1561" s="6" t="s">
        <v>566</v>
      </c>
      <c r="E1561" s="42" t="str">
        <f t="shared" si="24"/>
        <v>31.12.</v>
      </c>
      <c r="U1561" s="9"/>
      <c r="BG1561" s="9"/>
    </row>
    <row r="1562" spans="1:61" x14ac:dyDescent="0.25">
      <c r="A1562" t="s">
        <v>493</v>
      </c>
      <c r="B1562" t="s">
        <v>567</v>
      </c>
      <c r="C1562" t="str">
        <f>VLOOKUP(Tabelle1[[#This Row],[bank_name]],list_all_banks!$B$1:$C$691,2,FALSE)</f>
        <v>ESF12013280</v>
      </c>
      <c r="D1562" s="6" t="s">
        <v>568</v>
      </c>
      <c r="E1562" s="42" t="str">
        <f t="shared" si="24"/>
        <v>31.12.</v>
      </c>
      <c r="U1562" s="9"/>
      <c r="BG1562" s="9"/>
    </row>
    <row r="1563" spans="1:61" x14ac:dyDescent="0.25">
      <c r="A1563" t="s">
        <v>493</v>
      </c>
      <c r="B1563" t="s">
        <v>569</v>
      </c>
      <c r="C1563" t="str">
        <f>VLOOKUP(Tabelle1[[#This Row],[bank_name]],list_all_banks!$B$1:$C$691,2,FALSE)</f>
        <v>ESF12013298</v>
      </c>
      <c r="D1563" s="6" t="s">
        <v>570</v>
      </c>
      <c r="E1563" s="42" t="str">
        <f t="shared" si="24"/>
        <v>31.12.</v>
      </c>
      <c r="U1563" s="9"/>
      <c r="BG1563" s="9"/>
    </row>
    <row r="1564" spans="1:61" x14ac:dyDescent="0.25">
      <c r="A1564" t="s">
        <v>493</v>
      </c>
      <c r="B1564" t="s">
        <v>571</v>
      </c>
      <c r="C1564" t="str">
        <f>VLOOKUP(Tabelle1[[#This Row],[bank_name]],list_all_banks!$B$1:$C$691,2,FALSE)</f>
        <v>ESF12013306</v>
      </c>
      <c r="D1564" s="6" t="s">
        <v>572</v>
      </c>
      <c r="E1564" s="42" t="str">
        <f t="shared" si="24"/>
        <v>31.12.</v>
      </c>
      <c r="U1564" s="9"/>
      <c r="BG1564" s="9"/>
    </row>
    <row r="1565" spans="1:61" x14ac:dyDescent="0.25">
      <c r="A1565" t="s">
        <v>493</v>
      </c>
      <c r="B1565" s="5" t="s">
        <v>573</v>
      </c>
      <c r="C1565" s="5" t="str">
        <f>VLOOKUP(Tabelle1[[#This Row],[bank_name]],list_all_banks!$B$1:$C$691,2,FALSE)</f>
        <v>ESF12013348</v>
      </c>
      <c r="D1565" s="6" t="s">
        <v>574</v>
      </c>
      <c r="E1565" s="42" t="str">
        <f t="shared" si="24"/>
        <v>31.12.2015</v>
      </c>
      <c r="F1565">
        <v>2015</v>
      </c>
      <c r="G1565" s="5"/>
      <c r="BA1565" s="14" t="s">
        <v>2991</v>
      </c>
      <c r="BB1565" s="6" t="s">
        <v>1854</v>
      </c>
      <c r="BG1565" s="9"/>
      <c r="BI1565" t="s">
        <v>3146</v>
      </c>
    </row>
    <row r="1566" spans="1:61" x14ac:dyDescent="0.25">
      <c r="A1566" t="s">
        <v>493</v>
      </c>
      <c r="B1566" t="s">
        <v>575</v>
      </c>
      <c r="C1566" t="str">
        <f>VLOOKUP(Tabelle1[[#This Row],[bank_name]],list_all_banks!$B$1:$C$691,2,FALSE)</f>
        <v>ESF12013363</v>
      </c>
      <c r="D1566" s="6" t="s">
        <v>576</v>
      </c>
      <c r="E1566" s="42" t="str">
        <f t="shared" si="24"/>
        <v>31.12.</v>
      </c>
      <c r="U1566" s="9"/>
      <c r="BG1566" s="9"/>
    </row>
    <row r="1567" spans="1:61" x14ac:dyDescent="0.25">
      <c r="A1567" t="s">
        <v>493</v>
      </c>
      <c r="B1567" t="s">
        <v>577</v>
      </c>
      <c r="C1567" t="str">
        <f>VLOOKUP(Tabelle1[[#This Row],[bank_name]],list_all_banks!$B$1:$C$691,2,FALSE)</f>
        <v>ESF12014221</v>
      </c>
      <c r="D1567" s="6" t="s">
        <v>578</v>
      </c>
      <c r="E1567" s="42" t="str">
        <f t="shared" si="24"/>
        <v>31.12.</v>
      </c>
      <c r="U1567" s="9"/>
      <c r="BG1567" s="9"/>
    </row>
    <row r="1568" spans="1:61" x14ac:dyDescent="0.25">
      <c r="A1568" t="s">
        <v>493</v>
      </c>
      <c r="B1568" t="s">
        <v>579</v>
      </c>
      <c r="C1568" t="str">
        <f>VLOOKUP(Tabelle1[[#This Row],[bank_name]],list_all_banks!$B$1:$C$691,2,FALSE)</f>
        <v>ESF14011399</v>
      </c>
      <c r="D1568" s="6" t="s">
        <v>580</v>
      </c>
      <c r="E1568" s="42" t="str">
        <f t="shared" si="24"/>
        <v>31.12.</v>
      </c>
      <c r="U1568" s="9"/>
      <c r="BG1568" s="9"/>
    </row>
    <row r="1569" spans="1:61" x14ac:dyDescent="0.25">
      <c r="A1569" s="9" t="s">
        <v>493</v>
      </c>
      <c r="B1569" s="9" t="s">
        <v>581</v>
      </c>
      <c r="C1569" s="9" t="str">
        <f>VLOOKUP(Tabelle1[[#This Row],[bank_name]],list_all_banks!$B$1:$C$691,2,FALSE)</f>
        <v>ESF14011407</v>
      </c>
      <c r="D1569" s="6" t="s">
        <v>582</v>
      </c>
      <c r="E1569" s="42" t="str">
        <f t="shared" si="24"/>
        <v>31.12.</v>
      </c>
      <c r="F1569" s="9"/>
      <c r="G1569" s="9"/>
      <c r="H1569" s="9"/>
      <c r="I1569" s="9"/>
      <c r="J1569" s="9"/>
      <c r="K1569" s="9"/>
      <c r="L1569" s="9"/>
      <c r="M1569" s="9"/>
      <c r="N1569" s="9"/>
      <c r="P1569" s="9"/>
      <c r="Q1569" s="9"/>
      <c r="R1569" s="9"/>
      <c r="S1569" s="9"/>
      <c r="U1569" s="9"/>
      <c r="V1569" s="9"/>
      <c r="W1569" s="9"/>
      <c r="Y1569" s="9"/>
      <c r="Z1569" s="9"/>
      <c r="AA1569" s="9"/>
      <c r="AB1569" s="9"/>
      <c r="AC1569" s="9"/>
      <c r="AD1569" s="9"/>
      <c r="AE1569" s="9"/>
      <c r="AF1569" s="9"/>
      <c r="AG1569" s="9"/>
      <c r="AH1569" s="9"/>
      <c r="AI1569" s="9"/>
      <c r="AK1569" s="9"/>
      <c r="AL1569" s="9"/>
      <c r="AM1569" s="9"/>
      <c r="AN1569" s="9"/>
      <c r="AO1569" s="9"/>
      <c r="AQ1569" s="9"/>
      <c r="AR1569" s="9"/>
      <c r="AS1569" s="9"/>
      <c r="AT1569" s="9"/>
      <c r="AU1569" s="9"/>
      <c r="AV1569" s="9"/>
      <c r="AW1569" s="9"/>
      <c r="AX1569" s="9"/>
      <c r="BA1569" s="9"/>
      <c r="BG1569" s="9"/>
    </row>
    <row r="1570" spans="1:61" x14ac:dyDescent="0.25">
      <c r="A1570" t="s">
        <v>493</v>
      </c>
      <c r="B1570" t="s">
        <v>583</v>
      </c>
      <c r="C1570" t="str">
        <f>VLOOKUP(Tabelle1[[#This Row],[bank_name]],list_all_banks!$B$1:$C$691,2,FALSE)</f>
        <v>ESF14016166</v>
      </c>
      <c r="D1570" s="6" t="s">
        <v>584</v>
      </c>
      <c r="E1570" s="42" t="str">
        <f t="shared" si="24"/>
        <v>31.12.</v>
      </c>
      <c r="U1570" s="9"/>
      <c r="BG1570" s="9"/>
    </row>
    <row r="1571" spans="1:61" s="44" customFormat="1" ht="15.75" thickBot="1" x14ac:dyDescent="0.3">
      <c r="A1571" s="44" t="s">
        <v>493</v>
      </c>
      <c r="B1571" s="44" t="s">
        <v>585</v>
      </c>
      <c r="C1571" s="44" t="str">
        <f>VLOOKUP(Tabelle1[[#This Row],[bank_name]],list_all_banks!$B$1:$C$691,2,FALSE)</f>
        <v>ESF18009274</v>
      </c>
      <c r="D1571" s="45" t="s">
        <v>586</v>
      </c>
      <c r="E1571" s="46" t="str">
        <f t="shared" si="24"/>
        <v>31.12.</v>
      </c>
      <c r="O1571" s="45"/>
      <c r="T1571" s="45"/>
      <c r="X1571" s="45"/>
      <c r="AJ1571" s="45"/>
      <c r="AP1571" s="45"/>
      <c r="AY1571" s="45"/>
      <c r="AZ1571" s="46"/>
      <c r="BB1571" s="45"/>
      <c r="BH1571" s="45"/>
      <c r="BI1571" s="9"/>
    </row>
    <row r="1572" spans="1:61" s="60" customFormat="1" ht="15.75" thickBot="1" x14ac:dyDescent="0.3">
      <c r="A1572" s="167" t="s">
        <v>493</v>
      </c>
      <c r="B1572" s="60" t="s">
        <v>587</v>
      </c>
      <c r="C1572" s="60" t="str">
        <f>VLOOKUP(Tabelle1[[#This Row],[bank_name]],list_all_banks!$B$1:$C$691,2,FALSE)</f>
        <v>ESF23009145</v>
      </c>
      <c r="D1572" s="128" t="s">
        <v>588</v>
      </c>
      <c r="E1572" s="176" t="str">
        <f t="shared" si="24"/>
        <v>31.12.2015</v>
      </c>
      <c r="F1572" s="60">
        <v>2015</v>
      </c>
      <c r="G1572" s="60">
        <v>0</v>
      </c>
      <c r="H1572" s="60" t="s">
        <v>20</v>
      </c>
      <c r="I1572" s="60">
        <v>1</v>
      </c>
      <c r="J1572" s="60" t="s">
        <v>1382</v>
      </c>
      <c r="K1572" s="60" t="s">
        <v>493</v>
      </c>
      <c r="L1572" s="60">
        <v>0</v>
      </c>
      <c r="M1572" s="60" t="s">
        <v>14</v>
      </c>
      <c r="N1572" s="60" t="s">
        <v>1626</v>
      </c>
      <c r="O1572" s="128"/>
      <c r="P1572" s="60">
        <v>3</v>
      </c>
      <c r="Q1572" s="60">
        <v>0</v>
      </c>
      <c r="R1572" s="60">
        <v>0</v>
      </c>
      <c r="S1572" s="60">
        <v>0</v>
      </c>
      <c r="T1572" s="128"/>
      <c r="U1572" s="60">
        <v>0</v>
      </c>
      <c r="V1572" s="60">
        <v>0</v>
      </c>
      <c r="W1572" s="60" t="s">
        <v>20</v>
      </c>
      <c r="X1572" s="128"/>
      <c r="Y1572" s="154" t="s">
        <v>493</v>
      </c>
      <c r="Z1572" s="145">
        <v>3542585353</v>
      </c>
      <c r="AA1572" s="60">
        <v>581</v>
      </c>
      <c r="AB1572" s="145">
        <v>15231359</v>
      </c>
      <c r="AC1572" s="60" t="s">
        <v>20</v>
      </c>
      <c r="AD1572" s="60" t="s">
        <v>20</v>
      </c>
      <c r="AE1572" s="60" t="s">
        <v>20</v>
      </c>
      <c r="AF1572" s="60" t="s">
        <v>20</v>
      </c>
      <c r="AG1572" s="145">
        <v>2824170</v>
      </c>
      <c r="AH1572" s="60" t="s">
        <v>20</v>
      </c>
      <c r="AI1572" s="60">
        <v>1</v>
      </c>
      <c r="AJ1572" s="128"/>
      <c r="AK1572" s="60">
        <v>1</v>
      </c>
      <c r="AL1572" s="60">
        <v>0</v>
      </c>
      <c r="AM1572" s="60">
        <v>0</v>
      </c>
      <c r="AN1572" s="60">
        <v>0</v>
      </c>
      <c r="AO1572" s="60">
        <v>0</v>
      </c>
      <c r="AP1572" s="128"/>
      <c r="AQ1572" s="60">
        <v>0</v>
      </c>
      <c r="AR1572" s="60" t="s">
        <v>20</v>
      </c>
      <c r="AS1572" s="60" t="s">
        <v>20</v>
      </c>
      <c r="AT1572" s="60">
        <v>0</v>
      </c>
      <c r="AU1572" s="60">
        <v>0</v>
      </c>
      <c r="AV1572" s="60">
        <v>0</v>
      </c>
      <c r="AY1572" s="128"/>
      <c r="AZ1572" s="176" t="s">
        <v>3120</v>
      </c>
      <c r="BA1572" s="147" t="s">
        <v>2445</v>
      </c>
      <c r="BB1572" s="128" t="s">
        <v>1482</v>
      </c>
      <c r="BH1572" s="128"/>
      <c r="BI1572" t="s">
        <v>3146</v>
      </c>
    </row>
    <row r="1573" spans="1:61" s="60" customFormat="1" ht="15.75" thickBot="1" x14ac:dyDescent="0.3">
      <c r="A1573" s="60" t="s">
        <v>493</v>
      </c>
      <c r="B1573" s="60" t="s">
        <v>589</v>
      </c>
      <c r="C1573" s="60" t="str">
        <f>VLOOKUP(Tabelle1[[#This Row],[bank_name]],list_all_banks!$B$1:$C$691,2,FALSE)</f>
        <v>ESF25014754</v>
      </c>
      <c r="D1573" s="128" t="s">
        <v>590</v>
      </c>
      <c r="E1573" s="176" t="str">
        <f t="shared" si="24"/>
        <v>31.12.</v>
      </c>
      <c r="O1573" s="128"/>
      <c r="T1573" s="128"/>
      <c r="X1573" s="128"/>
      <c r="AJ1573" s="128"/>
      <c r="AP1573" s="128"/>
      <c r="AY1573" s="128"/>
      <c r="AZ1573" s="176"/>
      <c r="BB1573" s="128"/>
      <c r="BH1573" s="128"/>
      <c r="BI1573" s="9"/>
    </row>
    <row r="1574" spans="1:61" s="60" customFormat="1" ht="15.75" thickBot="1" x14ac:dyDescent="0.3">
      <c r="A1574" s="167" t="s">
        <v>493</v>
      </c>
      <c r="B1574" s="60" t="s">
        <v>591</v>
      </c>
      <c r="C1574" s="60" t="str">
        <f>VLOOKUP(Tabelle1[[#This Row],[bank_name]],list_all_banks!$B$1:$C$691,2,FALSE)</f>
        <v>ESF31021611</v>
      </c>
      <c r="D1574" s="128" t="s">
        <v>592</v>
      </c>
      <c r="E1574" s="176" t="str">
        <f t="shared" si="24"/>
        <v>31.12.2014</v>
      </c>
      <c r="F1574" s="60">
        <v>2014</v>
      </c>
      <c r="G1574" s="60">
        <v>1</v>
      </c>
      <c r="H1574" s="60">
        <v>2</v>
      </c>
      <c r="I1574" s="60" t="s">
        <v>1382</v>
      </c>
      <c r="J1574" s="60">
        <v>2</v>
      </c>
      <c r="K1574" s="60" t="s">
        <v>1366</v>
      </c>
      <c r="L1574" s="60">
        <v>0</v>
      </c>
      <c r="M1574" s="60" t="s">
        <v>14</v>
      </c>
      <c r="N1574" s="60" t="s">
        <v>91</v>
      </c>
      <c r="O1574" s="128"/>
      <c r="P1574" s="60">
        <v>3</v>
      </c>
      <c r="Q1574" s="60">
        <v>0</v>
      </c>
      <c r="R1574" s="60">
        <v>0</v>
      </c>
      <c r="S1574" s="60">
        <v>1</v>
      </c>
      <c r="T1574" s="128"/>
      <c r="U1574" s="60">
        <v>0</v>
      </c>
      <c r="V1574" s="60">
        <v>0</v>
      </c>
      <c r="W1574" s="60" t="s">
        <v>20</v>
      </c>
      <c r="X1574" s="128"/>
      <c r="Y1574" s="154" t="s">
        <v>493</v>
      </c>
      <c r="Z1574" s="60">
        <v>252618</v>
      </c>
      <c r="AA1574" s="60">
        <v>1384</v>
      </c>
      <c r="AB1574" s="60">
        <v>62293</v>
      </c>
      <c r="AC1574" s="60" t="s">
        <v>20</v>
      </c>
      <c r="AD1574" s="60" t="s">
        <v>20</v>
      </c>
      <c r="AE1574" s="60" t="s">
        <v>20</v>
      </c>
      <c r="AF1574" s="60" t="s">
        <v>20</v>
      </c>
      <c r="AG1574" s="60">
        <v>4257</v>
      </c>
      <c r="AH1574" s="60" t="s">
        <v>20</v>
      </c>
      <c r="AI1574" s="155">
        <v>3</v>
      </c>
      <c r="AJ1574" s="128"/>
      <c r="AK1574" s="60">
        <v>1</v>
      </c>
      <c r="AL1574" s="60">
        <v>0</v>
      </c>
      <c r="AM1574" s="60">
        <v>0</v>
      </c>
      <c r="AN1574" s="60">
        <v>0</v>
      </c>
      <c r="AO1574" s="60">
        <v>0</v>
      </c>
      <c r="AP1574" s="128"/>
      <c r="AQ1574" s="155">
        <v>0</v>
      </c>
      <c r="AR1574" s="60" t="s">
        <v>20</v>
      </c>
      <c r="AS1574" s="60" t="s">
        <v>20</v>
      </c>
      <c r="AT1574" s="60">
        <v>0</v>
      </c>
      <c r="AU1574" s="60">
        <v>0</v>
      </c>
      <c r="AV1574" s="60">
        <v>0</v>
      </c>
      <c r="AY1574" s="128"/>
      <c r="AZ1574" s="176" t="s">
        <v>3120</v>
      </c>
      <c r="BA1574" s="60" t="s">
        <v>2446</v>
      </c>
      <c r="BB1574" s="128" t="s">
        <v>1483</v>
      </c>
      <c r="BH1574" s="128"/>
      <c r="BI1574" t="s">
        <v>3146</v>
      </c>
    </row>
    <row r="1575" spans="1:61" s="60" customFormat="1" ht="15.75" thickBot="1" x14ac:dyDescent="0.3">
      <c r="A1575" s="167" t="s">
        <v>493</v>
      </c>
      <c r="B1575" s="60" t="s">
        <v>591</v>
      </c>
      <c r="C1575" s="60" t="str">
        <f>VLOOKUP(Tabelle1[[#This Row],[bank_name]],list_all_banks!$B$1:$C$691,2,FALSE)</f>
        <v>ESF31021611</v>
      </c>
      <c r="D1575" s="128" t="s">
        <v>593</v>
      </c>
      <c r="E1575" s="176" t="str">
        <f t="shared" si="24"/>
        <v>31.12.2015</v>
      </c>
      <c r="F1575" s="60">
        <v>2015</v>
      </c>
      <c r="G1575" s="60">
        <v>1</v>
      </c>
      <c r="H1575" s="60">
        <v>2</v>
      </c>
      <c r="I1575" s="60" t="s">
        <v>1382</v>
      </c>
      <c r="J1575" s="60">
        <v>2</v>
      </c>
      <c r="K1575" s="60" t="s">
        <v>1366</v>
      </c>
      <c r="L1575" s="60">
        <v>0</v>
      </c>
      <c r="M1575" s="60" t="s">
        <v>14</v>
      </c>
      <c r="N1575" s="60" t="s">
        <v>91</v>
      </c>
      <c r="O1575" s="128"/>
      <c r="P1575" s="60">
        <v>3</v>
      </c>
      <c r="Q1575" s="60">
        <v>0</v>
      </c>
      <c r="R1575" s="60">
        <v>0</v>
      </c>
      <c r="S1575" s="60">
        <v>1</v>
      </c>
      <c r="T1575" s="128"/>
      <c r="U1575" s="60">
        <v>0</v>
      </c>
      <c r="V1575" s="60">
        <v>0</v>
      </c>
      <c r="W1575" s="60" t="s">
        <v>20</v>
      </c>
      <c r="X1575" s="128"/>
      <c r="Y1575" s="154" t="s">
        <v>493</v>
      </c>
      <c r="Z1575" s="60">
        <v>266313</v>
      </c>
      <c r="AA1575" s="60">
        <v>1445</v>
      </c>
      <c r="AB1575" s="60">
        <v>80845</v>
      </c>
      <c r="AC1575" s="60" t="s">
        <v>20</v>
      </c>
      <c r="AD1575" s="60" t="s">
        <v>20</v>
      </c>
      <c r="AE1575" s="60" t="s">
        <v>20</v>
      </c>
      <c r="AF1575" s="60" t="s">
        <v>20</v>
      </c>
      <c r="AG1575" s="60">
        <v>8093</v>
      </c>
      <c r="AH1575" s="60" t="s">
        <v>20</v>
      </c>
      <c r="AI1575" s="155">
        <v>3</v>
      </c>
      <c r="AJ1575" s="128"/>
      <c r="AK1575" s="60">
        <v>1</v>
      </c>
      <c r="AL1575" s="60">
        <v>0</v>
      </c>
      <c r="AM1575" s="60">
        <v>0</v>
      </c>
      <c r="AN1575" s="60">
        <v>0</v>
      </c>
      <c r="AO1575" s="60">
        <v>0</v>
      </c>
      <c r="AP1575" s="128"/>
      <c r="AQ1575" s="155">
        <v>0</v>
      </c>
      <c r="AR1575" s="60" t="s">
        <v>20</v>
      </c>
      <c r="AS1575" s="60" t="s">
        <v>20</v>
      </c>
      <c r="AT1575" s="60">
        <v>0</v>
      </c>
      <c r="AU1575" s="60">
        <v>0</v>
      </c>
      <c r="AV1575" s="60">
        <v>0</v>
      </c>
      <c r="AY1575" s="128"/>
      <c r="AZ1575" s="176" t="s">
        <v>3120</v>
      </c>
      <c r="BA1575" s="60" t="s">
        <v>2447</v>
      </c>
      <c r="BB1575" s="128" t="s">
        <v>1484</v>
      </c>
      <c r="BH1575" s="128"/>
      <c r="BI1575" t="s">
        <v>3146</v>
      </c>
    </row>
    <row r="1576" spans="1:61" x14ac:dyDescent="0.25">
      <c r="A1576" t="s">
        <v>493</v>
      </c>
      <c r="B1576" t="s">
        <v>594</v>
      </c>
      <c r="C1576" t="str">
        <f>VLOOKUP(Tabelle1[[#This Row],[bank_name]],list_all_banks!$B$1:$C$691,2,FALSE)</f>
        <v>ESF33604455</v>
      </c>
      <c r="D1576" s="6" t="s">
        <v>595</v>
      </c>
      <c r="E1576" s="42" t="str">
        <f t="shared" si="24"/>
        <v>31.12.</v>
      </c>
      <c r="U1576" s="9"/>
      <c r="Y1576" s="31"/>
      <c r="AI1576" s="31"/>
      <c r="AQ1576" s="31"/>
      <c r="BG1576" s="9"/>
    </row>
    <row r="1577" spans="1:61" x14ac:dyDescent="0.25">
      <c r="A1577" t="s">
        <v>493</v>
      </c>
      <c r="B1577" t="s">
        <v>596</v>
      </c>
      <c r="C1577" t="str">
        <f>VLOOKUP(Tabelle1[[#This Row],[bank_name]],list_all_banks!$B$1:$C$691,2,FALSE)</f>
        <v>ESF41016544</v>
      </c>
      <c r="D1577" s="6" t="s">
        <v>597</v>
      </c>
      <c r="E1577" s="42" t="str">
        <f t="shared" si="24"/>
        <v>31.12.</v>
      </c>
      <c r="U1577" s="9"/>
      <c r="Y1577" s="31"/>
      <c r="AI1577" s="31"/>
      <c r="AQ1577" s="31"/>
      <c r="AU1577" s="9"/>
      <c r="BG1577" s="9"/>
    </row>
    <row r="1578" spans="1:61" s="44" customFormat="1" ht="15.75" thickBot="1" x14ac:dyDescent="0.3">
      <c r="A1578" t="s">
        <v>493</v>
      </c>
      <c r="B1578" s="5" t="s">
        <v>598</v>
      </c>
      <c r="C1578" s="5" t="str">
        <f>VLOOKUP(Tabelle1[[#This Row],[bank_name]],list_all_banks!$B$1:$C$691,2,FALSE)</f>
        <v>ESF45003993</v>
      </c>
      <c r="D1578" s="6" t="s">
        <v>599</v>
      </c>
      <c r="E1578" s="42" t="str">
        <f t="shared" si="24"/>
        <v>31.12.2014</v>
      </c>
      <c r="F1578">
        <v>2014</v>
      </c>
      <c r="G1578" s="5"/>
      <c r="H1578"/>
      <c r="I1578" s="9"/>
      <c r="J1578" s="9"/>
      <c r="K1578"/>
      <c r="L1578"/>
      <c r="M1578"/>
      <c r="N1578"/>
      <c r="O1578" s="6"/>
      <c r="P1578"/>
      <c r="Q1578"/>
      <c r="R1578"/>
      <c r="S1578"/>
      <c r="T1578" s="6"/>
      <c r="U1578"/>
      <c r="V1578"/>
      <c r="W1578"/>
      <c r="X1578" s="6"/>
      <c r="Y1578" s="31"/>
      <c r="Z1578"/>
      <c r="AA1578"/>
      <c r="AB1578"/>
      <c r="AC1578"/>
      <c r="AD1578"/>
      <c r="AE1578"/>
      <c r="AF1578"/>
      <c r="AG1578"/>
      <c r="AH1578"/>
      <c r="AI1578" s="31"/>
      <c r="AJ1578" s="6"/>
      <c r="AK1578"/>
      <c r="AL1578"/>
      <c r="AM1578"/>
      <c r="AN1578"/>
      <c r="AO1578"/>
      <c r="AP1578" s="6"/>
      <c r="AQ1578" s="31"/>
      <c r="AR1578"/>
      <c r="AS1578"/>
      <c r="AT1578"/>
      <c r="AU1578"/>
      <c r="AV1578"/>
      <c r="AW1578"/>
      <c r="AX1578"/>
      <c r="AY1578" s="6"/>
      <c r="AZ1578" s="42"/>
      <c r="BA1578" s="14" t="s">
        <v>2992</v>
      </c>
      <c r="BB1578" s="6" t="s">
        <v>1881</v>
      </c>
      <c r="BH1578" s="45"/>
      <c r="BI1578" t="s">
        <v>3146</v>
      </c>
    </row>
    <row r="1579" spans="1:61" x14ac:dyDescent="0.25">
      <c r="A1579" s="9" t="s">
        <v>493</v>
      </c>
      <c r="B1579" s="9" t="s">
        <v>600</v>
      </c>
      <c r="C1579" s="9" t="str">
        <f>VLOOKUP(Tabelle1[[#This Row],[bank_name]],list_all_banks!$B$1:$C$691,2,FALSE)</f>
        <v>ESF46025433</v>
      </c>
      <c r="D1579" s="6" t="s">
        <v>601</v>
      </c>
      <c r="E1579" s="42" t="str">
        <f t="shared" si="24"/>
        <v>31.12.</v>
      </c>
      <c r="F1579" s="9"/>
      <c r="G1579" s="9"/>
      <c r="H1579" s="9"/>
      <c r="I1579" s="9"/>
      <c r="J1579" s="9"/>
      <c r="K1579" s="9"/>
      <c r="L1579" s="9"/>
      <c r="M1579" s="9"/>
      <c r="N1579" s="9"/>
      <c r="P1579" s="9"/>
      <c r="Q1579" s="9"/>
      <c r="R1579" s="9"/>
      <c r="S1579" s="9"/>
      <c r="U1579" s="9"/>
      <c r="V1579" s="9"/>
      <c r="W1579" s="9"/>
      <c r="Y1579" s="112"/>
      <c r="Z1579" s="9"/>
      <c r="AA1579" s="9"/>
      <c r="AB1579" s="9"/>
      <c r="AC1579" s="9"/>
      <c r="AD1579" s="9"/>
      <c r="AE1579" s="9"/>
      <c r="AF1579" s="9"/>
      <c r="AG1579" s="9"/>
      <c r="AH1579" s="9"/>
      <c r="AI1579" s="112"/>
      <c r="AK1579" s="9"/>
      <c r="AL1579" s="9"/>
      <c r="AM1579" s="9"/>
      <c r="AN1579" s="9"/>
      <c r="AO1579" s="9"/>
      <c r="AQ1579" s="112"/>
      <c r="AR1579" s="9"/>
      <c r="AS1579" s="9"/>
      <c r="AT1579" s="9"/>
      <c r="AU1579" s="9"/>
      <c r="AV1579" s="9"/>
      <c r="AW1579" s="9"/>
      <c r="AX1579" s="9"/>
      <c r="BA1579" s="9"/>
      <c r="BC1579" s="9"/>
      <c r="BD1579" s="9"/>
      <c r="BE1579" s="9"/>
      <c r="BF1579" s="9"/>
      <c r="BG1579" s="9"/>
      <c r="BI1579" s="9"/>
    </row>
    <row r="1580" spans="1:61" s="9" customFormat="1" x14ac:dyDescent="0.25">
      <c r="A1580" t="s">
        <v>493</v>
      </c>
      <c r="B1580" t="s">
        <v>602</v>
      </c>
      <c r="C1580" t="str">
        <f>VLOOKUP(Tabelle1[[#This Row],[bank_name]],list_all_banks!$B$1:$C$691,2,FALSE)</f>
        <v>ESF46027504</v>
      </c>
      <c r="D1580" s="6" t="s">
        <v>603</v>
      </c>
      <c r="E1580" s="42" t="str">
        <f t="shared" si="24"/>
        <v>31.12.</v>
      </c>
      <c r="F1580"/>
      <c r="G1580"/>
      <c r="H1580"/>
      <c r="I1580"/>
      <c r="J1580"/>
      <c r="K1580"/>
      <c r="L1580"/>
      <c r="M1580"/>
      <c r="N1580"/>
      <c r="O1580" s="6"/>
      <c r="P1580"/>
      <c r="Q1580"/>
      <c r="R1580"/>
      <c r="S1580"/>
      <c r="T1580" s="6"/>
      <c r="V1580"/>
      <c r="W1580"/>
      <c r="X1580" s="6"/>
      <c r="Y1580" s="31"/>
      <c r="Z1580"/>
      <c r="AA1580"/>
      <c r="AB1580"/>
      <c r="AC1580"/>
      <c r="AD1580"/>
      <c r="AE1580"/>
      <c r="AF1580"/>
      <c r="AG1580"/>
      <c r="AH1580"/>
      <c r="AI1580" s="31"/>
      <c r="AJ1580" s="6"/>
      <c r="AK1580"/>
      <c r="AL1580"/>
      <c r="AM1580"/>
      <c r="AN1580"/>
      <c r="AO1580"/>
      <c r="AP1580" s="6"/>
      <c r="AQ1580" s="31"/>
      <c r="AR1580"/>
      <c r="AS1580"/>
      <c r="AT1580"/>
      <c r="AU1580"/>
      <c r="AV1580"/>
      <c r="AW1580"/>
      <c r="AX1580"/>
      <c r="AY1580" s="6"/>
      <c r="AZ1580" s="42"/>
      <c r="BA1580"/>
      <c r="BB1580" s="6"/>
      <c r="BH1580" s="6"/>
    </row>
    <row r="1581" spans="1:61" s="44" customFormat="1" ht="15.75" thickBot="1" x14ac:dyDescent="0.3">
      <c r="A1581" s="44" t="s">
        <v>493</v>
      </c>
      <c r="B1581" s="44" t="s">
        <v>604</v>
      </c>
      <c r="C1581" s="44" t="str">
        <f>VLOOKUP(Tabelle1[[#This Row],[bank_name]],list_all_banks!$B$1:$C$691,2,FALSE)</f>
        <v>ESF46043782</v>
      </c>
      <c r="D1581" s="45" t="s">
        <v>605</v>
      </c>
      <c r="E1581" s="46" t="str">
        <f t="shared" si="24"/>
        <v>31.12.</v>
      </c>
      <c r="O1581" s="45"/>
      <c r="T1581" s="45"/>
      <c r="X1581" s="45"/>
      <c r="Y1581" s="158"/>
      <c r="AI1581" s="158"/>
      <c r="AJ1581" s="45"/>
      <c r="AP1581" s="45"/>
      <c r="AQ1581" s="158"/>
      <c r="AY1581" s="45"/>
      <c r="AZ1581" s="46"/>
      <c r="BB1581" s="45"/>
      <c r="BH1581" s="45"/>
      <c r="BI1581" s="9"/>
    </row>
    <row r="1582" spans="1:61" s="60" customFormat="1" ht="15.75" thickBot="1" x14ac:dyDescent="0.3">
      <c r="A1582" s="167" t="s">
        <v>493</v>
      </c>
      <c r="B1582" s="60" t="s">
        <v>606</v>
      </c>
      <c r="C1582" s="60" t="str">
        <f>VLOOKUP(Tabelle1[[#This Row],[bank_name]],list_all_banks!$B$1:$C$691,2,FALSE)</f>
        <v>ESF46043790</v>
      </c>
      <c r="D1582" s="128" t="s">
        <v>607</v>
      </c>
      <c r="E1582" s="176" t="str">
        <f t="shared" si="24"/>
        <v>31.12.2015</v>
      </c>
      <c r="F1582" s="60">
        <v>2015</v>
      </c>
      <c r="G1582" s="60">
        <v>0</v>
      </c>
      <c r="H1582" s="60" t="s">
        <v>20</v>
      </c>
      <c r="I1582" s="60">
        <v>1</v>
      </c>
      <c r="J1582" s="60">
        <v>1</v>
      </c>
      <c r="K1582" s="60" t="s">
        <v>493</v>
      </c>
      <c r="L1582" s="60">
        <v>0</v>
      </c>
      <c r="M1582" s="60" t="s">
        <v>14</v>
      </c>
      <c r="N1582" s="60" t="s">
        <v>91</v>
      </c>
      <c r="O1582" s="128"/>
      <c r="P1582" s="60">
        <v>3</v>
      </c>
      <c r="Q1582" s="60">
        <v>0</v>
      </c>
      <c r="R1582" s="60">
        <v>0</v>
      </c>
      <c r="S1582" s="60">
        <v>1</v>
      </c>
      <c r="T1582" s="128"/>
      <c r="U1582" s="60">
        <v>0</v>
      </c>
      <c r="V1582" s="60">
        <v>0</v>
      </c>
      <c r="W1582" s="60" t="s">
        <v>20</v>
      </c>
      <c r="X1582" s="128"/>
      <c r="Y1582" s="154" t="s">
        <v>493</v>
      </c>
      <c r="Z1582" s="145">
        <v>6326</v>
      </c>
      <c r="AA1582" s="60">
        <v>22</v>
      </c>
      <c r="AB1582" s="145">
        <v>2144</v>
      </c>
      <c r="AC1582" s="60" t="s">
        <v>20</v>
      </c>
      <c r="AD1582" s="60" t="s">
        <v>20</v>
      </c>
      <c r="AE1582" s="60" t="s">
        <v>20</v>
      </c>
      <c r="AF1582" s="60" t="s">
        <v>20</v>
      </c>
      <c r="AG1582" s="60">
        <v>268</v>
      </c>
      <c r="AH1582" s="60" t="s">
        <v>20</v>
      </c>
      <c r="AI1582" s="178">
        <v>1</v>
      </c>
      <c r="AJ1582" s="128"/>
      <c r="AK1582" s="60">
        <v>1</v>
      </c>
      <c r="AL1582" s="60">
        <v>0</v>
      </c>
      <c r="AM1582" s="60">
        <v>0</v>
      </c>
      <c r="AN1582" s="60">
        <v>0</v>
      </c>
      <c r="AO1582" s="60">
        <v>0</v>
      </c>
      <c r="AP1582" s="128"/>
      <c r="AQ1582" s="155">
        <v>0</v>
      </c>
      <c r="AR1582" s="60" t="s">
        <v>20</v>
      </c>
      <c r="AS1582" s="60" t="s">
        <v>20</v>
      </c>
      <c r="AT1582" s="60">
        <v>0</v>
      </c>
      <c r="AU1582" s="60">
        <v>0</v>
      </c>
      <c r="AV1582" s="60">
        <v>0</v>
      </c>
      <c r="AY1582" s="128"/>
      <c r="AZ1582" s="176" t="s">
        <v>3120</v>
      </c>
      <c r="BA1582" s="60" t="s">
        <v>2448</v>
      </c>
      <c r="BB1582" s="128" t="s">
        <v>1485</v>
      </c>
      <c r="BH1582" s="128"/>
      <c r="BI1582" t="s">
        <v>3146</v>
      </c>
    </row>
    <row r="1583" spans="1:61" x14ac:dyDescent="0.25">
      <c r="A1583" s="9" t="s">
        <v>493</v>
      </c>
      <c r="B1583" s="9" t="s">
        <v>608</v>
      </c>
      <c r="C1583" s="9" t="str">
        <f>VLOOKUP(Tabelle1[[#This Row],[bank_name]],list_all_banks!$B$1:$C$691,2,FALSE)</f>
        <v>ESF46043816</v>
      </c>
      <c r="D1583" s="6" t="s">
        <v>609</v>
      </c>
      <c r="E1583" s="42" t="str">
        <f t="shared" si="24"/>
        <v>31.12.</v>
      </c>
      <c r="F1583" s="9"/>
      <c r="G1583" s="9"/>
      <c r="H1583" s="9"/>
      <c r="I1583" s="9"/>
      <c r="J1583" s="9"/>
      <c r="K1583" s="9"/>
      <c r="L1583" s="9"/>
      <c r="M1583" s="9"/>
      <c r="N1583" s="9"/>
      <c r="P1583" s="9"/>
      <c r="Q1583" s="9"/>
      <c r="R1583" s="9"/>
      <c r="S1583" s="9"/>
      <c r="U1583" s="9"/>
      <c r="V1583" s="9"/>
      <c r="W1583" s="9"/>
      <c r="Y1583" s="112"/>
      <c r="Z1583" s="9"/>
      <c r="AA1583" s="9"/>
      <c r="AB1583" s="9"/>
      <c r="AC1583" s="9"/>
      <c r="AD1583" s="9"/>
      <c r="AE1583" s="9"/>
      <c r="AF1583" s="9"/>
      <c r="AG1583" s="9"/>
      <c r="AH1583" s="9"/>
      <c r="AI1583" s="112"/>
      <c r="AK1583" s="9"/>
      <c r="AL1583" s="9"/>
      <c r="AM1583" s="9"/>
      <c r="AN1583" s="9"/>
      <c r="AO1583" s="9"/>
      <c r="AQ1583" s="9"/>
      <c r="AR1583" s="9"/>
      <c r="AS1583" s="9"/>
      <c r="AT1583" s="9"/>
      <c r="AU1583" s="9"/>
      <c r="AV1583" s="9"/>
      <c r="AW1583" s="9"/>
      <c r="AX1583" s="9"/>
      <c r="BA1583" s="9"/>
      <c r="BG1583" s="9"/>
    </row>
    <row r="1584" spans="1:61" x14ac:dyDescent="0.25">
      <c r="A1584" t="s">
        <v>493</v>
      </c>
      <c r="B1584" t="s">
        <v>610</v>
      </c>
      <c r="C1584" t="str">
        <f>VLOOKUP(Tabelle1[[#This Row],[bank_name]],list_all_banks!$B$1:$C$691,2,FALSE)</f>
        <v>ESF46043824</v>
      </c>
      <c r="D1584" s="6" t="s">
        <v>611</v>
      </c>
      <c r="E1584" s="42" t="str">
        <f t="shared" si="24"/>
        <v>31.12.</v>
      </c>
      <c r="Y1584" s="31"/>
      <c r="AI1584" s="31"/>
      <c r="BG1584" s="9"/>
    </row>
    <row r="1585" spans="1:61" x14ac:dyDescent="0.25">
      <c r="A1585" t="s">
        <v>493</v>
      </c>
      <c r="B1585" t="s">
        <v>612</v>
      </c>
      <c r="C1585" t="str">
        <f>VLOOKUP(Tabelle1[[#This Row],[bank_name]],list_all_banks!$B$1:$C$691,2,FALSE)</f>
        <v>ESF46047809</v>
      </c>
      <c r="D1585" s="6" t="s">
        <v>613</v>
      </c>
      <c r="E1585" s="42" t="str">
        <f t="shared" si="24"/>
        <v>31.12.</v>
      </c>
      <c r="Y1585" s="31"/>
      <c r="AI1585" s="31"/>
      <c r="BG1585" s="9"/>
    </row>
    <row r="1586" spans="1:61" s="44" customFormat="1" ht="15.75" thickBot="1" x14ac:dyDescent="0.3">
      <c r="A1586" s="44" t="s">
        <v>493</v>
      </c>
      <c r="B1586" s="44" t="s">
        <v>614</v>
      </c>
      <c r="C1586" s="44" t="str">
        <f>VLOOKUP(Tabelle1[[#This Row],[bank_name]],list_all_banks!$B$1:$C$691,2,FALSE)</f>
        <v>ESF46163598</v>
      </c>
      <c r="D1586" s="45" t="s">
        <v>615</v>
      </c>
      <c r="E1586" s="46" t="str">
        <f t="shared" si="24"/>
        <v>31.12.</v>
      </c>
      <c r="O1586" s="45"/>
      <c r="T1586" s="45"/>
      <c r="X1586" s="45"/>
      <c r="Y1586" s="158"/>
      <c r="AI1586" s="158"/>
      <c r="AJ1586" s="45"/>
      <c r="AP1586" s="45"/>
      <c r="AY1586" s="45"/>
      <c r="AZ1586" s="46"/>
      <c r="BB1586" s="45"/>
      <c r="BH1586" s="45"/>
      <c r="BI1586" s="9"/>
    </row>
    <row r="1587" spans="1:61" s="60" customFormat="1" ht="15.75" thickBot="1" x14ac:dyDescent="0.3">
      <c r="A1587" s="167" t="s">
        <v>493</v>
      </c>
      <c r="B1587" s="60" t="s">
        <v>616</v>
      </c>
      <c r="C1587" s="60" t="str">
        <f>VLOOKUP(Tabelle1[[#This Row],[bank_name]],list_all_banks!$B$1:$C$691,2,FALSE)</f>
        <v>ESF75076935</v>
      </c>
      <c r="D1587" s="128" t="s">
        <v>617</v>
      </c>
      <c r="E1587" s="176" t="str">
        <f t="shared" si="24"/>
        <v>31.12.2014</v>
      </c>
      <c r="F1587" s="60">
        <v>2014</v>
      </c>
      <c r="G1587" s="60">
        <v>1</v>
      </c>
      <c r="H1587" s="60">
        <v>2</v>
      </c>
      <c r="I1587" s="60" t="s">
        <v>1382</v>
      </c>
      <c r="J1587" s="60">
        <v>2</v>
      </c>
      <c r="K1587" s="60" t="s">
        <v>1366</v>
      </c>
      <c r="L1587" s="60">
        <v>0</v>
      </c>
      <c r="M1587" s="60" t="s">
        <v>14</v>
      </c>
      <c r="N1587" s="60" t="s">
        <v>91</v>
      </c>
      <c r="O1587" s="128"/>
      <c r="P1587" s="60">
        <v>3</v>
      </c>
      <c r="Q1587" s="60">
        <v>0</v>
      </c>
      <c r="R1587" s="60">
        <v>0</v>
      </c>
      <c r="S1587" s="60">
        <v>1</v>
      </c>
      <c r="T1587" s="128"/>
      <c r="U1587" s="60">
        <v>0</v>
      </c>
      <c r="V1587" s="60">
        <v>0</v>
      </c>
      <c r="W1587" s="60" t="s">
        <v>20</v>
      </c>
      <c r="X1587" s="128"/>
      <c r="Y1587" s="154" t="s">
        <v>493</v>
      </c>
      <c r="Z1587" s="145">
        <v>517802</v>
      </c>
      <c r="AA1587" s="145">
        <v>2560</v>
      </c>
      <c r="AB1587" s="145">
        <v>123982</v>
      </c>
      <c r="AC1587" s="145" t="s">
        <v>20</v>
      </c>
      <c r="AD1587" s="60" t="s">
        <v>20</v>
      </c>
      <c r="AE1587" s="60" t="s">
        <v>20</v>
      </c>
      <c r="AF1587" s="60" t="s">
        <v>20</v>
      </c>
      <c r="AG1587" s="145">
        <v>14693</v>
      </c>
      <c r="AH1587" s="60" t="s">
        <v>20</v>
      </c>
      <c r="AI1587" s="155">
        <v>3</v>
      </c>
      <c r="AJ1587" s="128"/>
      <c r="AK1587" s="60">
        <v>1</v>
      </c>
      <c r="AL1587" s="60">
        <v>0</v>
      </c>
      <c r="AM1587" s="60">
        <v>0</v>
      </c>
      <c r="AN1587" s="60">
        <v>0</v>
      </c>
      <c r="AO1587" s="60">
        <v>0</v>
      </c>
      <c r="AP1587" s="128"/>
      <c r="AQ1587" s="60">
        <v>3</v>
      </c>
      <c r="AR1587" s="60" t="s">
        <v>20</v>
      </c>
      <c r="AS1587" s="60" t="s">
        <v>20</v>
      </c>
      <c r="AT1587" s="60">
        <v>3</v>
      </c>
      <c r="AU1587" s="60">
        <v>0</v>
      </c>
      <c r="AV1587" s="60">
        <v>0</v>
      </c>
      <c r="AY1587" s="128" t="s">
        <v>2993</v>
      </c>
      <c r="AZ1587" s="176" t="s">
        <v>3120</v>
      </c>
      <c r="BA1587" s="60" t="s">
        <v>2449</v>
      </c>
      <c r="BB1587" s="128" t="s">
        <v>1486</v>
      </c>
      <c r="BH1587" s="128"/>
      <c r="BI1587" t="s">
        <v>3146</v>
      </c>
    </row>
    <row r="1588" spans="1:61" s="60" customFormat="1" ht="15.75" thickBot="1" x14ac:dyDescent="0.3">
      <c r="A1588" s="167" t="s">
        <v>493</v>
      </c>
      <c r="B1588" s="60" t="s">
        <v>616</v>
      </c>
      <c r="C1588" s="60" t="str">
        <f>VLOOKUP(Tabelle1[[#This Row],[bank_name]],list_all_banks!$B$1:$C$691,2,FALSE)</f>
        <v>ESF75076935</v>
      </c>
      <c r="D1588" s="128" t="s">
        <v>618</v>
      </c>
      <c r="E1588" s="176" t="str">
        <f t="shared" si="24"/>
        <v>31.12.2015</v>
      </c>
      <c r="F1588" s="60">
        <v>2015</v>
      </c>
      <c r="G1588" s="60">
        <v>1</v>
      </c>
      <c r="H1588" s="60">
        <v>2</v>
      </c>
      <c r="I1588" s="155">
        <v>1</v>
      </c>
      <c r="J1588" s="60">
        <v>2</v>
      </c>
      <c r="K1588" s="60" t="s">
        <v>1366</v>
      </c>
      <c r="L1588" s="60">
        <v>0</v>
      </c>
      <c r="M1588" s="60" t="s">
        <v>14</v>
      </c>
      <c r="N1588" s="60" t="s">
        <v>91</v>
      </c>
      <c r="O1588" s="128"/>
      <c r="P1588" s="60">
        <v>3</v>
      </c>
      <c r="Q1588" s="60">
        <v>0</v>
      </c>
      <c r="R1588" s="60">
        <v>0</v>
      </c>
      <c r="S1588" s="60">
        <v>1</v>
      </c>
      <c r="T1588" s="128"/>
      <c r="U1588" s="60">
        <v>0</v>
      </c>
      <c r="V1588" s="60">
        <v>0</v>
      </c>
      <c r="W1588" s="60" t="s">
        <v>20</v>
      </c>
      <c r="X1588" s="128"/>
      <c r="Y1588" s="154" t="s">
        <v>493</v>
      </c>
      <c r="Z1588" s="145">
        <v>463897</v>
      </c>
      <c r="AA1588" s="145">
        <v>2511</v>
      </c>
      <c r="AB1588" s="145">
        <v>119578</v>
      </c>
      <c r="AC1588" s="145" t="s">
        <v>20</v>
      </c>
      <c r="AD1588" s="60" t="s">
        <v>20</v>
      </c>
      <c r="AE1588" s="60" t="s">
        <v>20</v>
      </c>
      <c r="AF1588" s="60" t="s">
        <v>20</v>
      </c>
      <c r="AG1588" s="145">
        <v>9253</v>
      </c>
      <c r="AH1588" s="60" t="s">
        <v>20</v>
      </c>
      <c r="AI1588" s="155">
        <v>3</v>
      </c>
      <c r="AJ1588" s="128"/>
      <c r="AK1588" s="60">
        <v>1</v>
      </c>
      <c r="AL1588" s="60">
        <v>0</v>
      </c>
      <c r="AM1588" s="60">
        <v>0</v>
      </c>
      <c r="AN1588" s="60">
        <v>0</v>
      </c>
      <c r="AO1588" s="60">
        <v>0</v>
      </c>
      <c r="AP1588" s="128"/>
      <c r="AQ1588" s="60">
        <v>3</v>
      </c>
      <c r="AR1588" s="60" t="s">
        <v>20</v>
      </c>
      <c r="AS1588" s="60" t="s">
        <v>20</v>
      </c>
      <c r="AT1588" s="60">
        <v>3</v>
      </c>
      <c r="AU1588" s="60">
        <v>0</v>
      </c>
      <c r="AV1588" s="60">
        <v>0</v>
      </c>
      <c r="AY1588" s="128" t="s">
        <v>2994</v>
      </c>
      <c r="AZ1588" s="46" t="s">
        <v>3120</v>
      </c>
      <c r="BA1588" s="60" t="s">
        <v>2450</v>
      </c>
      <c r="BB1588" s="128" t="s">
        <v>1487</v>
      </c>
      <c r="BH1588" s="128"/>
      <c r="BI1588" t="s">
        <v>3146</v>
      </c>
    </row>
    <row r="1589" spans="1:61" x14ac:dyDescent="0.25">
      <c r="A1589" t="s">
        <v>493</v>
      </c>
      <c r="B1589" t="s">
        <v>619</v>
      </c>
      <c r="C1589" t="str">
        <f>VLOOKUP(Tabelle1[[#This Row],[bank_name]],list_all_banks!$B$1:$C$691,2,FALSE)</f>
        <v>ESF91119065</v>
      </c>
      <c r="D1589" s="6" t="s">
        <v>620</v>
      </c>
      <c r="E1589" s="42" t="str">
        <f t="shared" si="24"/>
        <v>31.12.</v>
      </c>
      <c r="BG1589" s="9"/>
    </row>
    <row r="1590" spans="1:61" x14ac:dyDescent="0.25">
      <c r="A1590" t="s">
        <v>493</v>
      </c>
      <c r="B1590" t="s">
        <v>621</v>
      </c>
      <c r="C1590" t="str">
        <f>VLOOKUP(Tabelle1[[#This Row],[bank_name]],list_all_banks!$B$1:$C$691,2,FALSE)</f>
        <v>ESF96828728</v>
      </c>
      <c r="D1590" s="6" t="s">
        <v>622</v>
      </c>
      <c r="E1590" s="42" t="str">
        <f t="shared" si="24"/>
        <v>31.12.</v>
      </c>
      <c r="BG1590" s="9"/>
    </row>
    <row r="1591" spans="1:61" x14ac:dyDescent="0.25">
      <c r="A1591" t="s">
        <v>493</v>
      </c>
      <c r="B1591" t="s">
        <v>623</v>
      </c>
      <c r="C1591" t="str">
        <f>VLOOKUP(Tabelle1[[#This Row],[bank_name]],list_all_banks!$B$1:$C$691,2,FALSE)</f>
        <v>ESF99320848</v>
      </c>
      <c r="D1591" s="6" t="s">
        <v>624</v>
      </c>
      <c r="E1591" s="42" t="str">
        <f t="shared" si="24"/>
        <v>31.12.</v>
      </c>
      <c r="BG1591" s="9"/>
    </row>
    <row r="1592" spans="1:61" s="44" customFormat="1" ht="15.75" thickBot="1" x14ac:dyDescent="0.3">
      <c r="A1592" s="44" t="s">
        <v>493</v>
      </c>
      <c r="B1592" s="44" t="s">
        <v>625</v>
      </c>
      <c r="C1592" s="44" t="str">
        <f>VLOOKUP(Tabelle1[[#This Row],[bank_name]],list_all_banks!$B$1:$C$691,2,FALSE)</f>
        <v>ESG18000802</v>
      </c>
      <c r="D1592" s="45" t="s">
        <v>626</v>
      </c>
      <c r="E1592" s="46" t="str">
        <f t="shared" si="24"/>
        <v>31.12.</v>
      </c>
      <c r="O1592" s="45"/>
      <c r="T1592" s="45"/>
      <c r="X1592" s="45"/>
      <c r="AJ1592" s="45"/>
      <c r="AP1592" s="45"/>
      <c r="AY1592" s="45"/>
      <c r="AZ1592" s="46"/>
      <c r="BB1592" s="45"/>
      <c r="BH1592" s="45"/>
      <c r="BI1592" s="9"/>
    </row>
    <row r="1593" spans="1:61" s="44" customFormat="1" ht="15.75" thickBot="1" x14ac:dyDescent="0.3">
      <c r="A1593" s="44" t="s">
        <v>493</v>
      </c>
      <c r="B1593" s="57" t="s">
        <v>627</v>
      </c>
      <c r="C1593" s="57" t="str">
        <f>VLOOKUP(Tabelle1[[#This Row],[bank_name]],list_all_banks!$B$1:$C$691,2,FALSE)</f>
        <v>ESG28206936</v>
      </c>
      <c r="D1593" s="45" t="s">
        <v>628</v>
      </c>
      <c r="E1593" s="46" t="str">
        <f t="shared" si="24"/>
        <v>31.12.2014</v>
      </c>
      <c r="F1593" s="44">
        <v>2014</v>
      </c>
      <c r="O1593" s="45"/>
      <c r="T1593" s="45"/>
      <c r="X1593" s="45"/>
      <c r="AJ1593" s="45"/>
      <c r="AP1593" s="45"/>
      <c r="AY1593" s="45"/>
      <c r="AZ1593" s="122" t="s">
        <v>1954</v>
      </c>
      <c r="BA1593" s="47" t="s">
        <v>2995</v>
      </c>
      <c r="BB1593" s="45"/>
      <c r="BH1593" s="45"/>
      <c r="BI1593" t="s">
        <v>3146</v>
      </c>
    </row>
    <row r="1594" spans="1:61" s="44" customFormat="1" ht="15.75" thickBot="1" x14ac:dyDescent="0.3">
      <c r="A1594" s="44" t="s">
        <v>493</v>
      </c>
      <c r="B1594" s="57" t="s">
        <v>627</v>
      </c>
      <c r="C1594" s="57" t="str">
        <f>VLOOKUP(Tabelle1[[#This Row],[bank_name]],list_all_banks!$B$1:$C$691,2,FALSE)</f>
        <v>ESG28206936</v>
      </c>
      <c r="D1594" s="45" t="s">
        <v>628</v>
      </c>
      <c r="E1594" s="46" t="str">
        <f t="shared" si="24"/>
        <v>31.12.2015</v>
      </c>
      <c r="F1594" s="44">
        <v>2015</v>
      </c>
      <c r="O1594" s="45"/>
      <c r="T1594" s="45"/>
      <c r="X1594" s="45"/>
      <c r="AJ1594" s="45"/>
      <c r="AP1594" s="45"/>
      <c r="AY1594" s="45"/>
      <c r="AZ1594" s="122" t="s">
        <v>1954</v>
      </c>
      <c r="BA1594" s="47" t="s">
        <v>2996</v>
      </c>
      <c r="BB1594" s="45"/>
      <c r="BH1594" s="45"/>
      <c r="BI1594" t="s">
        <v>3146</v>
      </c>
    </row>
    <row r="1595" spans="1:61" x14ac:dyDescent="0.25">
      <c r="A1595" t="s">
        <v>493</v>
      </c>
      <c r="B1595" s="5" t="s">
        <v>629</v>
      </c>
      <c r="C1595" s="5" t="str">
        <f>VLOOKUP(Tabelle1[[#This Row],[bank_name]],list_all_banks!$B$1:$C$691,2,FALSE)</f>
        <v>ESG48412720</v>
      </c>
      <c r="D1595" s="6" t="s">
        <v>630</v>
      </c>
      <c r="E1595" s="42" t="str">
        <f t="shared" si="24"/>
        <v>31.12.2014</v>
      </c>
      <c r="F1595">
        <v>2014</v>
      </c>
      <c r="G1595" s="5">
        <v>1</v>
      </c>
      <c r="H1595">
        <v>2</v>
      </c>
      <c r="I1595" t="s">
        <v>1382</v>
      </c>
      <c r="J1595" t="s">
        <v>1382</v>
      </c>
      <c r="K1595" t="s">
        <v>493</v>
      </c>
      <c r="L1595">
        <v>0</v>
      </c>
      <c r="M1595" t="s">
        <v>14</v>
      </c>
      <c r="N1595" t="s">
        <v>91</v>
      </c>
      <c r="P1595">
        <v>3</v>
      </c>
      <c r="Q1595">
        <v>0</v>
      </c>
      <c r="R1595">
        <v>0</v>
      </c>
      <c r="S1595">
        <v>0</v>
      </c>
      <c r="U1595">
        <v>0</v>
      </c>
      <c r="V1595">
        <v>0</v>
      </c>
      <c r="W1595" t="s">
        <v>20</v>
      </c>
      <c r="X1595" s="6" t="s">
        <v>2742</v>
      </c>
      <c r="Y1595" t="s">
        <v>493</v>
      </c>
      <c r="Z1595" s="34">
        <v>1247599</v>
      </c>
      <c r="AA1595" s="34">
        <v>6881</v>
      </c>
      <c r="AB1595" s="34">
        <v>146968</v>
      </c>
      <c r="AC1595" s="13" t="s">
        <v>20</v>
      </c>
      <c r="AD1595" s="13" t="s">
        <v>20</v>
      </c>
      <c r="AE1595" s="13" t="s">
        <v>20</v>
      </c>
      <c r="AF1595" s="13" t="s">
        <v>20</v>
      </c>
      <c r="AG1595" s="34">
        <v>3660</v>
      </c>
      <c r="AH1595">
        <v>0</v>
      </c>
      <c r="AI1595">
        <v>1</v>
      </c>
      <c r="AK1595">
        <v>1</v>
      </c>
      <c r="AL1595">
        <v>0</v>
      </c>
      <c r="AM1595">
        <v>3</v>
      </c>
      <c r="AN1595">
        <v>0</v>
      </c>
      <c r="AO1595">
        <v>0</v>
      </c>
      <c r="AQ1595">
        <v>3</v>
      </c>
      <c r="AR1595" t="s">
        <v>20</v>
      </c>
      <c r="AS1595" t="s">
        <v>20</v>
      </c>
      <c r="AT1595">
        <v>2</v>
      </c>
      <c r="AU1595">
        <v>0</v>
      </c>
      <c r="AV1595">
        <v>0</v>
      </c>
      <c r="BA1595" s="14" t="s">
        <v>2997</v>
      </c>
      <c r="BB1595" s="6" t="s">
        <v>1894</v>
      </c>
      <c r="BG1595" s="9"/>
      <c r="BI1595" t="s">
        <v>3146</v>
      </c>
    </row>
    <row r="1596" spans="1:61" s="44" customFormat="1" ht="15.75" thickBot="1" x14ac:dyDescent="0.3">
      <c r="A1596" s="44" t="s">
        <v>493</v>
      </c>
      <c r="B1596" s="57" t="s">
        <v>629</v>
      </c>
      <c r="C1596" s="57" t="str">
        <f>VLOOKUP(Tabelle1[[#This Row],[bank_name]],list_all_banks!$B$1:$C$691,2,FALSE)</f>
        <v>ESG48412720</v>
      </c>
      <c r="D1596" s="45" t="s">
        <v>630</v>
      </c>
      <c r="E1596" s="46" t="str">
        <f t="shared" si="24"/>
        <v>31.12.2014</v>
      </c>
      <c r="F1596" s="44">
        <v>2014</v>
      </c>
      <c r="G1596" s="57">
        <v>1</v>
      </c>
      <c r="H1596" s="44">
        <v>2</v>
      </c>
      <c r="I1596" s="44" t="s">
        <v>1382</v>
      </c>
      <c r="J1596" s="44" t="s">
        <v>1382</v>
      </c>
      <c r="K1596" s="44" t="s">
        <v>493</v>
      </c>
      <c r="L1596" s="44">
        <v>0</v>
      </c>
      <c r="M1596" s="44" t="s">
        <v>14</v>
      </c>
      <c r="N1596" s="44" t="s">
        <v>91</v>
      </c>
      <c r="O1596" s="45"/>
      <c r="P1596" s="44">
        <v>3</v>
      </c>
      <c r="Q1596" s="44">
        <v>0</v>
      </c>
      <c r="R1596" s="44">
        <v>0</v>
      </c>
      <c r="S1596" s="44">
        <v>0</v>
      </c>
      <c r="T1596" s="45"/>
      <c r="U1596" s="44">
        <v>0</v>
      </c>
      <c r="V1596" s="44">
        <v>0</v>
      </c>
      <c r="W1596" s="44" t="s">
        <v>20</v>
      </c>
      <c r="X1596" s="45" t="s">
        <v>2742</v>
      </c>
      <c r="Y1596" s="44" t="s">
        <v>658</v>
      </c>
      <c r="Z1596" s="140">
        <v>2803</v>
      </c>
      <c r="AA1596" s="44">
        <v>31</v>
      </c>
      <c r="AB1596" s="44">
        <v>-316</v>
      </c>
      <c r="AC1596" s="123" t="s">
        <v>20</v>
      </c>
      <c r="AD1596" s="123" t="s">
        <v>20</v>
      </c>
      <c r="AE1596" s="123" t="s">
        <v>20</v>
      </c>
      <c r="AF1596" s="123" t="s">
        <v>20</v>
      </c>
      <c r="AG1596" s="44">
        <v>21</v>
      </c>
      <c r="AH1596" s="44">
        <v>0</v>
      </c>
      <c r="AI1596" s="44">
        <v>1</v>
      </c>
      <c r="AJ1596" s="45"/>
      <c r="AK1596" s="44">
        <v>1</v>
      </c>
      <c r="AL1596" s="44">
        <v>0</v>
      </c>
      <c r="AM1596" s="44">
        <v>3</v>
      </c>
      <c r="AN1596" s="44">
        <v>0</v>
      </c>
      <c r="AO1596" s="44">
        <v>0</v>
      </c>
      <c r="AP1596" s="45"/>
      <c r="AQ1596" s="44">
        <v>3</v>
      </c>
      <c r="AR1596" s="44" t="s">
        <v>20</v>
      </c>
      <c r="AS1596" s="44" t="s">
        <v>20</v>
      </c>
      <c r="AT1596" s="44">
        <v>2</v>
      </c>
      <c r="AU1596" s="44">
        <v>0</v>
      </c>
      <c r="AV1596" s="44">
        <v>0</v>
      </c>
      <c r="AY1596" s="45"/>
      <c r="AZ1596" s="46"/>
      <c r="BA1596" s="47" t="s">
        <v>2997</v>
      </c>
      <c r="BB1596" s="45" t="s">
        <v>1894</v>
      </c>
      <c r="BH1596" s="45"/>
      <c r="BI1596" t="s">
        <v>3146</v>
      </c>
    </row>
    <row r="1597" spans="1:61" s="9" customFormat="1" x14ac:dyDescent="0.25">
      <c r="A1597" t="s">
        <v>493</v>
      </c>
      <c r="B1597" s="5" t="s">
        <v>629</v>
      </c>
      <c r="C1597" s="5" t="str">
        <f>VLOOKUP(Tabelle1[[#This Row],[bank_name]],list_all_banks!$B$1:$C$691,2,FALSE)</f>
        <v>ESG48412720</v>
      </c>
      <c r="D1597" s="6" t="s">
        <v>630</v>
      </c>
      <c r="E1597" s="95" t="str">
        <f t="shared" si="24"/>
        <v>31.12.2015</v>
      </c>
      <c r="F1597" s="9">
        <v>2015</v>
      </c>
      <c r="G1597" s="53">
        <v>1</v>
      </c>
      <c r="H1597" s="9">
        <v>2</v>
      </c>
      <c r="I1597" s="9" t="s">
        <v>1382</v>
      </c>
      <c r="J1597" s="9">
        <v>2</v>
      </c>
      <c r="K1597" s="9" t="s">
        <v>1366</v>
      </c>
      <c r="L1597" s="9">
        <v>0</v>
      </c>
      <c r="M1597" s="9" t="s">
        <v>14</v>
      </c>
      <c r="N1597" s="9" t="s">
        <v>91</v>
      </c>
      <c r="O1597" s="6"/>
      <c r="P1597" s="9">
        <v>3</v>
      </c>
      <c r="Q1597" s="9">
        <v>0</v>
      </c>
      <c r="R1597" s="9">
        <v>0</v>
      </c>
      <c r="S1597" s="9">
        <v>0</v>
      </c>
      <c r="T1597" s="6"/>
      <c r="U1597" s="9">
        <v>0</v>
      </c>
      <c r="V1597" s="9">
        <v>0</v>
      </c>
      <c r="W1597" s="9" t="s">
        <v>20</v>
      </c>
      <c r="X1597" s="6" t="s">
        <v>2742</v>
      </c>
      <c r="Y1597" s="9" t="s">
        <v>493</v>
      </c>
      <c r="Z1597" s="9">
        <v>1180256</v>
      </c>
      <c r="AA1597" s="9">
        <v>6517</v>
      </c>
      <c r="AB1597" s="9">
        <v>203702</v>
      </c>
      <c r="AC1597" s="13" t="s">
        <v>20</v>
      </c>
      <c r="AD1597" s="13" t="s">
        <v>20</v>
      </c>
      <c r="AE1597" s="13" t="s">
        <v>20</v>
      </c>
      <c r="AF1597" s="13" t="s">
        <v>20</v>
      </c>
      <c r="AG1597" s="9">
        <v>14956</v>
      </c>
      <c r="AH1597" s="9">
        <v>0</v>
      </c>
      <c r="AI1597" s="9">
        <v>1</v>
      </c>
      <c r="AJ1597" s="6"/>
      <c r="AK1597" s="9">
        <v>1</v>
      </c>
      <c r="AL1597" s="9">
        <v>0</v>
      </c>
      <c r="AM1597" s="9">
        <v>3</v>
      </c>
      <c r="AN1597" s="9">
        <v>0</v>
      </c>
      <c r="AO1597" s="9">
        <v>0</v>
      </c>
      <c r="AP1597" s="6"/>
      <c r="AQ1597" s="9">
        <v>3</v>
      </c>
      <c r="AR1597" s="9" t="s">
        <v>20</v>
      </c>
      <c r="AS1597" s="9" t="s">
        <v>20</v>
      </c>
      <c r="AT1597" s="9">
        <v>2</v>
      </c>
      <c r="AU1597" s="9">
        <v>0</v>
      </c>
      <c r="AV1597" s="9">
        <v>0</v>
      </c>
      <c r="AY1597" s="6"/>
      <c r="AZ1597" s="42"/>
      <c r="BA1597" s="63" t="s">
        <v>2998</v>
      </c>
      <c r="BB1597" s="6" t="s">
        <v>2743</v>
      </c>
      <c r="BH1597" s="6"/>
      <c r="BI1597" t="s">
        <v>3146</v>
      </c>
    </row>
    <row r="1598" spans="1:61" s="44" customFormat="1" ht="15.75" thickBot="1" x14ac:dyDescent="0.3">
      <c r="A1598" s="44" t="s">
        <v>493</v>
      </c>
      <c r="B1598" s="57" t="s">
        <v>629</v>
      </c>
      <c r="C1598" s="57" t="str">
        <f>VLOOKUP(Tabelle1[[#This Row],[bank_name]],list_all_banks!$B$1:$C$691,2,FALSE)</f>
        <v>ESG48412720</v>
      </c>
      <c r="D1598" s="45" t="s">
        <v>630</v>
      </c>
      <c r="E1598" s="46" t="str">
        <f t="shared" si="24"/>
        <v>31.12.2015</v>
      </c>
      <c r="F1598" s="44">
        <v>2015</v>
      </c>
      <c r="G1598" s="57">
        <v>1</v>
      </c>
      <c r="H1598" s="44">
        <v>2</v>
      </c>
      <c r="I1598" s="44" t="s">
        <v>1382</v>
      </c>
      <c r="J1598" s="44">
        <v>2</v>
      </c>
      <c r="K1598" s="44" t="s">
        <v>1366</v>
      </c>
      <c r="L1598" s="44">
        <v>0</v>
      </c>
      <c r="M1598" s="44" t="s">
        <v>14</v>
      </c>
      <c r="N1598" s="44" t="s">
        <v>91</v>
      </c>
      <c r="O1598" s="45"/>
      <c r="P1598" s="44">
        <v>3</v>
      </c>
      <c r="Q1598" s="44">
        <v>0</v>
      </c>
      <c r="R1598" s="44">
        <v>0</v>
      </c>
      <c r="S1598" s="44">
        <v>0</v>
      </c>
      <c r="T1598" s="45"/>
      <c r="U1598" s="44">
        <v>0</v>
      </c>
      <c r="V1598" s="44">
        <v>0</v>
      </c>
      <c r="W1598" s="44" t="s">
        <v>20</v>
      </c>
      <c r="X1598" s="45" t="s">
        <v>2742</v>
      </c>
      <c r="Y1598" s="44" t="s">
        <v>658</v>
      </c>
      <c r="Z1598" s="44">
        <v>2873</v>
      </c>
      <c r="AA1598" s="44">
        <v>14</v>
      </c>
      <c r="AB1598" s="44">
        <v>576</v>
      </c>
      <c r="AC1598" s="123" t="s">
        <v>20</v>
      </c>
      <c r="AD1598" s="123" t="s">
        <v>20</v>
      </c>
      <c r="AE1598" s="123" t="s">
        <v>20</v>
      </c>
      <c r="AF1598" s="123" t="s">
        <v>20</v>
      </c>
      <c r="AG1598" s="44">
        <v>25</v>
      </c>
      <c r="AH1598" s="44">
        <v>0</v>
      </c>
      <c r="AI1598" s="44">
        <v>1</v>
      </c>
      <c r="AJ1598" s="45"/>
      <c r="AK1598" s="44">
        <v>1</v>
      </c>
      <c r="AL1598" s="44">
        <v>0</v>
      </c>
      <c r="AM1598" s="44">
        <v>3</v>
      </c>
      <c r="AN1598" s="44">
        <v>0</v>
      </c>
      <c r="AO1598" s="44">
        <v>0</v>
      </c>
      <c r="AP1598" s="45"/>
      <c r="AQ1598" s="44">
        <v>3</v>
      </c>
      <c r="AR1598" s="44" t="s">
        <v>20</v>
      </c>
      <c r="AS1598" s="44" t="s">
        <v>20</v>
      </c>
      <c r="AT1598" s="44">
        <v>2</v>
      </c>
      <c r="AU1598" s="44">
        <v>0</v>
      </c>
      <c r="AV1598" s="44">
        <v>0</v>
      </c>
      <c r="AY1598" s="45"/>
      <c r="AZ1598" s="46"/>
      <c r="BA1598" s="47" t="s">
        <v>2998</v>
      </c>
      <c r="BB1598" s="45" t="s">
        <v>2743</v>
      </c>
      <c r="BH1598" s="45"/>
      <c r="BI1598" t="s">
        <v>3146</v>
      </c>
    </row>
    <row r="1599" spans="1:61" s="9" customFormat="1" x14ac:dyDescent="0.25">
      <c r="A1599" t="s">
        <v>493</v>
      </c>
      <c r="B1599" s="5" t="s">
        <v>629</v>
      </c>
      <c r="C1599" s="5" t="str">
        <f>VLOOKUP(Tabelle1[[#This Row],[bank_name]],list_all_banks!$B$1:$C$691,2,FALSE)</f>
        <v>ESG48412720</v>
      </c>
      <c r="D1599" s="6" t="s">
        <v>630</v>
      </c>
      <c r="E1599" s="42" t="str">
        <f t="shared" si="24"/>
        <v>31.12.2016</v>
      </c>
      <c r="F1599" s="9">
        <v>2016</v>
      </c>
      <c r="G1599" s="53">
        <v>1</v>
      </c>
      <c r="H1599" s="9">
        <v>2</v>
      </c>
      <c r="I1599" s="9" t="s">
        <v>1382</v>
      </c>
      <c r="J1599" s="9">
        <v>2</v>
      </c>
      <c r="K1599" s="9" t="s">
        <v>1366</v>
      </c>
      <c r="L1599" s="9">
        <v>0</v>
      </c>
      <c r="M1599" s="9" t="s">
        <v>14</v>
      </c>
      <c r="N1599" s="9" t="s">
        <v>91</v>
      </c>
      <c r="O1599" s="6"/>
      <c r="P1599" s="9">
        <v>3</v>
      </c>
      <c r="Q1599" s="9">
        <v>0</v>
      </c>
      <c r="R1599" s="9">
        <v>0</v>
      </c>
      <c r="S1599" s="9">
        <v>0</v>
      </c>
      <c r="T1599" s="6"/>
      <c r="U1599" s="9">
        <v>0</v>
      </c>
      <c r="V1599" s="9">
        <v>0</v>
      </c>
      <c r="W1599" s="9" t="s">
        <v>20</v>
      </c>
      <c r="X1599" s="6" t="s">
        <v>2742</v>
      </c>
      <c r="Y1599" s="9" t="s">
        <v>493</v>
      </c>
      <c r="Z1599" s="87">
        <v>1254169</v>
      </c>
      <c r="AA1599" s="9">
        <v>6178</v>
      </c>
      <c r="AB1599" s="9">
        <v>313687</v>
      </c>
      <c r="AC1599" s="13" t="s">
        <v>20</v>
      </c>
      <c r="AD1599" s="13" t="s">
        <v>20</v>
      </c>
      <c r="AE1599" s="13" t="s">
        <v>20</v>
      </c>
      <c r="AF1599" s="13" t="s">
        <v>20</v>
      </c>
      <c r="AG1599" s="68">
        <v>68791</v>
      </c>
      <c r="AH1599" s="9">
        <v>0</v>
      </c>
      <c r="AI1599" s="9">
        <v>1</v>
      </c>
      <c r="AJ1599" s="6"/>
      <c r="AK1599" s="9">
        <v>1</v>
      </c>
      <c r="AL1599" s="9">
        <v>0</v>
      </c>
      <c r="AM1599" s="9">
        <v>3</v>
      </c>
      <c r="AN1599" s="9">
        <v>0</v>
      </c>
      <c r="AO1599" s="9">
        <v>0</v>
      </c>
      <c r="AP1599" s="6"/>
      <c r="AQ1599" s="9">
        <v>3</v>
      </c>
      <c r="AR1599" s="9" t="s">
        <v>20</v>
      </c>
      <c r="AS1599" s="9" t="s">
        <v>20</v>
      </c>
      <c r="AT1599" s="9">
        <v>2</v>
      </c>
      <c r="AU1599" s="9">
        <v>0</v>
      </c>
      <c r="AV1599" s="9">
        <v>0</v>
      </c>
      <c r="AY1599" s="6"/>
      <c r="AZ1599" s="42"/>
      <c r="BA1599" s="63" t="s">
        <v>2999</v>
      </c>
      <c r="BB1599" s="6" t="s">
        <v>2744</v>
      </c>
      <c r="BH1599" s="6"/>
      <c r="BI1599" t="s">
        <v>3146</v>
      </c>
    </row>
    <row r="1600" spans="1:61" s="44" customFormat="1" ht="15.75" thickBot="1" x14ac:dyDescent="0.3">
      <c r="A1600" s="44" t="s">
        <v>493</v>
      </c>
      <c r="B1600" s="57" t="s">
        <v>629</v>
      </c>
      <c r="C1600" s="57" t="str">
        <f>VLOOKUP(Tabelle1[[#This Row],[bank_name]],list_all_banks!$B$1:$C$691,2,FALSE)</f>
        <v>ESG48412720</v>
      </c>
      <c r="D1600" s="45" t="s">
        <v>630</v>
      </c>
      <c r="E1600" s="46" t="str">
        <f t="shared" si="24"/>
        <v>31.12.2016</v>
      </c>
      <c r="F1600" s="44">
        <v>2016</v>
      </c>
      <c r="G1600" s="57">
        <v>1</v>
      </c>
      <c r="H1600" s="44">
        <v>2</v>
      </c>
      <c r="I1600" s="44" t="s">
        <v>1382</v>
      </c>
      <c r="J1600" s="44">
        <v>2</v>
      </c>
      <c r="K1600" s="44" t="s">
        <v>1366</v>
      </c>
      <c r="L1600" s="44">
        <v>0</v>
      </c>
      <c r="M1600" s="44" t="s">
        <v>14</v>
      </c>
      <c r="N1600" s="44" t="s">
        <v>91</v>
      </c>
      <c r="O1600" s="45"/>
      <c r="P1600" s="44">
        <v>3</v>
      </c>
      <c r="Q1600" s="44">
        <v>0</v>
      </c>
      <c r="R1600" s="44">
        <v>0</v>
      </c>
      <c r="S1600" s="44">
        <v>0</v>
      </c>
      <c r="T1600" s="45"/>
      <c r="U1600" s="44">
        <v>0</v>
      </c>
      <c r="V1600" s="44">
        <v>0</v>
      </c>
      <c r="W1600" s="44" t="s">
        <v>20</v>
      </c>
      <c r="X1600" s="45" t="s">
        <v>2742</v>
      </c>
      <c r="Y1600" s="44" t="s">
        <v>658</v>
      </c>
      <c r="Z1600" s="140">
        <v>2255</v>
      </c>
      <c r="AA1600" s="44">
        <v>24</v>
      </c>
      <c r="AB1600" s="44">
        <v>42</v>
      </c>
      <c r="AC1600" s="123" t="s">
        <v>20</v>
      </c>
      <c r="AD1600" s="123" t="s">
        <v>20</v>
      </c>
      <c r="AE1600" s="123" t="s">
        <v>20</v>
      </c>
      <c r="AF1600" s="123" t="s">
        <v>20</v>
      </c>
      <c r="AG1600" s="123">
        <v>12</v>
      </c>
      <c r="AH1600" s="44">
        <v>0</v>
      </c>
      <c r="AI1600" s="44">
        <v>1</v>
      </c>
      <c r="AJ1600" s="45"/>
      <c r="AK1600" s="44">
        <v>1</v>
      </c>
      <c r="AL1600" s="44">
        <v>0</v>
      </c>
      <c r="AM1600" s="44">
        <v>3</v>
      </c>
      <c r="AN1600" s="44">
        <v>0</v>
      </c>
      <c r="AO1600" s="44">
        <v>0</v>
      </c>
      <c r="AP1600" s="45"/>
      <c r="AQ1600" s="44">
        <v>3</v>
      </c>
      <c r="AR1600" s="44" t="s">
        <v>20</v>
      </c>
      <c r="AS1600" s="44" t="s">
        <v>20</v>
      </c>
      <c r="AT1600" s="44">
        <v>2</v>
      </c>
      <c r="AU1600" s="44">
        <v>0</v>
      </c>
      <c r="AV1600" s="44">
        <v>0</v>
      </c>
      <c r="AY1600" s="45"/>
      <c r="AZ1600" s="46"/>
      <c r="BA1600" s="47" t="s">
        <v>2999</v>
      </c>
      <c r="BB1600" s="45" t="s">
        <v>2744</v>
      </c>
      <c r="BH1600" s="45"/>
      <c r="BI1600" t="s">
        <v>3146</v>
      </c>
    </row>
    <row r="1601" spans="1:61" x14ac:dyDescent="0.25">
      <c r="A1601" t="s">
        <v>493</v>
      </c>
      <c r="B1601" t="s">
        <v>631</v>
      </c>
      <c r="C1601" t="str">
        <f>VLOOKUP(Tabelle1[[#This Row],[bank_name]],list_all_banks!$B$1:$C$691,2,FALSE)</f>
        <v>ESG50000652</v>
      </c>
      <c r="D1601" s="6" t="s">
        <v>632</v>
      </c>
      <c r="E1601" s="42" t="str">
        <f t="shared" si="24"/>
        <v>31.12.2014</v>
      </c>
      <c r="F1601">
        <v>2014</v>
      </c>
      <c r="G1601">
        <v>1</v>
      </c>
      <c r="H1601">
        <v>2</v>
      </c>
      <c r="I1601">
        <v>1</v>
      </c>
      <c r="J1601" t="s">
        <v>1382</v>
      </c>
      <c r="K1601" t="s">
        <v>493</v>
      </c>
      <c r="L1601">
        <v>0</v>
      </c>
      <c r="M1601" t="s">
        <v>14</v>
      </c>
      <c r="N1601" t="s">
        <v>91</v>
      </c>
      <c r="P1601">
        <v>3</v>
      </c>
      <c r="Q1601">
        <v>0</v>
      </c>
      <c r="R1601">
        <v>0</v>
      </c>
      <c r="S1601">
        <v>0</v>
      </c>
      <c r="U1601">
        <v>0</v>
      </c>
      <c r="V1601">
        <v>0</v>
      </c>
      <c r="W1601" t="s">
        <v>20</v>
      </c>
      <c r="Y1601" t="s">
        <v>493</v>
      </c>
      <c r="Z1601" s="13">
        <v>1408874</v>
      </c>
      <c r="AA1601" s="13">
        <v>6277</v>
      </c>
      <c r="AB1601" s="13">
        <v>214877</v>
      </c>
      <c r="AC1601" s="13" t="s">
        <v>20</v>
      </c>
      <c r="AD1601" s="13" t="s">
        <v>20</v>
      </c>
      <c r="AE1601" s="13" t="s">
        <v>20</v>
      </c>
      <c r="AF1601" s="13" t="s">
        <v>20</v>
      </c>
      <c r="AG1601" s="13">
        <v>64091</v>
      </c>
      <c r="AH1601" t="s">
        <v>20</v>
      </c>
      <c r="AI1601">
        <v>1</v>
      </c>
      <c r="AK1601">
        <v>1</v>
      </c>
      <c r="AL1601">
        <v>0</v>
      </c>
      <c r="AM1601">
        <v>3</v>
      </c>
      <c r="AN1601" t="s">
        <v>20</v>
      </c>
      <c r="AO1601" t="s">
        <v>20</v>
      </c>
      <c r="AQ1601">
        <v>3</v>
      </c>
      <c r="AR1601" t="s">
        <v>20</v>
      </c>
      <c r="AS1601" t="s">
        <v>20</v>
      </c>
      <c r="AT1601">
        <v>5</v>
      </c>
      <c r="AU1601">
        <v>2</v>
      </c>
      <c r="AV1601">
        <v>0</v>
      </c>
      <c r="AY1601" s="6" t="s">
        <v>1839</v>
      </c>
      <c r="BA1601" s="14" t="s">
        <v>2451</v>
      </c>
      <c r="BG1601" s="9"/>
      <c r="BI1601" t="s">
        <v>3146</v>
      </c>
    </row>
    <row r="1602" spans="1:61" s="44" customFormat="1" ht="15.75" thickBot="1" x14ac:dyDescent="0.3">
      <c r="A1602" s="44" t="s">
        <v>493</v>
      </c>
      <c r="B1602" s="44" t="s">
        <v>631</v>
      </c>
      <c r="C1602" s="44" t="str">
        <f>VLOOKUP(Tabelle1[[#This Row],[bank_name]],list_all_banks!$B$1:$C$691,2,FALSE)</f>
        <v>ESG50000652</v>
      </c>
      <c r="D1602" s="45" t="s">
        <v>632</v>
      </c>
      <c r="E1602" s="46" t="str">
        <f t="shared" si="24"/>
        <v>31.12.2014</v>
      </c>
      <c r="F1602" s="124">
        <v>2014</v>
      </c>
      <c r="G1602" s="44">
        <v>1</v>
      </c>
      <c r="H1602" s="44">
        <v>2</v>
      </c>
      <c r="I1602" s="44">
        <v>1</v>
      </c>
      <c r="J1602" s="44" t="s">
        <v>1382</v>
      </c>
      <c r="K1602" s="44" t="s">
        <v>493</v>
      </c>
      <c r="L1602" s="44">
        <v>0</v>
      </c>
      <c r="M1602" s="44" t="s">
        <v>14</v>
      </c>
      <c r="N1602" s="44" t="s">
        <v>91</v>
      </c>
      <c r="O1602" s="45"/>
      <c r="P1602" s="44">
        <v>3</v>
      </c>
      <c r="Q1602" s="44">
        <v>0</v>
      </c>
      <c r="R1602" s="44">
        <v>0</v>
      </c>
      <c r="S1602" s="44">
        <v>0</v>
      </c>
      <c r="T1602" s="45"/>
      <c r="U1602" s="44">
        <v>0</v>
      </c>
      <c r="V1602" s="44">
        <v>0</v>
      </c>
      <c r="W1602" s="44" t="s">
        <v>20</v>
      </c>
      <c r="X1602" s="45"/>
      <c r="Y1602" s="44" t="s">
        <v>1289</v>
      </c>
      <c r="Z1602" s="123">
        <v>1297</v>
      </c>
      <c r="AA1602" s="44">
        <v>12</v>
      </c>
      <c r="AB1602" s="123">
        <v>229</v>
      </c>
      <c r="AC1602" s="123" t="s">
        <v>20</v>
      </c>
      <c r="AD1602" s="123" t="s">
        <v>20</v>
      </c>
      <c r="AE1602" s="123" t="s">
        <v>20</v>
      </c>
      <c r="AF1602" s="123" t="s">
        <v>20</v>
      </c>
      <c r="AG1602" s="123">
        <v>291</v>
      </c>
      <c r="AH1602" s="44" t="s">
        <v>20</v>
      </c>
      <c r="AI1602" s="44">
        <v>1</v>
      </c>
      <c r="AJ1602" s="45"/>
      <c r="AK1602" s="44">
        <v>1</v>
      </c>
      <c r="AL1602" s="44">
        <v>0</v>
      </c>
      <c r="AM1602" s="44">
        <v>3</v>
      </c>
      <c r="AN1602" s="44" t="s">
        <v>20</v>
      </c>
      <c r="AO1602" s="44" t="s">
        <v>20</v>
      </c>
      <c r="AP1602" s="45"/>
      <c r="AQ1602" s="44">
        <v>3</v>
      </c>
      <c r="AR1602" s="44" t="s">
        <v>20</v>
      </c>
      <c r="AS1602" s="44" t="s">
        <v>20</v>
      </c>
      <c r="AT1602" s="44">
        <v>5</v>
      </c>
      <c r="AU1602" s="44">
        <v>2</v>
      </c>
      <c r="AV1602" s="44">
        <v>0</v>
      </c>
      <c r="AY1602" s="45" t="s">
        <v>1839</v>
      </c>
      <c r="AZ1602" s="46"/>
      <c r="BA1602" s="47" t="s">
        <v>2451</v>
      </c>
      <c r="BB1602" s="45"/>
      <c r="BH1602" s="45"/>
      <c r="BI1602" t="s">
        <v>3146</v>
      </c>
    </row>
    <row r="1603" spans="1:61" x14ac:dyDescent="0.25">
      <c r="A1603" t="s">
        <v>493</v>
      </c>
      <c r="B1603" t="s">
        <v>631</v>
      </c>
      <c r="C1603" t="str">
        <f>VLOOKUP(Tabelle1[[#This Row],[bank_name]],list_all_banks!$B$1:$C$691,2,FALSE)</f>
        <v>ESG50000652</v>
      </c>
      <c r="D1603" s="6" t="s">
        <v>632</v>
      </c>
      <c r="E1603" s="42" t="str">
        <f t="shared" ref="E1603:E1666" si="25">CONCATENATE($E$2,F1603)</f>
        <v>31.12.2015</v>
      </c>
      <c r="F1603">
        <v>2015</v>
      </c>
      <c r="G1603">
        <v>1</v>
      </c>
      <c r="H1603">
        <v>2</v>
      </c>
      <c r="I1603">
        <v>1</v>
      </c>
      <c r="J1603">
        <v>2</v>
      </c>
      <c r="K1603" t="s">
        <v>1366</v>
      </c>
      <c r="L1603">
        <v>0</v>
      </c>
      <c r="M1603" t="s">
        <v>14</v>
      </c>
      <c r="N1603" t="s">
        <v>91</v>
      </c>
      <c r="P1603">
        <v>3</v>
      </c>
      <c r="Q1603">
        <v>0</v>
      </c>
      <c r="R1603">
        <v>0</v>
      </c>
      <c r="S1603">
        <v>0</v>
      </c>
      <c r="U1603">
        <v>0</v>
      </c>
      <c r="V1603">
        <v>0</v>
      </c>
      <c r="W1603" t="s">
        <v>20</v>
      </c>
      <c r="Y1603" t="s">
        <v>493</v>
      </c>
      <c r="Z1603">
        <v>1039637</v>
      </c>
      <c r="AA1603">
        <v>5927</v>
      </c>
      <c r="AB1603">
        <v>114908</v>
      </c>
      <c r="AC1603" t="s">
        <v>20</v>
      </c>
      <c r="AD1603" t="s">
        <v>20</v>
      </c>
      <c r="AE1603" t="s">
        <v>20</v>
      </c>
      <c r="AF1603" t="s">
        <v>20</v>
      </c>
      <c r="AG1603">
        <v>34109</v>
      </c>
      <c r="AH1603" t="s">
        <v>20</v>
      </c>
      <c r="AI1603">
        <v>1</v>
      </c>
      <c r="AK1603">
        <v>1</v>
      </c>
      <c r="AL1603">
        <v>0</v>
      </c>
      <c r="AM1603">
        <v>3</v>
      </c>
      <c r="AN1603" t="s">
        <v>20</v>
      </c>
      <c r="AO1603" t="s">
        <v>20</v>
      </c>
      <c r="AQ1603">
        <v>3</v>
      </c>
      <c r="AR1603" t="s">
        <v>20</v>
      </c>
      <c r="AS1603" t="s">
        <v>20</v>
      </c>
      <c r="AT1603">
        <v>5</v>
      </c>
      <c r="AU1603">
        <v>2</v>
      </c>
      <c r="AV1603">
        <v>0</v>
      </c>
      <c r="AZ1603" s="42" t="s">
        <v>1841</v>
      </c>
      <c r="BA1603" s="14" t="s">
        <v>2452</v>
      </c>
      <c r="BB1603" s="6" t="s">
        <v>1841</v>
      </c>
      <c r="BG1603" s="9"/>
      <c r="BI1603" t="s">
        <v>3146</v>
      </c>
    </row>
    <row r="1604" spans="1:61" s="44" customFormat="1" ht="15.75" thickBot="1" x14ac:dyDescent="0.3">
      <c r="A1604" s="44" t="s">
        <v>493</v>
      </c>
      <c r="B1604" s="44" t="s">
        <v>631</v>
      </c>
      <c r="C1604" s="44" t="str">
        <f>VLOOKUP(Tabelle1[[#This Row],[bank_name]],list_all_banks!$B$1:$C$691,2,FALSE)</f>
        <v>ESG50000652</v>
      </c>
      <c r="D1604" s="45" t="s">
        <v>632</v>
      </c>
      <c r="E1604" s="46" t="str">
        <f t="shared" si="25"/>
        <v>31.12.2015</v>
      </c>
      <c r="F1604" s="44">
        <v>2015</v>
      </c>
      <c r="G1604" s="44">
        <v>1</v>
      </c>
      <c r="H1604" s="44">
        <v>2</v>
      </c>
      <c r="I1604" s="44">
        <v>1</v>
      </c>
      <c r="J1604" s="44">
        <v>2</v>
      </c>
      <c r="K1604" s="44" t="s">
        <v>1366</v>
      </c>
      <c r="L1604" s="44">
        <v>0</v>
      </c>
      <c r="M1604" s="44" t="s">
        <v>14</v>
      </c>
      <c r="N1604" s="44" t="s">
        <v>91</v>
      </c>
      <c r="O1604" s="45"/>
      <c r="P1604" s="44">
        <v>3</v>
      </c>
      <c r="Q1604" s="44">
        <v>0</v>
      </c>
      <c r="R1604" s="44">
        <v>0</v>
      </c>
      <c r="S1604" s="44">
        <v>0</v>
      </c>
      <c r="T1604" s="45"/>
      <c r="U1604" s="44">
        <v>0</v>
      </c>
      <c r="V1604" s="44">
        <v>0</v>
      </c>
      <c r="W1604" s="44" t="s">
        <v>20</v>
      </c>
      <c r="X1604" s="45"/>
      <c r="Y1604" s="44" t="s">
        <v>1289</v>
      </c>
      <c r="Z1604" s="44">
        <v>1194</v>
      </c>
      <c r="AA1604" s="44">
        <v>0</v>
      </c>
      <c r="AB1604" s="44">
        <v>3329</v>
      </c>
      <c r="AC1604" s="44" t="s">
        <v>20</v>
      </c>
      <c r="AD1604" s="44" t="s">
        <v>20</v>
      </c>
      <c r="AE1604" s="44" t="s">
        <v>20</v>
      </c>
      <c r="AF1604" s="44" t="s">
        <v>20</v>
      </c>
      <c r="AG1604" s="44">
        <v>49</v>
      </c>
      <c r="AH1604" s="44" t="s">
        <v>20</v>
      </c>
      <c r="AI1604" s="44">
        <v>1</v>
      </c>
      <c r="AJ1604" s="45"/>
      <c r="AK1604" s="44">
        <v>1</v>
      </c>
      <c r="AL1604" s="44">
        <v>0</v>
      </c>
      <c r="AM1604" s="44">
        <v>3</v>
      </c>
      <c r="AN1604" s="44" t="s">
        <v>20</v>
      </c>
      <c r="AO1604" s="44" t="s">
        <v>20</v>
      </c>
      <c r="AP1604" s="45"/>
      <c r="AQ1604" s="44">
        <v>3</v>
      </c>
      <c r="AR1604" s="44" t="s">
        <v>20</v>
      </c>
      <c r="AS1604" s="44" t="s">
        <v>20</v>
      </c>
      <c r="AT1604" s="44">
        <v>5</v>
      </c>
      <c r="AU1604" s="44">
        <v>2</v>
      </c>
      <c r="AV1604" s="44">
        <v>0</v>
      </c>
      <c r="AY1604" s="45"/>
      <c r="AZ1604" s="46" t="s">
        <v>1841</v>
      </c>
      <c r="BA1604" s="47" t="s">
        <v>2452</v>
      </c>
      <c r="BB1604" s="45" t="s">
        <v>1841</v>
      </c>
      <c r="BH1604" s="45"/>
      <c r="BI1604" t="s">
        <v>3146</v>
      </c>
    </row>
    <row r="1605" spans="1:61" s="60" customFormat="1" ht="15.75" thickBot="1" x14ac:dyDescent="0.3">
      <c r="A1605" s="60" t="s">
        <v>493</v>
      </c>
      <c r="B1605" s="60" t="s">
        <v>631</v>
      </c>
      <c r="C1605" s="60" t="str">
        <f>VLOOKUP(Tabelle1[[#This Row],[bank_name]],list_all_banks!$B$1:$C$691,2,FALSE)</f>
        <v>ESG50000652</v>
      </c>
      <c r="D1605" s="128" t="s">
        <v>632</v>
      </c>
      <c r="E1605" s="176" t="str">
        <f t="shared" si="25"/>
        <v>31.12.2016</v>
      </c>
      <c r="F1605" s="60">
        <v>2016</v>
      </c>
      <c r="G1605" s="60">
        <v>0</v>
      </c>
      <c r="H1605" s="60" t="s">
        <v>20</v>
      </c>
      <c r="I1605" s="60">
        <v>1</v>
      </c>
      <c r="J1605" s="60">
        <v>2</v>
      </c>
      <c r="K1605" s="60" t="s">
        <v>1366</v>
      </c>
      <c r="L1605" s="60">
        <v>0</v>
      </c>
      <c r="M1605" s="60" t="s">
        <v>14</v>
      </c>
      <c r="N1605" s="60" t="s">
        <v>91</v>
      </c>
      <c r="O1605" s="128"/>
      <c r="P1605" s="60">
        <v>3</v>
      </c>
      <c r="Q1605" s="60">
        <v>0</v>
      </c>
      <c r="R1605" s="60">
        <v>0</v>
      </c>
      <c r="S1605" s="60">
        <v>3</v>
      </c>
      <c r="T1605" s="128"/>
      <c r="U1605" s="60">
        <v>0</v>
      </c>
      <c r="V1605" s="60">
        <v>0</v>
      </c>
      <c r="W1605" s="60" t="s">
        <v>20</v>
      </c>
      <c r="X1605" s="128"/>
      <c r="Y1605" s="60" t="s">
        <v>493</v>
      </c>
      <c r="Z1605" s="60">
        <v>1129774</v>
      </c>
      <c r="AA1605" s="60">
        <v>5891</v>
      </c>
      <c r="AB1605" s="60">
        <v>70770</v>
      </c>
      <c r="AC1605" s="60" t="s">
        <v>20</v>
      </c>
      <c r="AD1605" s="60" t="s">
        <v>20</v>
      </c>
      <c r="AE1605" s="60" t="s">
        <v>20</v>
      </c>
      <c r="AF1605" s="60" t="s">
        <v>20</v>
      </c>
      <c r="AG1605" s="60">
        <v>72292</v>
      </c>
      <c r="AH1605" s="60" t="s">
        <v>20</v>
      </c>
      <c r="AI1605" s="60">
        <v>1</v>
      </c>
      <c r="AJ1605" s="128"/>
      <c r="AK1605" s="60">
        <v>1</v>
      </c>
      <c r="AL1605" s="60">
        <v>0</v>
      </c>
      <c r="AM1605" s="60" t="s">
        <v>20</v>
      </c>
      <c r="AN1605" s="60" t="s">
        <v>20</v>
      </c>
      <c r="AO1605" s="60" t="s">
        <v>20</v>
      </c>
      <c r="AP1605" s="128"/>
      <c r="AQ1605" s="60">
        <v>0</v>
      </c>
      <c r="AR1605" s="60" t="s">
        <v>20</v>
      </c>
      <c r="AS1605" s="60" t="s">
        <v>20</v>
      </c>
      <c r="AT1605" s="60">
        <v>0</v>
      </c>
      <c r="AU1605" s="60">
        <v>0</v>
      </c>
      <c r="AV1605" s="60">
        <v>0</v>
      </c>
      <c r="AY1605" s="128"/>
      <c r="AZ1605" s="176"/>
      <c r="BA1605" s="147" t="s">
        <v>2453</v>
      </c>
      <c r="BB1605" s="128" t="s">
        <v>1840</v>
      </c>
      <c r="BH1605" s="128"/>
      <c r="BI1605" t="s">
        <v>3146</v>
      </c>
    </row>
    <row r="1606" spans="1:61" x14ac:dyDescent="0.25">
      <c r="A1606" t="s">
        <v>493</v>
      </c>
      <c r="B1606" t="s">
        <v>633</v>
      </c>
      <c r="C1606" t="str">
        <f>VLOOKUP(Tabelle1[[#This Row],[bank_name]],list_all_banks!$B$1:$C$691,2,FALSE)</f>
        <v>ESG58899998</v>
      </c>
      <c r="D1606" s="6" t="s">
        <v>634</v>
      </c>
      <c r="E1606" s="42" t="str">
        <f t="shared" si="25"/>
        <v>31.12.</v>
      </c>
      <c r="BG1606" s="9"/>
    </row>
    <row r="1607" spans="1:61" x14ac:dyDescent="0.25">
      <c r="A1607" t="s">
        <v>493</v>
      </c>
      <c r="B1607" t="s">
        <v>635</v>
      </c>
      <c r="C1607" t="str">
        <f>VLOOKUP(Tabelle1[[#This Row],[bank_name]],list_all_banks!$B$1:$C$691,2,FALSE)</f>
        <v>ESG93040566</v>
      </c>
      <c r="D1607" s="6" t="s">
        <v>636</v>
      </c>
      <c r="E1607" s="42" t="str">
        <f t="shared" si="25"/>
        <v>31.12.</v>
      </c>
      <c r="BG1607" s="9"/>
    </row>
    <row r="1608" spans="1:61" x14ac:dyDescent="0.25">
      <c r="A1608" t="s">
        <v>493</v>
      </c>
      <c r="B1608" t="s">
        <v>637</v>
      </c>
      <c r="C1608" t="str">
        <f>VLOOKUP(Tabelle1[[#This Row],[bank_name]],list_all_banks!$B$1:$C$691,2,FALSE)</f>
        <v>ESQ2876002C</v>
      </c>
      <c r="D1608" s="6" t="s">
        <v>638</v>
      </c>
      <c r="E1608" s="42" t="str">
        <f t="shared" si="25"/>
        <v>31.12.</v>
      </c>
      <c r="BG1608" s="9"/>
    </row>
    <row r="1609" spans="1:61" x14ac:dyDescent="0.25">
      <c r="A1609" t="s">
        <v>493</v>
      </c>
      <c r="B1609" t="s">
        <v>639</v>
      </c>
      <c r="C1609" t="str">
        <f>VLOOKUP(Tabelle1[[#This Row],[bank_name]],list_all_banks!$B$1:$C$691,2,FALSE)</f>
        <v>ESQ5855055I</v>
      </c>
      <c r="D1609" s="6" t="s">
        <v>640</v>
      </c>
      <c r="E1609" s="42" t="str">
        <f t="shared" si="25"/>
        <v>31.12.</v>
      </c>
      <c r="BG1609" s="9"/>
    </row>
    <row r="1610" spans="1:61" x14ac:dyDescent="0.25">
      <c r="A1610" t="s">
        <v>641</v>
      </c>
      <c r="B1610" t="s">
        <v>642</v>
      </c>
      <c r="C1610" t="str">
        <f>VLOOKUP(Tabelle1[[#This Row],[bank_name]],list_all_banks!$B$1:$C$691,2,FALSE)</f>
        <v>FI01788864</v>
      </c>
      <c r="D1610" s="6" t="s">
        <v>643</v>
      </c>
      <c r="E1610" s="42" t="str">
        <f t="shared" si="25"/>
        <v>31.12.</v>
      </c>
      <c r="BG1610" s="9"/>
    </row>
    <row r="1611" spans="1:61" x14ac:dyDescent="0.25">
      <c r="A1611" s="5" t="s">
        <v>641</v>
      </c>
      <c r="B1611" s="5" t="s">
        <v>644</v>
      </c>
      <c r="C1611" s="5" t="str">
        <f>VLOOKUP(Tabelle1[[#This Row],[bank_name]],list_all_banks!$B$1:$C$691,2,FALSE)</f>
        <v>FI02425221</v>
      </c>
      <c r="D1611" s="6" t="s">
        <v>645</v>
      </c>
      <c r="E1611" s="42" t="str">
        <f t="shared" si="25"/>
        <v>31.12.</v>
      </c>
      <c r="F1611" s="5"/>
      <c r="G1611" s="5"/>
      <c r="H1611" s="5"/>
      <c r="I1611" s="50"/>
      <c r="J1611" s="50"/>
      <c r="BG1611" s="9"/>
    </row>
    <row r="1612" spans="1:61" s="9" customFormat="1" x14ac:dyDescent="0.25">
      <c r="A1612" s="5" t="s">
        <v>641</v>
      </c>
      <c r="B1612" s="5" t="s">
        <v>644</v>
      </c>
      <c r="C1612" s="5" t="str">
        <f>VLOOKUP(Tabelle1[[#This Row],[bank_name]],list_all_banks!$B$1:$C$691,2,FALSE)</f>
        <v>FI02425221</v>
      </c>
      <c r="D1612" s="6" t="s">
        <v>645</v>
      </c>
      <c r="E1612" s="42" t="str">
        <f t="shared" si="25"/>
        <v>31.12.</v>
      </c>
      <c r="F1612" s="5"/>
      <c r="G1612" s="5"/>
      <c r="H1612" s="5"/>
      <c r="I1612" s="50"/>
      <c r="J1612" s="50"/>
      <c r="K1612"/>
      <c r="L1612"/>
      <c r="M1612"/>
      <c r="N1612"/>
      <c r="O1612" s="6"/>
      <c r="P1612"/>
      <c r="Q1612"/>
      <c r="R1612"/>
      <c r="S1612"/>
      <c r="T1612" s="6"/>
      <c r="U1612"/>
      <c r="V1612"/>
      <c r="W1612"/>
      <c r="X1612" s="6"/>
      <c r="Y1612"/>
      <c r="Z1612"/>
      <c r="AA1612"/>
      <c r="AB1612"/>
      <c r="AC1612"/>
      <c r="AD1612"/>
      <c r="AE1612"/>
      <c r="AF1612"/>
      <c r="AG1612"/>
      <c r="AH1612"/>
      <c r="AI1612"/>
      <c r="AJ1612" s="6"/>
      <c r="AK1612"/>
      <c r="AL1612"/>
      <c r="AM1612"/>
      <c r="AN1612"/>
      <c r="AO1612"/>
      <c r="AP1612" s="6"/>
      <c r="AQ1612"/>
      <c r="AR1612"/>
      <c r="AS1612"/>
      <c r="AT1612"/>
      <c r="AU1612"/>
      <c r="AV1612"/>
      <c r="AW1612"/>
      <c r="AX1612"/>
      <c r="AY1612" s="6"/>
      <c r="AZ1612" s="42"/>
      <c r="BA1612"/>
      <c r="BB1612" s="6"/>
      <c r="BH1612" s="6"/>
    </row>
    <row r="1613" spans="1:61" x14ac:dyDescent="0.25">
      <c r="A1613" t="s">
        <v>641</v>
      </c>
      <c r="B1613" t="s">
        <v>644</v>
      </c>
      <c r="C1613" t="str">
        <f>VLOOKUP(Tabelle1[[#This Row],[bank_name]],list_all_banks!$B$1:$C$691,2,FALSE)</f>
        <v>FI02425221</v>
      </c>
      <c r="D1613" s="6" t="s">
        <v>645</v>
      </c>
      <c r="E1613" s="42" t="str">
        <f t="shared" si="25"/>
        <v>31.12.</v>
      </c>
      <c r="F1613" s="5"/>
      <c r="G1613" s="5"/>
      <c r="H1613" s="5"/>
      <c r="I1613" s="5"/>
      <c r="BG1613" s="9"/>
    </row>
    <row r="1614" spans="1:61" x14ac:dyDescent="0.25">
      <c r="A1614" t="s">
        <v>641</v>
      </c>
      <c r="B1614" t="s">
        <v>644</v>
      </c>
      <c r="C1614" t="str">
        <f>VLOOKUP(Tabelle1[[#This Row],[bank_name]],list_all_banks!$B$1:$C$691,2,FALSE)</f>
        <v>FI02425221</v>
      </c>
      <c r="D1614" s="6" t="s">
        <v>645</v>
      </c>
      <c r="E1614" s="42" t="str">
        <f t="shared" si="25"/>
        <v>31.12.</v>
      </c>
      <c r="BG1614" s="9"/>
    </row>
    <row r="1615" spans="1:61" x14ac:dyDescent="0.25">
      <c r="A1615" t="s">
        <v>641</v>
      </c>
      <c r="B1615" t="s">
        <v>646</v>
      </c>
      <c r="C1615" t="str">
        <f>VLOOKUP(Tabelle1[[#This Row],[bank_name]],list_all_banks!$B$1:$C$691,2,FALSE)</f>
        <v>FI03568806</v>
      </c>
      <c r="D1615" s="6" t="s">
        <v>647</v>
      </c>
      <c r="E1615" s="42" t="str">
        <f t="shared" si="25"/>
        <v>31.12.</v>
      </c>
      <c r="BG1615" s="9"/>
    </row>
    <row r="1616" spans="1:61" x14ac:dyDescent="0.25">
      <c r="A1616" t="s">
        <v>641</v>
      </c>
      <c r="B1616" t="s">
        <v>648</v>
      </c>
      <c r="C1616" t="str">
        <f>VLOOKUP(Tabelle1[[#This Row],[bank_name]],list_all_banks!$B$1:$C$691,2,FALSE)</f>
        <v>FI05337550</v>
      </c>
      <c r="D1616" s="6" t="s">
        <v>649</v>
      </c>
      <c r="E1616" s="42" t="str">
        <f t="shared" si="25"/>
        <v>31.12.</v>
      </c>
      <c r="BG1616" s="9"/>
    </row>
    <row r="1617" spans="1:61" x14ac:dyDescent="0.25">
      <c r="A1617" t="s">
        <v>641</v>
      </c>
      <c r="B1617" t="s">
        <v>650</v>
      </c>
      <c r="C1617" t="str">
        <f>VLOOKUP(Tabelle1[[#This Row],[bank_name]],list_all_banks!$B$1:$C$691,2,FALSE)</f>
        <v>FI05862531</v>
      </c>
      <c r="D1617" s="6" t="s">
        <v>651</v>
      </c>
      <c r="E1617" s="42" t="str">
        <f t="shared" si="25"/>
        <v>31.12.</v>
      </c>
      <c r="BG1617" s="9"/>
    </row>
    <row r="1618" spans="1:61" s="9" customFormat="1" x14ac:dyDescent="0.25">
      <c r="A1618" s="9" t="s">
        <v>641</v>
      </c>
      <c r="B1618" s="9" t="s">
        <v>652</v>
      </c>
      <c r="C1618" s="9" t="str">
        <f>VLOOKUP(Tabelle1[[#This Row],[bank_name]],list_all_banks!$B$1:$C$691,2,FALSE)</f>
        <v>FI14843324</v>
      </c>
      <c r="D1618" s="6" t="s">
        <v>653</v>
      </c>
      <c r="E1618" s="42" t="str">
        <f t="shared" si="25"/>
        <v>31.12.</v>
      </c>
      <c r="O1618" s="6"/>
      <c r="T1618" s="6"/>
      <c r="X1618" s="6"/>
      <c r="AJ1618" s="6"/>
      <c r="AP1618" s="6"/>
      <c r="AY1618" s="6"/>
      <c r="AZ1618" s="42"/>
      <c r="BB1618" s="6"/>
      <c r="BH1618" s="6"/>
    </row>
    <row r="1619" spans="1:61" x14ac:dyDescent="0.25">
      <c r="A1619" t="s">
        <v>641</v>
      </c>
      <c r="B1619" t="s">
        <v>654</v>
      </c>
      <c r="C1619" t="str">
        <f>VLOOKUP(Tabelle1[[#This Row],[bank_name]],list_all_banks!$B$1:$C$691,2,FALSE)</f>
        <v>FI16254419</v>
      </c>
      <c r="D1619" s="6" t="s">
        <v>655</v>
      </c>
      <c r="E1619" s="42" t="str">
        <f t="shared" si="25"/>
        <v>31.12.</v>
      </c>
      <c r="BG1619" s="9"/>
    </row>
    <row r="1620" spans="1:61" x14ac:dyDescent="0.25">
      <c r="A1620" t="s">
        <v>641</v>
      </c>
      <c r="B1620" t="s">
        <v>656</v>
      </c>
      <c r="C1620" t="str">
        <f>VLOOKUP(Tabelle1[[#This Row],[bank_name]],list_all_banks!$B$1:$C$691,2,FALSE)</f>
        <v>FI21817028</v>
      </c>
      <c r="D1620" s="6" t="s">
        <v>657</v>
      </c>
      <c r="E1620" s="42" t="str">
        <f t="shared" si="25"/>
        <v>31.12.</v>
      </c>
      <c r="BG1620" s="9"/>
    </row>
    <row r="1621" spans="1:61" s="9" customFormat="1" x14ac:dyDescent="0.25">
      <c r="A1621" t="s">
        <v>658</v>
      </c>
      <c r="B1621" t="s">
        <v>659</v>
      </c>
      <c r="C1621" t="str">
        <f>VLOOKUP(Tabelle1[[#This Row],[bank_name]],list_all_banks!$B$1:$C$691,2,FALSE)</f>
        <v>FR055800239</v>
      </c>
      <c r="D1621" s="6" t="s">
        <v>660</v>
      </c>
      <c r="E1621" s="42" t="str">
        <f t="shared" si="25"/>
        <v>31.12.</v>
      </c>
      <c r="F1621"/>
      <c r="G1621"/>
      <c r="H1621"/>
      <c r="I1621"/>
      <c r="J1621"/>
      <c r="K1621"/>
      <c r="L1621"/>
      <c r="M1621"/>
      <c r="N1621"/>
      <c r="O1621" s="6"/>
      <c r="P1621"/>
      <c r="Q1621"/>
      <c r="R1621"/>
      <c r="S1621"/>
      <c r="T1621" s="6"/>
      <c r="U1621"/>
      <c r="V1621"/>
      <c r="W1621"/>
      <c r="X1621" s="6"/>
      <c r="Y1621"/>
      <c r="Z1621"/>
      <c r="AA1621"/>
      <c r="AB1621"/>
      <c r="AC1621"/>
      <c r="AD1621"/>
      <c r="AE1621"/>
      <c r="AF1621"/>
      <c r="AG1621"/>
      <c r="AH1621"/>
      <c r="AI1621"/>
      <c r="AJ1621" s="6"/>
      <c r="AK1621"/>
      <c r="AL1621"/>
      <c r="AM1621"/>
      <c r="AN1621"/>
      <c r="AO1621"/>
      <c r="AP1621" s="6"/>
      <c r="AQ1621"/>
      <c r="AR1621"/>
      <c r="AS1621"/>
      <c r="AT1621"/>
      <c r="AU1621"/>
      <c r="AV1621"/>
      <c r="AW1621"/>
      <c r="AX1621"/>
      <c r="AY1621" s="6"/>
      <c r="AZ1621" s="42"/>
      <c r="BA1621"/>
      <c r="BB1621" s="6"/>
      <c r="BH1621" s="6"/>
    </row>
    <row r="1622" spans="1:61" x14ac:dyDescent="0.25">
      <c r="A1622" t="s">
        <v>658</v>
      </c>
      <c r="B1622" t="s">
        <v>661</v>
      </c>
      <c r="C1622" t="str">
        <f>VLOOKUP(Tabelle1[[#This Row],[bank_name]],list_all_banks!$B$1:$C$691,2,FALSE)</f>
        <v>FR063802466</v>
      </c>
      <c r="D1622" s="6" t="s">
        <v>662</v>
      </c>
      <c r="E1622" s="42" t="str">
        <f t="shared" si="25"/>
        <v>31.12.</v>
      </c>
      <c r="BG1622" s="9"/>
    </row>
    <row r="1623" spans="1:61" x14ac:dyDescent="0.25">
      <c r="A1623" t="s">
        <v>658</v>
      </c>
      <c r="B1623" t="s">
        <v>663</v>
      </c>
      <c r="C1623" t="str">
        <f>VLOOKUP(Tabelle1[[#This Row],[bank_name]],list_all_banks!$B$1:$C$691,2,FALSE)</f>
        <v>FR11146</v>
      </c>
      <c r="D1623" s="6" t="s">
        <v>664</v>
      </c>
      <c r="E1623" s="42" t="str">
        <f t="shared" si="25"/>
        <v>31.12.</v>
      </c>
      <c r="BG1623" s="9"/>
    </row>
    <row r="1624" spans="1:61" s="44" customFormat="1" ht="15.75" thickBot="1" x14ac:dyDescent="0.3">
      <c r="A1624" s="44" t="s">
        <v>658</v>
      </c>
      <c r="B1624" s="44" t="s">
        <v>665</v>
      </c>
      <c r="C1624" s="44" t="str">
        <f>VLOOKUP(Tabelle1[[#This Row],[bank_name]],list_all_banks!$B$1:$C$691,2,FALSE)</f>
        <v>FR180020026</v>
      </c>
      <c r="D1624" s="45" t="s">
        <v>666</v>
      </c>
      <c r="E1624" s="46" t="str">
        <f t="shared" si="25"/>
        <v>31.12.</v>
      </c>
      <c r="O1624" s="45"/>
      <c r="Q1624" s="57"/>
      <c r="T1624" s="45"/>
      <c r="X1624" s="45"/>
      <c r="Z1624" s="123"/>
      <c r="AA1624" s="123"/>
      <c r="AB1624" s="123"/>
      <c r="AD1624" s="123"/>
      <c r="AE1624" s="123"/>
      <c r="AJ1624" s="45"/>
      <c r="AP1624" s="45"/>
      <c r="AY1624" s="45"/>
      <c r="AZ1624" s="46"/>
      <c r="BA1624" s="47"/>
      <c r="BB1624" s="45"/>
      <c r="BH1624" s="45"/>
      <c r="BI1624" s="9"/>
    </row>
    <row r="1625" spans="1:61" x14ac:dyDescent="0.25">
      <c r="A1625" t="s">
        <v>658</v>
      </c>
      <c r="B1625" t="s">
        <v>667</v>
      </c>
      <c r="C1625" t="str">
        <f>VLOOKUP(Tabelle1[[#This Row],[bank_name]],list_all_banks!$B$1:$C$691,2,FALSE)</f>
        <v>FR302519228</v>
      </c>
      <c r="D1625" s="6" t="s">
        <v>668</v>
      </c>
      <c r="E1625" s="192">
        <v>42094</v>
      </c>
      <c r="F1625" s="37">
        <v>2015</v>
      </c>
      <c r="G1625">
        <v>1</v>
      </c>
      <c r="H1625">
        <v>2</v>
      </c>
      <c r="I1625" t="s">
        <v>1382</v>
      </c>
      <c r="J1625">
        <v>2</v>
      </c>
      <c r="K1625" t="s">
        <v>1366</v>
      </c>
      <c r="L1625">
        <v>0</v>
      </c>
      <c r="M1625" t="s">
        <v>14</v>
      </c>
      <c r="N1625" t="s">
        <v>19</v>
      </c>
      <c r="P1625">
        <v>1</v>
      </c>
      <c r="Q1625" s="5">
        <v>0</v>
      </c>
      <c r="R1625">
        <v>1</v>
      </c>
      <c r="S1625">
        <v>0</v>
      </c>
      <c r="U1625">
        <v>0</v>
      </c>
      <c r="V1625">
        <v>0</v>
      </c>
      <c r="W1625" t="s">
        <v>20</v>
      </c>
      <c r="Y1625" s="117" t="s">
        <v>1944</v>
      </c>
      <c r="Z1625" s="13">
        <v>42.1</v>
      </c>
      <c r="AA1625" s="13">
        <v>128</v>
      </c>
      <c r="AB1625" s="13">
        <v>0.6</v>
      </c>
      <c r="AC1625" t="s">
        <v>20</v>
      </c>
      <c r="AD1625" s="13">
        <v>0.4</v>
      </c>
      <c r="AE1625" s="13">
        <v>-0.1</v>
      </c>
      <c r="AF1625" t="s">
        <v>20</v>
      </c>
      <c r="AG1625" t="s">
        <v>20</v>
      </c>
      <c r="AH1625" t="s">
        <v>20</v>
      </c>
      <c r="AI1625">
        <v>1</v>
      </c>
      <c r="AK1625">
        <v>1</v>
      </c>
      <c r="AL1625">
        <v>0</v>
      </c>
      <c r="AM1625">
        <v>3</v>
      </c>
      <c r="AN1625">
        <v>0</v>
      </c>
      <c r="AO1625">
        <v>0</v>
      </c>
      <c r="AQ1625">
        <v>1</v>
      </c>
      <c r="AR1625">
        <v>2</v>
      </c>
      <c r="AS1625">
        <v>1</v>
      </c>
      <c r="AT1625">
        <v>1</v>
      </c>
      <c r="AU1625">
        <v>2</v>
      </c>
      <c r="AV1625">
        <v>0</v>
      </c>
      <c r="BA1625" s="14" t="s">
        <v>2745</v>
      </c>
      <c r="BB1625" s="6" t="s">
        <v>1862</v>
      </c>
      <c r="BG1625" s="9"/>
      <c r="BI1625" t="s">
        <v>3146</v>
      </c>
    </row>
    <row r="1626" spans="1:61" s="9" customFormat="1" x14ac:dyDescent="0.25">
      <c r="A1626" t="s">
        <v>658</v>
      </c>
      <c r="B1626" t="s">
        <v>667</v>
      </c>
      <c r="C1626" t="str">
        <f>VLOOKUP(Tabelle1[[#This Row],[bank_name]],list_all_banks!$B$1:$C$691,2,FALSE)</f>
        <v>FR302519228</v>
      </c>
      <c r="D1626" s="6" t="s">
        <v>668</v>
      </c>
      <c r="E1626" s="192">
        <v>42094</v>
      </c>
      <c r="F1626" s="37">
        <v>2015</v>
      </c>
      <c r="G1626">
        <v>1</v>
      </c>
      <c r="H1626">
        <v>2</v>
      </c>
      <c r="I1626" t="s">
        <v>1382</v>
      </c>
      <c r="J1626">
        <v>2</v>
      </c>
      <c r="K1626" t="s">
        <v>1366</v>
      </c>
      <c r="L1626">
        <v>0</v>
      </c>
      <c r="M1626" t="s">
        <v>14</v>
      </c>
      <c r="N1626" t="s">
        <v>19</v>
      </c>
      <c r="O1626" s="6"/>
      <c r="P1626">
        <v>1</v>
      </c>
      <c r="Q1626" s="5">
        <v>0</v>
      </c>
      <c r="R1626">
        <v>1</v>
      </c>
      <c r="S1626">
        <v>0</v>
      </c>
      <c r="T1626" s="6"/>
      <c r="U1626">
        <v>0</v>
      </c>
      <c r="V1626">
        <v>0</v>
      </c>
      <c r="W1626" t="s">
        <v>20</v>
      </c>
      <c r="X1626" s="6"/>
      <c r="Y1626" s="115" t="s">
        <v>1723</v>
      </c>
      <c r="Z1626" s="13">
        <v>25.6</v>
      </c>
      <c r="AA1626" s="13">
        <v>74</v>
      </c>
      <c r="AB1626" s="13">
        <v>7.7</v>
      </c>
      <c r="AC1626" t="s">
        <v>20</v>
      </c>
      <c r="AD1626" s="13">
        <v>0.5</v>
      </c>
      <c r="AE1626" s="13">
        <v>-0.4</v>
      </c>
      <c r="AF1626" t="s">
        <v>20</v>
      </c>
      <c r="AG1626" t="s">
        <v>20</v>
      </c>
      <c r="AH1626" t="s">
        <v>20</v>
      </c>
      <c r="AI1626">
        <v>1</v>
      </c>
      <c r="AJ1626" s="6"/>
      <c r="AK1626">
        <v>1</v>
      </c>
      <c r="AL1626">
        <v>0</v>
      </c>
      <c r="AM1626">
        <v>3</v>
      </c>
      <c r="AN1626">
        <v>0</v>
      </c>
      <c r="AO1626">
        <v>0</v>
      </c>
      <c r="AP1626" s="6"/>
      <c r="AQ1626">
        <v>1</v>
      </c>
      <c r="AR1626">
        <v>2</v>
      </c>
      <c r="AS1626">
        <v>1</v>
      </c>
      <c r="AT1626">
        <v>1</v>
      </c>
      <c r="AU1626">
        <v>2</v>
      </c>
      <c r="AV1626">
        <v>0</v>
      </c>
      <c r="AW1626"/>
      <c r="AX1626"/>
      <c r="AY1626" s="6"/>
      <c r="AZ1626" s="42"/>
      <c r="BA1626" s="14" t="s">
        <v>2745</v>
      </c>
      <c r="BB1626" s="6" t="s">
        <v>1862</v>
      </c>
      <c r="BH1626" s="6"/>
      <c r="BI1626" t="s">
        <v>3146</v>
      </c>
    </row>
    <row r="1627" spans="1:61" x14ac:dyDescent="0.25">
      <c r="A1627" s="9" t="s">
        <v>658</v>
      </c>
      <c r="B1627" s="9" t="s">
        <v>667</v>
      </c>
      <c r="C1627" s="9" t="str">
        <f>VLOOKUP(Tabelle1[[#This Row],[bank_name]],list_all_banks!$B$1:$C$691,2,FALSE)</f>
        <v>FR302519228</v>
      </c>
      <c r="D1627" s="6" t="s">
        <v>668</v>
      </c>
      <c r="E1627" s="192">
        <v>42094</v>
      </c>
      <c r="F1627" s="105">
        <v>2015</v>
      </c>
      <c r="G1627" s="9">
        <v>1</v>
      </c>
      <c r="H1627" s="9">
        <v>2</v>
      </c>
      <c r="I1627" s="9" t="s">
        <v>1382</v>
      </c>
      <c r="J1627" s="9">
        <v>2</v>
      </c>
      <c r="K1627" s="9" t="s">
        <v>1366</v>
      </c>
      <c r="L1627" s="9">
        <v>0</v>
      </c>
      <c r="M1627" s="9" t="s">
        <v>14</v>
      </c>
      <c r="N1627" s="9" t="s">
        <v>19</v>
      </c>
      <c r="P1627" s="9">
        <v>1</v>
      </c>
      <c r="Q1627" s="53">
        <v>0</v>
      </c>
      <c r="R1627" s="9">
        <v>1</v>
      </c>
      <c r="S1627" s="9">
        <v>0</v>
      </c>
      <c r="U1627" s="9">
        <v>0</v>
      </c>
      <c r="V1627" s="9">
        <v>0</v>
      </c>
      <c r="W1627" s="9" t="s">
        <v>20</v>
      </c>
      <c r="Y1627" s="9" t="s">
        <v>820</v>
      </c>
      <c r="Z1627" s="68">
        <v>450.1</v>
      </c>
      <c r="AA1627" s="68">
        <v>997</v>
      </c>
      <c r="AB1627" s="68">
        <v>48.8</v>
      </c>
      <c r="AC1627" s="9" t="s">
        <v>20</v>
      </c>
      <c r="AD1627" s="68">
        <v>3.9</v>
      </c>
      <c r="AE1627" s="68">
        <v>15.4</v>
      </c>
      <c r="AF1627" s="9" t="s">
        <v>20</v>
      </c>
      <c r="AG1627" s="9" t="s">
        <v>20</v>
      </c>
      <c r="AH1627" s="9" t="s">
        <v>20</v>
      </c>
      <c r="AI1627" s="9">
        <v>1</v>
      </c>
      <c r="AK1627" s="9">
        <v>1</v>
      </c>
      <c r="AL1627" s="9">
        <v>0</v>
      </c>
      <c r="AM1627" s="9">
        <v>3</v>
      </c>
      <c r="AN1627" s="9">
        <v>0</v>
      </c>
      <c r="AO1627" s="9">
        <v>0</v>
      </c>
      <c r="AQ1627" s="9">
        <v>1</v>
      </c>
      <c r="AR1627" s="9">
        <v>2</v>
      </c>
      <c r="AS1627" s="9">
        <v>1</v>
      </c>
      <c r="AT1627" s="9">
        <v>1</v>
      </c>
      <c r="AU1627" s="9">
        <v>2</v>
      </c>
      <c r="AV1627" s="9">
        <v>0</v>
      </c>
      <c r="AW1627" s="9"/>
      <c r="AX1627" s="9"/>
      <c r="BA1627" s="14" t="s">
        <v>2745</v>
      </c>
      <c r="BB1627" s="6" t="s">
        <v>1862</v>
      </c>
      <c r="BC1627" s="9"/>
      <c r="BD1627" s="9"/>
      <c r="BE1627" s="9"/>
      <c r="BF1627" s="9"/>
      <c r="BG1627" s="9"/>
      <c r="BI1627" t="s">
        <v>3146</v>
      </c>
    </row>
    <row r="1628" spans="1:61" x14ac:dyDescent="0.25">
      <c r="A1628" t="s">
        <v>658</v>
      </c>
      <c r="B1628" t="s">
        <v>667</v>
      </c>
      <c r="C1628" t="str">
        <f>VLOOKUP(Tabelle1[[#This Row],[bank_name]],list_all_banks!$B$1:$C$691,2,FALSE)</f>
        <v>FR302519228</v>
      </c>
      <c r="D1628" s="6" t="s">
        <v>668</v>
      </c>
      <c r="E1628" s="192">
        <v>42094</v>
      </c>
      <c r="F1628" s="37">
        <v>2015</v>
      </c>
      <c r="G1628">
        <v>1</v>
      </c>
      <c r="H1628">
        <v>2</v>
      </c>
      <c r="I1628" t="s">
        <v>1382</v>
      </c>
      <c r="J1628">
        <v>2</v>
      </c>
      <c r="K1628" t="s">
        <v>1366</v>
      </c>
      <c r="L1628">
        <v>0</v>
      </c>
      <c r="M1628" t="s">
        <v>14</v>
      </c>
      <c r="N1628" t="s">
        <v>19</v>
      </c>
      <c r="P1628">
        <v>1</v>
      </c>
      <c r="Q1628" s="5">
        <v>0</v>
      </c>
      <c r="R1628">
        <v>1</v>
      </c>
      <c r="S1628">
        <v>0</v>
      </c>
      <c r="U1628">
        <v>0</v>
      </c>
      <c r="V1628">
        <v>0</v>
      </c>
      <c r="W1628" t="s">
        <v>20</v>
      </c>
      <c r="Y1628" t="s">
        <v>1656</v>
      </c>
      <c r="Z1628" s="13">
        <v>0</v>
      </c>
      <c r="AA1628" s="13" t="s">
        <v>20</v>
      </c>
      <c r="AB1628" s="13">
        <v>0</v>
      </c>
      <c r="AC1628" t="s">
        <v>20</v>
      </c>
      <c r="AD1628" s="13" t="s">
        <v>20</v>
      </c>
      <c r="AE1628" s="13" t="s">
        <v>20</v>
      </c>
      <c r="AF1628" t="s">
        <v>20</v>
      </c>
      <c r="AG1628" t="s">
        <v>20</v>
      </c>
      <c r="AH1628" t="s">
        <v>20</v>
      </c>
      <c r="AI1628">
        <v>1</v>
      </c>
      <c r="AK1628">
        <v>1</v>
      </c>
      <c r="AL1628">
        <v>0</v>
      </c>
      <c r="AM1628">
        <v>3</v>
      </c>
      <c r="AN1628">
        <v>0</v>
      </c>
      <c r="AO1628">
        <v>0</v>
      </c>
      <c r="AQ1628">
        <v>1</v>
      </c>
      <c r="AR1628">
        <v>2</v>
      </c>
      <c r="AS1628">
        <v>1</v>
      </c>
      <c r="AT1628">
        <v>1</v>
      </c>
      <c r="AU1628">
        <v>2</v>
      </c>
      <c r="AV1628">
        <v>0</v>
      </c>
      <c r="BA1628" s="14" t="s">
        <v>2745</v>
      </c>
      <c r="BB1628" s="6" t="s">
        <v>1862</v>
      </c>
      <c r="BG1628" s="9"/>
      <c r="BI1628" t="s">
        <v>3146</v>
      </c>
    </row>
    <row r="1629" spans="1:61" x14ac:dyDescent="0.25">
      <c r="A1629" t="s">
        <v>658</v>
      </c>
      <c r="B1629" t="s">
        <v>667</v>
      </c>
      <c r="C1629" t="str">
        <f>VLOOKUP(Tabelle1[[#This Row],[bank_name]],list_all_banks!$B$1:$C$691,2,FALSE)</f>
        <v>FR302519228</v>
      </c>
      <c r="D1629" s="6" t="s">
        <v>668</v>
      </c>
      <c r="E1629" s="192">
        <v>42094</v>
      </c>
      <c r="F1629" s="37">
        <v>2015</v>
      </c>
      <c r="G1629">
        <v>1</v>
      </c>
      <c r="H1629">
        <v>2</v>
      </c>
      <c r="I1629" t="s">
        <v>1382</v>
      </c>
      <c r="J1629">
        <v>2</v>
      </c>
      <c r="K1629" t="s">
        <v>1366</v>
      </c>
      <c r="L1629">
        <v>0</v>
      </c>
      <c r="M1629" t="s">
        <v>14</v>
      </c>
      <c r="N1629" t="s">
        <v>19</v>
      </c>
      <c r="P1629">
        <v>1</v>
      </c>
      <c r="Q1629" s="5">
        <v>0</v>
      </c>
      <c r="R1629">
        <v>1</v>
      </c>
      <c r="S1629">
        <v>0</v>
      </c>
      <c r="U1629">
        <v>0</v>
      </c>
      <c r="V1629">
        <v>0</v>
      </c>
      <c r="W1629" t="s">
        <v>20</v>
      </c>
      <c r="Y1629" s="117" t="s">
        <v>1945</v>
      </c>
      <c r="Z1629" s="13">
        <v>27.8</v>
      </c>
      <c r="AA1629" s="13">
        <v>33</v>
      </c>
      <c r="AB1629" s="13">
        <v>3.4</v>
      </c>
      <c r="AC1629" t="s">
        <v>20</v>
      </c>
      <c r="AD1629" s="13">
        <v>2.8</v>
      </c>
      <c r="AE1629" s="13">
        <v>0.6</v>
      </c>
      <c r="AF1629" t="s">
        <v>20</v>
      </c>
      <c r="AG1629" t="s">
        <v>20</v>
      </c>
      <c r="AH1629" t="s">
        <v>20</v>
      </c>
      <c r="AI1629">
        <v>1</v>
      </c>
      <c r="AK1629">
        <v>1</v>
      </c>
      <c r="AL1629">
        <v>0</v>
      </c>
      <c r="AM1629">
        <v>3</v>
      </c>
      <c r="AN1629">
        <v>0</v>
      </c>
      <c r="AO1629">
        <v>0</v>
      </c>
      <c r="AQ1629">
        <v>1</v>
      </c>
      <c r="AR1629">
        <v>2</v>
      </c>
      <c r="AS1629">
        <v>1</v>
      </c>
      <c r="AT1629">
        <v>1</v>
      </c>
      <c r="AU1629">
        <v>2</v>
      </c>
      <c r="AV1629">
        <v>0</v>
      </c>
      <c r="BA1629" s="14" t="s">
        <v>2745</v>
      </c>
      <c r="BB1629" s="6" t="s">
        <v>1862</v>
      </c>
      <c r="BG1629" s="9"/>
      <c r="BI1629" t="s">
        <v>3146</v>
      </c>
    </row>
    <row r="1630" spans="1:61" x14ac:dyDescent="0.25">
      <c r="A1630" t="s">
        <v>658</v>
      </c>
      <c r="B1630" t="s">
        <v>667</v>
      </c>
      <c r="C1630" t="str">
        <f>VLOOKUP(Tabelle1[[#This Row],[bank_name]],list_all_banks!$B$1:$C$691,2,FALSE)</f>
        <v>FR302519228</v>
      </c>
      <c r="D1630" s="6" t="s">
        <v>668</v>
      </c>
      <c r="E1630" s="192">
        <v>42094</v>
      </c>
      <c r="F1630" s="37">
        <v>2015</v>
      </c>
      <c r="G1630">
        <v>1</v>
      </c>
      <c r="H1630">
        <v>2</v>
      </c>
      <c r="I1630" t="s">
        <v>1382</v>
      </c>
      <c r="J1630">
        <v>2</v>
      </c>
      <c r="K1630" t="s">
        <v>1366</v>
      </c>
      <c r="L1630">
        <v>0</v>
      </c>
      <c r="M1630" t="s">
        <v>14</v>
      </c>
      <c r="N1630" t="s">
        <v>19</v>
      </c>
      <c r="P1630">
        <v>1</v>
      </c>
      <c r="Q1630" s="5">
        <v>0</v>
      </c>
      <c r="R1630">
        <v>1</v>
      </c>
      <c r="S1630">
        <v>0</v>
      </c>
      <c r="U1630">
        <v>0</v>
      </c>
      <c r="V1630">
        <v>0</v>
      </c>
      <c r="W1630" t="s">
        <v>20</v>
      </c>
      <c r="Y1630" s="117" t="s">
        <v>1834</v>
      </c>
      <c r="Z1630" s="13">
        <v>129.4</v>
      </c>
      <c r="AA1630" s="13">
        <v>219</v>
      </c>
      <c r="AB1630" s="13">
        <v>-8</v>
      </c>
      <c r="AC1630" t="s">
        <v>20</v>
      </c>
      <c r="AD1630" s="13">
        <v>-4.7</v>
      </c>
      <c r="AE1630" s="13">
        <v>0</v>
      </c>
      <c r="AF1630" t="s">
        <v>20</v>
      </c>
      <c r="AG1630" t="s">
        <v>20</v>
      </c>
      <c r="AH1630" t="s">
        <v>20</v>
      </c>
      <c r="AI1630">
        <v>1</v>
      </c>
      <c r="AK1630">
        <v>1</v>
      </c>
      <c r="AL1630">
        <v>0</v>
      </c>
      <c r="AM1630">
        <v>3</v>
      </c>
      <c r="AN1630">
        <v>0</v>
      </c>
      <c r="AO1630">
        <v>0</v>
      </c>
      <c r="AQ1630">
        <v>1</v>
      </c>
      <c r="AR1630">
        <v>2</v>
      </c>
      <c r="AS1630">
        <v>1</v>
      </c>
      <c r="AT1630">
        <v>1</v>
      </c>
      <c r="AU1630">
        <v>2</v>
      </c>
      <c r="AV1630">
        <v>0</v>
      </c>
      <c r="BA1630" s="14" t="s">
        <v>2745</v>
      </c>
      <c r="BB1630" s="6" t="s">
        <v>1862</v>
      </c>
      <c r="BG1630" s="9"/>
      <c r="BI1630" t="s">
        <v>3146</v>
      </c>
    </row>
    <row r="1631" spans="1:61" x14ac:dyDescent="0.25">
      <c r="A1631" t="s">
        <v>658</v>
      </c>
      <c r="B1631" t="s">
        <v>667</v>
      </c>
      <c r="C1631" t="str">
        <f>VLOOKUP(Tabelle1[[#This Row],[bank_name]],list_all_banks!$B$1:$C$691,2,FALSE)</f>
        <v>FR302519228</v>
      </c>
      <c r="D1631" s="6" t="s">
        <v>668</v>
      </c>
      <c r="E1631" s="192">
        <v>42094</v>
      </c>
      <c r="F1631" s="37">
        <v>2015</v>
      </c>
      <c r="G1631">
        <v>1</v>
      </c>
      <c r="H1631">
        <v>2</v>
      </c>
      <c r="I1631" t="s">
        <v>1382</v>
      </c>
      <c r="J1631">
        <v>2</v>
      </c>
      <c r="K1631" t="s">
        <v>1366</v>
      </c>
      <c r="L1631">
        <v>0</v>
      </c>
      <c r="M1631" t="s">
        <v>14</v>
      </c>
      <c r="N1631" t="s">
        <v>19</v>
      </c>
      <c r="P1631">
        <v>1</v>
      </c>
      <c r="Q1631" s="5">
        <v>0</v>
      </c>
      <c r="R1631">
        <v>1</v>
      </c>
      <c r="S1631">
        <v>0</v>
      </c>
      <c r="U1631">
        <v>0</v>
      </c>
      <c r="V1631">
        <v>0</v>
      </c>
      <c r="W1631" t="s">
        <v>20</v>
      </c>
      <c r="Y1631" s="117" t="s">
        <v>1946</v>
      </c>
      <c r="Z1631" s="13">
        <v>32.700000000000003</v>
      </c>
      <c r="AA1631" s="13">
        <v>51</v>
      </c>
      <c r="AB1631" s="13">
        <v>8.6999999999999993</v>
      </c>
      <c r="AC1631" t="s">
        <v>20</v>
      </c>
      <c r="AD1631" s="13">
        <v>3.5</v>
      </c>
      <c r="AE1631" s="13">
        <v>-0.9</v>
      </c>
      <c r="AF1631" t="s">
        <v>20</v>
      </c>
      <c r="AG1631" t="s">
        <v>20</v>
      </c>
      <c r="AH1631" t="s">
        <v>20</v>
      </c>
      <c r="AI1631">
        <v>1</v>
      </c>
      <c r="AK1631">
        <v>1</v>
      </c>
      <c r="AL1631">
        <v>0</v>
      </c>
      <c r="AM1631">
        <v>3</v>
      </c>
      <c r="AN1631">
        <v>0</v>
      </c>
      <c r="AO1631">
        <v>0</v>
      </c>
      <c r="AQ1631">
        <v>1</v>
      </c>
      <c r="AR1631">
        <v>2</v>
      </c>
      <c r="AS1631">
        <v>1</v>
      </c>
      <c r="AT1631">
        <v>1</v>
      </c>
      <c r="AU1631">
        <v>2</v>
      </c>
      <c r="AV1631">
        <v>0</v>
      </c>
      <c r="BA1631" s="14" t="s">
        <v>2745</v>
      </c>
      <c r="BB1631" s="6" t="s">
        <v>1862</v>
      </c>
      <c r="BG1631" s="9"/>
      <c r="BI1631" t="s">
        <v>3146</v>
      </c>
    </row>
    <row r="1632" spans="1:61" x14ac:dyDescent="0.25">
      <c r="A1632" t="s">
        <v>658</v>
      </c>
      <c r="B1632" t="s">
        <v>667</v>
      </c>
      <c r="C1632" t="str">
        <f>VLOOKUP(Tabelle1[[#This Row],[bank_name]],list_all_banks!$B$1:$C$691,2,FALSE)</f>
        <v>FR302519228</v>
      </c>
      <c r="D1632" s="6" t="s">
        <v>668</v>
      </c>
      <c r="E1632" s="192">
        <v>42094</v>
      </c>
      <c r="F1632" s="37">
        <v>2015</v>
      </c>
      <c r="G1632">
        <v>1</v>
      </c>
      <c r="H1632">
        <v>2</v>
      </c>
      <c r="I1632" t="s">
        <v>1382</v>
      </c>
      <c r="J1632">
        <v>2</v>
      </c>
      <c r="K1632" t="s">
        <v>1366</v>
      </c>
      <c r="L1632">
        <v>0</v>
      </c>
      <c r="M1632" t="s">
        <v>14</v>
      </c>
      <c r="N1632" t="s">
        <v>19</v>
      </c>
      <c r="P1632">
        <v>1</v>
      </c>
      <c r="Q1632" s="5">
        <v>0</v>
      </c>
      <c r="R1632">
        <v>1</v>
      </c>
      <c r="S1632">
        <v>0</v>
      </c>
      <c r="U1632">
        <v>0</v>
      </c>
      <c r="V1632">
        <v>0</v>
      </c>
      <c r="W1632" t="s">
        <v>20</v>
      </c>
      <c r="Y1632" s="115" t="s">
        <v>7</v>
      </c>
      <c r="Z1632" s="13">
        <v>13.3</v>
      </c>
      <c r="AA1632" s="13">
        <v>47</v>
      </c>
      <c r="AB1632" s="13">
        <v>-0.5</v>
      </c>
      <c r="AC1632" t="s">
        <v>20</v>
      </c>
      <c r="AD1632" s="13">
        <v>0.7</v>
      </c>
      <c r="AE1632" s="13">
        <v>-0.1</v>
      </c>
      <c r="AF1632" t="s">
        <v>20</v>
      </c>
      <c r="AG1632" t="s">
        <v>20</v>
      </c>
      <c r="AH1632" t="s">
        <v>20</v>
      </c>
      <c r="AI1632">
        <v>1</v>
      </c>
      <c r="AK1632">
        <v>1</v>
      </c>
      <c r="AL1632">
        <v>0</v>
      </c>
      <c r="AM1632">
        <v>3</v>
      </c>
      <c r="AN1632">
        <v>0</v>
      </c>
      <c r="AO1632">
        <v>0</v>
      </c>
      <c r="AQ1632">
        <v>1</v>
      </c>
      <c r="AR1632">
        <v>2</v>
      </c>
      <c r="AS1632">
        <v>1</v>
      </c>
      <c r="AT1632">
        <v>1</v>
      </c>
      <c r="AU1632">
        <v>2</v>
      </c>
      <c r="AV1632">
        <v>0</v>
      </c>
      <c r="BA1632" s="14" t="s">
        <v>2745</v>
      </c>
      <c r="BB1632" s="6" t="s">
        <v>1862</v>
      </c>
      <c r="BG1632" s="9"/>
      <c r="BI1632" t="s">
        <v>3146</v>
      </c>
    </row>
    <row r="1633" spans="1:61" x14ac:dyDescent="0.25">
      <c r="A1633" t="s">
        <v>658</v>
      </c>
      <c r="B1633" t="s">
        <v>667</v>
      </c>
      <c r="C1633" t="str">
        <f>VLOOKUP(Tabelle1[[#This Row],[bank_name]],list_all_banks!$B$1:$C$691,2,FALSE)</f>
        <v>FR302519228</v>
      </c>
      <c r="D1633" s="6" t="s">
        <v>668</v>
      </c>
      <c r="E1633" s="192">
        <v>42094</v>
      </c>
      <c r="F1633" s="37">
        <v>2015</v>
      </c>
      <c r="G1633">
        <v>1</v>
      </c>
      <c r="H1633">
        <v>2</v>
      </c>
      <c r="I1633" t="s">
        <v>1382</v>
      </c>
      <c r="J1633">
        <v>2</v>
      </c>
      <c r="K1633" t="s">
        <v>1366</v>
      </c>
      <c r="L1633">
        <v>0</v>
      </c>
      <c r="M1633" t="s">
        <v>14</v>
      </c>
      <c r="N1633" t="s">
        <v>19</v>
      </c>
      <c r="P1633">
        <v>1</v>
      </c>
      <c r="Q1633" s="5">
        <v>0</v>
      </c>
      <c r="R1633">
        <v>1</v>
      </c>
      <c r="S1633">
        <v>0</v>
      </c>
      <c r="U1633">
        <v>0</v>
      </c>
      <c r="V1633">
        <v>0</v>
      </c>
      <c r="W1633" t="s">
        <v>20</v>
      </c>
      <c r="Y1633" s="117" t="s">
        <v>6</v>
      </c>
      <c r="Z1633" s="13">
        <v>155.6</v>
      </c>
      <c r="AA1633" s="13">
        <v>270</v>
      </c>
      <c r="AB1633" s="13">
        <v>41.6</v>
      </c>
      <c r="AC1633" t="s">
        <v>20</v>
      </c>
      <c r="AD1633" s="13">
        <v>13.6</v>
      </c>
      <c r="AE1633" s="13">
        <v>0</v>
      </c>
      <c r="AF1633" t="s">
        <v>20</v>
      </c>
      <c r="AG1633" t="s">
        <v>20</v>
      </c>
      <c r="AH1633" t="s">
        <v>20</v>
      </c>
      <c r="AI1633">
        <v>1</v>
      </c>
      <c r="AK1633">
        <v>1</v>
      </c>
      <c r="AL1633">
        <v>0</v>
      </c>
      <c r="AM1633">
        <v>3</v>
      </c>
      <c r="AN1633">
        <v>0</v>
      </c>
      <c r="AO1633">
        <v>0</v>
      </c>
      <c r="AQ1633">
        <v>1</v>
      </c>
      <c r="AR1633">
        <v>2</v>
      </c>
      <c r="AS1633">
        <v>1</v>
      </c>
      <c r="AT1633">
        <v>1</v>
      </c>
      <c r="AU1633">
        <v>2</v>
      </c>
      <c r="AV1633">
        <v>0</v>
      </c>
      <c r="BA1633" s="14" t="s">
        <v>2745</v>
      </c>
      <c r="BB1633" s="6" t="s">
        <v>1862</v>
      </c>
      <c r="BG1633" s="9"/>
      <c r="BI1633" t="s">
        <v>3146</v>
      </c>
    </row>
    <row r="1634" spans="1:61" x14ac:dyDescent="0.25">
      <c r="A1634" t="s">
        <v>658</v>
      </c>
      <c r="B1634" t="s">
        <v>667</v>
      </c>
      <c r="C1634" t="str">
        <f>VLOOKUP(Tabelle1[[#This Row],[bank_name]],list_all_banks!$B$1:$C$691,2,FALSE)</f>
        <v>FR302519228</v>
      </c>
      <c r="D1634" s="6" t="s">
        <v>668</v>
      </c>
      <c r="E1634" s="192">
        <v>42094</v>
      </c>
      <c r="F1634" s="37">
        <v>2015</v>
      </c>
      <c r="G1634">
        <v>1</v>
      </c>
      <c r="H1634">
        <v>2</v>
      </c>
      <c r="I1634" t="s">
        <v>1382</v>
      </c>
      <c r="J1634">
        <v>2</v>
      </c>
      <c r="K1634" t="s">
        <v>1366</v>
      </c>
      <c r="L1634">
        <v>0</v>
      </c>
      <c r="M1634" t="s">
        <v>14</v>
      </c>
      <c r="N1634" t="s">
        <v>19</v>
      </c>
      <c r="P1634">
        <v>1</v>
      </c>
      <c r="Q1634" s="5">
        <v>0</v>
      </c>
      <c r="R1634">
        <v>1</v>
      </c>
      <c r="S1634">
        <v>0</v>
      </c>
      <c r="U1634">
        <v>0</v>
      </c>
      <c r="V1634">
        <v>0</v>
      </c>
      <c r="W1634" t="s">
        <v>20</v>
      </c>
      <c r="Y1634" t="s">
        <v>658</v>
      </c>
      <c r="Z1634" s="13">
        <v>355.8</v>
      </c>
      <c r="AA1634" s="13">
        <v>663</v>
      </c>
      <c r="AB1634" s="13">
        <v>140.19999999999999</v>
      </c>
      <c r="AC1634" t="s">
        <v>20</v>
      </c>
      <c r="AD1634" s="13">
        <v>20.100000000000001</v>
      </c>
      <c r="AE1634" s="13">
        <v>0</v>
      </c>
      <c r="AF1634" t="s">
        <v>20</v>
      </c>
      <c r="AG1634" t="s">
        <v>20</v>
      </c>
      <c r="AH1634" t="s">
        <v>20</v>
      </c>
      <c r="AI1634">
        <v>1</v>
      </c>
      <c r="AK1634">
        <v>1</v>
      </c>
      <c r="AL1634">
        <v>0</v>
      </c>
      <c r="AM1634">
        <v>3</v>
      </c>
      <c r="AN1634">
        <v>0</v>
      </c>
      <c r="AO1634">
        <v>0</v>
      </c>
      <c r="AQ1634">
        <v>1</v>
      </c>
      <c r="AR1634">
        <v>2</v>
      </c>
      <c r="AS1634">
        <v>1</v>
      </c>
      <c r="AT1634">
        <v>1</v>
      </c>
      <c r="AU1634">
        <v>2</v>
      </c>
      <c r="AV1634">
        <v>0</v>
      </c>
      <c r="BA1634" s="14" t="s">
        <v>2745</v>
      </c>
      <c r="BB1634" s="6" t="s">
        <v>1862</v>
      </c>
      <c r="BG1634" s="9"/>
      <c r="BI1634" t="s">
        <v>3146</v>
      </c>
    </row>
    <row r="1635" spans="1:61" x14ac:dyDescent="0.25">
      <c r="A1635" s="9" t="s">
        <v>658</v>
      </c>
      <c r="B1635" s="9" t="s">
        <v>667</v>
      </c>
      <c r="C1635" s="9" t="str">
        <f>VLOOKUP(Tabelle1[[#This Row],[bank_name]],list_all_banks!$B$1:$C$691,2,FALSE)</f>
        <v>FR302519228</v>
      </c>
      <c r="D1635" s="6" t="s">
        <v>668</v>
      </c>
      <c r="E1635" s="192">
        <v>42094</v>
      </c>
      <c r="F1635" s="105">
        <v>2015</v>
      </c>
      <c r="G1635" s="9">
        <v>1</v>
      </c>
      <c r="H1635" s="9">
        <v>2</v>
      </c>
      <c r="I1635" s="9" t="s">
        <v>1382</v>
      </c>
      <c r="J1635" s="9">
        <v>2</v>
      </c>
      <c r="K1635" s="9" t="s">
        <v>1366</v>
      </c>
      <c r="L1635" s="9">
        <v>0</v>
      </c>
      <c r="M1635" s="9" t="s">
        <v>14</v>
      </c>
      <c r="N1635" s="9" t="s">
        <v>19</v>
      </c>
      <c r="P1635" s="9">
        <v>1</v>
      </c>
      <c r="Q1635" s="53">
        <v>0</v>
      </c>
      <c r="R1635" s="9">
        <v>1</v>
      </c>
      <c r="S1635" s="9">
        <v>0</v>
      </c>
      <c r="U1635" s="9">
        <v>0</v>
      </c>
      <c r="V1635" s="9">
        <v>0</v>
      </c>
      <c r="W1635" s="9" t="s">
        <v>20</v>
      </c>
      <c r="Y1635" s="9" t="s">
        <v>1651</v>
      </c>
      <c r="Z1635" s="68">
        <v>108.2</v>
      </c>
      <c r="AA1635" s="68">
        <v>364</v>
      </c>
      <c r="AB1635" s="68">
        <v>15.1</v>
      </c>
      <c r="AC1635" s="9" t="s">
        <v>20</v>
      </c>
      <c r="AD1635" s="68">
        <v>6.4</v>
      </c>
      <c r="AE1635" s="68">
        <v>-1.2</v>
      </c>
      <c r="AF1635" s="9" t="s">
        <v>20</v>
      </c>
      <c r="AG1635" s="9" t="s">
        <v>20</v>
      </c>
      <c r="AH1635" s="9" t="s">
        <v>20</v>
      </c>
      <c r="AI1635" s="9">
        <v>1</v>
      </c>
      <c r="AK1635" s="9">
        <v>1</v>
      </c>
      <c r="AL1635" s="9">
        <v>0</v>
      </c>
      <c r="AM1635" s="9">
        <v>3</v>
      </c>
      <c r="AN1635" s="9">
        <v>0</v>
      </c>
      <c r="AO1635" s="9">
        <v>0</v>
      </c>
      <c r="AQ1635" s="9">
        <v>1</v>
      </c>
      <c r="AR1635" s="9">
        <v>2</v>
      </c>
      <c r="AS1635" s="9">
        <v>1</v>
      </c>
      <c r="AT1635" s="9">
        <v>1</v>
      </c>
      <c r="AU1635" s="9">
        <v>2</v>
      </c>
      <c r="AV1635" s="9">
        <v>0</v>
      </c>
      <c r="AW1635" s="9"/>
      <c r="AX1635" s="9"/>
      <c r="BA1635" s="14" t="s">
        <v>2745</v>
      </c>
      <c r="BB1635" s="6" t="s">
        <v>1862</v>
      </c>
      <c r="BG1635" s="9"/>
      <c r="BI1635" t="s">
        <v>3146</v>
      </c>
    </row>
    <row r="1636" spans="1:61" x14ac:dyDescent="0.25">
      <c r="A1636" t="s">
        <v>658</v>
      </c>
      <c r="B1636" t="s">
        <v>667</v>
      </c>
      <c r="C1636" t="str">
        <f>VLOOKUP(Tabelle1[[#This Row],[bank_name]],list_all_banks!$B$1:$C$691,2,FALSE)</f>
        <v>FR302519228</v>
      </c>
      <c r="D1636" s="6" t="s">
        <v>668</v>
      </c>
      <c r="E1636" s="192">
        <v>42094</v>
      </c>
      <c r="F1636" s="37">
        <v>2015</v>
      </c>
      <c r="G1636">
        <v>1</v>
      </c>
      <c r="H1636">
        <v>2</v>
      </c>
      <c r="I1636" t="s">
        <v>1382</v>
      </c>
      <c r="J1636">
        <v>2</v>
      </c>
      <c r="K1636" t="s">
        <v>1366</v>
      </c>
      <c r="L1636">
        <v>0</v>
      </c>
      <c r="M1636" t="s">
        <v>14</v>
      </c>
      <c r="N1636" t="s">
        <v>19</v>
      </c>
      <c r="P1636">
        <v>1</v>
      </c>
      <c r="Q1636" s="5">
        <v>0</v>
      </c>
      <c r="R1636">
        <v>1</v>
      </c>
      <c r="S1636">
        <v>0</v>
      </c>
      <c r="U1636">
        <v>0</v>
      </c>
      <c r="V1636">
        <v>0</v>
      </c>
      <c r="W1636" t="s">
        <v>20</v>
      </c>
      <c r="Y1636" t="s">
        <v>1170</v>
      </c>
      <c r="Z1636" s="13">
        <v>62</v>
      </c>
      <c r="AA1636" s="13">
        <v>7</v>
      </c>
      <c r="AB1636" s="13">
        <v>58.9</v>
      </c>
      <c r="AC1636" t="s">
        <v>20</v>
      </c>
      <c r="AD1636" s="13">
        <v>0.2</v>
      </c>
      <c r="AE1636" s="13" t="s">
        <v>20</v>
      </c>
      <c r="AF1636" t="s">
        <v>20</v>
      </c>
      <c r="AG1636" t="s">
        <v>20</v>
      </c>
      <c r="AH1636" t="s">
        <v>20</v>
      </c>
      <c r="AI1636">
        <v>1</v>
      </c>
      <c r="AK1636">
        <v>1</v>
      </c>
      <c r="AL1636">
        <v>0</v>
      </c>
      <c r="AM1636">
        <v>3</v>
      </c>
      <c r="AN1636">
        <v>0</v>
      </c>
      <c r="AO1636">
        <v>0</v>
      </c>
      <c r="AQ1636">
        <v>1</v>
      </c>
      <c r="AR1636">
        <v>2</v>
      </c>
      <c r="AS1636">
        <v>1</v>
      </c>
      <c r="AT1636">
        <v>1</v>
      </c>
      <c r="AU1636">
        <v>2</v>
      </c>
      <c r="AV1636">
        <v>0</v>
      </c>
      <c r="BA1636" s="14" t="s">
        <v>2745</v>
      </c>
      <c r="BB1636" s="6" t="s">
        <v>1862</v>
      </c>
      <c r="BG1636" s="9"/>
      <c r="BI1636" t="s">
        <v>3146</v>
      </c>
    </row>
    <row r="1637" spans="1:61" x14ac:dyDescent="0.25">
      <c r="A1637" t="s">
        <v>658</v>
      </c>
      <c r="B1637" t="s">
        <v>667</v>
      </c>
      <c r="C1637" t="str">
        <f>VLOOKUP(Tabelle1[[#This Row],[bank_name]],list_all_banks!$B$1:$C$691,2,FALSE)</f>
        <v>FR302519228</v>
      </c>
      <c r="D1637" s="6" t="s">
        <v>668</v>
      </c>
      <c r="E1637" s="192">
        <v>42094</v>
      </c>
      <c r="F1637" s="37">
        <v>2015</v>
      </c>
      <c r="G1637">
        <v>1</v>
      </c>
      <c r="H1637">
        <v>2</v>
      </c>
      <c r="I1637" t="s">
        <v>1382</v>
      </c>
      <c r="J1637">
        <v>2</v>
      </c>
      <c r="K1637" t="s">
        <v>1366</v>
      </c>
      <c r="L1637">
        <v>0</v>
      </c>
      <c r="M1637" t="s">
        <v>14</v>
      </c>
      <c r="N1637" t="s">
        <v>19</v>
      </c>
      <c r="P1637">
        <v>1</v>
      </c>
      <c r="Q1637" s="5">
        <v>0</v>
      </c>
      <c r="R1637">
        <v>1</v>
      </c>
      <c r="S1637">
        <v>0</v>
      </c>
      <c r="U1637">
        <v>0</v>
      </c>
      <c r="V1637">
        <v>0</v>
      </c>
      <c r="W1637" t="s">
        <v>20</v>
      </c>
      <c r="Y1637" t="s">
        <v>1663</v>
      </c>
      <c r="Z1637" s="13">
        <v>0.5</v>
      </c>
      <c r="AA1637" s="13" t="s">
        <v>20</v>
      </c>
      <c r="AB1637" s="13">
        <v>0.3</v>
      </c>
      <c r="AC1637" t="s">
        <v>20</v>
      </c>
      <c r="AD1637" s="13" t="s">
        <v>20</v>
      </c>
      <c r="AE1637" s="13" t="s">
        <v>20</v>
      </c>
      <c r="AF1637" t="s">
        <v>20</v>
      </c>
      <c r="AG1637" t="s">
        <v>20</v>
      </c>
      <c r="AH1637" t="s">
        <v>20</v>
      </c>
      <c r="AI1637">
        <v>1</v>
      </c>
      <c r="AK1637">
        <v>1</v>
      </c>
      <c r="AL1637">
        <v>0</v>
      </c>
      <c r="AM1637">
        <v>3</v>
      </c>
      <c r="AN1637">
        <v>0</v>
      </c>
      <c r="AO1637">
        <v>0</v>
      </c>
      <c r="AQ1637">
        <v>1</v>
      </c>
      <c r="AR1637">
        <v>2</v>
      </c>
      <c r="AS1637">
        <v>1</v>
      </c>
      <c r="AT1637">
        <v>1</v>
      </c>
      <c r="AU1637">
        <v>2</v>
      </c>
      <c r="AV1637">
        <v>0</v>
      </c>
      <c r="BA1637" s="14" t="s">
        <v>2745</v>
      </c>
      <c r="BB1637" s="6" t="s">
        <v>1862</v>
      </c>
      <c r="BG1637" s="9"/>
      <c r="BI1637" t="s">
        <v>3146</v>
      </c>
    </row>
    <row r="1638" spans="1:61" x14ac:dyDescent="0.25">
      <c r="A1638" t="s">
        <v>658</v>
      </c>
      <c r="B1638" t="s">
        <v>667</v>
      </c>
      <c r="C1638" t="str">
        <f>VLOOKUP(Tabelle1[[#This Row],[bank_name]],list_all_banks!$B$1:$C$691,2,FALSE)</f>
        <v>FR302519228</v>
      </c>
      <c r="D1638" s="6" t="s">
        <v>668</v>
      </c>
      <c r="E1638" s="192">
        <v>42094</v>
      </c>
      <c r="F1638" s="37">
        <v>2015</v>
      </c>
      <c r="G1638">
        <v>1</v>
      </c>
      <c r="H1638">
        <v>2</v>
      </c>
      <c r="I1638" t="s">
        <v>1382</v>
      </c>
      <c r="J1638">
        <v>2</v>
      </c>
      <c r="K1638" t="s">
        <v>1366</v>
      </c>
      <c r="L1638">
        <v>0</v>
      </c>
      <c r="M1638" t="s">
        <v>14</v>
      </c>
      <c r="N1638" t="s">
        <v>19</v>
      </c>
      <c r="P1638">
        <v>1</v>
      </c>
      <c r="Q1638" s="5">
        <v>0</v>
      </c>
      <c r="R1638">
        <v>1</v>
      </c>
      <c r="S1638">
        <v>0</v>
      </c>
      <c r="U1638">
        <v>0</v>
      </c>
      <c r="V1638">
        <v>0</v>
      </c>
      <c r="W1638" t="s">
        <v>20</v>
      </c>
      <c r="Y1638" t="s">
        <v>1695</v>
      </c>
      <c r="Z1638" s="13">
        <v>0.1</v>
      </c>
      <c r="AA1638" s="13" t="s">
        <v>20</v>
      </c>
      <c r="AB1638" s="13">
        <v>-0.1</v>
      </c>
      <c r="AC1638" t="s">
        <v>20</v>
      </c>
      <c r="AD1638" s="13">
        <v>2.2000000000000002</v>
      </c>
      <c r="AE1638" s="13" t="s">
        <v>20</v>
      </c>
      <c r="AF1638" t="s">
        <v>20</v>
      </c>
      <c r="AG1638" t="s">
        <v>20</v>
      </c>
      <c r="AH1638" t="s">
        <v>20</v>
      </c>
      <c r="AI1638">
        <v>1</v>
      </c>
      <c r="AK1638">
        <v>1</v>
      </c>
      <c r="AL1638">
        <v>0</v>
      </c>
      <c r="AM1638">
        <v>3</v>
      </c>
      <c r="AN1638">
        <v>0</v>
      </c>
      <c r="AO1638">
        <v>0</v>
      </c>
      <c r="AQ1638">
        <v>1</v>
      </c>
      <c r="AR1638">
        <v>2</v>
      </c>
      <c r="AS1638">
        <v>1</v>
      </c>
      <c r="AT1638">
        <v>1</v>
      </c>
      <c r="AU1638">
        <v>2</v>
      </c>
      <c r="AV1638">
        <v>0</v>
      </c>
      <c r="BA1638" s="14" t="s">
        <v>2745</v>
      </c>
      <c r="BB1638" s="6" t="s">
        <v>1862</v>
      </c>
      <c r="BG1638" s="9"/>
      <c r="BI1638" t="s">
        <v>3146</v>
      </c>
    </row>
    <row r="1639" spans="1:61" s="44" customFormat="1" ht="15.75" thickBot="1" x14ac:dyDescent="0.3">
      <c r="A1639" s="44" t="s">
        <v>658</v>
      </c>
      <c r="B1639" s="44" t="s">
        <v>667</v>
      </c>
      <c r="C1639" s="44" t="str">
        <f>VLOOKUP(Tabelle1[[#This Row],[bank_name]],list_all_banks!$B$1:$C$691,2,FALSE)</f>
        <v>FR302519228</v>
      </c>
      <c r="D1639" s="45" t="s">
        <v>668</v>
      </c>
      <c r="E1639" s="193">
        <v>42094</v>
      </c>
      <c r="F1639" s="153">
        <v>2015</v>
      </c>
      <c r="G1639" s="44">
        <v>1</v>
      </c>
      <c r="H1639" s="44">
        <v>2</v>
      </c>
      <c r="I1639" s="44" t="s">
        <v>1382</v>
      </c>
      <c r="J1639" s="44">
        <v>2</v>
      </c>
      <c r="K1639" s="44" t="s">
        <v>1366</v>
      </c>
      <c r="L1639" s="44">
        <v>0</v>
      </c>
      <c r="M1639" s="44" t="s">
        <v>14</v>
      </c>
      <c r="N1639" s="44" t="s">
        <v>19</v>
      </c>
      <c r="O1639" s="45"/>
      <c r="P1639" s="44">
        <v>1</v>
      </c>
      <c r="Q1639" s="57">
        <v>0</v>
      </c>
      <c r="R1639" s="44">
        <v>1</v>
      </c>
      <c r="S1639" s="44">
        <v>0</v>
      </c>
      <c r="T1639" s="45"/>
      <c r="U1639" s="44">
        <v>0</v>
      </c>
      <c r="V1639" s="44">
        <v>0</v>
      </c>
      <c r="W1639" s="44" t="s">
        <v>20</v>
      </c>
      <c r="X1639" s="45"/>
      <c r="Y1639" s="44" t="s">
        <v>1760</v>
      </c>
      <c r="Z1639" s="123" t="s">
        <v>20</v>
      </c>
      <c r="AA1639" s="123" t="s">
        <v>20</v>
      </c>
      <c r="AB1639" s="123">
        <v>0</v>
      </c>
      <c r="AC1639" s="44" t="s">
        <v>20</v>
      </c>
      <c r="AD1639" s="123" t="s">
        <v>20</v>
      </c>
      <c r="AE1639" s="123" t="s">
        <v>20</v>
      </c>
      <c r="AF1639" s="44" t="s">
        <v>20</v>
      </c>
      <c r="AG1639" s="44" t="s">
        <v>20</v>
      </c>
      <c r="AH1639" s="44" t="s">
        <v>20</v>
      </c>
      <c r="AI1639" s="44">
        <v>1</v>
      </c>
      <c r="AJ1639" s="45"/>
      <c r="AK1639" s="44">
        <v>1</v>
      </c>
      <c r="AL1639" s="44">
        <v>0</v>
      </c>
      <c r="AM1639" s="44">
        <v>3</v>
      </c>
      <c r="AN1639" s="44">
        <v>0</v>
      </c>
      <c r="AO1639" s="44">
        <v>0</v>
      </c>
      <c r="AP1639" s="45"/>
      <c r="AQ1639" s="44">
        <v>1</v>
      </c>
      <c r="AR1639" s="44">
        <v>2</v>
      </c>
      <c r="AS1639" s="44">
        <v>1</v>
      </c>
      <c r="AT1639" s="44">
        <v>1</v>
      </c>
      <c r="AU1639" s="44">
        <v>2</v>
      </c>
      <c r="AV1639" s="44">
        <v>0</v>
      </c>
      <c r="AY1639" s="45"/>
      <c r="AZ1639" s="46"/>
      <c r="BA1639" s="47" t="s">
        <v>2745</v>
      </c>
      <c r="BB1639" s="45" t="s">
        <v>1862</v>
      </c>
      <c r="BH1639" s="45"/>
      <c r="BI1639" t="s">
        <v>3146</v>
      </c>
    </row>
    <row r="1640" spans="1:61" x14ac:dyDescent="0.25">
      <c r="A1640" t="s">
        <v>658</v>
      </c>
      <c r="B1640" t="s">
        <v>667</v>
      </c>
      <c r="C1640" t="str">
        <f>VLOOKUP(Tabelle1[[#This Row],[bank_name]],list_all_banks!$B$1:$C$691,2,FALSE)</f>
        <v>FR302519228</v>
      </c>
      <c r="D1640" s="6" t="s">
        <v>668</v>
      </c>
      <c r="E1640" s="192">
        <v>42460</v>
      </c>
      <c r="F1640" s="37">
        <v>2016</v>
      </c>
      <c r="G1640">
        <v>1</v>
      </c>
      <c r="H1640">
        <v>2</v>
      </c>
      <c r="I1640" t="s">
        <v>1382</v>
      </c>
      <c r="J1640">
        <v>2</v>
      </c>
      <c r="K1640" t="s">
        <v>1366</v>
      </c>
      <c r="L1640">
        <v>0</v>
      </c>
      <c r="M1640" t="s">
        <v>14</v>
      </c>
      <c r="N1640" t="s">
        <v>19</v>
      </c>
      <c r="P1640">
        <v>1</v>
      </c>
      <c r="Q1640" s="5">
        <v>2</v>
      </c>
      <c r="R1640">
        <v>1</v>
      </c>
      <c r="S1640">
        <v>0</v>
      </c>
      <c r="U1640">
        <v>0</v>
      </c>
      <c r="V1640">
        <v>1</v>
      </c>
      <c r="W1640" t="s">
        <v>20</v>
      </c>
      <c r="Y1640" s="117" t="s">
        <v>1838</v>
      </c>
      <c r="Z1640" s="13">
        <v>91.3</v>
      </c>
      <c r="AA1640" s="13">
        <v>242</v>
      </c>
      <c r="AB1640" s="13">
        <v>-2</v>
      </c>
      <c r="AC1640" t="s">
        <v>20</v>
      </c>
      <c r="AD1640" s="13">
        <v>6.9</v>
      </c>
      <c r="AE1640" s="13">
        <v>-2</v>
      </c>
      <c r="AF1640" t="s">
        <v>20</v>
      </c>
      <c r="AG1640" t="s">
        <v>20</v>
      </c>
      <c r="AH1640" t="s">
        <v>20</v>
      </c>
      <c r="AI1640">
        <v>1</v>
      </c>
      <c r="AK1640">
        <v>1</v>
      </c>
      <c r="AL1640">
        <v>0</v>
      </c>
      <c r="AM1640">
        <v>3</v>
      </c>
      <c r="AN1640">
        <v>0</v>
      </c>
      <c r="AO1640">
        <v>0</v>
      </c>
      <c r="AQ1640">
        <v>2</v>
      </c>
      <c r="AR1640" t="s">
        <v>20</v>
      </c>
      <c r="AS1640" t="s">
        <v>20</v>
      </c>
      <c r="AT1640">
        <v>1</v>
      </c>
      <c r="AU1640">
        <v>2</v>
      </c>
      <c r="AV1640">
        <v>0</v>
      </c>
      <c r="BA1640" s="14" t="s">
        <v>2454</v>
      </c>
      <c r="BG1640" s="9"/>
      <c r="BI1640" t="s">
        <v>3146</v>
      </c>
    </row>
    <row r="1641" spans="1:61" x14ac:dyDescent="0.25">
      <c r="A1641" t="s">
        <v>658</v>
      </c>
      <c r="B1641" t="s">
        <v>667</v>
      </c>
      <c r="C1641" t="str">
        <f>VLOOKUP(Tabelle1[[#This Row],[bank_name]],list_all_banks!$B$1:$C$691,2,FALSE)</f>
        <v>FR302519228</v>
      </c>
      <c r="D1641" s="6" t="s">
        <v>668</v>
      </c>
      <c r="E1641" s="192">
        <v>42460</v>
      </c>
      <c r="F1641" s="37">
        <v>2016</v>
      </c>
      <c r="G1641">
        <v>1</v>
      </c>
      <c r="H1641">
        <v>2</v>
      </c>
      <c r="I1641" t="s">
        <v>1382</v>
      </c>
      <c r="J1641">
        <v>2</v>
      </c>
      <c r="K1641" t="s">
        <v>1366</v>
      </c>
      <c r="L1641">
        <v>0</v>
      </c>
      <c r="M1641" t="s">
        <v>14</v>
      </c>
      <c r="N1641" t="s">
        <v>19</v>
      </c>
      <c r="P1641">
        <v>1</v>
      </c>
      <c r="Q1641" s="5">
        <v>2</v>
      </c>
      <c r="R1641">
        <v>1</v>
      </c>
      <c r="S1641">
        <v>0</v>
      </c>
      <c r="U1641">
        <v>0</v>
      </c>
      <c r="V1641">
        <v>1</v>
      </c>
      <c r="W1641" t="s">
        <v>20</v>
      </c>
      <c r="Y1641" s="115" t="s">
        <v>1723</v>
      </c>
      <c r="Z1641" s="13">
        <v>28.5</v>
      </c>
      <c r="AA1641" s="13">
        <v>75</v>
      </c>
      <c r="AB1641" s="13">
        <v>13.7</v>
      </c>
      <c r="AC1641" t="s">
        <v>20</v>
      </c>
      <c r="AD1641" s="13">
        <v>0.9</v>
      </c>
      <c r="AE1641" s="13">
        <v>0</v>
      </c>
      <c r="AF1641" t="s">
        <v>20</v>
      </c>
      <c r="AG1641" t="s">
        <v>20</v>
      </c>
      <c r="AH1641" t="s">
        <v>20</v>
      </c>
      <c r="AI1641">
        <v>1</v>
      </c>
      <c r="AK1641">
        <v>1</v>
      </c>
      <c r="AL1641">
        <v>0</v>
      </c>
      <c r="AM1641">
        <v>3</v>
      </c>
      <c r="AN1641">
        <v>0</v>
      </c>
      <c r="AO1641">
        <v>0</v>
      </c>
      <c r="AQ1641">
        <v>2</v>
      </c>
      <c r="AR1641" t="s">
        <v>20</v>
      </c>
      <c r="AS1641" t="s">
        <v>20</v>
      </c>
      <c r="AT1641">
        <v>1</v>
      </c>
      <c r="AU1641">
        <v>2</v>
      </c>
      <c r="AV1641">
        <v>0</v>
      </c>
      <c r="BA1641" s="14" t="s">
        <v>2454</v>
      </c>
      <c r="BG1641" s="9"/>
      <c r="BI1641" t="s">
        <v>3146</v>
      </c>
    </row>
    <row r="1642" spans="1:61" x14ac:dyDescent="0.25">
      <c r="A1642" t="s">
        <v>658</v>
      </c>
      <c r="B1642" t="s">
        <v>667</v>
      </c>
      <c r="C1642" t="str">
        <f>VLOOKUP(Tabelle1[[#This Row],[bank_name]],list_all_banks!$B$1:$C$691,2,FALSE)</f>
        <v>FR302519228</v>
      </c>
      <c r="D1642" s="6" t="s">
        <v>668</v>
      </c>
      <c r="E1642" s="192">
        <v>42460</v>
      </c>
      <c r="F1642" s="37">
        <v>2016</v>
      </c>
      <c r="G1642">
        <v>1</v>
      </c>
      <c r="H1642">
        <v>2</v>
      </c>
      <c r="I1642" t="s">
        <v>1382</v>
      </c>
      <c r="J1642">
        <v>2</v>
      </c>
      <c r="K1642" t="s">
        <v>1366</v>
      </c>
      <c r="L1642">
        <v>0</v>
      </c>
      <c r="M1642" t="s">
        <v>14</v>
      </c>
      <c r="N1642" t="s">
        <v>19</v>
      </c>
      <c r="P1642">
        <v>1</v>
      </c>
      <c r="Q1642" s="5">
        <v>2</v>
      </c>
      <c r="R1642">
        <v>1</v>
      </c>
      <c r="S1642">
        <v>0</v>
      </c>
      <c r="U1642">
        <v>0</v>
      </c>
      <c r="V1642">
        <v>1</v>
      </c>
      <c r="W1642" t="s">
        <v>20</v>
      </c>
      <c r="Y1642" t="s">
        <v>820</v>
      </c>
      <c r="Z1642" s="13">
        <v>531.70000000000005</v>
      </c>
      <c r="AA1642" s="13">
        <v>849</v>
      </c>
      <c r="AB1642" s="13">
        <v>172.2</v>
      </c>
      <c r="AC1642" t="s">
        <v>20</v>
      </c>
      <c r="AD1642" s="13">
        <v>8.8000000000000007</v>
      </c>
      <c r="AE1642" s="13">
        <v>8.3000000000000007</v>
      </c>
      <c r="AF1642" t="s">
        <v>20</v>
      </c>
      <c r="AG1642" t="s">
        <v>20</v>
      </c>
      <c r="AH1642" t="s">
        <v>20</v>
      </c>
      <c r="AI1642">
        <v>1</v>
      </c>
      <c r="AK1642">
        <v>1</v>
      </c>
      <c r="AL1642">
        <v>0</v>
      </c>
      <c r="AM1642">
        <v>3</v>
      </c>
      <c r="AN1642">
        <v>0</v>
      </c>
      <c r="AO1642">
        <v>0</v>
      </c>
      <c r="AQ1642">
        <v>2</v>
      </c>
      <c r="AR1642" t="s">
        <v>20</v>
      </c>
      <c r="AS1642" t="s">
        <v>20</v>
      </c>
      <c r="AT1642">
        <v>1</v>
      </c>
      <c r="AU1642">
        <v>2</v>
      </c>
      <c r="AV1642">
        <v>0</v>
      </c>
      <c r="BA1642" s="14" t="s">
        <v>2454</v>
      </c>
      <c r="BG1642" s="9"/>
      <c r="BI1642" t="s">
        <v>3146</v>
      </c>
    </row>
    <row r="1643" spans="1:61" x14ac:dyDescent="0.25">
      <c r="A1643" t="s">
        <v>658</v>
      </c>
      <c r="B1643" t="s">
        <v>667</v>
      </c>
      <c r="C1643" t="str">
        <f>VLOOKUP(Tabelle1[[#This Row],[bank_name]],list_all_banks!$B$1:$C$691,2,FALSE)</f>
        <v>FR302519228</v>
      </c>
      <c r="D1643" s="6" t="s">
        <v>668</v>
      </c>
      <c r="E1643" s="192">
        <v>42460</v>
      </c>
      <c r="F1643" s="37">
        <v>2016</v>
      </c>
      <c r="G1643">
        <v>1</v>
      </c>
      <c r="H1643">
        <v>2</v>
      </c>
      <c r="I1643" t="s">
        <v>1382</v>
      </c>
      <c r="J1643">
        <v>2</v>
      </c>
      <c r="K1643" t="s">
        <v>1366</v>
      </c>
      <c r="L1643">
        <v>0</v>
      </c>
      <c r="M1643" t="s">
        <v>14</v>
      </c>
      <c r="N1643" t="s">
        <v>19</v>
      </c>
      <c r="P1643">
        <v>1</v>
      </c>
      <c r="Q1643" s="5">
        <v>2</v>
      </c>
      <c r="R1643">
        <v>1</v>
      </c>
      <c r="S1643">
        <v>0</v>
      </c>
      <c r="U1643">
        <v>0</v>
      </c>
      <c r="V1643">
        <v>1</v>
      </c>
      <c r="W1643" t="s">
        <v>20</v>
      </c>
      <c r="Y1643" t="s">
        <v>1656</v>
      </c>
      <c r="Z1643" s="13">
        <v>-0.1</v>
      </c>
      <c r="AA1643" s="13">
        <v>0</v>
      </c>
      <c r="AB1643" s="13">
        <v>-0.1</v>
      </c>
      <c r="AC1643" t="s">
        <v>20</v>
      </c>
      <c r="AD1643" s="13">
        <v>0</v>
      </c>
      <c r="AE1643" s="13">
        <v>0</v>
      </c>
      <c r="AF1643" t="s">
        <v>20</v>
      </c>
      <c r="AG1643" t="s">
        <v>20</v>
      </c>
      <c r="AH1643" t="s">
        <v>20</v>
      </c>
      <c r="AI1643">
        <v>1</v>
      </c>
      <c r="AK1643">
        <v>1</v>
      </c>
      <c r="AL1643">
        <v>0</v>
      </c>
      <c r="AM1643">
        <v>3</v>
      </c>
      <c r="AN1643">
        <v>0</v>
      </c>
      <c r="AO1643">
        <v>0</v>
      </c>
      <c r="AQ1643">
        <v>2</v>
      </c>
      <c r="AR1643" t="s">
        <v>20</v>
      </c>
      <c r="AS1643" t="s">
        <v>20</v>
      </c>
      <c r="AT1643">
        <v>1</v>
      </c>
      <c r="AU1643">
        <v>2</v>
      </c>
      <c r="AV1643">
        <v>0</v>
      </c>
      <c r="BA1643" s="14" t="s">
        <v>2454</v>
      </c>
      <c r="BG1643" s="9"/>
      <c r="BI1643" t="s">
        <v>3146</v>
      </c>
    </row>
    <row r="1644" spans="1:61" x14ac:dyDescent="0.25">
      <c r="A1644" t="s">
        <v>658</v>
      </c>
      <c r="B1644" t="s">
        <v>667</v>
      </c>
      <c r="C1644" t="str">
        <f>VLOOKUP(Tabelle1[[#This Row],[bank_name]],list_all_banks!$B$1:$C$691,2,FALSE)</f>
        <v>FR302519228</v>
      </c>
      <c r="D1644" s="6" t="s">
        <v>668</v>
      </c>
      <c r="E1644" s="192">
        <v>42460</v>
      </c>
      <c r="F1644" s="37">
        <v>2016</v>
      </c>
      <c r="G1644">
        <v>1</v>
      </c>
      <c r="H1644">
        <v>2</v>
      </c>
      <c r="I1644" t="s">
        <v>1382</v>
      </c>
      <c r="J1644">
        <v>2</v>
      </c>
      <c r="K1644" t="s">
        <v>1366</v>
      </c>
      <c r="L1644">
        <v>0</v>
      </c>
      <c r="M1644" t="s">
        <v>14</v>
      </c>
      <c r="N1644" t="s">
        <v>19</v>
      </c>
      <c r="P1644">
        <v>1</v>
      </c>
      <c r="Q1644" s="5">
        <v>2</v>
      </c>
      <c r="R1644">
        <v>1</v>
      </c>
      <c r="S1644">
        <v>0</v>
      </c>
      <c r="U1644">
        <v>0</v>
      </c>
      <c r="V1644">
        <v>1</v>
      </c>
      <c r="W1644" t="s">
        <v>20</v>
      </c>
      <c r="Y1644" s="117" t="s">
        <v>1834</v>
      </c>
      <c r="Z1644" s="13">
        <v>202.8</v>
      </c>
      <c r="AA1644" s="13">
        <v>267</v>
      </c>
      <c r="AB1644" s="13">
        <v>17.3</v>
      </c>
      <c r="AC1644" t="s">
        <v>20</v>
      </c>
      <c r="AD1644" s="13">
        <v>7.6</v>
      </c>
      <c r="AE1644" s="13">
        <v>-0.2</v>
      </c>
      <c r="AF1644" t="s">
        <v>20</v>
      </c>
      <c r="AG1644" t="s">
        <v>20</v>
      </c>
      <c r="AH1644" t="s">
        <v>20</v>
      </c>
      <c r="AI1644">
        <v>1</v>
      </c>
      <c r="AK1644">
        <v>1</v>
      </c>
      <c r="AL1644">
        <v>0</v>
      </c>
      <c r="AM1644">
        <v>3</v>
      </c>
      <c r="AN1644">
        <v>0</v>
      </c>
      <c r="AO1644">
        <v>0</v>
      </c>
      <c r="AQ1644">
        <v>2</v>
      </c>
      <c r="AR1644" t="s">
        <v>20</v>
      </c>
      <c r="AS1644" t="s">
        <v>20</v>
      </c>
      <c r="AT1644">
        <v>1</v>
      </c>
      <c r="AU1644">
        <v>2</v>
      </c>
      <c r="AV1644">
        <v>0</v>
      </c>
      <c r="BA1644" s="14" t="s">
        <v>2454</v>
      </c>
      <c r="BG1644" s="9"/>
      <c r="BI1644" t="s">
        <v>3146</v>
      </c>
    </row>
    <row r="1645" spans="1:61" x14ac:dyDescent="0.25">
      <c r="A1645" t="s">
        <v>658</v>
      </c>
      <c r="B1645" t="s">
        <v>667</v>
      </c>
      <c r="C1645" t="str">
        <f>VLOOKUP(Tabelle1[[#This Row],[bank_name]],list_all_banks!$B$1:$C$691,2,FALSE)</f>
        <v>FR302519228</v>
      </c>
      <c r="D1645" s="6" t="s">
        <v>668</v>
      </c>
      <c r="E1645" s="192">
        <v>42460</v>
      </c>
      <c r="F1645" s="37">
        <v>2016</v>
      </c>
      <c r="G1645">
        <v>1</v>
      </c>
      <c r="H1645">
        <v>2</v>
      </c>
      <c r="I1645" t="s">
        <v>1382</v>
      </c>
      <c r="J1645">
        <v>2</v>
      </c>
      <c r="K1645" t="s">
        <v>1366</v>
      </c>
      <c r="L1645">
        <v>0</v>
      </c>
      <c r="M1645" t="s">
        <v>14</v>
      </c>
      <c r="N1645" t="s">
        <v>19</v>
      </c>
      <c r="P1645">
        <v>1</v>
      </c>
      <c r="Q1645" s="5">
        <v>2</v>
      </c>
      <c r="R1645">
        <v>1</v>
      </c>
      <c r="S1645">
        <v>0</v>
      </c>
      <c r="U1645">
        <v>0</v>
      </c>
      <c r="V1645">
        <v>1</v>
      </c>
      <c r="W1645" t="s">
        <v>20</v>
      </c>
      <c r="Y1645" s="115" t="s">
        <v>7</v>
      </c>
      <c r="Z1645" s="13">
        <v>22.5</v>
      </c>
      <c r="AA1645" s="13">
        <v>46</v>
      </c>
      <c r="AB1645" s="13">
        <v>5.4</v>
      </c>
      <c r="AC1645" t="s">
        <v>20</v>
      </c>
      <c r="AD1645" s="13">
        <v>1.1000000000000001</v>
      </c>
      <c r="AE1645" s="13">
        <v>-0.1</v>
      </c>
      <c r="AF1645" t="s">
        <v>20</v>
      </c>
      <c r="AG1645" t="s">
        <v>20</v>
      </c>
      <c r="AH1645" t="s">
        <v>20</v>
      </c>
      <c r="AI1645">
        <v>1</v>
      </c>
      <c r="AK1645">
        <v>1</v>
      </c>
      <c r="AL1645">
        <v>0</v>
      </c>
      <c r="AM1645">
        <v>3</v>
      </c>
      <c r="AN1645">
        <v>0</v>
      </c>
      <c r="AO1645">
        <v>0</v>
      </c>
      <c r="AQ1645">
        <v>2</v>
      </c>
      <c r="AR1645" t="s">
        <v>20</v>
      </c>
      <c r="AS1645" t="s">
        <v>20</v>
      </c>
      <c r="AT1645">
        <v>1</v>
      </c>
      <c r="AU1645">
        <v>2</v>
      </c>
      <c r="AV1645">
        <v>0</v>
      </c>
      <c r="BA1645" s="14" t="s">
        <v>2454</v>
      </c>
      <c r="BG1645" s="9"/>
      <c r="BI1645" t="s">
        <v>3146</v>
      </c>
    </row>
    <row r="1646" spans="1:61" x14ac:dyDescent="0.25">
      <c r="A1646" t="s">
        <v>658</v>
      </c>
      <c r="B1646" t="s">
        <v>667</v>
      </c>
      <c r="C1646" t="str">
        <f>VLOOKUP(Tabelle1[[#This Row],[bank_name]],list_all_banks!$B$1:$C$691,2,FALSE)</f>
        <v>FR302519228</v>
      </c>
      <c r="D1646" s="6" t="s">
        <v>668</v>
      </c>
      <c r="E1646" s="192">
        <v>42460</v>
      </c>
      <c r="F1646" s="37">
        <v>2016</v>
      </c>
      <c r="G1646">
        <v>1</v>
      </c>
      <c r="H1646">
        <v>2</v>
      </c>
      <c r="I1646" t="s">
        <v>1382</v>
      </c>
      <c r="J1646">
        <v>2</v>
      </c>
      <c r="K1646" t="s">
        <v>1366</v>
      </c>
      <c r="L1646">
        <v>0</v>
      </c>
      <c r="M1646" t="s">
        <v>14</v>
      </c>
      <c r="N1646" t="s">
        <v>19</v>
      </c>
      <c r="P1646">
        <v>1</v>
      </c>
      <c r="Q1646" s="5">
        <v>2</v>
      </c>
      <c r="R1646">
        <v>1</v>
      </c>
      <c r="S1646">
        <v>0</v>
      </c>
      <c r="U1646">
        <v>0</v>
      </c>
      <c r="V1646">
        <v>1</v>
      </c>
      <c r="W1646" t="s">
        <v>20</v>
      </c>
      <c r="Y1646" s="117" t="s">
        <v>6</v>
      </c>
      <c r="Z1646" s="13">
        <v>155.1</v>
      </c>
      <c r="AA1646" s="13">
        <v>296</v>
      </c>
      <c r="AB1646" s="13">
        <v>38.5</v>
      </c>
      <c r="AC1646" t="s">
        <v>20</v>
      </c>
      <c r="AD1646" s="13">
        <v>10.4</v>
      </c>
      <c r="AE1646" s="13">
        <v>0.8</v>
      </c>
      <c r="AF1646" t="s">
        <v>20</v>
      </c>
      <c r="AG1646" t="s">
        <v>20</v>
      </c>
      <c r="AH1646" t="s">
        <v>20</v>
      </c>
      <c r="AI1646">
        <v>1</v>
      </c>
      <c r="AK1646">
        <v>1</v>
      </c>
      <c r="AL1646">
        <v>0</v>
      </c>
      <c r="AM1646">
        <v>3</v>
      </c>
      <c r="AN1646">
        <v>0</v>
      </c>
      <c r="AO1646">
        <v>0</v>
      </c>
      <c r="AQ1646">
        <v>2</v>
      </c>
      <c r="AR1646" t="s">
        <v>20</v>
      </c>
      <c r="AS1646" t="s">
        <v>20</v>
      </c>
      <c r="AT1646">
        <v>1</v>
      </c>
      <c r="AU1646">
        <v>2</v>
      </c>
      <c r="AV1646">
        <v>0</v>
      </c>
      <c r="BA1646" s="14" t="s">
        <v>2454</v>
      </c>
      <c r="BG1646" s="9"/>
      <c r="BI1646" t="s">
        <v>3146</v>
      </c>
    </row>
    <row r="1647" spans="1:61" x14ac:dyDescent="0.25">
      <c r="A1647" t="s">
        <v>658</v>
      </c>
      <c r="B1647" t="s">
        <v>667</v>
      </c>
      <c r="C1647" t="str">
        <f>VLOOKUP(Tabelle1[[#This Row],[bank_name]],list_all_banks!$B$1:$C$691,2,FALSE)</f>
        <v>FR302519228</v>
      </c>
      <c r="D1647" s="6" t="s">
        <v>668</v>
      </c>
      <c r="E1647" s="192">
        <v>42460</v>
      </c>
      <c r="F1647" s="37">
        <v>2016</v>
      </c>
      <c r="G1647">
        <v>1</v>
      </c>
      <c r="H1647">
        <v>2</v>
      </c>
      <c r="I1647" t="s">
        <v>1382</v>
      </c>
      <c r="J1647">
        <v>2</v>
      </c>
      <c r="K1647" t="s">
        <v>1366</v>
      </c>
      <c r="L1647">
        <v>0</v>
      </c>
      <c r="M1647" t="s">
        <v>14</v>
      </c>
      <c r="N1647" t="s">
        <v>19</v>
      </c>
      <c r="P1647">
        <v>1</v>
      </c>
      <c r="Q1647" s="5">
        <v>2</v>
      </c>
      <c r="R1647">
        <v>1</v>
      </c>
      <c r="S1647">
        <v>0</v>
      </c>
      <c r="U1647">
        <v>0</v>
      </c>
      <c r="V1647">
        <v>1</v>
      </c>
      <c r="W1647" t="s">
        <v>20</v>
      </c>
      <c r="Y1647" t="s">
        <v>658</v>
      </c>
      <c r="Z1647" s="13">
        <v>414.7</v>
      </c>
      <c r="AA1647" s="13">
        <v>684</v>
      </c>
      <c r="AB1647" s="13">
        <v>137.1</v>
      </c>
      <c r="AC1647" t="s">
        <v>20</v>
      </c>
      <c r="AD1647" s="13">
        <v>22.3</v>
      </c>
      <c r="AE1647" s="13">
        <v>-4.5999999999999996</v>
      </c>
      <c r="AF1647" t="s">
        <v>20</v>
      </c>
      <c r="AG1647" t="s">
        <v>20</v>
      </c>
      <c r="AH1647" t="s">
        <v>20</v>
      </c>
      <c r="AI1647">
        <v>1</v>
      </c>
      <c r="AK1647">
        <v>1</v>
      </c>
      <c r="AL1647">
        <v>0</v>
      </c>
      <c r="AM1647">
        <v>3</v>
      </c>
      <c r="AN1647">
        <v>0</v>
      </c>
      <c r="AO1647">
        <v>0</v>
      </c>
      <c r="AQ1647">
        <v>2</v>
      </c>
      <c r="AR1647" t="s">
        <v>20</v>
      </c>
      <c r="AS1647" t="s">
        <v>20</v>
      </c>
      <c r="AT1647">
        <v>1</v>
      </c>
      <c r="AU1647">
        <v>2</v>
      </c>
      <c r="AV1647">
        <v>0</v>
      </c>
      <c r="BA1647" s="14" t="s">
        <v>2454</v>
      </c>
      <c r="BG1647" s="9"/>
      <c r="BI1647" t="s">
        <v>3146</v>
      </c>
    </row>
    <row r="1648" spans="1:61" x14ac:dyDescent="0.25">
      <c r="A1648" t="s">
        <v>658</v>
      </c>
      <c r="B1648" t="s">
        <v>667</v>
      </c>
      <c r="C1648" t="str">
        <f>VLOOKUP(Tabelle1[[#This Row],[bank_name]],list_all_banks!$B$1:$C$691,2,FALSE)</f>
        <v>FR302519228</v>
      </c>
      <c r="D1648" s="6" t="s">
        <v>668</v>
      </c>
      <c r="E1648" s="192">
        <v>42460</v>
      </c>
      <c r="F1648" s="37">
        <v>2016</v>
      </c>
      <c r="G1648">
        <v>1</v>
      </c>
      <c r="H1648">
        <v>2</v>
      </c>
      <c r="I1648" t="s">
        <v>1382</v>
      </c>
      <c r="J1648">
        <v>2</v>
      </c>
      <c r="K1648" t="s">
        <v>1366</v>
      </c>
      <c r="L1648">
        <v>0</v>
      </c>
      <c r="M1648" t="s">
        <v>14</v>
      </c>
      <c r="N1648" t="s">
        <v>19</v>
      </c>
      <c r="P1648">
        <v>1</v>
      </c>
      <c r="Q1648" s="5">
        <v>2</v>
      </c>
      <c r="R1648">
        <v>1</v>
      </c>
      <c r="S1648">
        <v>0</v>
      </c>
      <c r="U1648">
        <v>0</v>
      </c>
      <c r="V1648">
        <v>1</v>
      </c>
      <c r="W1648" t="s">
        <v>20</v>
      </c>
      <c r="Y1648" t="s">
        <v>1651</v>
      </c>
      <c r="Z1648" s="13">
        <v>117.4</v>
      </c>
      <c r="AA1648" s="13">
        <v>359</v>
      </c>
      <c r="AB1648" s="13">
        <v>13.6</v>
      </c>
      <c r="AC1648" t="s">
        <v>20</v>
      </c>
      <c r="AD1648" s="13">
        <v>2.8</v>
      </c>
      <c r="AE1648" s="13">
        <v>1.8</v>
      </c>
      <c r="AF1648" t="s">
        <v>20</v>
      </c>
      <c r="AG1648" t="s">
        <v>20</v>
      </c>
      <c r="AH1648" t="s">
        <v>20</v>
      </c>
      <c r="AI1648">
        <v>1</v>
      </c>
      <c r="AK1648">
        <v>1</v>
      </c>
      <c r="AL1648">
        <v>0</v>
      </c>
      <c r="AM1648">
        <v>3</v>
      </c>
      <c r="AN1648">
        <v>0</v>
      </c>
      <c r="AO1648">
        <v>0</v>
      </c>
      <c r="AQ1648">
        <v>2</v>
      </c>
      <c r="AR1648" t="s">
        <v>20</v>
      </c>
      <c r="AS1648" t="s">
        <v>20</v>
      </c>
      <c r="AT1648">
        <v>1</v>
      </c>
      <c r="AU1648">
        <v>2</v>
      </c>
      <c r="AV1648">
        <v>0</v>
      </c>
      <c r="BA1648" s="14" t="s">
        <v>2454</v>
      </c>
      <c r="BG1648" s="9"/>
      <c r="BI1648" t="s">
        <v>3146</v>
      </c>
    </row>
    <row r="1649" spans="1:61" x14ac:dyDescent="0.25">
      <c r="A1649" t="s">
        <v>658</v>
      </c>
      <c r="B1649" t="s">
        <v>667</v>
      </c>
      <c r="C1649" t="str">
        <f>VLOOKUP(Tabelle1[[#This Row],[bank_name]],list_all_banks!$B$1:$C$691,2,FALSE)</f>
        <v>FR302519228</v>
      </c>
      <c r="D1649" s="6" t="s">
        <v>668</v>
      </c>
      <c r="E1649" s="192">
        <v>42460</v>
      </c>
      <c r="F1649" s="37">
        <v>2016</v>
      </c>
      <c r="G1649">
        <v>1</v>
      </c>
      <c r="H1649">
        <v>2</v>
      </c>
      <c r="I1649" t="s">
        <v>1382</v>
      </c>
      <c r="J1649">
        <v>2</v>
      </c>
      <c r="K1649" t="s">
        <v>1366</v>
      </c>
      <c r="L1649">
        <v>0</v>
      </c>
      <c r="M1649" t="s">
        <v>14</v>
      </c>
      <c r="N1649" t="s">
        <v>19</v>
      </c>
      <c r="P1649">
        <v>1</v>
      </c>
      <c r="Q1649" s="5">
        <v>2</v>
      </c>
      <c r="R1649">
        <v>1</v>
      </c>
      <c r="S1649">
        <v>0</v>
      </c>
      <c r="U1649">
        <v>0</v>
      </c>
      <c r="V1649">
        <v>1</v>
      </c>
      <c r="W1649" t="s">
        <v>20</v>
      </c>
      <c r="Y1649" t="s">
        <v>1170</v>
      </c>
      <c r="Z1649" s="13">
        <v>30.5</v>
      </c>
      <c r="AA1649" s="13">
        <v>11</v>
      </c>
      <c r="AB1649" s="13">
        <v>26.9</v>
      </c>
      <c r="AC1649" t="s">
        <v>20</v>
      </c>
      <c r="AD1649" s="13">
        <v>0.1</v>
      </c>
      <c r="AE1649" s="13">
        <v>0</v>
      </c>
      <c r="AF1649" t="s">
        <v>20</v>
      </c>
      <c r="AG1649" t="s">
        <v>20</v>
      </c>
      <c r="AH1649" t="s">
        <v>20</v>
      </c>
      <c r="AI1649">
        <v>1</v>
      </c>
      <c r="AK1649">
        <v>1</v>
      </c>
      <c r="AL1649">
        <v>0</v>
      </c>
      <c r="AM1649">
        <v>3</v>
      </c>
      <c r="AN1649">
        <v>0</v>
      </c>
      <c r="AO1649">
        <v>0</v>
      </c>
      <c r="AQ1649">
        <v>2</v>
      </c>
      <c r="AR1649" t="s">
        <v>20</v>
      </c>
      <c r="AS1649" t="s">
        <v>20</v>
      </c>
      <c r="AT1649">
        <v>1</v>
      </c>
      <c r="AU1649">
        <v>2</v>
      </c>
      <c r="AV1649">
        <v>0</v>
      </c>
      <c r="BA1649" s="14" t="s">
        <v>2454</v>
      </c>
      <c r="BG1649" s="9"/>
      <c r="BI1649" t="s">
        <v>3146</v>
      </c>
    </row>
    <row r="1650" spans="1:61" x14ac:dyDescent="0.25">
      <c r="A1650" t="s">
        <v>658</v>
      </c>
      <c r="B1650" t="s">
        <v>667</v>
      </c>
      <c r="C1650" t="str">
        <f>VLOOKUP(Tabelle1[[#This Row],[bank_name]],list_all_banks!$B$1:$C$691,2,FALSE)</f>
        <v>FR302519228</v>
      </c>
      <c r="D1650" s="6" t="s">
        <v>668</v>
      </c>
      <c r="E1650" s="192">
        <v>42460</v>
      </c>
      <c r="F1650" s="37">
        <v>2016</v>
      </c>
      <c r="G1650">
        <v>1</v>
      </c>
      <c r="H1650">
        <v>2</v>
      </c>
      <c r="I1650" t="s">
        <v>1382</v>
      </c>
      <c r="J1650">
        <v>2</v>
      </c>
      <c r="K1650" t="s">
        <v>1366</v>
      </c>
      <c r="L1650">
        <v>0</v>
      </c>
      <c r="M1650" t="s">
        <v>14</v>
      </c>
      <c r="N1650" t="s">
        <v>19</v>
      </c>
      <c r="P1650">
        <v>1</v>
      </c>
      <c r="Q1650" s="5">
        <v>2</v>
      </c>
      <c r="R1650">
        <v>1</v>
      </c>
      <c r="S1650">
        <v>0</v>
      </c>
      <c r="U1650">
        <v>0</v>
      </c>
      <c r="V1650">
        <v>1</v>
      </c>
      <c r="W1650" t="s">
        <v>20</v>
      </c>
      <c r="Y1650" t="s">
        <v>1663</v>
      </c>
      <c r="Z1650" s="13">
        <v>0.3</v>
      </c>
      <c r="AA1650" s="13">
        <v>0</v>
      </c>
      <c r="AB1650" s="13">
        <v>0.1</v>
      </c>
      <c r="AC1650" t="s">
        <v>20</v>
      </c>
      <c r="AD1650" s="13">
        <v>0</v>
      </c>
      <c r="AE1650" s="13">
        <v>0</v>
      </c>
      <c r="AF1650" t="s">
        <v>20</v>
      </c>
      <c r="AG1650" t="s">
        <v>20</v>
      </c>
      <c r="AH1650" t="s">
        <v>20</v>
      </c>
      <c r="AI1650">
        <v>1</v>
      </c>
      <c r="AK1650">
        <v>1</v>
      </c>
      <c r="AL1650">
        <v>0</v>
      </c>
      <c r="AM1650">
        <v>3</v>
      </c>
      <c r="AN1650">
        <v>0</v>
      </c>
      <c r="AO1650">
        <v>0</v>
      </c>
      <c r="AQ1650">
        <v>2</v>
      </c>
      <c r="AR1650" t="s">
        <v>20</v>
      </c>
      <c r="AS1650" t="s">
        <v>20</v>
      </c>
      <c r="AT1650">
        <v>1</v>
      </c>
      <c r="AU1650">
        <v>2</v>
      </c>
      <c r="AV1650">
        <v>0</v>
      </c>
      <c r="BA1650" s="14" t="s">
        <v>2454</v>
      </c>
      <c r="BG1650" s="9"/>
      <c r="BI1650" t="s">
        <v>3146</v>
      </c>
    </row>
    <row r="1651" spans="1:61" x14ac:dyDescent="0.25">
      <c r="A1651" t="s">
        <v>658</v>
      </c>
      <c r="B1651" t="s">
        <v>667</v>
      </c>
      <c r="C1651" t="str">
        <f>VLOOKUP(Tabelle1[[#This Row],[bank_name]],list_all_banks!$B$1:$C$691,2,FALSE)</f>
        <v>FR302519228</v>
      </c>
      <c r="D1651" s="6" t="s">
        <v>668</v>
      </c>
      <c r="E1651" s="192">
        <v>42460</v>
      </c>
      <c r="F1651" s="37">
        <v>2016</v>
      </c>
      <c r="G1651">
        <v>1</v>
      </c>
      <c r="H1651">
        <v>2</v>
      </c>
      <c r="I1651" t="s">
        <v>1382</v>
      </c>
      <c r="J1651">
        <v>2</v>
      </c>
      <c r="K1651" t="s">
        <v>1366</v>
      </c>
      <c r="L1651">
        <v>0</v>
      </c>
      <c r="M1651" t="s">
        <v>14</v>
      </c>
      <c r="N1651" t="s">
        <v>19</v>
      </c>
      <c r="P1651">
        <v>1</v>
      </c>
      <c r="Q1651" s="5">
        <v>2</v>
      </c>
      <c r="R1651">
        <v>1</v>
      </c>
      <c r="S1651">
        <v>0</v>
      </c>
      <c r="U1651">
        <v>0</v>
      </c>
      <c r="V1651">
        <v>1</v>
      </c>
      <c r="W1651" t="s">
        <v>20</v>
      </c>
      <c r="Y1651" t="s">
        <v>1695</v>
      </c>
      <c r="Z1651" s="13">
        <v>-0.4</v>
      </c>
      <c r="AA1651" s="13">
        <v>0</v>
      </c>
      <c r="AB1651" s="13">
        <v>-0.4</v>
      </c>
      <c r="AC1651" t="s">
        <v>20</v>
      </c>
      <c r="AD1651" s="13">
        <v>0.1</v>
      </c>
      <c r="AE1651" s="13">
        <v>0</v>
      </c>
      <c r="AF1651" t="s">
        <v>20</v>
      </c>
      <c r="AG1651" t="s">
        <v>20</v>
      </c>
      <c r="AH1651" t="s">
        <v>20</v>
      </c>
      <c r="AI1651">
        <v>1</v>
      </c>
      <c r="AK1651">
        <v>1</v>
      </c>
      <c r="AL1651">
        <v>0</v>
      </c>
      <c r="AM1651">
        <v>3</v>
      </c>
      <c r="AN1651">
        <v>0</v>
      </c>
      <c r="AO1651">
        <v>0</v>
      </c>
      <c r="AQ1651">
        <v>2</v>
      </c>
      <c r="AR1651" t="s">
        <v>20</v>
      </c>
      <c r="AS1651" t="s">
        <v>20</v>
      </c>
      <c r="AT1651">
        <v>1</v>
      </c>
      <c r="AU1651">
        <v>2</v>
      </c>
      <c r="AV1651">
        <v>0</v>
      </c>
      <c r="BA1651" s="14" t="s">
        <v>2454</v>
      </c>
      <c r="BG1651" s="9"/>
      <c r="BI1651" t="s">
        <v>3146</v>
      </c>
    </row>
    <row r="1652" spans="1:61" s="44" customFormat="1" ht="15.75" thickBot="1" x14ac:dyDescent="0.3">
      <c r="A1652" s="44" t="s">
        <v>658</v>
      </c>
      <c r="B1652" s="44" t="s">
        <v>667</v>
      </c>
      <c r="C1652" s="44" t="str">
        <f>VLOOKUP(Tabelle1[[#This Row],[bank_name]],list_all_banks!$B$1:$C$691,2,FALSE)</f>
        <v>FR302519228</v>
      </c>
      <c r="D1652" s="45" t="s">
        <v>668</v>
      </c>
      <c r="E1652" s="193">
        <v>42460</v>
      </c>
      <c r="F1652" s="153">
        <v>2016</v>
      </c>
      <c r="G1652" s="44">
        <v>1</v>
      </c>
      <c r="H1652" s="44">
        <v>2</v>
      </c>
      <c r="I1652" s="44" t="s">
        <v>1382</v>
      </c>
      <c r="J1652" s="44">
        <v>2</v>
      </c>
      <c r="K1652" s="44" t="s">
        <v>1366</v>
      </c>
      <c r="L1652" s="44">
        <v>0</v>
      </c>
      <c r="M1652" s="44" t="s">
        <v>14</v>
      </c>
      <c r="N1652" s="44" t="s">
        <v>19</v>
      </c>
      <c r="O1652" s="45"/>
      <c r="P1652" s="44">
        <v>1</v>
      </c>
      <c r="Q1652" s="57">
        <v>2</v>
      </c>
      <c r="R1652" s="44">
        <v>1</v>
      </c>
      <c r="S1652" s="44">
        <v>0</v>
      </c>
      <c r="T1652" s="45"/>
      <c r="U1652" s="44">
        <v>0</v>
      </c>
      <c r="V1652" s="44">
        <v>1</v>
      </c>
      <c r="W1652" s="44" t="s">
        <v>20</v>
      </c>
      <c r="X1652" s="45"/>
      <c r="Y1652" s="44" t="s">
        <v>1760</v>
      </c>
      <c r="Z1652" s="123">
        <v>0</v>
      </c>
      <c r="AA1652" s="123">
        <v>0</v>
      </c>
      <c r="AB1652" s="123">
        <v>0</v>
      </c>
      <c r="AC1652" s="44" t="s">
        <v>20</v>
      </c>
      <c r="AD1652" s="123">
        <v>0</v>
      </c>
      <c r="AE1652" s="123">
        <v>0</v>
      </c>
      <c r="AF1652" s="44" t="s">
        <v>20</v>
      </c>
      <c r="AG1652" s="44" t="s">
        <v>20</v>
      </c>
      <c r="AH1652" s="44" t="s">
        <v>20</v>
      </c>
      <c r="AI1652" s="44">
        <v>1</v>
      </c>
      <c r="AJ1652" s="45"/>
      <c r="AK1652" s="44">
        <v>1</v>
      </c>
      <c r="AL1652" s="44">
        <v>0</v>
      </c>
      <c r="AM1652" s="44">
        <v>3</v>
      </c>
      <c r="AN1652" s="44">
        <v>0</v>
      </c>
      <c r="AO1652" s="44">
        <v>0</v>
      </c>
      <c r="AP1652" s="45"/>
      <c r="AQ1652" s="44">
        <v>2</v>
      </c>
      <c r="AR1652" s="44" t="s">
        <v>20</v>
      </c>
      <c r="AS1652" s="44" t="s">
        <v>20</v>
      </c>
      <c r="AT1652" s="44">
        <v>1</v>
      </c>
      <c r="AU1652" s="44">
        <v>2</v>
      </c>
      <c r="AV1652" s="44">
        <v>0</v>
      </c>
      <c r="AY1652" s="45"/>
      <c r="AZ1652" s="46"/>
      <c r="BA1652" s="47" t="s">
        <v>2454</v>
      </c>
      <c r="BB1652" s="45"/>
      <c r="BH1652" s="45"/>
      <c r="BI1652" t="s">
        <v>3146</v>
      </c>
    </row>
    <row r="1653" spans="1:61" x14ac:dyDescent="0.25">
      <c r="A1653" t="s">
        <v>658</v>
      </c>
      <c r="B1653" t="s">
        <v>669</v>
      </c>
      <c r="C1653" t="str">
        <f>VLOOKUP(Tabelle1[[#This Row],[bank_name]],list_all_banks!$B$1:$C$691,2,FALSE)</f>
        <v>FR302695937</v>
      </c>
      <c r="D1653" s="6" t="s">
        <v>670</v>
      </c>
      <c r="E1653" s="42" t="str">
        <f t="shared" ref="E1653:E1716" si="26">CONCATENATE($E$2,F1653)</f>
        <v>31.12.</v>
      </c>
      <c r="BG1653" s="9"/>
    </row>
    <row r="1654" spans="1:61" x14ac:dyDescent="0.25">
      <c r="A1654" t="s">
        <v>658</v>
      </c>
      <c r="B1654" t="s">
        <v>671</v>
      </c>
      <c r="C1654" t="str">
        <f>VLOOKUP(Tabelle1[[#This Row],[bank_name]],list_all_banks!$B$1:$C$691,2,FALSE)</f>
        <v>FR302958491</v>
      </c>
      <c r="D1654" s="6" t="s">
        <v>672</v>
      </c>
      <c r="E1654" s="42" t="str">
        <f t="shared" si="26"/>
        <v>31.12.</v>
      </c>
      <c r="BG1654" s="9"/>
    </row>
    <row r="1655" spans="1:61" s="44" customFormat="1" ht="15.75" thickBot="1" x14ac:dyDescent="0.3">
      <c r="A1655" s="44" t="s">
        <v>658</v>
      </c>
      <c r="B1655" s="44" t="s">
        <v>673</v>
      </c>
      <c r="C1655" s="44" t="str">
        <f>VLOOKUP(Tabelle1[[#This Row],[bank_name]],list_all_banks!$B$1:$C$691,2,FALSE)</f>
        <v>FR304187701</v>
      </c>
      <c r="D1655" s="45" t="s">
        <v>674</v>
      </c>
      <c r="E1655" s="46" t="str">
        <f t="shared" si="26"/>
        <v>31.12.</v>
      </c>
      <c r="O1655" s="45"/>
      <c r="T1655" s="45"/>
      <c r="X1655" s="45"/>
      <c r="AJ1655" s="45"/>
      <c r="AP1655" s="45"/>
      <c r="AY1655" s="45"/>
      <c r="AZ1655" s="46"/>
      <c r="BB1655" s="45"/>
      <c r="BH1655" s="45"/>
      <c r="BI1655" s="9"/>
    </row>
    <row r="1656" spans="1:61" x14ac:dyDescent="0.25">
      <c r="A1656" s="51" t="s">
        <v>658</v>
      </c>
      <c r="B1656" s="52" t="s">
        <v>675</v>
      </c>
      <c r="C1656" s="9" t="str">
        <f>VLOOKUP(Tabelle1[[#This Row],[bank_name]],list_all_banks!$B$1:$C$691,2,FALSE)</f>
        <v>FR306523358</v>
      </c>
      <c r="D1656" s="6" t="s">
        <v>676</v>
      </c>
      <c r="E1656" s="42" t="str">
        <f t="shared" si="26"/>
        <v>31.12.2014</v>
      </c>
      <c r="F1656" s="9">
        <v>2014</v>
      </c>
      <c r="G1656" s="9">
        <v>1</v>
      </c>
      <c r="H1656" s="9">
        <v>3</v>
      </c>
      <c r="I1656" s="9" t="s">
        <v>1382</v>
      </c>
      <c r="J1656" s="9">
        <v>1</v>
      </c>
      <c r="K1656" s="9" t="s">
        <v>658</v>
      </c>
      <c r="L1656" s="9">
        <v>0</v>
      </c>
      <c r="M1656" s="9" t="s">
        <v>14</v>
      </c>
      <c r="N1656" s="9" t="s">
        <v>19</v>
      </c>
      <c r="P1656" s="9">
        <v>0</v>
      </c>
      <c r="Q1656" s="9">
        <v>0</v>
      </c>
      <c r="R1656" s="9">
        <v>0</v>
      </c>
      <c r="S1656" s="9">
        <v>0</v>
      </c>
      <c r="U1656" s="9">
        <v>0</v>
      </c>
      <c r="V1656" s="9">
        <v>0</v>
      </c>
      <c r="W1656" s="9" t="s">
        <v>20</v>
      </c>
      <c r="Y1656" s="9" t="s">
        <v>820</v>
      </c>
      <c r="Z1656" s="9">
        <v>91</v>
      </c>
      <c r="AA1656" s="9">
        <v>208</v>
      </c>
      <c r="AB1656" s="9">
        <v>64</v>
      </c>
      <c r="AC1656" s="9" t="s">
        <v>20</v>
      </c>
      <c r="AD1656" s="9" t="s">
        <v>20</v>
      </c>
      <c r="AE1656" s="9" t="s">
        <v>20</v>
      </c>
      <c r="AF1656" s="9" t="s">
        <v>20</v>
      </c>
      <c r="AG1656" s="9">
        <v>15</v>
      </c>
      <c r="AH1656" s="9">
        <v>0</v>
      </c>
      <c r="AI1656" s="9">
        <v>0</v>
      </c>
      <c r="AK1656" s="9">
        <v>1</v>
      </c>
      <c r="AL1656" s="9">
        <v>0</v>
      </c>
      <c r="AM1656" s="9">
        <v>2</v>
      </c>
      <c r="AN1656" s="9">
        <v>0</v>
      </c>
      <c r="AO1656" s="9">
        <v>0</v>
      </c>
      <c r="AQ1656" s="53">
        <v>1</v>
      </c>
      <c r="AR1656" s="9">
        <v>3</v>
      </c>
      <c r="AS1656" s="9">
        <v>1</v>
      </c>
      <c r="AT1656" s="9">
        <v>1</v>
      </c>
      <c r="AU1656" s="9">
        <v>0</v>
      </c>
      <c r="AV1656" s="9">
        <v>0</v>
      </c>
      <c r="AW1656" s="9" t="s">
        <v>1382</v>
      </c>
      <c r="AX1656" s="9" t="s">
        <v>1382</v>
      </c>
      <c r="AY1656" s="36" t="s">
        <v>2746</v>
      </c>
      <c r="BA1656" s="63" t="s">
        <v>2753</v>
      </c>
      <c r="BB1656" s="6" t="s">
        <v>1488</v>
      </c>
      <c r="BG1656" s="9"/>
      <c r="BI1656" t="s">
        <v>3146</v>
      </c>
    </row>
    <row r="1657" spans="1:61" x14ac:dyDescent="0.25">
      <c r="A1657" s="51" t="s">
        <v>658</v>
      </c>
      <c r="B1657" s="9" t="s">
        <v>675</v>
      </c>
      <c r="C1657" s="9" t="str">
        <f>VLOOKUP(Tabelle1[[#This Row],[bank_name]],list_all_banks!$B$1:$C$691,2,FALSE)</f>
        <v>FR306523358</v>
      </c>
      <c r="D1657" s="6" t="s">
        <v>676</v>
      </c>
      <c r="E1657" s="42" t="str">
        <f t="shared" si="26"/>
        <v>31.12.2014</v>
      </c>
      <c r="F1657" s="9">
        <v>2014</v>
      </c>
      <c r="G1657" s="9">
        <v>1</v>
      </c>
      <c r="H1657" s="9">
        <v>3</v>
      </c>
      <c r="I1657" s="9" t="s">
        <v>1382</v>
      </c>
      <c r="J1657" s="9">
        <v>1</v>
      </c>
      <c r="K1657" s="9" t="s">
        <v>658</v>
      </c>
      <c r="L1657" s="9">
        <v>0</v>
      </c>
      <c r="M1657" s="9" t="s">
        <v>14</v>
      </c>
      <c r="N1657" s="9" t="s">
        <v>19</v>
      </c>
      <c r="P1657" s="9">
        <v>0</v>
      </c>
      <c r="Q1657" s="9">
        <v>0</v>
      </c>
      <c r="R1657" s="9">
        <v>0</v>
      </c>
      <c r="S1657" s="9">
        <v>0</v>
      </c>
      <c r="U1657" s="9">
        <v>0</v>
      </c>
      <c r="V1657" s="9">
        <v>0</v>
      </c>
      <c r="W1657" s="9" t="s">
        <v>20</v>
      </c>
      <c r="Y1657" s="9" t="s">
        <v>1</v>
      </c>
      <c r="Z1657" s="9">
        <v>91</v>
      </c>
      <c r="AA1657" s="9">
        <v>322</v>
      </c>
      <c r="AB1657" s="9">
        <v>33</v>
      </c>
      <c r="AC1657" s="9" t="s">
        <v>20</v>
      </c>
      <c r="AD1657" s="9" t="s">
        <v>20</v>
      </c>
      <c r="AE1657" s="9" t="s">
        <v>20</v>
      </c>
      <c r="AF1657" s="9" t="s">
        <v>20</v>
      </c>
      <c r="AG1657" s="9">
        <v>9</v>
      </c>
      <c r="AH1657" s="9">
        <v>0</v>
      </c>
      <c r="AI1657" s="9">
        <v>0</v>
      </c>
      <c r="AK1657" s="9">
        <v>1</v>
      </c>
      <c r="AL1657" s="9">
        <v>0</v>
      </c>
      <c r="AM1657" s="9">
        <v>2</v>
      </c>
      <c r="AN1657" s="9">
        <v>0</v>
      </c>
      <c r="AO1657" s="9">
        <v>0</v>
      </c>
      <c r="AQ1657" s="53">
        <v>1</v>
      </c>
      <c r="AR1657" s="9">
        <v>3</v>
      </c>
      <c r="AS1657" s="9">
        <v>1</v>
      </c>
      <c r="AT1657" s="9">
        <v>1</v>
      </c>
      <c r="AU1657" s="9">
        <v>0</v>
      </c>
      <c r="AV1657" s="9">
        <v>0</v>
      </c>
      <c r="AW1657" s="9" t="s">
        <v>1382</v>
      </c>
      <c r="AX1657" s="9" t="s">
        <v>1382</v>
      </c>
      <c r="BA1657" s="63" t="s">
        <v>2753</v>
      </c>
      <c r="BB1657" s="6" t="s">
        <v>1488</v>
      </c>
      <c r="BG1657" s="9"/>
      <c r="BI1657" t="s">
        <v>3146</v>
      </c>
    </row>
    <row r="1658" spans="1:61" x14ac:dyDescent="0.25">
      <c r="A1658" s="51" t="s">
        <v>658</v>
      </c>
      <c r="B1658" s="9" t="s">
        <v>675</v>
      </c>
      <c r="C1658" s="9" t="str">
        <f>VLOOKUP(Tabelle1[[#This Row],[bank_name]],list_all_banks!$B$1:$C$691,2,FALSE)</f>
        <v>FR306523358</v>
      </c>
      <c r="D1658" s="6" t="s">
        <v>676</v>
      </c>
      <c r="E1658" s="42" t="str">
        <f t="shared" si="26"/>
        <v>31.12.2014</v>
      </c>
      <c r="F1658" s="9">
        <v>2014</v>
      </c>
      <c r="G1658" s="9">
        <v>1</v>
      </c>
      <c r="H1658" s="9">
        <v>3</v>
      </c>
      <c r="I1658" s="9" t="s">
        <v>1382</v>
      </c>
      <c r="J1658" s="9">
        <v>1</v>
      </c>
      <c r="K1658" s="9" t="s">
        <v>658</v>
      </c>
      <c r="L1658" s="9">
        <v>0</v>
      </c>
      <c r="M1658" s="9" t="s">
        <v>14</v>
      </c>
      <c r="N1658" s="9" t="s">
        <v>19</v>
      </c>
      <c r="P1658" s="9">
        <v>0</v>
      </c>
      <c r="Q1658" s="9">
        <v>0</v>
      </c>
      <c r="R1658" s="9">
        <v>0</v>
      </c>
      <c r="S1658" s="9">
        <v>0</v>
      </c>
      <c r="U1658" s="9">
        <v>0</v>
      </c>
      <c r="V1658" s="9">
        <v>0</v>
      </c>
      <c r="W1658" s="9" t="s">
        <v>20</v>
      </c>
      <c r="Y1658" s="9" t="s">
        <v>1632</v>
      </c>
      <c r="Z1658" s="9">
        <v>56</v>
      </c>
      <c r="AA1658" s="9">
        <v>38</v>
      </c>
      <c r="AB1658" s="9">
        <v>47</v>
      </c>
      <c r="AC1658" s="9" t="s">
        <v>20</v>
      </c>
      <c r="AD1658" s="9" t="s">
        <v>20</v>
      </c>
      <c r="AE1658" s="9" t="s">
        <v>20</v>
      </c>
      <c r="AF1658" s="9" t="s">
        <v>20</v>
      </c>
      <c r="AG1658" s="9">
        <v>16</v>
      </c>
      <c r="AH1658" s="9">
        <v>0</v>
      </c>
      <c r="AI1658" s="9">
        <v>0</v>
      </c>
      <c r="AK1658" s="9">
        <v>1</v>
      </c>
      <c r="AL1658" s="9">
        <v>0</v>
      </c>
      <c r="AM1658" s="9">
        <v>2</v>
      </c>
      <c r="AN1658" s="9">
        <v>0</v>
      </c>
      <c r="AO1658" s="9">
        <v>0</v>
      </c>
      <c r="AQ1658" s="53">
        <v>1</v>
      </c>
      <c r="AR1658" s="9">
        <v>3</v>
      </c>
      <c r="AS1658" s="9">
        <v>1</v>
      </c>
      <c r="AT1658" s="9">
        <v>1</v>
      </c>
      <c r="AU1658" s="9">
        <v>0</v>
      </c>
      <c r="AV1658" s="9">
        <v>0</v>
      </c>
      <c r="AW1658" s="9" t="s">
        <v>1382</v>
      </c>
      <c r="AX1658" s="9" t="s">
        <v>1382</v>
      </c>
      <c r="BA1658" s="63" t="s">
        <v>2753</v>
      </c>
      <c r="BB1658" s="6" t="s">
        <v>1488</v>
      </c>
      <c r="BG1658" s="9"/>
      <c r="BI1658" t="s">
        <v>3146</v>
      </c>
    </row>
    <row r="1659" spans="1:61" x14ac:dyDescent="0.25">
      <c r="A1659" s="23" t="s">
        <v>658</v>
      </c>
      <c r="B1659" t="s">
        <v>675</v>
      </c>
      <c r="C1659" t="str">
        <f>VLOOKUP(Tabelle1[[#This Row],[bank_name]],list_all_banks!$B$1:$C$691,2,FALSE)</f>
        <v>FR306523358</v>
      </c>
      <c r="D1659" s="6" t="s">
        <v>676</v>
      </c>
      <c r="E1659" s="42" t="str">
        <f t="shared" si="26"/>
        <v>31.12.2014</v>
      </c>
      <c r="F1659">
        <v>2014</v>
      </c>
      <c r="G1659">
        <v>1</v>
      </c>
      <c r="H1659">
        <v>3</v>
      </c>
      <c r="I1659" t="s">
        <v>1382</v>
      </c>
      <c r="J1659">
        <v>1</v>
      </c>
      <c r="K1659" t="s">
        <v>658</v>
      </c>
      <c r="L1659">
        <v>0</v>
      </c>
      <c r="M1659" t="s">
        <v>14</v>
      </c>
      <c r="N1659" t="s">
        <v>19</v>
      </c>
      <c r="P1659">
        <v>0</v>
      </c>
      <c r="Q1659">
        <v>0</v>
      </c>
      <c r="R1659">
        <v>0</v>
      </c>
      <c r="S1659">
        <v>0</v>
      </c>
      <c r="U1659">
        <v>0</v>
      </c>
      <c r="V1659">
        <v>0</v>
      </c>
      <c r="W1659" t="s">
        <v>20</v>
      </c>
      <c r="Y1659" t="s">
        <v>154</v>
      </c>
      <c r="Z1659">
        <v>12</v>
      </c>
      <c r="AA1659">
        <v>38</v>
      </c>
      <c r="AB1659">
        <v>4</v>
      </c>
      <c r="AC1659" t="s">
        <v>20</v>
      </c>
      <c r="AD1659" t="s">
        <v>20</v>
      </c>
      <c r="AE1659" t="s">
        <v>20</v>
      </c>
      <c r="AF1659" t="s">
        <v>20</v>
      </c>
      <c r="AG1659">
        <v>1</v>
      </c>
      <c r="AH1659">
        <v>0</v>
      </c>
      <c r="AI1659">
        <v>0</v>
      </c>
      <c r="AK1659">
        <v>1</v>
      </c>
      <c r="AL1659">
        <v>0</v>
      </c>
      <c r="AM1659">
        <v>2</v>
      </c>
      <c r="AN1659">
        <v>0</v>
      </c>
      <c r="AO1659">
        <v>0</v>
      </c>
      <c r="AQ1659" s="5">
        <v>1</v>
      </c>
      <c r="AR1659">
        <v>3</v>
      </c>
      <c r="AS1659">
        <v>1</v>
      </c>
      <c r="AT1659">
        <v>1</v>
      </c>
      <c r="AU1659">
        <v>0</v>
      </c>
      <c r="AV1659">
        <v>0</v>
      </c>
      <c r="AW1659" t="s">
        <v>1382</v>
      </c>
      <c r="AX1659" t="s">
        <v>1382</v>
      </c>
      <c r="BA1659" s="14" t="s">
        <v>2753</v>
      </c>
      <c r="BB1659" s="6" t="s">
        <v>1488</v>
      </c>
      <c r="BG1659" s="9"/>
      <c r="BI1659" t="s">
        <v>3146</v>
      </c>
    </row>
    <row r="1660" spans="1:61" x14ac:dyDescent="0.25">
      <c r="A1660" s="23" t="s">
        <v>658</v>
      </c>
      <c r="B1660" t="s">
        <v>675</v>
      </c>
      <c r="C1660" t="str">
        <f>VLOOKUP(Tabelle1[[#This Row],[bank_name]],list_all_banks!$B$1:$C$691,2,FALSE)</f>
        <v>FR306523358</v>
      </c>
      <c r="D1660" s="6" t="s">
        <v>676</v>
      </c>
      <c r="E1660" s="42" t="str">
        <f t="shared" si="26"/>
        <v>31.12.2014</v>
      </c>
      <c r="F1660">
        <v>2014</v>
      </c>
      <c r="G1660">
        <v>1</v>
      </c>
      <c r="H1660">
        <v>3</v>
      </c>
      <c r="I1660" t="s">
        <v>1382</v>
      </c>
      <c r="J1660">
        <v>1</v>
      </c>
      <c r="K1660" t="s">
        <v>658</v>
      </c>
      <c r="L1660">
        <v>0</v>
      </c>
      <c r="M1660" t="s">
        <v>14</v>
      </c>
      <c r="N1660" t="s">
        <v>19</v>
      </c>
      <c r="P1660">
        <v>0</v>
      </c>
      <c r="Q1660">
        <v>0</v>
      </c>
      <c r="R1660">
        <v>0</v>
      </c>
      <c r="S1660">
        <v>0</v>
      </c>
      <c r="U1660">
        <v>0</v>
      </c>
      <c r="V1660">
        <v>0</v>
      </c>
      <c r="W1660" t="s">
        <v>20</v>
      </c>
      <c r="Y1660" t="s">
        <v>239</v>
      </c>
      <c r="Z1660">
        <v>10</v>
      </c>
      <c r="AA1660">
        <v>24</v>
      </c>
      <c r="AB1660">
        <v>7</v>
      </c>
      <c r="AC1660" t="s">
        <v>20</v>
      </c>
      <c r="AD1660" t="s">
        <v>20</v>
      </c>
      <c r="AE1660" t="s">
        <v>20</v>
      </c>
      <c r="AF1660" t="s">
        <v>20</v>
      </c>
      <c r="AG1660">
        <v>2</v>
      </c>
      <c r="AH1660">
        <v>0</v>
      </c>
      <c r="AI1660">
        <v>0</v>
      </c>
      <c r="AK1660">
        <v>1</v>
      </c>
      <c r="AL1660">
        <v>0</v>
      </c>
      <c r="AM1660">
        <v>2</v>
      </c>
      <c r="AN1660">
        <v>0</v>
      </c>
      <c r="AO1660">
        <v>0</v>
      </c>
      <c r="AQ1660" s="5">
        <v>1</v>
      </c>
      <c r="AR1660">
        <v>3</v>
      </c>
      <c r="AS1660">
        <v>1</v>
      </c>
      <c r="AT1660">
        <v>1</v>
      </c>
      <c r="AU1660">
        <v>0</v>
      </c>
      <c r="AV1660">
        <v>0</v>
      </c>
      <c r="AW1660" t="s">
        <v>1382</v>
      </c>
      <c r="AX1660" t="s">
        <v>1382</v>
      </c>
      <c r="BA1660" s="14" t="s">
        <v>2753</v>
      </c>
      <c r="BB1660" s="6" t="s">
        <v>1488</v>
      </c>
      <c r="BG1660" s="9"/>
      <c r="BI1660" t="s">
        <v>3146</v>
      </c>
    </row>
    <row r="1661" spans="1:61" x14ac:dyDescent="0.25">
      <c r="A1661" s="23" t="s">
        <v>658</v>
      </c>
      <c r="B1661" t="s">
        <v>675</v>
      </c>
      <c r="C1661" t="str">
        <f>VLOOKUP(Tabelle1[[#This Row],[bank_name]],list_all_banks!$B$1:$C$691,2,FALSE)</f>
        <v>FR306523358</v>
      </c>
      <c r="D1661" s="6" t="s">
        <v>676</v>
      </c>
      <c r="E1661" s="42" t="str">
        <f t="shared" si="26"/>
        <v>31.12.2014</v>
      </c>
      <c r="F1661">
        <v>2014</v>
      </c>
      <c r="G1661">
        <v>1</v>
      </c>
      <c r="H1661">
        <v>3</v>
      </c>
      <c r="I1661" t="s">
        <v>1382</v>
      </c>
      <c r="J1661">
        <v>1</v>
      </c>
      <c r="K1661" t="s">
        <v>658</v>
      </c>
      <c r="L1661">
        <v>0</v>
      </c>
      <c r="M1661" t="s">
        <v>14</v>
      </c>
      <c r="N1661" t="s">
        <v>19</v>
      </c>
      <c r="P1661">
        <v>0</v>
      </c>
      <c r="Q1661">
        <v>0</v>
      </c>
      <c r="R1661">
        <v>0</v>
      </c>
      <c r="S1661">
        <v>0</v>
      </c>
      <c r="U1661">
        <v>0</v>
      </c>
      <c r="V1661">
        <v>0</v>
      </c>
      <c r="W1661" t="s">
        <v>20</v>
      </c>
      <c r="Y1661" t="s">
        <v>1677</v>
      </c>
      <c r="Z1661">
        <v>163</v>
      </c>
      <c r="AA1661">
        <v>140</v>
      </c>
      <c r="AB1661">
        <v>100</v>
      </c>
      <c r="AC1661" t="s">
        <v>20</v>
      </c>
      <c r="AD1661" t="s">
        <v>20</v>
      </c>
      <c r="AE1661" t="s">
        <v>20</v>
      </c>
      <c r="AF1661" t="s">
        <v>20</v>
      </c>
      <c r="AG1661">
        <v>33</v>
      </c>
      <c r="AH1661">
        <v>0</v>
      </c>
      <c r="AI1661">
        <v>0</v>
      </c>
      <c r="AK1661">
        <v>1</v>
      </c>
      <c r="AL1661">
        <v>0</v>
      </c>
      <c r="AM1661">
        <v>2</v>
      </c>
      <c r="AN1661">
        <v>0</v>
      </c>
      <c r="AO1661">
        <v>0</v>
      </c>
      <c r="AQ1661" s="5">
        <v>1</v>
      </c>
      <c r="AR1661">
        <v>3</v>
      </c>
      <c r="AS1661">
        <v>1</v>
      </c>
      <c r="AT1661">
        <v>1</v>
      </c>
      <c r="AU1661">
        <v>0</v>
      </c>
      <c r="AV1661">
        <v>0</v>
      </c>
      <c r="AW1661" t="s">
        <v>1382</v>
      </c>
      <c r="AX1661" t="s">
        <v>1382</v>
      </c>
      <c r="BA1661" s="14" t="s">
        <v>2753</v>
      </c>
      <c r="BB1661" s="6" t="s">
        <v>1488</v>
      </c>
      <c r="BG1661" s="9"/>
      <c r="BI1661" t="s">
        <v>3146</v>
      </c>
    </row>
    <row r="1662" spans="1:61" x14ac:dyDescent="0.25">
      <c r="A1662" s="23" t="s">
        <v>658</v>
      </c>
      <c r="B1662" t="s">
        <v>675</v>
      </c>
      <c r="C1662" t="str">
        <f>VLOOKUP(Tabelle1[[#This Row],[bank_name]],list_all_banks!$B$1:$C$691,2,FALSE)</f>
        <v>FR306523358</v>
      </c>
      <c r="D1662" s="6" t="s">
        <v>676</v>
      </c>
      <c r="E1662" s="42" t="str">
        <f t="shared" si="26"/>
        <v>31.12.2014</v>
      </c>
      <c r="F1662">
        <v>2014</v>
      </c>
      <c r="G1662">
        <v>1</v>
      </c>
      <c r="H1662">
        <v>3</v>
      </c>
      <c r="I1662" t="s">
        <v>1382</v>
      </c>
      <c r="J1662">
        <v>1</v>
      </c>
      <c r="K1662" t="s">
        <v>658</v>
      </c>
      <c r="L1662">
        <v>0</v>
      </c>
      <c r="M1662" t="s">
        <v>14</v>
      </c>
      <c r="N1662" t="s">
        <v>19</v>
      </c>
      <c r="P1662">
        <v>0</v>
      </c>
      <c r="Q1662">
        <v>0</v>
      </c>
      <c r="R1662">
        <v>0</v>
      </c>
      <c r="S1662">
        <v>0</v>
      </c>
      <c r="U1662">
        <v>0</v>
      </c>
      <c r="V1662">
        <v>0</v>
      </c>
      <c r="W1662" t="s">
        <v>20</v>
      </c>
      <c r="Y1662" t="s">
        <v>1697</v>
      </c>
      <c r="Z1662">
        <v>53</v>
      </c>
      <c r="AA1662">
        <v>840</v>
      </c>
      <c r="AB1662">
        <v>41</v>
      </c>
      <c r="AC1662" t="s">
        <v>20</v>
      </c>
      <c r="AD1662" t="s">
        <v>20</v>
      </c>
      <c r="AE1662" t="s">
        <v>20</v>
      </c>
      <c r="AF1662" t="s">
        <v>20</v>
      </c>
      <c r="AG1662">
        <v>9</v>
      </c>
      <c r="AH1662">
        <v>0</v>
      </c>
      <c r="AI1662">
        <v>0</v>
      </c>
      <c r="AK1662">
        <v>1</v>
      </c>
      <c r="AL1662">
        <v>0</v>
      </c>
      <c r="AM1662">
        <v>2</v>
      </c>
      <c r="AN1662">
        <v>0</v>
      </c>
      <c r="AO1662">
        <v>0</v>
      </c>
      <c r="AQ1662" s="5">
        <v>1</v>
      </c>
      <c r="AR1662">
        <v>3</v>
      </c>
      <c r="AS1662">
        <v>1</v>
      </c>
      <c r="AT1662">
        <v>1</v>
      </c>
      <c r="AU1662">
        <v>0</v>
      </c>
      <c r="AV1662">
        <v>0</v>
      </c>
      <c r="AW1662" t="s">
        <v>1382</v>
      </c>
      <c r="AX1662" t="s">
        <v>1382</v>
      </c>
      <c r="BA1662" s="14" t="s">
        <v>2753</v>
      </c>
      <c r="BB1662" s="6" t="s">
        <v>1488</v>
      </c>
      <c r="BG1662" s="9"/>
      <c r="BI1662" t="s">
        <v>3146</v>
      </c>
    </row>
    <row r="1663" spans="1:61" x14ac:dyDescent="0.25">
      <c r="A1663" s="23" t="s">
        <v>658</v>
      </c>
      <c r="B1663" t="s">
        <v>675</v>
      </c>
      <c r="C1663" t="str">
        <f>VLOOKUP(Tabelle1[[#This Row],[bank_name]],list_all_banks!$B$1:$C$691,2,FALSE)</f>
        <v>FR306523358</v>
      </c>
      <c r="D1663" s="6" t="s">
        <v>676</v>
      </c>
      <c r="E1663" s="42" t="str">
        <f t="shared" si="26"/>
        <v>31.12.2014</v>
      </c>
      <c r="F1663">
        <v>2014</v>
      </c>
      <c r="G1663">
        <v>1</v>
      </c>
      <c r="H1663">
        <v>3</v>
      </c>
      <c r="I1663" t="s">
        <v>1382</v>
      </c>
      <c r="J1663">
        <v>1</v>
      </c>
      <c r="K1663" t="s">
        <v>658</v>
      </c>
      <c r="L1663">
        <v>0</v>
      </c>
      <c r="M1663" t="s">
        <v>14</v>
      </c>
      <c r="N1663" t="s">
        <v>19</v>
      </c>
      <c r="P1663">
        <v>0</v>
      </c>
      <c r="Q1663">
        <v>0</v>
      </c>
      <c r="R1663">
        <v>0</v>
      </c>
      <c r="S1663">
        <v>0</v>
      </c>
      <c r="U1663">
        <v>0</v>
      </c>
      <c r="V1663">
        <v>0</v>
      </c>
      <c r="W1663" t="s">
        <v>20</v>
      </c>
      <c r="Y1663" t="s">
        <v>493</v>
      </c>
      <c r="Z1663">
        <v>71</v>
      </c>
      <c r="AA1663">
        <v>159</v>
      </c>
      <c r="AB1663">
        <v>45</v>
      </c>
      <c r="AC1663" t="s">
        <v>20</v>
      </c>
      <c r="AD1663" t="s">
        <v>20</v>
      </c>
      <c r="AE1663" t="s">
        <v>20</v>
      </c>
      <c r="AF1663" t="s">
        <v>20</v>
      </c>
      <c r="AG1663">
        <v>11</v>
      </c>
      <c r="AH1663">
        <v>0</v>
      </c>
      <c r="AI1663">
        <v>0</v>
      </c>
      <c r="AK1663">
        <v>1</v>
      </c>
      <c r="AL1663">
        <v>0</v>
      </c>
      <c r="AM1663">
        <v>2</v>
      </c>
      <c r="AN1663">
        <v>0</v>
      </c>
      <c r="AO1663">
        <v>0</v>
      </c>
      <c r="AQ1663" s="5">
        <v>1</v>
      </c>
      <c r="AR1663">
        <v>3</v>
      </c>
      <c r="AS1663">
        <v>1</v>
      </c>
      <c r="AT1663">
        <v>1</v>
      </c>
      <c r="AU1663">
        <v>0</v>
      </c>
      <c r="AV1663">
        <v>0</v>
      </c>
      <c r="AW1663" t="s">
        <v>1382</v>
      </c>
      <c r="AX1663" t="s">
        <v>1382</v>
      </c>
      <c r="BA1663" s="14" t="s">
        <v>2753</v>
      </c>
      <c r="BB1663" s="6" t="s">
        <v>1488</v>
      </c>
      <c r="BG1663" s="9"/>
      <c r="BI1663" t="s">
        <v>3146</v>
      </c>
    </row>
    <row r="1664" spans="1:61" x14ac:dyDescent="0.25">
      <c r="A1664" s="23" t="s">
        <v>658</v>
      </c>
      <c r="B1664" t="s">
        <v>675</v>
      </c>
      <c r="C1664" t="str">
        <f>VLOOKUP(Tabelle1[[#This Row],[bank_name]],list_all_banks!$B$1:$C$691,2,FALSE)</f>
        <v>FR306523358</v>
      </c>
      <c r="D1664" s="6" t="s">
        <v>676</v>
      </c>
      <c r="E1664" s="42" t="str">
        <f t="shared" si="26"/>
        <v>31.12.2014</v>
      </c>
      <c r="F1664">
        <v>2014</v>
      </c>
      <c r="G1664">
        <v>1</v>
      </c>
      <c r="H1664">
        <v>3</v>
      </c>
      <c r="I1664" t="s">
        <v>1382</v>
      </c>
      <c r="J1664">
        <v>1</v>
      </c>
      <c r="K1664" t="s">
        <v>658</v>
      </c>
      <c r="L1664">
        <v>0</v>
      </c>
      <c r="M1664" t="s">
        <v>14</v>
      </c>
      <c r="N1664" t="s">
        <v>19</v>
      </c>
      <c r="P1664">
        <v>0</v>
      </c>
      <c r="Q1664">
        <v>0</v>
      </c>
      <c r="R1664">
        <v>0</v>
      </c>
      <c r="S1664">
        <v>0</v>
      </c>
      <c r="U1664">
        <v>0</v>
      </c>
      <c r="V1664">
        <v>0</v>
      </c>
      <c r="W1664" t="s">
        <v>20</v>
      </c>
      <c r="Y1664" t="s">
        <v>658</v>
      </c>
      <c r="Z1664">
        <v>399</v>
      </c>
      <c r="AA1664">
        <v>1236</v>
      </c>
      <c r="AB1664">
        <v>179</v>
      </c>
      <c r="AC1664" t="s">
        <v>20</v>
      </c>
      <c r="AD1664" t="s">
        <v>20</v>
      </c>
      <c r="AE1664" t="s">
        <v>20</v>
      </c>
      <c r="AF1664" t="s">
        <v>20</v>
      </c>
      <c r="AG1664">
        <v>78</v>
      </c>
      <c r="AH1664">
        <v>0</v>
      </c>
      <c r="AI1664">
        <v>0</v>
      </c>
      <c r="AK1664">
        <v>1</v>
      </c>
      <c r="AL1664">
        <v>0</v>
      </c>
      <c r="AM1664">
        <v>2</v>
      </c>
      <c r="AN1664">
        <v>0</v>
      </c>
      <c r="AO1664">
        <v>0</v>
      </c>
      <c r="AQ1664" s="5">
        <v>1</v>
      </c>
      <c r="AR1664">
        <v>3</v>
      </c>
      <c r="AS1664">
        <v>1</v>
      </c>
      <c r="AT1664">
        <v>1</v>
      </c>
      <c r="AU1664">
        <v>0</v>
      </c>
      <c r="AV1664">
        <v>0</v>
      </c>
      <c r="AW1664" t="s">
        <v>1382</v>
      </c>
      <c r="AX1664" t="s">
        <v>1382</v>
      </c>
      <c r="BA1664" s="14" t="s">
        <v>2753</v>
      </c>
      <c r="BB1664" s="6" t="s">
        <v>1488</v>
      </c>
      <c r="BG1664" s="9"/>
      <c r="BI1664" t="s">
        <v>3146</v>
      </c>
    </row>
    <row r="1665" spans="1:61" x14ac:dyDescent="0.25">
      <c r="A1665" s="23" t="s">
        <v>658</v>
      </c>
      <c r="B1665" t="s">
        <v>675</v>
      </c>
      <c r="C1665" t="str">
        <f>VLOOKUP(Tabelle1[[#This Row],[bank_name]],list_all_banks!$B$1:$C$691,2,FALSE)</f>
        <v>FR306523358</v>
      </c>
      <c r="D1665" s="6" t="s">
        <v>676</v>
      </c>
      <c r="E1665" s="42" t="str">
        <f t="shared" si="26"/>
        <v>31.12.2014</v>
      </c>
      <c r="F1665">
        <v>2014</v>
      </c>
      <c r="G1665">
        <v>1</v>
      </c>
      <c r="H1665">
        <v>3</v>
      </c>
      <c r="I1665" t="s">
        <v>1382</v>
      </c>
      <c r="J1665">
        <v>1</v>
      </c>
      <c r="K1665" t="s">
        <v>658</v>
      </c>
      <c r="L1665">
        <v>0</v>
      </c>
      <c r="M1665" t="s">
        <v>14</v>
      </c>
      <c r="N1665" t="s">
        <v>19</v>
      </c>
      <c r="P1665">
        <v>0</v>
      </c>
      <c r="Q1665">
        <v>0</v>
      </c>
      <c r="R1665">
        <v>0</v>
      </c>
      <c r="S1665">
        <v>0</v>
      </c>
      <c r="U1665">
        <v>0</v>
      </c>
      <c r="V1665">
        <v>0</v>
      </c>
      <c r="W1665" t="s">
        <v>20</v>
      </c>
      <c r="Y1665" t="s">
        <v>983</v>
      </c>
      <c r="Z1665">
        <v>1</v>
      </c>
      <c r="AA1665">
        <v>5</v>
      </c>
      <c r="AB1665">
        <v>-4</v>
      </c>
      <c r="AC1665" t="s">
        <v>20</v>
      </c>
      <c r="AD1665" t="s">
        <v>20</v>
      </c>
      <c r="AE1665" t="s">
        <v>20</v>
      </c>
      <c r="AF1665" t="s">
        <v>20</v>
      </c>
      <c r="AG1665">
        <v>-1</v>
      </c>
      <c r="AH1665">
        <v>0</v>
      </c>
      <c r="AI1665">
        <v>0</v>
      </c>
      <c r="AK1665">
        <v>1</v>
      </c>
      <c r="AL1665">
        <v>0</v>
      </c>
      <c r="AM1665">
        <v>2</v>
      </c>
      <c r="AN1665">
        <v>0</v>
      </c>
      <c r="AO1665">
        <v>0</v>
      </c>
      <c r="AQ1665" s="5">
        <v>1</v>
      </c>
      <c r="AR1665">
        <v>3</v>
      </c>
      <c r="AS1665">
        <v>1</v>
      </c>
      <c r="AT1665">
        <v>1</v>
      </c>
      <c r="AU1665">
        <v>0</v>
      </c>
      <c r="AV1665">
        <v>0</v>
      </c>
      <c r="AW1665" t="s">
        <v>1382</v>
      </c>
      <c r="AX1665" t="s">
        <v>1382</v>
      </c>
      <c r="BA1665" s="14" t="s">
        <v>2753</v>
      </c>
      <c r="BB1665" s="6" t="s">
        <v>1488</v>
      </c>
      <c r="BG1665" s="9"/>
      <c r="BI1665" t="s">
        <v>3146</v>
      </c>
    </row>
    <row r="1666" spans="1:61" x14ac:dyDescent="0.25">
      <c r="A1666" s="23" t="s">
        <v>658</v>
      </c>
      <c r="B1666" t="s">
        <v>675</v>
      </c>
      <c r="C1666" t="str">
        <f>VLOOKUP(Tabelle1[[#This Row],[bank_name]],list_all_banks!$B$1:$C$691,2,FALSE)</f>
        <v>FR306523358</v>
      </c>
      <c r="D1666" s="6" t="s">
        <v>676</v>
      </c>
      <c r="E1666" s="42" t="str">
        <f t="shared" si="26"/>
        <v>31.12.2014</v>
      </c>
      <c r="F1666">
        <v>2014</v>
      </c>
      <c r="G1666">
        <v>1</v>
      </c>
      <c r="H1666">
        <v>3</v>
      </c>
      <c r="I1666" t="s">
        <v>1382</v>
      </c>
      <c r="J1666">
        <v>1</v>
      </c>
      <c r="K1666" t="s">
        <v>658</v>
      </c>
      <c r="L1666">
        <v>0</v>
      </c>
      <c r="M1666" t="s">
        <v>14</v>
      </c>
      <c r="N1666" t="s">
        <v>19</v>
      </c>
      <c r="P1666">
        <v>0</v>
      </c>
      <c r="Q1666">
        <v>0</v>
      </c>
      <c r="R1666">
        <v>0</v>
      </c>
      <c r="S1666">
        <v>0</v>
      </c>
      <c r="U1666">
        <v>0</v>
      </c>
      <c r="V1666">
        <v>0</v>
      </c>
      <c r="W1666" t="s">
        <v>20</v>
      </c>
      <c r="Y1666" t="s">
        <v>1001</v>
      </c>
      <c r="Z1666">
        <v>4</v>
      </c>
      <c r="AA1666">
        <v>19</v>
      </c>
      <c r="AB1666">
        <v>1</v>
      </c>
      <c r="AC1666" t="s">
        <v>20</v>
      </c>
      <c r="AD1666" t="s">
        <v>20</v>
      </c>
      <c r="AE1666" t="s">
        <v>20</v>
      </c>
      <c r="AF1666" t="s">
        <v>20</v>
      </c>
      <c r="AG1666">
        <v>0</v>
      </c>
      <c r="AH1666">
        <v>0</v>
      </c>
      <c r="AI1666">
        <v>0</v>
      </c>
      <c r="AK1666">
        <v>1</v>
      </c>
      <c r="AL1666">
        <v>0</v>
      </c>
      <c r="AM1666">
        <v>2</v>
      </c>
      <c r="AN1666">
        <v>0</v>
      </c>
      <c r="AO1666">
        <v>0</v>
      </c>
      <c r="AQ1666" s="5">
        <v>1</v>
      </c>
      <c r="AR1666">
        <v>3</v>
      </c>
      <c r="AS1666">
        <v>1</v>
      </c>
      <c r="AT1666">
        <v>1</v>
      </c>
      <c r="AU1666">
        <v>0</v>
      </c>
      <c r="AV1666">
        <v>0</v>
      </c>
      <c r="AW1666" t="s">
        <v>1382</v>
      </c>
      <c r="AX1666" t="s">
        <v>1382</v>
      </c>
      <c r="BA1666" s="14" t="s">
        <v>2753</v>
      </c>
      <c r="BB1666" s="6" t="s">
        <v>1488</v>
      </c>
      <c r="BG1666" s="9"/>
      <c r="BI1666" t="s">
        <v>3146</v>
      </c>
    </row>
    <row r="1667" spans="1:61" x14ac:dyDescent="0.25">
      <c r="A1667" s="51" t="s">
        <v>658</v>
      </c>
      <c r="B1667" s="9" t="s">
        <v>675</v>
      </c>
      <c r="C1667" s="9" t="str">
        <f>VLOOKUP(Tabelle1[[#This Row],[bank_name]],list_all_banks!$B$1:$C$691,2,FALSE)</f>
        <v>FR306523358</v>
      </c>
      <c r="D1667" s="6" t="s">
        <v>676</v>
      </c>
      <c r="E1667" s="42" t="str">
        <f t="shared" si="26"/>
        <v>31.12.2014</v>
      </c>
      <c r="F1667" s="9">
        <v>2014</v>
      </c>
      <c r="G1667" s="9">
        <v>1</v>
      </c>
      <c r="H1667" s="9">
        <v>3</v>
      </c>
      <c r="I1667" s="9" t="s">
        <v>1382</v>
      </c>
      <c r="J1667" s="9">
        <v>1</v>
      </c>
      <c r="K1667" s="9" t="s">
        <v>658</v>
      </c>
      <c r="L1667" s="9">
        <v>0</v>
      </c>
      <c r="M1667" s="9" t="s">
        <v>14</v>
      </c>
      <c r="N1667" s="9" t="s">
        <v>19</v>
      </c>
      <c r="P1667" s="9">
        <v>0</v>
      </c>
      <c r="Q1667" s="9">
        <v>0</v>
      </c>
      <c r="R1667" s="9">
        <v>0</v>
      </c>
      <c r="S1667" s="9">
        <v>0</v>
      </c>
      <c r="U1667" s="9">
        <v>0</v>
      </c>
      <c r="V1667" s="9">
        <v>0</v>
      </c>
      <c r="W1667" s="9" t="s">
        <v>20</v>
      </c>
      <c r="Y1667" s="9" t="s">
        <v>1020</v>
      </c>
      <c r="Z1667" s="9">
        <v>71</v>
      </c>
      <c r="AA1667" s="9">
        <v>184</v>
      </c>
      <c r="AB1667" s="9">
        <v>24</v>
      </c>
      <c r="AC1667" s="9" t="s">
        <v>20</v>
      </c>
      <c r="AD1667" s="9" t="s">
        <v>20</v>
      </c>
      <c r="AE1667" s="9" t="s">
        <v>20</v>
      </c>
      <c r="AF1667" s="9" t="s">
        <v>20</v>
      </c>
      <c r="AG1667" s="9">
        <v>23</v>
      </c>
      <c r="AH1667" s="9">
        <v>0</v>
      </c>
      <c r="AI1667" s="9">
        <v>0</v>
      </c>
      <c r="AK1667" s="9">
        <v>1</v>
      </c>
      <c r="AL1667" s="9">
        <v>0</v>
      </c>
      <c r="AM1667" s="9">
        <v>2</v>
      </c>
      <c r="AN1667" s="9">
        <v>0</v>
      </c>
      <c r="AO1667" s="9">
        <v>0</v>
      </c>
      <c r="AQ1667" s="53">
        <v>1</v>
      </c>
      <c r="AR1667" s="9">
        <v>3</v>
      </c>
      <c r="AS1667" s="9">
        <v>1</v>
      </c>
      <c r="AT1667" s="9">
        <v>1</v>
      </c>
      <c r="AU1667" s="9">
        <v>0</v>
      </c>
      <c r="AV1667" s="9">
        <v>0</v>
      </c>
      <c r="AW1667" s="9" t="s">
        <v>1382</v>
      </c>
      <c r="AX1667" s="9" t="s">
        <v>1382</v>
      </c>
      <c r="BA1667" s="63" t="s">
        <v>2753</v>
      </c>
      <c r="BB1667" s="6" t="s">
        <v>1488</v>
      </c>
      <c r="BG1667" s="9"/>
      <c r="BI1667" t="s">
        <v>3146</v>
      </c>
    </row>
    <row r="1668" spans="1:61" x14ac:dyDescent="0.25">
      <c r="A1668" s="51" t="s">
        <v>658</v>
      </c>
      <c r="B1668" s="9" t="s">
        <v>675</v>
      </c>
      <c r="C1668" s="9" t="str">
        <f>VLOOKUP(Tabelle1[[#This Row],[bank_name]],list_all_banks!$B$1:$C$691,2,FALSE)</f>
        <v>FR306523358</v>
      </c>
      <c r="D1668" s="6" t="s">
        <v>676</v>
      </c>
      <c r="E1668" s="42" t="str">
        <f t="shared" si="26"/>
        <v>31.12.2014</v>
      </c>
      <c r="F1668" s="9">
        <v>2014</v>
      </c>
      <c r="G1668" s="9">
        <v>1</v>
      </c>
      <c r="H1668" s="9">
        <v>3</v>
      </c>
      <c r="I1668" s="9" t="s">
        <v>1382</v>
      </c>
      <c r="J1668" s="9">
        <v>1</v>
      </c>
      <c r="K1668" s="9" t="s">
        <v>658</v>
      </c>
      <c r="L1668" s="9">
        <v>0</v>
      </c>
      <c r="M1668" s="9" t="s">
        <v>14</v>
      </c>
      <c r="N1668" s="9" t="s">
        <v>19</v>
      </c>
      <c r="P1668" s="9">
        <v>0</v>
      </c>
      <c r="Q1668" s="9">
        <v>0</v>
      </c>
      <c r="R1668" s="9">
        <v>0</v>
      </c>
      <c r="S1668" s="9">
        <v>0</v>
      </c>
      <c r="U1668" s="9">
        <v>0</v>
      </c>
      <c r="V1668" s="9">
        <v>0</v>
      </c>
      <c r="W1668" s="9" t="s">
        <v>20</v>
      </c>
      <c r="Y1668" s="9" t="s">
        <v>1218</v>
      </c>
      <c r="Z1668" s="9">
        <v>74</v>
      </c>
      <c r="AA1668" s="9">
        <v>12</v>
      </c>
      <c r="AB1668" s="9">
        <v>71</v>
      </c>
      <c r="AC1668" s="9" t="s">
        <v>20</v>
      </c>
      <c r="AD1668" s="9" t="s">
        <v>20</v>
      </c>
      <c r="AE1668" s="9" t="s">
        <v>20</v>
      </c>
      <c r="AF1668" s="9" t="s">
        <v>20</v>
      </c>
      <c r="AG1668" s="9">
        <v>4</v>
      </c>
      <c r="AH1668" s="9">
        <v>0</v>
      </c>
      <c r="AI1668" s="9">
        <v>0</v>
      </c>
      <c r="AK1668" s="9">
        <v>1</v>
      </c>
      <c r="AL1668" s="9">
        <v>0</v>
      </c>
      <c r="AM1668" s="9">
        <v>2</v>
      </c>
      <c r="AN1668" s="9">
        <v>0</v>
      </c>
      <c r="AO1668" s="9">
        <v>0</v>
      </c>
      <c r="AQ1668" s="53">
        <v>1</v>
      </c>
      <c r="AR1668" s="9">
        <v>3</v>
      </c>
      <c r="AS1668" s="9">
        <v>1</v>
      </c>
      <c r="AT1668" s="9">
        <v>1</v>
      </c>
      <c r="AU1668" s="9">
        <v>0</v>
      </c>
      <c r="AV1668" s="9">
        <v>0</v>
      </c>
      <c r="AW1668" s="9" t="s">
        <v>1382</v>
      </c>
      <c r="AX1668" s="9" t="s">
        <v>1382</v>
      </c>
      <c r="BA1668" s="63" t="s">
        <v>2753</v>
      </c>
      <c r="BB1668" s="6" t="s">
        <v>1488</v>
      </c>
      <c r="BG1668" s="9"/>
      <c r="BI1668" t="s">
        <v>3146</v>
      </c>
    </row>
    <row r="1669" spans="1:61" x14ac:dyDescent="0.25">
      <c r="A1669" s="23" t="s">
        <v>658</v>
      </c>
      <c r="B1669" t="s">
        <v>675</v>
      </c>
      <c r="C1669" t="str">
        <f>VLOOKUP(Tabelle1[[#This Row],[bank_name]],list_all_banks!$B$1:$C$691,2,FALSE)</f>
        <v>FR306523358</v>
      </c>
      <c r="D1669" s="6" t="s">
        <v>676</v>
      </c>
      <c r="E1669" s="42" t="str">
        <f t="shared" si="26"/>
        <v>31.12.2014</v>
      </c>
      <c r="F1669">
        <v>2014</v>
      </c>
      <c r="G1669">
        <v>1</v>
      </c>
      <c r="H1669">
        <v>3</v>
      </c>
      <c r="I1669" t="s">
        <v>1382</v>
      </c>
      <c r="J1669">
        <v>1</v>
      </c>
      <c r="K1669" t="s">
        <v>658</v>
      </c>
      <c r="L1669">
        <v>0</v>
      </c>
      <c r="M1669" t="s">
        <v>14</v>
      </c>
      <c r="N1669" t="s">
        <v>19</v>
      </c>
      <c r="P1669">
        <v>0</v>
      </c>
      <c r="Q1669">
        <v>0</v>
      </c>
      <c r="R1669">
        <v>0</v>
      </c>
      <c r="S1669">
        <v>0</v>
      </c>
      <c r="U1669">
        <v>0</v>
      </c>
      <c r="V1669">
        <v>0</v>
      </c>
      <c r="W1669" t="s">
        <v>20</v>
      </c>
      <c r="Y1669" t="s">
        <v>1682</v>
      </c>
      <c r="Z1669">
        <v>18</v>
      </c>
      <c r="AA1669">
        <v>27</v>
      </c>
      <c r="AB1669">
        <v>7</v>
      </c>
      <c r="AC1669" t="s">
        <v>20</v>
      </c>
      <c r="AD1669" t="s">
        <v>20</v>
      </c>
      <c r="AE1669" t="s">
        <v>20</v>
      </c>
      <c r="AF1669" t="s">
        <v>20</v>
      </c>
      <c r="AG1669">
        <v>3</v>
      </c>
      <c r="AH1669">
        <v>0</v>
      </c>
      <c r="AI1669">
        <v>0</v>
      </c>
      <c r="AK1669">
        <v>1</v>
      </c>
      <c r="AL1669">
        <v>0</v>
      </c>
      <c r="AM1669">
        <v>2</v>
      </c>
      <c r="AN1669">
        <v>0</v>
      </c>
      <c r="AO1669">
        <v>0</v>
      </c>
      <c r="AQ1669" s="5">
        <v>1</v>
      </c>
      <c r="AR1669">
        <v>3</v>
      </c>
      <c r="AS1669">
        <v>1</v>
      </c>
      <c r="AT1669">
        <v>1</v>
      </c>
      <c r="AU1669">
        <v>0</v>
      </c>
      <c r="AV1669">
        <v>0</v>
      </c>
      <c r="AW1669" t="s">
        <v>1382</v>
      </c>
      <c r="AX1669" t="s">
        <v>1382</v>
      </c>
      <c r="BA1669" s="14" t="s">
        <v>2753</v>
      </c>
      <c r="BB1669" s="6" t="s">
        <v>1488</v>
      </c>
      <c r="BG1669" s="9"/>
      <c r="BI1669" t="s">
        <v>3146</v>
      </c>
    </row>
    <row r="1670" spans="1:61" x14ac:dyDescent="0.25">
      <c r="A1670" s="23" t="s">
        <v>658</v>
      </c>
      <c r="B1670" t="s">
        <v>675</v>
      </c>
      <c r="C1670" t="str">
        <f>VLOOKUP(Tabelle1[[#This Row],[bank_name]],list_all_banks!$B$1:$C$691,2,FALSE)</f>
        <v>FR306523358</v>
      </c>
      <c r="D1670" s="6" t="s">
        <v>676</v>
      </c>
      <c r="E1670" s="42" t="str">
        <f t="shared" si="26"/>
        <v>31.12.2014</v>
      </c>
      <c r="F1670">
        <v>2014</v>
      </c>
      <c r="G1670">
        <v>1</v>
      </c>
      <c r="H1670">
        <v>3</v>
      </c>
      <c r="I1670" t="s">
        <v>1382</v>
      </c>
      <c r="J1670">
        <v>1</v>
      </c>
      <c r="K1670" t="s">
        <v>658</v>
      </c>
      <c r="L1670">
        <v>0</v>
      </c>
      <c r="M1670" t="s">
        <v>14</v>
      </c>
      <c r="N1670" t="s">
        <v>19</v>
      </c>
      <c r="P1670">
        <v>0</v>
      </c>
      <c r="Q1670">
        <v>0</v>
      </c>
      <c r="R1670">
        <v>0</v>
      </c>
      <c r="S1670">
        <v>0</v>
      </c>
      <c r="U1670">
        <v>0</v>
      </c>
      <c r="V1670">
        <v>0</v>
      </c>
      <c r="W1670" t="s">
        <v>20</v>
      </c>
      <c r="Y1670" t="s">
        <v>1225</v>
      </c>
      <c r="Z1670">
        <v>12</v>
      </c>
      <c r="AA1670">
        <v>36</v>
      </c>
      <c r="AB1670">
        <v>3</v>
      </c>
      <c r="AC1670" t="s">
        <v>20</v>
      </c>
      <c r="AD1670" t="s">
        <v>20</v>
      </c>
      <c r="AE1670" t="s">
        <v>20</v>
      </c>
      <c r="AF1670" t="s">
        <v>20</v>
      </c>
      <c r="AG1670">
        <v>1</v>
      </c>
      <c r="AH1670">
        <v>0</v>
      </c>
      <c r="AI1670">
        <v>0</v>
      </c>
      <c r="AK1670">
        <v>1</v>
      </c>
      <c r="AL1670">
        <v>0</v>
      </c>
      <c r="AM1670">
        <v>2</v>
      </c>
      <c r="AN1670">
        <v>0</v>
      </c>
      <c r="AO1670">
        <v>0</v>
      </c>
      <c r="AQ1670" s="5">
        <v>1</v>
      </c>
      <c r="AR1670">
        <v>3</v>
      </c>
      <c r="AS1670">
        <v>1</v>
      </c>
      <c r="AT1670">
        <v>1</v>
      </c>
      <c r="AU1670">
        <v>0</v>
      </c>
      <c r="AV1670">
        <v>0</v>
      </c>
      <c r="AW1670" t="s">
        <v>1382</v>
      </c>
      <c r="AX1670" t="s">
        <v>1382</v>
      </c>
      <c r="BA1670" s="14" t="s">
        <v>2753</v>
      </c>
      <c r="BB1670" s="6" t="s">
        <v>1488</v>
      </c>
      <c r="BG1670" s="9"/>
      <c r="BI1670" t="s">
        <v>3146</v>
      </c>
    </row>
    <row r="1671" spans="1:61" x14ac:dyDescent="0.25">
      <c r="A1671" s="23" t="s">
        <v>658</v>
      </c>
      <c r="B1671" t="s">
        <v>675</v>
      </c>
      <c r="C1671" t="str">
        <f>VLOOKUP(Tabelle1[[#This Row],[bank_name]],list_all_banks!$B$1:$C$691,2,FALSE)</f>
        <v>FR306523358</v>
      </c>
      <c r="D1671" s="6" t="s">
        <v>676</v>
      </c>
      <c r="E1671" s="42" t="str">
        <f t="shared" si="26"/>
        <v>31.12.2014</v>
      </c>
      <c r="F1671">
        <v>2014</v>
      </c>
      <c r="G1671">
        <v>1</v>
      </c>
      <c r="H1671">
        <v>3</v>
      </c>
      <c r="I1671" t="s">
        <v>1382</v>
      </c>
      <c r="J1671">
        <v>1</v>
      </c>
      <c r="K1671" t="s">
        <v>658</v>
      </c>
      <c r="L1671">
        <v>0</v>
      </c>
      <c r="M1671" t="s">
        <v>14</v>
      </c>
      <c r="N1671" t="s">
        <v>19</v>
      </c>
      <c r="P1671">
        <v>0</v>
      </c>
      <c r="Q1671">
        <v>0</v>
      </c>
      <c r="R1671">
        <v>0</v>
      </c>
      <c r="S1671">
        <v>0</v>
      </c>
      <c r="U1671">
        <v>0</v>
      </c>
      <c r="V1671">
        <v>0</v>
      </c>
      <c r="W1671" t="s">
        <v>20</v>
      </c>
      <c r="Y1671" t="s">
        <v>1278</v>
      </c>
      <c r="Z1671">
        <v>17</v>
      </c>
      <c r="AA1671">
        <v>51</v>
      </c>
      <c r="AB1671">
        <v>13</v>
      </c>
      <c r="AC1671" t="s">
        <v>20</v>
      </c>
      <c r="AD1671" t="s">
        <v>20</v>
      </c>
      <c r="AE1671" t="s">
        <v>20</v>
      </c>
      <c r="AF1671" t="s">
        <v>20</v>
      </c>
      <c r="AG1671">
        <v>3</v>
      </c>
      <c r="AH1671">
        <v>0</v>
      </c>
      <c r="AI1671">
        <v>0</v>
      </c>
      <c r="AK1671">
        <v>1</v>
      </c>
      <c r="AL1671">
        <v>0</v>
      </c>
      <c r="AM1671">
        <v>2</v>
      </c>
      <c r="AN1671">
        <v>0</v>
      </c>
      <c r="AO1671">
        <v>0</v>
      </c>
      <c r="AQ1671" s="5">
        <v>1</v>
      </c>
      <c r="AR1671">
        <v>3</v>
      </c>
      <c r="AS1671">
        <v>1</v>
      </c>
      <c r="AT1671">
        <v>1</v>
      </c>
      <c r="AU1671">
        <v>0</v>
      </c>
      <c r="AV1671">
        <v>0</v>
      </c>
      <c r="AW1671" t="s">
        <v>1382</v>
      </c>
      <c r="AX1671" t="s">
        <v>1382</v>
      </c>
      <c r="BA1671" s="14" t="s">
        <v>2753</v>
      </c>
      <c r="BB1671" s="6" t="s">
        <v>1488</v>
      </c>
      <c r="BG1671" s="9"/>
      <c r="BI1671" t="s">
        <v>3146</v>
      </c>
    </row>
    <row r="1672" spans="1:61" x14ac:dyDescent="0.25">
      <c r="A1672" s="23" t="s">
        <v>658</v>
      </c>
      <c r="B1672" t="s">
        <v>675</v>
      </c>
      <c r="C1672" t="str">
        <f>VLOOKUP(Tabelle1[[#This Row],[bank_name]],list_all_banks!$B$1:$C$691,2,FALSE)</f>
        <v>FR306523358</v>
      </c>
      <c r="D1672" s="6" t="s">
        <v>676</v>
      </c>
      <c r="E1672" s="42" t="str">
        <f t="shared" si="26"/>
        <v>31.12.2014</v>
      </c>
      <c r="F1672">
        <v>2014</v>
      </c>
      <c r="G1672">
        <v>1</v>
      </c>
      <c r="H1672">
        <v>3</v>
      </c>
      <c r="I1672" t="s">
        <v>1382</v>
      </c>
      <c r="J1672">
        <v>1</v>
      </c>
      <c r="K1672" t="s">
        <v>658</v>
      </c>
      <c r="L1672">
        <v>0</v>
      </c>
      <c r="M1672" t="s">
        <v>14</v>
      </c>
      <c r="N1672" t="s">
        <v>19</v>
      </c>
      <c r="P1672">
        <v>0</v>
      </c>
      <c r="Q1672">
        <v>0</v>
      </c>
      <c r="R1672">
        <v>0</v>
      </c>
      <c r="S1672">
        <v>0</v>
      </c>
      <c r="U1672">
        <v>0</v>
      </c>
      <c r="V1672">
        <v>0</v>
      </c>
      <c r="W1672" t="s">
        <v>20</v>
      </c>
      <c r="Y1672" t="s">
        <v>1289</v>
      </c>
      <c r="Z1672">
        <v>10</v>
      </c>
      <c r="AA1672">
        <v>35</v>
      </c>
      <c r="AB1672">
        <v>6</v>
      </c>
      <c r="AC1672" t="s">
        <v>20</v>
      </c>
      <c r="AD1672" t="s">
        <v>20</v>
      </c>
      <c r="AE1672" t="s">
        <v>20</v>
      </c>
      <c r="AF1672" t="s">
        <v>20</v>
      </c>
      <c r="AG1672">
        <v>2</v>
      </c>
      <c r="AH1672">
        <v>0</v>
      </c>
      <c r="AI1672">
        <v>0</v>
      </c>
      <c r="AK1672">
        <v>1</v>
      </c>
      <c r="AL1672">
        <v>0</v>
      </c>
      <c r="AM1672">
        <v>2</v>
      </c>
      <c r="AN1672">
        <v>0</v>
      </c>
      <c r="AO1672">
        <v>0</v>
      </c>
      <c r="AQ1672" s="5">
        <v>1</v>
      </c>
      <c r="AR1672">
        <v>3</v>
      </c>
      <c r="AS1672">
        <v>1</v>
      </c>
      <c r="AT1672">
        <v>1</v>
      </c>
      <c r="AU1672">
        <v>0</v>
      </c>
      <c r="AV1672">
        <v>0</v>
      </c>
      <c r="AW1672" t="s">
        <v>1382</v>
      </c>
      <c r="AX1672" t="s">
        <v>1382</v>
      </c>
      <c r="BA1672" s="14" t="s">
        <v>2753</v>
      </c>
      <c r="BB1672" s="6" t="s">
        <v>1488</v>
      </c>
      <c r="BG1672" s="9"/>
      <c r="BI1672" t="s">
        <v>3146</v>
      </c>
    </row>
    <row r="1673" spans="1:61" s="9" customFormat="1" x14ac:dyDescent="0.25">
      <c r="A1673" s="23" t="s">
        <v>658</v>
      </c>
      <c r="B1673" t="s">
        <v>675</v>
      </c>
      <c r="C1673" t="str">
        <f>VLOOKUP(Tabelle1[[#This Row],[bank_name]],list_all_banks!$B$1:$C$691,2,FALSE)</f>
        <v>FR306523358</v>
      </c>
      <c r="D1673" s="6" t="s">
        <v>676</v>
      </c>
      <c r="E1673" s="42" t="str">
        <f t="shared" si="26"/>
        <v>31.12.2014</v>
      </c>
      <c r="F1673">
        <v>2014</v>
      </c>
      <c r="G1673">
        <v>1</v>
      </c>
      <c r="H1673">
        <v>3</v>
      </c>
      <c r="I1673" t="s">
        <v>1382</v>
      </c>
      <c r="J1673">
        <v>1</v>
      </c>
      <c r="K1673" t="s">
        <v>658</v>
      </c>
      <c r="L1673">
        <v>0</v>
      </c>
      <c r="M1673" t="s">
        <v>14</v>
      </c>
      <c r="N1673" t="s">
        <v>19</v>
      </c>
      <c r="O1673" s="6"/>
      <c r="P1673">
        <v>0</v>
      </c>
      <c r="Q1673">
        <v>0</v>
      </c>
      <c r="R1673">
        <v>0</v>
      </c>
      <c r="S1673">
        <v>0</v>
      </c>
      <c r="T1673" s="6"/>
      <c r="U1673">
        <v>0</v>
      </c>
      <c r="V1673">
        <v>0</v>
      </c>
      <c r="W1673" t="s">
        <v>20</v>
      </c>
      <c r="X1673" s="6"/>
      <c r="Y1673" t="s">
        <v>293</v>
      </c>
      <c r="Z1673">
        <v>10</v>
      </c>
      <c r="AA1673">
        <v>20</v>
      </c>
      <c r="AB1673">
        <v>8</v>
      </c>
      <c r="AC1673" t="s">
        <v>20</v>
      </c>
      <c r="AD1673" t="s">
        <v>20</v>
      </c>
      <c r="AE1673" t="s">
        <v>20</v>
      </c>
      <c r="AF1673" t="s">
        <v>20</v>
      </c>
      <c r="AG1673">
        <v>2</v>
      </c>
      <c r="AH1673">
        <v>0</v>
      </c>
      <c r="AI1673">
        <v>0</v>
      </c>
      <c r="AJ1673" s="6"/>
      <c r="AK1673">
        <v>1</v>
      </c>
      <c r="AL1673">
        <v>0</v>
      </c>
      <c r="AM1673">
        <v>2</v>
      </c>
      <c r="AN1673">
        <v>0</v>
      </c>
      <c r="AO1673">
        <v>0</v>
      </c>
      <c r="AP1673" s="6"/>
      <c r="AQ1673" s="5">
        <v>1</v>
      </c>
      <c r="AR1673">
        <v>3</v>
      </c>
      <c r="AS1673">
        <v>1</v>
      </c>
      <c r="AT1673">
        <v>1</v>
      </c>
      <c r="AU1673">
        <v>0</v>
      </c>
      <c r="AV1673">
        <v>0</v>
      </c>
      <c r="AW1673" t="s">
        <v>1382</v>
      </c>
      <c r="AX1673" t="s">
        <v>1382</v>
      </c>
      <c r="AY1673" s="6"/>
      <c r="AZ1673" s="42"/>
      <c r="BA1673" s="14" t="s">
        <v>2753</v>
      </c>
      <c r="BB1673" s="6" t="s">
        <v>1488</v>
      </c>
      <c r="BH1673" s="6"/>
      <c r="BI1673" t="s">
        <v>3146</v>
      </c>
    </row>
    <row r="1674" spans="1:61" x14ac:dyDescent="0.25">
      <c r="A1674" s="23" t="s">
        <v>658</v>
      </c>
      <c r="B1674" t="s">
        <v>675</v>
      </c>
      <c r="C1674" t="str">
        <f>VLOOKUP(Tabelle1[[#This Row],[bank_name]],list_all_banks!$B$1:$C$691,2,FALSE)</f>
        <v>FR306523358</v>
      </c>
      <c r="D1674" s="6" t="s">
        <v>676</v>
      </c>
      <c r="E1674" s="42" t="str">
        <f t="shared" si="26"/>
        <v>31.12.2014</v>
      </c>
      <c r="F1674">
        <v>2014</v>
      </c>
      <c r="G1674">
        <v>1</v>
      </c>
      <c r="H1674">
        <v>3</v>
      </c>
      <c r="I1674" t="s">
        <v>1382</v>
      </c>
      <c r="J1674">
        <v>1</v>
      </c>
      <c r="K1674" t="s">
        <v>658</v>
      </c>
      <c r="L1674">
        <v>0</v>
      </c>
      <c r="M1674" t="s">
        <v>14</v>
      </c>
      <c r="N1674" t="s">
        <v>19</v>
      </c>
      <c r="P1674">
        <v>0</v>
      </c>
      <c r="Q1674">
        <v>0</v>
      </c>
      <c r="R1674">
        <v>0</v>
      </c>
      <c r="S1674">
        <v>0</v>
      </c>
      <c r="U1674">
        <v>0</v>
      </c>
      <c r="V1674">
        <v>0</v>
      </c>
      <c r="W1674" t="s">
        <v>20</v>
      </c>
      <c r="Y1674" t="s">
        <v>1324</v>
      </c>
      <c r="Z1674">
        <v>12</v>
      </c>
      <c r="AA1674">
        <v>63</v>
      </c>
      <c r="AB1674">
        <v>9</v>
      </c>
      <c r="AC1674" t="s">
        <v>20</v>
      </c>
      <c r="AD1674" t="s">
        <v>20</v>
      </c>
      <c r="AE1674" t="s">
        <v>20</v>
      </c>
      <c r="AF1674" t="s">
        <v>20</v>
      </c>
      <c r="AG1674">
        <v>1</v>
      </c>
      <c r="AH1674">
        <v>0</v>
      </c>
      <c r="AI1674">
        <v>0</v>
      </c>
      <c r="AK1674">
        <v>1</v>
      </c>
      <c r="AL1674">
        <v>0</v>
      </c>
      <c r="AM1674">
        <v>2</v>
      </c>
      <c r="AN1674">
        <v>0</v>
      </c>
      <c r="AO1674">
        <v>0</v>
      </c>
      <c r="AQ1674" s="5">
        <v>1</v>
      </c>
      <c r="AR1674">
        <v>3</v>
      </c>
      <c r="AS1674">
        <v>1</v>
      </c>
      <c r="AT1674">
        <v>1</v>
      </c>
      <c r="AU1674">
        <v>0</v>
      </c>
      <c r="AV1674">
        <v>0</v>
      </c>
      <c r="AW1674" t="s">
        <v>1382</v>
      </c>
      <c r="AX1674" t="s">
        <v>1382</v>
      </c>
      <c r="BA1674" s="14" t="s">
        <v>2753</v>
      </c>
      <c r="BB1674" s="6" t="s">
        <v>1488</v>
      </c>
      <c r="BG1674" s="9"/>
      <c r="BI1674" t="s">
        <v>3146</v>
      </c>
    </row>
    <row r="1675" spans="1:61" x14ac:dyDescent="0.25">
      <c r="A1675" s="23" t="s">
        <v>658</v>
      </c>
      <c r="B1675" s="9" t="s">
        <v>675</v>
      </c>
      <c r="C1675" t="str">
        <f>VLOOKUP(Tabelle1[[#This Row],[bank_name]],list_all_banks!$B$1:$C$691,2,FALSE)</f>
        <v>FR306523358</v>
      </c>
      <c r="D1675" s="6" t="s">
        <v>676</v>
      </c>
      <c r="E1675" s="42" t="str">
        <f t="shared" si="26"/>
        <v>31.12.2014</v>
      </c>
      <c r="F1675">
        <v>2014</v>
      </c>
      <c r="G1675">
        <v>1</v>
      </c>
      <c r="H1675">
        <v>3</v>
      </c>
      <c r="I1675" t="s">
        <v>1382</v>
      </c>
      <c r="J1675">
        <v>1</v>
      </c>
      <c r="K1675" t="s">
        <v>658</v>
      </c>
      <c r="L1675">
        <v>0</v>
      </c>
      <c r="M1675" t="s">
        <v>14</v>
      </c>
      <c r="N1675" t="s">
        <v>19</v>
      </c>
      <c r="P1675">
        <v>0</v>
      </c>
      <c r="Q1675">
        <v>0</v>
      </c>
      <c r="R1675">
        <v>0</v>
      </c>
      <c r="S1675">
        <v>0</v>
      </c>
      <c r="U1675">
        <v>0</v>
      </c>
      <c r="V1675">
        <v>0</v>
      </c>
      <c r="W1675" t="s">
        <v>20</v>
      </c>
      <c r="Y1675" t="s">
        <v>1661</v>
      </c>
      <c r="Z1675">
        <v>10</v>
      </c>
      <c r="AA1675">
        <v>229</v>
      </c>
      <c r="AB1675">
        <v>3</v>
      </c>
      <c r="AC1675" t="s">
        <v>20</v>
      </c>
      <c r="AD1675" t="s">
        <v>20</v>
      </c>
      <c r="AE1675" t="s">
        <v>20</v>
      </c>
      <c r="AF1675" t="s">
        <v>20</v>
      </c>
      <c r="AG1675">
        <v>2</v>
      </c>
      <c r="AH1675">
        <v>0</v>
      </c>
      <c r="AI1675">
        <v>0</v>
      </c>
      <c r="AK1675">
        <v>1</v>
      </c>
      <c r="AL1675">
        <v>0</v>
      </c>
      <c r="AM1675">
        <v>2</v>
      </c>
      <c r="AN1675">
        <v>0</v>
      </c>
      <c r="AO1675">
        <v>0</v>
      </c>
      <c r="AQ1675" s="5">
        <v>1</v>
      </c>
      <c r="AR1675">
        <v>3</v>
      </c>
      <c r="AS1675">
        <v>1</v>
      </c>
      <c r="AT1675">
        <v>1</v>
      </c>
      <c r="AU1675">
        <v>0</v>
      </c>
      <c r="AV1675">
        <v>0</v>
      </c>
      <c r="AW1675" t="s">
        <v>1382</v>
      </c>
      <c r="AX1675" t="s">
        <v>1382</v>
      </c>
      <c r="BA1675" s="14" t="s">
        <v>2753</v>
      </c>
      <c r="BB1675" s="6" t="s">
        <v>1488</v>
      </c>
      <c r="BG1675" s="9"/>
      <c r="BI1675" t="s">
        <v>3146</v>
      </c>
    </row>
    <row r="1676" spans="1:61" x14ac:dyDescent="0.25">
      <c r="A1676" s="23" t="s">
        <v>658</v>
      </c>
      <c r="B1676" t="s">
        <v>675</v>
      </c>
      <c r="C1676" t="str">
        <f>VLOOKUP(Tabelle1[[#This Row],[bank_name]],list_all_banks!$B$1:$C$691,2,FALSE)</f>
        <v>FR306523358</v>
      </c>
      <c r="D1676" s="6" t="s">
        <v>676</v>
      </c>
      <c r="E1676" s="42" t="str">
        <f t="shared" si="26"/>
        <v>31.12.2014</v>
      </c>
      <c r="F1676">
        <v>2014</v>
      </c>
      <c r="G1676">
        <v>1</v>
      </c>
      <c r="H1676">
        <v>3</v>
      </c>
      <c r="I1676" t="s">
        <v>1382</v>
      </c>
      <c r="J1676">
        <v>1</v>
      </c>
      <c r="K1676" t="s">
        <v>658</v>
      </c>
      <c r="L1676">
        <v>0</v>
      </c>
      <c r="M1676" t="s">
        <v>14</v>
      </c>
      <c r="N1676" t="s">
        <v>19</v>
      </c>
      <c r="P1676">
        <v>0</v>
      </c>
      <c r="Q1676">
        <v>0</v>
      </c>
      <c r="R1676">
        <v>0</v>
      </c>
      <c r="S1676">
        <v>0</v>
      </c>
      <c r="U1676">
        <v>0</v>
      </c>
      <c r="V1676">
        <v>0</v>
      </c>
      <c r="W1676" t="s">
        <v>20</v>
      </c>
      <c r="Y1676" t="s">
        <v>1350</v>
      </c>
      <c r="Z1676">
        <v>2</v>
      </c>
      <c r="AA1676">
        <v>21</v>
      </c>
      <c r="AB1676">
        <v>-1</v>
      </c>
      <c r="AC1676" t="s">
        <v>20</v>
      </c>
      <c r="AD1676" t="s">
        <v>20</v>
      </c>
      <c r="AE1676" t="s">
        <v>20</v>
      </c>
      <c r="AF1676" t="s">
        <v>20</v>
      </c>
      <c r="AG1676">
        <v>0</v>
      </c>
      <c r="AH1676">
        <v>0</v>
      </c>
      <c r="AI1676">
        <v>0</v>
      </c>
      <c r="AK1676">
        <v>1</v>
      </c>
      <c r="AL1676">
        <v>0</v>
      </c>
      <c r="AM1676">
        <v>2</v>
      </c>
      <c r="AN1676">
        <v>0</v>
      </c>
      <c r="AO1676">
        <v>0</v>
      </c>
      <c r="AQ1676" s="5">
        <v>1</v>
      </c>
      <c r="AR1676">
        <v>3</v>
      </c>
      <c r="AS1676">
        <v>1</v>
      </c>
      <c r="AT1676">
        <v>1</v>
      </c>
      <c r="AU1676">
        <v>0</v>
      </c>
      <c r="AV1676">
        <v>0</v>
      </c>
      <c r="AW1676" t="s">
        <v>1382</v>
      </c>
      <c r="AX1676" t="s">
        <v>1382</v>
      </c>
      <c r="BA1676" s="14" t="s">
        <v>2753</v>
      </c>
      <c r="BB1676" s="6" t="s">
        <v>1488</v>
      </c>
      <c r="BG1676" s="9"/>
      <c r="BI1676" t="s">
        <v>3146</v>
      </c>
    </row>
    <row r="1677" spans="1:61" x14ac:dyDescent="0.25">
      <c r="A1677" s="23" t="s">
        <v>658</v>
      </c>
      <c r="B1677" t="s">
        <v>675</v>
      </c>
      <c r="C1677" t="str">
        <f>VLOOKUP(Tabelle1[[#This Row],[bank_name]],list_all_banks!$B$1:$C$691,2,FALSE)</f>
        <v>FR306523358</v>
      </c>
      <c r="D1677" s="6" t="s">
        <v>676</v>
      </c>
      <c r="E1677" s="42" t="str">
        <f t="shared" si="26"/>
        <v>31.12.2014</v>
      </c>
      <c r="F1677">
        <v>2014</v>
      </c>
      <c r="G1677">
        <v>1</v>
      </c>
      <c r="H1677">
        <v>3</v>
      </c>
      <c r="I1677" t="s">
        <v>1382</v>
      </c>
      <c r="J1677">
        <v>1</v>
      </c>
      <c r="K1677" t="s">
        <v>658</v>
      </c>
      <c r="L1677">
        <v>0</v>
      </c>
      <c r="M1677" t="s">
        <v>14</v>
      </c>
      <c r="N1677" t="s">
        <v>19</v>
      </c>
      <c r="P1677">
        <v>0</v>
      </c>
      <c r="Q1677">
        <v>0</v>
      </c>
      <c r="R1677">
        <v>0</v>
      </c>
      <c r="S1677">
        <v>0</v>
      </c>
      <c r="U1677">
        <v>0</v>
      </c>
      <c r="V1677">
        <v>0</v>
      </c>
      <c r="W1677" t="s">
        <v>20</v>
      </c>
      <c r="Y1677" t="s">
        <v>1327</v>
      </c>
      <c r="Z1677">
        <v>5</v>
      </c>
      <c r="AA1677">
        <v>13</v>
      </c>
      <c r="AB1677">
        <v>3</v>
      </c>
      <c r="AC1677" t="s">
        <v>20</v>
      </c>
      <c r="AD1677" t="s">
        <v>20</v>
      </c>
      <c r="AE1677" t="s">
        <v>20</v>
      </c>
      <c r="AF1677" t="s">
        <v>20</v>
      </c>
      <c r="AG1677">
        <v>1</v>
      </c>
      <c r="AH1677">
        <v>0</v>
      </c>
      <c r="AI1677">
        <v>0</v>
      </c>
      <c r="AK1677">
        <v>1</v>
      </c>
      <c r="AL1677">
        <v>0</v>
      </c>
      <c r="AM1677">
        <v>2</v>
      </c>
      <c r="AN1677">
        <v>0</v>
      </c>
      <c r="AO1677">
        <v>0</v>
      </c>
      <c r="AQ1677" s="5">
        <v>1</v>
      </c>
      <c r="AR1677">
        <v>3</v>
      </c>
      <c r="AS1677">
        <v>1</v>
      </c>
      <c r="AT1677">
        <v>1</v>
      </c>
      <c r="AU1677">
        <v>0</v>
      </c>
      <c r="AV1677">
        <v>0</v>
      </c>
      <c r="AW1677" t="s">
        <v>1382</v>
      </c>
      <c r="AX1677" t="s">
        <v>1382</v>
      </c>
      <c r="BA1677" s="14" t="s">
        <v>2753</v>
      </c>
      <c r="BB1677" s="6" t="s">
        <v>1488</v>
      </c>
      <c r="BG1677" s="9"/>
      <c r="BI1677" t="s">
        <v>3146</v>
      </c>
    </row>
    <row r="1678" spans="1:61" x14ac:dyDescent="0.25">
      <c r="A1678" s="23" t="s">
        <v>658</v>
      </c>
      <c r="B1678" t="s">
        <v>675</v>
      </c>
      <c r="C1678" t="str">
        <f>VLOOKUP(Tabelle1[[#This Row],[bank_name]],list_all_banks!$B$1:$C$691,2,FALSE)</f>
        <v>FR306523358</v>
      </c>
      <c r="D1678" s="6" t="s">
        <v>676</v>
      </c>
      <c r="E1678" s="42" t="str">
        <f t="shared" si="26"/>
        <v>31.12.2014</v>
      </c>
      <c r="F1678">
        <v>2014</v>
      </c>
      <c r="G1678">
        <v>1</v>
      </c>
      <c r="H1678">
        <v>3</v>
      </c>
      <c r="I1678" t="s">
        <v>1382</v>
      </c>
      <c r="J1678">
        <v>1</v>
      </c>
      <c r="K1678" t="s">
        <v>658</v>
      </c>
      <c r="L1678">
        <v>0</v>
      </c>
      <c r="M1678" t="s">
        <v>14</v>
      </c>
      <c r="N1678" t="s">
        <v>19</v>
      </c>
      <c r="P1678">
        <v>0</v>
      </c>
      <c r="Q1678">
        <v>0</v>
      </c>
      <c r="R1678">
        <v>0</v>
      </c>
      <c r="S1678">
        <v>0</v>
      </c>
      <c r="U1678">
        <v>0</v>
      </c>
      <c r="V1678">
        <v>0</v>
      </c>
      <c r="W1678" t="s">
        <v>20</v>
      </c>
      <c r="Y1678" t="s">
        <v>1651</v>
      </c>
      <c r="Z1678">
        <v>18</v>
      </c>
      <c r="AA1678">
        <v>36</v>
      </c>
      <c r="AB1678">
        <v>11</v>
      </c>
      <c r="AC1678" t="s">
        <v>20</v>
      </c>
      <c r="AD1678" t="s">
        <v>20</v>
      </c>
      <c r="AE1678" t="s">
        <v>20</v>
      </c>
      <c r="AF1678" t="s">
        <v>20</v>
      </c>
      <c r="AG1678">
        <v>3</v>
      </c>
      <c r="AH1678">
        <v>0</v>
      </c>
      <c r="AI1678">
        <v>0</v>
      </c>
      <c r="AK1678">
        <v>1</v>
      </c>
      <c r="AL1678">
        <v>0</v>
      </c>
      <c r="AM1678">
        <v>2</v>
      </c>
      <c r="AN1678">
        <v>0</v>
      </c>
      <c r="AO1678">
        <v>0</v>
      </c>
      <c r="AQ1678" s="5">
        <v>1</v>
      </c>
      <c r="AR1678">
        <v>3</v>
      </c>
      <c r="AS1678">
        <v>1</v>
      </c>
      <c r="AT1678">
        <v>1</v>
      </c>
      <c r="AU1678">
        <v>0</v>
      </c>
      <c r="AV1678">
        <v>0</v>
      </c>
      <c r="AW1678" t="s">
        <v>1382</v>
      </c>
      <c r="AX1678" t="s">
        <v>1382</v>
      </c>
      <c r="BA1678" s="14" t="s">
        <v>2753</v>
      </c>
      <c r="BB1678" s="6" t="s">
        <v>1488</v>
      </c>
      <c r="BG1678" s="9"/>
      <c r="BI1678" t="s">
        <v>3146</v>
      </c>
    </row>
    <row r="1679" spans="1:61" s="44" customFormat="1" ht="15.75" thickBot="1" x14ac:dyDescent="0.3">
      <c r="A1679" s="43" t="s">
        <v>658</v>
      </c>
      <c r="B1679" s="44" t="s">
        <v>675</v>
      </c>
      <c r="C1679" s="44" t="str">
        <f>VLOOKUP(Tabelle1[[#This Row],[bank_name]],list_all_banks!$B$1:$C$691,2,FALSE)</f>
        <v>FR306523358</v>
      </c>
      <c r="D1679" s="45" t="s">
        <v>676</v>
      </c>
      <c r="E1679" s="46" t="str">
        <f t="shared" si="26"/>
        <v>31.12.2014</v>
      </c>
      <c r="F1679" s="44">
        <v>2014</v>
      </c>
      <c r="G1679" s="44">
        <v>1</v>
      </c>
      <c r="H1679" s="44">
        <v>3</v>
      </c>
      <c r="I1679" s="44" t="s">
        <v>1382</v>
      </c>
      <c r="J1679" s="44">
        <v>1</v>
      </c>
      <c r="K1679" s="44" t="s">
        <v>658</v>
      </c>
      <c r="L1679" s="44">
        <v>0</v>
      </c>
      <c r="M1679" s="44" t="s">
        <v>14</v>
      </c>
      <c r="N1679" s="44" t="s">
        <v>19</v>
      </c>
      <c r="O1679" s="45"/>
      <c r="P1679" s="44">
        <v>0</v>
      </c>
      <c r="Q1679" s="44">
        <v>0</v>
      </c>
      <c r="R1679" s="44">
        <v>0</v>
      </c>
      <c r="S1679" s="44">
        <v>0</v>
      </c>
      <c r="T1679" s="45"/>
      <c r="U1679" s="44">
        <v>0</v>
      </c>
      <c r="V1679" s="44">
        <v>0</v>
      </c>
      <c r="W1679" s="44" t="s">
        <v>20</v>
      </c>
      <c r="X1679" s="45"/>
      <c r="Y1679" s="44" t="s">
        <v>1694</v>
      </c>
      <c r="Z1679" s="44" t="s">
        <v>20</v>
      </c>
      <c r="AA1679" s="44">
        <v>45</v>
      </c>
      <c r="AB1679" s="44">
        <v>1</v>
      </c>
      <c r="AC1679" s="44" t="s">
        <v>20</v>
      </c>
      <c r="AD1679" s="44" t="s">
        <v>20</v>
      </c>
      <c r="AE1679" s="44" t="s">
        <v>20</v>
      </c>
      <c r="AF1679" s="44" t="s">
        <v>20</v>
      </c>
      <c r="AG1679" s="44" t="s">
        <v>20</v>
      </c>
      <c r="AH1679" s="44">
        <v>0</v>
      </c>
      <c r="AI1679" s="44">
        <v>0</v>
      </c>
      <c r="AJ1679" s="45"/>
      <c r="AK1679" s="44">
        <v>1</v>
      </c>
      <c r="AL1679" s="44">
        <v>0</v>
      </c>
      <c r="AM1679" s="44">
        <v>2</v>
      </c>
      <c r="AN1679" s="44">
        <v>0</v>
      </c>
      <c r="AO1679" s="44">
        <v>0</v>
      </c>
      <c r="AP1679" s="45"/>
      <c r="AQ1679" s="57">
        <v>1</v>
      </c>
      <c r="AR1679" s="44">
        <v>3</v>
      </c>
      <c r="AS1679" s="44">
        <v>1</v>
      </c>
      <c r="AT1679" s="44">
        <v>1</v>
      </c>
      <c r="AU1679" s="44">
        <v>0</v>
      </c>
      <c r="AV1679" s="44">
        <v>0</v>
      </c>
      <c r="AW1679" s="44" t="s">
        <v>1382</v>
      </c>
      <c r="AX1679" s="44" t="s">
        <v>1382</v>
      </c>
      <c r="AY1679" s="45"/>
      <c r="AZ1679" s="46"/>
      <c r="BA1679" s="47" t="s">
        <v>2753</v>
      </c>
      <c r="BB1679" s="45" t="s">
        <v>1488</v>
      </c>
      <c r="BH1679" s="45"/>
      <c r="BI1679" t="s">
        <v>3146</v>
      </c>
    </row>
    <row r="1680" spans="1:61" x14ac:dyDescent="0.25">
      <c r="A1680" s="23" t="s">
        <v>658</v>
      </c>
      <c r="B1680" t="s">
        <v>675</v>
      </c>
      <c r="C1680" t="str">
        <f>VLOOKUP(Tabelle1[[#This Row],[bank_name]],list_all_banks!$B$1:$C$691,2,FALSE)</f>
        <v>FR306523358</v>
      </c>
      <c r="D1680" s="6" t="s">
        <v>676</v>
      </c>
      <c r="E1680" s="42" t="str">
        <f t="shared" si="26"/>
        <v>31.12.2015</v>
      </c>
      <c r="F1680">
        <v>2015</v>
      </c>
      <c r="G1680">
        <v>1</v>
      </c>
      <c r="H1680" s="5">
        <v>2</v>
      </c>
      <c r="I1680" t="s">
        <v>1382</v>
      </c>
      <c r="J1680">
        <v>2</v>
      </c>
      <c r="K1680" t="s">
        <v>1366</v>
      </c>
      <c r="L1680">
        <v>0</v>
      </c>
      <c r="M1680" t="s">
        <v>14</v>
      </c>
      <c r="N1680" t="s">
        <v>19</v>
      </c>
      <c r="P1680">
        <v>0</v>
      </c>
      <c r="Q1680">
        <v>0</v>
      </c>
      <c r="R1680">
        <v>0</v>
      </c>
      <c r="S1680">
        <v>0</v>
      </c>
      <c r="U1680">
        <v>0</v>
      </c>
      <c r="V1680">
        <v>0</v>
      </c>
      <c r="W1680" t="s">
        <v>20</v>
      </c>
      <c r="Y1680" s="115" t="s">
        <v>1737</v>
      </c>
      <c r="Z1680">
        <v>100.7</v>
      </c>
      <c r="AA1680">
        <v>427</v>
      </c>
      <c r="AB1680">
        <v>35.299999999999997</v>
      </c>
      <c r="AC1680" t="s">
        <v>20</v>
      </c>
      <c r="AD1680">
        <v>27.6</v>
      </c>
      <c r="AE1680">
        <v>5.9</v>
      </c>
      <c r="AF1680" t="s">
        <v>20</v>
      </c>
      <c r="AG1680" t="s">
        <v>20</v>
      </c>
      <c r="AH1680">
        <v>0</v>
      </c>
      <c r="AI1680">
        <v>0</v>
      </c>
      <c r="AK1680">
        <v>1</v>
      </c>
      <c r="AL1680">
        <v>0</v>
      </c>
      <c r="AM1680">
        <v>2</v>
      </c>
      <c r="AN1680">
        <v>0</v>
      </c>
      <c r="AO1680">
        <v>0</v>
      </c>
      <c r="AQ1680" s="5">
        <v>1</v>
      </c>
      <c r="AR1680">
        <v>3</v>
      </c>
      <c r="AS1680">
        <v>1</v>
      </c>
      <c r="AT1680">
        <v>1</v>
      </c>
      <c r="AU1680">
        <v>0</v>
      </c>
      <c r="AV1680">
        <v>0</v>
      </c>
      <c r="AW1680" t="s">
        <v>1382</v>
      </c>
      <c r="AX1680" t="s">
        <v>1382</v>
      </c>
      <c r="AY1680" s="6" t="s">
        <v>2746</v>
      </c>
      <c r="BA1680" s="14" t="s">
        <v>2754</v>
      </c>
      <c r="BB1680" s="6" t="s">
        <v>1489</v>
      </c>
      <c r="BG1680" s="9"/>
      <c r="BI1680" t="s">
        <v>3146</v>
      </c>
    </row>
    <row r="1681" spans="1:61" x14ac:dyDescent="0.25">
      <c r="A1681" s="23" t="s">
        <v>658</v>
      </c>
      <c r="B1681" t="s">
        <v>675</v>
      </c>
      <c r="C1681" t="str">
        <f>VLOOKUP(Tabelle1[[#This Row],[bank_name]],list_all_banks!$B$1:$C$691,2,FALSE)</f>
        <v>FR306523358</v>
      </c>
      <c r="D1681" s="6" t="s">
        <v>676</v>
      </c>
      <c r="E1681" s="42" t="str">
        <f t="shared" si="26"/>
        <v>31.12.2015</v>
      </c>
      <c r="F1681">
        <v>2015</v>
      </c>
      <c r="G1681">
        <v>1</v>
      </c>
      <c r="H1681" s="5">
        <v>2</v>
      </c>
      <c r="I1681" t="s">
        <v>1382</v>
      </c>
      <c r="J1681">
        <v>2</v>
      </c>
      <c r="K1681" t="s">
        <v>1366</v>
      </c>
      <c r="L1681">
        <v>0</v>
      </c>
      <c r="M1681" t="s">
        <v>14</v>
      </c>
      <c r="N1681" t="s">
        <v>19</v>
      </c>
      <c r="P1681">
        <v>0</v>
      </c>
      <c r="Q1681">
        <v>0</v>
      </c>
      <c r="R1681">
        <v>0</v>
      </c>
      <c r="S1681">
        <v>0</v>
      </c>
      <c r="U1681">
        <v>0</v>
      </c>
      <c r="V1681">
        <v>0</v>
      </c>
      <c r="W1681" t="s">
        <v>20</v>
      </c>
      <c r="Y1681" t="s">
        <v>820</v>
      </c>
      <c r="Z1681">
        <v>110.2</v>
      </c>
      <c r="AA1681">
        <v>226</v>
      </c>
      <c r="AB1681">
        <v>75.7</v>
      </c>
      <c r="AC1681" t="s">
        <v>20</v>
      </c>
      <c r="AD1681">
        <v>17</v>
      </c>
      <c r="AE1681">
        <v>3.5</v>
      </c>
      <c r="AF1681" t="s">
        <v>20</v>
      </c>
      <c r="AG1681" t="s">
        <v>20</v>
      </c>
      <c r="AH1681">
        <v>0</v>
      </c>
      <c r="AI1681">
        <v>0</v>
      </c>
      <c r="AK1681">
        <v>1</v>
      </c>
      <c r="AL1681">
        <v>0</v>
      </c>
      <c r="AM1681">
        <v>2</v>
      </c>
      <c r="AN1681">
        <v>0</v>
      </c>
      <c r="AO1681">
        <v>0</v>
      </c>
      <c r="AQ1681" s="5">
        <v>1</v>
      </c>
      <c r="AR1681">
        <v>3</v>
      </c>
      <c r="AS1681">
        <v>1</v>
      </c>
      <c r="AT1681">
        <v>1</v>
      </c>
      <c r="AU1681">
        <v>0</v>
      </c>
      <c r="AV1681">
        <v>0</v>
      </c>
      <c r="AW1681" t="s">
        <v>1382</v>
      </c>
      <c r="AX1681" t="s">
        <v>1382</v>
      </c>
      <c r="BA1681" s="14" t="s">
        <v>2754</v>
      </c>
      <c r="BB1681" s="6" t="s">
        <v>1489</v>
      </c>
      <c r="BG1681" s="9"/>
      <c r="BI1681" t="s">
        <v>3146</v>
      </c>
    </row>
    <row r="1682" spans="1:61" x14ac:dyDescent="0.25">
      <c r="A1682" s="23" t="s">
        <v>658</v>
      </c>
      <c r="B1682" t="s">
        <v>675</v>
      </c>
      <c r="C1682" t="str">
        <f>VLOOKUP(Tabelle1[[#This Row],[bank_name]],list_all_banks!$B$1:$C$691,2,FALSE)</f>
        <v>FR306523358</v>
      </c>
      <c r="D1682" s="6" t="s">
        <v>676</v>
      </c>
      <c r="E1682" s="42" t="str">
        <f t="shared" si="26"/>
        <v>31.12.2015</v>
      </c>
      <c r="F1682">
        <v>2015</v>
      </c>
      <c r="G1682">
        <v>1</v>
      </c>
      <c r="H1682" s="5">
        <v>2</v>
      </c>
      <c r="I1682" t="s">
        <v>1382</v>
      </c>
      <c r="J1682">
        <v>2</v>
      </c>
      <c r="K1682" t="s">
        <v>1366</v>
      </c>
      <c r="L1682">
        <v>0</v>
      </c>
      <c r="M1682" t="s">
        <v>14</v>
      </c>
      <c r="N1682" t="s">
        <v>19</v>
      </c>
      <c r="P1682">
        <v>0</v>
      </c>
      <c r="Q1682">
        <v>0</v>
      </c>
      <c r="R1682">
        <v>0</v>
      </c>
      <c r="S1682">
        <v>0</v>
      </c>
      <c r="U1682">
        <v>0</v>
      </c>
      <c r="V1682">
        <v>0</v>
      </c>
      <c r="W1682" t="s">
        <v>20</v>
      </c>
      <c r="Y1682" t="s">
        <v>1</v>
      </c>
      <c r="Z1682">
        <v>153</v>
      </c>
      <c r="AA1682">
        <v>333</v>
      </c>
      <c r="AB1682">
        <v>103.1</v>
      </c>
      <c r="AC1682" t="s">
        <v>20</v>
      </c>
      <c r="AD1682">
        <v>29.3</v>
      </c>
      <c r="AE1682">
        <v>4.2</v>
      </c>
      <c r="AF1682" t="s">
        <v>20</v>
      </c>
      <c r="AG1682" t="s">
        <v>20</v>
      </c>
      <c r="AH1682">
        <v>0</v>
      </c>
      <c r="AI1682">
        <v>0</v>
      </c>
      <c r="AK1682">
        <v>1</v>
      </c>
      <c r="AL1682">
        <v>0</v>
      </c>
      <c r="AM1682">
        <v>2</v>
      </c>
      <c r="AN1682">
        <v>0</v>
      </c>
      <c r="AO1682">
        <v>0</v>
      </c>
      <c r="AQ1682" s="5">
        <v>1</v>
      </c>
      <c r="AR1682">
        <v>3</v>
      </c>
      <c r="AS1682">
        <v>1</v>
      </c>
      <c r="AT1682">
        <v>1</v>
      </c>
      <c r="AU1682">
        <v>0</v>
      </c>
      <c r="AV1682">
        <v>0</v>
      </c>
      <c r="AW1682" t="s">
        <v>1382</v>
      </c>
      <c r="AX1682" t="s">
        <v>1382</v>
      </c>
      <c r="BA1682" s="14" t="s">
        <v>2754</v>
      </c>
      <c r="BB1682" s="6" t="s">
        <v>1489</v>
      </c>
      <c r="BG1682" s="9"/>
      <c r="BI1682" t="s">
        <v>3146</v>
      </c>
    </row>
    <row r="1683" spans="1:61" x14ac:dyDescent="0.25">
      <c r="A1683" s="51" t="s">
        <v>658</v>
      </c>
      <c r="B1683" s="9" t="s">
        <v>675</v>
      </c>
      <c r="C1683" s="9" t="str">
        <f>VLOOKUP(Tabelle1[[#This Row],[bank_name]],list_all_banks!$B$1:$C$691,2,FALSE)</f>
        <v>FR306523358</v>
      </c>
      <c r="D1683" s="6" t="s">
        <v>676</v>
      </c>
      <c r="E1683" s="42" t="str">
        <f t="shared" si="26"/>
        <v>31.12.2015</v>
      </c>
      <c r="F1683" s="9">
        <v>2015</v>
      </c>
      <c r="G1683" s="9">
        <v>1</v>
      </c>
      <c r="H1683" s="53">
        <v>2</v>
      </c>
      <c r="I1683" s="9" t="s">
        <v>1382</v>
      </c>
      <c r="J1683" s="9">
        <v>2</v>
      </c>
      <c r="K1683" s="9" t="s">
        <v>1366</v>
      </c>
      <c r="L1683" s="9">
        <v>0</v>
      </c>
      <c r="M1683" s="9" t="s">
        <v>14</v>
      </c>
      <c r="N1683" s="9" t="s">
        <v>19</v>
      </c>
      <c r="P1683" s="9">
        <v>0</v>
      </c>
      <c r="Q1683" s="9">
        <v>0</v>
      </c>
      <c r="R1683" s="9">
        <v>0</v>
      </c>
      <c r="S1683" s="9">
        <v>0</v>
      </c>
      <c r="U1683" s="9">
        <v>0</v>
      </c>
      <c r="V1683" s="9">
        <v>0</v>
      </c>
      <c r="W1683" s="9" t="s">
        <v>20</v>
      </c>
      <c r="Y1683" s="9" t="s">
        <v>1632</v>
      </c>
      <c r="Z1683" s="9">
        <v>69</v>
      </c>
      <c r="AA1683" s="9">
        <v>33</v>
      </c>
      <c r="AB1683" s="9">
        <v>57.1</v>
      </c>
      <c r="AC1683" s="9" t="s">
        <v>20</v>
      </c>
      <c r="AD1683" s="9">
        <v>20.6</v>
      </c>
      <c r="AE1683" s="9">
        <v>0.4</v>
      </c>
      <c r="AF1683" s="9" t="s">
        <v>20</v>
      </c>
      <c r="AG1683" s="9" t="s">
        <v>20</v>
      </c>
      <c r="AH1683" s="9">
        <v>0</v>
      </c>
      <c r="AI1683" s="9">
        <v>0</v>
      </c>
      <c r="AK1683" s="9">
        <v>1</v>
      </c>
      <c r="AL1683" s="9">
        <v>0</v>
      </c>
      <c r="AM1683" s="9">
        <v>2</v>
      </c>
      <c r="AN1683" s="9">
        <v>0</v>
      </c>
      <c r="AO1683" s="9">
        <v>0</v>
      </c>
      <c r="AQ1683" s="53">
        <v>1</v>
      </c>
      <c r="AR1683" s="9">
        <v>3</v>
      </c>
      <c r="AS1683" s="9">
        <v>1</v>
      </c>
      <c r="AT1683" s="9">
        <v>1</v>
      </c>
      <c r="AU1683" s="9">
        <v>0</v>
      </c>
      <c r="AV1683" s="9">
        <v>0</v>
      </c>
      <c r="AW1683" s="9" t="s">
        <v>1382</v>
      </c>
      <c r="AX1683" s="9" t="s">
        <v>1382</v>
      </c>
      <c r="BA1683" s="63" t="s">
        <v>2754</v>
      </c>
      <c r="BB1683" s="6" t="s">
        <v>1489</v>
      </c>
      <c r="BC1683" s="9"/>
      <c r="BD1683" s="9"/>
      <c r="BE1683" s="9"/>
      <c r="BF1683" s="9"/>
      <c r="BG1683" s="9"/>
      <c r="BI1683" t="s">
        <v>3146</v>
      </c>
    </row>
    <row r="1684" spans="1:61" x14ac:dyDescent="0.25">
      <c r="A1684" s="51" t="s">
        <v>658</v>
      </c>
      <c r="B1684" s="9" t="s">
        <v>675</v>
      </c>
      <c r="C1684" s="9" t="str">
        <f>VLOOKUP(Tabelle1[[#This Row],[bank_name]],list_all_banks!$B$1:$C$691,2,FALSE)</f>
        <v>FR306523358</v>
      </c>
      <c r="D1684" s="6" t="s">
        <v>676</v>
      </c>
      <c r="E1684" s="42" t="str">
        <f t="shared" si="26"/>
        <v>31.12.2015</v>
      </c>
      <c r="F1684" s="9">
        <v>2015</v>
      </c>
      <c r="G1684" s="9">
        <v>1</v>
      </c>
      <c r="H1684" s="5">
        <v>2</v>
      </c>
      <c r="I1684" s="9" t="s">
        <v>1382</v>
      </c>
      <c r="J1684" s="9">
        <v>2</v>
      </c>
      <c r="K1684" s="9" t="s">
        <v>1366</v>
      </c>
      <c r="L1684" s="9">
        <v>0</v>
      </c>
      <c r="M1684" s="9" t="s">
        <v>14</v>
      </c>
      <c r="N1684" s="9" t="s">
        <v>19</v>
      </c>
      <c r="P1684" s="9">
        <v>0</v>
      </c>
      <c r="Q1684" s="9">
        <v>0</v>
      </c>
      <c r="R1684" s="9">
        <v>0</v>
      </c>
      <c r="S1684" s="9">
        <v>0</v>
      </c>
      <c r="U1684" s="9">
        <v>0</v>
      </c>
      <c r="V1684" s="9">
        <v>0</v>
      </c>
      <c r="W1684" s="9" t="s">
        <v>20</v>
      </c>
      <c r="Y1684" s="9" t="s">
        <v>154</v>
      </c>
      <c r="Z1684" s="9">
        <v>16</v>
      </c>
      <c r="AA1684" s="9">
        <v>40</v>
      </c>
      <c r="AB1684" s="9">
        <v>7.8</v>
      </c>
      <c r="AC1684" s="9" t="s">
        <v>20</v>
      </c>
      <c r="AD1684" s="9">
        <v>2.2000000000000002</v>
      </c>
      <c r="AE1684" s="9">
        <v>-0.5</v>
      </c>
      <c r="AF1684" s="9" t="s">
        <v>20</v>
      </c>
      <c r="AG1684" s="9" t="s">
        <v>20</v>
      </c>
      <c r="AH1684" s="9">
        <v>0</v>
      </c>
      <c r="AI1684" s="9">
        <v>0</v>
      </c>
      <c r="AK1684" s="9">
        <v>1</v>
      </c>
      <c r="AL1684" s="9">
        <v>0</v>
      </c>
      <c r="AM1684" s="9">
        <v>2</v>
      </c>
      <c r="AN1684" s="9">
        <v>0</v>
      </c>
      <c r="AO1684" s="9">
        <v>0</v>
      </c>
      <c r="AQ1684" s="53">
        <v>1</v>
      </c>
      <c r="AR1684" s="9">
        <v>3</v>
      </c>
      <c r="AS1684" s="9">
        <v>1</v>
      </c>
      <c r="AT1684" s="9">
        <v>1</v>
      </c>
      <c r="AU1684" s="9">
        <v>0</v>
      </c>
      <c r="AV1684" s="9">
        <v>0</v>
      </c>
      <c r="AW1684" s="9" t="s">
        <v>1382</v>
      </c>
      <c r="AX1684" s="9" t="s">
        <v>1382</v>
      </c>
      <c r="BA1684" s="63" t="s">
        <v>2754</v>
      </c>
      <c r="BB1684" s="6" t="s">
        <v>1489</v>
      </c>
      <c r="BG1684" s="9"/>
      <c r="BI1684" t="s">
        <v>3146</v>
      </c>
    </row>
    <row r="1685" spans="1:61" x14ac:dyDescent="0.25">
      <c r="A1685" s="23" t="s">
        <v>658</v>
      </c>
      <c r="B1685" t="s">
        <v>675</v>
      </c>
      <c r="C1685" t="str">
        <f>VLOOKUP(Tabelle1[[#This Row],[bank_name]],list_all_banks!$B$1:$C$691,2,FALSE)</f>
        <v>FR306523358</v>
      </c>
      <c r="D1685" s="6" t="s">
        <v>676</v>
      </c>
      <c r="E1685" s="42" t="str">
        <f t="shared" si="26"/>
        <v>31.12.2015</v>
      </c>
      <c r="F1685">
        <v>2015</v>
      </c>
      <c r="G1685">
        <v>1</v>
      </c>
      <c r="H1685" s="5">
        <v>2</v>
      </c>
      <c r="I1685" t="s">
        <v>1382</v>
      </c>
      <c r="J1685">
        <v>2</v>
      </c>
      <c r="K1685" t="s">
        <v>1366</v>
      </c>
      <c r="L1685">
        <v>0</v>
      </c>
      <c r="M1685" t="s">
        <v>14</v>
      </c>
      <c r="N1685" t="s">
        <v>19</v>
      </c>
      <c r="P1685">
        <v>0</v>
      </c>
      <c r="Q1685">
        <v>0</v>
      </c>
      <c r="R1685">
        <v>0</v>
      </c>
      <c r="S1685">
        <v>0</v>
      </c>
      <c r="U1685">
        <v>0</v>
      </c>
      <c r="V1685">
        <v>0</v>
      </c>
      <c r="W1685" t="s">
        <v>20</v>
      </c>
      <c r="Y1685" t="s">
        <v>239</v>
      </c>
      <c r="Z1685">
        <v>9.9</v>
      </c>
      <c r="AA1685">
        <v>28</v>
      </c>
      <c r="AB1685">
        <v>6.4</v>
      </c>
      <c r="AC1685" t="s">
        <v>20</v>
      </c>
      <c r="AD1685">
        <v>2</v>
      </c>
      <c r="AE1685">
        <v>-0.1</v>
      </c>
      <c r="AF1685" t="s">
        <v>20</v>
      </c>
      <c r="AG1685" t="s">
        <v>20</v>
      </c>
      <c r="AH1685">
        <v>0</v>
      </c>
      <c r="AI1685">
        <v>0</v>
      </c>
      <c r="AK1685">
        <v>1</v>
      </c>
      <c r="AL1685">
        <v>0</v>
      </c>
      <c r="AM1685">
        <v>2</v>
      </c>
      <c r="AN1685">
        <v>0</v>
      </c>
      <c r="AO1685">
        <v>0</v>
      </c>
      <c r="AQ1685" s="5">
        <v>1</v>
      </c>
      <c r="AR1685">
        <v>3</v>
      </c>
      <c r="AS1685">
        <v>1</v>
      </c>
      <c r="AT1685">
        <v>1</v>
      </c>
      <c r="AU1685">
        <v>0</v>
      </c>
      <c r="AV1685">
        <v>0</v>
      </c>
      <c r="AW1685" t="s">
        <v>1382</v>
      </c>
      <c r="AX1685" t="s">
        <v>1382</v>
      </c>
      <c r="BA1685" s="14" t="s">
        <v>2754</v>
      </c>
      <c r="BB1685" s="6" t="s">
        <v>1489</v>
      </c>
      <c r="BG1685" s="9"/>
      <c r="BI1685" t="s">
        <v>3146</v>
      </c>
    </row>
    <row r="1686" spans="1:61" x14ac:dyDescent="0.25">
      <c r="A1686" s="23" t="s">
        <v>658</v>
      </c>
      <c r="B1686" t="s">
        <v>675</v>
      </c>
      <c r="C1686" t="str">
        <f>VLOOKUP(Tabelle1[[#This Row],[bank_name]],list_all_banks!$B$1:$C$691,2,FALSE)</f>
        <v>FR306523358</v>
      </c>
      <c r="D1686" s="6" t="s">
        <v>676</v>
      </c>
      <c r="E1686" s="42" t="str">
        <f t="shared" si="26"/>
        <v>31.12.2015</v>
      </c>
      <c r="F1686">
        <v>2015</v>
      </c>
      <c r="G1686">
        <v>1</v>
      </c>
      <c r="H1686" s="5">
        <v>2</v>
      </c>
      <c r="I1686" t="s">
        <v>1382</v>
      </c>
      <c r="J1686">
        <v>2</v>
      </c>
      <c r="K1686" t="s">
        <v>1366</v>
      </c>
      <c r="L1686">
        <v>0</v>
      </c>
      <c r="M1686" t="s">
        <v>14</v>
      </c>
      <c r="N1686" t="s">
        <v>19</v>
      </c>
      <c r="P1686">
        <v>0</v>
      </c>
      <c r="Q1686">
        <v>0</v>
      </c>
      <c r="R1686">
        <v>0</v>
      </c>
      <c r="S1686">
        <v>0</v>
      </c>
      <c r="U1686">
        <v>0</v>
      </c>
      <c r="V1686">
        <v>0</v>
      </c>
      <c r="W1686" t="s">
        <v>20</v>
      </c>
      <c r="Y1686" t="s">
        <v>1677</v>
      </c>
      <c r="Z1686">
        <v>147.5</v>
      </c>
      <c r="AA1686">
        <v>134</v>
      </c>
      <c r="AB1686">
        <v>86.6</v>
      </c>
      <c r="AC1686" t="s">
        <v>20</v>
      </c>
      <c r="AD1686">
        <v>38.9</v>
      </c>
      <c r="AE1686">
        <v>-14.6</v>
      </c>
      <c r="AF1686" t="s">
        <v>20</v>
      </c>
      <c r="AG1686" t="s">
        <v>20</v>
      </c>
      <c r="AH1686">
        <v>0</v>
      </c>
      <c r="AI1686">
        <v>0</v>
      </c>
      <c r="AK1686">
        <v>1</v>
      </c>
      <c r="AL1686">
        <v>0</v>
      </c>
      <c r="AM1686">
        <v>2</v>
      </c>
      <c r="AN1686">
        <v>0</v>
      </c>
      <c r="AO1686">
        <v>0</v>
      </c>
      <c r="AQ1686" s="5">
        <v>1</v>
      </c>
      <c r="AR1686">
        <v>3</v>
      </c>
      <c r="AS1686">
        <v>1</v>
      </c>
      <c r="AT1686">
        <v>1</v>
      </c>
      <c r="AU1686">
        <v>0</v>
      </c>
      <c r="AV1686">
        <v>0</v>
      </c>
      <c r="AW1686" t="s">
        <v>1382</v>
      </c>
      <c r="AX1686" t="s">
        <v>1382</v>
      </c>
      <c r="BA1686" s="14" t="s">
        <v>2754</v>
      </c>
      <c r="BB1686" s="6" t="s">
        <v>1489</v>
      </c>
      <c r="BG1686" s="9"/>
      <c r="BI1686" t="s">
        <v>3146</v>
      </c>
    </row>
    <row r="1687" spans="1:61" x14ac:dyDescent="0.25">
      <c r="A1687" s="23" t="s">
        <v>658</v>
      </c>
      <c r="B1687" t="s">
        <v>675</v>
      </c>
      <c r="C1687" t="str">
        <f>VLOOKUP(Tabelle1[[#This Row],[bank_name]],list_all_banks!$B$1:$C$691,2,FALSE)</f>
        <v>FR306523358</v>
      </c>
      <c r="D1687" s="6" t="s">
        <v>676</v>
      </c>
      <c r="E1687" s="42" t="str">
        <f t="shared" si="26"/>
        <v>31.12.2015</v>
      </c>
      <c r="F1687">
        <v>2015</v>
      </c>
      <c r="G1687">
        <v>1</v>
      </c>
      <c r="H1687" s="5">
        <v>2</v>
      </c>
      <c r="I1687" t="s">
        <v>1382</v>
      </c>
      <c r="J1687">
        <v>2</v>
      </c>
      <c r="K1687" t="s">
        <v>1366</v>
      </c>
      <c r="L1687">
        <v>0</v>
      </c>
      <c r="M1687" t="s">
        <v>14</v>
      </c>
      <c r="N1687" t="s">
        <v>19</v>
      </c>
      <c r="P1687">
        <v>0</v>
      </c>
      <c r="Q1687">
        <v>0</v>
      </c>
      <c r="R1687">
        <v>0</v>
      </c>
      <c r="S1687">
        <v>0</v>
      </c>
      <c r="U1687">
        <v>0</v>
      </c>
      <c r="V1687">
        <v>0</v>
      </c>
      <c r="W1687" t="s">
        <v>20</v>
      </c>
      <c r="Y1687" t="s">
        <v>1697</v>
      </c>
      <c r="Z1687">
        <v>55.7</v>
      </c>
      <c r="AA1687">
        <v>94</v>
      </c>
      <c r="AB1687">
        <v>38.799999999999997</v>
      </c>
      <c r="AC1687" t="s">
        <v>20</v>
      </c>
      <c r="AD1687">
        <v>12.1</v>
      </c>
      <c r="AE1687">
        <v>-3.8</v>
      </c>
      <c r="AF1687" t="s">
        <v>20</v>
      </c>
      <c r="AG1687" t="s">
        <v>20</v>
      </c>
      <c r="AH1687">
        <v>0</v>
      </c>
      <c r="AI1687">
        <v>0</v>
      </c>
      <c r="AK1687">
        <v>1</v>
      </c>
      <c r="AL1687">
        <v>0</v>
      </c>
      <c r="AM1687">
        <v>2</v>
      </c>
      <c r="AN1687">
        <v>0</v>
      </c>
      <c r="AO1687">
        <v>0</v>
      </c>
      <c r="AQ1687" s="5">
        <v>1</v>
      </c>
      <c r="AR1687">
        <v>3</v>
      </c>
      <c r="AS1687">
        <v>1</v>
      </c>
      <c r="AT1687">
        <v>1</v>
      </c>
      <c r="AU1687">
        <v>0</v>
      </c>
      <c r="AV1687">
        <v>0</v>
      </c>
      <c r="AW1687" t="s">
        <v>1382</v>
      </c>
      <c r="AX1687" t="s">
        <v>1382</v>
      </c>
      <c r="BA1687" s="14" t="s">
        <v>2754</v>
      </c>
      <c r="BB1687" s="6" t="s">
        <v>1489</v>
      </c>
      <c r="BG1687" s="9"/>
      <c r="BI1687" t="s">
        <v>3146</v>
      </c>
    </row>
    <row r="1688" spans="1:61" x14ac:dyDescent="0.25">
      <c r="A1688" s="23" t="s">
        <v>658</v>
      </c>
      <c r="B1688" t="s">
        <v>675</v>
      </c>
      <c r="C1688" t="str">
        <f>VLOOKUP(Tabelle1[[#This Row],[bank_name]],list_all_banks!$B$1:$C$691,2,FALSE)</f>
        <v>FR306523358</v>
      </c>
      <c r="D1688" s="6" t="s">
        <v>676</v>
      </c>
      <c r="E1688" s="42" t="str">
        <f t="shared" si="26"/>
        <v>31.12.2015</v>
      </c>
      <c r="F1688">
        <v>2015</v>
      </c>
      <c r="G1688">
        <v>1</v>
      </c>
      <c r="H1688" s="5">
        <v>2</v>
      </c>
      <c r="I1688" t="s">
        <v>1382</v>
      </c>
      <c r="J1688">
        <v>2</v>
      </c>
      <c r="K1688" t="s">
        <v>1366</v>
      </c>
      <c r="L1688">
        <v>0</v>
      </c>
      <c r="M1688" t="s">
        <v>14</v>
      </c>
      <c r="N1688" t="s">
        <v>19</v>
      </c>
      <c r="P1688">
        <v>0</v>
      </c>
      <c r="Q1688">
        <v>0</v>
      </c>
      <c r="R1688">
        <v>0</v>
      </c>
      <c r="S1688">
        <v>0</v>
      </c>
      <c r="U1688">
        <v>0</v>
      </c>
      <c r="V1688">
        <v>0</v>
      </c>
      <c r="W1688" t="s">
        <v>20</v>
      </c>
      <c r="Y1688" t="s">
        <v>493</v>
      </c>
      <c r="Z1688">
        <v>81</v>
      </c>
      <c r="AA1688">
        <v>172</v>
      </c>
      <c r="AB1688">
        <v>60.5</v>
      </c>
      <c r="AC1688" t="s">
        <v>20</v>
      </c>
      <c r="AD1688">
        <v>11.7</v>
      </c>
      <c r="AE1688">
        <v>8.6999999999999993</v>
      </c>
      <c r="AF1688" t="s">
        <v>20</v>
      </c>
      <c r="AG1688" t="s">
        <v>20</v>
      </c>
      <c r="AH1688">
        <v>0</v>
      </c>
      <c r="AI1688">
        <v>0</v>
      </c>
      <c r="AK1688">
        <v>1</v>
      </c>
      <c r="AL1688">
        <v>0</v>
      </c>
      <c r="AM1688">
        <v>2</v>
      </c>
      <c r="AN1688">
        <v>0</v>
      </c>
      <c r="AO1688">
        <v>0</v>
      </c>
      <c r="AQ1688" s="5">
        <v>1</v>
      </c>
      <c r="AR1688">
        <v>3</v>
      </c>
      <c r="AS1688">
        <v>1</v>
      </c>
      <c r="AT1688">
        <v>1</v>
      </c>
      <c r="AU1688">
        <v>0</v>
      </c>
      <c r="AV1688">
        <v>0</v>
      </c>
      <c r="AW1688" t="s">
        <v>1382</v>
      </c>
      <c r="AX1688" t="s">
        <v>1382</v>
      </c>
      <c r="BA1688" s="14" t="s">
        <v>2754</v>
      </c>
      <c r="BB1688" s="6" t="s">
        <v>1489</v>
      </c>
      <c r="BG1688" s="9"/>
      <c r="BI1688" t="s">
        <v>3146</v>
      </c>
    </row>
    <row r="1689" spans="1:61" x14ac:dyDescent="0.25">
      <c r="A1689" s="51" t="s">
        <v>658</v>
      </c>
      <c r="B1689" s="9" t="s">
        <v>675</v>
      </c>
      <c r="C1689" s="9" t="str">
        <f>VLOOKUP(Tabelle1[[#This Row],[bank_name]],list_all_banks!$B$1:$C$691,2,FALSE)</f>
        <v>FR306523358</v>
      </c>
      <c r="D1689" s="6" t="s">
        <v>676</v>
      </c>
      <c r="E1689" s="42" t="str">
        <f t="shared" si="26"/>
        <v>31.12.2015</v>
      </c>
      <c r="F1689" s="9">
        <v>2015</v>
      </c>
      <c r="G1689" s="9">
        <v>1</v>
      </c>
      <c r="H1689" s="5">
        <v>2</v>
      </c>
      <c r="I1689" s="9" t="s">
        <v>1382</v>
      </c>
      <c r="J1689" s="9">
        <v>2</v>
      </c>
      <c r="K1689" s="9" t="s">
        <v>1366</v>
      </c>
      <c r="L1689" s="9">
        <v>0</v>
      </c>
      <c r="M1689" s="9" t="s">
        <v>14</v>
      </c>
      <c r="N1689" s="9" t="s">
        <v>19</v>
      </c>
      <c r="P1689" s="9">
        <v>0</v>
      </c>
      <c r="Q1689" s="9">
        <v>0</v>
      </c>
      <c r="R1689" s="9">
        <v>0</v>
      </c>
      <c r="S1689" s="9">
        <v>0</v>
      </c>
      <c r="U1689" s="9">
        <v>0</v>
      </c>
      <c r="V1689" s="9">
        <v>0</v>
      </c>
      <c r="W1689" s="9" t="s">
        <v>20</v>
      </c>
      <c r="Y1689" s="9" t="s">
        <v>658</v>
      </c>
      <c r="Z1689" s="9">
        <v>325.3</v>
      </c>
      <c r="AA1689" s="9">
        <v>891</v>
      </c>
      <c r="AB1689" s="9">
        <v>171.8</v>
      </c>
      <c r="AC1689" s="9" t="s">
        <v>20</v>
      </c>
      <c r="AD1689" s="9">
        <v>81.599999999999994</v>
      </c>
      <c r="AE1689" s="9">
        <v>-15.6</v>
      </c>
      <c r="AF1689" s="9" t="s">
        <v>20</v>
      </c>
      <c r="AG1689" s="9" t="s">
        <v>20</v>
      </c>
      <c r="AH1689" s="9">
        <v>0</v>
      </c>
      <c r="AI1689" s="9">
        <v>0</v>
      </c>
      <c r="AK1689" s="9">
        <v>1</v>
      </c>
      <c r="AL1689" s="9">
        <v>0</v>
      </c>
      <c r="AM1689" s="9">
        <v>2</v>
      </c>
      <c r="AN1689" s="9">
        <v>0</v>
      </c>
      <c r="AO1689" s="9">
        <v>0</v>
      </c>
      <c r="AQ1689" s="53">
        <v>1</v>
      </c>
      <c r="AR1689" s="9">
        <v>3</v>
      </c>
      <c r="AS1689" s="9">
        <v>1</v>
      </c>
      <c r="AT1689" s="9">
        <v>1</v>
      </c>
      <c r="AU1689" s="9">
        <v>0</v>
      </c>
      <c r="AV1689" s="9">
        <v>0</v>
      </c>
      <c r="AW1689" s="9" t="s">
        <v>1382</v>
      </c>
      <c r="AX1689" s="9" t="s">
        <v>1382</v>
      </c>
      <c r="BA1689" s="63" t="s">
        <v>2754</v>
      </c>
      <c r="BB1689" s="6" t="s">
        <v>1489</v>
      </c>
      <c r="BG1689" s="9"/>
      <c r="BI1689" t="s">
        <v>3146</v>
      </c>
    </row>
    <row r="1690" spans="1:61" x14ac:dyDescent="0.25">
      <c r="A1690" s="51" t="s">
        <v>658</v>
      </c>
      <c r="B1690" s="9" t="s">
        <v>675</v>
      </c>
      <c r="C1690" s="9" t="str">
        <f>VLOOKUP(Tabelle1[[#This Row],[bank_name]],list_all_banks!$B$1:$C$691,2,FALSE)</f>
        <v>FR306523358</v>
      </c>
      <c r="D1690" s="6" t="s">
        <v>676</v>
      </c>
      <c r="E1690" s="42" t="str">
        <f t="shared" si="26"/>
        <v>31.12.2015</v>
      </c>
      <c r="F1690" s="9">
        <v>2015</v>
      </c>
      <c r="G1690" s="9">
        <v>1</v>
      </c>
      <c r="H1690" s="5">
        <v>2</v>
      </c>
      <c r="I1690" s="9" t="s">
        <v>1382</v>
      </c>
      <c r="J1690" s="9">
        <v>2</v>
      </c>
      <c r="K1690" s="9" t="s">
        <v>1366</v>
      </c>
      <c r="L1690" s="9">
        <v>0</v>
      </c>
      <c r="M1690" s="9" t="s">
        <v>14</v>
      </c>
      <c r="N1690" s="9" t="s">
        <v>19</v>
      </c>
      <c r="P1690" s="9">
        <v>0</v>
      </c>
      <c r="Q1690" s="9">
        <v>0</v>
      </c>
      <c r="R1690" s="9">
        <v>0</v>
      </c>
      <c r="S1690" s="9">
        <v>0</v>
      </c>
      <c r="U1690" s="9">
        <v>0</v>
      </c>
      <c r="V1690" s="9">
        <v>0</v>
      </c>
      <c r="W1690" s="9" t="s">
        <v>20</v>
      </c>
      <c r="Y1690" s="9" t="s">
        <v>983</v>
      </c>
      <c r="Z1690" s="9">
        <v>1.4</v>
      </c>
      <c r="AA1690" s="9">
        <v>5</v>
      </c>
      <c r="AB1690" s="9">
        <v>-0.8</v>
      </c>
      <c r="AC1690" s="9" t="s">
        <v>20</v>
      </c>
      <c r="AD1690" s="9">
        <v>-0.3</v>
      </c>
      <c r="AE1690" s="9">
        <v>0.4</v>
      </c>
      <c r="AF1690" s="9" t="s">
        <v>20</v>
      </c>
      <c r="AG1690" s="9" t="s">
        <v>20</v>
      </c>
      <c r="AH1690" s="9">
        <v>0</v>
      </c>
      <c r="AI1690" s="9">
        <v>0</v>
      </c>
      <c r="AK1690" s="9">
        <v>1</v>
      </c>
      <c r="AL1690" s="9">
        <v>0</v>
      </c>
      <c r="AM1690" s="9">
        <v>2</v>
      </c>
      <c r="AN1690" s="9">
        <v>0</v>
      </c>
      <c r="AO1690" s="9">
        <v>0</v>
      </c>
      <c r="AQ1690" s="53">
        <v>1</v>
      </c>
      <c r="AR1690" s="9">
        <v>3</v>
      </c>
      <c r="AS1690" s="9">
        <v>1</v>
      </c>
      <c r="AT1690" s="9">
        <v>1</v>
      </c>
      <c r="AU1690" s="9">
        <v>0</v>
      </c>
      <c r="AV1690" s="9">
        <v>0</v>
      </c>
      <c r="AW1690" s="9" t="s">
        <v>1382</v>
      </c>
      <c r="AX1690" s="9" t="s">
        <v>1382</v>
      </c>
      <c r="BA1690" s="63" t="s">
        <v>2754</v>
      </c>
      <c r="BB1690" s="6" t="s">
        <v>1489</v>
      </c>
      <c r="BG1690" s="9"/>
      <c r="BI1690" t="s">
        <v>3146</v>
      </c>
    </row>
    <row r="1691" spans="1:61" x14ac:dyDescent="0.25">
      <c r="A1691" s="23" t="s">
        <v>658</v>
      </c>
      <c r="B1691" t="s">
        <v>675</v>
      </c>
      <c r="C1691" t="str">
        <f>VLOOKUP(Tabelle1[[#This Row],[bank_name]],list_all_banks!$B$1:$C$691,2,FALSE)</f>
        <v>FR306523358</v>
      </c>
      <c r="D1691" s="6" t="s">
        <v>676</v>
      </c>
      <c r="E1691" s="42" t="str">
        <f t="shared" si="26"/>
        <v>31.12.2015</v>
      </c>
      <c r="F1691">
        <v>2015</v>
      </c>
      <c r="G1691">
        <v>1</v>
      </c>
      <c r="H1691" s="5">
        <v>2</v>
      </c>
      <c r="I1691" t="s">
        <v>1382</v>
      </c>
      <c r="J1691">
        <v>2</v>
      </c>
      <c r="K1691" t="s">
        <v>1366</v>
      </c>
      <c r="L1691">
        <v>0</v>
      </c>
      <c r="M1691" t="s">
        <v>14</v>
      </c>
      <c r="N1691" t="s">
        <v>19</v>
      </c>
      <c r="P1691">
        <v>0</v>
      </c>
      <c r="Q1691">
        <v>0</v>
      </c>
      <c r="R1691">
        <v>0</v>
      </c>
      <c r="S1691">
        <v>0</v>
      </c>
      <c r="U1691">
        <v>0</v>
      </c>
      <c r="V1691">
        <v>0</v>
      </c>
      <c r="W1691" t="s">
        <v>20</v>
      </c>
      <c r="Y1691" t="s">
        <v>1662</v>
      </c>
      <c r="Z1691" t="s">
        <v>20</v>
      </c>
      <c r="AA1691">
        <v>128</v>
      </c>
      <c r="AB1691">
        <v>-0.3</v>
      </c>
      <c r="AC1691" t="s">
        <v>20</v>
      </c>
      <c r="AD1691" t="s">
        <v>20</v>
      </c>
      <c r="AE1691" t="s">
        <v>20</v>
      </c>
      <c r="AF1691" t="s">
        <v>20</v>
      </c>
      <c r="AG1691" t="s">
        <v>20</v>
      </c>
      <c r="AH1691">
        <v>0</v>
      </c>
      <c r="AI1691">
        <v>0</v>
      </c>
      <c r="AK1691">
        <v>1</v>
      </c>
      <c r="AL1691">
        <v>0</v>
      </c>
      <c r="AM1691">
        <v>2</v>
      </c>
      <c r="AN1691">
        <v>0</v>
      </c>
      <c r="AO1691">
        <v>0</v>
      </c>
      <c r="AQ1691" s="5">
        <v>1</v>
      </c>
      <c r="AR1691">
        <v>3</v>
      </c>
      <c r="AS1691">
        <v>1</v>
      </c>
      <c r="AT1691">
        <v>1</v>
      </c>
      <c r="AU1691">
        <v>0</v>
      </c>
      <c r="AV1691">
        <v>0</v>
      </c>
      <c r="AW1691" t="s">
        <v>1382</v>
      </c>
      <c r="AX1691" t="s">
        <v>1382</v>
      </c>
      <c r="BA1691" s="14" t="s">
        <v>2754</v>
      </c>
      <c r="BB1691" s="6" t="s">
        <v>1489</v>
      </c>
      <c r="BG1691" s="9"/>
      <c r="BI1691" t="s">
        <v>3146</v>
      </c>
    </row>
    <row r="1692" spans="1:61" x14ac:dyDescent="0.25">
      <c r="A1692" s="51" t="s">
        <v>658</v>
      </c>
      <c r="B1692" s="9" t="s">
        <v>675</v>
      </c>
      <c r="C1692" s="9" t="str">
        <f>VLOOKUP(Tabelle1[[#This Row],[bank_name]],list_all_banks!$B$1:$C$691,2,FALSE)</f>
        <v>FR306523358</v>
      </c>
      <c r="D1692" s="6" t="s">
        <v>676</v>
      </c>
      <c r="E1692" s="42" t="str">
        <f t="shared" si="26"/>
        <v>31.12.2015</v>
      </c>
      <c r="F1692" s="9">
        <v>2015</v>
      </c>
      <c r="G1692" s="9">
        <v>1</v>
      </c>
      <c r="H1692" s="5">
        <v>2</v>
      </c>
      <c r="I1692" s="9" t="s">
        <v>1382</v>
      </c>
      <c r="J1692" s="9">
        <v>2</v>
      </c>
      <c r="K1692" s="9" t="s">
        <v>1366</v>
      </c>
      <c r="L1692" s="9">
        <v>0</v>
      </c>
      <c r="M1692" s="9" t="s">
        <v>14</v>
      </c>
      <c r="N1692" s="9" t="s">
        <v>19</v>
      </c>
      <c r="P1692" s="9">
        <v>0</v>
      </c>
      <c r="Q1692" s="9">
        <v>0</v>
      </c>
      <c r="R1692" s="9">
        <v>0</v>
      </c>
      <c r="S1692" s="9">
        <v>0</v>
      </c>
      <c r="U1692" s="9">
        <v>0</v>
      </c>
      <c r="V1692" s="9">
        <v>0</v>
      </c>
      <c r="W1692" s="9" t="s">
        <v>20</v>
      </c>
      <c r="Y1692" s="9" t="s">
        <v>1001</v>
      </c>
      <c r="Z1692" s="9">
        <v>7.2</v>
      </c>
      <c r="AA1692" s="9">
        <v>24</v>
      </c>
      <c r="AB1692" s="9">
        <v>3.7</v>
      </c>
      <c r="AC1692" s="9" t="s">
        <v>20</v>
      </c>
      <c r="AD1692" s="9">
        <v>0.5</v>
      </c>
      <c r="AE1692" s="9" t="s">
        <v>20</v>
      </c>
      <c r="AF1692" s="9" t="s">
        <v>20</v>
      </c>
      <c r="AG1692" s="9" t="s">
        <v>20</v>
      </c>
      <c r="AH1692" s="9">
        <v>0</v>
      </c>
      <c r="AI1692" s="9">
        <v>0</v>
      </c>
      <c r="AK1692" s="9">
        <v>1</v>
      </c>
      <c r="AL1692" s="9">
        <v>0</v>
      </c>
      <c r="AM1692" s="9">
        <v>2</v>
      </c>
      <c r="AN1692" s="9">
        <v>0</v>
      </c>
      <c r="AO1692" s="9">
        <v>0</v>
      </c>
      <c r="AQ1692" s="53">
        <v>1</v>
      </c>
      <c r="AR1692" s="9">
        <v>3</v>
      </c>
      <c r="AS1692" s="9">
        <v>1</v>
      </c>
      <c r="AT1692" s="9">
        <v>1</v>
      </c>
      <c r="AU1692" s="9">
        <v>0</v>
      </c>
      <c r="AV1692" s="9">
        <v>0</v>
      </c>
      <c r="AW1692" s="9" t="s">
        <v>1382</v>
      </c>
      <c r="AX1692" s="9" t="s">
        <v>1382</v>
      </c>
      <c r="BA1692" s="63" t="s">
        <v>2754</v>
      </c>
      <c r="BB1692" s="6" t="s">
        <v>1489</v>
      </c>
      <c r="BG1692" s="9"/>
      <c r="BI1692" t="s">
        <v>3146</v>
      </c>
    </row>
    <row r="1693" spans="1:61" x14ac:dyDescent="0.25">
      <c r="A1693" s="51" t="s">
        <v>658</v>
      </c>
      <c r="B1693" s="9" t="s">
        <v>675</v>
      </c>
      <c r="C1693" s="9" t="str">
        <f>VLOOKUP(Tabelle1[[#This Row],[bank_name]],list_all_banks!$B$1:$C$691,2,FALSE)</f>
        <v>FR306523358</v>
      </c>
      <c r="D1693" s="6" t="s">
        <v>676</v>
      </c>
      <c r="E1693" s="42" t="str">
        <f t="shared" si="26"/>
        <v>31.12.2015</v>
      </c>
      <c r="F1693" s="9">
        <v>2015</v>
      </c>
      <c r="G1693" s="9">
        <v>1</v>
      </c>
      <c r="H1693" s="5">
        <v>2</v>
      </c>
      <c r="I1693" s="9" t="s">
        <v>1382</v>
      </c>
      <c r="J1693" s="9">
        <v>2</v>
      </c>
      <c r="K1693" s="9" t="s">
        <v>1366</v>
      </c>
      <c r="L1693" s="9">
        <v>0</v>
      </c>
      <c r="M1693" s="9" t="s">
        <v>14</v>
      </c>
      <c r="N1693" s="9" t="s">
        <v>19</v>
      </c>
      <c r="P1693" s="9">
        <v>0</v>
      </c>
      <c r="Q1693" s="9">
        <v>0</v>
      </c>
      <c r="R1693" s="9">
        <v>0</v>
      </c>
      <c r="S1693" s="9">
        <v>0</v>
      </c>
      <c r="U1693" s="9">
        <v>0</v>
      </c>
      <c r="V1693" s="9">
        <v>0</v>
      </c>
      <c r="W1693" s="9" t="s">
        <v>20</v>
      </c>
      <c r="Y1693" s="9" t="s">
        <v>1020</v>
      </c>
      <c r="Z1693" s="9">
        <v>86</v>
      </c>
      <c r="AA1693" s="9">
        <v>189</v>
      </c>
      <c r="AB1693" s="9">
        <v>41.5</v>
      </c>
      <c r="AC1693" s="9" t="s">
        <v>20</v>
      </c>
      <c r="AD1693" s="9">
        <v>15.2</v>
      </c>
      <c r="AE1693" s="9">
        <v>-1.1000000000000001</v>
      </c>
      <c r="AF1693" s="9" t="s">
        <v>20</v>
      </c>
      <c r="AG1693" s="9" t="s">
        <v>20</v>
      </c>
      <c r="AH1693" s="9">
        <v>0</v>
      </c>
      <c r="AI1693" s="9">
        <v>0</v>
      </c>
      <c r="AK1693" s="9">
        <v>1</v>
      </c>
      <c r="AL1693" s="9">
        <v>0</v>
      </c>
      <c r="AM1693" s="9">
        <v>2</v>
      </c>
      <c r="AN1693" s="9">
        <v>0</v>
      </c>
      <c r="AO1693" s="9">
        <v>0</v>
      </c>
      <c r="AQ1693" s="53">
        <v>1</v>
      </c>
      <c r="AR1693" s="9">
        <v>3</v>
      </c>
      <c r="AS1693" s="9">
        <v>1</v>
      </c>
      <c r="AT1693" s="9">
        <v>1</v>
      </c>
      <c r="AU1693" s="9">
        <v>0</v>
      </c>
      <c r="AV1693" s="9">
        <v>0</v>
      </c>
      <c r="AW1693" s="9" t="s">
        <v>1382</v>
      </c>
      <c r="AX1693" s="9" t="s">
        <v>1382</v>
      </c>
      <c r="BA1693" s="63" t="s">
        <v>2754</v>
      </c>
      <c r="BB1693" s="6" t="s">
        <v>1489</v>
      </c>
      <c r="BG1693" s="9"/>
      <c r="BI1693" t="s">
        <v>3146</v>
      </c>
    </row>
    <row r="1694" spans="1:61" x14ac:dyDescent="0.25">
      <c r="A1694" s="23" t="s">
        <v>658</v>
      </c>
      <c r="B1694" t="s">
        <v>675</v>
      </c>
      <c r="C1694" t="str">
        <f>VLOOKUP(Tabelle1[[#This Row],[bank_name]],list_all_banks!$B$1:$C$691,2,FALSE)</f>
        <v>FR306523358</v>
      </c>
      <c r="D1694" s="6" t="s">
        <v>676</v>
      </c>
      <c r="E1694" s="42" t="str">
        <f t="shared" si="26"/>
        <v>31.12.2015</v>
      </c>
      <c r="F1694">
        <v>2015</v>
      </c>
      <c r="G1694">
        <v>1</v>
      </c>
      <c r="H1694" s="5">
        <v>2</v>
      </c>
      <c r="I1694" t="s">
        <v>1382</v>
      </c>
      <c r="J1694">
        <v>2</v>
      </c>
      <c r="K1694" t="s">
        <v>1366</v>
      </c>
      <c r="L1694">
        <v>0</v>
      </c>
      <c r="M1694" t="s">
        <v>14</v>
      </c>
      <c r="N1694" t="s">
        <v>19</v>
      </c>
      <c r="P1694">
        <v>0</v>
      </c>
      <c r="Q1694">
        <v>0</v>
      </c>
      <c r="R1694">
        <v>0</v>
      </c>
      <c r="S1694">
        <v>0</v>
      </c>
      <c r="U1694">
        <v>0</v>
      </c>
      <c r="V1694">
        <v>0</v>
      </c>
      <c r="W1694" t="s">
        <v>20</v>
      </c>
      <c r="Y1694" t="s">
        <v>1218</v>
      </c>
      <c r="Z1694">
        <v>80.400000000000006</v>
      </c>
      <c r="AA1694">
        <v>14</v>
      </c>
      <c r="AB1694">
        <v>77.3</v>
      </c>
      <c r="AC1694" t="s">
        <v>20</v>
      </c>
      <c r="AD1694">
        <v>8.9</v>
      </c>
      <c r="AE1694">
        <v>-3.1</v>
      </c>
      <c r="AF1694" t="s">
        <v>20</v>
      </c>
      <c r="AG1694" t="s">
        <v>20</v>
      </c>
      <c r="AH1694">
        <v>0</v>
      </c>
      <c r="AI1694">
        <v>0</v>
      </c>
      <c r="AK1694">
        <v>1</v>
      </c>
      <c r="AL1694">
        <v>0</v>
      </c>
      <c r="AM1694">
        <v>2</v>
      </c>
      <c r="AN1694">
        <v>0</v>
      </c>
      <c r="AO1694">
        <v>0</v>
      </c>
      <c r="AQ1694" s="5">
        <v>1</v>
      </c>
      <c r="AR1694">
        <v>3</v>
      </c>
      <c r="AS1694">
        <v>1</v>
      </c>
      <c r="AT1694">
        <v>1</v>
      </c>
      <c r="AU1694">
        <v>0</v>
      </c>
      <c r="AV1694">
        <v>0</v>
      </c>
      <c r="AW1694" t="s">
        <v>1382</v>
      </c>
      <c r="AX1694" t="s">
        <v>1382</v>
      </c>
      <c r="BA1694" s="14" t="s">
        <v>2754</v>
      </c>
      <c r="BB1694" s="6" t="s">
        <v>1489</v>
      </c>
      <c r="BG1694" s="9"/>
      <c r="BI1694" t="s">
        <v>3146</v>
      </c>
    </row>
    <row r="1695" spans="1:61" x14ac:dyDescent="0.25">
      <c r="A1695" s="23" t="s">
        <v>658</v>
      </c>
      <c r="B1695" t="s">
        <v>675</v>
      </c>
      <c r="C1695" t="str">
        <f>VLOOKUP(Tabelle1[[#This Row],[bank_name]],list_all_banks!$B$1:$C$691,2,FALSE)</f>
        <v>FR306523358</v>
      </c>
      <c r="D1695" s="6" t="s">
        <v>676</v>
      </c>
      <c r="E1695" s="42" t="str">
        <f t="shared" si="26"/>
        <v>31.12.2015</v>
      </c>
      <c r="F1695">
        <v>2015</v>
      </c>
      <c r="G1695">
        <v>1</v>
      </c>
      <c r="H1695" s="5">
        <v>2</v>
      </c>
      <c r="I1695" t="s">
        <v>1382</v>
      </c>
      <c r="J1695">
        <v>2</v>
      </c>
      <c r="K1695" t="s">
        <v>1366</v>
      </c>
      <c r="L1695">
        <v>0</v>
      </c>
      <c r="M1695" t="s">
        <v>14</v>
      </c>
      <c r="N1695" t="s">
        <v>19</v>
      </c>
      <c r="P1695">
        <v>0</v>
      </c>
      <c r="Q1695">
        <v>0</v>
      </c>
      <c r="R1695">
        <v>0</v>
      </c>
      <c r="S1695">
        <v>0</v>
      </c>
      <c r="U1695">
        <v>0</v>
      </c>
      <c r="V1695">
        <v>0</v>
      </c>
      <c r="W1695" t="s">
        <v>20</v>
      </c>
      <c r="Y1695" t="s">
        <v>1682</v>
      </c>
      <c r="Z1695">
        <v>19.3</v>
      </c>
      <c r="AA1695">
        <v>30</v>
      </c>
      <c r="AB1695">
        <v>11.4</v>
      </c>
      <c r="AC1695" t="s">
        <v>20</v>
      </c>
      <c r="AD1695">
        <v>3.2</v>
      </c>
      <c r="AE1695">
        <v>0.8</v>
      </c>
      <c r="AF1695" t="s">
        <v>20</v>
      </c>
      <c r="AG1695" t="s">
        <v>20</v>
      </c>
      <c r="AH1695">
        <v>0</v>
      </c>
      <c r="AI1695">
        <v>0</v>
      </c>
      <c r="AK1695">
        <v>1</v>
      </c>
      <c r="AL1695">
        <v>0</v>
      </c>
      <c r="AM1695">
        <v>2</v>
      </c>
      <c r="AN1695">
        <v>0</v>
      </c>
      <c r="AO1695">
        <v>0</v>
      </c>
      <c r="AQ1695" s="5">
        <v>1</v>
      </c>
      <c r="AR1695">
        <v>3</v>
      </c>
      <c r="AS1695">
        <v>1</v>
      </c>
      <c r="AT1695">
        <v>1</v>
      </c>
      <c r="AU1695">
        <v>0</v>
      </c>
      <c r="AV1695">
        <v>0</v>
      </c>
      <c r="AW1695" t="s">
        <v>1382</v>
      </c>
      <c r="AX1695" t="s">
        <v>1382</v>
      </c>
      <c r="BA1695" s="14" t="s">
        <v>2754</v>
      </c>
      <c r="BB1695" s="6" t="s">
        <v>1489</v>
      </c>
      <c r="BG1695" s="9"/>
      <c r="BI1695" t="s">
        <v>3146</v>
      </c>
    </row>
    <row r="1696" spans="1:61" x14ac:dyDescent="0.25">
      <c r="A1696" s="23" t="s">
        <v>658</v>
      </c>
      <c r="B1696" t="s">
        <v>675</v>
      </c>
      <c r="C1696" t="str">
        <f>VLOOKUP(Tabelle1[[#This Row],[bank_name]],list_all_banks!$B$1:$C$691,2,FALSE)</f>
        <v>FR306523358</v>
      </c>
      <c r="D1696" s="6" t="s">
        <v>676</v>
      </c>
      <c r="E1696" s="42" t="str">
        <f t="shared" si="26"/>
        <v>31.12.2015</v>
      </c>
      <c r="F1696">
        <v>2015</v>
      </c>
      <c r="G1696">
        <v>1</v>
      </c>
      <c r="H1696" s="5">
        <v>2</v>
      </c>
      <c r="I1696" t="s">
        <v>1382</v>
      </c>
      <c r="J1696">
        <v>2</v>
      </c>
      <c r="K1696" t="s">
        <v>1366</v>
      </c>
      <c r="L1696">
        <v>0</v>
      </c>
      <c r="M1696" t="s">
        <v>14</v>
      </c>
      <c r="N1696" t="s">
        <v>19</v>
      </c>
      <c r="P1696">
        <v>0</v>
      </c>
      <c r="Q1696">
        <v>0</v>
      </c>
      <c r="R1696">
        <v>0</v>
      </c>
      <c r="S1696">
        <v>0</v>
      </c>
      <c r="U1696">
        <v>0</v>
      </c>
      <c r="V1696">
        <v>0</v>
      </c>
      <c r="W1696" t="s">
        <v>20</v>
      </c>
      <c r="Y1696" t="s">
        <v>1225</v>
      </c>
      <c r="Z1696">
        <v>12.4</v>
      </c>
      <c r="AA1696">
        <v>35</v>
      </c>
      <c r="AB1696">
        <v>10.7</v>
      </c>
      <c r="AC1696" t="s">
        <v>20</v>
      </c>
      <c r="AD1696">
        <v>2.6</v>
      </c>
      <c r="AE1696">
        <v>0.1</v>
      </c>
      <c r="AF1696" t="s">
        <v>20</v>
      </c>
      <c r="AG1696" t="s">
        <v>20</v>
      </c>
      <c r="AH1696">
        <v>0</v>
      </c>
      <c r="AI1696">
        <v>0</v>
      </c>
      <c r="AK1696">
        <v>1</v>
      </c>
      <c r="AL1696">
        <v>0</v>
      </c>
      <c r="AM1696">
        <v>2</v>
      </c>
      <c r="AN1696">
        <v>0</v>
      </c>
      <c r="AO1696">
        <v>0</v>
      </c>
      <c r="AQ1696" s="5">
        <v>1</v>
      </c>
      <c r="AR1696">
        <v>3</v>
      </c>
      <c r="AS1696">
        <v>1</v>
      </c>
      <c r="AT1696">
        <v>1</v>
      </c>
      <c r="AU1696">
        <v>0</v>
      </c>
      <c r="AV1696">
        <v>0</v>
      </c>
      <c r="AW1696" t="s">
        <v>1382</v>
      </c>
      <c r="AX1696" t="s">
        <v>1382</v>
      </c>
      <c r="BA1696" s="14" t="s">
        <v>2754</v>
      </c>
      <c r="BB1696" s="6" t="s">
        <v>1489</v>
      </c>
      <c r="BG1696" s="9"/>
      <c r="BI1696" t="s">
        <v>3146</v>
      </c>
    </row>
    <row r="1697" spans="1:61" x14ac:dyDescent="0.25">
      <c r="A1697" s="51" t="s">
        <v>658</v>
      </c>
      <c r="B1697" s="9" t="s">
        <v>675</v>
      </c>
      <c r="C1697" s="9" t="str">
        <f>VLOOKUP(Tabelle1[[#This Row],[bank_name]],list_all_banks!$B$1:$C$691,2,FALSE)</f>
        <v>FR306523358</v>
      </c>
      <c r="D1697" s="6" t="s">
        <v>676</v>
      </c>
      <c r="E1697" s="42" t="str">
        <f t="shared" si="26"/>
        <v>31.12.2015</v>
      </c>
      <c r="F1697" s="9">
        <v>2015</v>
      </c>
      <c r="G1697" s="9">
        <v>1</v>
      </c>
      <c r="H1697" s="5">
        <v>2</v>
      </c>
      <c r="I1697" s="9" t="s">
        <v>1382</v>
      </c>
      <c r="J1697" s="9">
        <v>2</v>
      </c>
      <c r="K1697" s="9" t="s">
        <v>1366</v>
      </c>
      <c r="L1697" s="9">
        <v>0</v>
      </c>
      <c r="M1697" s="9" t="s">
        <v>14</v>
      </c>
      <c r="N1697" s="9" t="s">
        <v>19</v>
      </c>
      <c r="P1697" s="9">
        <v>0</v>
      </c>
      <c r="Q1697" s="9">
        <v>0</v>
      </c>
      <c r="R1697" s="9">
        <v>0</v>
      </c>
      <c r="S1697" s="9">
        <v>0</v>
      </c>
      <c r="U1697" s="9">
        <v>0</v>
      </c>
      <c r="V1697" s="9">
        <v>0</v>
      </c>
      <c r="W1697" s="9" t="s">
        <v>20</v>
      </c>
      <c r="Y1697" s="9" t="s">
        <v>1278</v>
      </c>
      <c r="Z1697" s="9">
        <v>20.9</v>
      </c>
      <c r="AA1697" s="9">
        <v>52</v>
      </c>
      <c r="AB1697" s="9">
        <v>14.3</v>
      </c>
      <c r="AC1697" s="9" t="s">
        <v>20</v>
      </c>
      <c r="AD1697" s="9">
        <v>6.8</v>
      </c>
      <c r="AE1697" s="9">
        <v>-3.5</v>
      </c>
      <c r="AF1697" s="9" t="s">
        <v>20</v>
      </c>
      <c r="AG1697" s="9" t="s">
        <v>20</v>
      </c>
      <c r="AH1697" s="9">
        <v>0</v>
      </c>
      <c r="AI1697" s="9">
        <v>0</v>
      </c>
      <c r="AK1697" s="9">
        <v>1</v>
      </c>
      <c r="AL1697" s="9">
        <v>0</v>
      </c>
      <c r="AM1697" s="9">
        <v>2</v>
      </c>
      <c r="AN1697" s="9">
        <v>0</v>
      </c>
      <c r="AO1697" s="9">
        <v>0</v>
      </c>
      <c r="AQ1697" s="53">
        <v>1</v>
      </c>
      <c r="AR1697" s="9">
        <v>3</v>
      </c>
      <c r="AS1697" s="9">
        <v>1</v>
      </c>
      <c r="AT1697" s="9">
        <v>1</v>
      </c>
      <c r="AU1697" s="9">
        <v>0</v>
      </c>
      <c r="AV1697" s="9">
        <v>0</v>
      </c>
      <c r="AW1697" s="9" t="s">
        <v>1382</v>
      </c>
      <c r="AX1697" s="9" t="s">
        <v>1382</v>
      </c>
      <c r="BA1697" s="63" t="s">
        <v>2754</v>
      </c>
      <c r="BB1697" s="6" t="s">
        <v>1489</v>
      </c>
      <c r="BG1697" s="9"/>
      <c r="BI1697" t="s">
        <v>3146</v>
      </c>
    </row>
    <row r="1698" spans="1:61" x14ac:dyDescent="0.25">
      <c r="A1698" s="51" t="s">
        <v>658</v>
      </c>
      <c r="B1698" s="9" t="s">
        <v>675</v>
      </c>
      <c r="C1698" s="9" t="str">
        <f>VLOOKUP(Tabelle1[[#This Row],[bank_name]],list_all_banks!$B$1:$C$691,2,FALSE)</f>
        <v>FR306523358</v>
      </c>
      <c r="D1698" s="6" t="s">
        <v>676</v>
      </c>
      <c r="E1698" s="42" t="str">
        <f t="shared" si="26"/>
        <v>31.12.2015</v>
      </c>
      <c r="F1698" s="9">
        <v>2015</v>
      </c>
      <c r="G1698" s="9">
        <v>1</v>
      </c>
      <c r="H1698" s="5">
        <v>2</v>
      </c>
      <c r="I1698" s="9" t="s">
        <v>1382</v>
      </c>
      <c r="J1698" s="9">
        <v>2</v>
      </c>
      <c r="K1698" s="9" t="s">
        <v>1366</v>
      </c>
      <c r="L1698" s="9">
        <v>0</v>
      </c>
      <c r="M1698" s="9" t="s">
        <v>14</v>
      </c>
      <c r="N1698" s="9" t="s">
        <v>19</v>
      </c>
      <c r="P1698" s="9">
        <v>0</v>
      </c>
      <c r="Q1698" s="9">
        <v>0</v>
      </c>
      <c r="R1698" s="9">
        <v>0</v>
      </c>
      <c r="S1698" s="9">
        <v>0</v>
      </c>
      <c r="U1698" s="9">
        <v>0</v>
      </c>
      <c r="V1698" s="9">
        <v>0</v>
      </c>
      <c r="W1698" s="9" t="s">
        <v>20</v>
      </c>
      <c r="Y1698" s="9" t="s">
        <v>1289</v>
      </c>
      <c r="Z1698" s="9">
        <v>12.5</v>
      </c>
      <c r="AA1698" s="9">
        <v>40</v>
      </c>
      <c r="AB1698" s="9">
        <v>6.9</v>
      </c>
      <c r="AC1698" s="9" t="s">
        <v>20</v>
      </c>
      <c r="AD1698" s="9">
        <v>2.4</v>
      </c>
      <c r="AE1698" s="9">
        <v>-0.3</v>
      </c>
      <c r="AF1698" s="9" t="s">
        <v>20</v>
      </c>
      <c r="AG1698" s="9" t="s">
        <v>20</v>
      </c>
      <c r="AH1698" s="9">
        <v>0</v>
      </c>
      <c r="AI1698" s="9">
        <v>0</v>
      </c>
      <c r="AK1698" s="9">
        <v>1</v>
      </c>
      <c r="AL1698" s="9">
        <v>0</v>
      </c>
      <c r="AM1698" s="9">
        <v>2</v>
      </c>
      <c r="AN1698" s="9">
        <v>0</v>
      </c>
      <c r="AO1698" s="9">
        <v>0</v>
      </c>
      <c r="AQ1698" s="53">
        <v>1</v>
      </c>
      <c r="AR1698" s="9">
        <v>3</v>
      </c>
      <c r="AS1698" s="9">
        <v>1</v>
      </c>
      <c r="AT1698" s="9">
        <v>1</v>
      </c>
      <c r="AU1698" s="9">
        <v>0</v>
      </c>
      <c r="AV1698" s="9">
        <v>0</v>
      </c>
      <c r="AW1698" s="9" t="s">
        <v>1382</v>
      </c>
      <c r="AX1698" s="9" t="s">
        <v>1382</v>
      </c>
      <c r="BA1698" s="63" t="s">
        <v>2754</v>
      </c>
      <c r="BB1698" s="6" t="s">
        <v>1489</v>
      </c>
      <c r="BG1698" s="9"/>
      <c r="BI1698" t="s">
        <v>3146</v>
      </c>
    </row>
    <row r="1699" spans="1:61" x14ac:dyDescent="0.25">
      <c r="A1699" s="23" t="s">
        <v>658</v>
      </c>
      <c r="B1699" t="s">
        <v>675</v>
      </c>
      <c r="C1699" t="str">
        <f>VLOOKUP(Tabelle1[[#This Row],[bank_name]],list_all_banks!$B$1:$C$691,2,FALSE)</f>
        <v>FR306523358</v>
      </c>
      <c r="D1699" s="6" t="s">
        <v>676</v>
      </c>
      <c r="E1699" s="42" t="str">
        <f t="shared" si="26"/>
        <v>31.12.2015</v>
      </c>
      <c r="F1699">
        <v>2015</v>
      </c>
      <c r="G1699">
        <v>1</v>
      </c>
      <c r="H1699" s="5">
        <v>2</v>
      </c>
      <c r="I1699" t="s">
        <v>1382</v>
      </c>
      <c r="J1699">
        <v>2</v>
      </c>
      <c r="K1699" t="s">
        <v>1366</v>
      </c>
      <c r="L1699">
        <v>0</v>
      </c>
      <c r="M1699" t="s">
        <v>14</v>
      </c>
      <c r="N1699" t="s">
        <v>19</v>
      </c>
      <c r="P1699">
        <v>0</v>
      </c>
      <c r="Q1699">
        <v>0</v>
      </c>
      <c r="R1699">
        <v>0</v>
      </c>
      <c r="S1699">
        <v>0</v>
      </c>
      <c r="U1699">
        <v>0</v>
      </c>
      <c r="V1699">
        <v>0</v>
      </c>
      <c r="W1699" t="s">
        <v>20</v>
      </c>
      <c r="Y1699" t="s">
        <v>293</v>
      </c>
      <c r="Z1699">
        <v>9.4</v>
      </c>
      <c r="AA1699">
        <v>21</v>
      </c>
      <c r="AB1699">
        <v>6.9</v>
      </c>
      <c r="AC1699" t="s">
        <v>20</v>
      </c>
      <c r="AD1699">
        <v>1.8</v>
      </c>
      <c r="AE1699">
        <v>-0.4</v>
      </c>
      <c r="AF1699" t="s">
        <v>20</v>
      </c>
      <c r="AG1699" t="s">
        <v>20</v>
      </c>
      <c r="AH1699">
        <v>0</v>
      </c>
      <c r="AI1699">
        <v>0</v>
      </c>
      <c r="AK1699">
        <v>1</v>
      </c>
      <c r="AL1699">
        <v>0</v>
      </c>
      <c r="AM1699">
        <v>2</v>
      </c>
      <c r="AN1699">
        <v>0</v>
      </c>
      <c r="AO1699">
        <v>0</v>
      </c>
      <c r="AQ1699" s="5">
        <v>1</v>
      </c>
      <c r="AR1699">
        <v>3</v>
      </c>
      <c r="AS1699">
        <v>1</v>
      </c>
      <c r="AT1699">
        <v>1</v>
      </c>
      <c r="AU1699">
        <v>0</v>
      </c>
      <c r="AV1699">
        <v>0</v>
      </c>
      <c r="AW1699" t="s">
        <v>1382</v>
      </c>
      <c r="AX1699" t="s">
        <v>1382</v>
      </c>
      <c r="BA1699" s="14" t="s">
        <v>2754</v>
      </c>
      <c r="BB1699" s="6" t="s">
        <v>1489</v>
      </c>
      <c r="BG1699" s="9"/>
      <c r="BI1699" t="s">
        <v>3146</v>
      </c>
    </row>
    <row r="1700" spans="1:61" x14ac:dyDescent="0.25">
      <c r="A1700" s="23" t="s">
        <v>658</v>
      </c>
      <c r="B1700" t="s">
        <v>675</v>
      </c>
      <c r="C1700" t="str">
        <f>VLOOKUP(Tabelle1[[#This Row],[bank_name]],list_all_banks!$B$1:$C$691,2,FALSE)</f>
        <v>FR306523358</v>
      </c>
      <c r="D1700" s="6" t="s">
        <v>676</v>
      </c>
      <c r="E1700" s="42" t="str">
        <f t="shared" si="26"/>
        <v>31.12.2015</v>
      </c>
      <c r="F1700">
        <v>2015</v>
      </c>
      <c r="G1700">
        <v>1</v>
      </c>
      <c r="H1700" s="5">
        <v>2</v>
      </c>
      <c r="I1700" t="s">
        <v>1382</v>
      </c>
      <c r="J1700">
        <v>2</v>
      </c>
      <c r="K1700" t="s">
        <v>1366</v>
      </c>
      <c r="L1700">
        <v>0</v>
      </c>
      <c r="M1700" t="s">
        <v>14</v>
      </c>
      <c r="N1700" t="s">
        <v>19</v>
      </c>
      <c r="P1700">
        <v>0</v>
      </c>
      <c r="Q1700">
        <v>0</v>
      </c>
      <c r="R1700">
        <v>0</v>
      </c>
      <c r="S1700">
        <v>0</v>
      </c>
      <c r="U1700">
        <v>0</v>
      </c>
      <c r="V1700">
        <v>0</v>
      </c>
      <c r="W1700" t="s">
        <v>20</v>
      </c>
      <c r="Y1700" t="s">
        <v>1324</v>
      </c>
      <c r="Z1700">
        <v>10.9</v>
      </c>
      <c r="AA1700">
        <v>65</v>
      </c>
      <c r="AB1700">
        <v>8</v>
      </c>
      <c r="AC1700" t="s">
        <v>20</v>
      </c>
      <c r="AD1700">
        <v>1.3</v>
      </c>
      <c r="AE1700" t="s">
        <v>20</v>
      </c>
      <c r="AF1700" t="s">
        <v>20</v>
      </c>
      <c r="AG1700" t="s">
        <v>20</v>
      </c>
      <c r="AH1700">
        <v>0</v>
      </c>
      <c r="AI1700">
        <v>0</v>
      </c>
      <c r="AK1700">
        <v>1</v>
      </c>
      <c r="AL1700">
        <v>0</v>
      </c>
      <c r="AM1700">
        <v>2</v>
      </c>
      <c r="AN1700">
        <v>0</v>
      </c>
      <c r="AO1700">
        <v>0</v>
      </c>
      <c r="AQ1700" s="5">
        <v>1</v>
      </c>
      <c r="AR1700">
        <v>3</v>
      </c>
      <c r="AS1700">
        <v>1</v>
      </c>
      <c r="AT1700">
        <v>1</v>
      </c>
      <c r="AU1700">
        <v>0</v>
      </c>
      <c r="AV1700">
        <v>0</v>
      </c>
      <c r="AW1700" t="s">
        <v>1382</v>
      </c>
      <c r="AX1700" t="s">
        <v>1382</v>
      </c>
      <c r="BA1700" s="14" t="s">
        <v>2754</v>
      </c>
      <c r="BB1700" s="6" t="s">
        <v>1489</v>
      </c>
      <c r="BG1700" s="9"/>
      <c r="BI1700" t="s">
        <v>3146</v>
      </c>
    </row>
    <row r="1701" spans="1:61" x14ac:dyDescent="0.25">
      <c r="A1701" s="23" t="s">
        <v>658</v>
      </c>
      <c r="B1701" t="s">
        <v>675</v>
      </c>
      <c r="C1701" t="str">
        <f>VLOOKUP(Tabelle1[[#This Row],[bank_name]],list_all_banks!$B$1:$C$691,2,FALSE)</f>
        <v>FR306523358</v>
      </c>
      <c r="D1701" s="6" t="s">
        <v>676</v>
      </c>
      <c r="E1701" s="42" t="str">
        <f t="shared" si="26"/>
        <v>31.12.2015</v>
      </c>
      <c r="F1701">
        <v>2015</v>
      </c>
      <c r="G1701">
        <v>1</v>
      </c>
      <c r="H1701" s="5">
        <v>2</v>
      </c>
      <c r="I1701" t="s">
        <v>1382</v>
      </c>
      <c r="J1701">
        <v>2</v>
      </c>
      <c r="K1701" t="s">
        <v>1366</v>
      </c>
      <c r="L1701">
        <v>0</v>
      </c>
      <c r="M1701" t="s">
        <v>14</v>
      </c>
      <c r="N1701" t="s">
        <v>19</v>
      </c>
      <c r="P1701">
        <v>0</v>
      </c>
      <c r="Q1701">
        <v>0</v>
      </c>
      <c r="R1701">
        <v>0</v>
      </c>
      <c r="S1701">
        <v>0</v>
      </c>
      <c r="U1701">
        <v>0</v>
      </c>
      <c r="V1701">
        <v>0</v>
      </c>
      <c r="W1701" t="s">
        <v>20</v>
      </c>
      <c r="Y1701" t="s">
        <v>1661</v>
      </c>
      <c r="Z1701">
        <v>1</v>
      </c>
      <c r="AA1701">
        <v>166</v>
      </c>
      <c r="AB1701">
        <v>2.5</v>
      </c>
      <c r="AC1701" t="s">
        <v>20</v>
      </c>
      <c r="AD1701">
        <v>0.3</v>
      </c>
      <c r="AE1701">
        <v>0.6</v>
      </c>
      <c r="AF1701" t="s">
        <v>20</v>
      </c>
      <c r="AG1701" t="s">
        <v>20</v>
      </c>
      <c r="AH1701">
        <v>0</v>
      </c>
      <c r="AI1701">
        <v>0</v>
      </c>
      <c r="AK1701">
        <v>1</v>
      </c>
      <c r="AL1701">
        <v>0</v>
      </c>
      <c r="AM1701">
        <v>2</v>
      </c>
      <c r="AN1701">
        <v>0</v>
      </c>
      <c r="AO1701">
        <v>0</v>
      </c>
      <c r="AQ1701" s="5">
        <v>1</v>
      </c>
      <c r="AR1701">
        <v>3</v>
      </c>
      <c r="AS1701">
        <v>1</v>
      </c>
      <c r="AT1701">
        <v>1</v>
      </c>
      <c r="AU1701">
        <v>0</v>
      </c>
      <c r="AV1701">
        <v>0</v>
      </c>
      <c r="AW1701" t="s">
        <v>1382</v>
      </c>
      <c r="AX1701" t="s">
        <v>1382</v>
      </c>
      <c r="BA1701" s="14" t="s">
        <v>2754</v>
      </c>
      <c r="BB1701" s="6" t="s">
        <v>1489</v>
      </c>
      <c r="BG1701" s="9"/>
      <c r="BI1701" t="s">
        <v>3146</v>
      </c>
    </row>
    <row r="1702" spans="1:61" x14ac:dyDescent="0.25">
      <c r="A1702" s="23" t="s">
        <v>658</v>
      </c>
      <c r="B1702" t="s">
        <v>675</v>
      </c>
      <c r="C1702" t="str">
        <f>VLOOKUP(Tabelle1[[#This Row],[bank_name]],list_all_banks!$B$1:$C$691,2,FALSE)</f>
        <v>FR306523358</v>
      </c>
      <c r="D1702" s="6" t="s">
        <v>676</v>
      </c>
      <c r="E1702" s="42" t="str">
        <f t="shared" si="26"/>
        <v>31.12.2015</v>
      </c>
      <c r="F1702">
        <v>2015</v>
      </c>
      <c r="G1702">
        <v>1</v>
      </c>
      <c r="H1702" s="5">
        <v>2</v>
      </c>
      <c r="I1702" t="s">
        <v>1382</v>
      </c>
      <c r="J1702">
        <v>2</v>
      </c>
      <c r="K1702" t="s">
        <v>1366</v>
      </c>
      <c r="L1702">
        <v>0</v>
      </c>
      <c r="M1702" t="s">
        <v>14</v>
      </c>
      <c r="N1702" t="s">
        <v>19</v>
      </c>
      <c r="P1702">
        <v>0</v>
      </c>
      <c r="Q1702">
        <v>0</v>
      </c>
      <c r="R1702">
        <v>0</v>
      </c>
      <c r="S1702">
        <v>0</v>
      </c>
      <c r="U1702">
        <v>0</v>
      </c>
      <c r="V1702">
        <v>0</v>
      </c>
      <c r="W1702" t="s">
        <v>20</v>
      </c>
      <c r="Y1702" t="s">
        <v>1350</v>
      </c>
      <c r="Z1702">
        <v>4</v>
      </c>
      <c r="AA1702">
        <v>24</v>
      </c>
      <c r="AB1702">
        <v>0.5</v>
      </c>
      <c r="AC1702" t="s">
        <v>20</v>
      </c>
      <c r="AD1702">
        <v>0.1</v>
      </c>
      <c r="AE1702">
        <v>0.1</v>
      </c>
      <c r="AF1702" t="s">
        <v>20</v>
      </c>
      <c r="AG1702" t="s">
        <v>20</v>
      </c>
      <c r="AH1702">
        <v>0</v>
      </c>
      <c r="AI1702">
        <v>0</v>
      </c>
      <c r="AK1702">
        <v>1</v>
      </c>
      <c r="AL1702">
        <v>0</v>
      </c>
      <c r="AM1702">
        <v>2</v>
      </c>
      <c r="AN1702">
        <v>0</v>
      </c>
      <c r="AO1702">
        <v>0</v>
      </c>
      <c r="AQ1702" s="5">
        <v>1</v>
      </c>
      <c r="AR1702">
        <v>3</v>
      </c>
      <c r="AS1702">
        <v>1</v>
      </c>
      <c r="AT1702">
        <v>1</v>
      </c>
      <c r="AU1702">
        <v>0</v>
      </c>
      <c r="AV1702">
        <v>0</v>
      </c>
      <c r="AW1702" t="s">
        <v>1382</v>
      </c>
      <c r="AX1702" t="s">
        <v>1382</v>
      </c>
      <c r="BA1702" s="14" t="s">
        <v>2754</v>
      </c>
      <c r="BB1702" s="6" t="s">
        <v>1489</v>
      </c>
      <c r="BG1702" s="9"/>
      <c r="BI1702" t="s">
        <v>3146</v>
      </c>
    </row>
    <row r="1703" spans="1:61" x14ac:dyDescent="0.25">
      <c r="A1703" s="23" t="s">
        <v>658</v>
      </c>
      <c r="B1703" t="s">
        <v>675</v>
      </c>
      <c r="C1703" t="str">
        <f>VLOOKUP(Tabelle1[[#This Row],[bank_name]],list_all_banks!$B$1:$C$691,2,FALSE)</f>
        <v>FR306523358</v>
      </c>
      <c r="D1703" s="6" t="s">
        <v>676</v>
      </c>
      <c r="E1703" s="42" t="str">
        <f t="shared" si="26"/>
        <v>31.12.2015</v>
      </c>
      <c r="F1703">
        <v>2015</v>
      </c>
      <c r="G1703">
        <v>1</v>
      </c>
      <c r="H1703" s="5">
        <v>2</v>
      </c>
      <c r="I1703" t="s">
        <v>1382</v>
      </c>
      <c r="J1703">
        <v>2</v>
      </c>
      <c r="K1703" t="s">
        <v>1366</v>
      </c>
      <c r="L1703">
        <v>0</v>
      </c>
      <c r="M1703" t="s">
        <v>14</v>
      </c>
      <c r="N1703" t="s">
        <v>19</v>
      </c>
      <c r="P1703">
        <v>0</v>
      </c>
      <c r="Q1703">
        <v>0</v>
      </c>
      <c r="R1703">
        <v>0</v>
      </c>
      <c r="S1703">
        <v>0</v>
      </c>
      <c r="U1703">
        <v>0</v>
      </c>
      <c r="V1703">
        <v>0</v>
      </c>
      <c r="W1703" t="s">
        <v>20</v>
      </c>
      <c r="Y1703" t="s">
        <v>1327</v>
      </c>
      <c r="Z1703">
        <v>5.5</v>
      </c>
      <c r="AA1703">
        <v>12</v>
      </c>
      <c r="AB1703">
        <v>2.9</v>
      </c>
      <c r="AC1703" t="s">
        <v>20</v>
      </c>
      <c r="AD1703">
        <v>0.3</v>
      </c>
      <c r="AE1703">
        <v>0.3</v>
      </c>
      <c r="AF1703" t="s">
        <v>20</v>
      </c>
      <c r="AG1703" t="s">
        <v>20</v>
      </c>
      <c r="AH1703">
        <v>0</v>
      </c>
      <c r="AI1703">
        <v>0</v>
      </c>
      <c r="AK1703">
        <v>1</v>
      </c>
      <c r="AL1703">
        <v>0</v>
      </c>
      <c r="AM1703">
        <v>2</v>
      </c>
      <c r="AN1703">
        <v>0</v>
      </c>
      <c r="AO1703">
        <v>0</v>
      </c>
      <c r="AQ1703" s="5">
        <v>1</v>
      </c>
      <c r="AR1703">
        <v>3</v>
      </c>
      <c r="AS1703">
        <v>1</v>
      </c>
      <c r="AT1703">
        <v>1</v>
      </c>
      <c r="AU1703">
        <v>0</v>
      </c>
      <c r="AV1703">
        <v>0</v>
      </c>
      <c r="AW1703" t="s">
        <v>1382</v>
      </c>
      <c r="AX1703" t="s">
        <v>1382</v>
      </c>
      <c r="BA1703" s="14" t="s">
        <v>2754</v>
      </c>
      <c r="BB1703" s="6" t="s">
        <v>1489</v>
      </c>
      <c r="BG1703" s="9"/>
      <c r="BI1703" t="s">
        <v>3146</v>
      </c>
    </row>
    <row r="1704" spans="1:61" x14ac:dyDescent="0.25">
      <c r="A1704" s="23" t="s">
        <v>658</v>
      </c>
      <c r="B1704" t="s">
        <v>675</v>
      </c>
      <c r="C1704" t="str">
        <f>VLOOKUP(Tabelle1[[#This Row],[bank_name]],list_all_banks!$B$1:$C$691,2,FALSE)</f>
        <v>FR306523358</v>
      </c>
      <c r="D1704" s="6" t="s">
        <v>676</v>
      </c>
      <c r="E1704" s="42" t="str">
        <f t="shared" si="26"/>
        <v>31.12.2015</v>
      </c>
      <c r="F1704">
        <v>2015</v>
      </c>
      <c r="G1704">
        <v>1</v>
      </c>
      <c r="H1704" s="5">
        <v>2</v>
      </c>
      <c r="I1704" t="s">
        <v>1382</v>
      </c>
      <c r="J1704">
        <v>2</v>
      </c>
      <c r="K1704" t="s">
        <v>1366</v>
      </c>
      <c r="L1704">
        <v>0</v>
      </c>
      <c r="M1704" t="s">
        <v>14</v>
      </c>
      <c r="N1704" t="s">
        <v>19</v>
      </c>
      <c r="P1704">
        <v>0</v>
      </c>
      <c r="Q1704">
        <v>0</v>
      </c>
      <c r="R1704">
        <v>0</v>
      </c>
      <c r="S1704">
        <v>0</v>
      </c>
      <c r="U1704">
        <v>0</v>
      </c>
      <c r="V1704">
        <v>0</v>
      </c>
      <c r="W1704" t="s">
        <v>20</v>
      </c>
      <c r="Y1704" t="s">
        <v>1651</v>
      </c>
      <c r="Z1704">
        <v>22.6</v>
      </c>
      <c r="AA1704">
        <v>41</v>
      </c>
      <c r="AB1704">
        <v>13.1</v>
      </c>
      <c r="AC1704" t="s">
        <v>20</v>
      </c>
      <c r="AD1704">
        <v>2.9</v>
      </c>
      <c r="AE1704" t="s">
        <v>20</v>
      </c>
      <c r="AF1704" t="s">
        <v>20</v>
      </c>
      <c r="AG1704" t="s">
        <v>20</v>
      </c>
      <c r="AH1704">
        <v>0</v>
      </c>
      <c r="AI1704">
        <v>0</v>
      </c>
      <c r="AK1704">
        <v>1</v>
      </c>
      <c r="AL1704">
        <v>0</v>
      </c>
      <c r="AM1704">
        <v>2</v>
      </c>
      <c r="AN1704">
        <v>0</v>
      </c>
      <c r="AO1704">
        <v>0</v>
      </c>
      <c r="AQ1704" s="5">
        <v>1</v>
      </c>
      <c r="AR1704">
        <v>3</v>
      </c>
      <c r="AS1704">
        <v>1</v>
      </c>
      <c r="AT1704">
        <v>1</v>
      </c>
      <c r="AU1704">
        <v>0</v>
      </c>
      <c r="AV1704">
        <v>0</v>
      </c>
      <c r="AW1704" t="s">
        <v>1382</v>
      </c>
      <c r="AX1704" t="s">
        <v>1382</v>
      </c>
      <c r="BA1704" s="14" t="s">
        <v>2754</v>
      </c>
      <c r="BB1704" s="6" t="s">
        <v>1489</v>
      </c>
      <c r="BG1704" s="9"/>
      <c r="BI1704" t="s">
        <v>3146</v>
      </c>
    </row>
    <row r="1705" spans="1:61" s="44" customFormat="1" ht="15.75" thickBot="1" x14ac:dyDescent="0.3">
      <c r="A1705" s="43" t="s">
        <v>658</v>
      </c>
      <c r="B1705" s="44" t="s">
        <v>675</v>
      </c>
      <c r="C1705" s="44" t="str">
        <f>VLOOKUP(Tabelle1[[#This Row],[bank_name]],list_all_banks!$B$1:$C$691,2,FALSE)</f>
        <v>FR306523358</v>
      </c>
      <c r="D1705" s="45" t="s">
        <v>676</v>
      </c>
      <c r="E1705" s="46" t="str">
        <f t="shared" si="26"/>
        <v>31.12.2015</v>
      </c>
      <c r="F1705" s="44">
        <v>2015</v>
      </c>
      <c r="G1705" s="44">
        <v>1</v>
      </c>
      <c r="H1705" s="57">
        <v>2</v>
      </c>
      <c r="I1705" s="44" t="s">
        <v>1382</v>
      </c>
      <c r="J1705" s="44">
        <v>2</v>
      </c>
      <c r="K1705" s="44" t="s">
        <v>1366</v>
      </c>
      <c r="L1705" s="44">
        <v>0</v>
      </c>
      <c r="M1705" s="44" t="s">
        <v>14</v>
      </c>
      <c r="N1705" s="44" t="s">
        <v>19</v>
      </c>
      <c r="O1705" s="45"/>
      <c r="P1705" s="44">
        <v>0</v>
      </c>
      <c r="Q1705" s="44">
        <v>0</v>
      </c>
      <c r="R1705" s="44">
        <v>0</v>
      </c>
      <c r="S1705" s="44">
        <v>0</v>
      </c>
      <c r="T1705" s="45"/>
      <c r="U1705" s="44">
        <v>0</v>
      </c>
      <c r="V1705" s="44">
        <v>0</v>
      </c>
      <c r="W1705" s="44" t="s">
        <v>20</v>
      </c>
      <c r="X1705" s="45"/>
      <c r="Y1705" s="44" t="s">
        <v>1694</v>
      </c>
      <c r="Z1705" s="44" t="s">
        <v>20</v>
      </c>
      <c r="AA1705" s="44">
        <v>48</v>
      </c>
      <c r="AB1705" s="44">
        <v>2.1</v>
      </c>
      <c r="AC1705" s="44" t="s">
        <v>20</v>
      </c>
      <c r="AD1705" s="44" t="s">
        <v>20</v>
      </c>
      <c r="AE1705" s="44" t="s">
        <v>20</v>
      </c>
      <c r="AF1705" s="44" t="s">
        <v>20</v>
      </c>
      <c r="AG1705" s="44" t="s">
        <v>20</v>
      </c>
      <c r="AH1705" s="44">
        <v>0</v>
      </c>
      <c r="AI1705" s="44">
        <v>0</v>
      </c>
      <c r="AJ1705" s="45"/>
      <c r="AK1705" s="44">
        <v>1</v>
      </c>
      <c r="AL1705" s="44">
        <v>0</v>
      </c>
      <c r="AM1705" s="44">
        <v>2</v>
      </c>
      <c r="AN1705" s="44">
        <v>0</v>
      </c>
      <c r="AO1705" s="44">
        <v>0</v>
      </c>
      <c r="AP1705" s="45"/>
      <c r="AQ1705" s="57">
        <v>1</v>
      </c>
      <c r="AR1705" s="44">
        <v>3</v>
      </c>
      <c r="AS1705" s="44">
        <v>1</v>
      </c>
      <c r="AT1705" s="44">
        <v>1</v>
      </c>
      <c r="AU1705" s="44">
        <v>0</v>
      </c>
      <c r="AV1705" s="44">
        <v>0</v>
      </c>
      <c r="AW1705" s="44" t="s">
        <v>1382</v>
      </c>
      <c r="AX1705" s="44" t="s">
        <v>1382</v>
      </c>
      <c r="AY1705" s="45"/>
      <c r="AZ1705" s="46"/>
      <c r="BA1705" s="47" t="s">
        <v>2754</v>
      </c>
      <c r="BB1705" s="45" t="s">
        <v>1489</v>
      </c>
      <c r="BH1705" s="45"/>
      <c r="BI1705" t="s">
        <v>3146</v>
      </c>
    </row>
    <row r="1706" spans="1:61" x14ac:dyDescent="0.25">
      <c r="A1706" s="51" t="s">
        <v>658</v>
      </c>
      <c r="B1706" s="9" t="s">
        <v>677</v>
      </c>
      <c r="C1706" s="9" t="str">
        <f>VLOOKUP(Tabelle1[[#This Row],[bank_name]],list_all_banks!$B$1:$C$691,2,FALSE)</f>
        <v>FR307049015</v>
      </c>
      <c r="D1706" s="6" t="s">
        <v>678</v>
      </c>
      <c r="E1706" s="42" t="str">
        <f t="shared" si="26"/>
        <v>31.12.</v>
      </c>
      <c r="F1706" s="9"/>
      <c r="G1706" s="9"/>
      <c r="H1706" s="9"/>
      <c r="I1706" s="9"/>
      <c r="J1706" s="9"/>
      <c r="K1706" s="9"/>
      <c r="L1706" s="9"/>
      <c r="M1706" s="9"/>
      <c r="N1706" s="9"/>
      <c r="P1706" s="9"/>
      <c r="Q1706" s="9"/>
      <c r="R1706" s="9"/>
      <c r="S1706" s="9"/>
      <c r="U1706" s="9"/>
      <c r="V1706" s="9"/>
      <c r="W1706" s="9"/>
      <c r="Y1706" s="9"/>
      <c r="Z1706" s="9"/>
      <c r="AA1706" s="9"/>
      <c r="AB1706" s="9"/>
      <c r="AC1706" s="9"/>
      <c r="AD1706" s="9"/>
      <c r="AE1706" s="9"/>
      <c r="AF1706" s="9"/>
      <c r="AG1706" s="9"/>
      <c r="AH1706" s="9"/>
      <c r="AI1706" s="9"/>
      <c r="AK1706" s="9"/>
      <c r="AL1706" s="9"/>
      <c r="AM1706" s="9"/>
      <c r="AN1706" s="9"/>
      <c r="AO1706" s="9"/>
      <c r="AQ1706" s="9"/>
      <c r="AR1706" s="9"/>
      <c r="AS1706" s="9"/>
      <c r="AT1706" s="9"/>
      <c r="AU1706" s="9"/>
      <c r="AV1706" s="9"/>
      <c r="AW1706" s="9"/>
      <c r="AX1706" s="9"/>
      <c r="BA1706" s="9"/>
      <c r="BC1706" s="9"/>
      <c r="BD1706" s="9"/>
      <c r="BE1706" s="9"/>
      <c r="BF1706" s="9"/>
      <c r="BG1706" s="9"/>
      <c r="BI1706" s="9"/>
    </row>
    <row r="1707" spans="1:61" x14ac:dyDescent="0.25">
      <c r="A1707" s="23" t="s">
        <v>658</v>
      </c>
      <c r="B1707" t="s">
        <v>679</v>
      </c>
      <c r="C1707" t="str">
        <f>VLOOKUP(Tabelle1[[#This Row],[bank_name]],list_all_banks!$B$1:$C$691,2,FALSE)</f>
        <v>FR307178871</v>
      </c>
      <c r="D1707" s="6" t="s">
        <v>680</v>
      </c>
      <c r="E1707" s="42" t="str">
        <f t="shared" si="26"/>
        <v>31.12.</v>
      </c>
      <c r="BG1707" s="9"/>
    </row>
    <row r="1708" spans="1:61" s="44" customFormat="1" ht="15.75" thickBot="1" x14ac:dyDescent="0.3">
      <c r="A1708" s="43" t="s">
        <v>658</v>
      </c>
      <c r="B1708" s="44" t="s">
        <v>681</v>
      </c>
      <c r="C1708" s="44" t="str">
        <f>VLOOKUP(Tabelle1[[#This Row],[bank_name]],list_all_banks!$B$1:$C$691,2,FALSE)</f>
        <v>FR310792205</v>
      </c>
      <c r="D1708" s="45" t="s">
        <v>682</v>
      </c>
      <c r="E1708" s="46" t="str">
        <f t="shared" si="26"/>
        <v>31.12.</v>
      </c>
      <c r="O1708" s="45"/>
      <c r="T1708" s="45"/>
      <c r="X1708" s="45"/>
      <c r="AJ1708" s="45"/>
      <c r="AP1708" s="45"/>
      <c r="AY1708" s="45"/>
      <c r="AZ1708" s="46"/>
      <c r="BB1708" s="45"/>
      <c r="BH1708" s="45"/>
      <c r="BI1708" s="9"/>
    </row>
    <row r="1709" spans="1:61" x14ac:dyDescent="0.25">
      <c r="A1709" s="23" t="s">
        <v>658</v>
      </c>
      <c r="B1709" t="s">
        <v>683</v>
      </c>
      <c r="C1709" t="str">
        <f>VLOOKUP(Tabelle1[[#This Row],[bank_name]],list_all_banks!$B$1:$C$691,2,FALSE)</f>
        <v>FR313811515</v>
      </c>
      <c r="D1709" s="6" t="s">
        <v>684</v>
      </c>
      <c r="E1709" s="42" t="str">
        <f t="shared" si="26"/>
        <v>31.12.2015</v>
      </c>
      <c r="F1709">
        <v>2015</v>
      </c>
      <c r="G1709">
        <v>1</v>
      </c>
      <c r="H1709">
        <v>2</v>
      </c>
      <c r="I1709" t="s">
        <v>1382</v>
      </c>
      <c r="J1709">
        <v>2</v>
      </c>
      <c r="K1709" t="s">
        <v>1366</v>
      </c>
      <c r="L1709">
        <v>0</v>
      </c>
      <c r="M1709" t="s">
        <v>14</v>
      </c>
      <c r="N1709" t="s">
        <v>91</v>
      </c>
      <c r="P1709">
        <v>0</v>
      </c>
      <c r="Q1709">
        <v>0</v>
      </c>
      <c r="R1709">
        <v>0</v>
      </c>
      <c r="S1709">
        <v>0</v>
      </c>
      <c r="U1709">
        <v>0</v>
      </c>
      <c r="V1709">
        <v>0</v>
      </c>
      <c r="W1709" t="s">
        <v>20</v>
      </c>
      <c r="Y1709" t="s">
        <v>658</v>
      </c>
      <c r="Z1709">
        <v>363211</v>
      </c>
      <c r="AA1709">
        <v>1844</v>
      </c>
      <c r="AB1709">
        <v>54918</v>
      </c>
      <c r="AC1709" t="s">
        <v>20</v>
      </c>
      <c r="AD1709">
        <v>20158</v>
      </c>
      <c r="AE1709">
        <v>2167</v>
      </c>
      <c r="AF1709" t="s">
        <v>20</v>
      </c>
      <c r="AG1709" t="s">
        <v>20</v>
      </c>
      <c r="AH1709">
        <v>0</v>
      </c>
      <c r="AI1709">
        <v>0</v>
      </c>
      <c r="AK1709">
        <v>1</v>
      </c>
      <c r="AL1709">
        <v>0</v>
      </c>
      <c r="AM1709">
        <v>0</v>
      </c>
      <c r="AN1709">
        <v>0</v>
      </c>
      <c r="AO1709">
        <v>0</v>
      </c>
      <c r="AQ1709">
        <v>0</v>
      </c>
      <c r="AR1709" t="s">
        <v>20</v>
      </c>
      <c r="AS1709" t="s">
        <v>20</v>
      </c>
      <c r="AT1709">
        <v>0</v>
      </c>
      <c r="AU1709">
        <v>0</v>
      </c>
      <c r="AV1709">
        <v>0</v>
      </c>
      <c r="AW1709" t="s">
        <v>20</v>
      </c>
      <c r="AX1709" t="s">
        <v>20</v>
      </c>
      <c r="AZ1709" s="42" t="s">
        <v>2747</v>
      </c>
      <c r="BA1709" s="14" t="s">
        <v>2755</v>
      </c>
      <c r="BB1709" s="6" t="s">
        <v>1490</v>
      </c>
      <c r="BG1709" s="9"/>
      <c r="BI1709" t="s">
        <v>3146</v>
      </c>
    </row>
    <row r="1710" spans="1:61" x14ac:dyDescent="0.25">
      <c r="A1710" s="23" t="s">
        <v>658</v>
      </c>
      <c r="B1710" t="s">
        <v>683</v>
      </c>
      <c r="C1710" t="str">
        <f>VLOOKUP(Tabelle1[[#This Row],[bank_name]],list_all_banks!$B$1:$C$691,2,FALSE)</f>
        <v>FR313811515</v>
      </c>
      <c r="D1710" s="6" t="s">
        <v>684</v>
      </c>
      <c r="E1710" s="42" t="str">
        <f t="shared" si="26"/>
        <v>31.12.2015</v>
      </c>
      <c r="F1710">
        <v>2015</v>
      </c>
      <c r="G1710">
        <v>1</v>
      </c>
      <c r="H1710">
        <v>2</v>
      </c>
      <c r="I1710" t="s">
        <v>1382</v>
      </c>
      <c r="J1710">
        <v>2</v>
      </c>
      <c r="K1710" t="s">
        <v>1366</v>
      </c>
      <c r="L1710">
        <v>0</v>
      </c>
      <c r="M1710" t="s">
        <v>14</v>
      </c>
      <c r="N1710" t="s">
        <v>91</v>
      </c>
      <c r="P1710">
        <v>0</v>
      </c>
      <c r="Q1710">
        <v>0</v>
      </c>
      <c r="R1710">
        <v>0</v>
      </c>
      <c r="S1710">
        <v>0</v>
      </c>
      <c r="U1710">
        <v>0</v>
      </c>
      <c r="V1710">
        <v>0</v>
      </c>
      <c r="W1710" t="s">
        <v>20</v>
      </c>
      <c r="Y1710" t="s">
        <v>1020</v>
      </c>
      <c r="Z1710">
        <v>23421</v>
      </c>
      <c r="AA1710">
        <v>118</v>
      </c>
      <c r="AB1710">
        <v>-633</v>
      </c>
      <c r="AC1710" t="s">
        <v>20</v>
      </c>
      <c r="AD1710">
        <v>-652</v>
      </c>
      <c r="AE1710">
        <v>358</v>
      </c>
      <c r="AF1710" t="s">
        <v>20</v>
      </c>
      <c r="AG1710" t="s">
        <v>20</v>
      </c>
      <c r="AH1710">
        <v>0</v>
      </c>
      <c r="AI1710">
        <v>0</v>
      </c>
      <c r="AK1710">
        <v>1</v>
      </c>
      <c r="AL1710">
        <v>0</v>
      </c>
      <c r="AM1710">
        <v>0</v>
      </c>
      <c r="AN1710">
        <v>0</v>
      </c>
      <c r="AO1710">
        <v>0</v>
      </c>
      <c r="AQ1710">
        <v>0</v>
      </c>
      <c r="AR1710" t="s">
        <v>20</v>
      </c>
      <c r="AS1710" t="s">
        <v>20</v>
      </c>
      <c r="AT1710">
        <v>0</v>
      </c>
      <c r="AU1710">
        <v>0</v>
      </c>
      <c r="AV1710">
        <v>0</v>
      </c>
      <c r="AW1710" t="s">
        <v>20</v>
      </c>
      <c r="AX1710" t="s">
        <v>20</v>
      </c>
      <c r="BA1710" s="14" t="s">
        <v>2755</v>
      </c>
      <c r="BB1710" s="6" t="s">
        <v>1490</v>
      </c>
      <c r="BG1710" s="9"/>
      <c r="BI1710" t="s">
        <v>3146</v>
      </c>
    </row>
    <row r="1711" spans="1:61" s="44" customFormat="1" ht="15.75" thickBot="1" x14ac:dyDescent="0.3">
      <c r="A1711" s="43" t="s">
        <v>658</v>
      </c>
      <c r="B1711" s="44" t="s">
        <v>683</v>
      </c>
      <c r="C1711" s="44" t="str">
        <f>VLOOKUP(Tabelle1[[#This Row],[bank_name]],list_all_banks!$B$1:$C$691,2,FALSE)</f>
        <v>FR313811515</v>
      </c>
      <c r="D1711" s="45" t="s">
        <v>684</v>
      </c>
      <c r="E1711" s="46" t="str">
        <f t="shared" si="26"/>
        <v>31.12.2015</v>
      </c>
      <c r="F1711" s="44">
        <v>2015</v>
      </c>
      <c r="G1711" s="44">
        <v>1</v>
      </c>
      <c r="H1711" s="44">
        <v>2</v>
      </c>
      <c r="I1711" s="44" t="s">
        <v>1382</v>
      </c>
      <c r="J1711" s="44">
        <v>2</v>
      </c>
      <c r="K1711" s="44" t="s">
        <v>1366</v>
      </c>
      <c r="L1711" s="44">
        <v>0</v>
      </c>
      <c r="M1711" s="44" t="s">
        <v>14</v>
      </c>
      <c r="N1711" s="44" t="s">
        <v>91</v>
      </c>
      <c r="O1711" s="45"/>
      <c r="P1711" s="44">
        <v>0</v>
      </c>
      <c r="Q1711" s="44">
        <v>0</v>
      </c>
      <c r="R1711" s="44">
        <v>0</v>
      </c>
      <c r="S1711" s="44">
        <v>0</v>
      </c>
      <c r="T1711" s="45"/>
      <c r="U1711" s="44">
        <v>0</v>
      </c>
      <c r="V1711" s="44">
        <v>0</v>
      </c>
      <c r="W1711" s="44" t="s">
        <v>20</v>
      </c>
      <c r="X1711" s="45"/>
      <c r="Y1711" s="44" t="s">
        <v>239</v>
      </c>
      <c r="Z1711" s="44">
        <v>26256</v>
      </c>
      <c r="AA1711" s="44">
        <v>61</v>
      </c>
      <c r="AB1711" s="44">
        <v>6233</v>
      </c>
      <c r="AC1711" s="44" t="s">
        <v>20</v>
      </c>
      <c r="AD1711" s="44">
        <v>2100</v>
      </c>
      <c r="AE1711" s="44">
        <v>-133</v>
      </c>
      <c r="AF1711" s="44" t="s">
        <v>20</v>
      </c>
      <c r="AG1711" s="44" t="s">
        <v>20</v>
      </c>
      <c r="AH1711" s="44">
        <v>0</v>
      </c>
      <c r="AI1711" s="44">
        <v>0</v>
      </c>
      <c r="AJ1711" s="45"/>
      <c r="AK1711" s="44">
        <v>1</v>
      </c>
      <c r="AL1711" s="44">
        <v>0</v>
      </c>
      <c r="AM1711" s="44">
        <v>0</v>
      </c>
      <c r="AN1711" s="44">
        <v>0</v>
      </c>
      <c r="AO1711" s="44">
        <v>0</v>
      </c>
      <c r="AP1711" s="45"/>
      <c r="AQ1711" s="44">
        <v>0</v>
      </c>
      <c r="AR1711" s="44" t="s">
        <v>20</v>
      </c>
      <c r="AS1711" s="44" t="s">
        <v>20</v>
      </c>
      <c r="AT1711" s="44">
        <v>0</v>
      </c>
      <c r="AU1711" s="44">
        <v>0</v>
      </c>
      <c r="AV1711" s="44">
        <v>0</v>
      </c>
      <c r="AW1711" s="44" t="s">
        <v>20</v>
      </c>
      <c r="AX1711" s="44" t="s">
        <v>20</v>
      </c>
      <c r="AY1711" s="45"/>
      <c r="AZ1711" s="46"/>
      <c r="BA1711" s="47" t="s">
        <v>2755</v>
      </c>
      <c r="BB1711" s="45" t="s">
        <v>1490</v>
      </c>
      <c r="BH1711" s="45"/>
      <c r="BI1711" t="s">
        <v>3146</v>
      </c>
    </row>
    <row r="1712" spans="1:61" x14ac:dyDescent="0.25">
      <c r="A1712" s="23" t="s">
        <v>658</v>
      </c>
      <c r="B1712" t="s">
        <v>683</v>
      </c>
      <c r="C1712" t="str">
        <f>VLOOKUP(Tabelle1[[#This Row],[bank_name]],list_all_banks!$B$1:$C$691,2,FALSE)</f>
        <v>FR313811515</v>
      </c>
      <c r="D1712" s="6" t="s">
        <v>684</v>
      </c>
      <c r="E1712" s="42" t="str">
        <f t="shared" si="26"/>
        <v>31.12.2016</v>
      </c>
      <c r="F1712">
        <v>2016</v>
      </c>
      <c r="G1712">
        <v>1</v>
      </c>
      <c r="H1712">
        <v>2</v>
      </c>
      <c r="I1712" t="s">
        <v>1382</v>
      </c>
      <c r="J1712">
        <v>1</v>
      </c>
      <c r="K1712" t="s">
        <v>658</v>
      </c>
      <c r="L1712">
        <v>0</v>
      </c>
      <c r="M1712" t="s">
        <v>14</v>
      </c>
      <c r="N1712" t="s">
        <v>91</v>
      </c>
      <c r="P1712">
        <v>0</v>
      </c>
      <c r="Q1712">
        <v>0</v>
      </c>
      <c r="R1712">
        <v>0</v>
      </c>
      <c r="S1712">
        <v>0</v>
      </c>
      <c r="U1712">
        <v>0</v>
      </c>
      <c r="V1712">
        <v>0</v>
      </c>
      <c r="W1712" t="s">
        <v>20</v>
      </c>
      <c r="Y1712" t="s">
        <v>658</v>
      </c>
      <c r="Z1712">
        <v>340822</v>
      </c>
      <c r="AA1712">
        <v>1749</v>
      </c>
      <c r="AB1712">
        <v>37365</v>
      </c>
      <c r="AC1712" t="s">
        <v>20</v>
      </c>
      <c r="AD1712">
        <v>12402</v>
      </c>
      <c r="AE1712">
        <v>-347</v>
      </c>
      <c r="AF1712" t="s">
        <v>20</v>
      </c>
      <c r="AG1712" t="s">
        <v>20</v>
      </c>
      <c r="AH1712">
        <v>0</v>
      </c>
      <c r="AI1712">
        <v>0</v>
      </c>
      <c r="AK1712">
        <v>1</v>
      </c>
      <c r="AL1712">
        <v>0</v>
      </c>
      <c r="AM1712">
        <v>0</v>
      </c>
      <c r="AN1712">
        <v>0</v>
      </c>
      <c r="AO1712">
        <v>0</v>
      </c>
      <c r="AQ1712">
        <v>0</v>
      </c>
      <c r="AR1712" t="s">
        <v>20</v>
      </c>
      <c r="AS1712" t="s">
        <v>20</v>
      </c>
      <c r="AT1712">
        <v>0</v>
      </c>
      <c r="AU1712">
        <v>0</v>
      </c>
      <c r="AV1712">
        <v>0</v>
      </c>
      <c r="AW1712" t="s">
        <v>20</v>
      </c>
      <c r="AX1712" t="s">
        <v>20</v>
      </c>
      <c r="AZ1712" s="42" t="s">
        <v>2747</v>
      </c>
      <c r="BA1712" s="14" t="s">
        <v>2756</v>
      </c>
      <c r="BB1712" s="6" t="s">
        <v>1491</v>
      </c>
      <c r="BG1712" s="9"/>
      <c r="BI1712" t="s">
        <v>3146</v>
      </c>
    </row>
    <row r="1713" spans="1:68" x14ac:dyDescent="0.25">
      <c r="A1713" s="23" t="s">
        <v>658</v>
      </c>
      <c r="B1713" t="s">
        <v>683</v>
      </c>
      <c r="C1713" t="str">
        <f>VLOOKUP(Tabelle1[[#This Row],[bank_name]],list_all_banks!$B$1:$C$691,2,FALSE)</f>
        <v>FR313811515</v>
      </c>
      <c r="D1713" s="6" t="s">
        <v>684</v>
      </c>
      <c r="E1713" s="42" t="str">
        <f t="shared" si="26"/>
        <v>31.12.2016</v>
      </c>
      <c r="F1713">
        <v>2016</v>
      </c>
      <c r="G1713">
        <v>1</v>
      </c>
      <c r="H1713">
        <v>2</v>
      </c>
      <c r="I1713" t="s">
        <v>1382</v>
      </c>
      <c r="J1713">
        <v>1</v>
      </c>
      <c r="K1713" t="s">
        <v>658</v>
      </c>
      <c r="L1713">
        <v>0</v>
      </c>
      <c r="M1713" t="s">
        <v>14</v>
      </c>
      <c r="N1713" t="s">
        <v>91</v>
      </c>
      <c r="P1713">
        <v>0</v>
      </c>
      <c r="Q1713">
        <v>0</v>
      </c>
      <c r="R1713">
        <v>0</v>
      </c>
      <c r="S1713">
        <v>0</v>
      </c>
      <c r="U1713">
        <v>0</v>
      </c>
      <c r="V1713">
        <v>0</v>
      </c>
      <c r="W1713" t="s">
        <v>20</v>
      </c>
      <c r="Y1713" t="s">
        <v>1020</v>
      </c>
      <c r="Z1713">
        <v>23403</v>
      </c>
      <c r="AA1713">
        <v>120</v>
      </c>
      <c r="AB1713">
        <v>705</v>
      </c>
      <c r="AC1713" t="s">
        <v>20</v>
      </c>
      <c r="AD1713">
        <v>70</v>
      </c>
      <c r="AE1713">
        <v>145</v>
      </c>
      <c r="AF1713" t="s">
        <v>20</v>
      </c>
      <c r="AG1713" t="s">
        <v>20</v>
      </c>
      <c r="AH1713">
        <v>0</v>
      </c>
      <c r="AI1713">
        <v>0</v>
      </c>
      <c r="AK1713">
        <v>1</v>
      </c>
      <c r="AL1713">
        <v>0</v>
      </c>
      <c r="AM1713">
        <v>0</v>
      </c>
      <c r="AN1713">
        <v>0</v>
      </c>
      <c r="AO1713">
        <v>0</v>
      </c>
      <c r="AQ1713">
        <v>0</v>
      </c>
      <c r="AR1713" t="s">
        <v>20</v>
      </c>
      <c r="AS1713" t="s">
        <v>20</v>
      </c>
      <c r="AT1713">
        <v>0</v>
      </c>
      <c r="AU1713">
        <v>0</v>
      </c>
      <c r="AV1713">
        <v>0</v>
      </c>
      <c r="AW1713" t="s">
        <v>20</v>
      </c>
      <c r="AX1713" t="s">
        <v>20</v>
      </c>
      <c r="BA1713" s="14" t="s">
        <v>2756</v>
      </c>
      <c r="BB1713" s="6" t="s">
        <v>1491</v>
      </c>
      <c r="BG1713" s="9"/>
      <c r="BI1713" t="s">
        <v>3146</v>
      </c>
    </row>
    <row r="1714" spans="1:68" s="44" customFormat="1" ht="15.75" thickBot="1" x14ac:dyDescent="0.3">
      <c r="A1714" s="43" t="s">
        <v>658</v>
      </c>
      <c r="B1714" s="44" t="s">
        <v>683</v>
      </c>
      <c r="C1714" s="44" t="str">
        <f>VLOOKUP(Tabelle1[[#This Row],[bank_name]],list_all_banks!$B$1:$C$691,2,FALSE)</f>
        <v>FR313811515</v>
      </c>
      <c r="D1714" s="45" t="s">
        <v>684</v>
      </c>
      <c r="E1714" s="46" t="str">
        <f t="shared" si="26"/>
        <v>31.12.2016</v>
      </c>
      <c r="F1714" s="44">
        <v>2016</v>
      </c>
      <c r="G1714" s="44">
        <v>1</v>
      </c>
      <c r="H1714" s="44">
        <v>2</v>
      </c>
      <c r="I1714" s="44" t="s">
        <v>1382</v>
      </c>
      <c r="J1714" s="44">
        <v>1</v>
      </c>
      <c r="K1714" s="44" t="s">
        <v>658</v>
      </c>
      <c r="L1714" s="44">
        <v>0</v>
      </c>
      <c r="M1714" s="44" t="s">
        <v>14</v>
      </c>
      <c r="N1714" s="44" t="s">
        <v>91</v>
      </c>
      <c r="O1714" s="45"/>
      <c r="P1714" s="44">
        <v>0</v>
      </c>
      <c r="Q1714" s="44">
        <v>0</v>
      </c>
      <c r="R1714" s="44">
        <v>0</v>
      </c>
      <c r="S1714" s="44">
        <v>0</v>
      </c>
      <c r="T1714" s="45"/>
      <c r="U1714" s="44">
        <v>0</v>
      </c>
      <c r="V1714" s="44">
        <v>0</v>
      </c>
      <c r="W1714" s="44" t="s">
        <v>20</v>
      </c>
      <c r="X1714" s="45"/>
      <c r="Y1714" s="44" t="s">
        <v>239</v>
      </c>
      <c r="Z1714" s="44">
        <v>24740</v>
      </c>
      <c r="AA1714" s="44">
        <v>64</v>
      </c>
      <c r="AB1714" s="44">
        <v>6309</v>
      </c>
      <c r="AC1714" s="44" t="s">
        <v>20</v>
      </c>
      <c r="AD1714" s="44">
        <v>2620</v>
      </c>
      <c r="AE1714" s="44">
        <v>28</v>
      </c>
      <c r="AF1714" s="44" t="s">
        <v>20</v>
      </c>
      <c r="AG1714" s="44" t="s">
        <v>20</v>
      </c>
      <c r="AH1714" s="44">
        <v>0</v>
      </c>
      <c r="AI1714" s="44">
        <v>0</v>
      </c>
      <c r="AJ1714" s="45"/>
      <c r="AK1714" s="44">
        <v>1</v>
      </c>
      <c r="AL1714" s="44">
        <v>0</v>
      </c>
      <c r="AM1714" s="44">
        <v>0</v>
      </c>
      <c r="AN1714" s="44">
        <v>0</v>
      </c>
      <c r="AO1714" s="44">
        <v>0</v>
      </c>
      <c r="AP1714" s="45"/>
      <c r="AQ1714" s="44">
        <v>0</v>
      </c>
      <c r="AR1714" s="44" t="s">
        <v>20</v>
      </c>
      <c r="AS1714" s="44" t="s">
        <v>20</v>
      </c>
      <c r="AT1714" s="44">
        <v>0</v>
      </c>
      <c r="AU1714" s="44">
        <v>0</v>
      </c>
      <c r="AV1714" s="44">
        <v>0</v>
      </c>
      <c r="AW1714" s="44" t="s">
        <v>20</v>
      </c>
      <c r="AX1714" s="44" t="s">
        <v>20</v>
      </c>
      <c r="AY1714" s="45"/>
      <c r="AZ1714" s="46"/>
      <c r="BA1714" s="47" t="s">
        <v>2756</v>
      </c>
      <c r="BB1714" s="45" t="s">
        <v>1491</v>
      </c>
      <c r="BH1714" s="45"/>
      <c r="BI1714" t="s">
        <v>3146</v>
      </c>
    </row>
    <row r="1715" spans="1:68" x14ac:dyDescent="0.25">
      <c r="A1715" s="23" t="s">
        <v>658</v>
      </c>
      <c r="B1715" t="s">
        <v>685</v>
      </c>
      <c r="C1715" t="str">
        <f>VLOOKUP(Tabelle1[[#This Row],[bank_name]],list_all_banks!$B$1:$C$691,2,FALSE)</f>
        <v>FR314222902</v>
      </c>
      <c r="D1715" s="6" t="s">
        <v>686</v>
      </c>
      <c r="E1715" s="42" t="str">
        <f t="shared" si="26"/>
        <v>31.12.</v>
      </c>
      <c r="BG1715" s="9"/>
    </row>
    <row r="1716" spans="1:68" x14ac:dyDescent="0.25">
      <c r="A1716" s="23" t="s">
        <v>658</v>
      </c>
      <c r="B1716" t="s">
        <v>687</v>
      </c>
      <c r="C1716" t="str">
        <f>VLOOKUP(Tabelle1[[#This Row],[bank_name]],list_all_banks!$B$1:$C$691,2,FALSE)</f>
        <v>FR320252489</v>
      </c>
      <c r="D1716" s="6" t="s">
        <v>688</v>
      </c>
      <c r="E1716" s="42" t="str">
        <f t="shared" si="26"/>
        <v>31.12.</v>
      </c>
      <c r="AK1716" s="9"/>
      <c r="AQ1716" s="9"/>
      <c r="BG1716" s="9"/>
    </row>
    <row r="1717" spans="1:68" s="44" customFormat="1" ht="15.75" thickBot="1" x14ac:dyDescent="0.3">
      <c r="A1717" s="43" t="s">
        <v>658</v>
      </c>
      <c r="B1717" s="44" t="s">
        <v>689</v>
      </c>
      <c r="C1717" s="44" t="str">
        <f>VLOOKUP(Tabelle1[[#This Row],[bank_name]],list_all_banks!$B$1:$C$691,2,FALSE)</f>
        <v>FR325307106</v>
      </c>
      <c r="D1717" s="45" t="s">
        <v>690</v>
      </c>
      <c r="E1717" s="46" t="str">
        <f t="shared" ref="E1717:E1780" si="27">CONCATENATE($E$2,F1717)</f>
        <v>31.12.</v>
      </c>
      <c r="O1717" s="45"/>
      <c r="T1717" s="45"/>
      <c r="X1717" s="45"/>
      <c r="AJ1717" s="45"/>
      <c r="AP1717" s="45"/>
      <c r="AY1717" s="45"/>
      <c r="AZ1717" s="46"/>
      <c r="BB1717" s="45"/>
      <c r="BH1717" s="45"/>
      <c r="BI1717" s="9"/>
    </row>
    <row r="1718" spans="1:68" x14ac:dyDescent="0.25">
      <c r="A1718" s="51" t="s">
        <v>658</v>
      </c>
      <c r="B1718" s="52" t="s">
        <v>691</v>
      </c>
      <c r="C1718" s="53" t="str">
        <f>VLOOKUP(Tabelle1[[#This Row],[bank_name]],list_all_banks!$B$1:$C$691,2,FALSE)</f>
        <v>FR325952224</v>
      </c>
      <c r="D1718" s="10" t="s">
        <v>692</v>
      </c>
      <c r="E1718" s="42" t="str">
        <f t="shared" si="27"/>
        <v>31.12.2014</v>
      </c>
      <c r="F1718" s="53">
        <v>2014</v>
      </c>
      <c r="G1718" s="53">
        <v>1</v>
      </c>
      <c r="H1718" s="53">
        <v>2</v>
      </c>
      <c r="I1718" s="53">
        <v>1</v>
      </c>
      <c r="J1718" s="53">
        <v>2</v>
      </c>
      <c r="K1718" s="53" t="s">
        <v>658</v>
      </c>
      <c r="L1718" s="53">
        <v>1</v>
      </c>
      <c r="M1718" s="53" t="s">
        <v>14</v>
      </c>
      <c r="N1718" s="53" t="s">
        <v>19</v>
      </c>
      <c r="O1718" s="10"/>
      <c r="P1718" s="53">
        <v>1</v>
      </c>
      <c r="Q1718" s="53">
        <v>0</v>
      </c>
      <c r="R1718" s="53">
        <v>1</v>
      </c>
      <c r="S1718" s="53">
        <v>0</v>
      </c>
      <c r="T1718" s="10"/>
      <c r="U1718" s="53">
        <v>2</v>
      </c>
      <c r="V1718" s="53">
        <v>0</v>
      </c>
      <c r="W1718" s="53" t="s">
        <v>20</v>
      </c>
      <c r="X1718" s="10"/>
      <c r="Y1718" s="53" t="s">
        <v>820</v>
      </c>
      <c r="Z1718" s="53">
        <v>89</v>
      </c>
      <c r="AA1718" s="53">
        <v>250</v>
      </c>
      <c r="AB1718" s="53">
        <v>41</v>
      </c>
      <c r="AC1718" s="53" t="s">
        <v>20</v>
      </c>
      <c r="AD1718" s="53">
        <v>20</v>
      </c>
      <c r="AE1718" s="53">
        <v>-10</v>
      </c>
      <c r="AF1718" s="53" t="s">
        <v>20</v>
      </c>
      <c r="AG1718" s="53" t="s">
        <v>20</v>
      </c>
      <c r="AH1718" s="53">
        <v>0</v>
      </c>
      <c r="AI1718" s="53">
        <v>0</v>
      </c>
      <c r="AJ1718" s="10"/>
      <c r="AK1718" s="53">
        <v>0</v>
      </c>
      <c r="AL1718" s="53">
        <v>0</v>
      </c>
      <c r="AM1718" s="53">
        <v>2</v>
      </c>
      <c r="AN1718" s="53">
        <v>0</v>
      </c>
      <c r="AO1718" s="53">
        <v>0</v>
      </c>
      <c r="AP1718" s="10"/>
      <c r="AQ1718" s="53">
        <v>1</v>
      </c>
      <c r="AR1718" s="53">
        <v>2</v>
      </c>
      <c r="AS1718" s="53">
        <v>1</v>
      </c>
      <c r="AT1718" s="53">
        <v>1</v>
      </c>
      <c r="AU1718" s="53">
        <v>0</v>
      </c>
      <c r="AV1718" s="53">
        <v>0</v>
      </c>
      <c r="AW1718" s="53" t="s">
        <v>1382</v>
      </c>
      <c r="AX1718" s="53" t="s">
        <v>1382</v>
      </c>
      <c r="AY1718" s="10"/>
      <c r="AZ1718" s="54" t="s">
        <v>2748</v>
      </c>
      <c r="BA1718" s="55" t="s">
        <v>2757</v>
      </c>
      <c r="BB1718" s="10" t="s">
        <v>1492</v>
      </c>
      <c r="BC1718" s="9"/>
      <c r="BD1718" s="9"/>
      <c r="BE1718" s="9"/>
      <c r="BF1718" s="9"/>
      <c r="BG1718" s="9"/>
      <c r="BI1718" t="s">
        <v>3146</v>
      </c>
    </row>
    <row r="1719" spans="1:68" x14ac:dyDescent="0.25">
      <c r="A1719" s="51" t="s">
        <v>658</v>
      </c>
      <c r="B1719" s="53" t="s">
        <v>691</v>
      </c>
      <c r="C1719" s="53" t="str">
        <f>VLOOKUP(Tabelle1[[#This Row],[bank_name]],list_all_banks!$B$1:$C$691,2,FALSE)</f>
        <v>FR325952224</v>
      </c>
      <c r="D1719" s="10" t="s">
        <v>692</v>
      </c>
      <c r="E1719" s="42" t="str">
        <f t="shared" si="27"/>
        <v>31.12.2014</v>
      </c>
      <c r="F1719" s="53">
        <v>2014</v>
      </c>
      <c r="G1719" s="53">
        <v>1</v>
      </c>
      <c r="H1719" s="53">
        <v>2</v>
      </c>
      <c r="I1719" s="53">
        <v>1</v>
      </c>
      <c r="J1719" s="53">
        <v>2</v>
      </c>
      <c r="K1719" s="53" t="s">
        <v>658</v>
      </c>
      <c r="L1719" s="53">
        <v>1</v>
      </c>
      <c r="M1719" s="53" t="s">
        <v>14</v>
      </c>
      <c r="N1719" s="53" t="s">
        <v>19</v>
      </c>
      <c r="O1719" s="10"/>
      <c r="P1719" s="53">
        <v>1</v>
      </c>
      <c r="Q1719" s="53">
        <v>0</v>
      </c>
      <c r="R1719" s="53">
        <v>1</v>
      </c>
      <c r="S1719" s="53">
        <v>0</v>
      </c>
      <c r="T1719" s="10"/>
      <c r="U1719" s="53">
        <v>2</v>
      </c>
      <c r="V1719" s="53">
        <v>0</v>
      </c>
      <c r="W1719" s="53" t="s">
        <v>20</v>
      </c>
      <c r="X1719" s="10"/>
      <c r="Y1719" s="53" t="s">
        <v>1711</v>
      </c>
      <c r="Z1719" s="53" t="s">
        <v>20</v>
      </c>
      <c r="AA1719" s="53" t="s">
        <v>20</v>
      </c>
      <c r="AB1719" s="53" t="s">
        <v>20</v>
      </c>
      <c r="AC1719" s="53" t="s">
        <v>20</v>
      </c>
      <c r="AD1719" s="53" t="s">
        <v>20</v>
      </c>
      <c r="AE1719" s="53" t="s">
        <v>20</v>
      </c>
      <c r="AF1719" s="53" t="s">
        <v>20</v>
      </c>
      <c r="AG1719" s="53" t="s">
        <v>20</v>
      </c>
      <c r="AH1719" s="53">
        <v>0</v>
      </c>
      <c r="AI1719" s="53">
        <v>0</v>
      </c>
      <c r="AJ1719" s="10"/>
      <c r="AK1719" s="53">
        <v>0</v>
      </c>
      <c r="AL1719" s="53">
        <v>0</v>
      </c>
      <c r="AM1719" s="53">
        <v>2</v>
      </c>
      <c r="AN1719" s="53">
        <v>0</v>
      </c>
      <c r="AO1719" s="53">
        <v>0</v>
      </c>
      <c r="AP1719" s="10"/>
      <c r="AQ1719" s="53">
        <v>1</v>
      </c>
      <c r="AR1719" s="53">
        <v>2</v>
      </c>
      <c r="AS1719" s="53">
        <v>1</v>
      </c>
      <c r="AT1719" s="53">
        <v>1</v>
      </c>
      <c r="AU1719" s="53">
        <v>0</v>
      </c>
      <c r="AV1719" s="53">
        <v>0</v>
      </c>
      <c r="AW1719" s="53" t="s">
        <v>1382</v>
      </c>
      <c r="AX1719" s="53" t="s">
        <v>1382</v>
      </c>
      <c r="AY1719" s="10"/>
      <c r="AZ1719" s="54"/>
      <c r="BA1719" s="55" t="s">
        <v>2757</v>
      </c>
      <c r="BB1719" s="10" t="s">
        <v>1492</v>
      </c>
      <c r="BG1719" s="9"/>
      <c r="BI1719" t="s">
        <v>3146</v>
      </c>
    </row>
    <row r="1720" spans="1:68" x14ac:dyDescent="0.25">
      <c r="A1720" s="51" t="s">
        <v>658</v>
      </c>
      <c r="B1720" s="53" t="s">
        <v>691</v>
      </c>
      <c r="C1720" s="53" t="str">
        <f>VLOOKUP(Tabelle1[[#This Row],[bank_name]],list_all_banks!$B$1:$C$691,2,FALSE)</f>
        <v>FR325952224</v>
      </c>
      <c r="D1720" s="10" t="s">
        <v>692</v>
      </c>
      <c r="E1720" s="42" t="str">
        <f t="shared" si="27"/>
        <v>31.12.2014</v>
      </c>
      <c r="F1720" s="53">
        <v>2014</v>
      </c>
      <c r="G1720" s="53">
        <v>1</v>
      </c>
      <c r="H1720" s="53">
        <v>2</v>
      </c>
      <c r="I1720" s="53">
        <v>1</v>
      </c>
      <c r="J1720" s="53">
        <v>2</v>
      </c>
      <c r="K1720" s="53" t="s">
        <v>658</v>
      </c>
      <c r="L1720" s="53">
        <v>1</v>
      </c>
      <c r="M1720" s="53" t="s">
        <v>14</v>
      </c>
      <c r="N1720" s="53" t="s">
        <v>19</v>
      </c>
      <c r="O1720" s="10"/>
      <c r="P1720" s="53">
        <v>1</v>
      </c>
      <c r="Q1720" s="53">
        <v>0</v>
      </c>
      <c r="R1720" s="53">
        <v>1</v>
      </c>
      <c r="S1720" s="53">
        <v>0</v>
      </c>
      <c r="T1720" s="10"/>
      <c r="U1720" s="53">
        <v>2</v>
      </c>
      <c r="V1720" s="53">
        <v>0</v>
      </c>
      <c r="W1720" s="53" t="s">
        <v>20</v>
      </c>
      <c r="X1720" s="10"/>
      <c r="Y1720" s="53" t="s">
        <v>1</v>
      </c>
      <c r="Z1720" s="53">
        <v>75</v>
      </c>
      <c r="AA1720" s="53">
        <v>209</v>
      </c>
      <c r="AB1720" s="53">
        <v>23</v>
      </c>
      <c r="AC1720" s="53" t="s">
        <v>20</v>
      </c>
      <c r="AD1720" s="53">
        <v>15</v>
      </c>
      <c r="AE1720" s="53">
        <v>19</v>
      </c>
      <c r="AF1720" s="53" t="s">
        <v>20</v>
      </c>
      <c r="AG1720" s="53" t="s">
        <v>20</v>
      </c>
      <c r="AH1720" s="53">
        <v>0</v>
      </c>
      <c r="AI1720" s="53">
        <v>0</v>
      </c>
      <c r="AJ1720" s="10"/>
      <c r="AK1720" s="53">
        <v>0</v>
      </c>
      <c r="AL1720" s="53">
        <v>0</v>
      </c>
      <c r="AM1720" s="53">
        <v>2</v>
      </c>
      <c r="AN1720" s="53">
        <v>0</v>
      </c>
      <c r="AO1720" s="53">
        <v>0</v>
      </c>
      <c r="AP1720" s="10"/>
      <c r="AQ1720" s="53">
        <v>1</v>
      </c>
      <c r="AR1720" s="53">
        <v>2</v>
      </c>
      <c r="AS1720" s="53">
        <v>1</v>
      </c>
      <c r="AT1720" s="53">
        <v>1</v>
      </c>
      <c r="AU1720" s="53">
        <v>0</v>
      </c>
      <c r="AV1720" s="53">
        <v>0</v>
      </c>
      <c r="AW1720" s="53" t="s">
        <v>1382</v>
      </c>
      <c r="AX1720" s="53" t="s">
        <v>1382</v>
      </c>
      <c r="AY1720" s="10"/>
      <c r="AZ1720" s="54"/>
      <c r="BA1720" s="55" t="s">
        <v>2757</v>
      </c>
      <c r="BB1720" s="10" t="s">
        <v>1492</v>
      </c>
      <c r="BC1720" s="9"/>
      <c r="BD1720" s="9"/>
      <c r="BE1720" s="9"/>
      <c r="BF1720" s="9"/>
      <c r="BG1720" s="9"/>
      <c r="BI1720" t="s">
        <v>3146</v>
      </c>
      <c r="BJ1720" s="9"/>
      <c r="BK1720" s="9"/>
      <c r="BL1720" s="9"/>
      <c r="BM1720" s="9"/>
      <c r="BN1720" s="9"/>
      <c r="BO1720" s="9"/>
      <c r="BP1720" s="9"/>
    </row>
    <row r="1721" spans="1:68" x14ac:dyDescent="0.25">
      <c r="A1721" s="51" t="s">
        <v>658</v>
      </c>
      <c r="B1721" s="53" t="s">
        <v>691</v>
      </c>
      <c r="C1721" s="53" t="str">
        <f>VLOOKUP(Tabelle1[[#This Row],[bank_name]],list_all_banks!$B$1:$C$691,2,FALSE)</f>
        <v>FR325952224</v>
      </c>
      <c r="D1721" s="10" t="s">
        <v>692</v>
      </c>
      <c r="E1721" s="42" t="str">
        <f t="shared" si="27"/>
        <v>31.12.2014</v>
      </c>
      <c r="F1721" s="53">
        <v>2014</v>
      </c>
      <c r="G1721" s="53">
        <v>1</v>
      </c>
      <c r="H1721" s="53">
        <v>2</v>
      </c>
      <c r="I1721" s="53">
        <v>1</v>
      </c>
      <c r="J1721" s="53">
        <v>2</v>
      </c>
      <c r="K1721" s="53" t="s">
        <v>658</v>
      </c>
      <c r="L1721" s="53">
        <v>1</v>
      </c>
      <c r="M1721" s="53" t="s">
        <v>14</v>
      </c>
      <c r="N1721" s="53" t="s">
        <v>19</v>
      </c>
      <c r="O1721" s="10"/>
      <c r="P1721" s="53">
        <v>1</v>
      </c>
      <c r="Q1721" s="53">
        <v>0</v>
      </c>
      <c r="R1721" s="53">
        <v>1</v>
      </c>
      <c r="S1721" s="53">
        <v>0</v>
      </c>
      <c r="T1721" s="10"/>
      <c r="U1721" s="53">
        <v>2</v>
      </c>
      <c r="V1721" s="53">
        <v>0</v>
      </c>
      <c r="W1721" s="53" t="s">
        <v>20</v>
      </c>
      <c r="X1721" s="10"/>
      <c r="Y1721" s="5" t="s">
        <v>1632</v>
      </c>
      <c r="Z1721" s="5">
        <v>33</v>
      </c>
      <c r="AA1721" s="5">
        <v>19</v>
      </c>
      <c r="AB1721" s="5">
        <v>27</v>
      </c>
      <c r="AC1721" s="5" t="s">
        <v>20</v>
      </c>
      <c r="AD1721" s="5">
        <v>10</v>
      </c>
      <c r="AE1721" s="5" t="s">
        <v>20</v>
      </c>
      <c r="AF1721" s="5" t="s">
        <v>20</v>
      </c>
      <c r="AG1721" s="5" t="s">
        <v>20</v>
      </c>
      <c r="AH1721" s="53">
        <v>0</v>
      </c>
      <c r="AI1721" s="53">
        <v>0</v>
      </c>
      <c r="AJ1721" s="10"/>
      <c r="AK1721" s="53">
        <v>0</v>
      </c>
      <c r="AL1721" s="53">
        <v>0</v>
      </c>
      <c r="AM1721" s="53">
        <v>2</v>
      </c>
      <c r="AN1721" s="53">
        <v>0</v>
      </c>
      <c r="AO1721" s="53">
        <v>0</v>
      </c>
      <c r="AP1721" s="10"/>
      <c r="AQ1721" s="53">
        <v>1</v>
      </c>
      <c r="AR1721" s="53">
        <v>2</v>
      </c>
      <c r="AS1721" s="53">
        <v>1</v>
      </c>
      <c r="AT1721" s="53">
        <v>1</v>
      </c>
      <c r="AU1721" s="53">
        <v>0</v>
      </c>
      <c r="AV1721" s="53">
        <v>0</v>
      </c>
      <c r="AW1721" s="53" t="s">
        <v>1382</v>
      </c>
      <c r="AX1721" s="53" t="s">
        <v>1382</v>
      </c>
      <c r="AY1721" s="10"/>
      <c r="AZ1721" s="54"/>
      <c r="BA1721" s="55" t="s">
        <v>2757</v>
      </c>
      <c r="BB1721" s="10" t="s">
        <v>1492</v>
      </c>
      <c r="BG1721" s="9"/>
      <c r="BI1721" t="s">
        <v>3146</v>
      </c>
    </row>
    <row r="1722" spans="1:68" x14ac:dyDescent="0.25">
      <c r="A1722" s="51" t="s">
        <v>658</v>
      </c>
      <c r="B1722" s="53" t="s">
        <v>691</v>
      </c>
      <c r="C1722" s="53" t="str">
        <f>VLOOKUP(Tabelle1[[#This Row],[bank_name]],list_all_banks!$B$1:$C$691,2,FALSE)</f>
        <v>FR325952224</v>
      </c>
      <c r="D1722" s="10" t="s">
        <v>692</v>
      </c>
      <c r="E1722" s="42" t="str">
        <f t="shared" si="27"/>
        <v>31.12.2014</v>
      </c>
      <c r="F1722" s="53">
        <v>2014</v>
      </c>
      <c r="G1722" s="53">
        <v>1</v>
      </c>
      <c r="H1722" s="53">
        <v>2</v>
      </c>
      <c r="I1722" s="53">
        <v>1</v>
      </c>
      <c r="J1722" s="53">
        <v>2</v>
      </c>
      <c r="K1722" s="53" t="s">
        <v>658</v>
      </c>
      <c r="L1722" s="53">
        <v>1</v>
      </c>
      <c r="M1722" s="53" t="s">
        <v>14</v>
      </c>
      <c r="N1722" s="53" t="s">
        <v>19</v>
      </c>
      <c r="O1722" s="10"/>
      <c r="P1722" s="53">
        <v>1</v>
      </c>
      <c r="Q1722" s="53">
        <v>0</v>
      </c>
      <c r="R1722" s="53">
        <v>1</v>
      </c>
      <c r="S1722" s="53">
        <v>0</v>
      </c>
      <c r="T1722" s="10"/>
      <c r="U1722" s="53">
        <v>2</v>
      </c>
      <c r="V1722" s="53">
        <v>0</v>
      </c>
      <c r="W1722" s="53" t="s">
        <v>20</v>
      </c>
      <c r="X1722" s="10"/>
      <c r="Y1722" s="5" t="s">
        <v>154</v>
      </c>
      <c r="Z1722" s="5">
        <v>9</v>
      </c>
      <c r="AA1722" s="5">
        <v>39</v>
      </c>
      <c r="AB1722" s="5">
        <v>2</v>
      </c>
      <c r="AC1722" s="5" t="s">
        <v>20</v>
      </c>
      <c r="AD1722" s="5">
        <v>1</v>
      </c>
      <c r="AE1722" s="5">
        <v>-1</v>
      </c>
      <c r="AF1722" s="5" t="s">
        <v>20</v>
      </c>
      <c r="AG1722" s="5" t="s">
        <v>20</v>
      </c>
      <c r="AH1722" s="53">
        <v>0</v>
      </c>
      <c r="AI1722" s="53">
        <v>0</v>
      </c>
      <c r="AJ1722" s="10"/>
      <c r="AK1722" s="53">
        <v>0</v>
      </c>
      <c r="AL1722" s="53">
        <v>0</v>
      </c>
      <c r="AM1722" s="53">
        <v>2</v>
      </c>
      <c r="AN1722" s="53">
        <v>0</v>
      </c>
      <c r="AO1722" s="53">
        <v>0</v>
      </c>
      <c r="AP1722" s="10"/>
      <c r="AQ1722" s="53">
        <v>1</v>
      </c>
      <c r="AR1722" s="53">
        <v>2</v>
      </c>
      <c r="AS1722" s="53">
        <v>1</v>
      </c>
      <c r="AT1722" s="53">
        <v>1</v>
      </c>
      <c r="AU1722" s="53">
        <v>0</v>
      </c>
      <c r="AV1722" s="53">
        <v>0</v>
      </c>
      <c r="AW1722" s="53" t="s">
        <v>1382</v>
      </c>
      <c r="AX1722" s="53" t="s">
        <v>1382</v>
      </c>
      <c r="AY1722" s="10"/>
      <c r="AZ1722" s="54"/>
      <c r="BA1722" s="55" t="s">
        <v>2757</v>
      </c>
      <c r="BB1722" s="10" t="s">
        <v>1492</v>
      </c>
      <c r="BG1722" s="9"/>
      <c r="BI1722" t="s">
        <v>3146</v>
      </c>
    </row>
    <row r="1723" spans="1:68" x14ac:dyDescent="0.25">
      <c r="A1723" s="51" t="s">
        <v>658</v>
      </c>
      <c r="B1723" s="53" t="s">
        <v>691</v>
      </c>
      <c r="C1723" s="53" t="str">
        <f>VLOOKUP(Tabelle1[[#This Row],[bank_name]],list_all_banks!$B$1:$C$691,2,FALSE)</f>
        <v>FR325952224</v>
      </c>
      <c r="D1723" s="10" t="s">
        <v>692</v>
      </c>
      <c r="E1723" s="42" t="str">
        <f t="shared" si="27"/>
        <v>31.12.2014</v>
      </c>
      <c r="F1723" s="53">
        <v>2014</v>
      </c>
      <c r="G1723" s="53">
        <v>1</v>
      </c>
      <c r="H1723" s="53">
        <v>2</v>
      </c>
      <c r="I1723" s="53">
        <v>1</v>
      </c>
      <c r="J1723" s="53">
        <v>2</v>
      </c>
      <c r="K1723" s="53" t="s">
        <v>658</v>
      </c>
      <c r="L1723" s="53">
        <v>1</v>
      </c>
      <c r="M1723" s="53" t="s">
        <v>14</v>
      </c>
      <c r="N1723" s="53" t="s">
        <v>19</v>
      </c>
      <c r="O1723" s="10"/>
      <c r="P1723" s="53">
        <v>1</v>
      </c>
      <c r="Q1723" s="53">
        <v>0</v>
      </c>
      <c r="R1723" s="53">
        <v>1</v>
      </c>
      <c r="S1723" s="53">
        <v>0</v>
      </c>
      <c r="T1723" s="10"/>
      <c r="U1723" s="53">
        <v>2</v>
      </c>
      <c r="V1723" s="53">
        <v>0</v>
      </c>
      <c r="W1723" s="53" t="s">
        <v>20</v>
      </c>
      <c r="X1723" s="10"/>
      <c r="Y1723" s="53" t="s">
        <v>239</v>
      </c>
      <c r="Z1723" s="53">
        <v>32</v>
      </c>
      <c r="AA1723" s="53">
        <v>82</v>
      </c>
      <c r="AB1723" s="53">
        <v>11</v>
      </c>
      <c r="AC1723" s="53" t="s">
        <v>20</v>
      </c>
      <c r="AD1723" s="53">
        <v>2</v>
      </c>
      <c r="AE1723" s="53">
        <v>1</v>
      </c>
      <c r="AF1723" s="53" t="s">
        <v>20</v>
      </c>
      <c r="AG1723" s="53" t="s">
        <v>20</v>
      </c>
      <c r="AH1723" s="53">
        <v>0</v>
      </c>
      <c r="AI1723" s="53">
        <v>0</v>
      </c>
      <c r="AJ1723" s="10"/>
      <c r="AK1723" s="53">
        <v>0</v>
      </c>
      <c r="AL1723" s="53">
        <v>0</v>
      </c>
      <c r="AM1723" s="53">
        <v>2</v>
      </c>
      <c r="AN1723" s="53">
        <v>0</v>
      </c>
      <c r="AO1723" s="53">
        <v>0</v>
      </c>
      <c r="AP1723" s="10"/>
      <c r="AQ1723" s="53">
        <v>1</v>
      </c>
      <c r="AR1723" s="53">
        <v>2</v>
      </c>
      <c r="AS1723" s="53">
        <v>1</v>
      </c>
      <c r="AT1723" s="53">
        <v>1</v>
      </c>
      <c r="AU1723" s="53">
        <v>0</v>
      </c>
      <c r="AV1723" s="53">
        <v>0</v>
      </c>
      <c r="AW1723" s="53" t="s">
        <v>1382</v>
      </c>
      <c r="AX1723" s="53" t="s">
        <v>1382</v>
      </c>
      <c r="AY1723" s="10"/>
      <c r="AZ1723" s="54"/>
      <c r="BA1723" s="55" t="s">
        <v>2757</v>
      </c>
      <c r="BB1723" s="10" t="s">
        <v>1492</v>
      </c>
      <c r="BC1723" s="9"/>
      <c r="BD1723" s="9"/>
      <c r="BE1723" s="9"/>
      <c r="BF1723" s="9"/>
      <c r="BG1723" s="9"/>
      <c r="BI1723" t="s">
        <v>3146</v>
      </c>
    </row>
    <row r="1724" spans="1:68" x14ac:dyDescent="0.25">
      <c r="A1724" s="51" t="s">
        <v>658</v>
      </c>
      <c r="B1724" s="53" t="s">
        <v>691</v>
      </c>
      <c r="C1724" s="53" t="str">
        <f>VLOOKUP(Tabelle1[[#This Row],[bank_name]],list_all_banks!$B$1:$C$691,2,FALSE)</f>
        <v>FR325952224</v>
      </c>
      <c r="D1724" s="10" t="s">
        <v>692</v>
      </c>
      <c r="E1724" s="42" t="str">
        <f t="shared" si="27"/>
        <v>31.12.2014</v>
      </c>
      <c r="F1724" s="53">
        <v>2014</v>
      </c>
      <c r="G1724" s="53">
        <v>1</v>
      </c>
      <c r="H1724" s="53">
        <v>2</v>
      </c>
      <c r="I1724" s="53">
        <v>1</v>
      </c>
      <c r="J1724" s="53">
        <v>2</v>
      </c>
      <c r="K1724" s="53" t="s">
        <v>658</v>
      </c>
      <c r="L1724" s="53">
        <v>1</v>
      </c>
      <c r="M1724" s="53" t="s">
        <v>14</v>
      </c>
      <c r="N1724" s="53" t="s">
        <v>19</v>
      </c>
      <c r="O1724" s="10"/>
      <c r="P1724" s="53">
        <v>1</v>
      </c>
      <c r="Q1724" s="53">
        <v>0</v>
      </c>
      <c r="R1724" s="53">
        <v>1</v>
      </c>
      <c r="S1724" s="53">
        <v>0</v>
      </c>
      <c r="T1724" s="10"/>
      <c r="U1724" s="53">
        <v>2</v>
      </c>
      <c r="V1724" s="53">
        <v>0</v>
      </c>
      <c r="W1724" s="53" t="s">
        <v>20</v>
      </c>
      <c r="X1724" s="10"/>
      <c r="Y1724" s="5" t="s">
        <v>1677</v>
      </c>
      <c r="Z1724" s="5">
        <v>61</v>
      </c>
      <c r="AA1724" s="5">
        <v>159</v>
      </c>
      <c r="AB1724" s="5">
        <v>25</v>
      </c>
      <c r="AC1724" s="5" t="s">
        <v>20</v>
      </c>
      <c r="AD1724" s="5">
        <v>10</v>
      </c>
      <c r="AE1724" s="5">
        <v>-2</v>
      </c>
      <c r="AF1724" s="5" t="s">
        <v>20</v>
      </c>
      <c r="AG1724" s="5" t="s">
        <v>20</v>
      </c>
      <c r="AH1724" s="53">
        <v>0</v>
      </c>
      <c r="AI1724" s="53">
        <v>0</v>
      </c>
      <c r="AJ1724" s="10"/>
      <c r="AK1724" s="53">
        <v>0</v>
      </c>
      <c r="AL1724" s="53">
        <v>0</v>
      </c>
      <c r="AM1724" s="53">
        <v>2</v>
      </c>
      <c r="AN1724" s="53">
        <v>0</v>
      </c>
      <c r="AO1724" s="53">
        <v>0</v>
      </c>
      <c r="AP1724" s="10"/>
      <c r="AQ1724" s="53">
        <v>1</v>
      </c>
      <c r="AR1724" s="53">
        <v>2</v>
      </c>
      <c r="AS1724" s="53">
        <v>1</v>
      </c>
      <c r="AT1724" s="53">
        <v>1</v>
      </c>
      <c r="AU1724" s="53">
        <v>0</v>
      </c>
      <c r="AV1724" s="53">
        <v>0</v>
      </c>
      <c r="AW1724" s="53" t="s">
        <v>1382</v>
      </c>
      <c r="AX1724" s="53" t="s">
        <v>1382</v>
      </c>
      <c r="AY1724" s="10"/>
      <c r="AZ1724" s="54"/>
      <c r="BA1724" s="55" t="s">
        <v>2757</v>
      </c>
      <c r="BB1724" s="10" t="s">
        <v>1492</v>
      </c>
      <c r="BG1724" s="9"/>
      <c r="BI1724" t="s">
        <v>3146</v>
      </c>
    </row>
    <row r="1725" spans="1:68" x14ac:dyDescent="0.25">
      <c r="A1725" s="51" t="s">
        <v>658</v>
      </c>
      <c r="B1725" s="53" t="s">
        <v>691</v>
      </c>
      <c r="C1725" s="53" t="str">
        <f>VLOOKUP(Tabelle1[[#This Row],[bank_name]],list_all_banks!$B$1:$C$691,2,FALSE)</f>
        <v>FR325952224</v>
      </c>
      <c r="D1725" s="10" t="s">
        <v>692</v>
      </c>
      <c r="E1725" s="42" t="str">
        <f t="shared" si="27"/>
        <v>31.12.2014</v>
      </c>
      <c r="F1725" s="53">
        <v>2014</v>
      </c>
      <c r="G1725" s="53">
        <v>1</v>
      </c>
      <c r="H1725" s="53">
        <v>2</v>
      </c>
      <c r="I1725" s="53">
        <v>1</v>
      </c>
      <c r="J1725" s="53">
        <v>2</v>
      </c>
      <c r="K1725" s="53" t="s">
        <v>658</v>
      </c>
      <c r="L1725" s="53">
        <v>1</v>
      </c>
      <c r="M1725" s="53" t="s">
        <v>14</v>
      </c>
      <c r="N1725" s="53" t="s">
        <v>19</v>
      </c>
      <c r="O1725" s="10"/>
      <c r="P1725" s="53">
        <v>1</v>
      </c>
      <c r="Q1725" s="53">
        <v>0</v>
      </c>
      <c r="R1725" s="53">
        <v>1</v>
      </c>
      <c r="S1725" s="53">
        <v>0</v>
      </c>
      <c r="T1725" s="10"/>
      <c r="U1725" s="53">
        <v>2</v>
      </c>
      <c r="V1725" s="53">
        <v>0</v>
      </c>
      <c r="W1725" s="53" t="s">
        <v>20</v>
      </c>
      <c r="X1725" s="10"/>
      <c r="Y1725" s="5" t="s">
        <v>1660</v>
      </c>
      <c r="Z1725" s="5">
        <v>63</v>
      </c>
      <c r="AA1725" s="5">
        <v>282</v>
      </c>
      <c r="AB1725" s="5">
        <v>34</v>
      </c>
      <c r="AC1725" s="5" t="s">
        <v>20</v>
      </c>
      <c r="AD1725" s="5">
        <v>10</v>
      </c>
      <c r="AE1725" s="5">
        <v>-1</v>
      </c>
      <c r="AF1725" s="5" t="s">
        <v>20</v>
      </c>
      <c r="AG1725" s="5" t="s">
        <v>20</v>
      </c>
      <c r="AH1725" s="53">
        <v>0</v>
      </c>
      <c r="AI1725" s="53">
        <v>0</v>
      </c>
      <c r="AJ1725" s="10"/>
      <c r="AK1725" s="53">
        <v>0</v>
      </c>
      <c r="AL1725" s="53">
        <v>0</v>
      </c>
      <c r="AM1725" s="53">
        <v>2</v>
      </c>
      <c r="AN1725" s="53">
        <v>0</v>
      </c>
      <c r="AO1725" s="53">
        <v>0</v>
      </c>
      <c r="AP1725" s="10"/>
      <c r="AQ1725" s="53">
        <v>1</v>
      </c>
      <c r="AR1725" s="53">
        <v>2</v>
      </c>
      <c r="AS1725" s="53">
        <v>1</v>
      </c>
      <c r="AT1725" s="53">
        <v>1</v>
      </c>
      <c r="AU1725" s="53">
        <v>0</v>
      </c>
      <c r="AV1725" s="53">
        <v>0</v>
      </c>
      <c r="AW1725" s="53" t="s">
        <v>1382</v>
      </c>
      <c r="AX1725" s="53" t="s">
        <v>1382</v>
      </c>
      <c r="AY1725" s="10"/>
      <c r="AZ1725" s="54"/>
      <c r="BA1725" s="55" t="s">
        <v>2757</v>
      </c>
      <c r="BB1725" s="10" t="s">
        <v>1492</v>
      </c>
      <c r="BG1725" s="9"/>
      <c r="BI1725" t="s">
        <v>3146</v>
      </c>
    </row>
    <row r="1726" spans="1:68" x14ac:dyDescent="0.25">
      <c r="A1726" s="51" t="s">
        <v>658</v>
      </c>
      <c r="B1726" s="53" t="s">
        <v>691</v>
      </c>
      <c r="C1726" s="53" t="str">
        <f>VLOOKUP(Tabelle1[[#This Row],[bank_name]],list_all_banks!$B$1:$C$691,2,FALSE)</f>
        <v>FR325952224</v>
      </c>
      <c r="D1726" s="10" t="s">
        <v>692</v>
      </c>
      <c r="E1726" s="42" t="str">
        <f t="shared" si="27"/>
        <v>31.12.2014</v>
      </c>
      <c r="F1726" s="53">
        <v>2014</v>
      </c>
      <c r="G1726" s="53">
        <v>1</v>
      </c>
      <c r="H1726" s="53">
        <v>2</v>
      </c>
      <c r="I1726" s="53">
        <v>1</v>
      </c>
      <c r="J1726" s="53">
        <v>2</v>
      </c>
      <c r="K1726" s="53" t="s">
        <v>658</v>
      </c>
      <c r="L1726" s="53">
        <v>1</v>
      </c>
      <c r="M1726" s="53" t="s">
        <v>14</v>
      </c>
      <c r="N1726" s="53" t="s">
        <v>19</v>
      </c>
      <c r="O1726" s="10"/>
      <c r="P1726" s="53">
        <v>1</v>
      </c>
      <c r="Q1726" s="53">
        <v>0</v>
      </c>
      <c r="R1726" s="53">
        <v>1</v>
      </c>
      <c r="S1726" s="53">
        <v>0</v>
      </c>
      <c r="T1726" s="10"/>
      <c r="U1726" s="53">
        <v>2</v>
      </c>
      <c r="V1726" s="53">
        <v>0</v>
      </c>
      <c r="W1726" s="53" t="s">
        <v>20</v>
      </c>
      <c r="X1726" s="10"/>
      <c r="Y1726" s="5" t="s">
        <v>980</v>
      </c>
      <c r="Z1726" s="5">
        <v>1</v>
      </c>
      <c r="AA1726" s="5">
        <v>19</v>
      </c>
      <c r="AB1726" s="5" t="s">
        <v>20</v>
      </c>
      <c r="AC1726" s="5" t="s">
        <v>20</v>
      </c>
      <c r="AD1726" s="5" t="s">
        <v>20</v>
      </c>
      <c r="AE1726" s="5" t="s">
        <v>20</v>
      </c>
      <c r="AF1726" s="5" t="s">
        <v>20</v>
      </c>
      <c r="AG1726" s="5" t="s">
        <v>20</v>
      </c>
      <c r="AH1726" s="53">
        <v>0</v>
      </c>
      <c r="AI1726" s="53">
        <v>0</v>
      </c>
      <c r="AJ1726" s="10"/>
      <c r="AK1726" s="53">
        <v>0</v>
      </c>
      <c r="AL1726" s="53">
        <v>0</v>
      </c>
      <c r="AM1726" s="53">
        <v>2</v>
      </c>
      <c r="AN1726" s="53">
        <v>0</v>
      </c>
      <c r="AO1726" s="53">
        <v>0</v>
      </c>
      <c r="AP1726" s="10"/>
      <c r="AQ1726" s="53">
        <v>1</v>
      </c>
      <c r="AR1726" s="53">
        <v>2</v>
      </c>
      <c r="AS1726" s="53">
        <v>1</v>
      </c>
      <c r="AT1726" s="53">
        <v>1</v>
      </c>
      <c r="AU1726" s="53">
        <v>0</v>
      </c>
      <c r="AV1726" s="53">
        <v>0</v>
      </c>
      <c r="AW1726" s="53" t="s">
        <v>1382</v>
      </c>
      <c r="AX1726" s="53" t="s">
        <v>1382</v>
      </c>
      <c r="AY1726" s="10"/>
      <c r="AZ1726" s="54"/>
      <c r="BA1726" s="55" t="s">
        <v>2757</v>
      </c>
      <c r="BB1726" s="10" t="s">
        <v>1492</v>
      </c>
      <c r="BG1726" s="9"/>
      <c r="BI1726" t="s">
        <v>3146</v>
      </c>
    </row>
    <row r="1727" spans="1:68" x14ac:dyDescent="0.25">
      <c r="A1727" s="51" t="s">
        <v>658</v>
      </c>
      <c r="B1727" s="53" t="s">
        <v>691</v>
      </c>
      <c r="C1727" s="53" t="str">
        <f>VLOOKUP(Tabelle1[[#This Row],[bank_name]],list_all_banks!$B$1:$C$691,2,FALSE)</f>
        <v>FR325952224</v>
      </c>
      <c r="D1727" s="10" t="s">
        <v>692</v>
      </c>
      <c r="E1727" s="42" t="str">
        <f t="shared" si="27"/>
        <v>31.12.2014</v>
      </c>
      <c r="F1727" s="53">
        <v>2014</v>
      </c>
      <c r="G1727" s="53">
        <v>1</v>
      </c>
      <c r="H1727" s="53">
        <v>2</v>
      </c>
      <c r="I1727" s="53">
        <v>1</v>
      </c>
      <c r="J1727" s="53">
        <v>2</v>
      </c>
      <c r="K1727" s="53" t="s">
        <v>658</v>
      </c>
      <c r="L1727" s="53">
        <v>1</v>
      </c>
      <c r="M1727" s="53" t="s">
        <v>14</v>
      </c>
      <c r="N1727" s="53" t="s">
        <v>19</v>
      </c>
      <c r="O1727" s="10"/>
      <c r="P1727" s="53">
        <v>1</v>
      </c>
      <c r="Q1727" s="53">
        <v>0</v>
      </c>
      <c r="R1727" s="53">
        <v>1</v>
      </c>
      <c r="S1727" s="53">
        <v>0</v>
      </c>
      <c r="T1727" s="10"/>
      <c r="U1727" s="53">
        <v>2</v>
      </c>
      <c r="V1727" s="53">
        <v>0</v>
      </c>
      <c r="W1727" s="53" t="s">
        <v>20</v>
      </c>
      <c r="X1727" s="10"/>
      <c r="Y1727" s="53" t="s">
        <v>493</v>
      </c>
      <c r="Z1727" s="53">
        <v>53</v>
      </c>
      <c r="AA1727" s="53">
        <v>229</v>
      </c>
      <c r="AB1727" s="53">
        <v>9</v>
      </c>
      <c r="AC1727" s="53" t="s">
        <v>20</v>
      </c>
      <c r="AD1727" s="53">
        <v>5</v>
      </c>
      <c r="AE1727" s="53">
        <v>3</v>
      </c>
      <c r="AF1727" s="53" t="s">
        <v>20</v>
      </c>
      <c r="AG1727" s="53" t="s">
        <v>20</v>
      </c>
      <c r="AH1727" s="53">
        <v>0</v>
      </c>
      <c r="AI1727" s="53">
        <v>0</v>
      </c>
      <c r="AJ1727" s="10"/>
      <c r="AK1727" s="53">
        <v>0</v>
      </c>
      <c r="AL1727" s="53">
        <v>0</v>
      </c>
      <c r="AM1727" s="53">
        <v>2</v>
      </c>
      <c r="AN1727" s="53">
        <v>0</v>
      </c>
      <c r="AO1727" s="53">
        <v>0</v>
      </c>
      <c r="AP1727" s="10"/>
      <c r="AQ1727" s="53">
        <v>1</v>
      </c>
      <c r="AR1727" s="53">
        <v>2</v>
      </c>
      <c r="AS1727" s="53">
        <v>1</v>
      </c>
      <c r="AT1727" s="53">
        <v>1</v>
      </c>
      <c r="AU1727" s="53">
        <v>0</v>
      </c>
      <c r="AV1727" s="53">
        <v>0</v>
      </c>
      <c r="AW1727" s="53" t="s">
        <v>1382</v>
      </c>
      <c r="AX1727" s="53" t="s">
        <v>1382</v>
      </c>
      <c r="AY1727" s="10"/>
      <c r="AZ1727" s="54"/>
      <c r="BA1727" s="55" t="s">
        <v>2757</v>
      </c>
      <c r="BB1727" s="10" t="s">
        <v>1492</v>
      </c>
      <c r="BC1727" s="9"/>
      <c r="BD1727" s="9"/>
      <c r="BE1727" s="9"/>
      <c r="BF1727" s="9"/>
      <c r="BG1727" s="9"/>
      <c r="BI1727" t="s">
        <v>3146</v>
      </c>
    </row>
    <row r="1728" spans="1:68" x14ac:dyDescent="0.25">
      <c r="A1728" s="51" t="s">
        <v>658</v>
      </c>
      <c r="B1728" s="53" t="s">
        <v>691</v>
      </c>
      <c r="C1728" s="53" t="str">
        <f>VLOOKUP(Tabelle1[[#This Row],[bank_name]],list_all_banks!$B$1:$C$691,2,FALSE)</f>
        <v>FR325952224</v>
      </c>
      <c r="D1728" s="10" t="s">
        <v>692</v>
      </c>
      <c r="E1728" s="42" t="str">
        <f t="shared" si="27"/>
        <v>31.12.2014</v>
      </c>
      <c r="F1728" s="53">
        <v>2014</v>
      </c>
      <c r="G1728" s="53">
        <v>1</v>
      </c>
      <c r="H1728" s="53">
        <v>2</v>
      </c>
      <c r="I1728" s="53">
        <v>1</v>
      </c>
      <c r="J1728" s="53">
        <v>2</v>
      </c>
      <c r="K1728" s="53" t="s">
        <v>658</v>
      </c>
      <c r="L1728" s="53">
        <v>1</v>
      </c>
      <c r="M1728" s="53" t="s">
        <v>14</v>
      </c>
      <c r="N1728" s="53" t="s">
        <v>19</v>
      </c>
      <c r="O1728" s="10"/>
      <c r="P1728" s="53">
        <v>1</v>
      </c>
      <c r="Q1728" s="53">
        <v>0</v>
      </c>
      <c r="R1728" s="53">
        <v>1</v>
      </c>
      <c r="S1728" s="53">
        <v>0</v>
      </c>
      <c r="T1728" s="10"/>
      <c r="U1728" s="53">
        <v>2</v>
      </c>
      <c r="V1728" s="53">
        <v>0</v>
      </c>
      <c r="W1728" s="53" t="s">
        <v>20</v>
      </c>
      <c r="X1728" s="10"/>
      <c r="Y1728" s="53" t="s">
        <v>983</v>
      </c>
      <c r="Z1728" s="53">
        <v>-1</v>
      </c>
      <c r="AA1728" s="53">
        <v>13</v>
      </c>
      <c r="AB1728" s="53">
        <v>-5</v>
      </c>
      <c r="AC1728" s="53" t="s">
        <v>20</v>
      </c>
      <c r="AD1728" s="53" t="s">
        <v>20</v>
      </c>
      <c r="AE1728" s="53" t="s">
        <v>20</v>
      </c>
      <c r="AF1728" s="53" t="s">
        <v>20</v>
      </c>
      <c r="AG1728" s="53" t="s">
        <v>20</v>
      </c>
      <c r="AH1728" s="53">
        <v>0</v>
      </c>
      <c r="AI1728" s="53">
        <v>0</v>
      </c>
      <c r="AJ1728" s="10"/>
      <c r="AK1728" s="53">
        <v>0</v>
      </c>
      <c r="AL1728" s="53">
        <v>0</v>
      </c>
      <c r="AM1728" s="53">
        <v>2</v>
      </c>
      <c r="AN1728" s="53">
        <v>0</v>
      </c>
      <c r="AO1728" s="53">
        <v>0</v>
      </c>
      <c r="AP1728" s="10"/>
      <c r="AQ1728" s="53">
        <v>1</v>
      </c>
      <c r="AR1728" s="53">
        <v>2</v>
      </c>
      <c r="AS1728" s="53">
        <v>1</v>
      </c>
      <c r="AT1728" s="53">
        <v>1</v>
      </c>
      <c r="AU1728" s="53">
        <v>0</v>
      </c>
      <c r="AV1728" s="53">
        <v>0</v>
      </c>
      <c r="AW1728" s="53" t="s">
        <v>1382</v>
      </c>
      <c r="AX1728" s="53" t="s">
        <v>1382</v>
      </c>
      <c r="AY1728" s="10"/>
      <c r="AZ1728" s="54"/>
      <c r="BA1728" s="55" t="s">
        <v>2757</v>
      </c>
      <c r="BB1728" s="10" t="s">
        <v>1492</v>
      </c>
      <c r="BG1728" s="9"/>
      <c r="BI1728" t="s">
        <v>3146</v>
      </c>
    </row>
    <row r="1729" spans="1:61" x14ac:dyDescent="0.25">
      <c r="A1729" s="51" t="s">
        <v>658</v>
      </c>
      <c r="B1729" s="53" t="s">
        <v>691</v>
      </c>
      <c r="C1729" s="53" t="str">
        <f>VLOOKUP(Tabelle1[[#This Row],[bank_name]],list_all_banks!$B$1:$C$691,2,FALSE)</f>
        <v>FR325952224</v>
      </c>
      <c r="D1729" s="10" t="s">
        <v>692</v>
      </c>
      <c r="E1729" s="42" t="str">
        <f t="shared" si="27"/>
        <v>31.12.2014</v>
      </c>
      <c r="F1729" s="53">
        <v>2014</v>
      </c>
      <c r="G1729" s="53">
        <v>1</v>
      </c>
      <c r="H1729" s="53">
        <v>2</v>
      </c>
      <c r="I1729" s="53">
        <v>1</v>
      </c>
      <c r="J1729" s="53">
        <v>2</v>
      </c>
      <c r="K1729" s="53" t="s">
        <v>658</v>
      </c>
      <c r="L1729" s="53">
        <v>1</v>
      </c>
      <c r="M1729" s="53" t="s">
        <v>14</v>
      </c>
      <c r="N1729" s="53" t="s">
        <v>19</v>
      </c>
      <c r="O1729" s="10"/>
      <c r="P1729" s="53">
        <v>1</v>
      </c>
      <c r="Q1729" s="53">
        <v>0</v>
      </c>
      <c r="R1729" s="53">
        <v>1</v>
      </c>
      <c r="S1729" s="53">
        <v>0</v>
      </c>
      <c r="T1729" s="10"/>
      <c r="U1729" s="53">
        <v>2</v>
      </c>
      <c r="V1729" s="53">
        <v>0</v>
      </c>
      <c r="W1729" s="53" t="s">
        <v>20</v>
      </c>
      <c r="X1729" s="10"/>
      <c r="Y1729" s="5" t="s">
        <v>1020</v>
      </c>
      <c r="Z1729" s="5">
        <v>46</v>
      </c>
      <c r="AA1729" s="5">
        <v>161</v>
      </c>
      <c r="AB1729" s="5">
        <v>-1</v>
      </c>
      <c r="AC1729" s="5" t="s">
        <v>20</v>
      </c>
      <c r="AD1729" s="5" t="s">
        <v>20</v>
      </c>
      <c r="AE1729" s="5">
        <v>4</v>
      </c>
      <c r="AF1729" s="5" t="s">
        <v>20</v>
      </c>
      <c r="AG1729" s="5" t="s">
        <v>20</v>
      </c>
      <c r="AH1729" s="53">
        <v>0</v>
      </c>
      <c r="AI1729" s="53">
        <v>0</v>
      </c>
      <c r="AJ1729" s="10"/>
      <c r="AK1729" s="53">
        <v>0</v>
      </c>
      <c r="AL1729" s="53">
        <v>0</v>
      </c>
      <c r="AM1729" s="53">
        <v>2</v>
      </c>
      <c r="AN1729" s="53">
        <v>0</v>
      </c>
      <c r="AO1729" s="53">
        <v>0</v>
      </c>
      <c r="AP1729" s="10"/>
      <c r="AQ1729" s="53">
        <v>1</v>
      </c>
      <c r="AR1729" s="53">
        <v>2</v>
      </c>
      <c r="AS1729" s="53">
        <v>1</v>
      </c>
      <c r="AT1729" s="53">
        <v>1</v>
      </c>
      <c r="AU1729" s="53">
        <v>0</v>
      </c>
      <c r="AV1729" s="53">
        <v>0</v>
      </c>
      <c r="AW1729" s="53" t="s">
        <v>1382</v>
      </c>
      <c r="AX1729" s="53" t="s">
        <v>1382</v>
      </c>
      <c r="AY1729" s="10"/>
      <c r="AZ1729" s="54"/>
      <c r="BA1729" s="55" t="s">
        <v>2757</v>
      </c>
      <c r="BB1729" s="10" t="s">
        <v>1492</v>
      </c>
      <c r="BG1729" s="9"/>
      <c r="BI1729" t="s">
        <v>3146</v>
      </c>
    </row>
    <row r="1730" spans="1:61" x14ac:dyDescent="0.25">
      <c r="A1730" s="51" t="s">
        <v>658</v>
      </c>
      <c r="B1730" s="53" t="s">
        <v>691</v>
      </c>
      <c r="C1730" s="53" t="str">
        <f>VLOOKUP(Tabelle1[[#This Row],[bank_name]],list_all_banks!$B$1:$C$691,2,FALSE)</f>
        <v>FR325952224</v>
      </c>
      <c r="D1730" s="10" t="s">
        <v>692</v>
      </c>
      <c r="E1730" s="42" t="str">
        <f t="shared" si="27"/>
        <v>31.12.2014</v>
      </c>
      <c r="F1730" s="53">
        <v>2014</v>
      </c>
      <c r="G1730" s="53">
        <v>1</v>
      </c>
      <c r="H1730" s="53">
        <v>2</v>
      </c>
      <c r="I1730" s="53">
        <v>1</v>
      </c>
      <c r="J1730" s="53">
        <v>2</v>
      </c>
      <c r="K1730" s="53" t="s">
        <v>658</v>
      </c>
      <c r="L1730" s="53">
        <v>1</v>
      </c>
      <c r="M1730" s="53" t="s">
        <v>14</v>
      </c>
      <c r="N1730" s="53" t="s">
        <v>19</v>
      </c>
      <c r="O1730" s="10"/>
      <c r="P1730" s="53">
        <v>1</v>
      </c>
      <c r="Q1730" s="53">
        <v>0</v>
      </c>
      <c r="R1730" s="53">
        <v>1</v>
      </c>
      <c r="S1730" s="53">
        <v>0</v>
      </c>
      <c r="T1730" s="10"/>
      <c r="U1730" s="53">
        <v>2</v>
      </c>
      <c r="V1730" s="53">
        <v>0</v>
      </c>
      <c r="W1730" s="53" t="s">
        <v>20</v>
      </c>
      <c r="X1730" s="10"/>
      <c r="Y1730" s="5" t="s">
        <v>1218</v>
      </c>
      <c r="Z1730" s="5">
        <v>-77</v>
      </c>
      <c r="AA1730" s="5">
        <v>30</v>
      </c>
      <c r="AB1730" s="5">
        <v>-81</v>
      </c>
      <c r="AC1730" s="5" t="s">
        <v>20</v>
      </c>
      <c r="AD1730" s="5" t="s">
        <v>20</v>
      </c>
      <c r="AE1730" s="5">
        <v>-28</v>
      </c>
      <c r="AF1730" s="5" t="s">
        <v>20</v>
      </c>
      <c r="AG1730" s="5" t="s">
        <v>20</v>
      </c>
      <c r="AH1730" s="53">
        <v>0</v>
      </c>
      <c r="AI1730" s="53">
        <v>0</v>
      </c>
      <c r="AJ1730" s="10"/>
      <c r="AK1730" s="53">
        <v>0</v>
      </c>
      <c r="AL1730" s="53">
        <v>0</v>
      </c>
      <c r="AM1730" s="53">
        <v>2</v>
      </c>
      <c r="AN1730" s="53">
        <v>0</v>
      </c>
      <c r="AO1730" s="53">
        <v>0</v>
      </c>
      <c r="AP1730" s="10"/>
      <c r="AQ1730" s="53">
        <v>1</v>
      </c>
      <c r="AR1730" s="53">
        <v>2</v>
      </c>
      <c r="AS1730" s="53">
        <v>1</v>
      </c>
      <c r="AT1730" s="53">
        <v>1</v>
      </c>
      <c r="AU1730" s="53">
        <v>0</v>
      </c>
      <c r="AV1730" s="53">
        <v>0</v>
      </c>
      <c r="AW1730" s="53" t="s">
        <v>1382</v>
      </c>
      <c r="AX1730" s="53" t="s">
        <v>1382</v>
      </c>
      <c r="AY1730" s="10"/>
      <c r="AZ1730" s="54"/>
      <c r="BA1730" s="55" t="s">
        <v>2757</v>
      </c>
      <c r="BB1730" s="10" t="s">
        <v>1492</v>
      </c>
      <c r="BG1730" s="9"/>
      <c r="BI1730" t="s">
        <v>3146</v>
      </c>
    </row>
    <row r="1731" spans="1:61" x14ac:dyDescent="0.25">
      <c r="A1731" s="51" t="s">
        <v>658</v>
      </c>
      <c r="B1731" s="53" t="s">
        <v>691</v>
      </c>
      <c r="C1731" s="53" t="str">
        <f>VLOOKUP(Tabelle1[[#This Row],[bank_name]],list_all_banks!$B$1:$C$691,2,FALSE)</f>
        <v>FR325952224</v>
      </c>
      <c r="D1731" s="10" t="s">
        <v>692</v>
      </c>
      <c r="E1731" s="42" t="str">
        <f t="shared" si="27"/>
        <v>31.12.2014</v>
      </c>
      <c r="F1731" s="53">
        <v>2014</v>
      </c>
      <c r="G1731" s="53">
        <v>1</v>
      </c>
      <c r="H1731" s="53">
        <v>2</v>
      </c>
      <c r="I1731" s="53">
        <v>1</v>
      </c>
      <c r="J1731" s="53">
        <v>2</v>
      </c>
      <c r="K1731" s="53" t="s">
        <v>658</v>
      </c>
      <c r="L1731" s="53">
        <v>1</v>
      </c>
      <c r="M1731" s="53" t="s">
        <v>14</v>
      </c>
      <c r="N1731" s="53" t="s">
        <v>19</v>
      </c>
      <c r="O1731" s="10"/>
      <c r="P1731" s="53">
        <v>1</v>
      </c>
      <c r="Q1731" s="53">
        <v>0</v>
      </c>
      <c r="R1731" s="53">
        <v>1</v>
      </c>
      <c r="S1731" s="53">
        <v>0</v>
      </c>
      <c r="T1731" s="10"/>
      <c r="U1731" s="53">
        <v>2</v>
      </c>
      <c r="V1731" s="53">
        <v>0</v>
      </c>
      <c r="W1731" s="53" t="s">
        <v>20</v>
      </c>
      <c r="X1731" s="10"/>
      <c r="Y1731" s="53" t="s">
        <v>1683</v>
      </c>
      <c r="Z1731" s="53">
        <v>2</v>
      </c>
      <c r="AA1731" s="53" t="s">
        <v>20</v>
      </c>
      <c r="AB1731" s="53" t="s">
        <v>20</v>
      </c>
      <c r="AC1731" s="53" t="s">
        <v>20</v>
      </c>
      <c r="AD1731" s="53" t="s">
        <v>20</v>
      </c>
      <c r="AE1731" s="53" t="s">
        <v>20</v>
      </c>
      <c r="AF1731" s="53" t="s">
        <v>20</v>
      </c>
      <c r="AG1731" s="53" t="s">
        <v>20</v>
      </c>
      <c r="AH1731" s="53">
        <v>0</v>
      </c>
      <c r="AI1731" s="53">
        <v>0</v>
      </c>
      <c r="AJ1731" s="10"/>
      <c r="AK1731" s="53">
        <v>0</v>
      </c>
      <c r="AL1731" s="53">
        <v>0</v>
      </c>
      <c r="AM1731" s="53">
        <v>2</v>
      </c>
      <c r="AN1731" s="53">
        <v>0</v>
      </c>
      <c r="AO1731" s="53">
        <v>0</v>
      </c>
      <c r="AP1731" s="10"/>
      <c r="AQ1731" s="53">
        <v>1</v>
      </c>
      <c r="AR1731" s="53">
        <v>2</v>
      </c>
      <c r="AS1731" s="53">
        <v>1</v>
      </c>
      <c r="AT1731" s="53">
        <v>1</v>
      </c>
      <c r="AU1731" s="53">
        <v>0</v>
      </c>
      <c r="AV1731" s="53">
        <v>0</v>
      </c>
      <c r="AW1731" s="53" t="s">
        <v>1382</v>
      </c>
      <c r="AX1731" s="53" t="s">
        <v>1382</v>
      </c>
      <c r="AY1731" s="10"/>
      <c r="AZ1731" s="54"/>
      <c r="BA1731" s="55" t="s">
        <v>2757</v>
      </c>
      <c r="BB1731" s="10" t="s">
        <v>1492</v>
      </c>
      <c r="BC1731" s="9"/>
      <c r="BD1731" s="9"/>
      <c r="BE1731" s="9"/>
      <c r="BF1731" s="9"/>
      <c r="BG1731" s="9"/>
      <c r="BI1731" t="s">
        <v>3146</v>
      </c>
    </row>
    <row r="1732" spans="1:61" x14ac:dyDescent="0.25">
      <c r="A1732" s="51" t="s">
        <v>658</v>
      </c>
      <c r="B1732" s="53" t="s">
        <v>691</v>
      </c>
      <c r="C1732" s="53" t="str">
        <f>VLOOKUP(Tabelle1[[#This Row],[bank_name]],list_all_banks!$B$1:$C$691,2,FALSE)</f>
        <v>FR325952224</v>
      </c>
      <c r="D1732" s="10" t="s">
        <v>692</v>
      </c>
      <c r="E1732" s="42" t="str">
        <f t="shared" si="27"/>
        <v>31.12.2014</v>
      </c>
      <c r="F1732" s="53">
        <v>2014</v>
      </c>
      <c r="G1732" s="53">
        <v>1</v>
      </c>
      <c r="H1732" s="53">
        <v>2</v>
      </c>
      <c r="I1732" s="53">
        <v>1</v>
      </c>
      <c r="J1732" s="53">
        <v>2</v>
      </c>
      <c r="K1732" s="53" t="s">
        <v>658</v>
      </c>
      <c r="L1732" s="53">
        <v>1</v>
      </c>
      <c r="M1732" s="53" t="s">
        <v>14</v>
      </c>
      <c r="N1732" s="53" t="s">
        <v>19</v>
      </c>
      <c r="O1732" s="10"/>
      <c r="P1732" s="53">
        <v>1</v>
      </c>
      <c r="Q1732" s="53">
        <v>0</v>
      </c>
      <c r="R1732" s="53">
        <v>1</v>
      </c>
      <c r="S1732" s="53">
        <v>0</v>
      </c>
      <c r="T1732" s="10"/>
      <c r="U1732" s="53">
        <v>2</v>
      </c>
      <c r="V1732" s="53">
        <v>0</v>
      </c>
      <c r="W1732" s="53" t="s">
        <v>20</v>
      </c>
      <c r="X1732" s="10"/>
      <c r="Y1732" s="5" t="s">
        <v>1225</v>
      </c>
      <c r="Z1732" s="5">
        <v>16</v>
      </c>
      <c r="AA1732" s="5">
        <v>88</v>
      </c>
      <c r="AB1732" s="5">
        <v>4</v>
      </c>
      <c r="AC1732" s="5" t="s">
        <v>20</v>
      </c>
      <c r="AD1732" s="5">
        <v>1</v>
      </c>
      <c r="AE1732" s="5" t="s">
        <v>20</v>
      </c>
      <c r="AF1732" s="5" t="s">
        <v>20</v>
      </c>
      <c r="AG1732" s="5" t="s">
        <v>20</v>
      </c>
      <c r="AH1732" s="53">
        <v>0</v>
      </c>
      <c r="AI1732" s="53">
        <v>0</v>
      </c>
      <c r="AJ1732" s="10"/>
      <c r="AK1732" s="53">
        <v>0</v>
      </c>
      <c r="AL1732" s="53">
        <v>0</v>
      </c>
      <c r="AM1732" s="53">
        <v>2</v>
      </c>
      <c r="AN1732" s="53">
        <v>0</v>
      </c>
      <c r="AO1732" s="53">
        <v>0</v>
      </c>
      <c r="AP1732" s="10"/>
      <c r="AQ1732" s="53">
        <v>1</v>
      </c>
      <c r="AR1732" s="53">
        <v>2</v>
      </c>
      <c r="AS1732" s="53">
        <v>1</v>
      </c>
      <c r="AT1732" s="53">
        <v>1</v>
      </c>
      <c r="AU1732" s="53">
        <v>0</v>
      </c>
      <c r="AV1732" s="53">
        <v>0</v>
      </c>
      <c r="AW1732" s="53" t="s">
        <v>1382</v>
      </c>
      <c r="AX1732" s="53" t="s">
        <v>1382</v>
      </c>
      <c r="AY1732" s="10"/>
      <c r="AZ1732" s="54"/>
      <c r="BA1732" s="55" t="s">
        <v>2757</v>
      </c>
      <c r="BB1732" s="10" t="s">
        <v>1492</v>
      </c>
      <c r="BG1732" s="9"/>
      <c r="BI1732" t="s">
        <v>3146</v>
      </c>
    </row>
    <row r="1733" spans="1:61" x14ac:dyDescent="0.25">
      <c r="A1733" s="51" t="s">
        <v>658</v>
      </c>
      <c r="B1733" s="53" t="s">
        <v>691</v>
      </c>
      <c r="C1733" s="53" t="str">
        <f>VLOOKUP(Tabelle1[[#This Row],[bank_name]],list_all_banks!$B$1:$C$691,2,FALSE)</f>
        <v>FR325952224</v>
      </c>
      <c r="D1733" s="10" t="s">
        <v>692</v>
      </c>
      <c r="E1733" s="42" t="str">
        <f t="shared" si="27"/>
        <v>31.12.2014</v>
      </c>
      <c r="F1733" s="53">
        <v>2014</v>
      </c>
      <c r="G1733" s="53">
        <v>1</v>
      </c>
      <c r="H1733" s="53">
        <v>2</v>
      </c>
      <c r="I1733" s="53">
        <v>1</v>
      </c>
      <c r="J1733" s="53">
        <v>2</v>
      </c>
      <c r="K1733" s="53" t="s">
        <v>658</v>
      </c>
      <c r="L1733" s="53">
        <v>1</v>
      </c>
      <c r="M1733" s="53" t="s">
        <v>14</v>
      </c>
      <c r="N1733" s="53" t="s">
        <v>19</v>
      </c>
      <c r="O1733" s="10"/>
      <c r="P1733" s="53">
        <v>1</v>
      </c>
      <c r="Q1733" s="53">
        <v>0</v>
      </c>
      <c r="R1733" s="53">
        <v>1</v>
      </c>
      <c r="S1733" s="53">
        <v>0</v>
      </c>
      <c r="T1733" s="10"/>
      <c r="U1733" s="53">
        <v>2</v>
      </c>
      <c r="V1733" s="53">
        <v>0</v>
      </c>
      <c r="W1733" s="53" t="s">
        <v>20</v>
      </c>
      <c r="X1733" s="10"/>
      <c r="Y1733" s="5" t="s">
        <v>1278</v>
      </c>
      <c r="Z1733" s="5">
        <v>10</v>
      </c>
      <c r="AA1733" s="5">
        <v>110</v>
      </c>
      <c r="AB1733" s="5">
        <v>4</v>
      </c>
      <c r="AC1733" s="5" t="s">
        <v>20</v>
      </c>
      <c r="AD1733" s="5">
        <v>2</v>
      </c>
      <c r="AE1733" s="5">
        <v>1</v>
      </c>
      <c r="AF1733" s="5" t="s">
        <v>20</v>
      </c>
      <c r="AG1733" s="5" t="s">
        <v>20</v>
      </c>
      <c r="AH1733" s="53">
        <v>0</v>
      </c>
      <c r="AI1733" s="53">
        <v>0</v>
      </c>
      <c r="AJ1733" s="10"/>
      <c r="AK1733" s="53">
        <v>0</v>
      </c>
      <c r="AL1733" s="53">
        <v>0</v>
      </c>
      <c r="AM1733" s="53">
        <v>2</v>
      </c>
      <c r="AN1733" s="53">
        <v>0</v>
      </c>
      <c r="AO1733" s="53">
        <v>0</v>
      </c>
      <c r="AP1733" s="10"/>
      <c r="AQ1733" s="53">
        <v>1</v>
      </c>
      <c r="AR1733" s="53">
        <v>2</v>
      </c>
      <c r="AS1733" s="53">
        <v>1</v>
      </c>
      <c r="AT1733" s="53">
        <v>1</v>
      </c>
      <c r="AU1733" s="53">
        <v>0</v>
      </c>
      <c r="AV1733" s="53">
        <v>0</v>
      </c>
      <c r="AW1733" s="53" t="s">
        <v>1382</v>
      </c>
      <c r="AX1733" s="53" t="s">
        <v>1382</v>
      </c>
      <c r="AY1733" s="10"/>
      <c r="AZ1733" s="54"/>
      <c r="BA1733" s="55" t="s">
        <v>2757</v>
      </c>
      <c r="BB1733" s="10" t="s">
        <v>1492</v>
      </c>
      <c r="BG1733" s="9"/>
      <c r="BI1733" t="s">
        <v>3146</v>
      </c>
    </row>
    <row r="1734" spans="1:61" x14ac:dyDescent="0.25">
      <c r="A1734" s="51" t="s">
        <v>658</v>
      </c>
      <c r="B1734" s="53" t="s">
        <v>691</v>
      </c>
      <c r="C1734" s="53" t="str">
        <f>VLOOKUP(Tabelle1[[#This Row],[bank_name]],list_all_banks!$B$1:$C$691,2,FALSE)</f>
        <v>FR325952224</v>
      </c>
      <c r="D1734" s="10" t="s">
        <v>692</v>
      </c>
      <c r="E1734" s="42" t="str">
        <f t="shared" si="27"/>
        <v>31.12.2014</v>
      </c>
      <c r="F1734" s="53">
        <v>2014</v>
      </c>
      <c r="G1734" s="53">
        <v>1</v>
      </c>
      <c r="H1734" s="53">
        <v>2</v>
      </c>
      <c r="I1734" s="53">
        <v>1</v>
      </c>
      <c r="J1734" s="53">
        <v>2</v>
      </c>
      <c r="K1734" s="53" t="s">
        <v>658</v>
      </c>
      <c r="L1734" s="53">
        <v>1</v>
      </c>
      <c r="M1734" s="53" t="s">
        <v>14</v>
      </c>
      <c r="N1734" s="53" t="s">
        <v>19</v>
      </c>
      <c r="O1734" s="10"/>
      <c r="P1734" s="53">
        <v>1</v>
      </c>
      <c r="Q1734" s="53">
        <v>0</v>
      </c>
      <c r="R1734" s="53">
        <v>1</v>
      </c>
      <c r="S1734" s="53">
        <v>0</v>
      </c>
      <c r="T1734" s="10"/>
      <c r="U1734" s="53">
        <v>2</v>
      </c>
      <c r="V1734" s="53">
        <v>0</v>
      </c>
      <c r="W1734" s="53" t="s">
        <v>20</v>
      </c>
      <c r="X1734" s="10"/>
      <c r="Y1734" s="5" t="s">
        <v>1289</v>
      </c>
      <c r="Z1734" s="5">
        <v>12</v>
      </c>
      <c r="AA1734" s="5">
        <v>47</v>
      </c>
      <c r="AB1734" s="5">
        <v>1</v>
      </c>
      <c r="AC1734" s="5" t="s">
        <v>20</v>
      </c>
      <c r="AD1734" s="5">
        <v>2</v>
      </c>
      <c r="AE1734" s="5">
        <v>-1</v>
      </c>
      <c r="AF1734" s="5" t="s">
        <v>20</v>
      </c>
      <c r="AG1734" s="5" t="s">
        <v>20</v>
      </c>
      <c r="AH1734" s="53">
        <v>0</v>
      </c>
      <c r="AI1734" s="53">
        <v>0</v>
      </c>
      <c r="AJ1734" s="10"/>
      <c r="AK1734" s="53">
        <v>0</v>
      </c>
      <c r="AL1734" s="53">
        <v>0</v>
      </c>
      <c r="AM1734" s="53">
        <v>2</v>
      </c>
      <c r="AN1734" s="53">
        <v>0</v>
      </c>
      <c r="AO1734" s="53">
        <v>0</v>
      </c>
      <c r="AP1734" s="10"/>
      <c r="AQ1734" s="53">
        <v>1</v>
      </c>
      <c r="AR1734" s="53">
        <v>2</v>
      </c>
      <c r="AS1734" s="53">
        <v>1</v>
      </c>
      <c r="AT1734" s="53">
        <v>1</v>
      </c>
      <c r="AU1734" s="53">
        <v>0</v>
      </c>
      <c r="AV1734" s="53">
        <v>0</v>
      </c>
      <c r="AW1734" s="53" t="s">
        <v>1382</v>
      </c>
      <c r="AX1734" s="53" t="s">
        <v>1382</v>
      </c>
      <c r="AY1734" s="10"/>
      <c r="AZ1734" s="54"/>
      <c r="BA1734" s="55" t="s">
        <v>2757</v>
      </c>
      <c r="BB1734" s="10" t="s">
        <v>1492</v>
      </c>
      <c r="BG1734" s="9"/>
      <c r="BI1734" t="s">
        <v>3146</v>
      </c>
    </row>
    <row r="1735" spans="1:61" x14ac:dyDescent="0.25">
      <c r="A1735" s="51" t="s">
        <v>658</v>
      </c>
      <c r="B1735" s="53" t="s">
        <v>691</v>
      </c>
      <c r="C1735" s="53" t="str">
        <f>VLOOKUP(Tabelle1[[#This Row],[bank_name]],list_all_banks!$B$1:$C$691,2,FALSE)</f>
        <v>FR325952224</v>
      </c>
      <c r="D1735" s="10" t="s">
        <v>692</v>
      </c>
      <c r="E1735" s="42" t="str">
        <f t="shared" si="27"/>
        <v>31.12.2014</v>
      </c>
      <c r="F1735" s="53">
        <v>2014</v>
      </c>
      <c r="G1735" s="53">
        <v>1</v>
      </c>
      <c r="H1735" s="53">
        <v>2</v>
      </c>
      <c r="I1735" s="53">
        <v>1</v>
      </c>
      <c r="J1735" s="53">
        <v>2</v>
      </c>
      <c r="K1735" s="53" t="s">
        <v>658</v>
      </c>
      <c r="L1735" s="53">
        <v>1</v>
      </c>
      <c r="M1735" s="53" t="s">
        <v>14</v>
      </c>
      <c r="N1735" s="53" t="s">
        <v>19</v>
      </c>
      <c r="O1735" s="10"/>
      <c r="P1735" s="53">
        <v>1</v>
      </c>
      <c r="Q1735" s="53">
        <v>0</v>
      </c>
      <c r="R1735" s="53">
        <v>1</v>
      </c>
      <c r="S1735" s="53">
        <v>0</v>
      </c>
      <c r="T1735" s="10"/>
      <c r="U1735" s="53">
        <v>2</v>
      </c>
      <c r="V1735" s="53">
        <v>0</v>
      </c>
      <c r="W1735" s="53" t="s">
        <v>20</v>
      </c>
      <c r="X1735" s="10"/>
      <c r="Y1735" s="53" t="s">
        <v>293</v>
      </c>
      <c r="Z1735" s="53">
        <v>5</v>
      </c>
      <c r="AA1735" s="53">
        <v>21</v>
      </c>
      <c r="AB1735" s="53">
        <v>2</v>
      </c>
      <c r="AC1735" s="53" t="s">
        <v>20</v>
      </c>
      <c r="AD1735" s="53">
        <v>1</v>
      </c>
      <c r="AE1735" s="53" t="s">
        <v>1699</v>
      </c>
      <c r="AF1735" s="53" t="s">
        <v>20</v>
      </c>
      <c r="AG1735" s="53" t="s">
        <v>20</v>
      </c>
      <c r="AH1735" s="53">
        <v>0</v>
      </c>
      <c r="AI1735" s="53">
        <v>0</v>
      </c>
      <c r="AJ1735" s="10"/>
      <c r="AK1735" s="53">
        <v>0</v>
      </c>
      <c r="AL1735" s="53">
        <v>0</v>
      </c>
      <c r="AM1735" s="53">
        <v>2</v>
      </c>
      <c r="AN1735" s="53">
        <v>0</v>
      </c>
      <c r="AO1735" s="53">
        <v>0</v>
      </c>
      <c r="AP1735" s="10"/>
      <c r="AQ1735" s="53">
        <v>1</v>
      </c>
      <c r="AR1735" s="53">
        <v>2</v>
      </c>
      <c r="AS1735" s="53">
        <v>1</v>
      </c>
      <c r="AT1735" s="53">
        <v>1</v>
      </c>
      <c r="AU1735" s="53">
        <v>0</v>
      </c>
      <c r="AV1735" s="53">
        <v>0</v>
      </c>
      <c r="AW1735" s="53" t="s">
        <v>1382</v>
      </c>
      <c r="AX1735" s="53" t="s">
        <v>1382</v>
      </c>
      <c r="AY1735" s="10"/>
      <c r="AZ1735" s="54"/>
      <c r="BA1735" s="55" t="s">
        <v>2757</v>
      </c>
      <c r="BB1735" s="10" t="s">
        <v>1492</v>
      </c>
      <c r="BC1735" s="9"/>
      <c r="BD1735" s="9"/>
      <c r="BE1735" s="9"/>
      <c r="BF1735" s="9"/>
      <c r="BG1735" s="9"/>
      <c r="BI1735" t="s">
        <v>3146</v>
      </c>
    </row>
    <row r="1736" spans="1:61" x14ac:dyDescent="0.25">
      <c r="A1736" s="51" t="s">
        <v>658</v>
      </c>
      <c r="B1736" s="53" t="s">
        <v>691</v>
      </c>
      <c r="C1736" s="53" t="str">
        <f>VLOOKUP(Tabelle1[[#This Row],[bank_name]],list_all_banks!$B$1:$C$691,2,FALSE)</f>
        <v>FR325952224</v>
      </c>
      <c r="D1736" s="10" t="s">
        <v>692</v>
      </c>
      <c r="E1736" s="42" t="str">
        <f t="shared" si="27"/>
        <v>31.12.2014</v>
      </c>
      <c r="F1736" s="53">
        <v>2014</v>
      </c>
      <c r="G1736" s="53">
        <v>1</v>
      </c>
      <c r="H1736" s="53">
        <v>2</v>
      </c>
      <c r="I1736" s="53">
        <v>1</v>
      </c>
      <c r="J1736" s="53">
        <v>2</v>
      </c>
      <c r="K1736" s="53" t="s">
        <v>658</v>
      </c>
      <c r="L1736" s="53">
        <v>1</v>
      </c>
      <c r="M1736" s="53" t="s">
        <v>14</v>
      </c>
      <c r="N1736" s="53" t="s">
        <v>19</v>
      </c>
      <c r="O1736" s="10"/>
      <c r="P1736" s="53">
        <v>1</v>
      </c>
      <c r="Q1736" s="53">
        <v>0</v>
      </c>
      <c r="R1736" s="53">
        <v>1</v>
      </c>
      <c r="S1736" s="53">
        <v>0</v>
      </c>
      <c r="T1736" s="10"/>
      <c r="U1736" s="53">
        <v>2</v>
      </c>
      <c r="V1736" s="53">
        <v>0</v>
      </c>
      <c r="W1736" s="53" t="s">
        <v>20</v>
      </c>
      <c r="X1736" s="10"/>
      <c r="Y1736" s="53" t="s">
        <v>1661</v>
      </c>
      <c r="Z1736" s="53">
        <v>21</v>
      </c>
      <c r="AA1736" s="53">
        <v>58</v>
      </c>
      <c r="AB1736" s="53">
        <v>12</v>
      </c>
      <c r="AC1736" s="53" t="s">
        <v>20</v>
      </c>
      <c r="AD1736" s="53">
        <v>3</v>
      </c>
      <c r="AE1736" s="53">
        <v>-1</v>
      </c>
      <c r="AF1736" s="53" t="s">
        <v>20</v>
      </c>
      <c r="AG1736" s="53" t="s">
        <v>20</v>
      </c>
      <c r="AH1736" s="53">
        <v>0</v>
      </c>
      <c r="AI1736" s="53">
        <v>0</v>
      </c>
      <c r="AJ1736" s="10"/>
      <c r="AK1736" s="53">
        <v>0</v>
      </c>
      <c r="AL1736" s="53">
        <v>0</v>
      </c>
      <c r="AM1736" s="53">
        <v>2</v>
      </c>
      <c r="AN1736" s="53">
        <v>0</v>
      </c>
      <c r="AO1736" s="53">
        <v>0</v>
      </c>
      <c r="AP1736" s="10"/>
      <c r="AQ1736" s="53">
        <v>1</v>
      </c>
      <c r="AR1736" s="53">
        <v>2</v>
      </c>
      <c r="AS1736" s="53">
        <v>1</v>
      </c>
      <c r="AT1736" s="53">
        <v>1</v>
      </c>
      <c r="AU1736" s="53">
        <v>0</v>
      </c>
      <c r="AV1736" s="53">
        <v>0</v>
      </c>
      <c r="AW1736" s="53" t="s">
        <v>1382</v>
      </c>
      <c r="AX1736" s="53" t="s">
        <v>1382</v>
      </c>
      <c r="AY1736" s="10"/>
      <c r="AZ1736" s="54"/>
      <c r="BA1736" s="55" t="s">
        <v>2757</v>
      </c>
      <c r="BB1736" s="10" t="s">
        <v>1492</v>
      </c>
      <c r="BG1736" s="9"/>
      <c r="BI1736" t="s">
        <v>3146</v>
      </c>
    </row>
    <row r="1737" spans="1:61" x14ac:dyDescent="0.25">
      <c r="A1737" s="51" t="s">
        <v>658</v>
      </c>
      <c r="B1737" s="53" t="s">
        <v>691</v>
      </c>
      <c r="C1737" s="53" t="str">
        <f>VLOOKUP(Tabelle1[[#This Row],[bank_name]],list_all_banks!$B$1:$C$691,2,FALSE)</f>
        <v>FR325952224</v>
      </c>
      <c r="D1737" s="10" t="s">
        <v>692</v>
      </c>
      <c r="E1737" s="42" t="str">
        <f t="shared" si="27"/>
        <v>31.12.2014</v>
      </c>
      <c r="F1737" s="53">
        <v>2014</v>
      </c>
      <c r="G1737" s="53">
        <v>1</v>
      </c>
      <c r="H1737" s="53">
        <v>2</v>
      </c>
      <c r="I1737" s="53">
        <v>1</v>
      </c>
      <c r="J1737" s="53">
        <v>2</v>
      </c>
      <c r="K1737" s="53" t="s">
        <v>658</v>
      </c>
      <c r="L1737" s="53">
        <v>1</v>
      </c>
      <c r="M1737" s="53" t="s">
        <v>14</v>
      </c>
      <c r="N1737" s="53" t="s">
        <v>19</v>
      </c>
      <c r="O1737" s="10"/>
      <c r="P1737" s="53">
        <v>1</v>
      </c>
      <c r="Q1737" s="53">
        <v>0</v>
      </c>
      <c r="R1737" s="53">
        <v>1</v>
      </c>
      <c r="S1737" s="53">
        <v>0</v>
      </c>
      <c r="T1737" s="10"/>
      <c r="U1737" s="53">
        <v>2</v>
      </c>
      <c r="V1737" s="53">
        <v>0</v>
      </c>
      <c r="W1737" s="53" t="s">
        <v>20</v>
      </c>
      <c r="X1737" s="10"/>
      <c r="Y1737" s="53" t="s">
        <v>1363</v>
      </c>
      <c r="Z1737" s="53">
        <v>2</v>
      </c>
      <c r="AA1737" s="53">
        <v>13</v>
      </c>
      <c r="AB1737" s="53" t="s">
        <v>20</v>
      </c>
      <c r="AC1737" s="53" t="s">
        <v>20</v>
      </c>
      <c r="AD1737" s="53" t="s">
        <v>20</v>
      </c>
      <c r="AE1737" s="53" t="s">
        <v>20</v>
      </c>
      <c r="AF1737" s="53" t="s">
        <v>20</v>
      </c>
      <c r="AG1737" s="53" t="s">
        <v>20</v>
      </c>
      <c r="AH1737" s="53">
        <v>0</v>
      </c>
      <c r="AI1737" s="53">
        <v>0</v>
      </c>
      <c r="AJ1737" s="10"/>
      <c r="AK1737" s="53">
        <v>0</v>
      </c>
      <c r="AL1737" s="53">
        <v>0</v>
      </c>
      <c r="AM1737" s="53">
        <v>2</v>
      </c>
      <c r="AN1737" s="53">
        <v>0</v>
      </c>
      <c r="AO1737" s="53">
        <v>0</v>
      </c>
      <c r="AP1737" s="10"/>
      <c r="AQ1737" s="53">
        <v>1</v>
      </c>
      <c r="AR1737" s="53">
        <v>2</v>
      </c>
      <c r="AS1737" s="53">
        <v>1</v>
      </c>
      <c r="AT1737" s="53">
        <v>1</v>
      </c>
      <c r="AU1737" s="53">
        <v>0</v>
      </c>
      <c r="AV1737" s="53">
        <v>0</v>
      </c>
      <c r="AW1737" s="53" t="s">
        <v>1382</v>
      </c>
      <c r="AX1737" s="53" t="s">
        <v>1382</v>
      </c>
      <c r="AY1737" s="10"/>
      <c r="AZ1737" s="54"/>
      <c r="BA1737" s="55" t="s">
        <v>2757</v>
      </c>
      <c r="BB1737" s="10" t="s">
        <v>1492</v>
      </c>
      <c r="BG1737" s="9"/>
      <c r="BI1737" t="s">
        <v>3146</v>
      </c>
    </row>
    <row r="1738" spans="1:61" x14ac:dyDescent="0.25">
      <c r="A1738" s="51" t="s">
        <v>658</v>
      </c>
      <c r="B1738" s="53" t="s">
        <v>691</v>
      </c>
      <c r="C1738" s="53" t="str">
        <f>VLOOKUP(Tabelle1[[#This Row],[bank_name]],list_all_banks!$B$1:$C$691,2,FALSE)</f>
        <v>FR325952224</v>
      </c>
      <c r="D1738" s="10" t="s">
        <v>692</v>
      </c>
      <c r="E1738" s="42" t="str">
        <f t="shared" si="27"/>
        <v>31.12.2014</v>
      </c>
      <c r="F1738" s="53">
        <v>2014</v>
      </c>
      <c r="G1738" s="53">
        <v>1</v>
      </c>
      <c r="H1738" s="53">
        <v>2</v>
      </c>
      <c r="I1738" s="53">
        <v>1</v>
      </c>
      <c r="J1738" s="53">
        <v>2</v>
      </c>
      <c r="K1738" s="53" t="s">
        <v>658</v>
      </c>
      <c r="L1738" s="53">
        <v>1</v>
      </c>
      <c r="M1738" s="53" t="s">
        <v>14</v>
      </c>
      <c r="N1738" s="53" t="s">
        <v>19</v>
      </c>
      <c r="O1738" s="10"/>
      <c r="P1738" s="53">
        <v>1</v>
      </c>
      <c r="Q1738" s="53">
        <v>0</v>
      </c>
      <c r="R1738" s="53">
        <v>1</v>
      </c>
      <c r="S1738" s="53">
        <v>0</v>
      </c>
      <c r="T1738" s="10"/>
      <c r="U1738" s="53">
        <v>2</v>
      </c>
      <c r="V1738" s="53">
        <v>0</v>
      </c>
      <c r="W1738" s="53" t="s">
        <v>20</v>
      </c>
      <c r="X1738" s="10"/>
      <c r="Y1738" s="5" t="s">
        <v>1350</v>
      </c>
      <c r="Z1738" s="5">
        <v>4</v>
      </c>
      <c r="AA1738" s="5">
        <v>16</v>
      </c>
      <c r="AB1738" s="5">
        <v>1</v>
      </c>
      <c r="AC1738" s="5" t="s">
        <v>20</v>
      </c>
      <c r="AD1738" s="5" t="s">
        <v>20</v>
      </c>
      <c r="AE1738" s="5" t="s">
        <v>20</v>
      </c>
      <c r="AF1738" s="5" t="s">
        <v>20</v>
      </c>
      <c r="AG1738" s="5" t="s">
        <v>20</v>
      </c>
      <c r="AH1738" s="53">
        <v>0</v>
      </c>
      <c r="AI1738" s="53">
        <v>0</v>
      </c>
      <c r="AJ1738" s="10"/>
      <c r="AK1738" s="53">
        <v>0</v>
      </c>
      <c r="AL1738" s="53">
        <v>0</v>
      </c>
      <c r="AM1738" s="53">
        <v>2</v>
      </c>
      <c r="AN1738" s="53">
        <v>0</v>
      </c>
      <c r="AO1738" s="53">
        <v>0</v>
      </c>
      <c r="AP1738" s="10"/>
      <c r="AQ1738" s="53">
        <v>1</v>
      </c>
      <c r="AR1738" s="53">
        <v>2</v>
      </c>
      <c r="AS1738" s="53">
        <v>1</v>
      </c>
      <c r="AT1738" s="53">
        <v>1</v>
      </c>
      <c r="AU1738" s="53">
        <v>0</v>
      </c>
      <c r="AV1738" s="53">
        <v>0</v>
      </c>
      <c r="AW1738" s="53" t="s">
        <v>1382</v>
      </c>
      <c r="AX1738" s="53" t="s">
        <v>1382</v>
      </c>
      <c r="AY1738" s="10"/>
      <c r="AZ1738" s="54"/>
      <c r="BA1738" s="55" t="s">
        <v>2757</v>
      </c>
      <c r="BB1738" s="10" t="s">
        <v>1492</v>
      </c>
      <c r="BG1738" s="9"/>
      <c r="BI1738" t="s">
        <v>3146</v>
      </c>
    </row>
    <row r="1739" spans="1:61" x14ac:dyDescent="0.25">
      <c r="A1739" s="51" t="s">
        <v>658</v>
      </c>
      <c r="B1739" s="53" t="s">
        <v>691</v>
      </c>
      <c r="C1739" s="53" t="str">
        <f>VLOOKUP(Tabelle1[[#This Row],[bank_name]],list_all_banks!$B$1:$C$691,2,FALSE)</f>
        <v>FR325952224</v>
      </c>
      <c r="D1739" s="10" t="s">
        <v>692</v>
      </c>
      <c r="E1739" s="42" t="str">
        <f t="shared" si="27"/>
        <v>31.12.2014</v>
      </c>
      <c r="F1739" s="53">
        <v>2014</v>
      </c>
      <c r="G1739" s="53">
        <v>1</v>
      </c>
      <c r="H1739" s="53">
        <v>2</v>
      </c>
      <c r="I1739" s="53">
        <v>1</v>
      </c>
      <c r="J1739" s="53">
        <v>2</v>
      </c>
      <c r="K1739" s="53" t="s">
        <v>658</v>
      </c>
      <c r="L1739" s="53">
        <v>1</v>
      </c>
      <c r="M1739" s="53" t="s">
        <v>14</v>
      </c>
      <c r="N1739" s="53" t="s">
        <v>19</v>
      </c>
      <c r="O1739" s="10"/>
      <c r="P1739" s="53">
        <v>1</v>
      </c>
      <c r="Q1739" s="53">
        <v>0</v>
      </c>
      <c r="R1739" s="53">
        <v>1</v>
      </c>
      <c r="S1739" s="53">
        <v>0</v>
      </c>
      <c r="T1739" s="10"/>
      <c r="U1739" s="53">
        <v>2</v>
      </c>
      <c r="V1739" s="53">
        <v>0</v>
      </c>
      <c r="W1739" s="53" t="s">
        <v>20</v>
      </c>
      <c r="X1739" s="10"/>
      <c r="Y1739" s="53" t="s">
        <v>1651</v>
      </c>
      <c r="Z1739" s="53">
        <v>17</v>
      </c>
      <c r="AA1739" s="53">
        <v>41</v>
      </c>
      <c r="AB1739" s="53">
        <v>5</v>
      </c>
      <c r="AC1739" s="53" t="s">
        <v>20</v>
      </c>
      <c r="AD1739" s="53">
        <v>1</v>
      </c>
      <c r="AE1739" s="53" t="s">
        <v>20</v>
      </c>
      <c r="AF1739" s="53" t="s">
        <v>20</v>
      </c>
      <c r="AG1739" s="53" t="s">
        <v>20</v>
      </c>
      <c r="AH1739" s="53">
        <v>0</v>
      </c>
      <c r="AI1739" s="53">
        <v>0</v>
      </c>
      <c r="AJ1739" s="10"/>
      <c r="AK1739" s="53">
        <v>0</v>
      </c>
      <c r="AL1739" s="53">
        <v>0</v>
      </c>
      <c r="AM1739" s="53">
        <v>2</v>
      </c>
      <c r="AN1739" s="53">
        <v>0</v>
      </c>
      <c r="AO1739" s="53">
        <v>0</v>
      </c>
      <c r="AP1739" s="10"/>
      <c r="AQ1739" s="53">
        <v>1</v>
      </c>
      <c r="AR1739" s="53">
        <v>2</v>
      </c>
      <c r="AS1739" s="53">
        <v>1</v>
      </c>
      <c r="AT1739" s="53">
        <v>1</v>
      </c>
      <c r="AU1739" s="53">
        <v>0</v>
      </c>
      <c r="AV1739" s="53">
        <v>0</v>
      </c>
      <c r="AW1739" s="53" t="s">
        <v>1382</v>
      </c>
      <c r="AX1739" s="53" t="s">
        <v>1382</v>
      </c>
      <c r="AY1739" s="10"/>
      <c r="AZ1739" s="54"/>
      <c r="BA1739" s="55" t="s">
        <v>2757</v>
      </c>
      <c r="BB1739" s="10" t="s">
        <v>1492</v>
      </c>
      <c r="BC1739" s="9"/>
      <c r="BD1739" s="9"/>
      <c r="BE1739" s="9"/>
      <c r="BF1739" s="9"/>
      <c r="BG1739" s="9"/>
      <c r="BI1739" t="s">
        <v>3146</v>
      </c>
    </row>
    <row r="1740" spans="1:61" s="44" customFormat="1" ht="15.75" thickBot="1" x14ac:dyDescent="0.3">
      <c r="A1740" s="43" t="s">
        <v>658</v>
      </c>
      <c r="B1740" s="57" t="s">
        <v>691</v>
      </c>
      <c r="C1740" s="57" t="str">
        <f>VLOOKUP(Tabelle1[[#This Row],[bank_name]],list_all_banks!$B$1:$C$691,2,FALSE)</f>
        <v>FR325952224</v>
      </c>
      <c r="D1740" s="56" t="s">
        <v>692</v>
      </c>
      <c r="E1740" s="46" t="str">
        <f t="shared" si="27"/>
        <v>31.12.2014</v>
      </c>
      <c r="F1740" s="57">
        <v>2014</v>
      </c>
      <c r="G1740" s="57">
        <v>1</v>
      </c>
      <c r="H1740" s="57">
        <v>2</v>
      </c>
      <c r="I1740" s="57">
        <v>1</v>
      </c>
      <c r="J1740" s="57">
        <v>2</v>
      </c>
      <c r="K1740" s="57" t="s">
        <v>658</v>
      </c>
      <c r="L1740" s="57">
        <v>1</v>
      </c>
      <c r="M1740" s="57" t="s">
        <v>14</v>
      </c>
      <c r="N1740" s="57" t="s">
        <v>19</v>
      </c>
      <c r="O1740" s="56"/>
      <c r="P1740" s="57">
        <v>1</v>
      </c>
      <c r="Q1740" s="57">
        <v>0</v>
      </c>
      <c r="R1740" s="57">
        <v>1</v>
      </c>
      <c r="S1740" s="57">
        <v>0</v>
      </c>
      <c r="T1740" s="56"/>
      <c r="U1740" s="57">
        <v>2</v>
      </c>
      <c r="V1740" s="57">
        <v>0</v>
      </c>
      <c r="W1740" s="57" t="s">
        <v>20</v>
      </c>
      <c r="X1740" s="56"/>
      <c r="Y1740" s="57" t="s">
        <v>1694</v>
      </c>
      <c r="Z1740" s="57">
        <v>1</v>
      </c>
      <c r="AA1740" s="57">
        <v>15</v>
      </c>
      <c r="AB1740" s="57" t="s">
        <v>20</v>
      </c>
      <c r="AC1740" s="57" t="s">
        <v>20</v>
      </c>
      <c r="AD1740" s="57" t="s">
        <v>20</v>
      </c>
      <c r="AE1740" s="57" t="s">
        <v>20</v>
      </c>
      <c r="AF1740" s="57" t="s">
        <v>20</v>
      </c>
      <c r="AG1740" s="57" t="s">
        <v>20</v>
      </c>
      <c r="AH1740" s="57">
        <v>0</v>
      </c>
      <c r="AI1740" s="57">
        <v>0</v>
      </c>
      <c r="AJ1740" s="56"/>
      <c r="AK1740" s="57">
        <v>0</v>
      </c>
      <c r="AL1740" s="57">
        <v>0</v>
      </c>
      <c r="AM1740" s="57">
        <v>2</v>
      </c>
      <c r="AN1740" s="57">
        <v>0</v>
      </c>
      <c r="AO1740" s="57">
        <v>0</v>
      </c>
      <c r="AP1740" s="56"/>
      <c r="AQ1740" s="57">
        <v>1</v>
      </c>
      <c r="AR1740" s="57">
        <v>2</v>
      </c>
      <c r="AS1740" s="57">
        <v>1</v>
      </c>
      <c r="AT1740" s="57">
        <v>1</v>
      </c>
      <c r="AU1740" s="57">
        <v>0</v>
      </c>
      <c r="AV1740" s="57">
        <v>0</v>
      </c>
      <c r="AW1740" s="57" t="s">
        <v>1382</v>
      </c>
      <c r="AX1740" s="57" t="s">
        <v>1382</v>
      </c>
      <c r="AY1740" s="56"/>
      <c r="AZ1740" s="58"/>
      <c r="BA1740" s="59" t="s">
        <v>2757</v>
      </c>
      <c r="BB1740" s="56" t="s">
        <v>1492</v>
      </c>
      <c r="BH1740" s="45"/>
      <c r="BI1740" t="s">
        <v>3146</v>
      </c>
    </row>
    <row r="1741" spans="1:61" x14ac:dyDescent="0.25">
      <c r="A1741" s="51" t="s">
        <v>658</v>
      </c>
      <c r="B1741" s="53" t="s">
        <v>691</v>
      </c>
      <c r="C1741" s="53" t="str">
        <f>VLOOKUP(Tabelle1[[#This Row],[bank_name]],list_all_banks!$B$1:$C$691,2,FALSE)</f>
        <v>FR325952224</v>
      </c>
      <c r="D1741" s="6" t="s">
        <v>692</v>
      </c>
      <c r="E1741" s="42" t="str">
        <f t="shared" si="27"/>
        <v>31.12.2015</v>
      </c>
      <c r="F1741" s="9">
        <v>2015</v>
      </c>
      <c r="G1741" s="9">
        <v>1</v>
      </c>
      <c r="H1741" s="9">
        <v>2</v>
      </c>
      <c r="I1741" s="9" t="s">
        <v>1382</v>
      </c>
      <c r="J1741" s="9">
        <v>1</v>
      </c>
      <c r="K1741" s="9" t="s">
        <v>658</v>
      </c>
      <c r="L1741" s="9">
        <v>1</v>
      </c>
      <c r="M1741" s="9" t="s">
        <v>14</v>
      </c>
      <c r="N1741" s="9" t="s">
        <v>19</v>
      </c>
      <c r="P1741" s="9">
        <v>1</v>
      </c>
      <c r="Q1741" s="9">
        <v>0</v>
      </c>
      <c r="R1741" s="9">
        <v>1</v>
      </c>
      <c r="S1741" s="9">
        <v>2</v>
      </c>
      <c r="U1741" s="9">
        <v>2</v>
      </c>
      <c r="V1741" s="9">
        <v>0</v>
      </c>
      <c r="W1741" s="9" t="s">
        <v>20</v>
      </c>
      <c r="Y1741" s="9" t="s">
        <v>820</v>
      </c>
      <c r="Z1741" s="9">
        <v>6</v>
      </c>
      <c r="AA1741" s="9" t="s">
        <v>20</v>
      </c>
      <c r="AB1741" s="9">
        <v>-43</v>
      </c>
      <c r="AC1741" s="9" t="s">
        <v>20</v>
      </c>
      <c r="AD1741" s="9">
        <v>2</v>
      </c>
      <c r="AE1741" s="9">
        <v>-4</v>
      </c>
      <c r="AF1741" s="9" t="s">
        <v>20</v>
      </c>
      <c r="AG1741" s="9" t="s">
        <v>20</v>
      </c>
      <c r="AH1741" s="9">
        <v>0</v>
      </c>
      <c r="AI1741" s="9">
        <v>0</v>
      </c>
      <c r="AK1741" s="9">
        <v>1</v>
      </c>
      <c r="AL1741" s="9">
        <v>0</v>
      </c>
      <c r="AM1741" s="9">
        <v>2</v>
      </c>
      <c r="AN1741" s="9">
        <v>0</v>
      </c>
      <c r="AO1741" s="9">
        <v>0</v>
      </c>
      <c r="AQ1741" s="9">
        <v>1</v>
      </c>
      <c r="AR1741" s="9">
        <v>2</v>
      </c>
      <c r="AS1741" s="9">
        <v>1</v>
      </c>
      <c r="AT1741" s="9">
        <v>1</v>
      </c>
      <c r="AU1741" s="9">
        <v>0</v>
      </c>
      <c r="AV1741" s="9">
        <v>0</v>
      </c>
      <c r="AW1741" s="9" t="s">
        <v>1382</v>
      </c>
      <c r="AX1741" s="9" t="s">
        <v>1382</v>
      </c>
      <c r="AZ1741" s="54" t="s">
        <v>2748</v>
      </c>
      <c r="BA1741" s="63" t="s">
        <v>2758</v>
      </c>
      <c r="BB1741" s="6" t="s">
        <v>1493</v>
      </c>
      <c r="BC1741" s="9"/>
      <c r="BD1741" s="9"/>
      <c r="BE1741" s="9"/>
      <c r="BF1741" s="9"/>
      <c r="BG1741" s="9"/>
      <c r="BI1741" t="s">
        <v>3146</v>
      </c>
    </row>
    <row r="1742" spans="1:61" x14ac:dyDescent="0.25">
      <c r="A1742" s="51" t="s">
        <v>658</v>
      </c>
      <c r="B1742" s="9" t="s">
        <v>691</v>
      </c>
      <c r="C1742" s="9" t="str">
        <f>VLOOKUP(Tabelle1[[#This Row],[bank_name]],list_all_banks!$B$1:$C$691,2,FALSE)</f>
        <v>FR325952224</v>
      </c>
      <c r="D1742" s="6" t="s">
        <v>692</v>
      </c>
      <c r="E1742" s="42" t="str">
        <f t="shared" si="27"/>
        <v>31.12.2015</v>
      </c>
      <c r="F1742" s="9">
        <v>2015</v>
      </c>
      <c r="G1742" s="9">
        <v>1</v>
      </c>
      <c r="H1742" s="9">
        <v>2</v>
      </c>
      <c r="I1742" s="9" t="s">
        <v>1382</v>
      </c>
      <c r="J1742" s="9">
        <v>1</v>
      </c>
      <c r="K1742" s="9" t="s">
        <v>658</v>
      </c>
      <c r="L1742" s="9">
        <v>1</v>
      </c>
      <c r="M1742" s="9" t="s">
        <v>14</v>
      </c>
      <c r="N1742" s="9" t="s">
        <v>19</v>
      </c>
      <c r="P1742" s="9">
        <v>1</v>
      </c>
      <c r="Q1742" s="9">
        <v>0</v>
      </c>
      <c r="R1742" s="9">
        <v>1</v>
      </c>
      <c r="S1742" s="9">
        <v>2</v>
      </c>
      <c r="U1742" s="9">
        <v>2</v>
      </c>
      <c r="V1742" s="9">
        <v>0</v>
      </c>
      <c r="W1742" s="9" t="s">
        <v>20</v>
      </c>
      <c r="Y1742" s="9" t="s">
        <v>1632</v>
      </c>
      <c r="Z1742" s="9">
        <v>43</v>
      </c>
      <c r="AA1742" s="9">
        <v>16</v>
      </c>
      <c r="AB1742" s="9">
        <v>39</v>
      </c>
      <c r="AC1742" s="9" t="s">
        <v>20</v>
      </c>
      <c r="AD1742" s="9">
        <v>14</v>
      </c>
      <c r="AE1742" s="9">
        <v>-1</v>
      </c>
      <c r="AF1742" s="9" t="s">
        <v>20</v>
      </c>
      <c r="AG1742" s="9" t="s">
        <v>20</v>
      </c>
      <c r="AH1742" s="9">
        <v>0</v>
      </c>
      <c r="AI1742" s="9">
        <v>0</v>
      </c>
      <c r="AK1742" s="9">
        <v>1</v>
      </c>
      <c r="AL1742" s="9">
        <v>0</v>
      </c>
      <c r="AM1742" s="9">
        <v>2</v>
      </c>
      <c r="AN1742" s="9">
        <v>0</v>
      </c>
      <c r="AO1742" s="9">
        <v>0</v>
      </c>
      <c r="AQ1742" s="9">
        <v>1</v>
      </c>
      <c r="AR1742" s="9">
        <v>2</v>
      </c>
      <c r="AS1742" s="9">
        <v>1</v>
      </c>
      <c r="AT1742" s="9">
        <v>1</v>
      </c>
      <c r="AU1742" s="9">
        <v>0</v>
      </c>
      <c r="AV1742" s="9">
        <v>0</v>
      </c>
      <c r="AW1742" s="9" t="s">
        <v>1382</v>
      </c>
      <c r="AX1742" s="9" t="s">
        <v>1382</v>
      </c>
      <c r="BA1742" s="63" t="s">
        <v>2758</v>
      </c>
      <c r="BB1742" s="6" t="s">
        <v>1493</v>
      </c>
      <c r="BC1742" s="9"/>
      <c r="BD1742" s="9"/>
      <c r="BE1742" s="9"/>
      <c r="BF1742" s="9"/>
      <c r="BG1742" s="9"/>
      <c r="BI1742" t="s">
        <v>3146</v>
      </c>
    </row>
    <row r="1743" spans="1:61" x14ac:dyDescent="0.25">
      <c r="A1743" s="51" t="s">
        <v>658</v>
      </c>
      <c r="B1743" s="9" t="s">
        <v>691</v>
      </c>
      <c r="C1743" s="9" t="str">
        <f>VLOOKUP(Tabelle1[[#This Row],[bank_name]],list_all_banks!$B$1:$C$691,2,FALSE)</f>
        <v>FR325952224</v>
      </c>
      <c r="D1743" s="6" t="s">
        <v>692</v>
      </c>
      <c r="E1743" s="42" t="str">
        <f t="shared" si="27"/>
        <v>31.12.2015</v>
      </c>
      <c r="F1743" s="9">
        <v>2015</v>
      </c>
      <c r="G1743" s="9">
        <v>1</v>
      </c>
      <c r="H1743" s="9">
        <v>2</v>
      </c>
      <c r="I1743" s="9" t="s">
        <v>1382</v>
      </c>
      <c r="J1743" s="9">
        <v>1</v>
      </c>
      <c r="K1743" s="9" t="s">
        <v>658</v>
      </c>
      <c r="L1743" s="9">
        <v>1</v>
      </c>
      <c r="M1743" s="9" t="s">
        <v>14</v>
      </c>
      <c r="N1743" s="9" t="s">
        <v>19</v>
      </c>
      <c r="P1743" s="9">
        <v>1</v>
      </c>
      <c r="Q1743" s="9">
        <v>0</v>
      </c>
      <c r="R1743" s="9">
        <v>1</v>
      </c>
      <c r="S1743" s="9">
        <v>2</v>
      </c>
      <c r="U1743" s="9">
        <v>2</v>
      </c>
      <c r="V1743" s="9">
        <v>0</v>
      </c>
      <c r="W1743" s="9" t="s">
        <v>20</v>
      </c>
      <c r="Y1743" s="9" t="s">
        <v>154</v>
      </c>
      <c r="Z1743" s="9">
        <v>9</v>
      </c>
      <c r="AA1743" s="9">
        <v>33</v>
      </c>
      <c r="AB1743" s="9">
        <v>2</v>
      </c>
      <c r="AC1743" s="9" t="s">
        <v>20</v>
      </c>
      <c r="AD1743" s="9">
        <v>1</v>
      </c>
      <c r="AE1743" s="9" t="s">
        <v>20</v>
      </c>
      <c r="AF1743" s="9" t="s">
        <v>20</v>
      </c>
      <c r="AG1743" s="9" t="s">
        <v>20</v>
      </c>
      <c r="AH1743" s="9">
        <v>0</v>
      </c>
      <c r="AI1743" s="9">
        <v>0</v>
      </c>
      <c r="AK1743" s="9">
        <v>1</v>
      </c>
      <c r="AL1743" s="9">
        <v>0</v>
      </c>
      <c r="AM1743" s="9">
        <v>2</v>
      </c>
      <c r="AN1743" s="9">
        <v>0</v>
      </c>
      <c r="AO1743" s="9">
        <v>0</v>
      </c>
      <c r="AQ1743" s="9">
        <v>1</v>
      </c>
      <c r="AR1743" s="9">
        <v>2</v>
      </c>
      <c r="AS1743" s="9">
        <v>1</v>
      </c>
      <c r="AT1743" s="9">
        <v>1</v>
      </c>
      <c r="AU1743" s="9">
        <v>0</v>
      </c>
      <c r="AV1743" s="9">
        <v>0</v>
      </c>
      <c r="AW1743" s="9" t="s">
        <v>1382</v>
      </c>
      <c r="AX1743" s="9" t="s">
        <v>1382</v>
      </c>
      <c r="BA1743" s="63" t="s">
        <v>2758</v>
      </c>
      <c r="BB1743" s="6" t="s">
        <v>1493</v>
      </c>
      <c r="BC1743" s="9"/>
      <c r="BD1743" s="9"/>
      <c r="BE1743" s="9"/>
      <c r="BF1743" s="9"/>
      <c r="BG1743" s="9"/>
      <c r="BI1743" t="s">
        <v>3146</v>
      </c>
    </row>
    <row r="1744" spans="1:61" x14ac:dyDescent="0.25">
      <c r="A1744" s="51" t="s">
        <v>658</v>
      </c>
      <c r="B1744" s="9" t="s">
        <v>691</v>
      </c>
      <c r="C1744" s="9" t="str">
        <f>VLOOKUP(Tabelle1[[#This Row],[bank_name]],list_all_banks!$B$1:$C$691,2,FALSE)</f>
        <v>FR325952224</v>
      </c>
      <c r="D1744" s="6" t="s">
        <v>692</v>
      </c>
      <c r="E1744" s="42" t="str">
        <f t="shared" si="27"/>
        <v>31.12.2015</v>
      </c>
      <c r="F1744" s="9">
        <v>2015</v>
      </c>
      <c r="G1744" s="9">
        <v>1</v>
      </c>
      <c r="H1744" s="9">
        <v>2</v>
      </c>
      <c r="I1744" s="9" t="s">
        <v>1382</v>
      </c>
      <c r="J1744" s="9">
        <v>1</v>
      </c>
      <c r="K1744" s="9" t="s">
        <v>658</v>
      </c>
      <c r="L1744" s="9">
        <v>1</v>
      </c>
      <c r="M1744" s="9" t="s">
        <v>14</v>
      </c>
      <c r="N1744" s="9" t="s">
        <v>19</v>
      </c>
      <c r="P1744" s="9">
        <v>1</v>
      </c>
      <c r="Q1744" s="9">
        <v>0</v>
      </c>
      <c r="R1744" s="9">
        <v>1</v>
      </c>
      <c r="S1744" s="9">
        <v>2</v>
      </c>
      <c r="U1744" s="9">
        <v>2</v>
      </c>
      <c r="V1744" s="9">
        <v>0</v>
      </c>
      <c r="W1744" s="9" t="s">
        <v>20</v>
      </c>
      <c r="Y1744" s="9" t="s">
        <v>239</v>
      </c>
      <c r="Z1744" s="9">
        <v>35</v>
      </c>
      <c r="AA1744" s="9">
        <v>80</v>
      </c>
      <c r="AB1744" s="9">
        <v>10</v>
      </c>
      <c r="AC1744" s="9" t="s">
        <v>20</v>
      </c>
      <c r="AD1744" s="9">
        <v>3</v>
      </c>
      <c r="AE1744" s="9" t="s">
        <v>20</v>
      </c>
      <c r="AF1744" s="9" t="s">
        <v>20</v>
      </c>
      <c r="AG1744" s="9" t="s">
        <v>20</v>
      </c>
      <c r="AH1744" s="9">
        <v>0</v>
      </c>
      <c r="AI1744" s="9">
        <v>0</v>
      </c>
      <c r="AK1744" s="9">
        <v>1</v>
      </c>
      <c r="AL1744" s="9">
        <v>0</v>
      </c>
      <c r="AM1744" s="9">
        <v>2</v>
      </c>
      <c r="AN1744" s="9">
        <v>0</v>
      </c>
      <c r="AO1744" s="9">
        <v>0</v>
      </c>
      <c r="AQ1744" s="9">
        <v>1</v>
      </c>
      <c r="AR1744" s="9">
        <v>2</v>
      </c>
      <c r="AS1744" s="9">
        <v>1</v>
      </c>
      <c r="AT1744" s="9">
        <v>1</v>
      </c>
      <c r="AU1744" s="9">
        <v>0</v>
      </c>
      <c r="AV1744" s="9">
        <v>0</v>
      </c>
      <c r="AW1744" s="9" t="s">
        <v>1382</v>
      </c>
      <c r="AX1744" s="9" t="s">
        <v>1382</v>
      </c>
      <c r="BA1744" s="63" t="s">
        <v>2758</v>
      </c>
      <c r="BB1744" s="6" t="s">
        <v>1493</v>
      </c>
      <c r="BC1744" s="9"/>
      <c r="BD1744" s="9"/>
      <c r="BE1744" s="9"/>
      <c r="BF1744" s="9"/>
      <c r="BG1744" s="9"/>
      <c r="BI1744" t="s">
        <v>3146</v>
      </c>
    </row>
    <row r="1745" spans="1:61" x14ac:dyDescent="0.25">
      <c r="A1745" s="23" t="s">
        <v>658</v>
      </c>
      <c r="B1745" t="s">
        <v>691</v>
      </c>
      <c r="C1745" t="str">
        <f>VLOOKUP(Tabelle1[[#This Row],[bank_name]],list_all_banks!$B$1:$C$691,2,FALSE)</f>
        <v>FR325952224</v>
      </c>
      <c r="D1745" s="6" t="s">
        <v>692</v>
      </c>
      <c r="E1745" s="42" t="str">
        <f t="shared" si="27"/>
        <v>31.12.2015</v>
      </c>
      <c r="F1745">
        <v>2015</v>
      </c>
      <c r="G1745">
        <v>1</v>
      </c>
      <c r="H1745">
        <v>2</v>
      </c>
      <c r="I1745" t="s">
        <v>1382</v>
      </c>
      <c r="J1745">
        <v>1</v>
      </c>
      <c r="K1745" t="s">
        <v>658</v>
      </c>
      <c r="L1745">
        <v>1</v>
      </c>
      <c r="M1745" t="s">
        <v>14</v>
      </c>
      <c r="N1745" t="s">
        <v>19</v>
      </c>
      <c r="P1745">
        <v>1</v>
      </c>
      <c r="Q1745">
        <v>0</v>
      </c>
      <c r="R1745">
        <v>1</v>
      </c>
      <c r="S1745">
        <v>2</v>
      </c>
      <c r="U1745">
        <v>2</v>
      </c>
      <c r="V1745">
        <v>0</v>
      </c>
      <c r="W1745" t="s">
        <v>20</v>
      </c>
      <c r="Y1745" t="s">
        <v>1677</v>
      </c>
      <c r="Z1745">
        <v>48</v>
      </c>
      <c r="AA1745">
        <v>133</v>
      </c>
      <c r="AB1745">
        <v>-3</v>
      </c>
      <c r="AC1745" t="s">
        <v>20</v>
      </c>
      <c r="AD1745">
        <v>8</v>
      </c>
      <c r="AE1745">
        <v>-4</v>
      </c>
      <c r="AF1745" t="s">
        <v>20</v>
      </c>
      <c r="AG1745" t="s">
        <v>20</v>
      </c>
      <c r="AH1745">
        <v>0</v>
      </c>
      <c r="AI1745">
        <v>0</v>
      </c>
      <c r="AK1745">
        <v>1</v>
      </c>
      <c r="AL1745">
        <v>0</v>
      </c>
      <c r="AM1745">
        <v>2</v>
      </c>
      <c r="AN1745">
        <v>0</v>
      </c>
      <c r="AO1745">
        <v>0</v>
      </c>
      <c r="AQ1745">
        <v>1</v>
      </c>
      <c r="AR1745">
        <v>2</v>
      </c>
      <c r="AS1745">
        <v>1</v>
      </c>
      <c r="AT1745">
        <v>1</v>
      </c>
      <c r="AU1745">
        <v>0</v>
      </c>
      <c r="AV1745">
        <v>0</v>
      </c>
      <c r="AW1745" t="s">
        <v>1382</v>
      </c>
      <c r="AX1745" t="s">
        <v>1382</v>
      </c>
      <c r="BA1745" s="14" t="s">
        <v>2758</v>
      </c>
      <c r="BB1745" s="6" t="s">
        <v>1493</v>
      </c>
      <c r="BG1745" s="9"/>
      <c r="BI1745" t="s">
        <v>3146</v>
      </c>
    </row>
    <row r="1746" spans="1:61" x14ac:dyDescent="0.25">
      <c r="A1746" s="23" t="s">
        <v>658</v>
      </c>
      <c r="B1746" t="s">
        <v>691</v>
      </c>
      <c r="C1746" t="str">
        <f>VLOOKUP(Tabelle1[[#This Row],[bank_name]],list_all_banks!$B$1:$C$691,2,FALSE)</f>
        <v>FR325952224</v>
      </c>
      <c r="D1746" s="6" t="s">
        <v>692</v>
      </c>
      <c r="E1746" s="42" t="str">
        <f t="shared" si="27"/>
        <v>31.12.2015</v>
      </c>
      <c r="F1746">
        <v>2015</v>
      </c>
      <c r="G1746">
        <v>1</v>
      </c>
      <c r="H1746">
        <v>2</v>
      </c>
      <c r="I1746" t="s">
        <v>1382</v>
      </c>
      <c r="J1746">
        <v>1</v>
      </c>
      <c r="K1746" t="s">
        <v>658</v>
      </c>
      <c r="L1746">
        <v>1</v>
      </c>
      <c r="M1746" t="s">
        <v>14</v>
      </c>
      <c r="N1746" t="s">
        <v>19</v>
      </c>
      <c r="P1746">
        <v>1</v>
      </c>
      <c r="Q1746">
        <v>0</v>
      </c>
      <c r="R1746">
        <v>1</v>
      </c>
      <c r="S1746">
        <v>2</v>
      </c>
      <c r="U1746">
        <v>2</v>
      </c>
      <c r="V1746">
        <v>0</v>
      </c>
      <c r="W1746" t="s">
        <v>20</v>
      </c>
      <c r="Y1746" t="s">
        <v>1651</v>
      </c>
      <c r="Z1746">
        <v>19</v>
      </c>
      <c r="AA1746" t="s">
        <v>20</v>
      </c>
      <c r="AB1746">
        <v>-23</v>
      </c>
      <c r="AC1746" t="s">
        <v>20</v>
      </c>
      <c r="AD1746">
        <v>2</v>
      </c>
      <c r="AE1746" t="s">
        <v>20</v>
      </c>
      <c r="AF1746" t="s">
        <v>20</v>
      </c>
      <c r="AG1746" t="s">
        <v>20</v>
      </c>
      <c r="AH1746">
        <v>0</v>
      </c>
      <c r="AI1746">
        <v>0</v>
      </c>
      <c r="AK1746">
        <v>1</v>
      </c>
      <c r="AL1746">
        <v>0</v>
      </c>
      <c r="AM1746">
        <v>2</v>
      </c>
      <c r="AN1746">
        <v>0</v>
      </c>
      <c r="AO1746">
        <v>0</v>
      </c>
      <c r="AQ1746">
        <v>1</v>
      </c>
      <c r="AR1746">
        <v>2</v>
      </c>
      <c r="AS1746">
        <v>1</v>
      </c>
      <c r="AT1746">
        <v>1</v>
      </c>
      <c r="AU1746">
        <v>0</v>
      </c>
      <c r="AV1746">
        <v>0</v>
      </c>
      <c r="AW1746" t="s">
        <v>1382</v>
      </c>
      <c r="AX1746" t="s">
        <v>1382</v>
      </c>
      <c r="BA1746" s="14" t="s">
        <v>2758</v>
      </c>
      <c r="BB1746" s="6" t="s">
        <v>1493</v>
      </c>
      <c r="BG1746" s="9"/>
      <c r="BI1746" t="s">
        <v>3146</v>
      </c>
    </row>
    <row r="1747" spans="1:61" x14ac:dyDescent="0.25">
      <c r="A1747" s="23" t="s">
        <v>658</v>
      </c>
      <c r="B1747" t="s">
        <v>691</v>
      </c>
      <c r="C1747" t="str">
        <f>VLOOKUP(Tabelle1[[#This Row],[bank_name]],list_all_banks!$B$1:$C$691,2,FALSE)</f>
        <v>FR325952224</v>
      </c>
      <c r="D1747" s="6" t="s">
        <v>692</v>
      </c>
      <c r="E1747" s="42" t="str">
        <f t="shared" si="27"/>
        <v>31.12.2015</v>
      </c>
      <c r="F1747">
        <v>2015</v>
      </c>
      <c r="G1747">
        <v>1</v>
      </c>
      <c r="H1747">
        <v>2</v>
      </c>
      <c r="I1747" t="s">
        <v>1382</v>
      </c>
      <c r="J1747">
        <v>1</v>
      </c>
      <c r="K1747" t="s">
        <v>658</v>
      </c>
      <c r="L1747">
        <v>1</v>
      </c>
      <c r="M1747" t="s">
        <v>14</v>
      </c>
      <c r="N1747" t="s">
        <v>19</v>
      </c>
      <c r="P1747">
        <v>1</v>
      </c>
      <c r="Q1747">
        <v>0</v>
      </c>
      <c r="R1747">
        <v>1</v>
      </c>
      <c r="S1747">
        <v>2</v>
      </c>
      <c r="U1747">
        <v>2</v>
      </c>
      <c r="V1747">
        <v>0</v>
      </c>
      <c r="W1747" t="s">
        <v>20</v>
      </c>
      <c r="Y1747" t="s">
        <v>1660</v>
      </c>
      <c r="Z1747" t="s">
        <v>20</v>
      </c>
      <c r="AA1747" t="s">
        <v>20</v>
      </c>
      <c r="AB1747">
        <v>-5</v>
      </c>
      <c r="AC1747" t="s">
        <v>20</v>
      </c>
      <c r="AD1747" t="s">
        <v>20</v>
      </c>
      <c r="AE1747" t="s">
        <v>20</v>
      </c>
      <c r="AF1747" t="s">
        <v>20</v>
      </c>
      <c r="AG1747" t="s">
        <v>20</v>
      </c>
      <c r="AH1747">
        <v>0</v>
      </c>
      <c r="AI1747">
        <v>0</v>
      </c>
      <c r="AK1747">
        <v>1</v>
      </c>
      <c r="AL1747">
        <v>0</v>
      </c>
      <c r="AM1747">
        <v>2</v>
      </c>
      <c r="AN1747">
        <v>0</v>
      </c>
      <c r="AO1747">
        <v>0</v>
      </c>
      <c r="AQ1747">
        <v>1</v>
      </c>
      <c r="AR1747">
        <v>2</v>
      </c>
      <c r="AS1747">
        <v>1</v>
      </c>
      <c r="AT1747">
        <v>1</v>
      </c>
      <c r="AU1747">
        <v>0</v>
      </c>
      <c r="AV1747">
        <v>0</v>
      </c>
      <c r="AW1747" t="s">
        <v>1382</v>
      </c>
      <c r="AX1747" t="s">
        <v>1382</v>
      </c>
      <c r="BA1747" s="14" t="s">
        <v>2758</v>
      </c>
      <c r="BB1747" s="6" t="s">
        <v>1493</v>
      </c>
      <c r="BG1747" s="9"/>
      <c r="BI1747" t="s">
        <v>3146</v>
      </c>
    </row>
    <row r="1748" spans="1:61" x14ac:dyDescent="0.25">
      <c r="A1748" s="23" t="s">
        <v>658</v>
      </c>
      <c r="B1748" t="s">
        <v>691</v>
      </c>
      <c r="C1748" t="str">
        <f>VLOOKUP(Tabelle1[[#This Row],[bank_name]],list_all_banks!$B$1:$C$691,2,FALSE)</f>
        <v>FR325952224</v>
      </c>
      <c r="D1748" s="6" t="s">
        <v>692</v>
      </c>
      <c r="E1748" s="42" t="str">
        <f t="shared" si="27"/>
        <v>31.12.2015</v>
      </c>
      <c r="F1748">
        <v>2015</v>
      </c>
      <c r="G1748">
        <v>1</v>
      </c>
      <c r="H1748">
        <v>2</v>
      </c>
      <c r="I1748" t="s">
        <v>1382</v>
      </c>
      <c r="J1748">
        <v>1</v>
      </c>
      <c r="K1748" t="s">
        <v>658</v>
      </c>
      <c r="L1748">
        <v>1</v>
      </c>
      <c r="M1748" t="s">
        <v>14</v>
      </c>
      <c r="N1748" t="s">
        <v>19</v>
      </c>
      <c r="P1748">
        <v>1</v>
      </c>
      <c r="Q1748">
        <v>0</v>
      </c>
      <c r="R1748">
        <v>1</v>
      </c>
      <c r="S1748">
        <v>2</v>
      </c>
      <c r="U1748">
        <v>2</v>
      </c>
      <c r="V1748">
        <v>0</v>
      </c>
      <c r="W1748" t="s">
        <v>20</v>
      </c>
      <c r="Y1748" t="s">
        <v>293</v>
      </c>
      <c r="Z1748">
        <v>4</v>
      </c>
      <c r="AA1748">
        <v>23</v>
      </c>
      <c r="AB1748">
        <v>1</v>
      </c>
      <c r="AC1748" t="s">
        <v>20</v>
      </c>
      <c r="AD1748">
        <v>1</v>
      </c>
      <c r="AE1748" t="s">
        <v>20</v>
      </c>
      <c r="AF1748" t="s">
        <v>20</v>
      </c>
      <c r="AG1748" t="s">
        <v>20</v>
      </c>
      <c r="AH1748">
        <v>0</v>
      </c>
      <c r="AI1748">
        <v>0</v>
      </c>
      <c r="AK1748">
        <v>1</v>
      </c>
      <c r="AL1748">
        <v>0</v>
      </c>
      <c r="AM1748">
        <v>2</v>
      </c>
      <c r="AN1748">
        <v>0</v>
      </c>
      <c r="AO1748">
        <v>0</v>
      </c>
      <c r="AQ1748">
        <v>1</v>
      </c>
      <c r="AR1748">
        <v>2</v>
      </c>
      <c r="AS1748">
        <v>1</v>
      </c>
      <c r="AT1748">
        <v>1</v>
      </c>
      <c r="AU1748">
        <v>0</v>
      </c>
      <c r="AV1748">
        <v>0</v>
      </c>
      <c r="AW1748" t="s">
        <v>1382</v>
      </c>
      <c r="AX1748" t="s">
        <v>1382</v>
      </c>
      <c r="BA1748" s="14" t="s">
        <v>2758</v>
      </c>
      <c r="BB1748" s="6" t="s">
        <v>1493</v>
      </c>
      <c r="BG1748" s="9"/>
      <c r="BI1748" t="s">
        <v>3146</v>
      </c>
    </row>
    <row r="1749" spans="1:61" x14ac:dyDescent="0.25">
      <c r="A1749" s="23" t="s">
        <v>658</v>
      </c>
      <c r="B1749" t="s">
        <v>691</v>
      </c>
      <c r="C1749" t="str">
        <f>VLOOKUP(Tabelle1[[#This Row],[bank_name]],list_all_banks!$B$1:$C$691,2,FALSE)</f>
        <v>FR325952224</v>
      </c>
      <c r="D1749" s="6" t="s">
        <v>692</v>
      </c>
      <c r="E1749" s="42" t="str">
        <f t="shared" si="27"/>
        <v>31.12.2015</v>
      </c>
      <c r="F1749">
        <v>2015</v>
      </c>
      <c r="G1749">
        <v>1</v>
      </c>
      <c r="H1749">
        <v>2</v>
      </c>
      <c r="I1749" t="s">
        <v>1382</v>
      </c>
      <c r="J1749">
        <v>1</v>
      </c>
      <c r="K1749" t="s">
        <v>658</v>
      </c>
      <c r="L1749">
        <v>1</v>
      </c>
      <c r="M1749" t="s">
        <v>14</v>
      </c>
      <c r="N1749" t="s">
        <v>19</v>
      </c>
      <c r="P1749">
        <v>1</v>
      </c>
      <c r="Q1749">
        <v>0</v>
      </c>
      <c r="R1749">
        <v>1</v>
      </c>
      <c r="S1749">
        <v>2</v>
      </c>
      <c r="U1749">
        <v>2</v>
      </c>
      <c r="V1749">
        <v>0</v>
      </c>
      <c r="W1749" t="s">
        <v>20</v>
      </c>
      <c r="Y1749" t="s">
        <v>1</v>
      </c>
      <c r="Z1749">
        <v>77</v>
      </c>
      <c r="AA1749">
        <v>202</v>
      </c>
      <c r="AB1749">
        <v>27</v>
      </c>
      <c r="AC1749" t="s">
        <v>20</v>
      </c>
      <c r="AD1749">
        <v>13</v>
      </c>
      <c r="AE1749" t="s">
        <v>20</v>
      </c>
      <c r="AF1749" t="s">
        <v>20</v>
      </c>
      <c r="AG1749" t="s">
        <v>20</v>
      </c>
      <c r="AH1749">
        <v>0</v>
      </c>
      <c r="AI1749">
        <v>0</v>
      </c>
      <c r="AK1749">
        <v>1</v>
      </c>
      <c r="AL1749">
        <v>0</v>
      </c>
      <c r="AM1749">
        <v>2</v>
      </c>
      <c r="AN1749">
        <v>0</v>
      </c>
      <c r="AO1749">
        <v>0</v>
      </c>
      <c r="AQ1749">
        <v>1</v>
      </c>
      <c r="AR1749">
        <v>2</v>
      </c>
      <c r="AS1749">
        <v>1</v>
      </c>
      <c r="AT1749">
        <v>1</v>
      </c>
      <c r="AU1749">
        <v>0</v>
      </c>
      <c r="AV1749">
        <v>0</v>
      </c>
      <c r="AW1749" t="s">
        <v>1382</v>
      </c>
      <c r="AX1749" t="s">
        <v>1382</v>
      </c>
      <c r="BA1749" s="14" t="s">
        <v>2758</v>
      </c>
      <c r="BB1749" s="6" t="s">
        <v>1493</v>
      </c>
      <c r="BG1749" s="9"/>
      <c r="BI1749" t="s">
        <v>3146</v>
      </c>
    </row>
    <row r="1750" spans="1:61" s="9" customFormat="1" x14ac:dyDescent="0.25">
      <c r="A1750" s="23" t="s">
        <v>658</v>
      </c>
      <c r="B1750" t="s">
        <v>691</v>
      </c>
      <c r="C1750" t="str">
        <f>VLOOKUP(Tabelle1[[#This Row],[bank_name]],list_all_banks!$B$1:$C$691,2,FALSE)</f>
        <v>FR325952224</v>
      </c>
      <c r="D1750" s="6" t="s">
        <v>692</v>
      </c>
      <c r="E1750" s="42" t="str">
        <f t="shared" si="27"/>
        <v>31.12.2015</v>
      </c>
      <c r="F1750">
        <v>2015</v>
      </c>
      <c r="G1750">
        <v>1</v>
      </c>
      <c r="H1750">
        <v>2</v>
      </c>
      <c r="I1750" t="s">
        <v>1382</v>
      </c>
      <c r="J1750">
        <v>1</v>
      </c>
      <c r="K1750" t="s">
        <v>658</v>
      </c>
      <c r="L1750">
        <v>1</v>
      </c>
      <c r="M1750" t="s">
        <v>14</v>
      </c>
      <c r="N1750" t="s">
        <v>19</v>
      </c>
      <c r="O1750" s="6"/>
      <c r="P1750">
        <v>1</v>
      </c>
      <c r="Q1750">
        <v>0</v>
      </c>
      <c r="R1750">
        <v>1</v>
      </c>
      <c r="S1750">
        <v>2</v>
      </c>
      <c r="T1750" s="6"/>
      <c r="U1750">
        <v>2</v>
      </c>
      <c r="V1750">
        <v>0</v>
      </c>
      <c r="W1750" t="s">
        <v>20</v>
      </c>
      <c r="X1750" s="6"/>
      <c r="Y1750" t="s">
        <v>1711</v>
      </c>
      <c r="Z1750" t="s">
        <v>20</v>
      </c>
      <c r="AA1750" t="s">
        <v>20</v>
      </c>
      <c r="AB1750" t="s">
        <v>20</v>
      </c>
      <c r="AC1750" t="s">
        <v>20</v>
      </c>
      <c r="AD1750" t="s">
        <v>20</v>
      </c>
      <c r="AE1750" t="s">
        <v>20</v>
      </c>
      <c r="AF1750" t="s">
        <v>20</v>
      </c>
      <c r="AG1750" t="s">
        <v>20</v>
      </c>
      <c r="AH1750">
        <v>0</v>
      </c>
      <c r="AI1750">
        <v>0</v>
      </c>
      <c r="AJ1750" s="6"/>
      <c r="AK1750">
        <v>1</v>
      </c>
      <c r="AL1750">
        <v>0</v>
      </c>
      <c r="AM1750">
        <v>2</v>
      </c>
      <c r="AN1750">
        <v>0</v>
      </c>
      <c r="AO1750">
        <v>0</v>
      </c>
      <c r="AP1750" s="6"/>
      <c r="AQ1750">
        <v>1</v>
      </c>
      <c r="AR1750">
        <v>2</v>
      </c>
      <c r="AS1750">
        <v>1</v>
      </c>
      <c r="AT1750">
        <v>1</v>
      </c>
      <c r="AU1750">
        <v>0</v>
      </c>
      <c r="AV1750">
        <v>0</v>
      </c>
      <c r="AW1750" t="s">
        <v>1382</v>
      </c>
      <c r="AX1750" t="s">
        <v>1382</v>
      </c>
      <c r="AY1750" s="6"/>
      <c r="AZ1750" s="42"/>
      <c r="BA1750" s="14" t="s">
        <v>2758</v>
      </c>
      <c r="BB1750" s="6" t="s">
        <v>1493</v>
      </c>
      <c r="BH1750" s="6"/>
      <c r="BI1750" t="s">
        <v>3146</v>
      </c>
    </row>
    <row r="1751" spans="1:61" x14ac:dyDescent="0.25">
      <c r="A1751" s="23" t="s">
        <v>658</v>
      </c>
      <c r="B1751" t="s">
        <v>691</v>
      </c>
      <c r="C1751" t="str">
        <f>VLOOKUP(Tabelle1[[#This Row],[bank_name]],list_all_banks!$B$1:$C$691,2,FALSE)</f>
        <v>FR325952224</v>
      </c>
      <c r="D1751" s="6" t="s">
        <v>692</v>
      </c>
      <c r="E1751" s="42" t="str">
        <f t="shared" si="27"/>
        <v>31.12.2015</v>
      </c>
      <c r="F1751">
        <v>2015</v>
      </c>
      <c r="G1751">
        <v>1</v>
      </c>
      <c r="H1751">
        <v>2</v>
      </c>
      <c r="I1751" t="s">
        <v>1382</v>
      </c>
      <c r="J1751">
        <v>1</v>
      </c>
      <c r="K1751" t="s">
        <v>658</v>
      </c>
      <c r="L1751">
        <v>1</v>
      </c>
      <c r="M1751" t="s">
        <v>14</v>
      </c>
      <c r="N1751" t="s">
        <v>19</v>
      </c>
      <c r="P1751">
        <v>1</v>
      </c>
      <c r="Q1751">
        <v>0</v>
      </c>
      <c r="R1751">
        <v>1</v>
      </c>
      <c r="S1751">
        <v>2</v>
      </c>
      <c r="U1751">
        <v>2</v>
      </c>
      <c r="V1751">
        <v>0</v>
      </c>
      <c r="W1751" t="s">
        <v>20</v>
      </c>
      <c r="Y1751" t="s">
        <v>493</v>
      </c>
      <c r="Z1751">
        <v>46</v>
      </c>
      <c r="AA1751" t="s">
        <v>20</v>
      </c>
      <c r="AB1751" t="s">
        <v>20</v>
      </c>
      <c r="AC1751" t="s">
        <v>20</v>
      </c>
      <c r="AD1751">
        <v>7</v>
      </c>
      <c r="AE1751">
        <v>-19</v>
      </c>
      <c r="AF1751" t="s">
        <v>20</v>
      </c>
      <c r="AG1751" t="s">
        <v>20</v>
      </c>
      <c r="AH1751">
        <v>0</v>
      </c>
      <c r="AI1751">
        <v>0</v>
      </c>
      <c r="AK1751">
        <v>1</v>
      </c>
      <c r="AL1751">
        <v>0</v>
      </c>
      <c r="AM1751">
        <v>2</v>
      </c>
      <c r="AN1751">
        <v>0</v>
      </c>
      <c r="AO1751">
        <v>0</v>
      </c>
      <c r="AQ1751">
        <v>1</v>
      </c>
      <c r="AR1751">
        <v>2</v>
      </c>
      <c r="AS1751">
        <v>1</v>
      </c>
      <c r="AT1751">
        <v>1</v>
      </c>
      <c r="AU1751">
        <v>0</v>
      </c>
      <c r="AV1751">
        <v>0</v>
      </c>
      <c r="AW1751" t="s">
        <v>1382</v>
      </c>
      <c r="AX1751" t="s">
        <v>1382</v>
      </c>
      <c r="BA1751" s="14" t="s">
        <v>2758</v>
      </c>
      <c r="BB1751" s="6" t="s">
        <v>1493</v>
      </c>
      <c r="BG1751" s="9"/>
      <c r="BI1751" t="s">
        <v>3146</v>
      </c>
    </row>
    <row r="1752" spans="1:61" x14ac:dyDescent="0.25">
      <c r="A1752" s="23" t="s">
        <v>658</v>
      </c>
      <c r="B1752" t="s">
        <v>691</v>
      </c>
      <c r="C1752" t="str">
        <f>VLOOKUP(Tabelle1[[#This Row],[bank_name]],list_all_banks!$B$1:$C$691,2,FALSE)</f>
        <v>FR325952224</v>
      </c>
      <c r="D1752" s="6" t="s">
        <v>692</v>
      </c>
      <c r="E1752" s="42" t="str">
        <f t="shared" si="27"/>
        <v>31.12.2015</v>
      </c>
      <c r="F1752">
        <v>2015</v>
      </c>
      <c r="G1752">
        <v>1</v>
      </c>
      <c r="H1752">
        <v>2</v>
      </c>
      <c r="I1752" t="s">
        <v>1382</v>
      </c>
      <c r="J1752">
        <v>1</v>
      </c>
      <c r="K1752" t="s">
        <v>658</v>
      </c>
      <c r="L1752">
        <v>1</v>
      </c>
      <c r="M1752" t="s">
        <v>14</v>
      </c>
      <c r="N1752" t="s">
        <v>19</v>
      </c>
      <c r="P1752">
        <v>1</v>
      </c>
      <c r="Q1752">
        <v>0</v>
      </c>
      <c r="R1752">
        <v>1</v>
      </c>
      <c r="S1752">
        <v>2</v>
      </c>
      <c r="U1752">
        <v>2</v>
      </c>
      <c r="V1752">
        <v>0</v>
      </c>
      <c r="W1752" t="s">
        <v>20</v>
      </c>
      <c r="Y1752" t="s">
        <v>658</v>
      </c>
      <c r="Z1752">
        <v>65</v>
      </c>
      <c r="AA1752" t="s">
        <v>20</v>
      </c>
      <c r="AB1752">
        <v>142</v>
      </c>
      <c r="AC1752" t="s">
        <v>20</v>
      </c>
      <c r="AD1752" t="s">
        <v>20</v>
      </c>
      <c r="AE1752">
        <v>-5</v>
      </c>
      <c r="AF1752" t="s">
        <v>20</v>
      </c>
      <c r="AG1752" t="s">
        <v>20</v>
      </c>
      <c r="AH1752">
        <v>0</v>
      </c>
      <c r="AI1752">
        <v>0</v>
      </c>
      <c r="AK1752">
        <v>1</v>
      </c>
      <c r="AL1752">
        <v>0</v>
      </c>
      <c r="AM1752">
        <v>2</v>
      </c>
      <c r="AN1752">
        <v>0</v>
      </c>
      <c r="AO1752">
        <v>0</v>
      </c>
      <c r="AQ1752">
        <v>1</v>
      </c>
      <c r="AR1752">
        <v>2</v>
      </c>
      <c r="AS1752">
        <v>1</v>
      </c>
      <c r="AT1752">
        <v>1</v>
      </c>
      <c r="AU1752">
        <v>0</v>
      </c>
      <c r="AV1752">
        <v>0</v>
      </c>
      <c r="AW1752" t="s">
        <v>1382</v>
      </c>
      <c r="AX1752" t="s">
        <v>1382</v>
      </c>
      <c r="BA1752" s="14" t="s">
        <v>2758</v>
      </c>
      <c r="BB1752" s="6" t="s">
        <v>1493</v>
      </c>
      <c r="BG1752" s="9"/>
      <c r="BI1752" t="s">
        <v>3146</v>
      </c>
    </row>
    <row r="1753" spans="1:61" x14ac:dyDescent="0.25">
      <c r="A1753" s="23" t="s">
        <v>658</v>
      </c>
      <c r="B1753" t="s">
        <v>691</v>
      </c>
      <c r="C1753" t="str">
        <f>VLOOKUP(Tabelle1[[#This Row],[bank_name]],list_all_banks!$B$1:$C$691,2,FALSE)</f>
        <v>FR325952224</v>
      </c>
      <c r="D1753" s="6" t="s">
        <v>692</v>
      </c>
      <c r="E1753" s="42" t="str">
        <f t="shared" si="27"/>
        <v>31.12.2015</v>
      </c>
      <c r="F1753">
        <v>2015</v>
      </c>
      <c r="G1753">
        <v>1</v>
      </c>
      <c r="H1753">
        <v>2</v>
      </c>
      <c r="I1753" t="s">
        <v>1382</v>
      </c>
      <c r="J1753">
        <v>1</v>
      </c>
      <c r="K1753" t="s">
        <v>658</v>
      </c>
      <c r="L1753">
        <v>1</v>
      </c>
      <c r="M1753" t="s">
        <v>14</v>
      </c>
      <c r="N1753" t="s">
        <v>19</v>
      </c>
      <c r="P1753">
        <v>1</v>
      </c>
      <c r="Q1753">
        <v>0</v>
      </c>
      <c r="R1753">
        <v>1</v>
      </c>
      <c r="S1753">
        <v>2</v>
      </c>
      <c r="U1753">
        <v>2</v>
      </c>
      <c r="V1753">
        <v>0</v>
      </c>
      <c r="W1753" t="s">
        <v>20</v>
      </c>
      <c r="Y1753" t="s">
        <v>980</v>
      </c>
      <c r="Z1753">
        <v>1</v>
      </c>
      <c r="AA1753">
        <v>18</v>
      </c>
      <c r="AB1753" t="s">
        <v>20</v>
      </c>
      <c r="AC1753" t="s">
        <v>20</v>
      </c>
      <c r="AD1753" t="s">
        <v>20</v>
      </c>
      <c r="AE1753" t="s">
        <v>20</v>
      </c>
      <c r="AF1753" t="s">
        <v>20</v>
      </c>
      <c r="AG1753" t="s">
        <v>20</v>
      </c>
      <c r="AH1753">
        <v>0</v>
      </c>
      <c r="AI1753">
        <v>0</v>
      </c>
      <c r="AK1753">
        <v>1</v>
      </c>
      <c r="AL1753">
        <v>0</v>
      </c>
      <c r="AM1753">
        <v>2</v>
      </c>
      <c r="AN1753">
        <v>0</v>
      </c>
      <c r="AO1753">
        <v>0</v>
      </c>
      <c r="AQ1753">
        <v>1</v>
      </c>
      <c r="AR1753">
        <v>2</v>
      </c>
      <c r="AS1753">
        <v>1</v>
      </c>
      <c r="AT1753">
        <v>1</v>
      </c>
      <c r="AU1753">
        <v>0</v>
      </c>
      <c r="AV1753">
        <v>0</v>
      </c>
      <c r="AW1753" t="s">
        <v>1382</v>
      </c>
      <c r="AX1753" t="s">
        <v>1382</v>
      </c>
      <c r="BA1753" s="14" t="s">
        <v>2758</v>
      </c>
      <c r="BB1753" s="6" t="s">
        <v>1493</v>
      </c>
      <c r="BG1753" s="9"/>
      <c r="BI1753" t="s">
        <v>3146</v>
      </c>
    </row>
    <row r="1754" spans="1:61" x14ac:dyDescent="0.25">
      <c r="A1754" s="51" t="s">
        <v>658</v>
      </c>
      <c r="B1754" s="9" t="s">
        <v>691</v>
      </c>
      <c r="C1754" s="9" t="str">
        <f>VLOOKUP(Tabelle1[[#This Row],[bank_name]],list_all_banks!$B$1:$C$691,2,FALSE)</f>
        <v>FR325952224</v>
      </c>
      <c r="D1754" s="6" t="s">
        <v>692</v>
      </c>
      <c r="E1754" s="42" t="str">
        <f t="shared" si="27"/>
        <v>31.12.2015</v>
      </c>
      <c r="F1754" s="9">
        <v>2015</v>
      </c>
      <c r="G1754" s="9">
        <v>1</v>
      </c>
      <c r="H1754" s="9">
        <v>2</v>
      </c>
      <c r="I1754" s="9" t="s">
        <v>1382</v>
      </c>
      <c r="J1754" s="9">
        <v>1</v>
      </c>
      <c r="K1754" s="9" t="s">
        <v>658</v>
      </c>
      <c r="L1754" s="9">
        <v>1</v>
      </c>
      <c r="M1754" s="9" t="s">
        <v>14</v>
      </c>
      <c r="N1754" s="9" t="s">
        <v>19</v>
      </c>
      <c r="P1754" s="9">
        <v>1</v>
      </c>
      <c r="Q1754" s="9">
        <v>0</v>
      </c>
      <c r="R1754" s="9">
        <v>1</v>
      </c>
      <c r="S1754" s="9">
        <v>2</v>
      </c>
      <c r="U1754" s="9">
        <v>2</v>
      </c>
      <c r="V1754" s="9">
        <v>0</v>
      </c>
      <c r="W1754" s="9" t="s">
        <v>20</v>
      </c>
      <c r="Y1754" s="9" t="s">
        <v>983</v>
      </c>
      <c r="Z1754" s="9" t="s">
        <v>20</v>
      </c>
      <c r="AA1754" s="9">
        <v>5</v>
      </c>
      <c r="AB1754" s="9">
        <v>2</v>
      </c>
      <c r="AC1754" s="9" t="s">
        <v>20</v>
      </c>
      <c r="AD1754" s="9" t="s">
        <v>20</v>
      </c>
      <c r="AE1754" s="9" t="s">
        <v>20</v>
      </c>
      <c r="AF1754" s="9" t="s">
        <v>20</v>
      </c>
      <c r="AG1754" s="9" t="s">
        <v>20</v>
      </c>
      <c r="AH1754" s="9">
        <v>0</v>
      </c>
      <c r="AI1754" s="9">
        <v>0</v>
      </c>
      <c r="AK1754" s="9">
        <v>1</v>
      </c>
      <c r="AL1754" s="9">
        <v>0</v>
      </c>
      <c r="AM1754" s="9">
        <v>2</v>
      </c>
      <c r="AN1754" s="9">
        <v>0</v>
      </c>
      <c r="AO1754" s="9">
        <v>0</v>
      </c>
      <c r="AQ1754" s="9">
        <v>1</v>
      </c>
      <c r="AR1754" s="9">
        <v>2</v>
      </c>
      <c r="AS1754" s="9">
        <v>1</v>
      </c>
      <c r="AT1754" s="9">
        <v>1</v>
      </c>
      <c r="AU1754" s="9">
        <v>0</v>
      </c>
      <c r="AV1754" s="9">
        <v>0</v>
      </c>
      <c r="AW1754" s="9" t="s">
        <v>1382</v>
      </c>
      <c r="AX1754" s="9" t="s">
        <v>1382</v>
      </c>
      <c r="BA1754" s="63" t="s">
        <v>2758</v>
      </c>
      <c r="BB1754" s="6" t="s">
        <v>1493</v>
      </c>
      <c r="BC1754" s="9"/>
      <c r="BD1754" s="9"/>
      <c r="BE1754" s="9"/>
      <c r="BF1754" s="9"/>
      <c r="BG1754" s="9"/>
      <c r="BI1754" t="s">
        <v>3146</v>
      </c>
    </row>
    <row r="1755" spans="1:61" x14ac:dyDescent="0.25">
      <c r="A1755" s="51" t="s">
        <v>658</v>
      </c>
      <c r="B1755" s="9" t="s">
        <v>691</v>
      </c>
      <c r="C1755" s="9" t="str">
        <f>VLOOKUP(Tabelle1[[#This Row],[bank_name]],list_all_banks!$B$1:$C$691,2,FALSE)</f>
        <v>FR325952224</v>
      </c>
      <c r="D1755" s="6" t="s">
        <v>692</v>
      </c>
      <c r="E1755" s="42" t="str">
        <f t="shared" si="27"/>
        <v>31.12.2015</v>
      </c>
      <c r="F1755" s="9">
        <v>2015</v>
      </c>
      <c r="G1755" s="9">
        <v>1</v>
      </c>
      <c r="H1755" s="9">
        <v>2</v>
      </c>
      <c r="I1755" s="9" t="s">
        <v>1382</v>
      </c>
      <c r="J1755" s="9">
        <v>1</v>
      </c>
      <c r="K1755" s="9" t="s">
        <v>658</v>
      </c>
      <c r="L1755" s="9">
        <v>1</v>
      </c>
      <c r="M1755" s="9" t="s">
        <v>14</v>
      </c>
      <c r="N1755" s="9" t="s">
        <v>19</v>
      </c>
      <c r="P1755" s="9">
        <v>1</v>
      </c>
      <c r="Q1755" s="9">
        <v>0</v>
      </c>
      <c r="R1755" s="9">
        <v>1</v>
      </c>
      <c r="S1755" s="9">
        <v>2</v>
      </c>
      <c r="U1755" s="9">
        <v>2</v>
      </c>
      <c r="V1755" s="9">
        <v>0</v>
      </c>
      <c r="W1755" s="9" t="s">
        <v>20</v>
      </c>
      <c r="Y1755" s="9" t="s">
        <v>1020</v>
      </c>
      <c r="Z1755" s="9">
        <v>46</v>
      </c>
      <c r="AA1755" s="9">
        <v>150</v>
      </c>
      <c r="AB1755" s="9">
        <v>2</v>
      </c>
      <c r="AC1755" s="9" t="s">
        <v>20</v>
      </c>
      <c r="AD1755" s="9" t="s">
        <v>20</v>
      </c>
      <c r="AE1755" s="9" t="s">
        <v>20</v>
      </c>
      <c r="AF1755" s="9" t="s">
        <v>20</v>
      </c>
      <c r="AG1755" s="9" t="s">
        <v>20</v>
      </c>
      <c r="AH1755" s="9">
        <v>0</v>
      </c>
      <c r="AI1755" s="9">
        <v>0</v>
      </c>
      <c r="AK1755" s="9">
        <v>1</v>
      </c>
      <c r="AL1755" s="9">
        <v>0</v>
      </c>
      <c r="AM1755" s="9">
        <v>2</v>
      </c>
      <c r="AN1755" s="9">
        <v>0</v>
      </c>
      <c r="AO1755" s="9">
        <v>0</v>
      </c>
      <c r="AQ1755" s="9">
        <v>1</v>
      </c>
      <c r="AR1755" s="9">
        <v>2</v>
      </c>
      <c r="AS1755" s="9">
        <v>1</v>
      </c>
      <c r="AT1755" s="9">
        <v>1</v>
      </c>
      <c r="AU1755" s="9">
        <v>0</v>
      </c>
      <c r="AV1755" s="9">
        <v>0</v>
      </c>
      <c r="AW1755" s="9" t="s">
        <v>1382</v>
      </c>
      <c r="AX1755" s="9" t="s">
        <v>1382</v>
      </c>
      <c r="BA1755" s="63" t="s">
        <v>2758</v>
      </c>
      <c r="BB1755" s="6" t="s">
        <v>1493</v>
      </c>
      <c r="BC1755" s="9"/>
      <c r="BD1755" s="9"/>
      <c r="BE1755" s="9"/>
      <c r="BF1755" s="9"/>
      <c r="BG1755" s="9"/>
      <c r="BI1755" t="s">
        <v>3146</v>
      </c>
    </row>
    <row r="1756" spans="1:61" x14ac:dyDescent="0.25">
      <c r="A1756" s="23" t="s">
        <v>658</v>
      </c>
      <c r="B1756" t="s">
        <v>691</v>
      </c>
      <c r="C1756" t="str">
        <f>VLOOKUP(Tabelle1[[#This Row],[bank_name]],list_all_banks!$B$1:$C$691,2,FALSE)</f>
        <v>FR325952224</v>
      </c>
      <c r="D1756" s="6" t="s">
        <v>692</v>
      </c>
      <c r="E1756" s="42" t="str">
        <f t="shared" si="27"/>
        <v>31.12.2015</v>
      </c>
      <c r="F1756">
        <v>2015</v>
      </c>
      <c r="G1756">
        <v>1</v>
      </c>
      <c r="H1756">
        <v>2</v>
      </c>
      <c r="I1756" t="s">
        <v>1382</v>
      </c>
      <c r="J1756">
        <v>1</v>
      </c>
      <c r="K1756" t="s">
        <v>658</v>
      </c>
      <c r="L1756">
        <v>1</v>
      </c>
      <c r="M1756" t="s">
        <v>14</v>
      </c>
      <c r="N1756" t="s">
        <v>19</v>
      </c>
      <c r="P1756">
        <v>1</v>
      </c>
      <c r="Q1756">
        <v>0</v>
      </c>
      <c r="R1756">
        <v>1</v>
      </c>
      <c r="S1756">
        <v>2</v>
      </c>
      <c r="U1756">
        <v>2</v>
      </c>
      <c r="V1756">
        <v>0</v>
      </c>
      <c r="W1756" t="s">
        <v>20</v>
      </c>
      <c r="Y1756" t="s">
        <v>1218</v>
      </c>
      <c r="Z1756">
        <v>29</v>
      </c>
      <c r="AA1756">
        <v>29</v>
      </c>
      <c r="AB1756">
        <v>25</v>
      </c>
      <c r="AC1756" t="s">
        <v>20</v>
      </c>
      <c r="AD1756" t="s">
        <v>20</v>
      </c>
      <c r="AE1756">
        <v>9</v>
      </c>
      <c r="AF1756" t="s">
        <v>20</v>
      </c>
      <c r="AG1756" t="s">
        <v>20</v>
      </c>
      <c r="AH1756">
        <v>0</v>
      </c>
      <c r="AI1756">
        <v>0</v>
      </c>
      <c r="AK1756">
        <v>1</v>
      </c>
      <c r="AL1756">
        <v>0</v>
      </c>
      <c r="AM1756">
        <v>2</v>
      </c>
      <c r="AN1756">
        <v>0</v>
      </c>
      <c r="AO1756">
        <v>0</v>
      </c>
      <c r="AQ1756">
        <v>1</v>
      </c>
      <c r="AR1756">
        <v>2</v>
      </c>
      <c r="AS1756">
        <v>1</v>
      </c>
      <c r="AT1756">
        <v>1</v>
      </c>
      <c r="AU1756">
        <v>0</v>
      </c>
      <c r="AV1756">
        <v>0</v>
      </c>
      <c r="AW1756" t="s">
        <v>1382</v>
      </c>
      <c r="AX1756" t="s">
        <v>1382</v>
      </c>
      <c r="BA1756" s="14" t="s">
        <v>2758</v>
      </c>
      <c r="BB1756" s="6" t="s">
        <v>1493</v>
      </c>
      <c r="BG1756" s="9"/>
      <c r="BI1756" t="s">
        <v>3146</v>
      </c>
    </row>
    <row r="1757" spans="1:61" x14ac:dyDescent="0.25">
      <c r="A1757" s="23" t="s">
        <v>658</v>
      </c>
      <c r="B1757" t="s">
        <v>691</v>
      </c>
      <c r="C1757" t="str">
        <f>VLOOKUP(Tabelle1[[#This Row],[bank_name]],list_all_banks!$B$1:$C$691,2,FALSE)</f>
        <v>FR325952224</v>
      </c>
      <c r="D1757" s="6" t="s">
        <v>692</v>
      </c>
      <c r="E1757" s="42" t="str">
        <f t="shared" si="27"/>
        <v>31.12.2015</v>
      </c>
      <c r="F1757">
        <v>2015</v>
      </c>
      <c r="G1757">
        <v>1</v>
      </c>
      <c r="H1757">
        <v>2</v>
      </c>
      <c r="I1757" t="s">
        <v>1382</v>
      </c>
      <c r="J1757">
        <v>1</v>
      </c>
      <c r="K1757" t="s">
        <v>658</v>
      </c>
      <c r="L1757">
        <v>1</v>
      </c>
      <c r="M1757" t="s">
        <v>14</v>
      </c>
      <c r="N1757" t="s">
        <v>19</v>
      </c>
      <c r="P1757">
        <v>1</v>
      </c>
      <c r="Q1757">
        <v>0</v>
      </c>
      <c r="R1757">
        <v>1</v>
      </c>
      <c r="S1757">
        <v>2</v>
      </c>
      <c r="U1757">
        <v>2</v>
      </c>
      <c r="V1757">
        <v>0</v>
      </c>
      <c r="W1757" t="s">
        <v>20</v>
      </c>
      <c r="Y1757" t="s">
        <v>1683</v>
      </c>
      <c r="Z1757">
        <v>2</v>
      </c>
      <c r="AA1757" t="s">
        <v>20</v>
      </c>
      <c r="AB1757">
        <v>1</v>
      </c>
      <c r="AC1757" t="s">
        <v>20</v>
      </c>
      <c r="AD1757" t="s">
        <v>20</v>
      </c>
      <c r="AE1757" t="s">
        <v>20</v>
      </c>
      <c r="AF1757" t="s">
        <v>20</v>
      </c>
      <c r="AG1757" t="s">
        <v>20</v>
      </c>
      <c r="AH1757">
        <v>0</v>
      </c>
      <c r="AI1757">
        <v>0</v>
      </c>
      <c r="AK1757">
        <v>1</v>
      </c>
      <c r="AL1757">
        <v>0</v>
      </c>
      <c r="AM1757">
        <v>2</v>
      </c>
      <c r="AN1757">
        <v>0</v>
      </c>
      <c r="AO1757">
        <v>0</v>
      </c>
      <c r="AQ1757">
        <v>1</v>
      </c>
      <c r="AR1757">
        <v>2</v>
      </c>
      <c r="AS1757">
        <v>1</v>
      </c>
      <c r="AT1757">
        <v>1</v>
      </c>
      <c r="AU1757">
        <v>0</v>
      </c>
      <c r="AV1757">
        <v>0</v>
      </c>
      <c r="AW1757" t="s">
        <v>1382</v>
      </c>
      <c r="AX1757" t="s">
        <v>1382</v>
      </c>
      <c r="BA1757" s="14" t="s">
        <v>2758</v>
      </c>
      <c r="BB1757" s="6" t="s">
        <v>1493</v>
      </c>
      <c r="BG1757" s="9"/>
      <c r="BI1757" t="s">
        <v>3146</v>
      </c>
    </row>
    <row r="1758" spans="1:61" x14ac:dyDescent="0.25">
      <c r="A1758" s="23" t="s">
        <v>658</v>
      </c>
      <c r="B1758" t="s">
        <v>691</v>
      </c>
      <c r="C1758" t="str">
        <f>VLOOKUP(Tabelle1[[#This Row],[bank_name]],list_all_banks!$B$1:$C$691,2,FALSE)</f>
        <v>FR325952224</v>
      </c>
      <c r="D1758" s="6" t="s">
        <v>692</v>
      </c>
      <c r="E1758" s="42" t="str">
        <f t="shared" si="27"/>
        <v>31.12.2015</v>
      </c>
      <c r="F1758">
        <v>2015</v>
      </c>
      <c r="G1758">
        <v>1</v>
      </c>
      <c r="H1758">
        <v>2</v>
      </c>
      <c r="I1758" t="s">
        <v>1382</v>
      </c>
      <c r="J1758">
        <v>1</v>
      </c>
      <c r="K1758" t="s">
        <v>658</v>
      </c>
      <c r="L1758">
        <v>1</v>
      </c>
      <c r="M1758" t="s">
        <v>14</v>
      </c>
      <c r="N1758" t="s">
        <v>19</v>
      </c>
      <c r="P1758">
        <v>1</v>
      </c>
      <c r="Q1758">
        <v>0</v>
      </c>
      <c r="R1758">
        <v>1</v>
      </c>
      <c r="S1758">
        <v>2</v>
      </c>
      <c r="U1758">
        <v>2</v>
      </c>
      <c r="V1758">
        <v>0</v>
      </c>
      <c r="W1758" t="s">
        <v>20</v>
      </c>
      <c r="Y1758" t="s">
        <v>1225</v>
      </c>
      <c r="Z1758">
        <v>18</v>
      </c>
      <c r="AA1758">
        <v>83</v>
      </c>
      <c r="AB1758">
        <v>29</v>
      </c>
      <c r="AC1758" t="s">
        <v>20</v>
      </c>
      <c r="AD1758">
        <v>2</v>
      </c>
      <c r="AE1758" t="s">
        <v>20</v>
      </c>
      <c r="AF1758" t="s">
        <v>20</v>
      </c>
      <c r="AG1758" t="s">
        <v>20</v>
      </c>
      <c r="AH1758">
        <v>0</v>
      </c>
      <c r="AI1758">
        <v>0</v>
      </c>
      <c r="AK1758">
        <v>1</v>
      </c>
      <c r="AL1758">
        <v>0</v>
      </c>
      <c r="AM1758">
        <v>2</v>
      </c>
      <c r="AN1758">
        <v>0</v>
      </c>
      <c r="AO1758">
        <v>0</v>
      </c>
      <c r="AQ1758">
        <v>1</v>
      </c>
      <c r="AR1758">
        <v>2</v>
      </c>
      <c r="AS1758">
        <v>1</v>
      </c>
      <c r="AT1758">
        <v>1</v>
      </c>
      <c r="AU1758">
        <v>0</v>
      </c>
      <c r="AV1758">
        <v>0</v>
      </c>
      <c r="AW1758" t="s">
        <v>1382</v>
      </c>
      <c r="AX1758" t="s">
        <v>1382</v>
      </c>
      <c r="BA1758" s="14" t="s">
        <v>2758</v>
      </c>
      <c r="BB1758" s="6" t="s">
        <v>1493</v>
      </c>
      <c r="BG1758" s="9"/>
      <c r="BI1758" t="s">
        <v>3146</v>
      </c>
    </row>
    <row r="1759" spans="1:61" x14ac:dyDescent="0.25">
      <c r="A1759" s="23" t="s">
        <v>658</v>
      </c>
      <c r="B1759" t="s">
        <v>691</v>
      </c>
      <c r="C1759" t="str">
        <f>VLOOKUP(Tabelle1[[#This Row],[bank_name]],list_all_banks!$B$1:$C$691,2,FALSE)</f>
        <v>FR325952224</v>
      </c>
      <c r="D1759" s="6" t="s">
        <v>692</v>
      </c>
      <c r="E1759" s="42" t="str">
        <f t="shared" si="27"/>
        <v>31.12.2015</v>
      </c>
      <c r="F1759">
        <v>2015</v>
      </c>
      <c r="G1759">
        <v>1</v>
      </c>
      <c r="H1759">
        <v>2</v>
      </c>
      <c r="I1759" t="s">
        <v>1382</v>
      </c>
      <c r="J1759">
        <v>1</v>
      </c>
      <c r="K1759" t="s">
        <v>658</v>
      </c>
      <c r="L1759">
        <v>1</v>
      </c>
      <c r="M1759" t="s">
        <v>14</v>
      </c>
      <c r="N1759" t="s">
        <v>19</v>
      </c>
      <c r="P1759">
        <v>1</v>
      </c>
      <c r="Q1759">
        <v>0</v>
      </c>
      <c r="R1759">
        <v>1</v>
      </c>
      <c r="S1759">
        <v>2</v>
      </c>
      <c r="U1759">
        <v>2</v>
      </c>
      <c r="V1759">
        <v>0</v>
      </c>
      <c r="W1759" t="s">
        <v>20</v>
      </c>
      <c r="Y1759" t="s">
        <v>1278</v>
      </c>
      <c r="Z1759">
        <v>9</v>
      </c>
      <c r="AA1759">
        <v>109</v>
      </c>
      <c r="AB1759">
        <v>3</v>
      </c>
      <c r="AC1759" t="s">
        <v>20</v>
      </c>
      <c r="AD1759">
        <v>1</v>
      </c>
      <c r="AE1759" t="s">
        <v>20</v>
      </c>
      <c r="AF1759" t="s">
        <v>20</v>
      </c>
      <c r="AG1759" t="s">
        <v>20</v>
      </c>
      <c r="AH1759">
        <v>0</v>
      </c>
      <c r="AI1759">
        <v>0</v>
      </c>
      <c r="AK1759">
        <v>1</v>
      </c>
      <c r="AL1759">
        <v>0</v>
      </c>
      <c r="AM1759">
        <v>2</v>
      </c>
      <c r="AN1759">
        <v>0</v>
      </c>
      <c r="AO1759">
        <v>0</v>
      </c>
      <c r="AQ1759">
        <v>1</v>
      </c>
      <c r="AR1759">
        <v>2</v>
      </c>
      <c r="AS1759">
        <v>1</v>
      </c>
      <c r="AT1759">
        <v>1</v>
      </c>
      <c r="AU1759">
        <v>0</v>
      </c>
      <c r="AV1759">
        <v>0</v>
      </c>
      <c r="AW1759" t="s">
        <v>1382</v>
      </c>
      <c r="AX1759" t="s">
        <v>1382</v>
      </c>
      <c r="BA1759" s="14" t="s">
        <v>2758</v>
      </c>
      <c r="BB1759" s="6" t="s">
        <v>1493</v>
      </c>
      <c r="BG1759" s="9"/>
      <c r="BI1759" t="s">
        <v>3146</v>
      </c>
    </row>
    <row r="1760" spans="1:61" x14ac:dyDescent="0.25">
      <c r="A1760" s="23" t="s">
        <v>658</v>
      </c>
      <c r="B1760" t="s">
        <v>691</v>
      </c>
      <c r="C1760" t="str">
        <f>VLOOKUP(Tabelle1[[#This Row],[bank_name]],list_all_banks!$B$1:$C$691,2,FALSE)</f>
        <v>FR325952224</v>
      </c>
      <c r="D1760" s="6" t="s">
        <v>692</v>
      </c>
      <c r="E1760" s="42" t="str">
        <f t="shared" si="27"/>
        <v>31.12.2015</v>
      </c>
      <c r="F1760">
        <v>2015</v>
      </c>
      <c r="G1760">
        <v>1</v>
      </c>
      <c r="H1760">
        <v>2</v>
      </c>
      <c r="I1760" t="s">
        <v>1382</v>
      </c>
      <c r="J1760">
        <v>1</v>
      </c>
      <c r="K1760" t="s">
        <v>658</v>
      </c>
      <c r="L1760">
        <v>1</v>
      </c>
      <c r="M1760" t="s">
        <v>14</v>
      </c>
      <c r="N1760" t="s">
        <v>19</v>
      </c>
      <c r="P1760">
        <v>1</v>
      </c>
      <c r="Q1760">
        <v>0</v>
      </c>
      <c r="R1760">
        <v>1</v>
      </c>
      <c r="S1760">
        <v>2</v>
      </c>
      <c r="U1760">
        <v>2</v>
      </c>
      <c r="V1760">
        <v>0</v>
      </c>
      <c r="W1760" t="s">
        <v>20</v>
      </c>
      <c r="Y1760" t="s">
        <v>1289</v>
      </c>
      <c r="Z1760">
        <v>4</v>
      </c>
      <c r="AA1760" t="s">
        <v>20</v>
      </c>
      <c r="AB1760">
        <v>-13</v>
      </c>
      <c r="AC1760" t="s">
        <v>20</v>
      </c>
      <c r="AD1760" t="s">
        <v>20</v>
      </c>
      <c r="AE1760">
        <v>-1</v>
      </c>
      <c r="AF1760" t="s">
        <v>20</v>
      </c>
      <c r="AG1760" t="s">
        <v>20</v>
      </c>
      <c r="AH1760">
        <v>0</v>
      </c>
      <c r="AI1760">
        <v>0</v>
      </c>
      <c r="AK1760">
        <v>1</v>
      </c>
      <c r="AL1760">
        <v>0</v>
      </c>
      <c r="AM1760">
        <v>2</v>
      </c>
      <c r="AN1760">
        <v>0</v>
      </c>
      <c r="AO1760">
        <v>0</v>
      </c>
      <c r="AQ1760">
        <v>1</v>
      </c>
      <c r="AR1760">
        <v>2</v>
      </c>
      <c r="AS1760">
        <v>1</v>
      </c>
      <c r="AT1760">
        <v>1</v>
      </c>
      <c r="AU1760">
        <v>0</v>
      </c>
      <c r="AV1760">
        <v>0</v>
      </c>
      <c r="AW1760" t="s">
        <v>1382</v>
      </c>
      <c r="AX1760" t="s">
        <v>1382</v>
      </c>
      <c r="BA1760" s="14" t="s">
        <v>2758</v>
      </c>
      <c r="BB1760" s="6" t="s">
        <v>1493</v>
      </c>
      <c r="BG1760" s="9"/>
      <c r="BI1760" t="s">
        <v>3146</v>
      </c>
    </row>
    <row r="1761" spans="1:61" x14ac:dyDescent="0.25">
      <c r="A1761" s="51" t="s">
        <v>658</v>
      </c>
      <c r="B1761" s="9" t="s">
        <v>691</v>
      </c>
      <c r="C1761" s="9" t="str">
        <f>VLOOKUP(Tabelle1[[#This Row],[bank_name]],list_all_banks!$B$1:$C$691,2,FALSE)</f>
        <v>FR325952224</v>
      </c>
      <c r="D1761" s="6" t="s">
        <v>692</v>
      </c>
      <c r="E1761" s="42" t="str">
        <f t="shared" si="27"/>
        <v>31.12.2015</v>
      </c>
      <c r="F1761" s="9">
        <v>2015</v>
      </c>
      <c r="G1761" s="9">
        <v>1</v>
      </c>
      <c r="H1761" s="9">
        <v>2</v>
      </c>
      <c r="I1761" s="9" t="s">
        <v>1382</v>
      </c>
      <c r="J1761" s="9">
        <v>1</v>
      </c>
      <c r="K1761" s="9" t="s">
        <v>658</v>
      </c>
      <c r="L1761" s="9">
        <v>1</v>
      </c>
      <c r="M1761" s="9" t="s">
        <v>14</v>
      </c>
      <c r="N1761" s="9" t="s">
        <v>19</v>
      </c>
      <c r="P1761" s="9">
        <v>1</v>
      </c>
      <c r="Q1761" s="9">
        <v>0</v>
      </c>
      <c r="R1761" s="9">
        <v>1</v>
      </c>
      <c r="S1761" s="9">
        <v>2</v>
      </c>
      <c r="U1761" s="9">
        <v>2</v>
      </c>
      <c r="V1761" s="9">
        <v>0</v>
      </c>
      <c r="W1761" s="9" t="s">
        <v>20</v>
      </c>
      <c r="Y1761" s="9" t="s">
        <v>1661</v>
      </c>
      <c r="Z1761" s="9">
        <v>13</v>
      </c>
      <c r="AA1761" s="9">
        <v>40</v>
      </c>
      <c r="AB1761" s="9">
        <v>6</v>
      </c>
      <c r="AC1761" s="9" t="s">
        <v>20</v>
      </c>
      <c r="AD1761" s="9">
        <v>2</v>
      </c>
      <c r="AE1761" s="9">
        <v>-1</v>
      </c>
      <c r="AF1761" s="9" t="s">
        <v>20</v>
      </c>
      <c r="AG1761" s="9" t="s">
        <v>20</v>
      </c>
      <c r="AH1761" s="9">
        <v>0</v>
      </c>
      <c r="AI1761" s="9">
        <v>0</v>
      </c>
      <c r="AK1761" s="9">
        <v>1</v>
      </c>
      <c r="AL1761" s="9">
        <v>0</v>
      </c>
      <c r="AM1761" s="9">
        <v>2</v>
      </c>
      <c r="AN1761" s="9">
        <v>0</v>
      </c>
      <c r="AO1761" s="9">
        <v>0</v>
      </c>
      <c r="AQ1761" s="9">
        <v>1</v>
      </c>
      <c r="AR1761" s="9">
        <v>2</v>
      </c>
      <c r="AS1761" s="9">
        <v>1</v>
      </c>
      <c r="AT1761" s="9">
        <v>1</v>
      </c>
      <c r="AU1761" s="9">
        <v>0</v>
      </c>
      <c r="AV1761" s="9">
        <v>0</v>
      </c>
      <c r="AW1761" s="9" t="s">
        <v>1382</v>
      </c>
      <c r="AX1761" s="9" t="s">
        <v>1382</v>
      </c>
      <c r="BA1761" s="63" t="s">
        <v>2758</v>
      </c>
      <c r="BB1761" s="6" t="s">
        <v>1493</v>
      </c>
      <c r="BG1761" s="9"/>
      <c r="BI1761" t="s">
        <v>3146</v>
      </c>
    </row>
    <row r="1762" spans="1:61" x14ac:dyDescent="0.25">
      <c r="A1762" s="23" t="s">
        <v>658</v>
      </c>
      <c r="B1762" t="s">
        <v>691</v>
      </c>
      <c r="C1762" t="str">
        <f>VLOOKUP(Tabelle1[[#This Row],[bank_name]],list_all_banks!$B$1:$C$691,2,FALSE)</f>
        <v>FR325952224</v>
      </c>
      <c r="D1762" s="6" t="s">
        <v>692</v>
      </c>
      <c r="E1762" s="42" t="str">
        <f t="shared" si="27"/>
        <v>31.12.2015</v>
      </c>
      <c r="F1762">
        <v>2015</v>
      </c>
      <c r="G1762">
        <v>1</v>
      </c>
      <c r="H1762">
        <v>2</v>
      </c>
      <c r="I1762" t="s">
        <v>1382</v>
      </c>
      <c r="J1762">
        <v>1</v>
      </c>
      <c r="K1762" t="s">
        <v>658</v>
      </c>
      <c r="L1762">
        <v>1</v>
      </c>
      <c r="M1762" t="s">
        <v>14</v>
      </c>
      <c r="N1762" t="s">
        <v>19</v>
      </c>
      <c r="P1762">
        <v>1</v>
      </c>
      <c r="Q1762">
        <v>0</v>
      </c>
      <c r="R1762">
        <v>1</v>
      </c>
      <c r="S1762">
        <v>2</v>
      </c>
      <c r="U1762">
        <v>2</v>
      </c>
      <c r="V1762">
        <v>0</v>
      </c>
      <c r="W1762" t="s">
        <v>20</v>
      </c>
      <c r="Y1762" t="s">
        <v>1363</v>
      </c>
      <c r="Z1762">
        <v>2</v>
      </c>
      <c r="AA1762">
        <v>13</v>
      </c>
      <c r="AB1762">
        <v>1</v>
      </c>
      <c r="AC1762" t="s">
        <v>20</v>
      </c>
      <c r="AD1762" t="s">
        <v>20</v>
      </c>
      <c r="AE1762" t="s">
        <v>20</v>
      </c>
      <c r="AF1762" t="s">
        <v>20</v>
      </c>
      <c r="AG1762" t="s">
        <v>20</v>
      </c>
      <c r="AH1762">
        <v>0</v>
      </c>
      <c r="AI1762">
        <v>0</v>
      </c>
      <c r="AK1762">
        <v>1</v>
      </c>
      <c r="AL1762">
        <v>0</v>
      </c>
      <c r="AM1762">
        <v>2</v>
      </c>
      <c r="AN1762">
        <v>0</v>
      </c>
      <c r="AO1762">
        <v>0</v>
      </c>
      <c r="AQ1762">
        <v>1</v>
      </c>
      <c r="AR1762">
        <v>2</v>
      </c>
      <c r="AS1762">
        <v>1</v>
      </c>
      <c r="AT1762">
        <v>1</v>
      </c>
      <c r="AU1762">
        <v>0</v>
      </c>
      <c r="AV1762">
        <v>0</v>
      </c>
      <c r="AW1762" t="s">
        <v>1382</v>
      </c>
      <c r="AX1762" t="s">
        <v>1382</v>
      </c>
      <c r="BA1762" s="14" t="s">
        <v>2758</v>
      </c>
      <c r="BB1762" s="6" t="s">
        <v>1493</v>
      </c>
      <c r="BG1762" s="9"/>
      <c r="BI1762" t="s">
        <v>3146</v>
      </c>
    </row>
    <row r="1763" spans="1:61" x14ac:dyDescent="0.25">
      <c r="A1763" s="23" t="s">
        <v>658</v>
      </c>
      <c r="B1763" t="s">
        <v>691</v>
      </c>
      <c r="C1763" t="str">
        <f>VLOOKUP(Tabelle1[[#This Row],[bank_name]],list_all_banks!$B$1:$C$691,2,FALSE)</f>
        <v>FR325952224</v>
      </c>
      <c r="D1763" s="6" t="s">
        <v>692</v>
      </c>
      <c r="E1763" s="42" t="str">
        <f t="shared" si="27"/>
        <v>31.12.2015</v>
      </c>
      <c r="F1763">
        <v>2015</v>
      </c>
      <c r="G1763">
        <v>1</v>
      </c>
      <c r="H1763">
        <v>2</v>
      </c>
      <c r="I1763" t="s">
        <v>1382</v>
      </c>
      <c r="J1763">
        <v>1</v>
      </c>
      <c r="K1763" t="s">
        <v>658</v>
      </c>
      <c r="L1763">
        <v>1</v>
      </c>
      <c r="M1763" t="s">
        <v>14</v>
      </c>
      <c r="N1763" t="s">
        <v>19</v>
      </c>
      <c r="P1763">
        <v>1</v>
      </c>
      <c r="Q1763">
        <v>0</v>
      </c>
      <c r="R1763">
        <v>1</v>
      </c>
      <c r="S1763">
        <v>2</v>
      </c>
      <c r="U1763">
        <v>2</v>
      </c>
      <c r="V1763">
        <v>0</v>
      </c>
      <c r="W1763" t="s">
        <v>20</v>
      </c>
      <c r="Y1763" t="s">
        <v>1350</v>
      </c>
      <c r="Z1763">
        <v>5</v>
      </c>
      <c r="AA1763">
        <v>13</v>
      </c>
      <c r="AB1763">
        <v>2</v>
      </c>
      <c r="AC1763" t="s">
        <v>20</v>
      </c>
      <c r="AD1763">
        <v>1</v>
      </c>
      <c r="AE1763">
        <v>1</v>
      </c>
      <c r="AF1763" t="s">
        <v>20</v>
      </c>
      <c r="AG1763" t="s">
        <v>20</v>
      </c>
      <c r="AH1763">
        <v>0</v>
      </c>
      <c r="AI1763">
        <v>0</v>
      </c>
      <c r="AK1763">
        <v>1</v>
      </c>
      <c r="AL1763">
        <v>0</v>
      </c>
      <c r="AM1763">
        <v>2</v>
      </c>
      <c r="AN1763">
        <v>0</v>
      </c>
      <c r="AO1763">
        <v>0</v>
      </c>
      <c r="AQ1763">
        <v>1</v>
      </c>
      <c r="AR1763">
        <v>2</v>
      </c>
      <c r="AS1763">
        <v>1</v>
      </c>
      <c r="AT1763">
        <v>1</v>
      </c>
      <c r="AU1763">
        <v>0</v>
      </c>
      <c r="AV1763">
        <v>0</v>
      </c>
      <c r="AW1763" t="s">
        <v>1382</v>
      </c>
      <c r="AX1763" t="s">
        <v>1382</v>
      </c>
      <c r="BA1763" s="14" t="s">
        <v>2758</v>
      </c>
      <c r="BB1763" s="6" t="s">
        <v>1493</v>
      </c>
      <c r="BG1763" s="9"/>
      <c r="BI1763" t="s">
        <v>3146</v>
      </c>
    </row>
    <row r="1764" spans="1:61" s="44" customFormat="1" ht="15.75" thickBot="1" x14ac:dyDescent="0.3">
      <c r="A1764" s="43" t="s">
        <v>658</v>
      </c>
      <c r="B1764" s="44" t="s">
        <v>691</v>
      </c>
      <c r="C1764" s="44" t="str">
        <f>VLOOKUP(Tabelle1[[#This Row],[bank_name]],list_all_banks!$B$1:$C$691,2,FALSE)</f>
        <v>FR325952224</v>
      </c>
      <c r="D1764" s="45" t="s">
        <v>692</v>
      </c>
      <c r="E1764" s="46" t="str">
        <f t="shared" si="27"/>
        <v>31.12.2015</v>
      </c>
      <c r="F1764" s="44">
        <v>2015</v>
      </c>
      <c r="G1764" s="44">
        <v>1</v>
      </c>
      <c r="H1764" s="44">
        <v>2</v>
      </c>
      <c r="I1764" s="44" t="s">
        <v>1382</v>
      </c>
      <c r="J1764" s="44">
        <v>1</v>
      </c>
      <c r="K1764" s="44" t="s">
        <v>658</v>
      </c>
      <c r="L1764" s="44">
        <v>1</v>
      </c>
      <c r="M1764" s="44" t="s">
        <v>14</v>
      </c>
      <c r="N1764" s="44" t="s">
        <v>19</v>
      </c>
      <c r="O1764" s="45"/>
      <c r="P1764" s="44">
        <v>1</v>
      </c>
      <c r="Q1764" s="44">
        <v>0</v>
      </c>
      <c r="R1764" s="44">
        <v>1</v>
      </c>
      <c r="S1764" s="44">
        <v>2</v>
      </c>
      <c r="T1764" s="45"/>
      <c r="U1764" s="44">
        <v>2</v>
      </c>
      <c r="V1764" s="44">
        <v>0</v>
      </c>
      <c r="W1764" s="44" t="s">
        <v>20</v>
      </c>
      <c r="X1764" s="45"/>
      <c r="Y1764" s="44" t="s">
        <v>1694</v>
      </c>
      <c r="Z1764" s="44">
        <v>1</v>
      </c>
      <c r="AA1764" s="44">
        <v>17</v>
      </c>
      <c r="AB1764" s="44" t="s">
        <v>20</v>
      </c>
      <c r="AC1764" s="44" t="s">
        <v>20</v>
      </c>
      <c r="AD1764" s="44" t="s">
        <v>20</v>
      </c>
      <c r="AE1764" s="44" t="s">
        <v>20</v>
      </c>
      <c r="AF1764" s="44" t="s">
        <v>20</v>
      </c>
      <c r="AG1764" s="44" t="s">
        <v>20</v>
      </c>
      <c r="AH1764" s="44">
        <v>0</v>
      </c>
      <c r="AI1764" s="44">
        <v>0</v>
      </c>
      <c r="AJ1764" s="45"/>
      <c r="AK1764" s="44">
        <v>1</v>
      </c>
      <c r="AL1764" s="44">
        <v>0</v>
      </c>
      <c r="AM1764" s="44">
        <v>2</v>
      </c>
      <c r="AN1764" s="44">
        <v>0</v>
      </c>
      <c r="AO1764" s="44">
        <v>0</v>
      </c>
      <c r="AP1764" s="45"/>
      <c r="AQ1764" s="44">
        <v>1</v>
      </c>
      <c r="AR1764" s="44">
        <v>2</v>
      </c>
      <c r="AS1764" s="44">
        <v>1</v>
      </c>
      <c r="AT1764" s="44">
        <v>1</v>
      </c>
      <c r="AU1764" s="44">
        <v>0</v>
      </c>
      <c r="AV1764" s="44">
        <v>0</v>
      </c>
      <c r="AW1764" s="44" t="s">
        <v>1382</v>
      </c>
      <c r="AX1764" s="44" t="s">
        <v>1382</v>
      </c>
      <c r="AY1764" s="45"/>
      <c r="AZ1764" s="46"/>
      <c r="BA1764" s="47" t="s">
        <v>2758</v>
      </c>
      <c r="BB1764" s="45" t="s">
        <v>1493</v>
      </c>
      <c r="BH1764" s="45"/>
      <c r="BI1764" t="s">
        <v>3146</v>
      </c>
    </row>
    <row r="1765" spans="1:61" x14ac:dyDescent="0.25">
      <c r="A1765" s="51" t="s">
        <v>658</v>
      </c>
      <c r="B1765" s="9" t="s">
        <v>693</v>
      </c>
      <c r="C1765" s="9" t="str">
        <f>VLOOKUP(Tabelle1[[#This Row],[bank_name]],list_all_banks!$B$1:$C$691,2,FALSE)</f>
        <v>FR326127784</v>
      </c>
      <c r="D1765" s="6" t="s">
        <v>694</v>
      </c>
      <c r="E1765" s="42" t="str">
        <f t="shared" si="27"/>
        <v>31.12.</v>
      </c>
      <c r="F1765" s="9"/>
      <c r="G1765" s="9"/>
      <c r="H1765" s="9"/>
      <c r="I1765" s="9"/>
      <c r="J1765" s="9"/>
      <c r="K1765" s="9"/>
      <c r="L1765" s="9"/>
      <c r="M1765" s="9"/>
      <c r="N1765" s="9"/>
      <c r="P1765" s="9"/>
      <c r="Q1765" s="9"/>
      <c r="R1765" s="9"/>
      <c r="S1765" s="9"/>
      <c r="U1765" s="9"/>
      <c r="V1765" s="9"/>
      <c r="W1765" s="9"/>
      <c r="Y1765" s="9"/>
      <c r="Z1765" s="9"/>
      <c r="AA1765" s="9"/>
      <c r="AB1765" s="9"/>
      <c r="AC1765" s="9"/>
      <c r="AD1765" s="9"/>
      <c r="AE1765" s="9"/>
      <c r="AF1765" s="9"/>
      <c r="AG1765" s="9"/>
      <c r="AH1765" s="9"/>
      <c r="AI1765" s="9"/>
      <c r="AK1765" s="9"/>
      <c r="AL1765" s="9"/>
      <c r="AM1765" s="9"/>
      <c r="AN1765" s="9"/>
      <c r="AO1765" s="9"/>
      <c r="AQ1765" s="9"/>
      <c r="AR1765" s="9"/>
      <c r="AS1765" s="9"/>
      <c r="AT1765" s="9"/>
      <c r="AU1765" s="9"/>
      <c r="AV1765" s="9"/>
      <c r="AW1765" s="9"/>
      <c r="AX1765" s="9"/>
      <c r="BA1765" s="9"/>
      <c r="BG1765" s="9"/>
    </row>
    <row r="1766" spans="1:61" x14ac:dyDescent="0.25">
      <c r="A1766" t="s">
        <v>658</v>
      </c>
      <c r="B1766" t="s">
        <v>1915</v>
      </c>
      <c r="C1766" t="str">
        <f>VLOOKUP(Tabelle1[[#This Row],[bank_name]],list_all_banks!$B$1:$C$691,2,FALSE)</f>
        <v>FR328760145</v>
      </c>
      <c r="D1766" s="6" t="s">
        <v>1916</v>
      </c>
      <c r="E1766" s="42" t="str">
        <f t="shared" si="27"/>
        <v>31.12.</v>
      </c>
      <c r="AK1766" s="9"/>
      <c r="AQ1766" s="9"/>
      <c r="BG1766" s="9"/>
    </row>
    <row r="1767" spans="1:61" x14ac:dyDescent="0.25">
      <c r="A1767" s="23" t="s">
        <v>658</v>
      </c>
      <c r="B1767" t="s">
        <v>695</v>
      </c>
      <c r="C1767" t="str">
        <f>VLOOKUP(Tabelle1[[#This Row],[bank_name]],list_all_banks!$B$1:$C$691,2,FALSE)</f>
        <v>FR330176470</v>
      </c>
      <c r="D1767" s="6" t="s">
        <v>696</v>
      </c>
      <c r="E1767" s="42" t="str">
        <f t="shared" si="27"/>
        <v>31.12.</v>
      </c>
      <c r="AK1767" s="9"/>
      <c r="AQ1767" s="9"/>
      <c r="BG1767" s="9"/>
    </row>
    <row r="1768" spans="1:61" s="5" customFormat="1" x14ac:dyDescent="0.25">
      <c r="A1768" s="23" t="s">
        <v>658</v>
      </c>
      <c r="B1768" t="s">
        <v>697</v>
      </c>
      <c r="C1768" t="str">
        <f>VLOOKUP(Tabelle1[[#This Row],[bank_name]],list_all_banks!$B$1:$C$691,2,FALSE)</f>
        <v>FR335480877</v>
      </c>
      <c r="D1768" s="6" t="s">
        <v>698</v>
      </c>
      <c r="E1768" s="42" t="str">
        <f t="shared" si="27"/>
        <v>31.12.</v>
      </c>
      <c r="F1768"/>
      <c r="G1768"/>
      <c r="H1768"/>
      <c r="I1768"/>
      <c r="J1768"/>
      <c r="K1768"/>
      <c r="L1768"/>
      <c r="M1768"/>
      <c r="N1768"/>
      <c r="O1768" s="6"/>
      <c r="P1768"/>
      <c r="Q1768"/>
      <c r="R1768"/>
      <c r="S1768"/>
      <c r="T1768" s="6"/>
      <c r="U1768"/>
      <c r="V1768"/>
      <c r="W1768"/>
      <c r="X1768" s="6"/>
      <c r="Y1768"/>
      <c r="Z1768"/>
      <c r="AA1768"/>
      <c r="AB1768"/>
      <c r="AC1768"/>
      <c r="AD1768"/>
      <c r="AE1768"/>
      <c r="AF1768"/>
      <c r="AG1768"/>
      <c r="AH1768"/>
      <c r="AI1768"/>
      <c r="AJ1768" s="6"/>
      <c r="AK1768"/>
      <c r="AL1768"/>
      <c r="AM1768"/>
      <c r="AN1768"/>
      <c r="AO1768"/>
      <c r="AP1768" s="6"/>
      <c r="AQ1768"/>
      <c r="AR1768"/>
      <c r="AS1768"/>
      <c r="AT1768"/>
      <c r="AU1768"/>
      <c r="AV1768"/>
      <c r="AW1768"/>
      <c r="AX1768"/>
      <c r="AY1768" s="6"/>
      <c r="AZ1768" s="42"/>
      <c r="BA1768"/>
      <c r="BB1768" s="6"/>
      <c r="BG1768" s="53"/>
      <c r="BH1768" s="10"/>
    </row>
    <row r="1769" spans="1:61" x14ac:dyDescent="0.25">
      <c r="A1769" s="23" t="s">
        <v>658</v>
      </c>
      <c r="B1769" t="s">
        <v>699</v>
      </c>
      <c r="C1769" t="str">
        <f>VLOOKUP(Tabelle1[[#This Row],[bank_name]],list_all_banks!$B$1:$C$691,2,FALSE)</f>
        <v>FR342040268</v>
      </c>
      <c r="D1769" s="6" t="s">
        <v>700</v>
      </c>
      <c r="E1769" s="42" t="str">
        <f t="shared" si="27"/>
        <v>31.12.</v>
      </c>
      <c r="BG1769" s="9"/>
    </row>
    <row r="1770" spans="1:61" x14ac:dyDescent="0.25">
      <c r="A1770" s="23" t="s">
        <v>658</v>
      </c>
      <c r="B1770" t="s">
        <v>701</v>
      </c>
      <c r="C1770" t="str">
        <f>VLOOKUP(Tabelle1[[#This Row],[bank_name]],list_all_banks!$B$1:$C$691,2,FALSE)</f>
        <v>FR343406732</v>
      </c>
      <c r="D1770" s="6" t="s">
        <v>702</v>
      </c>
      <c r="E1770" s="42" t="str">
        <f t="shared" si="27"/>
        <v>31.12.</v>
      </c>
      <c r="H1770" s="14"/>
      <c r="BG1770" s="9"/>
    </row>
    <row r="1771" spans="1:61" s="44" customFormat="1" ht="15.75" thickBot="1" x14ac:dyDescent="0.3">
      <c r="A1771" s="43" t="s">
        <v>658</v>
      </c>
      <c r="B1771" s="44" t="s">
        <v>703</v>
      </c>
      <c r="C1771" s="44" t="str">
        <f>VLOOKUP(Tabelle1[[#This Row],[bank_name]],list_all_banks!$B$1:$C$691,2,FALSE)</f>
        <v>FR34772</v>
      </c>
      <c r="D1771" s="45" t="s">
        <v>704</v>
      </c>
      <c r="E1771" s="46" t="str">
        <f t="shared" si="27"/>
        <v>31.12.</v>
      </c>
      <c r="I1771" s="47"/>
      <c r="O1771" s="45"/>
      <c r="T1771" s="45"/>
      <c r="X1771" s="45"/>
      <c r="AJ1771" s="45"/>
      <c r="AP1771" s="45"/>
      <c r="AY1771" s="45"/>
      <c r="AZ1771" s="46"/>
      <c r="BB1771" s="45"/>
      <c r="BH1771" s="45"/>
      <c r="BI1771" s="9"/>
    </row>
    <row r="1772" spans="1:61" x14ac:dyDescent="0.25">
      <c r="A1772" s="51" t="s">
        <v>658</v>
      </c>
      <c r="B1772" s="52" t="s">
        <v>705</v>
      </c>
      <c r="C1772" s="9" t="str">
        <f>VLOOKUP(Tabelle1[[#This Row],[bank_name]],list_all_banks!$B$1:$C$691,2,FALSE)</f>
        <v>FR351804042</v>
      </c>
      <c r="D1772" s="6" t="s">
        <v>706</v>
      </c>
      <c r="E1772" s="42" t="str">
        <f t="shared" si="27"/>
        <v>31.12.2013</v>
      </c>
      <c r="F1772" s="9">
        <v>2013</v>
      </c>
      <c r="G1772" s="9" t="s">
        <v>1382</v>
      </c>
      <c r="H1772" s="9" t="s">
        <v>20</v>
      </c>
      <c r="I1772" s="9">
        <v>1</v>
      </c>
      <c r="J1772" s="9" t="s">
        <v>1382</v>
      </c>
      <c r="K1772" s="9" t="s">
        <v>658</v>
      </c>
      <c r="L1772" s="9">
        <v>0</v>
      </c>
      <c r="M1772" s="9" t="s">
        <v>14</v>
      </c>
      <c r="N1772" s="9" t="s">
        <v>19</v>
      </c>
      <c r="P1772" s="9">
        <v>1</v>
      </c>
      <c r="Q1772" s="9">
        <v>0</v>
      </c>
      <c r="R1772" s="9">
        <v>0</v>
      </c>
      <c r="S1772" s="9">
        <v>0</v>
      </c>
      <c r="U1772" s="9">
        <v>0</v>
      </c>
      <c r="V1772" s="9">
        <v>0</v>
      </c>
      <c r="W1772" s="9" t="s">
        <v>20</v>
      </c>
      <c r="Y1772" s="9" t="s">
        <v>820</v>
      </c>
      <c r="Z1772" s="9">
        <v>3</v>
      </c>
      <c r="AA1772" s="9">
        <v>13</v>
      </c>
      <c r="AB1772" s="9" t="s">
        <v>20</v>
      </c>
      <c r="AC1772" s="9" t="s">
        <v>20</v>
      </c>
      <c r="AD1772" s="9" t="s">
        <v>20</v>
      </c>
      <c r="AE1772" s="9" t="s">
        <v>20</v>
      </c>
      <c r="AF1772" s="9" t="s">
        <v>20</v>
      </c>
      <c r="AG1772" s="9" t="s">
        <v>20</v>
      </c>
      <c r="AH1772" s="9" t="s">
        <v>20</v>
      </c>
      <c r="AI1772" s="9">
        <v>0</v>
      </c>
      <c r="AK1772" s="9">
        <v>1</v>
      </c>
      <c r="AL1772" s="9">
        <v>0</v>
      </c>
      <c r="AM1772" s="9">
        <v>2</v>
      </c>
      <c r="AN1772" s="9">
        <v>0</v>
      </c>
      <c r="AO1772" s="9">
        <v>0</v>
      </c>
      <c r="AQ1772" s="9">
        <v>1</v>
      </c>
      <c r="AR1772" s="9">
        <v>2</v>
      </c>
      <c r="AS1772" s="9">
        <v>1</v>
      </c>
      <c r="AT1772" s="9">
        <v>1</v>
      </c>
      <c r="AU1772" s="9">
        <v>2</v>
      </c>
      <c r="AV1772" s="9">
        <v>0</v>
      </c>
      <c r="AW1772" s="9"/>
      <c r="AX1772" s="9"/>
      <c r="AZ1772" s="114" t="s">
        <v>3126</v>
      </c>
      <c r="BA1772" s="63" t="s">
        <v>2455</v>
      </c>
      <c r="BB1772" s="6" t="s">
        <v>1859</v>
      </c>
      <c r="BC1772" s="9"/>
      <c r="BD1772" s="9"/>
      <c r="BE1772" s="9"/>
      <c r="BF1772" s="9"/>
      <c r="BG1772" s="9"/>
      <c r="BI1772" t="s">
        <v>3146</v>
      </c>
    </row>
    <row r="1773" spans="1:61" x14ac:dyDescent="0.25">
      <c r="A1773" s="23" t="s">
        <v>658</v>
      </c>
      <c r="B1773" s="40" t="s">
        <v>705</v>
      </c>
      <c r="C1773" t="str">
        <f>VLOOKUP(Tabelle1[[#This Row],[bank_name]],list_all_banks!$B$1:$C$691,2,FALSE)</f>
        <v>FR351804042</v>
      </c>
      <c r="D1773" s="6" t="s">
        <v>706</v>
      </c>
      <c r="E1773" s="42" t="str">
        <f t="shared" si="27"/>
        <v>31.12.2013</v>
      </c>
      <c r="F1773">
        <v>2013</v>
      </c>
      <c r="G1773" t="s">
        <v>1382</v>
      </c>
      <c r="H1773" t="s">
        <v>20</v>
      </c>
      <c r="I1773">
        <v>1</v>
      </c>
      <c r="J1773" t="s">
        <v>1382</v>
      </c>
      <c r="K1773" t="s">
        <v>658</v>
      </c>
      <c r="L1773">
        <v>0</v>
      </c>
      <c r="M1773" t="s">
        <v>14</v>
      </c>
      <c r="N1773" t="s">
        <v>19</v>
      </c>
      <c r="P1773">
        <v>1</v>
      </c>
      <c r="Q1773">
        <v>0</v>
      </c>
      <c r="R1773">
        <v>0</v>
      </c>
      <c r="S1773">
        <v>0</v>
      </c>
      <c r="U1773">
        <v>0</v>
      </c>
      <c r="V1773">
        <v>0</v>
      </c>
      <c r="W1773" t="s">
        <v>20</v>
      </c>
      <c r="Y1773" t="s">
        <v>1656</v>
      </c>
      <c r="Z1773">
        <v>-53</v>
      </c>
      <c r="AA1773" t="s">
        <v>20</v>
      </c>
      <c r="AB1773" t="s">
        <v>20</v>
      </c>
      <c r="AC1773" t="s">
        <v>20</v>
      </c>
      <c r="AD1773" t="s">
        <v>20</v>
      </c>
      <c r="AE1773" t="s">
        <v>20</v>
      </c>
      <c r="AF1773" t="s">
        <v>20</v>
      </c>
      <c r="AG1773" t="s">
        <v>20</v>
      </c>
      <c r="AH1773" t="s">
        <v>20</v>
      </c>
      <c r="AI1773">
        <v>0</v>
      </c>
      <c r="AK1773">
        <v>1</v>
      </c>
      <c r="AL1773">
        <v>0</v>
      </c>
      <c r="AM1773">
        <v>2</v>
      </c>
      <c r="AN1773">
        <v>0</v>
      </c>
      <c r="AO1773">
        <v>0</v>
      </c>
      <c r="AQ1773">
        <v>1</v>
      </c>
      <c r="AR1773">
        <v>2</v>
      </c>
      <c r="AS1773">
        <v>1</v>
      </c>
      <c r="AT1773">
        <v>1</v>
      </c>
      <c r="AU1773">
        <v>2</v>
      </c>
      <c r="AV1773">
        <v>0</v>
      </c>
      <c r="AZ1773" s="114" t="s">
        <v>3127</v>
      </c>
      <c r="BA1773" s="14" t="s">
        <v>2455</v>
      </c>
      <c r="BB1773" s="6" t="s">
        <v>1859</v>
      </c>
      <c r="BG1773" s="9"/>
      <c r="BI1773" t="s">
        <v>3146</v>
      </c>
    </row>
    <row r="1774" spans="1:61" x14ac:dyDescent="0.25">
      <c r="A1774" s="23" t="s">
        <v>658</v>
      </c>
      <c r="B1774" s="52" t="s">
        <v>705</v>
      </c>
      <c r="C1774" t="str">
        <f>VLOOKUP(Tabelle1[[#This Row],[bank_name]],list_all_banks!$B$1:$C$691,2,FALSE)</f>
        <v>FR351804042</v>
      </c>
      <c r="D1774" s="6" t="s">
        <v>706</v>
      </c>
      <c r="E1774" s="42" t="str">
        <f t="shared" si="27"/>
        <v>31.12.2013</v>
      </c>
      <c r="F1774">
        <v>2013</v>
      </c>
      <c r="G1774" t="s">
        <v>1382</v>
      </c>
      <c r="H1774" t="s">
        <v>20</v>
      </c>
      <c r="I1774">
        <v>1</v>
      </c>
      <c r="J1774" t="s">
        <v>1382</v>
      </c>
      <c r="K1774" t="s">
        <v>658</v>
      </c>
      <c r="L1774">
        <v>0</v>
      </c>
      <c r="M1774" t="s">
        <v>14</v>
      </c>
      <c r="N1774" t="s">
        <v>19</v>
      </c>
      <c r="P1774">
        <v>1</v>
      </c>
      <c r="Q1774">
        <v>0</v>
      </c>
      <c r="R1774">
        <v>0</v>
      </c>
      <c r="S1774">
        <v>0</v>
      </c>
      <c r="U1774">
        <v>0</v>
      </c>
      <c r="V1774">
        <v>0</v>
      </c>
      <c r="W1774" t="s">
        <v>20</v>
      </c>
      <c r="Y1774" t="s">
        <v>1</v>
      </c>
      <c r="Z1774">
        <v>-55</v>
      </c>
      <c r="AA1774">
        <v>81</v>
      </c>
      <c r="AB1774" t="s">
        <v>20</v>
      </c>
      <c r="AC1774" t="s">
        <v>20</v>
      </c>
      <c r="AD1774" t="s">
        <v>20</v>
      </c>
      <c r="AE1774" t="s">
        <v>20</v>
      </c>
      <c r="AF1774" t="s">
        <v>20</v>
      </c>
      <c r="AG1774" t="s">
        <v>20</v>
      </c>
      <c r="AH1774" t="s">
        <v>20</v>
      </c>
      <c r="AI1774">
        <v>0</v>
      </c>
      <c r="AK1774">
        <v>1</v>
      </c>
      <c r="AL1774">
        <v>0</v>
      </c>
      <c r="AM1774">
        <v>2</v>
      </c>
      <c r="AN1774">
        <v>0</v>
      </c>
      <c r="AO1774">
        <v>0</v>
      </c>
      <c r="AQ1774">
        <v>1</v>
      </c>
      <c r="AR1774">
        <v>2</v>
      </c>
      <c r="AS1774">
        <v>1</v>
      </c>
      <c r="AT1774">
        <v>1</v>
      </c>
      <c r="AU1774">
        <v>2</v>
      </c>
      <c r="AV1774">
        <v>0</v>
      </c>
      <c r="BA1774" s="14" t="s">
        <v>2455</v>
      </c>
      <c r="BB1774" s="6" t="s">
        <v>1859</v>
      </c>
      <c r="BG1774" s="9"/>
      <c r="BI1774" t="s">
        <v>3146</v>
      </c>
    </row>
    <row r="1775" spans="1:61" x14ac:dyDescent="0.25">
      <c r="A1775" s="51" t="s">
        <v>658</v>
      </c>
      <c r="B1775" s="52" t="s">
        <v>705</v>
      </c>
      <c r="C1775" s="9" t="str">
        <f>VLOOKUP(Tabelle1[[#This Row],[bank_name]],list_all_banks!$B$1:$C$691,2,FALSE)</f>
        <v>FR351804042</v>
      </c>
      <c r="D1775" s="6" t="s">
        <v>706</v>
      </c>
      <c r="E1775" s="42" t="str">
        <f t="shared" si="27"/>
        <v>31.12.2013</v>
      </c>
      <c r="F1775" s="9">
        <v>2013</v>
      </c>
      <c r="G1775" s="9" t="s">
        <v>1382</v>
      </c>
      <c r="H1775" s="9" t="s">
        <v>20</v>
      </c>
      <c r="I1775" s="9">
        <v>1</v>
      </c>
      <c r="J1775" s="9" t="s">
        <v>1382</v>
      </c>
      <c r="K1775" s="9" t="s">
        <v>658</v>
      </c>
      <c r="L1775" s="9">
        <v>0</v>
      </c>
      <c r="M1775" s="9" t="s">
        <v>14</v>
      </c>
      <c r="N1775" s="9" t="s">
        <v>19</v>
      </c>
      <c r="P1775" s="9">
        <v>1</v>
      </c>
      <c r="Q1775" s="9">
        <v>0</v>
      </c>
      <c r="R1775" s="9">
        <v>0</v>
      </c>
      <c r="S1775" s="9">
        <v>0</v>
      </c>
      <c r="U1775" s="9">
        <v>0</v>
      </c>
      <c r="V1775" s="9">
        <v>0</v>
      </c>
      <c r="W1775" s="9" t="s">
        <v>20</v>
      </c>
      <c r="Y1775" s="9" t="s">
        <v>493</v>
      </c>
      <c r="Z1775" s="9">
        <v>-16</v>
      </c>
      <c r="AA1775" s="9">
        <v>31</v>
      </c>
      <c r="AB1775" s="9" t="s">
        <v>20</v>
      </c>
      <c r="AC1775" s="9" t="s">
        <v>20</v>
      </c>
      <c r="AD1775" s="9" t="s">
        <v>20</v>
      </c>
      <c r="AE1775" s="9" t="s">
        <v>20</v>
      </c>
      <c r="AF1775" s="9" t="s">
        <v>20</v>
      </c>
      <c r="AG1775" s="9" t="s">
        <v>20</v>
      </c>
      <c r="AH1775" s="9" t="s">
        <v>20</v>
      </c>
      <c r="AI1775" s="9">
        <v>0</v>
      </c>
      <c r="AK1775" s="9">
        <v>1</v>
      </c>
      <c r="AL1775" s="9">
        <v>0</v>
      </c>
      <c r="AM1775" s="9">
        <v>2</v>
      </c>
      <c r="AN1775" s="9">
        <v>0</v>
      </c>
      <c r="AO1775" s="9">
        <v>0</v>
      </c>
      <c r="AQ1775" s="9">
        <v>1</v>
      </c>
      <c r="AR1775" s="9">
        <v>2</v>
      </c>
      <c r="AS1775" s="9">
        <v>1</v>
      </c>
      <c r="AT1775" s="9">
        <v>1</v>
      </c>
      <c r="AU1775" s="9">
        <v>2</v>
      </c>
      <c r="AV1775" s="9">
        <v>0</v>
      </c>
      <c r="AW1775" s="9"/>
      <c r="AX1775" s="9"/>
      <c r="BA1775" s="63" t="s">
        <v>2455</v>
      </c>
      <c r="BB1775" s="6" t="s">
        <v>1859</v>
      </c>
      <c r="BC1775" s="9"/>
      <c r="BD1775" s="9"/>
      <c r="BE1775" s="9"/>
      <c r="BF1775" s="9"/>
      <c r="BG1775" s="9"/>
      <c r="BI1775" t="s">
        <v>3146</v>
      </c>
    </row>
    <row r="1776" spans="1:61" x14ac:dyDescent="0.25">
      <c r="A1776" s="23" t="s">
        <v>658</v>
      </c>
      <c r="B1776" s="40" t="s">
        <v>705</v>
      </c>
      <c r="C1776" t="str">
        <f>VLOOKUP(Tabelle1[[#This Row],[bank_name]],list_all_banks!$B$1:$C$691,2,FALSE)</f>
        <v>FR351804042</v>
      </c>
      <c r="D1776" s="6" t="s">
        <v>706</v>
      </c>
      <c r="E1776" s="42" t="str">
        <f t="shared" si="27"/>
        <v>31.12.2013</v>
      </c>
      <c r="F1776">
        <v>2013</v>
      </c>
      <c r="G1776" t="s">
        <v>1382</v>
      </c>
      <c r="H1776" t="s">
        <v>20</v>
      </c>
      <c r="I1776">
        <v>1</v>
      </c>
      <c r="J1776" t="s">
        <v>1382</v>
      </c>
      <c r="K1776" t="s">
        <v>658</v>
      </c>
      <c r="L1776">
        <v>0</v>
      </c>
      <c r="M1776" t="s">
        <v>14</v>
      </c>
      <c r="N1776" t="s">
        <v>19</v>
      </c>
      <c r="P1776">
        <v>1</v>
      </c>
      <c r="Q1776">
        <v>0</v>
      </c>
      <c r="R1776">
        <v>0</v>
      </c>
      <c r="S1776">
        <v>0</v>
      </c>
      <c r="U1776">
        <v>0</v>
      </c>
      <c r="V1776">
        <v>0</v>
      </c>
      <c r="W1776" t="s">
        <v>20</v>
      </c>
      <c r="Y1776" t="s">
        <v>658</v>
      </c>
      <c r="Z1776">
        <v>-187</v>
      </c>
      <c r="AA1776">
        <v>781</v>
      </c>
      <c r="AB1776" t="s">
        <v>20</v>
      </c>
      <c r="AC1776" t="s">
        <v>20</v>
      </c>
      <c r="AD1776" t="s">
        <v>20</v>
      </c>
      <c r="AE1776" t="s">
        <v>20</v>
      </c>
      <c r="AF1776" t="s">
        <v>20</v>
      </c>
      <c r="AG1776" t="s">
        <v>20</v>
      </c>
      <c r="AH1776" t="s">
        <v>20</v>
      </c>
      <c r="AI1776">
        <v>0</v>
      </c>
      <c r="AK1776">
        <v>1</v>
      </c>
      <c r="AL1776">
        <v>0</v>
      </c>
      <c r="AM1776">
        <v>2</v>
      </c>
      <c r="AN1776">
        <v>0</v>
      </c>
      <c r="AO1776">
        <v>0</v>
      </c>
      <c r="AQ1776">
        <v>1</v>
      </c>
      <c r="AR1776">
        <v>2</v>
      </c>
      <c r="AS1776">
        <v>1</v>
      </c>
      <c r="AT1776">
        <v>1</v>
      </c>
      <c r="AU1776">
        <v>2</v>
      </c>
      <c r="AV1776">
        <v>0</v>
      </c>
      <c r="BA1776" s="14" t="s">
        <v>2455</v>
      </c>
      <c r="BB1776" s="6" t="s">
        <v>1859</v>
      </c>
      <c r="BG1776" s="9"/>
      <c r="BI1776" t="s">
        <v>3146</v>
      </c>
    </row>
    <row r="1777" spans="1:61" x14ac:dyDescent="0.25">
      <c r="A1777" s="23" t="s">
        <v>658</v>
      </c>
      <c r="B1777" s="40" t="s">
        <v>705</v>
      </c>
      <c r="C1777" t="str">
        <f>VLOOKUP(Tabelle1[[#This Row],[bank_name]],list_all_banks!$B$1:$C$691,2,FALSE)</f>
        <v>FR351804042</v>
      </c>
      <c r="D1777" s="6" t="s">
        <v>706</v>
      </c>
      <c r="E1777" s="42" t="str">
        <f t="shared" si="27"/>
        <v>31.12.2013</v>
      </c>
      <c r="F1777">
        <v>2013</v>
      </c>
      <c r="G1777" t="s">
        <v>1382</v>
      </c>
      <c r="H1777" t="s">
        <v>20</v>
      </c>
      <c r="I1777">
        <v>1</v>
      </c>
      <c r="J1777" t="s">
        <v>1382</v>
      </c>
      <c r="K1777" t="s">
        <v>658</v>
      </c>
      <c r="L1777">
        <v>0</v>
      </c>
      <c r="M1777" t="s">
        <v>14</v>
      </c>
      <c r="N1777" t="s">
        <v>19</v>
      </c>
      <c r="P1777">
        <v>1</v>
      </c>
      <c r="Q1777">
        <v>0</v>
      </c>
      <c r="R1777">
        <v>0</v>
      </c>
      <c r="S1777">
        <v>0</v>
      </c>
      <c r="U1777">
        <v>0</v>
      </c>
      <c r="V1777">
        <v>0</v>
      </c>
      <c r="W1777" t="s">
        <v>20</v>
      </c>
      <c r="Y1777" t="s">
        <v>1001</v>
      </c>
      <c r="Z1777">
        <v>55</v>
      </c>
      <c r="AA1777">
        <v>36</v>
      </c>
      <c r="AB1777" t="s">
        <v>20</v>
      </c>
      <c r="AC1777" t="s">
        <v>20</v>
      </c>
      <c r="AD1777" t="s">
        <v>20</v>
      </c>
      <c r="AE1777" t="s">
        <v>20</v>
      </c>
      <c r="AF1777" t="s">
        <v>20</v>
      </c>
      <c r="AG1777" t="s">
        <v>20</v>
      </c>
      <c r="AH1777" t="s">
        <v>20</v>
      </c>
      <c r="AI1777">
        <v>0</v>
      </c>
      <c r="AK1777">
        <v>1</v>
      </c>
      <c r="AL1777">
        <v>0</v>
      </c>
      <c r="AM1777">
        <v>2</v>
      </c>
      <c r="AN1777">
        <v>0</v>
      </c>
      <c r="AO1777">
        <v>0</v>
      </c>
      <c r="AQ1777">
        <v>1</v>
      </c>
      <c r="AR1777">
        <v>2</v>
      </c>
      <c r="AS1777">
        <v>1</v>
      </c>
      <c r="AT1777">
        <v>1</v>
      </c>
      <c r="AU1777">
        <v>2</v>
      </c>
      <c r="AV1777">
        <v>0</v>
      </c>
      <c r="BA1777" s="14" t="s">
        <v>2455</v>
      </c>
      <c r="BB1777" s="6" t="s">
        <v>1859</v>
      </c>
      <c r="BG1777" s="9"/>
      <c r="BI1777" t="s">
        <v>3146</v>
      </c>
    </row>
    <row r="1778" spans="1:61" x14ac:dyDescent="0.25">
      <c r="A1778" s="23" t="s">
        <v>658</v>
      </c>
      <c r="B1778" s="40" t="s">
        <v>705</v>
      </c>
      <c r="C1778" t="str">
        <f>VLOOKUP(Tabelle1[[#This Row],[bank_name]],list_all_banks!$B$1:$C$691,2,FALSE)</f>
        <v>FR351804042</v>
      </c>
      <c r="D1778" s="6" t="s">
        <v>706</v>
      </c>
      <c r="E1778" s="42" t="str">
        <f t="shared" si="27"/>
        <v>31.12.2013</v>
      </c>
      <c r="F1778">
        <v>2013</v>
      </c>
      <c r="G1778" t="s">
        <v>1382</v>
      </c>
      <c r="H1778" t="s">
        <v>20</v>
      </c>
      <c r="I1778">
        <v>1</v>
      </c>
      <c r="J1778" t="s">
        <v>1382</v>
      </c>
      <c r="K1778" t="s">
        <v>658</v>
      </c>
      <c r="L1778">
        <v>0</v>
      </c>
      <c r="M1778" t="s">
        <v>14</v>
      </c>
      <c r="N1778" t="s">
        <v>19</v>
      </c>
      <c r="P1778">
        <v>1</v>
      </c>
      <c r="Q1778">
        <v>0</v>
      </c>
      <c r="R1778">
        <v>0</v>
      </c>
      <c r="S1778">
        <v>0</v>
      </c>
      <c r="U1778">
        <v>0</v>
      </c>
      <c r="V1778">
        <v>0</v>
      </c>
      <c r="W1778" t="s">
        <v>20</v>
      </c>
      <c r="Y1778" t="s">
        <v>1726</v>
      </c>
      <c r="Z1778">
        <v>28</v>
      </c>
      <c r="AA1778">
        <v>46</v>
      </c>
      <c r="AB1778" t="s">
        <v>20</v>
      </c>
      <c r="AC1778" t="s">
        <v>20</v>
      </c>
      <c r="AD1778" t="s">
        <v>20</v>
      </c>
      <c r="AE1778" t="s">
        <v>20</v>
      </c>
      <c r="AF1778" t="s">
        <v>20</v>
      </c>
      <c r="AG1778" t="s">
        <v>20</v>
      </c>
      <c r="AH1778" t="s">
        <v>20</v>
      </c>
      <c r="AI1778">
        <v>0</v>
      </c>
      <c r="AK1778">
        <v>1</v>
      </c>
      <c r="AL1778">
        <v>0</v>
      </c>
      <c r="AM1778">
        <v>2</v>
      </c>
      <c r="AN1778">
        <v>0</v>
      </c>
      <c r="AO1778">
        <v>0</v>
      </c>
      <c r="AQ1778">
        <v>1</v>
      </c>
      <c r="AR1778">
        <v>2</v>
      </c>
      <c r="AS1778">
        <v>1</v>
      </c>
      <c r="AT1778">
        <v>1</v>
      </c>
      <c r="AU1778">
        <v>2</v>
      </c>
      <c r="AV1778">
        <v>0</v>
      </c>
      <c r="BA1778" s="14" t="s">
        <v>2455</v>
      </c>
      <c r="BB1778" s="6" t="s">
        <v>1859</v>
      </c>
      <c r="BG1778" s="9"/>
      <c r="BI1778" t="s">
        <v>3146</v>
      </c>
    </row>
    <row r="1779" spans="1:61" x14ac:dyDescent="0.25">
      <c r="A1779" s="23" t="s">
        <v>658</v>
      </c>
      <c r="B1779" s="40" t="s">
        <v>705</v>
      </c>
      <c r="C1779" t="str">
        <f>VLOOKUP(Tabelle1[[#This Row],[bank_name]],list_all_banks!$B$1:$C$691,2,FALSE)</f>
        <v>FR351804042</v>
      </c>
      <c r="D1779" s="6" t="s">
        <v>706</v>
      </c>
      <c r="E1779" s="42" t="str">
        <f t="shared" si="27"/>
        <v>31.12.2013</v>
      </c>
      <c r="F1779">
        <v>2013</v>
      </c>
      <c r="G1779" t="s">
        <v>1382</v>
      </c>
      <c r="H1779" t="s">
        <v>20</v>
      </c>
      <c r="I1779">
        <v>1</v>
      </c>
      <c r="J1779" t="s">
        <v>1382</v>
      </c>
      <c r="K1779" t="s">
        <v>658</v>
      </c>
      <c r="L1779">
        <v>0</v>
      </c>
      <c r="M1779" t="s">
        <v>14</v>
      </c>
      <c r="N1779" t="s">
        <v>19</v>
      </c>
      <c r="P1779">
        <v>1</v>
      </c>
      <c r="Q1779">
        <v>0</v>
      </c>
      <c r="R1779">
        <v>0</v>
      </c>
      <c r="S1779">
        <v>0</v>
      </c>
      <c r="U1779">
        <v>0</v>
      </c>
      <c r="V1779">
        <v>0</v>
      </c>
      <c r="W1779" t="s">
        <v>20</v>
      </c>
      <c r="Y1779" t="s">
        <v>1020</v>
      </c>
      <c r="Z1779">
        <v>9</v>
      </c>
      <c r="AA1779">
        <v>185</v>
      </c>
      <c r="AB1779" t="s">
        <v>20</v>
      </c>
      <c r="AC1779" t="s">
        <v>20</v>
      </c>
      <c r="AD1779" t="s">
        <v>20</v>
      </c>
      <c r="AE1779" t="s">
        <v>20</v>
      </c>
      <c r="AF1779" t="s">
        <v>20</v>
      </c>
      <c r="AG1779" t="s">
        <v>20</v>
      </c>
      <c r="AH1779" t="s">
        <v>20</v>
      </c>
      <c r="AI1779">
        <v>0</v>
      </c>
      <c r="AK1779">
        <v>1</v>
      </c>
      <c r="AL1779">
        <v>0</v>
      </c>
      <c r="AM1779">
        <v>2</v>
      </c>
      <c r="AN1779">
        <v>0</v>
      </c>
      <c r="AO1779">
        <v>0</v>
      </c>
      <c r="AQ1779">
        <v>1</v>
      </c>
      <c r="AR1779">
        <v>2</v>
      </c>
      <c r="AS1779">
        <v>1</v>
      </c>
      <c r="AT1779">
        <v>1</v>
      </c>
      <c r="AU1779">
        <v>2</v>
      </c>
      <c r="AV1779">
        <v>0</v>
      </c>
      <c r="BA1779" s="14" t="s">
        <v>2455</v>
      </c>
      <c r="BB1779" s="6" t="s">
        <v>1859</v>
      </c>
      <c r="BG1779" s="9"/>
      <c r="BI1779" t="s">
        <v>3146</v>
      </c>
    </row>
    <row r="1780" spans="1:61" x14ac:dyDescent="0.25">
      <c r="A1780" s="23" t="s">
        <v>658</v>
      </c>
      <c r="B1780" s="40" t="s">
        <v>705</v>
      </c>
      <c r="C1780" t="str">
        <f>VLOOKUP(Tabelle1[[#This Row],[bank_name]],list_all_banks!$B$1:$C$691,2,FALSE)</f>
        <v>FR351804042</v>
      </c>
      <c r="D1780" s="6" t="s">
        <v>706</v>
      </c>
      <c r="E1780" s="42" t="str">
        <f t="shared" si="27"/>
        <v>31.12.2013</v>
      </c>
      <c r="F1780">
        <v>2013</v>
      </c>
      <c r="G1780" t="s">
        <v>1382</v>
      </c>
      <c r="H1780" t="s">
        <v>20</v>
      </c>
      <c r="I1780">
        <v>1</v>
      </c>
      <c r="J1780" t="s">
        <v>1382</v>
      </c>
      <c r="K1780" t="s">
        <v>658</v>
      </c>
      <c r="L1780">
        <v>0</v>
      </c>
      <c r="M1780" t="s">
        <v>14</v>
      </c>
      <c r="N1780" t="s">
        <v>19</v>
      </c>
      <c r="P1780">
        <v>1</v>
      </c>
      <c r="Q1780">
        <v>0</v>
      </c>
      <c r="R1780">
        <v>0</v>
      </c>
      <c r="S1780">
        <v>0</v>
      </c>
      <c r="U1780">
        <v>0</v>
      </c>
      <c r="V1780">
        <v>0</v>
      </c>
      <c r="W1780" t="s">
        <v>20</v>
      </c>
      <c r="Y1780" t="s">
        <v>1696</v>
      </c>
      <c r="Z1780">
        <v>0</v>
      </c>
      <c r="AA1780" t="s">
        <v>20</v>
      </c>
      <c r="AB1780" t="s">
        <v>20</v>
      </c>
      <c r="AC1780" t="s">
        <v>20</v>
      </c>
      <c r="AD1780" t="s">
        <v>20</v>
      </c>
      <c r="AE1780" t="s">
        <v>20</v>
      </c>
      <c r="AF1780" t="s">
        <v>20</v>
      </c>
      <c r="AG1780" t="s">
        <v>20</v>
      </c>
      <c r="AH1780" t="s">
        <v>20</v>
      </c>
      <c r="AI1780">
        <v>0</v>
      </c>
      <c r="AK1780">
        <v>1</v>
      </c>
      <c r="AL1780">
        <v>0</v>
      </c>
      <c r="AM1780">
        <v>2</v>
      </c>
      <c r="AN1780">
        <v>0</v>
      </c>
      <c r="AO1780">
        <v>0</v>
      </c>
      <c r="AQ1780">
        <v>1</v>
      </c>
      <c r="AR1780">
        <v>2</v>
      </c>
      <c r="AS1780">
        <v>1</v>
      </c>
      <c r="AT1780">
        <v>1</v>
      </c>
      <c r="AU1780">
        <v>2</v>
      </c>
      <c r="AV1780">
        <v>0</v>
      </c>
      <c r="BA1780" s="14" t="s">
        <v>2455</v>
      </c>
      <c r="BB1780" s="6" t="s">
        <v>1859</v>
      </c>
      <c r="BG1780" s="9"/>
      <c r="BI1780" t="s">
        <v>3146</v>
      </c>
    </row>
    <row r="1781" spans="1:61" x14ac:dyDescent="0.25">
      <c r="A1781" s="23" t="s">
        <v>658</v>
      </c>
      <c r="B1781" s="40" t="s">
        <v>705</v>
      </c>
      <c r="C1781" t="str">
        <f>VLOOKUP(Tabelle1[[#This Row],[bank_name]],list_all_banks!$B$1:$C$691,2,FALSE)</f>
        <v>FR351804042</v>
      </c>
      <c r="D1781" s="6" t="s">
        <v>706</v>
      </c>
      <c r="E1781" s="42" t="str">
        <f t="shared" ref="E1781:E1844" si="28">CONCATENATE($E$2,F1781)</f>
        <v>31.12.2013</v>
      </c>
      <c r="F1781">
        <v>2013</v>
      </c>
      <c r="G1781" t="s">
        <v>1382</v>
      </c>
      <c r="H1781" t="s">
        <v>20</v>
      </c>
      <c r="I1781">
        <v>1</v>
      </c>
      <c r="J1781" t="s">
        <v>1382</v>
      </c>
      <c r="K1781" t="s">
        <v>658</v>
      </c>
      <c r="L1781">
        <v>0</v>
      </c>
      <c r="M1781" t="s">
        <v>14</v>
      </c>
      <c r="N1781" t="s">
        <v>19</v>
      </c>
      <c r="P1781">
        <v>1</v>
      </c>
      <c r="Q1781">
        <v>0</v>
      </c>
      <c r="R1781">
        <v>0</v>
      </c>
      <c r="S1781">
        <v>0</v>
      </c>
      <c r="U1781">
        <v>0</v>
      </c>
      <c r="V1781">
        <v>0</v>
      </c>
      <c r="W1781" t="s">
        <v>20</v>
      </c>
      <c r="Y1781" t="s">
        <v>1170</v>
      </c>
      <c r="Z1781">
        <v>8</v>
      </c>
      <c r="AA1781" t="s">
        <v>20</v>
      </c>
      <c r="AB1781" t="s">
        <v>20</v>
      </c>
      <c r="AC1781" t="s">
        <v>20</v>
      </c>
      <c r="AD1781" t="s">
        <v>20</v>
      </c>
      <c r="AE1781" t="s">
        <v>20</v>
      </c>
      <c r="AF1781" t="s">
        <v>20</v>
      </c>
      <c r="AG1781" t="s">
        <v>20</v>
      </c>
      <c r="AH1781" t="s">
        <v>20</v>
      </c>
      <c r="AI1781">
        <v>0</v>
      </c>
      <c r="AK1781">
        <v>1</v>
      </c>
      <c r="AL1781">
        <v>0</v>
      </c>
      <c r="AM1781">
        <v>2</v>
      </c>
      <c r="AN1781">
        <v>0</v>
      </c>
      <c r="AO1781">
        <v>0</v>
      </c>
      <c r="AQ1781">
        <v>1</v>
      </c>
      <c r="AR1781">
        <v>2</v>
      </c>
      <c r="AS1781">
        <v>1</v>
      </c>
      <c r="AT1781">
        <v>1</v>
      </c>
      <c r="AU1781">
        <v>2</v>
      </c>
      <c r="AV1781">
        <v>0</v>
      </c>
      <c r="BA1781" s="14" t="s">
        <v>2455</v>
      </c>
      <c r="BB1781" s="6" t="s">
        <v>1859</v>
      </c>
      <c r="BG1781" s="9"/>
      <c r="BI1781" t="s">
        <v>3146</v>
      </c>
    </row>
    <row r="1782" spans="1:61" x14ac:dyDescent="0.25">
      <c r="A1782" s="23" t="s">
        <v>658</v>
      </c>
      <c r="B1782" s="40" t="s">
        <v>705</v>
      </c>
      <c r="C1782" t="str">
        <f>VLOOKUP(Tabelle1[[#This Row],[bank_name]],list_all_banks!$B$1:$C$691,2,FALSE)</f>
        <v>FR351804042</v>
      </c>
      <c r="D1782" s="6" t="s">
        <v>706</v>
      </c>
      <c r="E1782" s="42" t="str">
        <f t="shared" si="28"/>
        <v>31.12.2013</v>
      </c>
      <c r="F1782">
        <v>2013</v>
      </c>
      <c r="G1782" t="s">
        <v>1382</v>
      </c>
      <c r="H1782" t="s">
        <v>20</v>
      </c>
      <c r="I1782">
        <v>1</v>
      </c>
      <c r="J1782" t="s">
        <v>1382</v>
      </c>
      <c r="K1782" t="s">
        <v>658</v>
      </c>
      <c r="L1782">
        <v>0</v>
      </c>
      <c r="M1782" t="s">
        <v>14</v>
      </c>
      <c r="N1782" t="s">
        <v>19</v>
      </c>
      <c r="P1782">
        <v>1</v>
      </c>
      <c r="Q1782">
        <v>0</v>
      </c>
      <c r="R1782">
        <v>0</v>
      </c>
      <c r="S1782">
        <v>0</v>
      </c>
      <c r="U1782">
        <v>0</v>
      </c>
      <c r="V1782">
        <v>0</v>
      </c>
      <c r="W1782" t="s">
        <v>20</v>
      </c>
      <c r="Y1782" t="s">
        <v>1683</v>
      </c>
      <c r="Z1782">
        <v>4</v>
      </c>
      <c r="AA1782">
        <v>1</v>
      </c>
      <c r="AB1782" t="s">
        <v>20</v>
      </c>
      <c r="AC1782" t="s">
        <v>20</v>
      </c>
      <c r="AD1782" t="s">
        <v>20</v>
      </c>
      <c r="AE1782" t="s">
        <v>20</v>
      </c>
      <c r="AF1782" t="s">
        <v>20</v>
      </c>
      <c r="AG1782" t="s">
        <v>20</v>
      </c>
      <c r="AH1782" t="s">
        <v>20</v>
      </c>
      <c r="AI1782">
        <v>0</v>
      </c>
      <c r="AK1782">
        <v>1</v>
      </c>
      <c r="AL1782">
        <v>0</v>
      </c>
      <c r="AM1782">
        <v>2</v>
      </c>
      <c r="AN1782">
        <v>0</v>
      </c>
      <c r="AO1782">
        <v>0</v>
      </c>
      <c r="AQ1782">
        <v>1</v>
      </c>
      <c r="AR1782">
        <v>2</v>
      </c>
      <c r="AS1782">
        <v>1</v>
      </c>
      <c r="AT1782">
        <v>1</v>
      </c>
      <c r="AU1782">
        <v>2</v>
      </c>
      <c r="AV1782">
        <v>0</v>
      </c>
      <c r="BA1782" s="14" t="s">
        <v>2455</v>
      </c>
      <c r="BB1782" s="6" t="s">
        <v>1859</v>
      </c>
      <c r="BG1782" s="9"/>
      <c r="BI1782" t="s">
        <v>3146</v>
      </c>
    </row>
    <row r="1783" spans="1:61" x14ac:dyDescent="0.25">
      <c r="A1783" s="23" t="s">
        <v>658</v>
      </c>
      <c r="B1783" s="40" t="s">
        <v>705</v>
      </c>
      <c r="C1783" t="str">
        <f>VLOOKUP(Tabelle1[[#This Row],[bank_name]],list_all_banks!$B$1:$C$691,2,FALSE)</f>
        <v>FR351804042</v>
      </c>
      <c r="D1783" s="6" t="s">
        <v>706</v>
      </c>
      <c r="E1783" s="42" t="str">
        <f t="shared" si="28"/>
        <v>31.12.2013</v>
      </c>
      <c r="F1783">
        <v>2013</v>
      </c>
      <c r="G1783" t="s">
        <v>1382</v>
      </c>
      <c r="H1783" t="s">
        <v>20</v>
      </c>
      <c r="I1783">
        <v>1</v>
      </c>
      <c r="J1783" t="s">
        <v>1382</v>
      </c>
      <c r="K1783" t="s">
        <v>658</v>
      </c>
      <c r="L1783">
        <v>0</v>
      </c>
      <c r="M1783" t="s">
        <v>14</v>
      </c>
      <c r="N1783" t="s">
        <v>19</v>
      </c>
      <c r="P1783">
        <v>1</v>
      </c>
      <c r="Q1783">
        <v>0</v>
      </c>
      <c r="R1783">
        <v>0</v>
      </c>
      <c r="S1783">
        <v>0</v>
      </c>
      <c r="U1783">
        <v>0</v>
      </c>
      <c r="V1783">
        <v>0</v>
      </c>
      <c r="W1783" t="s">
        <v>20</v>
      </c>
      <c r="Y1783" t="s">
        <v>1289</v>
      </c>
      <c r="Z1783">
        <v>14</v>
      </c>
      <c r="AA1783">
        <v>3</v>
      </c>
      <c r="AB1783" t="s">
        <v>20</v>
      </c>
      <c r="AC1783" t="s">
        <v>20</v>
      </c>
      <c r="AD1783" t="s">
        <v>20</v>
      </c>
      <c r="AE1783" t="s">
        <v>20</v>
      </c>
      <c r="AF1783" t="s">
        <v>20</v>
      </c>
      <c r="AG1783" t="s">
        <v>20</v>
      </c>
      <c r="AH1783" t="s">
        <v>20</v>
      </c>
      <c r="AI1783">
        <v>0</v>
      </c>
      <c r="AK1783">
        <v>1</v>
      </c>
      <c r="AL1783">
        <v>0</v>
      </c>
      <c r="AM1783">
        <v>2</v>
      </c>
      <c r="AN1783">
        <v>0</v>
      </c>
      <c r="AO1783">
        <v>0</v>
      </c>
      <c r="AQ1783">
        <v>1</v>
      </c>
      <c r="AR1783">
        <v>2</v>
      </c>
      <c r="AS1783">
        <v>1</v>
      </c>
      <c r="AT1783">
        <v>1</v>
      </c>
      <c r="AU1783">
        <v>2</v>
      </c>
      <c r="AV1783">
        <v>0</v>
      </c>
      <c r="BA1783" s="14" t="s">
        <v>2455</v>
      </c>
      <c r="BB1783" s="6" t="s">
        <v>1859</v>
      </c>
      <c r="BG1783" s="9"/>
      <c r="BI1783" t="s">
        <v>3146</v>
      </c>
    </row>
    <row r="1784" spans="1:61" s="44" customFormat="1" ht="15.75" thickBot="1" x14ac:dyDescent="0.3">
      <c r="A1784" s="43" t="s">
        <v>658</v>
      </c>
      <c r="B1784" s="48" t="s">
        <v>705</v>
      </c>
      <c r="C1784" s="44" t="str">
        <f>VLOOKUP(Tabelle1[[#This Row],[bank_name]],list_all_banks!$B$1:$C$691,2,FALSE)</f>
        <v>FR351804042</v>
      </c>
      <c r="D1784" s="45" t="s">
        <v>706</v>
      </c>
      <c r="E1784" s="46" t="str">
        <f t="shared" si="28"/>
        <v>31.12.2013</v>
      </c>
      <c r="F1784" s="44">
        <v>2013</v>
      </c>
      <c r="G1784" s="44" t="s">
        <v>1382</v>
      </c>
      <c r="H1784" s="44" t="s">
        <v>20</v>
      </c>
      <c r="I1784" s="44">
        <v>1</v>
      </c>
      <c r="J1784" s="44" t="s">
        <v>1382</v>
      </c>
      <c r="K1784" s="44" t="s">
        <v>658</v>
      </c>
      <c r="L1784" s="44">
        <v>0</v>
      </c>
      <c r="M1784" s="44" t="s">
        <v>14</v>
      </c>
      <c r="N1784" s="44" t="s">
        <v>19</v>
      </c>
      <c r="O1784" s="45"/>
      <c r="P1784" s="44">
        <v>1</v>
      </c>
      <c r="Q1784" s="44">
        <v>0</v>
      </c>
      <c r="R1784" s="44">
        <v>0</v>
      </c>
      <c r="S1784" s="44">
        <v>0</v>
      </c>
      <c r="T1784" s="45"/>
      <c r="U1784" s="44">
        <v>0</v>
      </c>
      <c r="V1784" s="44">
        <v>0</v>
      </c>
      <c r="W1784" s="44" t="s">
        <v>20</v>
      </c>
      <c r="X1784" s="45"/>
      <c r="Y1784" s="44" t="s">
        <v>1650</v>
      </c>
      <c r="Z1784" s="44">
        <v>-31</v>
      </c>
      <c r="AA1784" s="44">
        <v>145</v>
      </c>
      <c r="AB1784" s="44" t="s">
        <v>20</v>
      </c>
      <c r="AC1784" s="44" t="s">
        <v>20</v>
      </c>
      <c r="AD1784" s="44" t="s">
        <v>20</v>
      </c>
      <c r="AE1784" s="44" t="s">
        <v>20</v>
      </c>
      <c r="AF1784" s="44" t="s">
        <v>20</v>
      </c>
      <c r="AG1784" s="44" t="s">
        <v>20</v>
      </c>
      <c r="AH1784" s="44" t="s">
        <v>20</v>
      </c>
      <c r="AI1784" s="44">
        <v>0</v>
      </c>
      <c r="AJ1784" s="45"/>
      <c r="AK1784" s="44">
        <v>1</v>
      </c>
      <c r="AL1784" s="44">
        <v>0</v>
      </c>
      <c r="AM1784" s="44">
        <v>2</v>
      </c>
      <c r="AN1784" s="44">
        <v>0</v>
      </c>
      <c r="AO1784" s="44">
        <v>0</v>
      </c>
      <c r="AP1784" s="45"/>
      <c r="AQ1784" s="44">
        <v>1</v>
      </c>
      <c r="AR1784" s="44">
        <v>2</v>
      </c>
      <c r="AS1784" s="44">
        <v>1</v>
      </c>
      <c r="AT1784" s="44">
        <v>1</v>
      </c>
      <c r="AU1784" s="44">
        <v>2</v>
      </c>
      <c r="AV1784" s="44">
        <v>0</v>
      </c>
      <c r="AY1784" s="45"/>
      <c r="AZ1784" s="46"/>
      <c r="BA1784" s="47" t="s">
        <v>2455</v>
      </c>
      <c r="BB1784" s="45" t="s">
        <v>1859</v>
      </c>
      <c r="BH1784" s="45"/>
      <c r="BI1784" t="s">
        <v>3146</v>
      </c>
    </row>
    <row r="1785" spans="1:61" x14ac:dyDescent="0.25">
      <c r="A1785" s="23" t="s">
        <v>658</v>
      </c>
      <c r="B1785" s="40" t="s">
        <v>705</v>
      </c>
      <c r="C1785" t="str">
        <f>VLOOKUP(Tabelle1[[#This Row],[bank_name]],list_all_banks!$B$1:$C$691,2,FALSE)</f>
        <v>FR351804042</v>
      </c>
      <c r="D1785" s="6" t="s">
        <v>706</v>
      </c>
      <c r="E1785" s="42" t="str">
        <f t="shared" si="28"/>
        <v>31.12.2014</v>
      </c>
      <c r="F1785">
        <v>2014</v>
      </c>
      <c r="G1785">
        <v>1</v>
      </c>
      <c r="H1785">
        <v>1</v>
      </c>
      <c r="I1785" t="s">
        <v>1382</v>
      </c>
      <c r="J1785">
        <v>1</v>
      </c>
      <c r="K1785" t="s">
        <v>658</v>
      </c>
      <c r="L1785">
        <v>0</v>
      </c>
      <c r="M1785" t="s">
        <v>14</v>
      </c>
      <c r="N1785" t="s">
        <v>19</v>
      </c>
      <c r="P1785">
        <v>0</v>
      </c>
      <c r="Q1785">
        <v>0</v>
      </c>
      <c r="R1785">
        <v>0</v>
      </c>
      <c r="S1785">
        <v>0</v>
      </c>
      <c r="U1785">
        <v>0</v>
      </c>
      <c r="V1785">
        <v>0</v>
      </c>
      <c r="W1785" t="s">
        <v>20</v>
      </c>
      <c r="Y1785" t="s">
        <v>820</v>
      </c>
      <c r="Z1785">
        <v>3</v>
      </c>
      <c r="AA1785">
        <v>11</v>
      </c>
      <c r="AB1785">
        <v>0</v>
      </c>
      <c r="AC1785" t="s">
        <v>20</v>
      </c>
      <c r="AD1785" s="5">
        <v>0</v>
      </c>
      <c r="AE1785" t="s">
        <v>20</v>
      </c>
      <c r="AF1785" t="s">
        <v>20</v>
      </c>
      <c r="AG1785" t="s">
        <v>20</v>
      </c>
      <c r="AH1785" t="s">
        <v>20</v>
      </c>
      <c r="AI1785">
        <v>0</v>
      </c>
      <c r="AK1785">
        <v>0</v>
      </c>
      <c r="AL1785">
        <v>0</v>
      </c>
      <c r="AM1785">
        <v>2</v>
      </c>
      <c r="AN1785">
        <v>0</v>
      </c>
      <c r="AO1785">
        <v>0</v>
      </c>
      <c r="AQ1785">
        <v>1</v>
      </c>
      <c r="AR1785">
        <v>2</v>
      </c>
      <c r="AS1785">
        <v>1</v>
      </c>
      <c r="AT1785">
        <v>1</v>
      </c>
      <c r="AU1785">
        <v>2</v>
      </c>
      <c r="AV1785">
        <v>0</v>
      </c>
      <c r="AZ1785" s="114" t="s">
        <v>3126</v>
      </c>
      <c r="BA1785" s="14" t="s">
        <v>2456</v>
      </c>
      <c r="BB1785" s="6" t="s">
        <v>1860</v>
      </c>
      <c r="BG1785" s="9"/>
      <c r="BI1785" t="s">
        <v>3146</v>
      </c>
    </row>
    <row r="1786" spans="1:61" x14ac:dyDescent="0.25">
      <c r="A1786" s="23" t="s">
        <v>658</v>
      </c>
      <c r="B1786" s="40" t="s">
        <v>705</v>
      </c>
      <c r="C1786" t="str">
        <f>VLOOKUP(Tabelle1[[#This Row],[bank_name]],list_all_banks!$B$1:$C$691,2,FALSE)</f>
        <v>FR351804042</v>
      </c>
      <c r="D1786" s="6" t="s">
        <v>706</v>
      </c>
      <c r="E1786" s="42" t="str">
        <f t="shared" si="28"/>
        <v>31.12.2014</v>
      </c>
      <c r="F1786">
        <v>2014</v>
      </c>
      <c r="G1786">
        <v>1</v>
      </c>
      <c r="H1786">
        <v>1</v>
      </c>
      <c r="I1786" t="s">
        <v>1382</v>
      </c>
      <c r="J1786">
        <v>1</v>
      </c>
      <c r="K1786" t="s">
        <v>658</v>
      </c>
      <c r="L1786">
        <v>0</v>
      </c>
      <c r="M1786" t="s">
        <v>14</v>
      </c>
      <c r="N1786" t="s">
        <v>19</v>
      </c>
      <c r="P1786">
        <v>0</v>
      </c>
      <c r="Q1786">
        <v>0</v>
      </c>
      <c r="R1786">
        <v>0</v>
      </c>
      <c r="S1786">
        <v>0</v>
      </c>
      <c r="U1786">
        <v>0</v>
      </c>
      <c r="V1786">
        <v>0</v>
      </c>
      <c r="W1786" t="s">
        <v>20</v>
      </c>
      <c r="Y1786" t="s">
        <v>1656</v>
      </c>
      <c r="Z1786">
        <v>-7</v>
      </c>
      <c r="AA1786" t="s">
        <v>20</v>
      </c>
      <c r="AB1786">
        <v>-7</v>
      </c>
      <c r="AC1786" t="s">
        <v>20</v>
      </c>
      <c r="AD1786" s="5">
        <v>0</v>
      </c>
      <c r="AE1786" t="s">
        <v>20</v>
      </c>
      <c r="AF1786" t="s">
        <v>20</v>
      </c>
      <c r="AG1786" t="s">
        <v>20</v>
      </c>
      <c r="AH1786" t="s">
        <v>20</v>
      </c>
      <c r="AI1786">
        <v>0</v>
      </c>
      <c r="AK1786">
        <v>0</v>
      </c>
      <c r="AL1786">
        <v>0</v>
      </c>
      <c r="AM1786">
        <v>2</v>
      </c>
      <c r="AN1786">
        <v>0</v>
      </c>
      <c r="AO1786">
        <v>0</v>
      </c>
      <c r="AQ1786">
        <v>1</v>
      </c>
      <c r="AR1786">
        <v>2</v>
      </c>
      <c r="AS1786">
        <v>1</v>
      </c>
      <c r="AT1786">
        <v>1</v>
      </c>
      <c r="AU1786">
        <v>2</v>
      </c>
      <c r="AV1786">
        <v>0</v>
      </c>
      <c r="AZ1786" s="114" t="s">
        <v>3127</v>
      </c>
      <c r="BA1786" s="14" t="s">
        <v>2456</v>
      </c>
      <c r="BB1786" s="6" t="s">
        <v>1860</v>
      </c>
      <c r="BG1786" s="9"/>
      <c r="BI1786" t="s">
        <v>3146</v>
      </c>
    </row>
    <row r="1787" spans="1:61" x14ac:dyDescent="0.25">
      <c r="A1787" s="23" t="s">
        <v>658</v>
      </c>
      <c r="B1787" s="40" t="s">
        <v>705</v>
      </c>
      <c r="C1787" t="str">
        <f>VLOOKUP(Tabelle1[[#This Row],[bank_name]],list_all_banks!$B$1:$C$691,2,FALSE)</f>
        <v>FR351804042</v>
      </c>
      <c r="D1787" s="6" t="s">
        <v>706</v>
      </c>
      <c r="E1787" s="42" t="str">
        <f t="shared" si="28"/>
        <v>31.12.2014</v>
      </c>
      <c r="F1787">
        <v>2014</v>
      </c>
      <c r="G1787">
        <v>1</v>
      </c>
      <c r="H1787">
        <v>1</v>
      </c>
      <c r="I1787" t="s">
        <v>1382</v>
      </c>
      <c r="J1787">
        <v>1</v>
      </c>
      <c r="K1787" t="s">
        <v>658</v>
      </c>
      <c r="L1787">
        <v>0</v>
      </c>
      <c r="M1787" t="s">
        <v>14</v>
      </c>
      <c r="N1787" t="s">
        <v>19</v>
      </c>
      <c r="P1787">
        <v>0</v>
      </c>
      <c r="Q1787">
        <v>0</v>
      </c>
      <c r="R1787">
        <v>0</v>
      </c>
      <c r="S1787">
        <v>0</v>
      </c>
      <c r="U1787">
        <v>0</v>
      </c>
      <c r="V1787">
        <v>0</v>
      </c>
      <c r="W1787" t="s">
        <v>20</v>
      </c>
      <c r="Y1787" t="s">
        <v>1</v>
      </c>
      <c r="Z1787">
        <v>41</v>
      </c>
      <c r="AA1787">
        <v>81</v>
      </c>
      <c r="AB1787">
        <v>-9</v>
      </c>
      <c r="AC1787" t="s">
        <v>20</v>
      </c>
      <c r="AD1787" s="5">
        <v>0</v>
      </c>
      <c r="AE1787" t="s">
        <v>20</v>
      </c>
      <c r="AF1787" t="s">
        <v>20</v>
      </c>
      <c r="AG1787" t="s">
        <v>20</v>
      </c>
      <c r="AH1787" t="s">
        <v>20</v>
      </c>
      <c r="AI1787">
        <v>0</v>
      </c>
      <c r="AK1787">
        <v>0</v>
      </c>
      <c r="AL1787">
        <v>0</v>
      </c>
      <c r="AM1787">
        <v>2</v>
      </c>
      <c r="AN1787">
        <v>0</v>
      </c>
      <c r="AO1787">
        <v>0</v>
      </c>
      <c r="AQ1787">
        <v>1</v>
      </c>
      <c r="AR1787">
        <v>2</v>
      </c>
      <c r="AS1787">
        <v>1</v>
      </c>
      <c r="AT1787">
        <v>1</v>
      </c>
      <c r="AU1787">
        <v>2</v>
      </c>
      <c r="AV1787">
        <v>0</v>
      </c>
      <c r="BA1787" s="14" t="s">
        <v>2456</v>
      </c>
      <c r="BB1787" s="6" t="s">
        <v>1860</v>
      </c>
      <c r="BG1787" s="9"/>
      <c r="BI1787" t="s">
        <v>3146</v>
      </c>
    </row>
    <row r="1788" spans="1:61" x14ac:dyDescent="0.25">
      <c r="A1788" s="23" t="s">
        <v>658</v>
      </c>
      <c r="B1788" s="40" t="s">
        <v>705</v>
      </c>
      <c r="C1788" t="str">
        <f>VLOOKUP(Tabelle1[[#This Row],[bank_name]],list_all_banks!$B$1:$C$691,2,FALSE)</f>
        <v>FR351804042</v>
      </c>
      <c r="D1788" s="6" t="s">
        <v>706</v>
      </c>
      <c r="E1788" s="42" t="str">
        <f t="shared" si="28"/>
        <v>31.12.2014</v>
      </c>
      <c r="F1788">
        <v>2014</v>
      </c>
      <c r="G1788">
        <v>1</v>
      </c>
      <c r="H1788">
        <v>1</v>
      </c>
      <c r="I1788" t="s">
        <v>1382</v>
      </c>
      <c r="J1788">
        <v>1</v>
      </c>
      <c r="K1788" t="s">
        <v>658</v>
      </c>
      <c r="L1788">
        <v>0</v>
      </c>
      <c r="M1788" t="s">
        <v>14</v>
      </c>
      <c r="N1788" t="s">
        <v>19</v>
      </c>
      <c r="P1788">
        <v>0</v>
      </c>
      <c r="Q1788">
        <v>0</v>
      </c>
      <c r="R1788">
        <v>0</v>
      </c>
      <c r="S1788">
        <v>0</v>
      </c>
      <c r="U1788">
        <v>0</v>
      </c>
      <c r="V1788">
        <v>0</v>
      </c>
      <c r="W1788" t="s">
        <v>20</v>
      </c>
      <c r="Y1788" t="s">
        <v>493</v>
      </c>
      <c r="Z1788">
        <v>36</v>
      </c>
      <c r="AA1788">
        <v>35</v>
      </c>
      <c r="AB1788">
        <v>-18</v>
      </c>
      <c r="AC1788" t="s">
        <v>20</v>
      </c>
      <c r="AD1788" s="5">
        <v>0</v>
      </c>
      <c r="AE1788" t="s">
        <v>20</v>
      </c>
      <c r="AF1788" t="s">
        <v>20</v>
      </c>
      <c r="AG1788" t="s">
        <v>20</v>
      </c>
      <c r="AH1788" t="s">
        <v>20</v>
      </c>
      <c r="AI1788">
        <v>0</v>
      </c>
      <c r="AK1788">
        <v>0</v>
      </c>
      <c r="AL1788">
        <v>0</v>
      </c>
      <c r="AM1788">
        <v>2</v>
      </c>
      <c r="AN1788">
        <v>0</v>
      </c>
      <c r="AO1788">
        <v>0</v>
      </c>
      <c r="AQ1788">
        <v>1</v>
      </c>
      <c r="AR1788">
        <v>2</v>
      </c>
      <c r="AS1788">
        <v>1</v>
      </c>
      <c r="AT1788">
        <v>1</v>
      </c>
      <c r="AU1788">
        <v>2</v>
      </c>
      <c r="AV1788">
        <v>0</v>
      </c>
      <c r="BA1788" s="14" t="s">
        <v>2456</v>
      </c>
      <c r="BB1788" s="6" t="s">
        <v>1860</v>
      </c>
      <c r="BG1788" s="9"/>
      <c r="BI1788" t="s">
        <v>3146</v>
      </c>
    </row>
    <row r="1789" spans="1:61" x14ac:dyDescent="0.25">
      <c r="A1789" s="23" t="s">
        <v>658</v>
      </c>
      <c r="B1789" s="40" t="s">
        <v>705</v>
      </c>
      <c r="C1789" t="str">
        <f>VLOOKUP(Tabelle1[[#This Row],[bank_name]],list_all_banks!$B$1:$C$691,2,FALSE)</f>
        <v>FR351804042</v>
      </c>
      <c r="D1789" s="6" t="s">
        <v>706</v>
      </c>
      <c r="E1789" s="42" t="str">
        <f t="shared" si="28"/>
        <v>31.12.2014</v>
      </c>
      <c r="F1789">
        <v>2014</v>
      </c>
      <c r="G1789">
        <v>1</v>
      </c>
      <c r="H1789">
        <v>1</v>
      </c>
      <c r="I1789" t="s">
        <v>1382</v>
      </c>
      <c r="J1789">
        <v>1</v>
      </c>
      <c r="K1789" t="s">
        <v>658</v>
      </c>
      <c r="L1789">
        <v>0</v>
      </c>
      <c r="M1789" t="s">
        <v>14</v>
      </c>
      <c r="N1789" t="s">
        <v>19</v>
      </c>
      <c r="P1789">
        <v>0</v>
      </c>
      <c r="Q1789">
        <v>0</v>
      </c>
      <c r="R1789">
        <v>0</v>
      </c>
      <c r="S1789">
        <v>0</v>
      </c>
      <c r="U1789">
        <v>0</v>
      </c>
      <c r="V1789">
        <v>0</v>
      </c>
      <c r="W1789" t="s">
        <v>20</v>
      </c>
      <c r="Y1789" t="s">
        <v>658</v>
      </c>
      <c r="Z1789">
        <v>-286</v>
      </c>
      <c r="AA1789">
        <v>676</v>
      </c>
      <c r="AB1789">
        <v>-540</v>
      </c>
      <c r="AC1789" t="s">
        <v>20</v>
      </c>
      <c r="AD1789" s="5">
        <v>21</v>
      </c>
      <c r="AE1789" t="s">
        <v>20</v>
      </c>
      <c r="AF1789" t="s">
        <v>20</v>
      </c>
      <c r="AG1789" t="s">
        <v>20</v>
      </c>
      <c r="AH1789" t="s">
        <v>20</v>
      </c>
      <c r="AI1789">
        <v>0</v>
      </c>
      <c r="AK1789">
        <v>0</v>
      </c>
      <c r="AL1789">
        <v>0</v>
      </c>
      <c r="AM1789">
        <v>2</v>
      </c>
      <c r="AN1789">
        <v>0</v>
      </c>
      <c r="AO1789">
        <v>0</v>
      </c>
      <c r="AQ1789">
        <v>1</v>
      </c>
      <c r="AR1789">
        <v>2</v>
      </c>
      <c r="AS1789">
        <v>1</v>
      </c>
      <c r="AT1789">
        <v>1</v>
      </c>
      <c r="AU1789">
        <v>2</v>
      </c>
      <c r="AV1789">
        <v>0</v>
      </c>
      <c r="BA1789" s="14" t="s">
        <v>2456</v>
      </c>
      <c r="BB1789" s="6" t="s">
        <v>1860</v>
      </c>
      <c r="BG1789" s="9"/>
      <c r="BI1789" t="s">
        <v>3146</v>
      </c>
    </row>
    <row r="1790" spans="1:61" x14ac:dyDescent="0.25">
      <c r="A1790" s="23" t="s">
        <v>658</v>
      </c>
      <c r="B1790" s="40" t="s">
        <v>705</v>
      </c>
      <c r="C1790" t="str">
        <f>VLOOKUP(Tabelle1[[#This Row],[bank_name]],list_all_banks!$B$1:$C$691,2,FALSE)</f>
        <v>FR351804042</v>
      </c>
      <c r="D1790" s="6" t="s">
        <v>706</v>
      </c>
      <c r="E1790" s="42" t="str">
        <f t="shared" si="28"/>
        <v>31.12.2014</v>
      </c>
      <c r="F1790">
        <v>2014</v>
      </c>
      <c r="G1790">
        <v>1</v>
      </c>
      <c r="H1790">
        <v>1</v>
      </c>
      <c r="I1790" t="s">
        <v>1382</v>
      </c>
      <c r="J1790">
        <v>1</v>
      </c>
      <c r="K1790" t="s">
        <v>658</v>
      </c>
      <c r="L1790">
        <v>0</v>
      </c>
      <c r="M1790" t="s">
        <v>14</v>
      </c>
      <c r="N1790" t="s">
        <v>19</v>
      </c>
      <c r="P1790">
        <v>0</v>
      </c>
      <c r="Q1790">
        <v>0</v>
      </c>
      <c r="R1790">
        <v>0</v>
      </c>
      <c r="S1790">
        <v>0</v>
      </c>
      <c r="U1790">
        <v>0</v>
      </c>
      <c r="V1790">
        <v>0</v>
      </c>
      <c r="W1790" t="s">
        <v>20</v>
      </c>
      <c r="Y1790" t="s">
        <v>1001</v>
      </c>
      <c r="Z1790">
        <v>137</v>
      </c>
      <c r="AA1790">
        <v>32</v>
      </c>
      <c r="AB1790">
        <v>153</v>
      </c>
      <c r="AC1790" t="s">
        <v>20</v>
      </c>
      <c r="AD1790" s="5">
        <v>1</v>
      </c>
      <c r="AE1790" t="s">
        <v>20</v>
      </c>
      <c r="AF1790" t="s">
        <v>20</v>
      </c>
      <c r="AG1790" t="s">
        <v>20</v>
      </c>
      <c r="AH1790" t="s">
        <v>20</v>
      </c>
      <c r="AI1790">
        <v>0</v>
      </c>
      <c r="AK1790">
        <v>0</v>
      </c>
      <c r="AL1790">
        <v>0</v>
      </c>
      <c r="AM1790">
        <v>2</v>
      </c>
      <c r="AN1790">
        <v>0</v>
      </c>
      <c r="AO1790">
        <v>0</v>
      </c>
      <c r="AQ1790">
        <v>1</v>
      </c>
      <c r="AR1790">
        <v>2</v>
      </c>
      <c r="AS1790">
        <v>1</v>
      </c>
      <c r="AT1790">
        <v>1</v>
      </c>
      <c r="AU1790">
        <v>2</v>
      </c>
      <c r="AV1790">
        <v>0</v>
      </c>
      <c r="BA1790" s="14" t="s">
        <v>2456</v>
      </c>
      <c r="BB1790" s="6" t="s">
        <v>1860</v>
      </c>
      <c r="BG1790" s="9"/>
      <c r="BI1790" t="s">
        <v>3146</v>
      </c>
    </row>
    <row r="1791" spans="1:61" x14ac:dyDescent="0.25">
      <c r="A1791" s="23" t="s">
        <v>658</v>
      </c>
      <c r="B1791" s="40" t="s">
        <v>705</v>
      </c>
      <c r="C1791" t="str">
        <f>VLOOKUP(Tabelle1[[#This Row],[bank_name]],list_all_banks!$B$1:$C$691,2,FALSE)</f>
        <v>FR351804042</v>
      </c>
      <c r="D1791" s="6" t="s">
        <v>706</v>
      </c>
      <c r="E1791" s="42" t="str">
        <f t="shared" si="28"/>
        <v>31.12.2014</v>
      </c>
      <c r="F1791">
        <v>2014</v>
      </c>
      <c r="G1791">
        <v>1</v>
      </c>
      <c r="H1791">
        <v>1</v>
      </c>
      <c r="I1791" t="s">
        <v>1382</v>
      </c>
      <c r="J1791">
        <v>1</v>
      </c>
      <c r="K1791" t="s">
        <v>658</v>
      </c>
      <c r="L1791">
        <v>0</v>
      </c>
      <c r="M1791" t="s">
        <v>14</v>
      </c>
      <c r="N1791" t="s">
        <v>19</v>
      </c>
      <c r="P1791">
        <v>0</v>
      </c>
      <c r="Q1791">
        <v>0</v>
      </c>
      <c r="R1791">
        <v>0</v>
      </c>
      <c r="S1791">
        <v>0</v>
      </c>
      <c r="U1791">
        <v>0</v>
      </c>
      <c r="V1791">
        <v>0</v>
      </c>
      <c r="W1791" t="s">
        <v>20</v>
      </c>
      <c r="Y1791" t="s">
        <v>1726</v>
      </c>
      <c r="Z1791">
        <v>30</v>
      </c>
      <c r="AA1791">
        <v>47</v>
      </c>
      <c r="AB1791">
        <v>23</v>
      </c>
      <c r="AC1791" t="s">
        <v>20</v>
      </c>
      <c r="AD1791" s="5">
        <v>8</v>
      </c>
      <c r="AE1791" t="s">
        <v>20</v>
      </c>
      <c r="AF1791" t="s">
        <v>20</v>
      </c>
      <c r="AG1791" t="s">
        <v>20</v>
      </c>
      <c r="AH1791" t="s">
        <v>20</v>
      </c>
      <c r="AI1791">
        <v>0</v>
      </c>
      <c r="AK1791">
        <v>0</v>
      </c>
      <c r="AL1791">
        <v>0</v>
      </c>
      <c r="AM1791">
        <v>2</v>
      </c>
      <c r="AN1791">
        <v>0</v>
      </c>
      <c r="AO1791">
        <v>0</v>
      </c>
      <c r="AQ1791">
        <v>1</v>
      </c>
      <c r="AR1791">
        <v>2</v>
      </c>
      <c r="AS1791">
        <v>1</v>
      </c>
      <c r="AT1791">
        <v>1</v>
      </c>
      <c r="AU1791">
        <v>2</v>
      </c>
      <c r="AV1791">
        <v>0</v>
      </c>
      <c r="BA1791" s="14" t="s">
        <v>2456</v>
      </c>
      <c r="BB1791" s="6" t="s">
        <v>1860</v>
      </c>
      <c r="BG1791" s="9"/>
      <c r="BI1791" t="s">
        <v>3146</v>
      </c>
    </row>
    <row r="1792" spans="1:61" x14ac:dyDescent="0.25">
      <c r="A1792" s="23" t="s">
        <v>658</v>
      </c>
      <c r="B1792" s="40" t="s">
        <v>705</v>
      </c>
      <c r="C1792" t="str">
        <f>VLOOKUP(Tabelle1[[#This Row],[bank_name]],list_all_banks!$B$1:$C$691,2,FALSE)</f>
        <v>FR351804042</v>
      </c>
      <c r="D1792" s="6" t="s">
        <v>706</v>
      </c>
      <c r="E1792" s="42" t="str">
        <f t="shared" si="28"/>
        <v>31.12.2014</v>
      </c>
      <c r="F1792">
        <v>2014</v>
      </c>
      <c r="G1792">
        <v>1</v>
      </c>
      <c r="H1792">
        <v>1</v>
      </c>
      <c r="I1792" t="s">
        <v>1382</v>
      </c>
      <c r="J1792">
        <v>1</v>
      </c>
      <c r="K1792" t="s">
        <v>658</v>
      </c>
      <c r="L1792">
        <v>0</v>
      </c>
      <c r="M1792" t="s">
        <v>14</v>
      </c>
      <c r="N1792" t="s">
        <v>19</v>
      </c>
      <c r="P1792">
        <v>0</v>
      </c>
      <c r="Q1792">
        <v>0</v>
      </c>
      <c r="R1792">
        <v>0</v>
      </c>
      <c r="S1792">
        <v>0</v>
      </c>
      <c r="U1792">
        <v>0</v>
      </c>
      <c r="V1792">
        <v>0</v>
      </c>
      <c r="W1792" t="s">
        <v>20</v>
      </c>
      <c r="Y1792" t="s">
        <v>1020</v>
      </c>
      <c r="Z1792">
        <v>14</v>
      </c>
      <c r="AA1792">
        <v>176</v>
      </c>
      <c r="AB1792">
        <v>-33</v>
      </c>
      <c r="AC1792" t="s">
        <v>20</v>
      </c>
      <c r="AD1792" s="5">
        <v>-4</v>
      </c>
      <c r="AE1792" t="s">
        <v>20</v>
      </c>
      <c r="AF1792" t="s">
        <v>20</v>
      </c>
      <c r="AG1792" t="s">
        <v>20</v>
      </c>
      <c r="AH1792" t="s">
        <v>20</v>
      </c>
      <c r="AI1792">
        <v>0</v>
      </c>
      <c r="AK1792">
        <v>0</v>
      </c>
      <c r="AL1792">
        <v>0</v>
      </c>
      <c r="AM1792">
        <v>2</v>
      </c>
      <c r="AN1792">
        <v>0</v>
      </c>
      <c r="AO1792">
        <v>0</v>
      </c>
      <c r="AQ1792">
        <v>1</v>
      </c>
      <c r="AR1792">
        <v>2</v>
      </c>
      <c r="AS1792">
        <v>1</v>
      </c>
      <c r="AT1792">
        <v>1</v>
      </c>
      <c r="AU1792">
        <v>2</v>
      </c>
      <c r="AV1792">
        <v>0</v>
      </c>
      <c r="BA1792" s="14" t="s">
        <v>2456</v>
      </c>
      <c r="BB1792" s="6" t="s">
        <v>1860</v>
      </c>
      <c r="BG1792" s="9"/>
      <c r="BI1792" t="s">
        <v>3146</v>
      </c>
    </row>
    <row r="1793" spans="1:61" x14ac:dyDescent="0.25">
      <c r="A1793" s="23" t="s">
        <v>658</v>
      </c>
      <c r="B1793" s="40" t="s">
        <v>705</v>
      </c>
      <c r="C1793" t="str">
        <f>VLOOKUP(Tabelle1[[#This Row],[bank_name]],list_all_banks!$B$1:$C$691,2,FALSE)</f>
        <v>FR351804042</v>
      </c>
      <c r="D1793" s="6" t="s">
        <v>706</v>
      </c>
      <c r="E1793" s="42" t="str">
        <f t="shared" si="28"/>
        <v>31.12.2014</v>
      </c>
      <c r="F1793">
        <v>2014</v>
      </c>
      <c r="G1793">
        <v>1</v>
      </c>
      <c r="H1793">
        <v>1</v>
      </c>
      <c r="I1793" t="s">
        <v>1382</v>
      </c>
      <c r="J1793">
        <v>1</v>
      </c>
      <c r="K1793" t="s">
        <v>658</v>
      </c>
      <c r="L1793">
        <v>0</v>
      </c>
      <c r="M1793" t="s">
        <v>14</v>
      </c>
      <c r="N1793" t="s">
        <v>19</v>
      </c>
      <c r="P1793">
        <v>0</v>
      </c>
      <c r="Q1793">
        <v>0</v>
      </c>
      <c r="R1793">
        <v>0</v>
      </c>
      <c r="S1793">
        <v>0</v>
      </c>
      <c r="U1793">
        <v>0</v>
      </c>
      <c r="V1793">
        <v>0</v>
      </c>
      <c r="W1793" t="s">
        <v>20</v>
      </c>
      <c r="Y1793" t="s">
        <v>1696</v>
      </c>
      <c r="Z1793">
        <v>0</v>
      </c>
      <c r="AA1793" t="s">
        <v>20</v>
      </c>
      <c r="AB1793">
        <v>0</v>
      </c>
      <c r="AC1793" t="s">
        <v>20</v>
      </c>
      <c r="AD1793" s="5">
        <v>0</v>
      </c>
      <c r="AE1793" t="s">
        <v>20</v>
      </c>
      <c r="AF1793" t="s">
        <v>20</v>
      </c>
      <c r="AG1793" t="s">
        <v>20</v>
      </c>
      <c r="AH1793" t="s">
        <v>20</v>
      </c>
      <c r="AI1793">
        <v>0</v>
      </c>
      <c r="AK1793">
        <v>0</v>
      </c>
      <c r="AL1793">
        <v>0</v>
      </c>
      <c r="AM1793">
        <v>2</v>
      </c>
      <c r="AN1793">
        <v>0</v>
      </c>
      <c r="AO1793">
        <v>0</v>
      </c>
      <c r="AQ1793">
        <v>1</v>
      </c>
      <c r="AR1793">
        <v>2</v>
      </c>
      <c r="AS1793">
        <v>1</v>
      </c>
      <c r="AT1793">
        <v>1</v>
      </c>
      <c r="AU1793">
        <v>2</v>
      </c>
      <c r="AV1793">
        <v>0</v>
      </c>
      <c r="BA1793" s="14" t="s">
        <v>2456</v>
      </c>
      <c r="BB1793" s="6" t="s">
        <v>1860</v>
      </c>
      <c r="BG1793" s="9"/>
      <c r="BI1793" t="s">
        <v>3146</v>
      </c>
    </row>
    <row r="1794" spans="1:61" x14ac:dyDescent="0.25">
      <c r="A1794" s="23" t="s">
        <v>658</v>
      </c>
      <c r="B1794" s="40" t="s">
        <v>705</v>
      </c>
      <c r="C1794" t="str">
        <f>VLOOKUP(Tabelle1[[#This Row],[bank_name]],list_all_banks!$B$1:$C$691,2,FALSE)</f>
        <v>FR351804042</v>
      </c>
      <c r="D1794" s="6" t="s">
        <v>706</v>
      </c>
      <c r="E1794" s="42" t="str">
        <f t="shared" si="28"/>
        <v>31.12.2014</v>
      </c>
      <c r="F1794">
        <v>2014</v>
      </c>
      <c r="G1794">
        <v>1</v>
      </c>
      <c r="H1794">
        <v>1</v>
      </c>
      <c r="I1794" t="s">
        <v>1382</v>
      </c>
      <c r="J1794">
        <v>1</v>
      </c>
      <c r="K1794" t="s">
        <v>658</v>
      </c>
      <c r="L1794">
        <v>0</v>
      </c>
      <c r="M1794" t="s">
        <v>14</v>
      </c>
      <c r="N1794" t="s">
        <v>19</v>
      </c>
      <c r="P1794">
        <v>0</v>
      </c>
      <c r="Q1794">
        <v>0</v>
      </c>
      <c r="R1794">
        <v>0</v>
      </c>
      <c r="S1794">
        <v>0</v>
      </c>
      <c r="U1794">
        <v>0</v>
      </c>
      <c r="V1794">
        <v>0</v>
      </c>
      <c r="W1794" t="s">
        <v>20</v>
      </c>
      <c r="Y1794" t="s">
        <v>1170</v>
      </c>
      <c r="Z1794">
        <v>2</v>
      </c>
      <c r="AA1794" t="s">
        <v>20</v>
      </c>
      <c r="AB1794">
        <v>0</v>
      </c>
      <c r="AC1794" t="s">
        <v>20</v>
      </c>
      <c r="AD1794" s="5">
        <v>0</v>
      </c>
      <c r="AE1794" t="s">
        <v>20</v>
      </c>
      <c r="AF1794" t="s">
        <v>20</v>
      </c>
      <c r="AG1794" t="s">
        <v>20</v>
      </c>
      <c r="AH1794" t="s">
        <v>20</v>
      </c>
      <c r="AI1794">
        <v>0</v>
      </c>
      <c r="AK1794">
        <v>0</v>
      </c>
      <c r="AL1794">
        <v>0</v>
      </c>
      <c r="AM1794">
        <v>2</v>
      </c>
      <c r="AN1794">
        <v>0</v>
      </c>
      <c r="AO1794">
        <v>0</v>
      </c>
      <c r="AQ1794">
        <v>1</v>
      </c>
      <c r="AR1794">
        <v>2</v>
      </c>
      <c r="AS1794">
        <v>1</v>
      </c>
      <c r="AT1794">
        <v>1</v>
      </c>
      <c r="AU1794">
        <v>2</v>
      </c>
      <c r="AV1794">
        <v>0</v>
      </c>
      <c r="BA1794" s="14" t="s">
        <v>2456</v>
      </c>
      <c r="BB1794" s="6" t="s">
        <v>1860</v>
      </c>
      <c r="BG1794" s="9"/>
      <c r="BI1794" t="s">
        <v>3146</v>
      </c>
    </row>
    <row r="1795" spans="1:61" x14ac:dyDescent="0.25">
      <c r="A1795" s="23" t="s">
        <v>658</v>
      </c>
      <c r="B1795" s="40" t="s">
        <v>705</v>
      </c>
      <c r="C1795" t="str">
        <f>VLOOKUP(Tabelle1[[#This Row],[bank_name]],list_all_banks!$B$1:$C$691,2,FALSE)</f>
        <v>FR351804042</v>
      </c>
      <c r="D1795" s="6" t="s">
        <v>706</v>
      </c>
      <c r="E1795" s="42" t="str">
        <f t="shared" si="28"/>
        <v>31.12.2014</v>
      </c>
      <c r="F1795">
        <v>2014</v>
      </c>
      <c r="G1795">
        <v>1</v>
      </c>
      <c r="H1795">
        <v>1</v>
      </c>
      <c r="I1795" t="s">
        <v>1382</v>
      </c>
      <c r="J1795">
        <v>1</v>
      </c>
      <c r="K1795" t="s">
        <v>658</v>
      </c>
      <c r="L1795">
        <v>0</v>
      </c>
      <c r="M1795" t="s">
        <v>14</v>
      </c>
      <c r="N1795" t="s">
        <v>19</v>
      </c>
      <c r="P1795">
        <v>0</v>
      </c>
      <c r="Q1795">
        <v>0</v>
      </c>
      <c r="R1795">
        <v>0</v>
      </c>
      <c r="S1795">
        <v>0</v>
      </c>
      <c r="U1795">
        <v>0</v>
      </c>
      <c r="V1795">
        <v>0</v>
      </c>
      <c r="W1795" t="s">
        <v>20</v>
      </c>
      <c r="Y1795" t="s">
        <v>1683</v>
      </c>
      <c r="Z1795">
        <v>1</v>
      </c>
      <c r="AA1795">
        <v>1</v>
      </c>
      <c r="AB1795">
        <v>-1</v>
      </c>
      <c r="AC1795" t="s">
        <v>20</v>
      </c>
      <c r="AD1795" s="5">
        <v>0</v>
      </c>
      <c r="AE1795" t="s">
        <v>20</v>
      </c>
      <c r="AF1795" t="s">
        <v>20</v>
      </c>
      <c r="AG1795" t="s">
        <v>20</v>
      </c>
      <c r="AH1795" t="s">
        <v>20</v>
      </c>
      <c r="AI1795">
        <v>0</v>
      </c>
      <c r="AK1795">
        <v>0</v>
      </c>
      <c r="AL1795">
        <v>0</v>
      </c>
      <c r="AM1795">
        <v>2</v>
      </c>
      <c r="AN1795">
        <v>0</v>
      </c>
      <c r="AO1795">
        <v>0</v>
      </c>
      <c r="AQ1795">
        <v>1</v>
      </c>
      <c r="AR1795">
        <v>2</v>
      </c>
      <c r="AS1795">
        <v>1</v>
      </c>
      <c r="AT1795">
        <v>1</v>
      </c>
      <c r="AU1795">
        <v>2</v>
      </c>
      <c r="AV1795">
        <v>0</v>
      </c>
      <c r="BA1795" s="14" t="s">
        <v>2456</v>
      </c>
      <c r="BB1795" s="6" t="s">
        <v>1860</v>
      </c>
      <c r="BG1795" s="9"/>
      <c r="BI1795" t="s">
        <v>3146</v>
      </c>
    </row>
    <row r="1796" spans="1:61" x14ac:dyDescent="0.25">
      <c r="A1796" s="23" t="s">
        <v>658</v>
      </c>
      <c r="B1796" s="40" t="s">
        <v>705</v>
      </c>
      <c r="C1796" t="str">
        <f>VLOOKUP(Tabelle1[[#This Row],[bank_name]],list_all_banks!$B$1:$C$691,2,FALSE)</f>
        <v>FR351804042</v>
      </c>
      <c r="D1796" s="6" t="s">
        <v>706</v>
      </c>
      <c r="E1796" s="42" t="str">
        <f t="shared" si="28"/>
        <v>31.12.2014</v>
      </c>
      <c r="F1796">
        <v>2014</v>
      </c>
      <c r="G1796">
        <v>1</v>
      </c>
      <c r="H1796">
        <v>1</v>
      </c>
      <c r="I1796" t="s">
        <v>1382</v>
      </c>
      <c r="J1796">
        <v>1</v>
      </c>
      <c r="K1796" t="s">
        <v>658</v>
      </c>
      <c r="L1796">
        <v>0</v>
      </c>
      <c r="M1796" t="s">
        <v>14</v>
      </c>
      <c r="N1796" t="s">
        <v>19</v>
      </c>
      <c r="P1796">
        <v>0</v>
      </c>
      <c r="Q1796">
        <v>0</v>
      </c>
      <c r="R1796">
        <v>0</v>
      </c>
      <c r="S1796">
        <v>0</v>
      </c>
      <c r="U1796">
        <v>0</v>
      </c>
      <c r="V1796">
        <v>0</v>
      </c>
      <c r="W1796" t="s">
        <v>20</v>
      </c>
      <c r="Y1796" t="s">
        <v>1289</v>
      </c>
      <c r="Z1796">
        <v>11</v>
      </c>
      <c r="AA1796">
        <v>3</v>
      </c>
      <c r="AB1796">
        <v>8</v>
      </c>
      <c r="AC1796" t="s">
        <v>20</v>
      </c>
      <c r="AD1796" s="5">
        <v>0</v>
      </c>
      <c r="AE1796" t="s">
        <v>20</v>
      </c>
      <c r="AF1796" t="s">
        <v>20</v>
      </c>
      <c r="AG1796" t="s">
        <v>20</v>
      </c>
      <c r="AH1796" t="s">
        <v>20</v>
      </c>
      <c r="AI1796">
        <v>0</v>
      </c>
      <c r="AK1796">
        <v>0</v>
      </c>
      <c r="AL1796">
        <v>0</v>
      </c>
      <c r="AM1796">
        <v>2</v>
      </c>
      <c r="AN1796">
        <v>0</v>
      </c>
      <c r="AO1796">
        <v>0</v>
      </c>
      <c r="AQ1796">
        <v>1</v>
      </c>
      <c r="AR1796">
        <v>2</v>
      </c>
      <c r="AS1796">
        <v>1</v>
      </c>
      <c r="AT1796">
        <v>1</v>
      </c>
      <c r="AU1796">
        <v>2</v>
      </c>
      <c r="AV1796">
        <v>0</v>
      </c>
      <c r="BA1796" s="14" t="s">
        <v>2456</v>
      </c>
      <c r="BB1796" s="6" t="s">
        <v>1860</v>
      </c>
      <c r="BG1796" s="9"/>
      <c r="BI1796" t="s">
        <v>3146</v>
      </c>
    </row>
    <row r="1797" spans="1:61" s="44" customFormat="1" ht="15.75" thickBot="1" x14ac:dyDescent="0.3">
      <c r="A1797" s="43" t="s">
        <v>658</v>
      </c>
      <c r="B1797" s="48" t="s">
        <v>705</v>
      </c>
      <c r="C1797" s="44" t="str">
        <f>VLOOKUP(Tabelle1[[#This Row],[bank_name]],list_all_banks!$B$1:$C$691,2,FALSE)</f>
        <v>FR351804042</v>
      </c>
      <c r="D1797" s="45" t="s">
        <v>706</v>
      </c>
      <c r="E1797" s="46" t="str">
        <f t="shared" si="28"/>
        <v>31.12.2014</v>
      </c>
      <c r="F1797" s="44">
        <v>2014</v>
      </c>
      <c r="G1797" s="44">
        <v>1</v>
      </c>
      <c r="H1797" s="44">
        <v>1</v>
      </c>
      <c r="I1797" s="44" t="s">
        <v>1382</v>
      </c>
      <c r="J1797" s="44">
        <v>1</v>
      </c>
      <c r="K1797" s="44" t="s">
        <v>658</v>
      </c>
      <c r="L1797" s="44">
        <v>0</v>
      </c>
      <c r="M1797" s="44" t="s">
        <v>14</v>
      </c>
      <c r="N1797" s="44" t="s">
        <v>19</v>
      </c>
      <c r="O1797" s="45"/>
      <c r="P1797" s="44">
        <v>0</v>
      </c>
      <c r="Q1797" s="44">
        <v>0</v>
      </c>
      <c r="R1797" s="44">
        <v>0</v>
      </c>
      <c r="S1797" s="44">
        <v>0</v>
      </c>
      <c r="T1797" s="45"/>
      <c r="U1797" s="44">
        <v>0</v>
      </c>
      <c r="V1797" s="44">
        <v>0</v>
      </c>
      <c r="W1797" s="44" t="s">
        <v>20</v>
      </c>
      <c r="X1797" s="45"/>
      <c r="Y1797" s="44" t="s">
        <v>1650</v>
      </c>
      <c r="Z1797" s="44">
        <v>-16</v>
      </c>
      <c r="AA1797" s="44">
        <v>144</v>
      </c>
      <c r="AB1797" s="44">
        <v>-41</v>
      </c>
      <c r="AC1797" s="44" t="s">
        <v>20</v>
      </c>
      <c r="AD1797" s="57">
        <v>2</v>
      </c>
      <c r="AE1797" s="44" t="s">
        <v>20</v>
      </c>
      <c r="AF1797" s="44" t="s">
        <v>20</v>
      </c>
      <c r="AG1797" s="44" t="s">
        <v>20</v>
      </c>
      <c r="AH1797" s="44" t="s">
        <v>20</v>
      </c>
      <c r="AI1797" s="44">
        <v>0</v>
      </c>
      <c r="AJ1797" s="45"/>
      <c r="AK1797" s="44">
        <v>0</v>
      </c>
      <c r="AL1797" s="44">
        <v>0</v>
      </c>
      <c r="AM1797" s="44">
        <v>2</v>
      </c>
      <c r="AN1797" s="44">
        <v>0</v>
      </c>
      <c r="AO1797" s="44">
        <v>0</v>
      </c>
      <c r="AP1797" s="45"/>
      <c r="AQ1797" s="44">
        <v>1</v>
      </c>
      <c r="AR1797" s="44">
        <v>2</v>
      </c>
      <c r="AS1797" s="44">
        <v>1</v>
      </c>
      <c r="AT1797" s="44">
        <v>1</v>
      </c>
      <c r="AU1797" s="44">
        <v>2</v>
      </c>
      <c r="AV1797" s="44">
        <v>0</v>
      </c>
      <c r="AY1797" s="45"/>
      <c r="AZ1797" s="46"/>
      <c r="BA1797" s="47" t="s">
        <v>2456</v>
      </c>
      <c r="BB1797" s="45" t="s">
        <v>1860</v>
      </c>
      <c r="BH1797" s="45"/>
      <c r="BI1797" t="s">
        <v>3146</v>
      </c>
    </row>
    <row r="1798" spans="1:61" x14ac:dyDescent="0.25">
      <c r="A1798" s="23" t="s">
        <v>658</v>
      </c>
      <c r="B1798" s="40" t="s">
        <v>705</v>
      </c>
      <c r="C1798" t="str">
        <f>VLOOKUP(Tabelle1[[#This Row],[bank_name]],list_all_banks!$B$1:$C$691,2,FALSE)</f>
        <v>FR351804042</v>
      </c>
      <c r="D1798" s="6" t="s">
        <v>706</v>
      </c>
      <c r="E1798" s="42" t="str">
        <f t="shared" si="28"/>
        <v>31.12.2015</v>
      </c>
      <c r="F1798">
        <v>2015</v>
      </c>
      <c r="G1798">
        <v>1</v>
      </c>
      <c r="H1798">
        <v>1</v>
      </c>
      <c r="I1798" t="s">
        <v>1382</v>
      </c>
      <c r="J1798">
        <v>1</v>
      </c>
      <c r="K1798" t="s">
        <v>658</v>
      </c>
      <c r="L1798">
        <v>0</v>
      </c>
      <c r="M1798" t="s">
        <v>14</v>
      </c>
      <c r="N1798" t="s">
        <v>19</v>
      </c>
      <c r="P1798">
        <v>0</v>
      </c>
      <c r="Q1798">
        <v>0</v>
      </c>
      <c r="R1798">
        <v>0</v>
      </c>
      <c r="S1798">
        <v>0</v>
      </c>
      <c r="U1798">
        <v>0</v>
      </c>
      <c r="V1798">
        <v>0</v>
      </c>
      <c r="W1798" t="s">
        <v>20</v>
      </c>
      <c r="Y1798" t="s">
        <v>820</v>
      </c>
      <c r="Z1798">
        <v>9</v>
      </c>
      <c r="AA1798">
        <v>0</v>
      </c>
      <c r="AB1798">
        <v>9</v>
      </c>
      <c r="AC1798" t="s">
        <v>20</v>
      </c>
      <c r="AD1798" s="5">
        <v>0</v>
      </c>
      <c r="AE1798" t="s">
        <v>20</v>
      </c>
      <c r="AF1798" t="s">
        <v>20</v>
      </c>
      <c r="AG1798" t="s">
        <v>20</v>
      </c>
      <c r="AH1798" t="s">
        <v>20</v>
      </c>
      <c r="AI1798">
        <v>0</v>
      </c>
      <c r="AK1798">
        <v>0</v>
      </c>
      <c r="AL1798">
        <v>0</v>
      </c>
      <c r="AM1798">
        <v>2</v>
      </c>
      <c r="AN1798">
        <v>0</v>
      </c>
      <c r="AO1798">
        <v>0</v>
      </c>
      <c r="AQ1798">
        <v>1</v>
      </c>
      <c r="AR1798">
        <v>2</v>
      </c>
      <c r="AS1798">
        <v>1</v>
      </c>
      <c r="AT1798">
        <v>1</v>
      </c>
      <c r="AU1798">
        <v>2</v>
      </c>
      <c r="AV1798">
        <v>0</v>
      </c>
      <c r="AZ1798" s="114" t="s">
        <v>3126</v>
      </c>
      <c r="BA1798" s="14" t="s">
        <v>2457</v>
      </c>
      <c r="BB1798" s="6" t="s">
        <v>1861</v>
      </c>
      <c r="BG1798" s="9"/>
      <c r="BI1798" t="s">
        <v>3146</v>
      </c>
    </row>
    <row r="1799" spans="1:61" x14ac:dyDescent="0.25">
      <c r="A1799" s="23" t="s">
        <v>658</v>
      </c>
      <c r="B1799" s="40" t="s">
        <v>705</v>
      </c>
      <c r="C1799" t="str">
        <f>VLOOKUP(Tabelle1[[#This Row],[bank_name]],list_all_banks!$B$1:$C$691,2,FALSE)</f>
        <v>FR351804042</v>
      </c>
      <c r="D1799" s="6" t="s">
        <v>706</v>
      </c>
      <c r="E1799" s="42" t="str">
        <f t="shared" si="28"/>
        <v>31.12.2015</v>
      </c>
      <c r="F1799">
        <v>2015</v>
      </c>
      <c r="G1799">
        <v>1</v>
      </c>
      <c r="H1799">
        <v>1</v>
      </c>
      <c r="I1799" t="s">
        <v>1382</v>
      </c>
      <c r="J1799">
        <v>1</v>
      </c>
      <c r="K1799" t="s">
        <v>658</v>
      </c>
      <c r="L1799">
        <v>0</v>
      </c>
      <c r="M1799" t="s">
        <v>14</v>
      </c>
      <c r="N1799" t="s">
        <v>19</v>
      </c>
      <c r="P1799">
        <v>0</v>
      </c>
      <c r="Q1799">
        <v>0</v>
      </c>
      <c r="R1799">
        <v>0</v>
      </c>
      <c r="S1799">
        <v>0</v>
      </c>
      <c r="U1799">
        <v>0</v>
      </c>
      <c r="V1799">
        <v>0</v>
      </c>
      <c r="W1799" t="s">
        <v>20</v>
      </c>
      <c r="Y1799" t="s">
        <v>1656</v>
      </c>
      <c r="Z1799">
        <v>31</v>
      </c>
      <c r="AA1799">
        <v>0</v>
      </c>
      <c r="AB1799">
        <v>31</v>
      </c>
      <c r="AC1799" t="s">
        <v>20</v>
      </c>
      <c r="AD1799" s="5">
        <v>0</v>
      </c>
      <c r="AE1799" t="s">
        <v>20</v>
      </c>
      <c r="AF1799" t="s">
        <v>20</v>
      </c>
      <c r="AG1799" t="s">
        <v>20</v>
      </c>
      <c r="AH1799" t="s">
        <v>20</v>
      </c>
      <c r="AI1799">
        <v>0</v>
      </c>
      <c r="AK1799">
        <v>0</v>
      </c>
      <c r="AL1799">
        <v>0</v>
      </c>
      <c r="AM1799">
        <v>2</v>
      </c>
      <c r="AN1799">
        <v>0</v>
      </c>
      <c r="AO1799">
        <v>0</v>
      </c>
      <c r="AQ1799">
        <v>1</v>
      </c>
      <c r="AR1799">
        <v>2</v>
      </c>
      <c r="AS1799">
        <v>1</v>
      </c>
      <c r="AT1799">
        <v>1</v>
      </c>
      <c r="AU1799">
        <v>2</v>
      </c>
      <c r="AV1799">
        <v>0</v>
      </c>
      <c r="AZ1799" s="114" t="s">
        <v>3127</v>
      </c>
      <c r="BA1799" s="14" t="s">
        <v>2457</v>
      </c>
      <c r="BB1799" s="6" t="s">
        <v>1861</v>
      </c>
      <c r="BG1799" s="9"/>
      <c r="BI1799" t="s">
        <v>3146</v>
      </c>
    </row>
    <row r="1800" spans="1:61" x14ac:dyDescent="0.25">
      <c r="A1800" s="23" t="s">
        <v>658</v>
      </c>
      <c r="B1800" s="40" t="s">
        <v>705</v>
      </c>
      <c r="C1800" t="str">
        <f>VLOOKUP(Tabelle1[[#This Row],[bank_name]],list_all_banks!$B$1:$C$691,2,FALSE)</f>
        <v>FR351804042</v>
      </c>
      <c r="D1800" s="6" t="s">
        <v>706</v>
      </c>
      <c r="E1800" s="42" t="str">
        <f t="shared" si="28"/>
        <v>31.12.2015</v>
      </c>
      <c r="F1800">
        <v>2015</v>
      </c>
      <c r="G1800">
        <v>1</v>
      </c>
      <c r="H1800">
        <v>1</v>
      </c>
      <c r="I1800" t="s">
        <v>1382</v>
      </c>
      <c r="J1800">
        <v>1</v>
      </c>
      <c r="K1800" t="s">
        <v>658</v>
      </c>
      <c r="L1800">
        <v>0</v>
      </c>
      <c r="M1800" t="s">
        <v>14</v>
      </c>
      <c r="N1800" t="s">
        <v>19</v>
      </c>
      <c r="P1800">
        <v>0</v>
      </c>
      <c r="Q1800">
        <v>0</v>
      </c>
      <c r="R1800">
        <v>0</v>
      </c>
      <c r="S1800">
        <v>0</v>
      </c>
      <c r="U1800">
        <v>0</v>
      </c>
      <c r="V1800">
        <v>0</v>
      </c>
      <c r="W1800" t="s">
        <v>20</v>
      </c>
      <c r="Y1800" t="s">
        <v>1</v>
      </c>
      <c r="Z1800">
        <v>14</v>
      </c>
      <c r="AA1800">
        <v>79</v>
      </c>
      <c r="AB1800">
        <v>-188</v>
      </c>
      <c r="AC1800" t="s">
        <v>20</v>
      </c>
      <c r="AD1800" s="5">
        <v>0</v>
      </c>
      <c r="AE1800" t="s">
        <v>20</v>
      </c>
      <c r="AF1800" t="s">
        <v>20</v>
      </c>
      <c r="AG1800" t="s">
        <v>20</v>
      </c>
      <c r="AH1800" t="s">
        <v>20</v>
      </c>
      <c r="AI1800">
        <v>0</v>
      </c>
      <c r="AK1800">
        <v>0</v>
      </c>
      <c r="AL1800">
        <v>0</v>
      </c>
      <c r="AM1800">
        <v>2</v>
      </c>
      <c r="AN1800">
        <v>0</v>
      </c>
      <c r="AO1800">
        <v>0</v>
      </c>
      <c r="AQ1800">
        <v>1</v>
      </c>
      <c r="AR1800">
        <v>2</v>
      </c>
      <c r="AS1800">
        <v>1</v>
      </c>
      <c r="AT1800">
        <v>1</v>
      </c>
      <c r="AU1800">
        <v>2</v>
      </c>
      <c r="AV1800">
        <v>0</v>
      </c>
      <c r="BA1800" s="14" t="s">
        <v>2457</v>
      </c>
      <c r="BB1800" s="6" t="s">
        <v>1861</v>
      </c>
      <c r="BG1800" s="9"/>
      <c r="BI1800" t="s">
        <v>3146</v>
      </c>
    </row>
    <row r="1801" spans="1:61" s="9" customFormat="1" x14ac:dyDescent="0.25">
      <c r="A1801" s="23" t="s">
        <v>658</v>
      </c>
      <c r="B1801" s="40" t="s">
        <v>705</v>
      </c>
      <c r="C1801" t="str">
        <f>VLOOKUP(Tabelle1[[#This Row],[bank_name]],list_all_banks!$B$1:$C$691,2,FALSE)</f>
        <v>FR351804042</v>
      </c>
      <c r="D1801" s="6" t="s">
        <v>706</v>
      </c>
      <c r="E1801" s="42" t="str">
        <f t="shared" si="28"/>
        <v>31.12.2015</v>
      </c>
      <c r="F1801">
        <v>2015</v>
      </c>
      <c r="G1801">
        <v>1</v>
      </c>
      <c r="H1801">
        <v>1</v>
      </c>
      <c r="I1801" t="s">
        <v>1382</v>
      </c>
      <c r="J1801">
        <v>1</v>
      </c>
      <c r="K1801" t="s">
        <v>658</v>
      </c>
      <c r="L1801">
        <v>0</v>
      </c>
      <c r="M1801" t="s">
        <v>14</v>
      </c>
      <c r="N1801" t="s">
        <v>19</v>
      </c>
      <c r="O1801" s="6"/>
      <c r="P1801">
        <v>0</v>
      </c>
      <c r="Q1801">
        <v>0</v>
      </c>
      <c r="R1801">
        <v>0</v>
      </c>
      <c r="S1801">
        <v>0</v>
      </c>
      <c r="T1801" s="6"/>
      <c r="U1801">
        <v>0</v>
      </c>
      <c r="V1801">
        <v>0</v>
      </c>
      <c r="W1801" t="s">
        <v>20</v>
      </c>
      <c r="X1801" s="6"/>
      <c r="Y1801" t="s">
        <v>493</v>
      </c>
      <c r="Z1801">
        <v>55</v>
      </c>
      <c r="AA1801">
        <v>35</v>
      </c>
      <c r="AB1801">
        <v>60</v>
      </c>
      <c r="AC1801" t="s">
        <v>20</v>
      </c>
      <c r="AD1801" s="5">
        <v>1</v>
      </c>
      <c r="AE1801" t="s">
        <v>20</v>
      </c>
      <c r="AF1801" t="s">
        <v>20</v>
      </c>
      <c r="AG1801" t="s">
        <v>20</v>
      </c>
      <c r="AH1801" t="s">
        <v>20</v>
      </c>
      <c r="AI1801">
        <v>0</v>
      </c>
      <c r="AJ1801" s="6"/>
      <c r="AK1801">
        <v>0</v>
      </c>
      <c r="AL1801">
        <v>0</v>
      </c>
      <c r="AM1801">
        <v>2</v>
      </c>
      <c r="AN1801">
        <v>0</v>
      </c>
      <c r="AO1801">
        <v>0</v>
      </c>
      <c r="AP1801" s="6"/>
      <c r="AQ1801">
        <v>1</v>
      </c>
      <c r="AR1801">
        <v>2</v>
      </c>
      <c r="AS1801">
        <v>1</v>
      </c>
      <c r="AT1801">
        <v>1</v>
      </c>
      <c r="AU1801">
        <v>2</v>
      </c>
      <c r="AV1801">
        <v>0</v>
      </c>
      <c r="AW1801"/>
      <c r="AX1801"/>
      <c r="AY1801" s="6"/>
      <c r="AZ1801" s="42"/>
      <c r="BA1801" s="14" t="s">
        <v>2457</v>
      </c>
      <c r="BB1801" s="6" t="s">
        <v>1861</v>
      </c>
      <c r="BH1801" s="6"/>
      <c r="BI1801" t="s">
        <v>3146</v>
      </c>
    </row>
    <row r="1802" spans="1:61" x14ac:dyDescent="0.25">
      <c r="A1802" s="23" t="s">
        <v>658</v>
      </c>
      <c r="B1802" s="40" t="s">
        <v>705</v>
      </c>
      <c r="C1802" t="str">
        <f>VLOOKUP(Tabelle1[[#This Row],[bank_name]],list_all_banks!$B$1:$C$691,2,FALSE)</f>
        <v>FR351804042</v>
      </c>
      <c r="D1802" s="6" t="s">
        <v>706</v>
      </c>
      <c r="E1802" s="42" t="str">
        <f t="shared" si="28"/>
        <v>31.12.2015</v>
      </c>
      <c r="F1802">
        <v>2015</v>
      </c>
      <c r="G1802">
        <v>1</v>
      </c>
      <c r="H1802">
        <v>1</v>
      </c>
      <c r="I1802" t="s">
        <v>1382</v>
      </c>
      <c r="J1802">
        <v>1</v>
      </c>
      <c r="K1802" t="s">
        <v>658</v>
      </c>
      <c r="L1802">
        <v>0</v>
      </c>
      <c r="M1802" t="s">
        <v>14</v>
      </c>
      <c r="N1802" t="s">
        <v>19</v>
      </c>
      <c r="P1802">
        <v>0</v>
      </c>
      <c r="Q1802">
        <v>0</v>
      </c>
      <c r="R1802">
        <v>0</v>
      </c>
      <c r="S1802">
        <v>0</v>
      </c>
      <c r="U1802">
        <v>0</v>
      </c>
      <c r="V1802">
        <v>0</v>
      </c>
      <c r="W1802" t="s">
        <v>20</v>
      </c>
      <c r="Y1802" t="s">
        <v>658</v>
      </c>
      <c r="Z1802">
        <v>267</v>
      </c>
      <c r="AA1802">
        <v>674</v>
      </c>
      <c r="AB1802">
        <v>-30</v>
      </c>
      <c r="AC1802" t="s">
        <v>20</v>
      </c>
      <c r="AD1802" s="5">
        <v>2</v>
      </c>
      <c r="AE1802" t="s">
        <v>20</v>
      </c>
      <c r="AF1802" t="s">
        <v>20</v>
      </c>
      <c r="AG1802" t="s">
        <v>20</v>
      </c>
      <c r="AH1802" t="s">
        <v>20</v>
      </c>
      <c r="AI1802">
        <v>0</v>
      </c>
      <c r="AK1802">
        <v>0</v>
      </c>
      <c r="AL1802">
        <v>0</v>
      </c>
      <c r="AM1802">
        <v>2</v>
      </c>
      <c r="AN1802">
        <v>0</v>
      </c>
      <c r="AO1802">
        <v>0</v>
      </c>
      <c r="AQ1802">
        <v>1</v>
      </c>
      <c r="AR1802">
        <v>2</v>
      </c>
      <c r="AS1802">
        <v>1</v>
      </c>
      <c r="AT1802">
        <v>1</v>
      </c>
      <c r="AU1802">
        <v>2</v>
      </c>
      <c r="AV1802">
        <v>0</v>
      </c>
      <c r="BA1802" s="14" t="s">
        <v>2457</v>
      </c>
      <c r="BB1802" s="6" t="s">
        <v>1861</v>
      </c>
      <c r="BG1802" s="9"/>
      <c r="BI1802" t="s">
        <v>3146</v>
      </c>
    </row>
    <row r="1803" spans="1:61" x14ac:dyDescent="0.25">
      <c r="A1803" s="23" t="s">
        <v>658</v>
      </c>
      <c r="B1803" s="40" t="s">
        <v>705</v>
      </c>
      <c r="C1803" t="str">
        <f>VLOOKUP(Tabelle1[[#This Row],[bank_name]],list_all_banks!$B$1:$C$691,2,FALSE)</f>
        <v>FR351804042</v>
      </c>
      <c r="D1803" s="6" t="s">
        <v>706</v>
      </c>
      <c r="E1803" s="42" t="str">
        <f t="shared" si="28"/>
        <v>31.12.2015</v>
      </c>
      <c r="F1803">
        <v>2015</v>
      </c>
      <c r="G1803">
        <v>1</v>
      </c>
      <c r="H1803">
        <v>1</v>
      </c>
      <c r="I1803" t="s">
        <v>1382</v>
      </c>
      <c r="J1803">
        <v>1</v>
      </c>
      <c r="K1803" t="s">
        <v>658</v>
      </c>
      <c r="L1803">
        <v>0</v>
      </c>
      <c r="M1803" t="s">
        <v>14</v>
      </c>
      <c r="N1803" t="s">
        <v>19</v>
      </c>
      <c r="P1803">
        <v>0</v>
      </c>
      <c r="Q1803">
        <v>0</v>
      </c>
      <c r="R1803">
        <v>0</v>
      </c>
      <c r="S1803">
        <v>0</v>
      </c>
      <c r="U1803">
        <v>0</v>
      </c>
      <c r="V1803">
        <v>0</v>
      </c>
      <c r="W1803" t="s">
        <v>20</v>
      </c>
      <c r="Y1803" t="s">
        <v>1001</v>
      </c>
      <c r="Z1803">
        <v>413</v>
      </c>
      <c r="AA1803">
        <v>32</v>
      </c>
      <c r="AB1803">
        <v>416</v>
      </c>
      <c r="AC1803" t="s">
        <v>20</v>
      </c>
      <c r="AD1803" s="5">
        <v>0</v>
      </c>
      <c r="AE1803" t="s">
        <v>20</v>
      </c>
      <c r="AF1803" t="s">
        <v>20</v>
      </c>
      <c r="AG1803" t="s">
        <v>20</v>
      </c>
      <c r="AH1803" t="s">
        <v>20</v>
      </c>
      <c r="AI1803">
        <v>0</v>
      </c>
      <c r="AK1803">
        <v>0</v>
      </c>
      <c r="AL1803">
        <v>0</v>
      </c>
      <c r="AM1803">
        <v>2</v>
      </c>
      <c r="AN1803">
        <v>0</v>
      </c>
      <c r="AO1803">
        <v>0</v>
      </c>
      <c r="AQ1803">
        <v>1</v>
      </c>
      <c r="AR1803">
        <v>2</v>
      </c>
      <c r="AS1803">
        <v>1</v>
      </c>
      <c r="AT1803">
        <v>1</v>
      </c>
      <c r="AU1803">
        <v>2</v>
      </c>
      <c r="AV1803">
        <v>0</v>
      </c>
      <c r="BA1803" s="14" t="s">
        <v>2457</v>
      </c>
      <c r="BB1803" s="6" t="s">
        <v>1861</v>
      </c>
      <c r="BG1803" s="9"/>
      <c r="BI1803" t="s">
        <v>3146</v>
      </c>
    </row>
    <row r="1804" spans="1:61" x14ac:dyDescent="0.25">
      <c r="A1804" s="23" t="s">
        <v>658</v>
      </c>
      <c r="B1804" s="40" t="s">
        <v>705</v>
      </c>
      <c r="C1804" t="str">
        <f>VLOOKUP(Tabelle1[[#This Row],[bank_name]],list_all_banks!$B$1:$C$691,2,FALSE)</f>
        <v>FR351804042</v>
      </c>
      <c r="D1804" s="6" t="s">
        <v>706</v>
      </c>
      <c r="E1804" s="42" t="str">
        <f t="shared" si="28"/>
        <v>31.12.2015</v>
      </c>
      <c r="F1804">
        <v>2015</v>
      </c>
      <c r="G1804">
        <v>1</v>
      </c>
      <c r="H1804">
        <v>1</v>
      </c>
      <c r="I1804" t="s">
        <v>1382</v>
      </c>
      <c r="J1804">
        <v>1</v>
      </c>
      <c r="K1804" t="s">
        <v>658</v>
      </c>
      <c r="L1804">
        <v>0</v>
      </c>
      <c r="M1804" t="s">
        <v>14</v>
      </c>
      <c r="N1804" t="s">
        <v>19</v>
      </c>
      <c r="P1804">
        <v>0</v>
      </c>
      <c r="Q1804">
        <v>0</v>
      </c>
      <c r="R1804">
        <v>0</v>
      </c>
      <c r="S1804">
        <v>0</v>
      </c>
      <c r="U1804">
        <v>0</v>
      </c>
      <c r="V1804">
        <v>0</v>
      </c>
      <c r="W1804" t="s">
        <v>20</v>
      </c>
      <c r="Y1804" t="s">
        <v>1726</v>
      </c>
      <c r="Z1804">
        <v>33</v>
      </c>
      <c r="AA1804">
        <v>47</v>
      </c>
      <c r="AB1804">
        <v>21</v>
      </c>
      <c r="AC1804" t="s">
        <v>20</v>
      </c>
      <c r="AD1804" s="5">
        <v>8</v>
      </c>
      <c r="AE1804" t="s">
        <v>20</v>
      </c>
      <c r="AF1804" t="s">
        <v>20</v>
      </c>
      <c r="AG1804" t="s">
        <v>20</v>
      </c>
      <c r="AH1804" t="s">
        <v>20</v>
      </c>
      <c r="AI1804">
        <v>0</v>
      </c>
      <c r="AK1804">
        <v>0</v>
      </c>
      <c r="AL1804">
        <v>0</v>
      </c>
      <c r="AM1804">
        <v>2</v>
      </c>
      <c r="AN1804">
        <v>0</v>
      </c>
      <c r="AO1804">
        <v>0</v>
      </c>
      <c r="AQ1804">
        <v>1</v>
      </c>
      <c r="AR1804">
        <v>2</v>
      </c>
      <c r="AS1804">
        <v>1</v>
      </c>
      <c r="AT1804">
        <v>1</v>
      </c>
      <c r="AU1804">
        <v>2</v>
      </c>
      <c r="AV1804">
        <v>0</v>
      </c>
      <c r="BA1804" s="14" t="s">
        <v>2457</v>
      </c>
      <c r="BB1804" s="6" t="s">
        <v>1861</v>
      </c>
      <c r="BG1804" s="9"/>
      <c r="BI1804" t="s">
        <v>3146</v>
      </c>
    </row>
    <row r="1805" spans="1:61" x14ac:dyDescent="0.25">
      <c r="A1805" s="23" t="s">
        <v>658</v>
      </c>
      <c r="B1805" s="40" t="s">
        <v>705</v>
      </c>
      <c r="C1805" t="str">
        <f>VLOOKUP(Tabelle1[[#This Row],[bank_name]],list_all_banks!$B$1:$C$691,2,FALSE)</f>
        <v>FR351804042</v>
      </c>
      <c r="D1805" s="6" t="s">
        <v>706</v>
      </c>
      <c r="E1805" s="42" t="str">
        <f t="shared" si="28"/>
        <v>31.12.2015</v>
      </c>
      <c r="F1805">
        <v>2015</v>
      </c>
      <c r="G1805">
        <v>1</v>
      </c>
      <c r="H1805">
        <v>1</v>
      </c>
      <c r="I1805" t="s">
        <v>1382</v>
      </c>
      <c r="J1805">
        <v>1</v>
      </c>
      <c r="K1805" t="s">
        <v>658</v>
      </c>
      <c r="L1805">
        <v>0</v>
      </c>
      <c r="M1805" t="s">
        <v>14</v>
      </c>
      <c r="N1805" t="s">
        <v>19</v>
      </c>
      <c r="P1805">
        <v>0</v>
      </c>
      <c r="Q1805">
        <v>0</v>
      </c>
      <c r="R1805">
        <v>0</v>
      </c>
      <c r="S1805">
        <v>0</v>
      </c>
      <c r="U1805">
        <v>0</v>
      </c>
      <c r="V1805">
        <v>0</v>
      </c>
      <c r="W1805" t="s">
        <v>20</v>
      </c>
      <c r="Y1805" t="s">
        <v>1020</v>
      </c>
      <c r="Z1805">
        <v>70</v>
      </c>
      <c r="AA1805">
        <v>121</v>
      </c>
      <c r="AB1805">
        <v>12</v>
      </c>
      <c r="AC1805" t="s">
        <v>20</v>
      </c>
      <c r="AD1805" s="5">
        <v>1</v>
      </c>
      <c r="AE1805" t="s">
        <v>20</v>
      </c>
      <c r="AF1805" t="s">
        <v>20</v>
      </c>
      <c r="AG1805" t="s">
        <v>20</v>
      </c>
      <c r="AH1805" t="s">
        <v>20</v>
      </c>
      <c r="AI1805">
        <v>0</v>
      </c>
      <c r="AK1805">
        <v>0</v>
      </c>
      <c r="AL1805">
        <v>0</v>
      </c>
      <c r="AM1805">
        <v>2</v>
      </c>
      <c r="AN1805">
        <v>0</v>
      </c>
      <c r="AO1805">
        <v>0</v>
      </c>
      <c r="AQ1805">
        <v>1</v>
      </c>
      <c r="AR1805">
        <v>2</v>
      </c>
      <c r="AS1805">
        <v>1</v>
      </c>
      <c r="AT1805">
        <v>1</v>
      </c>
      <c r="AU1805">
        <v>2</v>
      </c>
      <c r="AV1805">
        <v>0</v>
      </c>
      <c r="BA1805" s="14" t="s">
        <v>2457</v>
      </c>
      <c r="BB1805" s="6" t="s">
        <v>1861</v>
      </c>
      <c r="BG1805" s="9"/>
      <c r="BI1805" t="s">
        <v>3146</v>
      </c>
    </row>
    <row r="1806" spans="1:61" x14ac:dyDescent="0.25">
      <c r="A1806" s="23" t="s">
        <v>658</v>
      </c>
      <c r="B1806" s="40" t="s">
        <v>705</v>
      </c>
      <c r="C1806" t="str">
        <f>VLOOKUP(Tabelle1[[#This Row],[bank_name]],list_all_banks!$B$1:$C$691,2,FALSE)</f>
        <v>FR351804042</v>
      </c>
      <c r="D1806" s="6" t="s">
        <v>706</v>
      </c>
      <c r="E1806" s="42" t="str">
        <f t="shared" si="28"/>
        <v>31.12.2015</v>
      </c>
      <c r="F1806">
        <v>2015</v>
      </c>
      <c r="G1806">
        <v>1</v>
      </c>
      <c r="H1806">
        <v>1</v>
      </c>
      <c r="I1806" t="s">
        <v>1382</v>
      </c>
      <c r="J1806">
        <v>1</v>
      </c>
      <c r="K1806" t="s">
        <v>658</v>
      </c>
      <c r="L1806">
        <v>0</v>
      </c>
      <c r="M1806" t="s">
        <v>14</v>
      </c>
      <c r="N1806" t="s">
        <v>19</v>
      </c>
      <c r="P1806">
        <v>0</v>
      </c>
      <c r="Q1806">
        <v>0</v>
      </c>
      <c r="R1806">
        <v>0</v>
      </c>
      <c r="S1806">
        <v>0</v>
      </c>
      <c r="U1806">
        <v>0</v>
      </c>
      <c r="V1806">
        <v>0</v>
      </c>
      <c r="W1806" t="s">
        <v>20</v>
      </c>
      <c r="Y1806" t="s">
        <v>1696</v>
      </c>
      <c r="Z1806">
        <v>-2</v>
      </c>
      <c r="AA1806">
        <v>0</v>
      </c>
      <c r="AB1806">
        <v>-2</v>
      </c>
      <c r="AC1806" t="s">
        <v>20</v>
      </c>
      <c r="AD1806" s="5">
        <v>0</v>
      </c>
      <c r="AE1806" t="s">
        <v>20</v>
      </c>
      <c r="AF1806" t="s">
        <v>20</v>
      </c>
      <c r="AG1806" t="s">
        <v>20</v>
      </c>
      <c r="AH1806" t="s">
        <v>20</v>
      </c>
      <c r="AI1806">
        <v>0</v>
      </c>
      <c r="AK1806">
        <v>0</v>
      </c>
      <c r="AL1806">
        <v>0</v>
      </c>
      <c r="AM1806">
        <v>2</v>
      </c>
      <c r="AN1806">
        <v>0</v>
      </c>
      <c r="AO1806">
        <v>0</v>
      </c>
      <c r="AQ1806">
        <v>1</v>
      </c>
      <c r="AR1806">
        <v>2</v>
      </c>
      <c r="AS1806">
        <v>1</v>
      </c>
      <c r="AT1806">
        <v>1</v>
      </c>
      <c r="AU1806">
        <v>2</v>
      </c>
      <c r="AV1806">
        <v>0</v>
      </c>
      <c r="BA1806" s="14" t="s">
        <v>2457</v>
      </c>
      <c r="BB1806" s="6" t="s">
        <v>1861</v>
      </c>
      <c r="BG1806" s="9"/>
      <c r="BI1806" t="s">
        <v>3146</v>
      </c>
    </row>
    <row r="1807" spans="1:61" x14ac:dyDescent="0.25">
      <c r="A1807" s="23" t="s">
        <v>658</v>
      </c>
      <c r="B1807" s="40" t="s">
        <v>705</v>
      </c>
      <c r="C1807" t="str">
        <f>VLOOKUP(Tabelle1[[#This Row],[bank_name]],list_all_banks!$B$1:$C$691,2,FALSE)</f>
        <v>FR351804042</v>
      </c>
      <c r="D1807" s="6" t="s">
        <v>706</v>
      </c>
      <c r="E1807" s="42" t="str">
        <f t="shared" si="28"/>
        <v>31.12.2015</v>
      </c>
      <c r="F1807">
        <v>2015</v>
      </c>
      <c r="G1807">
        <v>1</v>
      </c>
      <c r="H1807">
        <v>1</v>
      </c>
      <c r="I1807" t="s">
        <v>1382</v>
      </c>
      <c r="J1807">
        <v>1</v>
      </c>
      <c r="K1807" t="s">
        <v>658</v>
      </c>
      <c r="L1807">
        <v>0</v>
      </c>
      <c r="M1807" t="s">
        <v>14</v>
      </c>
      <c r="N1807" t="s">
        <v>19</v>
      </c>
      <c r="P1807">
        <v>0</v>
      </c>
      <c r="Q1807">
        <v>0</v>
      </c>
      <c r="R1807">
        <v>0</v>
      </c>
      <c r="S1807">
        <v>0</v>
      </c>
      <c r="U1807">
        <v>0</v>
      </c>
      <c r="V1807">
        <v>0</v>
      </c>
      <c r="W1807" t="s">
        <v>20</v>
      </c>
      <c r="Y1807" t="s">
        <v>1170</v>
      </c>
      <c r="Z1807">
        <v>-5</v>
      </c>
      <c r="AA1807">
        <v>0</v>
      </c>
      <c r="AB1807">
        <v>-6</v>
      </c>
      <c r="AC1807" t="s">
        <v>20</v>
      </c>
      <c r="AD1807" s="5">
        <v>0</v>
      </c>
      <c r="AE1807" t="s">
        <v>20</v>
      </c>
      <c r="AF1807" t="s">
        <v>20</v>
      </c>
      <c r="AG1807" t="s">
        <v>20</v>
      </c>
      <c r="AH1807" t="s">
        <v>20</v>
      </c>
      <c r="AI1807">
        <v>0</v>
      </c>
      <c r="AK1807">
        <v>0</v>
      </c>
      <c r="AL1807">
        <v>0</v>
      </c>
      <c r="AM1807">
        <v>2</v>
      </c>
      <c r="AN1807">
        <v>0</v>
      </c>
      <c r="AO1807">
        <v>0</v>
      </c>
      <c r="AQ1807">
        <v>1</v>
      </c>
      <c r="AR1807">
        <v>2</v>
      </c>
      <c r="AS1807">
        <v>1</v>
      </c>
      <c r="AT1807">
        <v>1</v>
      </c>
      <c r="AU1807">
        <v>2</v>
      </c>
      <c r="AV1807">
        <v>0</v>
      </c>
      <c r="BA1807" s="14" t="s">
        <v>2457</v>
      </c>
      <c r="BB1807" s="6" t="s">
        <v>1861</v>
      </c>
      <c r="BG1807" s="9"/>
      <c r="BI1807" t="s">
        <v>3146</v>
      </c>
    </row>
    <row r="1808" spans="1:61" x14ac:dyDescent="0.25">
      <c r="A1808" s="51" t="s">
        <v>658</v>
      </c>
      <c r="B1808" s="52" t="s">
        <v>705</v>
      </c>
      <c r="C1808" s="9" t="str">
        <f>VLOOKUP(Tabelle1[[#This Row],[bank_name]],list_all_banks!$B$1:$C$691,2,FALSE)</f>
        <v>FR351804042</v>
      </c>
      <c r="D1808" s="6" t="s">
        <v>706</v>
      </c>
      <c r="E1808" s="42" t="str">
        <f t="shared" si="28"/>
        <v>31.12.2015</v>
      </c>
      <c r="F1808" s="9">
        <v>2015</v>
      </c>
      <c r="G1808" s="9">
        <v>1</v>
      </c>
      <c r="H1808" s="9">
        <v>1</v>
      </c>
      <c r="I1808" s="9" t="s">
        <v>1382</v>
      </c>
      <c r="J1808" s="9">
        <v>1</v>
      </c>
      <c r="K1808" s="9" t="s">
        <v>658</v>
      </c>
      <c r="L1808" s="9">
        <v>0</v>
      </c>
      <c r="M1808" s="9" t="s">
        <v>14</v>
      </c>
      <c r="N1808" s="9" t="s">
        <v>19</v>
      </c>
      <c r="P1808" s="9">
        <v>0</v>
      </c>
      <c r="Q1808" s="9">
        <v>0</v>
      </c>
      <c r="R1808" s="9">
        <v>0</v>
      </c>
      <c r="S1808" s="9">
        <v>0</v>
      </c>
      <c r="U1808" s="9">
        <v>0</v>
      </c>
      <c r="V1808" s="9">
        <v>0</v>
      </c>
      <c r="W1808" s="9" t="s">
        <v>20</v>
      </c>
      <c r="Y1808" s="9" t="s">
        <v>1683</v>
      </c>
      <c r="Z1808" s="9">
        <v>4</v>
      </c>
      <c r="AA1808" s="9">
        <v>0</v>
      </c>
      <c r="AB1808" s="9">
        <v>4</v>
      </c>
      <c r="AC1808" s="9" t="s">
        <v>20</v>
      </c>
      <c r="AD1808" s="53">
        <v>0</v>
      </c>
      <c r="AE1808" s="9" t="s">
        <v>20</v>
      </c>
      <c r="AF1808" s="9" t="s">
        <v>20</v>
      </c>
      <c r="AG1808" s="9" t="s">
        <v>20</v>
      </c>
      <c r="AH1808" s="9" t="s">
        <v>20</v>
      </c>
      <c r="AI1808" s="9">
        <v>0</v>
      </c>
      <c r="AK1808" s="9">
        <v>0</v>
      </c>
      <c r="AL1808" s="9">
        <v>0</v>
      </c>
      <c r="AM1808" s="9">
        <v>2</v>
      </c>
      <c r="AN1808" s="9">
        <v>0</v>
      </c>
      <c r="AO1808" s="9">
        <v>0</v>
      </c>
      <c r="AQ1808" s="9">
        <v>1</v>
      </c>
      <c r="AR1808" s="9">
        <v>2</v>
      </c>
      <c r="AS1808" s="9">
        <v>1</v>
      </c>
      <c r="AT1808" s="9">
        <v>1</v>
      </c>
      <c r="AU1808" s="9">
        <v>2</v>
      </c>
      <c r="AV1808" s="9">
        <v>0</v>
      </c>
      <c r="AW1808" s="9"/>
      <c r="AX1808" s="9"/>
      <c r="BA1808" s="63" t="s">
        <v>2457</v>
      </c>
      <c r="BB1808" s="6" t="s">
        <v>1861</v>
      </c>
      <c r="BG1808" s="9"/>
      <c r="BI1808" t="s">
        <v>3146</v>
      </c>
    </row>
    <row r="1809" spans="1:61" x14ac:dyDescent="0.25">
      <c r="A1809" s="23" t="s">
        <v>658</v>
      </c>
      <c r="B1809" s="40" t="s">
        <v>705</v>
      </c>
      <c r="C1809" t="str">
        <f>VLOOKUP(Tabelle1[[#This Row],[bank_name]],list_all_banks!$B$1:$C$691,2,FALSE)</f>
        <v>FR351804042</v>
      </c>
      <c r="D1809" s="6" t="s">
        <v>706</v>
      </c>
      <c r="E1809" s="42" t="str">
        <f t="shared" si="28"/>
        <v>31.12.2015</v>
      </c>
      <c r="F1809">
        <v>2015</v>
      </c>
      <c r="G1809">
        <v>1</v>
      </c>
      <c r="H1809">
        <v>1</v>
      </c>
      <c r="I1809" t="s">
        <v>1382</v>
      </c>
      <c r="J1809">
        <v>1</v>
      </c>
      <c r="K1809" t="s">
        <v>658</v>
      </c>
      <c r="L1809">
        <v>0</v>
      </c>
      <c r="M1809" t="s">
        <v>14</v>
      </c>
      <c r="N1809" t="s">
        <v>19</v>
      </c>
      <c r="P1809">
        <v>0</v>
      </c>
      <c r="Q1809">
        <v>0</v>
      </c>
      <c r="R1809">
        <v>0</v>
      </c>
      <c r="S1809">
        <v>0</v>
      </c>
      <c r="U1809">
        <v>0</v>
      </c>
      <c r="V1809">
        <v>0</v>
      </c>
      <c r="W1809" t="s">
        <v>20</v>
      </c>
      <c r="Y1809" t="s">
        <v>1289</v>
      </c>
      <c r="Z1809">
        <v>6</v>
      </c>
      <c r="AA1809">
        <v>3</v>
      </c>
      <c r="AB1809">
        <v>6</v>
      </c>
      <c r="AC1809" t="s">
        <v>20</v>
      </c>
      <c r="AD1809" s="5">
        <v>0</v>
      </c>
      <c r="AE1809" t="s">
        <v>20</v>
      </c>
      <c r="AF1809" t="s">
        <v>20</v>
      </c>
      <c r="AG1809" t="s">
        <v>20</v>
      </c>
      <c r="AH1809" t="s">
        <v>20</v>
      </c>
      <c r="AI1809">
        <v>0</v>
      </c>
      <c r="AK1809">
        <v>0</v>
      </c>
      <c r="AL1809">
        <v>0</v>
      </c>
      <c r="AM1809">
        <v>2</v>
      </c>
      <c r="AN1809">
        <v>0</v>
      </c>
      <c r="AO1809">
        <v>0</v>
      </c>
      <c r="AQ1809">
        <v>1</v>
      </c>
      <c r="AR1809">
        <v>2</v>
      </c>
      <c r="AS1809">
        <v>1</v>
      </c>
      <c r="AT1809">
        <v>1</v>
      </c>
      <c r="AU1809">
        <v>2</v>
      </c>
      <c r="AV1809">
        <v>0</v>
      </c>
      <c r="BA1809" s="14" t="s">
        <v>2457</v>
      </c>
      <c r="BB1809" s="6" t="s">
        <v>1861</v>
      </c>
      <c r="BG1809" s="9"/>
      <c r="BI1809" t="s">
        <v>3146</v>
      </c>
    </row>
    <row r="1810" spans="1:61" s="44" customFormat="1" ht="15.75" thickBot="1" x14ac:dyDescent="0.3">
      <c r="A1810" s="43" t="s">
        <v>658</v>
      </c>
      <c r="B1810" s="48" t="s">
        <v>705</v>
      </c>
      <c r="C1810" s="44" t="str">
        <f>VLOOKUP(Tabelle1[[#This Row],[bank_name]],list_all_banks!$B$1:$C$691,2,FALSE)</f>
        <v>FR351804042</v>
      </c>
      <c r="D1810" s="45" t="s">
        <v>706</v>
      </c>
      <c r="E1810" s="46" t="str">
        <f t="shared" si="28"/>
        <v>31.12.2015</v>
      </c>
      <c r="F1810" s="44">
        <v>2015</v>
      </c>
      <c r="G1810" s="44">
        <v>1</v>
      </c>
      <c r="H1810" s="44">
        <v>1</v>
      </c>
      <c r="I1810" s="44" t="s">
        <v>1382</v>
      </c>
      <c r="J1810" s="44">
        <v>1</v>
      </c>
      <c r="K1810" s="44" t="s">
        <v>658</v>
      </c>
      <c r="L1810" s="44">
        <v>0</v>
      </c>
      <c r="M1810" s="44" t="s">
        <v>14</v>
      </c>
      <c r="N1810" s="44" t="s">
        <v>19</v>
      </c>
      <c r="O1810" s="45"/>
      <c r="P1810" s="44">
        <v>0</v>
      </c>
      <c r="Q1810" s="44">
        <v>0</v>
      </c>
      <c r="R1810" s="44">
        <v>0</v>
      </c>
      <c r="S1810" s="44">
        <v>0</v>
      </c>
      <c r="T1810" s="45"/>
      <c r="U1810" s="44">
        <v>0</v>
      </c>
      <c r="V1810" s="44">
        <v>0</v>
      </c>
      <c r="W1810" s="44" t="s">
        <v>20</v>
      </c>
      <c r="X1810" s="45"/>
      <c r="Y1810" s="44" t="s">
        <v>1650</v>
      </c>
      <c r="Z1810" s="44">
        <v>86</v>
      </c>
      <c r="AA1810" s="44">
        <v>128</v>
      </c>
      <c r="AB1810" s="44">
        <v>36</v>
      </c>
      <c r="AC1810" s="44" t="s">
        <v>20</v>
      </c>
      <c r="AD1810" s="57">
        <v>-11</v>
      </c>
      <c r="AE1810" s="44" t="s">
        <v>20</v>
      </c>
      <c r="AF1810" s="44" t="s">
        <v>20</v>
      </c>
      <c r="AG1810" s="44" t="s">
        <v>20</v>
      </c>
      <c r="AH1810" s="44" t="s">
        <v>20</v>
      </c>
      <c r="AI1810" s="44">
        <v>0</v>
      </c>
      <c r="AJ1810" s="45"/>
      <c r="AK1810" s="44">
        <v>0</v>
      </c>
      <c r="AL1810" s="44">
        <v>0</v>
      </c>
      <c r="AM1810" s="44">
        <v>2</v>
      </c>
      <c r="AN1810" s="44">
        <v>0</v>
      </c>
      <c r="AO1810" s="44">
        <v>0</v>
      </c>
      <c r="AP1810" s="45"/>
      <c r="AQ1810" s="44">
        <v>1</v>
      </c>
      <c r="AR1810" s="44">
        <v>2</v>
      </c>
      <c r="AS1810" s="44">
        <v>1</v>
      </c>
      <c r="AT1810" s="44">
        <v>1</v>
      </c>
      <c r="AU1810" s="44">
        <v>2</v>
      </c>
      <c r="AV1810" s="44">
        <v>0</v>
      </c>
      <c r="AY1810" s="45"/>
      <c r="AZ1810" s="46"/>
      <c r="BA1810" s="47" t="s">
        <v>2457</v>
      </c>
      <c r="BB1810" s="45" t="s">
        <v>1861</v>
      </c>
      <c r="BH1810" s="45"/>
      <c r="BI1810" t="s">
        <v>3146</v>
      </c>
    </row>
    <row r="1811" spans="1:61" x14ac:dyDescent="0.25">
      <c r="A1811" s="23" t="s">
        <v>658</v>
      </c>
      <c r="B1811" s="40" t="s">
        <v>705</v>
      </c>
      <c r="C1811" t="str">
        <f>VLOOKUP(Tabelle1[[#This Row],[bank_name]],list_all_banks!$B$1:$C$691,2,FALSE)</f>
        <v>FR351804042</v>
      </c>
      <c r="D1811" s="6" t="s">
        <v>706</v>
      </c>
      <c r="E1811" s="42" t="str">
        <f t="shared" si="28"/>
        <v>31.12.2016</v>
      </c>
      <c r="F1811">
        <v>2016</v>
      </c>
      <c r="G1811">
        <v>1</v>
      </c>
      <c r="H1811">
        <v>1</v>
      </c>
      <c r="I1811" t="s">
        <v>1382</v>
      </c>
      <c r="J1811" t="s">
        <v>1382</v>
      </c>
      <c r="K1811" t="s">
        <v>658</v>
      </c>
      <c r="L1811">
        <v>0</v>
      </c>
      <c r="M1811" t="s">
        <v>14</v>
      </c>
      <c r="N1811" t="s">
        <v>19</v>
      </c>
      <c r="P1811">
        <v>0</v>
      </c>
      <c r="Q1811">
        <v>0</v>
      </c>
      <c r="R1811">
        <v>0</v>
      </c>
      <c r="S1811">
        <v>0</v>
      </c>
      <c r="U1811">
        <v>0</v>
      </c>
      <c r="V1811">
        <v>0</v>
      </c>
      <c r="W1811" t="s">
        <v>20</v>
      </c>
      <c r="Y1811" t="s">
        <v>820</v>
      </c>
      <c r="Z1811">
        <v>-2</v>
      </c>
      <c r="AA1811">
        <v>0</v>
      </c>
      <c r="AB1811">
        <v>-2</v>
      </c>
      <c r="AC1811" t="s">
        <v>20</v>
      </c>
      <c r="AD1811">
        <v>0</v>
      </c>
      <c r="AE1811" t="s">
        <v>20</v>
      </c>
      <c r="AF1811" t="s">
        <v>20</v>
      </c>
      <c r="AG1811" t="s">
        <v>20</v>
      </c>
      <c r="AH1811" t="s">
        <v>20</v>
      </c>
      <c r="AI1811">
        <v>0</v>
      </c>
      <c r="AK1811">
        <v>0</v>
      </c>
      <c r="AL1811">
        <v>0</v>
      </c>
      <c r="AM1811">
        <v>2</v>
      </c>
      <c r="AN1811">
        <v>0</v>
      </c>
      <c r="AO1811">
        <v>0</v>
      </c>
      <c r="AQ1811">
        <v>1</v>
      </c>
      <c r="AR1811">
        <v>2</v>
      </c>
      <c r="AS1811">
        <v>1</v>
      </c>
      <c r="AT1811">
        <v>1</v>
      </c>
      <c r="AU1811">
        <v>2</v>
      </c>
      <c r="AV1811">
        <v>0</v>
      </c>
      <c r="AZ1811" s="114" t="s">
        <v>3126</v>
      </c>
      <c r="BA1811" s="14" t="s">
        <v>2458</v>
      </c>
      <c r="BB1811" s="6" t="s">
        <v>1963</v>
      </c>
      <c r="BG1811" s="9"/>
      <c r="BI1811" t="s">
        <v>3146</v>
      </c>
    </row>
    <row r="1812" spans="1:61" x14ac:dyDescent="0.25">
      <c r="A1812" s="23" t="s">
        <v>658</v>
      </c>
      <c r="B1812" s="40" t="s">
        <v>705</v>
      </c>
      <c r="C1812" t="str">
        <f>VLOOKUP(Tabelle1[[#This Row],[bank_name]],list_all_banks!$B$1:$C$691,2,FALSE)</f>
        <v>FR351804042</v>
      </c>
      <c r="D1812" s="6" t="s">
        <v>706</v>
      </c>
      <c r="E1812" s="42" t="str">
        <f t="shared" si="28"/>
        <v>31.12.2016</v>
      </c>
      <c r="F1812">
        <v>2016</v>
      </c>
      <c r="G1812">
        <v>1</v>
      </c>
      <c r="H1812">
        <v>1</v>
      </c>
      <c r="I1812" t="s">
        <v>1382</v>
      </c>
      <c r="J1812" t="s">
        <v>1382</v>
      </c>
      <c r="K1812" t="s">
        <v>658</v>
      </c>
      <c r="L1812">
        <v>0</v>
      </c>
      <c r="M1812" t="s">
        <v>14</v>
      </c>
      <c r="N1812" t="s">
        <v>19</v>
      </c>
      <c r="P1812">
        <v>0</v>
      </c>
      <c r="Q1812">
        <v>0</v>
      </c>
      <c r="R1812">
        <v>0</v>
      </c>
      <c r="S1812">
        <v>0</v>
      </c>
      <c r="U1812">
        <v>0</v>
      </c>
      <c r="V1812">
        <v>0</v>
      </c>
      <c r="W1812" t="s">
        <v>20</v>
      </c>
      <c r="Y1812" t="s">
        <v>1656</v>
      </c>
      <c r="Z1812">
        <v>-22</v>
      </c>
      <c r="AA1812">
        <v>0</v>
      </c>
      <c r="AB1812">
        <v>-22</v>
      </c>
      <c r="AC1812" t="s">
        <v>20</v>
      </c>
      <c r="AD1812">
        <v>0</v>
      </c>
      <c r="AE1812" t="s">
        <v>20</v>
      </c>
      <c r="AF1812" t="s">
        <v>20</v>
      </c>
      <c r="AG1812" t="s">
        <v>20</v>
      </c>
      <c r="AH1812" t="s">
        <v>20</v>
      </c>
      <c r="AI1812">
        <v>0</v>
      </c>
      <c r="AK1812">
        <v>0</v>
      </c>
      <c r="AL1812">
        <v>0</v>
      </c>
      <c r="AM1812">
        <v>2</v>
      </c>
      <c r="AN1812">
        <v>0</v>
      </c>
      <c r="AO1812">
        <v>0</v>
      </c>
      <c r="AQ1812">
        <v>1</v>
      </c>
      <c r="AR1812">
        <v>2</v>
      </c>
      <c r="AS1812">
        <v>1</v>
      </c>
      <c r="AT1812">
        <v>1</v>
      </c>
      <c r="AU1812">
        <v>2</v>
      </c>
      <c r="AV1812">
        <v>0</v>
      </c>
      <c r="AZ1812" s="114" t="s">
        <v>3127</v>
      </c>
      <c r="BA1812" s="14" t="s">
        <v>2458</v>
      </c>
      <c r="BB1812" s="6" t="s">
        <v>1963</v>
      </c>
      <c r="BG1812" s="9"/>
      <c r="BI1812" t="s">
        <v>3146</v>
      </c>
    </row>
    <row r="1813" spans="1:61" x14ac:dyDescent="0.25">
      <c r="A1813" s="51" t="s">
        <v>658</v>
      </c>
      <c r="B1813" s="52" t="s">
        <v>705</v>
      </c>
      <c r="C1813" s="9" t="str">
        <f>VLOOKUP(Tabelle1[[#This Row],[bank_name]],list_all_banks!$B$1:$C$691,2,FALSE)</f>
        <v>FR351804042</v>
      </c>
      <c r="D1813" s="6" t="s">
        <v>706</v>
      </c>
      <c r="E1813" s="42" t="str">
        <f t="shared" si="28"/>
        <v>31.12.2016</v>
      </c>
      <c r="F1813" s="9">
        <v>2016</v>
      </c>
      <c r="G1813" s="9">
        <v>1</v>
      </c>
      <c r="H1813" s="9">
        <v>1</v>
      </c>
      <c r="I1813" s="9" t="s">
        <v>1382</v>
      </c>
      <c r="J1813" s="9" t="s">
        <v>1382</v>
      </c>
      <c r="K1813" s="9" t="s">
        <v>658</v>
      </c>
      <c r="L1813" s="9">
        <v>0</v>
      </c>
      <c r="M1813" s="9" t="s">
        <v>14</v>
      </c>
      <c r="N1813" s="9" t="s">
        <v>19</v>
      </c>
      <c r="P1813" s="9">
        <v>0</v>
      </c>
      <c r="Q1813" s="9">
        <v>0</v>
      </c>
      <c r="R1813" s="9">
        <v>0</v>
      </c>
      <c r="S1813" s="9">
        <v>0</v>
      </c>
      <c r="U1813" s="9">
        <v>0</v>
      </c>
      <c r="V1813" s="9">
        <v>0</v>
      </c>
      <c r="W1813" s="9" t="s">
        <v>20</v>
      </c>
      <c r="Y1813" s="9" t="s">
        <v>1</v>
      </c>
      <c r="Z1813" s="9">
        <v>54</v>
      </c>
      <c r="AA1813" s="9">
        <v>81</v>
      </c>
      <c r="AB1813" s="9">
        <v>161</v>
      </c>
      <c r="AC1813" s="9" t="s">
        <v>20</v>
      </c>
      <c r="AD1813" s="9">
        <v>0</v>
      </c>
      <c r="AE1813" s="9" t="s">
        <v>20</v>
      </c>
      <c r="AF1813" s="9" t="s">
        <v>20</v>
      </c>
      <c r="AG1813" s="9" t="s">
        <v>20</v>
      </c>
      <c r="AH1813" s="9" t="s">
        <v>20</v>
      </c>
      <c r="AI1813" s="9">
        <v>0</v>
      </c>
      <c r="AK1813" s="9">
        <v>0</v>
      </c>
      <c r="AL1813" s="9">
        <v>0</v>
      </c>
      <c r="AM1813" s="9">
        <v>2</v>
      </c>
      <c r="AN1813" s="9">
        <v>0</v>
      </c>
      <c r="AO1813" s="9">
        <v>0</v>
      </c>
      <c r="AQ1813" s="9">
        <v>1</v>
      </c>
      <c r="AR1813" s="9">
        <v>2</v>
      </c>
      <c r="AS1813" s="9">
        <v>1</v>
      </c>
      <c r="AT1813" s="9">
        <v>1</v>
      </c>
      <c r="AU1813" s="9">
        <v>2</v>
      </c>
      <c r="AV1813" s="9">
        <v>0</v>
      </c>
      <c r="AW1813" s="9"/>
      <c r="AX1813" s="9"/>
      <c r="BA1813" s="63" t="s">
        <v>2458</v>
      </c>
      <c r="BB1813" s="6" t="s">
        <v>1963</v>
      </c>
      <c r="BG1813" s="9"/>
      <c r="BI1813" t="s">
        <v>3146</v>
      </c>
    </row>
    <row r="1814" spans="1:61" x14ac:dyDescent="0.25">
      <c r="A1814" s="23" t="s">
        <v>658</v>
      </c>
      <c r="B1814" s="40" t="s">
        <v>705</v>
      </c>
      <c r="C1814" t="str">
        <f>VLOOKUP(Tabelle1[[#This Row],[bank_name]],list_all_banks!$B$1:$C$691,2,FALSE)</f>
        <v>FR351804042</v>
      </c>
      <c r="D1814" s="6" t="s">
        <v>706</v>
      </c>
      <c r="E1814" s="42" t="str">
        <f t="shared" si="28"/>
        <v>31.12.2016</v>
      </c>
      <c r="F1814">
        <v>2016</v>
      </c>
      <c r="G1814">
        <v>1</v>
      </c>
      <c r="H1814">
        <v>1</v>
      </c>
      <c r="I1814" t="s">
        <v>1382</v>
      </c>
      <c r="J1814" t="s">
        <v>1382</v>
      </c>
      <c r="K1814" t="s">
        <v>658</v>
      </c>
      <c r="L1814">
        <v>0</v>
      </c>
      <c r="M1814" t="s">
        <v>14</v>
      </c>
      <c r="N1814" t="s">
        <v>19</v>
      </c>
      <c r="P1814">
        <v>0</v>
      </c>
      <c r="Q1814">
        <v>0</v>
      </c>
      <c r="R1814">
        <v>0</v>
      </c>
      <c r="S1814">
        <v>0</v>
      </c>
      <c r="U1814">
        <v>0</v>
      </c>
      <c r="V1814">
        <v>0</v>
      </c>
      <c r="W1814" t="s">
        <v>20</v>
      </c>
      <c r="Y1814" t="s">
        <v>493</v>
      </c>
      <c r="Z1814">
        <v>37</v>
      </c>
      <c r="AA1814">
        <v>32</v>
      </c>
      <c r="AB1814">
        <v>26</v>
      </c>
      <c r="AC1814" t="s">
        <v>20</v>
      </c>
      <c r="AD1814">
        <v>8</v>
      </c>
      <c r="AE1814" t="s">
        <v>20</v>
      </c>
      <c r="AF1814" t="s">
        <v>20</v>
      </c>
      <c r="AG1814" t="s">
        <v>20</v>
      </c>
      <c r="AH1814" t="s">
        <v>20</v>
      </c>
      <c r="AI1814">
        <v>0</v>
      </c>
      <c r="AK1814">
        <v>0</v>
      </c>
      <c r="AL1814">
        <v>0</v>
      </c>
      <c r="AM1814">
        <v>2</v>
      </c>
      <c r="AN1814">
        <v>0</v>
      </c>
      <c r="AO1814">
        <v>0</v>
      </c>
      <c r="AQ1814">
        <v>1</v>
      </c>
      <c r="AR1814">
        <v>2</v>
      </c>
      <c r="AS1814">
        <v>1</v>
      </c>
      <c r="AT1814">
        <v>1</v>
      </c>
      <c r="AU1814">
        <v>2</v>
      </c>
      <c r="AV1814">
        <v>0</v>
      </c>
      <c r="BA1814" s="14" t="s">
        <v>2458</v>
      </c>
      <c r="BB1814" s="6" t="s">
        <v>1963</v>
      </c>
      <c r="BG1814" s="9"/>
      <c r="BI1814" t="s">
        <v>3146</v>
      </c>
    </row>
    <row r="1815" spans="1:61" x14ac:dyDescent="0.25">
      <c r="A1815" s="23" t="s">
        <v>658</v>
      </c>
      <c r="B1815" s="40" t="s">
        <v>705</v>
      </c>
      <c r="C1815" t="str">
        <f>VLOOKUP(Tabelle1[[#This Row],[bank_name]],list_all_banks!$B$1:$C$691,2,FALSE)</f>
        <v>FR351804042</v>
      </c>
      <c r="D1815" s="6" t="s">
        <v>706</v>
      </c>
      <c r="E1815" s="42" t="str">
        <f t="shared" si="28"/>
        <v>31.12.2016</v>
      </c>
      <c r="F1815">
        <v>2016</v>
      </c>
      <c r="G1815">
        <v>1</v>
      </c>
      <c r="H1815">
        <v>1</v>
      </c>
      <c r="I1815" t="s">
        <v>1382</v>
      </c>
      <c r="J1815" t="s">
        <v>1382</v>
      </c>
      <c r="K1815" t="s">
        <v>658</v>
      </c>
      <c r="L1815">
        <v>0</v>
      </c>
      <c r="M1815" t="s">
        <v>14</v>
      </c>
      <c r="N1815" t="s">
        <v>19</v>
      </c>
      <c r="P1815">
        <v>0</v>
      </c>
      <c r="Q1815">
        <v>0</v>
      </c>
      <c r="R1815">
        <v>0</v>
      </c>
      <c r="S1815">
        <v>0</v>
      </c>
      <c r="U1815">
        <v>0</v>
      </c>
      <c r="V1815">
        <v>0</v>
      </c>
      <c r="W1815" t="s">
        <v>20</v>
      </c>
      <c r="Y1815" t="s">
        <v>658</v>
      </c>
      <c r="Z1815">
        <v>272</v>
      </c>
      <c r="AA1815">
        <v>652</v>
      </c>
      <c r="AB1815">
        <v>93</v>
      </c>
      <c r="AC1815" t="s">
        <v>20</v>
      </c>
      <c r="AD1815">
        <v>2</v>
      </c>
      <c r="AE1815" t="s">
        <v>20</v>
      </c>
      <c r="AF1815" t="s">
        <v>20</v>
      </c>
      <c r="AG1815" t="s">
        <v>20</v>
      </c>
      <c r="AH1815" t="s">
        <v>20</v>
      </c>
      <c r="AI1815">
        <v>0</v>
      </c>
      <c r="AK1815">
        <v>0</v>
      </c>
      <c r="AL1815">
        <v>0</v>
      </c>
      <c r="AM1815">
        <v>2</v>
      </c>
      <c r="AN1815">
        <v>0</v>
      </c>
      <c r="AO1815">
        <v>0</v>
      </c>
      <c r="AQ1815">
        <v>1</v>
      </c>
      <c r="AR1815">
        <v>2</v>
      </c>
      <c r="AS1815">
        <v>1</v>
      </c>
      <c r="AT1815">
        <v>1</v>
      </c>
      <c r="AU1815">
        <v>2</v>
      </c>
      <c r="AV1815">
        <v>0</v>
      </c>
      <c r="BA1815" s="14" t="s">
        <v>2458</v>
      </c>
      <c r="BB1815" s="6" t="s">
        <v>1963</v>
      </c>
      <c r="BG1815" s="9"/>
      <c r="BI1815" t="s">
        <v>3146</v>
      </c>
    </row>
    <row r="1816" spans="1:61" x14ac:dyDescent="0.25">
      <c r="A1816" s="23" t="s">
        <v>658</v>
      </c>
      <c r="B1816" s="40" t="s">
        <v>705</v>
      </c>
      <c r="C1816" t="str">
        <f>VLOOKUP(Tabelle1[[#This Row],[bank_name]],list_all_banks!$B$1:$C$691,2,FALSE)</f>
        <v>FR351804042</v>
      </c>
      <c r="D1816" s="6" t="s">
        <v>706</v>
      </c>
      <c r="E1816" s="42" t="str">
        <f t="shared" si="28"/>
        <v>31.12.2016</v>
      </c>
      <c r="F1816">
        <v>2016</v>
      </c>
      <c r="G1816">
        <v>1</v>
      </c>
      <c r="H1816">
        <v>1</v>
      </c>
      <c r="I1816" t="s">
        <v>1382</v>
      </c>
      <c r="J1816" t="s">
        <v>1382</v>
      </c>
      <c r="K1816" t="s">
        <v>658</v>
      </c>
      <c r="L1816">
        <v>0</v>
      </c>
      <c r="M1816" t="s">
        <v>14</v>
      </c>
      <c r="N1816" t="s">
        <v>19</v>
      </c>
      <c r="P1816">
        <v>0</v>
      </c>
      <c r="Q1816">
        <v>0</v>
      </c>
      <c r="R1816">
        <v>0</v>
      </c>
      <c r="S1816">
        <v>0</v>
      </c>
      <c r="U1816">
        <v>0</v>
      </c>
      <c r="V1816">
        <v>0</v>
      </c>
      <c r="W1816" t="s">
        <v>20</v>
      </c>
      <c r="Y1816" t="s">
        <v>1001</v>
      </c>
      <c r="Z1816">
        <v>227</v>
      </c>
      <c r="AA1816">
        <v>30</v>
      </c>
      <c r="AB1816">
        <v>250</v>
      </c>
      <c r="AC1816" t="s">
        <v>20</v>
      </c>
      <c r="AD1816">
        <v>1</v>
      </c>
      <c r="AE1816" t="s">
        <v>20</v>
      </c>
      <c r="AF1816" t="s">
        <v>20</v>
      </c>
      <c r="AG1816" t="s">
        <v>20</v>
      </c>
      <c r="AH1816" t="s">
        <v>20</v>
      </c>
      <c r="AI1816">
        <v>0</v>
      </c>
      <c r="AK1816">
        <v>0</v>
      </c>
      <c r="AL1816">
        <v>0</v>
      </c>
      <c r="AM1816">
        <v>2</v>
      </c>
      <c r="AN1816">
        <v>0</v>
      </c>
      <c r="AO1816">
        <v>0</v>
      </c>
      <c r="AQ1816">
        <v>1</v>
      </c>
      <c r="AR1816">
        <v>2</v>
      </c>
      <c r="AS1816">
        <v>1</v>
      </c>
      <c r="AT1816">
        <v>1</v>
      </c>
      <c r="AU1816">
        <v>2</v>
      </c>
      <c r="AV1816">
        <v>0</v>
      </c>
      <c r="BA1816" s="14" t="s">
        <v>2458</v>
      </c>
      <c r="BB1816" s="6" t="s">
        <v>1963</v>
      </c>
      <c r="BG1816" s="9"/>
      <c r="BI1816" t="s">
        <v>3146</v>
      </c>
    </row>
    <row r="1817" spans="1:61" x14ac:dyDescent="0.25">
      <c r="A1817" s="23" t="s">
        <v>658</v>
      </c>
      <c r="B1817" s="40" t="s">
        <v>705</v>
      </c>
      <c r="C1817" t="str">
        <f>VLOOKUP(Tabelle1[[#This Row],[bank_name]],list_all_banks!$B$1:$C$691,2,FALSE)</f>
        <v>FR351804042</v>
      </c>
      <c r="D1817" s="6" t="s">
        <v>706</v>
      </c>
      <c r="E1817" s="42" t="str">
        <f t="shared" si="28"/>
        <v>31.12.2016</v>
      </c>
      <c r="F1817">
        <v>2016</v>
      </c>
      <c r="G1817">
        <v>1</v>
      </c>
      <c r="H1817">
        <v>1</v>
      </c>
      <c r="I1817" t="s">
        <v>1382</v>
      </c>
      <c r="J1817" t="s">
        <v>1382</v>
      </c>
      <c r="K1817" t="s">
        <v>658</v>
      </c>
      <c r="L1817">
        <v>0</v>
      </c>
      <c r="M1817" t="s">
        <v>14</v>
      </c>
      <c r="N1817" t="s">
        <v>19</v>
      </c>
      <c r="P1817">
        <v>0</v>
      </c>
      <c r="Q1817">
        <v>0</v>
      </c>
      <c r="R1817">
        <v>0</v>
      </c>
      <c r="S1817">
        <v>0</v>
      </c>
      <c r="U1817">
        <v>0</v>
      </c>
      <c r="V1817">
        <v>0</v>
      </c>
      <c r="W1817" t="s">
        <v>20</v>
      </c>
      <c r="Y1817" t="s">
        <v>1726</v>
      </c>
      <c r="Z1817">
        <v>31</v>
      </c>
      <c r="AA1817">
        <v>47</v>
      </c>
      <c r="AB1817">
        <v>20</v>
      </c>
      <c r="AC1817" t="s">
        <v>20</v>
      </c>
      <c r="AD1817">
        <v>7</v>
      </c>
      <c r="AE1817" t="s">
        <v>20</v>
      </c>
      <c r="AF1817" t="s">
        <v>20</v>
      </c>
      <c r="AG1817" t="s">
        <v>20</v>
      </c>
      <c r="AH1817" t="s">
        <v>20</v>
      </c>
      <c r="AI1817">
        <v>0</v>
      </c>
      <c r="AK1817">
        <v>0</v>
      </c>
      <c r="AL1817">
        <v>0</v>
      </c>
      <c r="AM1817">
        <v>2</v>
      </c>
      <c r="AN1817">
        <v>0</v>
      </c>
      <c r="AO1817">
        <v>0</v>
      </c>
      <c r="AQ1817">
        <v>1</v>
      </c>
      <c r="AR1817">
        <v>2</v>
      </c>
      <c r="AS1817">
        <v>1</v>
      </c>
      <c r="AT1817">
        <v>1</v>
      </c>
      <c r="AU1817">
        <v>2</v>
      </c>
      <c r="AV1817">
        <v>0</v>
      </c>
      <c r="BA1817" s="14" t="s">
        <v>2458</v>
      </c>
      <c r="BB1817" s="6" t="s">
        <v>1963</v>
      </c>
      <c r="BG1817" s="9"/>
      <c r="BI1817" t="s">
        <v>3146</v>
      </c>
    </row>
    <row r="1818" spans="1:61" s="9" customFormat="1" x14ac:dyDescent="0.25">
      <c r="A1818" s="23" t="s">
        <v>658</v>
      </c>
      <c r="B1818" s="40" t="s">
        <v>705</v>
      </c>
      <c r="C1818" t="str">
        <f>VLOOKUP(Tabelle1[[#This Row],[bank_name]],list_all_banks!$B$1:$C$691,2,FALSE)</f>
        <v>FR351804042</v>
      </c>
      <c r="D1818" s="6" t="s">
        <v>706</v>
      </c>
      <c r="E1818" s="42" t="str">
        <f t="shared" si="28"/>
        <v>31.12.2016</v>
      </c>
      <c r="F1818">
        <v>2016</v>
      </c>
      <c r="G1818">
        <v>1</v>
      </c>
      <c r="H1818">
        <v>1</v>
      </c>
      <c r="I1818" t="s">
        <v>1382</v>
      </c>
      <c r="J1818" t="s">
        <v>1382</v>
      </c>
      <c r="K1818" t="s">
        <v>658</v>
      </c>
      <c r="L1818">
        <v>0</v>
      </c>
      <c r="M1818" t="s">
        <v>14</v>
      </c>
      <c r="N1818" t="s">
        <v>19</v>
      </c>
      <c r="O1818" s="6"/>
      <c r="P1818">
        <v>0</v>
      </c>
      <c r="Q1818">
        <v>0</v>
      </c>
      <c r="R1818">
        <v>0</v>
      </c>
      <c r="S1818">
        <v>0</v>
      </c>
      <c r="T1818" s="6"/>
      <c r="U1818">
        <v>0</v>
      </c>
      <c r="V1818">
        <v>0</v>
      </c>
      <c r="W1818" t="s">
        <v>20</v>
      </c>
      <c r="X1818" s="6"/>
      <c r="Y1818" t="s">
        <v>1020</v>
      </c>
      <c r="Z1818">
        <v>68</v>
      </c>
      <c r="AA1818">
        <v>113</v>
      </c>
      <c r="AB1818">
        <v>6</v>
      </c>
      <c r="AC1818" t="s">
        <v>20</v>
      </c>
      <c r="AD1818">
        <v>3</v>
      </c>
      <c r="AE1818" t="s">
        <v>20</v>
      </c>
      <c r="AF1818" t="s">
        <v>20</v>
      </c>
      <c r="AG1818" t="s">
        <v>20</v>
      </c>
      <c r="AH1818" t="s">
        <v>20</v>
      </c>
      <c r="AI1818">
        <v>0</v>
      </c>
      <c r="AJ1818" s="6"/>
      <c r="AK1818">
        <v>0</v>
      </c>
      <c r="AL1818">
        <v>0</v>
      </c>
      <c r="AM1818">
        <v>2</v>
      </c>
      <c r="AN1818">
        <v>0</v>
      </c>
      <c r="AO1818">
        <v>0</v>
      </c>
      <c r="AP1818" s="6"/>
      <c r="AQ1818">
        <v>1</v>
      </c>
      <c r="AR1818">
        <v>2</v>
      </c>
      <c r="AS1818">
        <v>1</v>
      </c>
      <c r="AT1818">
        <v>1</v>
      </c>
      <c r="AU1818">
        <v>2</v>
      </c>
      <c r="AV1818">
        <v>0</v>
      </c>
      <c r="AW1818"/>
      <c r="AX1818"/>
      <c r="AY1818" s="6"/>
      <c r="AZ1818" s="42"/>
      <c r="BA1818" s="14" t="s">
        <v>2458</v>
      </c>
      <c r="BB1818" s="6" t="s">
        <v>1963</v>
      </c>
      <c r="BH1818" s="6"/>
      <c r="BI1818" t="s">
        <v>3146</v>
      </c>
    </row>
    <row r="1819" spans="1:61" x14ac:dyDescent="0.25">
      <c r="A1819" s="23" t="s">
        <v>658</v>
      </c>
      <c r="B1819" s="40" t="s">
        <v>705</v>
      </c>
      <c r="C1819" t="str">
        <f>VLOOKUP(Tabelle1[[#This Row],[bank_name]],list_all_banks!$B$1:$C$691,2,FALSE)</f>
        <v>FR351804042</v>
      </c>
      <c r="D1819" s="6" t="s">
        <v>706</v>
      </c>
      <c r="E1819" s="42" t="str">
        <f t="shared" si="28"/>
        <v>31.12.2016</v>
      </c>
      <c r="F1819">
        <v>2016</v>
      </c>
      <c r="G1819">
        <v>1</v>
      </c>
      <c r="H1819">
        <v>1</v>
      </c>
      <c r="I1819" t="s">
        <v>1382</v>
      </c>
      <c r="J1819" t="s">
        <v>1382</v>
      </c>
      <c r="K1819" t="s">
        <v>658</v>
      </c>
      <c r="L1819">
        <v>0</v>
      </c>
      <c r="M1819" t="s">
        <v>14</v>
      </c>
      <c r="N1819" t="s">
        <v>19</v>
      </c>
      <c r="P1819">
        <v>0</v>
      </c>
      <c r="Q1819">
        <v>0</v>
      </c>
      <c r="R1819">
        <v>0</v>
      </c>
      <c r="S1819">
        <v>0</v>
      </c>
      <c r="U1819">
        <v>0</v>
      </c>
      <c r="V1819">
        <v>0</v>
      </c>
      <c r="W1819" t="s">
        <v>20</v>
      </c>
      <c r="Y1819" t="s">
        <v>1696</v>
      </c>
      <c r="Z1819">
        <v>-2</v>
      </c>
      <c r="AA1819">
        <v>0</v>
      </c>
      <c r="AB1819">
        <v>-2</v>
      </c>
      <c r="AC1819" t="s">
        <v>20</v>
      </c>
      <c r="AD1819">
        <v>0</v>
      </c>
      <c r="AE1819" t="s">
        <v>20</v>
      </c>
      <c r="AF1819" t="s">
        <v>20</v>
      </c>
      <c r="AG1819" t="s">
        <v>20</v>
      </c>
      <c r="AH1819" t="s">
        <v>20</v>
      </c>
      <c r="AI1819">
        <v>0</v>
      </c>
      <c r="AK1819">
        <v>0</v>
      </c>
      <c r="AL1819">
        <v>0</v>
      </c>
      <c r="AM1819">
        <v>2</v>
      </c>
      <c r="AN1819">
        <v>0</v>
      </c>
      <c r="AO1819">
        <v>0</v>
      </c>
      <c r="AQ1819">
        <v>1</v>
      </c>
      <c r="AR1819">
        <v>2</v>
      </c>
      <c r="AS1819">
        <v>1</v>
      </c>
      <c r="AT1819">
        <v>1</v>
      </c>
      <c r="AU1819">
        <v>2</v>
      </c>
      <c r="AV1819">
        <v>0</v>
      </c>
      <c r="BA1819" s="14" t="s">
        <v>2458</v>
      </c>
      <c r="BB1819" s="6" t="s">
        <v>1963</v>
      </c>
      <c r="BG1819" s="9"/>
      <c r="BI1819" t="s">
        <v>3146</v>
      </c>
    </row>
    <row r="1820" spans="1:61" s="9" customFormat="1" ht="15.75" customHeight="1" x14ac:dyDescent="0.25">
      <c r="A1820" s="51" t="s">
        <v>658</v>
      </c>
      <c r="B1820" s="52" t="s">
        <v>705</v>
      </c>
      <c r="C1820" s="9" t="str">
        <f>VLOOKUP(Tabelle1[[#This Row],[bank_name]],list_all_banks!$B$1:$C$691,2,FALSE)</f>
        <v>FR351804042</v>
      </c>
      <c r="D1820" s="6" t="s">
        <v>706</v>
      </c>
      <c r="E1820" s="42" t="str">
        <f t="shared" si="28"/>
        <v>31.12.2016</v>
      </c>
      <c r="F1820" s="9">
        <v>2016</v>
      </c>
      <c r="G1820" s="9">
        <v>1</v>
      </c>
      <c r="H1820" s="9">
        <v>1</v>
      </c>
      <c r="I1820" s="9" t="s">
        <v>1382</v>
      </c>
      <c r="J1820" s="9" t="s">
        <v>1382</v>
      </c>
      <c r="K1820" s="9" t="s">
        <v>658</v>
      </c>
      <c r="L1820" s="9">
        <v>0</v>
      </c>
      <c r="M1820" s="9" t="s">
        <v>14</v>
      </c>
      <c r="N1820" s="9" t="s">
        <v>19</v>
      </c>
      <c r="O1820" s="6"/>
      <c r="P1820" s="9">
        <v>0</v>
      </c>
      <c r="Q1820" s="9">
        <v>0</v>
      </c>
      <c r="R1820" s="9">
        <v>0</v>
      </c>
      <c r="S1820" s="9">
        <v>0</v>
      </c>
      <c r="T1820" s="6"/>
      <c r="U1820" s="9">
        <v>0</v>
      </c>
      <c r="V1820" s="9">
        <v>0</v>
      </c>
      <c r="W1820" s="9" t="s">
        <v>20</v>
      </c>
      <c r="X1820" s="6"/>
      <c r="Y1820" s="9" t="s">
        <v>1289</v>
      </c>
      <c r="Z1820" s="9">
        <v>7</v>
      </c>
      <c r="AA1820" s="9">
        <v>3</v>
      </c>
      <c r="AB1820" s="9">
        <v>7</v>
      </c>
      <c r="AC1820" s="9" t="s">
        <v>20</v>
      </c>
      <c r="AD1820" s="9">
        <v>0</v>
      </c>
      <c r="AE1820" s="9" t="s">
        <v>20</v>
      </c>
      <c r="AF1820" s="9" t="s">
        <v>20</v>
      </c>
      <c r="AG1820" s="9" t="s">
        <v>20</v>
      </c>
      <c r="AH1820" s="9" t="s">
        <v>20</v>
      </c>
      <c r="AI1820" s="9">
        <v>0</v>
      </c>
      <c r="AJ1820" s="6"/>
      <c r="AK1820" s="9">
        <v>0</v>
      </c>
      <c r="AL1820" s="9">
        <v>0</v>
      </c>
      <c r="AM1820" s="9">
        <v>2</v>
      </c>
      <c r="AN1820" s="9">
        <v>0</v>
      </c>
      <c r="AO1820" s="9">
        <v>0</v>
      </c>
      <c r="AP1820" s="6"/>
      <c r="AQ1820" s="9">
        <v>1</v>
      </c>
      <c r="AR1820" s="9">
        <v>2</v>
      </c>
      <c r="AS1820" s="9">
        <v>1</v>
      </c>
      <c r="AT1820" s="9">
        <v>1</v>
      </c>
      <c r="AU1820" s="9">
        <v>2</v>
      </c>
      <c r="AV1820" s="9">
        <v>0</v>
      </c>
      <c r="AY1820" s="6"/>
      <c r="AZ1820" s="42"/>
      <c r="BA1820" s="63" t="s">
        <v>2458</v>
      </c>
      <c r="BB1820" s="6" t="s">
        <v>1963</v>
      </c>
      <c r="BH1820" s="6"/>
      <c r="BI1820" t="s">
        <v>3146</v>
      </c>
    </row>
    <row r="1821" spans="1:61" s="44" customFormat="1" ht="15.75" thickBot="1" x14ac:dyDescent="0.3">
      <c r="A1821" s="43" t="s">
        <v>658</v>
      </c>
      <c r="B1821" s="48" t="s">
        <v>705</v>
      </c>
      <c r="C1821" s="44" t="str">
        <f>VLOOKUP(Tabelle1[[#This Row],[bank_name]],list_all_banks!$B$1:$C$691,2,FALSE)</f>
        <v>FR351804042</v>
      </c>
      <c r="D1821" s="45" t="s">
        <v>706</v>
      </c>
      <c r="E1821" s="46" t="str">
        <f t="shared" si="28"/>
        <v>31.12.2016</v>
      </c>
      <c r="F1821" s="44">
        <v>2016</v>
      </c>
      <c r="G1821" s="44">
        <v>1</v>
      </c>
      <c r="H1821" s="44">
        <v>1</v>
      </c>
      <c r="I1821" s="44" t="s">
        <v>1382</v>
      </c>
      <c r="J1821" s="44" t="s">
        <v>1382</v>
      </c>
      <c r="K1821" s="44" t="s">
        <v>658</v>
      </c>
      <c r="L1821" s="44">
        <v>0</v>
      </c>
      <c r="M1821" s="44" t="s">
        <v>14</v>
      </c>
      <c r="N1821" s="44" t="s">
        <v>19</v>
      </c>
      <c r="O1821" s="45"/>
      <c r="P1821" s="44">
        <v>0</v>
      </c>
      <c r="Q1821" s="44">
        <v>0</v>
      </c>
      <c r="R1821" s="44">
        <v>0</v>
      </c>
      <c r="S1821" s="44">
        <v>0</v>
      </c>
      <c r="T1821" s="45"/>
      <c r="U1821" s="44">
        <v>0</v>
      </c>
      <c r="V1821" s="44">
        <v>0</v>
      </c>
      <c r="W1821" s="44" t="s">
        <v>20</v>
      </c>
      <c r="X1821" s="45"/>
      <c r="Y1821" s="44" t="s">
        <v>1650</v>
      </c>
      <c r="Z1821" s="44">
        <v>42</v>
      </c>
      <c r="AA1821" s="44">
        <v>119</v>
      </c>
      <c r="AB1821" s="44">
        <v>-41</v>
      </c>
      <c r="AC1821" s="44" t="s">
        <v>20</v>
      </c>
      <c r="AD1821" s="44">
        <v>0</v>
      </c>
      <c r="AE1821" s="44" t="s">
        <v>20</v>
      </c>
      <c r="AF1821" s="44" t="s">
        <v>20</v>
      </c>
      <c r="AG1821" s="44" t="s">
        <v>20</v>
      </c>
      <c r="AH1821" s="44" t="s">
        <v>20</v>
      </c>
      <c r="AI1821" s="44">
        <v>0</v>
      </c>
      <c r="AJ1821" s="45"/>
      <c r="AK1821" s="44">
        <v>0</v>
      </c>
      <c r="AL1821" s="44">
        <v>0</v>
      </c>
      <c r="AM1821" s="44">
        <v>2</v>
      </c>
      <c r="AN1821" s="44">
        <v>0</v>
      </c>
      <c r="AO1821" s="44">
        <v>0</v>
      </c>
      <c r="AP1821" s="45"/>
      <c r="AQ1821" s="44">
        <v>1</v>
      </c>
      <c r="AR1821" s="44">
        <v>2</v>
      </c>
      <c r="AS1821" s="44">
        <v>1</v>
      </c>
      <c r="AT1821" s="44">
        <v>1</v>
      </c>
      <c r="AU1821" s="44">
        <v>2</v>
      </c>
      <c r="AV1821" s="44">
        <v>0</v>
      </c>
      <c r="AY1821" s="45"/>
      <c r="AZ1821" s="46"/>
      <c r="BA1821" s="47" t="s">
        <v>2458</v>
      </c>
      <c r="BB1821" s="45" t="s">
        <v>1963</v>
      </c>
      <c r="BH1821" s="45"/>
      <c r="BI1821" t="s">
        <v>3146</v>
      </c>
    </row>
    <row r="1822" spans="1:61" x14ac:dyDescent="0.25">
      <c r="A1822" s="23" t="s">
        <v>658</v>
      </c>
      <c r="B1822" s="40" t="s">
        <v>707</v>
      </c>
      <c r="C1822" t="str">
        <f>VLOOKUP(Tabelle1[[#This Row],[bank_name]],list_all_banks!$B$1:$C$691,2,FALSE)</f>
        <v>FR355801929</v>
      </c>
      <c r="D1822" s="6" t="s">
        <v>708</v>
      </c>
      <c r="E1822" s="42" t="str">
        <f t="shared" si="28"/>
        <v>31.12.2014</v>
      </c>
      <c r="F1822">
        <v>2014</v>
      </c>
      <c r="G1822">
        <v>1</v>
      </c>
      <c r="H1822">
        <v>1</v>
      </c>
      <c r="I1822" t="s">
        <v>1382</v>
      </c>
      <c r="J1822">
        <v>1</v>
      </c>
      <c r="K1822" t="s">
        <v>658</v>
      </c>
      <c r="L1822">
        <v>0</v>
      </c>
      <c r="M1822" t="s">
        <v>14</v>
      </c>
      <c r="N1822" t="s">
        <v>19</v>
      </c>
      <c r="P1822">
        <v>1</v>
      </c>
      <c r="Q1822">
        <v>0</v>
      </c>
      <c r="R1822">
        <v>0</v>
      </c>
      <c r="S1822">
        <v>0</v>
      </c>
      <c r="U1822">
        <v>0</v>
      </c>
      <c r="V1822">
        <v>0</v>
      </c>
      <c r="W1822" t="s">
        <v>1738</v>
      </c>
      <c r="Y1822" t="s">
        <v>820</v>
      </c>
      <c r="Z1822">
        <v>42</v>
      </c>
      <c r="AA1822">
        <v>49</v>
      </c>
      <c r="AB1822">
        <v>38</v>
      </c>
      <c r="AC1822" t="s">
        <v>20</v>
      </c>
      <c r="AD1822">
        <v>9</v>
      </c>
      <c r="AE1822">
        <v>-1</v>
      </c>
      <c r="AF1822" t="s">
        <v>20</v>
      </c>
      <c r="AG1822" t="s">
        <v>20</v>
      </c>
      <c r="AH1822">
        <v>0</v>
      </c>
      <c r="AI1822">
        <v>0</v>
      </c>
      <c r="AK1822">
        <v>1</v>
      </c>
      <c r="AL1822">
        <v>0</v>
      </c>
      <c r="AM1822">
        <v>2</v>
      </c>
      <c r="AN1822">
        <v>0</v>
      </c>
      <c r="AO1822">
        <v>0</v>
      </c>
      <c r="AQ1822">
        <v>3</v>
      </c>
      <c r="AR1822" t="s">
        <v>20</v>
      </c>
      <c r="AS1822">
        <v>1</v>
      </c>
      <c r="AT1822">
        <v>4</v>
      </c>
      <c r="AU1822">
        <v>2</v>
      </c>
      <c r="AV1822">
        <v>0</v>
      </c>
      <c r="AW1822" t="s">
        <v>1382</v>
      </c>
      <c r="AX1822" t="s">
        <v>1382</v>
      </c>
      <c r="AY1822" s="6" t="s">
        <v>1739</v>
      </c>
      <c r="AZ1822" s="114" t="s">
        <v>2749</v>
      </c>
      <c r="BA1822" s="14" t="s">
        <v>2759</v>
      </c>
      <c r="BB1822" s="6" t="s">
        <v>1494</v>
      </c>
      <c r="BG1822" s="9"/>
      <c r="BI1822" t="s">
        <v>3146</v>
      </c>
    </row>
    <row r="1823" spans="1:61" x14ac:dyDescent="0.25">
      <c r="A1823" s="23" t="s">
        <v>658</v>
      </c>
      <c r="B1823" s="40" t="s">
        <v>707</v>
      </c>
      <c r="C1823" t="str">
        <f>VLOOKUP(Tabelle1[[#This Row],[bank_name]],list_all_banks!$B$1:$C$691,2,FALSE)</f>
        <v>FR355801929</v>
      </c>
      <c r="D1823" s="6" t="s">
        <v>708</v>
      </c>
      <c r="E1823" s="42" t="str">
        <f t="shared" si="28"/>
        <v>31.12.2014</v>
      </c>
      <c r="F1823">
        <v>2014</v>
      </c>
      <c r="G1823">
        <v>1</v>
      </c>
      <c r="H1823">
        <v>1</v>
      </c>
      <c r="I1823" t="s">
        <v>1382</v>
      </c>
      <c r="J1823">
        <v>1</v>
      </c>
      <c r="K1823" t="s">
        <v>658</v>
      </c>
      <c r="L1823">
        <v>0</v>
      </c>
      <c r="M1823" t="s">
        <v>14</v>
      </c>
      <c r="N1823" t="s">
        <v>19</v>
      </c>
      <c r="P1823">
        <v>1</v>
      </c>
      <c r="Q1823">
        <v>0</v>
      </c>
      <c r="R1823">
        <v>0</v>
      </c>
      <c r="S1823">
        <v>0</v>
      </c>
      <c r="U1823">
        <v>0</v>
      </c>
      <c r="V1823">
        <v>0</v>
      </c>
      <c r="W1823" t="s">
        <v>1738</v>
      </c>
      <c r="Y1823" t="s">
        <v>1656</v>
      </c>
      <c r="Z1823">
        <v>1</v>
      </c>
      <c r="AA1823">
        <v>0</v>
      </c>
      <c r="AB1823">
        <v>1</v>
      </c>
      <c r="AC1823" t="s">
        <v>20</v>
      </c>
      <c r="AD1823">
        <v>0</v>
      </c>
      <c r="AE1823">
        <v>0</v>
      </c>
      <c r="AF1823" t="s">
        <v>20</v>
      </c>
      <c r="AG1823" t="s">
        <v>20</v>
      </c>
      <c r="AH1823">
        <v>0</v>
      </c>
      <c r="AI1823">
        <v>0</v>
      </c>
      <c r="AK1823">
        <v>1</v>
      </c>
      <c r="AL1823">
        <v>0</v>
      </c>
      <c r="AM1823">
        <v>2</v>
      </c>
      <c r="AN1823">
        <v>0</v>
      </c>
      <c r="AO1823">
        <v>0</v>
      </c>
      <c r="AQ1823">
        <v>3</v>
      </c>
      <c r="AR1823" t="s">
        <v>20</v>
      </c>
      <c r="AS1823">
        <v>1</v>
      </c>
      <c r="AT1823">
        <v>4</v>
      </c>
      <c r="AU1823">
        <v>2</v>
      </c>
      <c r="AV1823">
        <v>0</v>
      </c>
      <c r="AW1823" t="s">
        <v>1382</v>
      </c>
      <c r="AX1823" t="s">
        <v>1382</v>
      </c>
      <c r="AY1823" s="6" t="s">
        <v>1739</v>
      </c>
      <c r="AZ1823" s="114" t="s">
        <v>2750</v>
      </c>
      <c r="BA1823" s="14" t="s">
        <v>2759</v>
      </c>
      <c r="BB1823" s="6" t="s">
        <v>1494</v>
      </c>
      <c r="BG1823" s="9"/>
      <c r="BI1823" t="s">
        <v>3146</v>
      </c>
    </row>
    <row r="1824" spans="1:61" x14ac:dyDescent="0.25">
      <c r="A1824" s="23" t="s">
        <v>658</v>
      </c>
      <c r="B1824" s="40" t="s">
        <v>707</v>
      </c>
      <c r="C1824" t="str">
        <f>VLOOKUP(Tabelle1[[#This Row],[bank_name]],list_all_banks!$B$1:$C$691,2,FALSE)</f>
        <v>FR355801929</v>
      </c>
      <c r="D1824" s="6" t="s">
        <v>708</v>
      </c>
      <c r="E1824" s="42" t="str">
        <f t="shared" si="28"/>
        <v>31.12.2014</v>
      </c>
      <c r="F1824">
        <v>2014</v>
      </c>
      <c r="G1824">
        <v>1</v>
      </c>
      <c r="H1824">
        <v>1</v>
      </c>
      <c r="I1824" t="s">
        <v>1382</v>
      </c>
      <c r="J1824">
        <v>1</v>
      </c>
      <c r="K1824" t="s">
        <v>658</v>
      </c>
      <c r="L1824">
        <v>0</v>
      </c>
      <c r="M1824" t="s">
        <v>14</v>
      </c>
      <c r="N1824" t="s">
        <v>19</v>
      </c>
      <c r="P1824">
        <v>1</v>
      </c>
      <c r="Q1824">
        <v>0</v>
      </c>
      <c r="R1824">
        <v>0</v>
      </c>
      <c r="S1824">
        <v>0</v>
      </c>
      <c r="U1824">
        <v>0</v>
      </c>
      <c r="V1824">
        <v>0</v>
      </c>
      <c r="W1824" t="s">
        <v>1738</v>
      </c>
      <c r="Y1824" t="s">
        <v>1</v>
      </c>
      <c r="Z1824">
        <v>937</v>
      </c>
      <c r="AA1824">
        <v>6960</v>
      </c>
      <c r="AB1824">
        <v>30</v>
      </c>
      <c r="AC1824" t="s">
        <v>20</v>
      </c>
      <c r="AD1824" s="5">
        <v>4</v>
      </c>
      <c r="AE1824">
        <v>-6</v>
      </c>
      <c r="AF1824" t="s">
        <v>20</v>
      </c>
      <c r="AG1824" t="s">
        <v>20</v>
      </c>
      <c r="AH1824">
        <v>0</v>
      </c>
      <c r="AI1824">
        <v>0</v>
      </c>
      <c r="AK1824">
        <v>1</v>
      </c>
      <c r="AL1824">
        <v>0</v>
      </c>
      <c r="AM1824">
        <v>2</v>
      </c>
      <c r="AN1824">
        <v>0</v>
      </c>
      <c r="AO1824">
        <v>0</v>
      </c>
      <c r="AQ1824">
        <v>3</v>
      </c>
      <c r="AR1824" t="s">
        <v>20</v>
      </c>
      <c r="AS1824">
        <v>1</v>
      </c>
      <c r="AT1824">
        <v>4</v>
      </c>
      <c r="AU1824">
        <v>2</v>
      </c>
      <c r="AV1824">
        <v>0</v>
      </c>
      <c r="AW1824" t="s">
        <v>1382</v>
      </c>
      <c r="AX1824" t="s">
        <v>1382</v>
      </c>
      <c r="AY1824" s="6" t="s">
        <v>1739</v>
      </c>
      <c r="AZ1824" s="114" t="s">
        <v>2751</v>
      </c>
      <c r="BA1824" s="14" t="s">
        <v>2759</v>
      </c>
      <c r="BB1824" s="6" t="s">
        <v>1494</v>
      </c>
      <c r="BG1824" s="9"/>
      <c r="BI1824" t="s">
        <v>3146</v>
      </c>
    </row>
    <row r="1825" spans="1:61" x14ac:dyDescent="0.25">
      <c r="A1825" s="23" t="s">
        <v>658</v>
      </c>
      <c r="B1825" s="40" t="s">
        <v>707</v>
      </c>
      <c r="C1825" t="str">
        <f>VLOOKUP(Tabelle1[[#This Row],[bank_name]],list_all_banks!$B$1:$C$691,2,FALSE)</f>
        <v>FR355801929</v>
      </c>
      <c r="D1825" s="6" t="s">
        <v>708</v>
      </c>
      <c r="E1825" s="42" t="str">
        <f t="shared" si="28"/>
        <v>31.12.2014</v>
      </c>
      <c r="F1825">
        <v>2014</v>
      </c>
      <c r="G1825">
        <v>1</v>
      </c>
      <c r="H1825">
        <v>1</v>
      </c>
      <c r="I1825" t="s">
        <v>1382</v>
      </c>
      <c r="J1825">
        <v>1</v>
      </c>
      <c r="K1825" t="s">
        <v>658</v>
      </c>
      <c r="L1825">
        <v>0</v>
      </c>
      <c r="M1825" t="s">
        <v>14</v>
      </c>
      <c r="N1825" t="s">
        <v>19</v>
      </c>
      <c r="P1825">
        <v>1</v>
      </c>
      <c r="Q1825">
        <v>0</v>
      </c>
      <c r="R1825">
        <v>0</v>
      </c>
      <c r="S1825">
        <v>0</v>
      </c>
      <c r="U1825">
        <v>0</v>
      </c>
      <c r="V1825">
        <v>0</v>
      </c>
      <c r="W1825" t="s">
        <v>1738</v>
      </c>
      <c r="Y1825" t="s">
        <v>1675</v>
      </c>
      <c r="Z1825" t="s">
        <v>20</v>
      </c>
      <c r="AA1825">
        <v>9</v>
      </c>
      <c r="AB1825" t="s">
        <v>20</v>
      </c>
      <c r="AC1825" t="s">
        <v>20</v>
      </c>
      <c r="AD1825" t="s">
        <v>20</v>
      </c>
      <c r="AE1825" t="s">
        <v>20</v>
      </c>
      <c r="AF1825" t="s">
        <v>20</v>
      </c>
      <c r="AG1825" t="s">
        <v>20</v>
      </c>
      <c r="AH1825">
        <v>0</v>
      </c>
      <c r="AI1825">
        <v>0</v>
      </c>
      <c r="AK1825">
        <v>1</v>
      </c>
      <c r="AL1825">
        <v>0</v>
      </c>
      <c r="AM1825">
        <v>2</v>
      </c>
      <c r="AN1825">
        <v>0</v>
      </c>
      <c r="AO1825">
        <v>0</v>
      </c>
      <c r="AQ1825">
        <v>3</v>
      </c>
      <c r="AR1825" t="s">
        <v>20</v>
      </c>
      <c r="AS1825">
        <v>1</v>
      </c>
      <c r="AT1825">
        <v>4</v>
      </c>
      <c r="AU1825">
        <v>2</v>
      </c>
      <c r="AV1825">
        <v>0</v>
      </c>
      <c r="AW1825" t="s">
        <v>1382</v>
      </c>
      <c r="AX1825" t="s">
        <v>1382</v>
      </c>
      <c r="AY1825" s="6" t="s">
        <v>1739</v>
      </c>
      <c r="AZ1825" s="114" t="s">
        <v>2752</v>
      </c>
      <c r="BA1825" s="14" t="s">
        <v>2759</v>
      </c>
      <c r="BB1825" s="6" t="s">
        <v>1494</v>
      </c>
      <c r="BG1825" s="9"/>
      <c r="BI1825" t="s">
        <v>3146</v>
      </c>
    </row>
    <row r="1826" spans="1:61" x14ac:dyDescent="0.25">
      <c r="A1826" s="23" t="s">
        <v>658</v>
      </c>
      <c r="B1826" s="40" t="s">
        <v>707</v>
      </c>
      <c r="C1826" t="str">
        <f>VLOOKUP(Tabelle1[[#This Row],[bank_name]],list_all_banks!$B$1:$C$691,2,FALSE)</f>
        <v>FR355801929</v>
      </c>
      <c r="D1826" s="6" t="s">
        <v>708</v>
      </c>
      <c r="E1826" s="42" t="str">
        <f t="shared" si="28"/>
        <v>31.12.2014</v>
      </c>
      <c r="F1826">
        <v>2014</v>
      </c>
      <c r="G1826">
        <v>1</v>
      </c>
      <c r="H1826">
        <v>1</v>
      </c>
      <c r="I1826" t="s">
        <v>1382</v>
      </c>
      <c r="J1826">
        <v>1</v>
      </c>
      <c r="K1826" t="s">
        <v>658</v>
      </c>
      <c r="L1826">
        <v>0</v>
      </c>
      <c r="M1826" t="s">
        <v>14</v>
      </c>
      <c r="N1826" t="s">
        <v>19</v>
      </c>
      <c r="P1826">
        <v>1</v>
      </c>
      <c r="Q1826">
        <v>0</v>
      </c>
      <c r="R1826">
        <v>0</v>
      </c>
      <c r="S1826">
        <v>0</v>
      </c>
      <c r="U1826">
        <v>0</v>
      </c>
      <c r="V1826">
        <v>0</v>
      </c>
      <c r="W1826" t="s">
        <v>1738</v>
      </c>
      <c r="Y1826" t="s">
        <v>239</v>
      </c>
      <c r="Z1826">
        <v>130</v>
      </c>
      <c r="AA1826">
        <v>543</v>
      </c>
      <c r="AB1826">
        <v>41</v>
      </c>
      <c r="AC1826" t="s">
        <v>20</v>
      </c>
      <c r="AD1826">
        <v>7</v>
      </c>
      <c r="AE1826">
        <v>-3</v>
      </c>
      <c r="AF1826" t="s">
        <v>20</v>
      </c>
      <c r="AG1826" t="s">
        <v>20</v>
      </c>
      <c r="AH1826">
        <v>0</v>
      </c>
      <c r="AI1826">
        <v>0</v>
      </c>
      <c r="AK1826">
        <v>1</v>
      </c>
      <c r="AL1826">
        <v>0</v>
      </c>
      <c r="AM1826">
        <v>2</v>
      </c>
      <c r="AN1826">
        <v>0</v>
      </c>
      <c r="AO1826">
        <v>0</v>
      </c>
      <c r="AQ1826">
        <v>3</v>
      </c>
      <c r="AR1826" t="s">
        <v>20</v>
      </c>
      <c r="AS1826">
        <v>1</v>
      </c>
      <c r="AT1826">
        <v>4</v>
      </c>
      <c r="AU1826">
        <v>2</v>
      </c>
      <c r="AV1826">
        <v>0</v>
      </c>
      <c r="AW1826" t="s">
        <v>1382</v>
      </c>
      <c r="AX1826" t="s">
        <v>1382</v>
      </c>
      <c r="AY1826" s="6" t="s">
        <v>1739</v>
      </c>
      <c r="BA1826" s="14" t="s">
        <v>2759</v>
      </c>
      <c r="BB1826" s="6" t="s">
        <v>1494</v>
      </c>
      <c r="BG1826" s="9"/>
      <c r="BI1826" t="s">
        <v>3146</v>
      </c>
    </row>
    <row r="1827" spans="1:61" x14ac:dyDescent="0.25">
      <c r="A1827" s="23" t="s">
        <v>658</v>
      </c>
      <c r="B1827" s="40" t="s">
        <v>707</v>
      </c>
      <c r="C1827" t="str">
        <f>VLOOKUP(Tabelle1[[#This Row],[bank_name]],list_all_banks!$B$1:$C$691,2,FALSE)</f>
        <v>FR355801929</v>
      </c>
      <c r="D1827" s="6" t="s">
        <v>708</v>
      </c>
      <c r="E1827" s="42" t="str">
        <f t="shared" si="28"/>
        <v>31.12.2014</v>
      </c>
      <c r="F1827">
        <v>2014</v>
      </c>
      <c r="G1827">
        <v>1</v>
      </c>
      <c r="H1827">
        <v>1</v>
      </c>
      <c r="I1827" t="s">
        <v>1382</v>
      </c>
      <c r="J1827">
        <v>1</v>
      </c>
      <c r="K1827" t="s">
        <v>658</v>
      </c>
      <c r="L1827">
        <v>0</v>
      </c>
      <c r="M1827" t="s">
        <v>14</v>
      </c>
      <c r="N1827" t="s">
        <v>19</v>
      </c>
      <c r="P1827">
        <v>1</v>
      </c>
      <c r="Q1827">
        <v>0</v>
      </c>
      <c r="R1827">
        <v>0</v>
      </c>
      <c r="S1827">
        <v>0</v>
      </c>
      <c r="U1827">
        <v>0</v>
      </c>
      <c r="V1827">
        <v>0</v>
      </c>
      <c r="W1827" t="s">
        <v>1738</v>
      </c>
      <c r="Y1827" t="s">
        <v>1677</v>
      </c>
      <c r="Z1827">
        <v>1</v>
      </c>
      <c r="AA1827">
        <v>2</v>
      </c>
      <c r="AB1827">
        <v>0</v>
      </c>
      <c r="AC1827" t="s">
        <v>20</v>
      </c>
      <c r="AD1827">
        <v>0</v>
      </c>
      <c r="AE1827">
        <v>0</v>
      </c>
      <c r="AF1827" t="s">
        <v>20</v>
      </c>
      <c r="AG1827" t="s">
        <v>20</v>
      </c>
      <c r="AH1827">
        <v>0</v>
      </c>
      <c r="AI1827">
        <v>0</v>
      </c>
      <c r="AK1827">
        <v>1</v>
      </c>
      <c r="AL1827">
        <v>0</v>
      </c>
      <c r="AM1827">
        <v>2</v>
      </c>
      <c r="AN1827">
        <v>0</v>
      </c>
      <c r="AO1827">
        <v>0</v>
      </c>
      <c r="AQ1827">
        <v>3</v>
      </c>
      <c r="AR1827" t="s">
        <v>20</v>
      </c>
      <c r="AS1827">
        <v>1</v>
      </c>
      <c r="AT1827">
        <v>4</v>
      </c>
      <c r="AU1827">
        <v>2</v>
      </c>
      <c r="AV1827">
        <v>0</v>
      </c>
      <c r="AW1827" t="s">
        <v>1382</v>
      </c>
      <c r="AX1827" t="s">
        <v>1382</v>
      </c>
      <c r="AY1827" s="6" t="s">
        <v>1739</v>
      </c>
      <c r="BA1827" s="14" t="s">
        <v>2759</v>
      </c>
      <c r="BB1827" s="6" t="s">
        <v>1494</v>
      </c>
      <c r="BG1827" s="9"/>
      <c r="BI1827" t="s">
        <v>3146</v>
      </c>
    </row>
    <row r="1828" spans="1:61" x14ac:dyDescent="0.25">
      <c r="A1828" s="23" t="s">
        <v>658</v>
      </c>
      <c r="B1828" s="40" t="s">
        <v>707</v>
      </c>
      <c r="C1828" t="str">
        <f>VLOOKUP(Tabelle1[[#This Row],[bank_name]],list_all_banks!$B$1:$C$691,2,FALSE)</f>
        <v>FR355801929</v>
      </c>
      <c r="D1828" s="6" t="s">
        <v>708</v>
      </c>
      <c r="E1828" s="42" t="str">
        <f t="shared" si="28"/>
        <v>31.12.2014</v>
      </c>
      <c r="F1828">
        <v>2014</v>
      </c>
      <c r="G1828">
        <v>1</v>
      </c>
      <c r="H1828">
        <v>1</v>
      </c>
      <c r="I1828" t="s">
        <v>1382</v>
      </c>
      <c r="J1828">
        <v>1</v>
      </c>
      <c r="K1828" t="s">
        <v>658</v>
      </c>
      <c r="L1828">
        <v>0</v>
      </c>
      <c r="M1828" t="s">
        <v>14</v>
      </c>
      <c r="N1828" t="s">
        <v>19</v>
      </c>
      <c r="P1828">
        <v>1</v>
      </c>
      <c r="Q1828">
        <v>0</v>
      </c>
      <c r="R1828">
        <v>0</v>
      </c>
      <c r="S1828">
        <v>0</v>
      </c>
      <c r="U1828">
        <v>0</v>
      </c>
      <c r="V1828">
        <v>0</v>
      </c>
      <c r="W1828" t="s">
        <v>1738</v>
      </c>
      <c r="Y1828" t="s">
        <v>493</v>
      </c>
      <c r="Z1828">
        <v>235</v>
      </c>
      <c r="AA1828">
        <v>1284</v>
      </c>
      <c r="AB1828">
        <v>105</v>
      </c>
      <c r="AC1828" t="s">
        <v>20</v>
      </c>
      <c r="AD1828">
        <v>25</v>
      </c>
      <c r="AE1828">
        <v>-2</v>
      </c>
      <c r="AF1828" t="s">
        <v>20</v>
      </c>
      <c r="AG1828" t="s">
        <v>20</v>
      </c>
      <c r="AH1828">
        <v>0</v>
      </c>
      <c r="AI1828">
        <v>0</v>
      </c>
      <c r="AK1828">
        <v>1</v>
      </c>
      <c r="AL1828">
        <v>0</v>
      </c>
      <c r="AM1828">
        <v>2</v>
      </c>
      <c r="AN1828">
        <v>0</v>
      </c>
      <c r="AO1828">
        <v>0</v>
      </c>
      <c r="AQ1828">
        <v>3</v>
      </c>
      <c r="AR1828" t="s">
        <v>20</v>
      </c>
      <c r="AS1828">
        <v>1</v>
      </c>
      <c r="AT1828">
        <v>4</v>
      </c>
      <c r="AU1828">
        <v>2</v>
      </c>
      <c r="AV1828">
        <v>0</v>
      </c>
      <c r="AW1828" t="s">
        <v>1382</v>
      </c>
      <c r="AX1828" t="s">
        <v>1382</v>
      </c>
      <c r="AY1828" s="6" t="s">
        <v>1739</v>
      </c>
      <c r="BA1828" s="14" t="s">
        <v>2759</v>
      </c>
      <c r="BB1828" s="6" t="s">
        <v>1494</v>
      </c>
      <c r="BG1828" s="9"/>
      <c r="BI1828" t="s">
        <v>3146</v>
      </c>
    </row>
    <row r="1829" spans="1:61" x14ac:dyDescent="0.25">
      <c r="A1829" s="23" t="s">
        <v>658</v>
      </c>
      <c r="B1829" s="40" t="s">
        <v>707</v>
      </c>
      <c r="C1829" t="str">
        <f>VLOOKUP(Tabelle1[[#This Row],[bank_name]],list_all_banks!$B$1:$C$691,2,FALSE)</f>
        <v>FR355801929</v>
      </c>
      <c r="D1829" s="6" t="s">
        <v>708</v>
      </c>
      <c r="E1829" s="42" t="str">
        <f t="shared" si="28"/>
        <v>31.12.2014</v>
      </c>
      <c r="F1829">
        <v>2014</v>
      </c>
      <c r="G1829">
        <v>1</v>
      </c>
      <c r="H1829">
        <v>1</v>
      </c>
      <c r="I1829" t="s">
        <v>1382</v>
      </c>
      <c r="J1829">
        <v>1</v>
      </c>
      <c r="K1829" t="s">
        <v>658</v>
      </c>
      <c r="L1829">
        <v>0</v>
      </c>
      <c r="M1829" t="s">
        <v>14</v>
      </c>
      <c r="N1829" t="s">
        <v>19</v>
      </c>
      <c r="P1829">
        <v>1</v>
      </c>
      <c r="Q1829">
        <v>0</v>
      </c>
      <c r="R1829">
        <v>0</v>
      </c>
      <c r="S1829">
        <v>0</v>
      </c>
      <c r="U1829">
        <v>0</v>
      </c>
      <c r="V1829">
        <v>0</v>
      </c>
      <c r="W1829" t="s">
        <v>1738</v>
      </c>
      <c r="Y1829" t="s">
        <v>658</v>
      </c>
      <c r="Z1829">
        <v>9919</v>
      </c>
      <c r="AA1829">
        <v>50253</v>
      </c>
      <c r="AB1829">
        <v>4829</v>
      </c>
      <c r="AC1829" t="s">
        <v>20</v>
      </c>
      <c r="AD1829">
        <v>1035</v>
      </c>
      <c r="AE1829">
        <v>51</v>
      </c>
      <c r="AF1829" t="s">
        <v>20</v>
      </c>
      <c r="AG1829" t="s">
        <v>20</v>
      </c>
      <c r="AH1829">
        <v>0</v>
      </c>
      <c r="AI1829">
        <v>0</v>
      </c>
      <c r="AK1829">
        <v>1</v>
      </c>
      <c r="AL1829">
        <v>0</v>
      </c>
      <c r="AM1829">
        <v>2</v>
      </c>
      <c r="AN1829">
        <v>0</v>
      </c>
      <c r="AO1829">
        <v>0</v>
      </c>
      <c r="AQ1829">
        <v>3</v>
      </c>
      <c r="AR1829" t="s">
        <v>20</v>
      </c>
      <c r="AS1829">
        <v>1</v>
      </c>
      <c r="AT1829">
        <v>4</v>
      </c>
      <c r="AU1829">
        <v>2</v>
      </c>
      <c r="AV1829">
        <v>0</v>
      </c>
      <c r="AW1829" t="s">
        <v>1382</v>
      </c>
      <c r="AX1829" t="s">
        <v>1382</v>
      </c>
      <c r="AY1829" s="6" t="s">
        <v>1739</v>
      </c>
      <c r="BA1829" s="14" t="s">
        <v>2759</v>
      </c>
      <c r="BB1829" s="6" t="s">
        <v>1494</v>
      </c>
      <c r="BG1829" s="9"/>
      <c r="BI1829" t="s">
        <v>3146</v>
      </c>
    </row>
    <row r="1830" spans="1:61" x14ac:dyDescent="0.25">
      <c r="A1830" s="23" t="s">
        <v>658</v>
      </c>
      <c r="B1830" s="40" t="s">
        <v>707</v>
      </c>
      <c r="C1830" t="str">
        <f>VLOOKUP(Tabelle1[[#This Row],[bank_name]],list_all_banks!$B$1:$C$691,2,FALSE)</f>
        <v>FR355801929</v>
      </c>
      <c r="D1830" s="6" t="s">
        <v>708</v>
      </c>
      <c r="E1830" s="42" t="str">
        <f t="shared" si="28"/>
        <v>31.12.2014</v>
      </c>
      <c r="F1830">
        <v>2014</v>
      </c>
      <c r="G1830">
        <v>1</v>
      </c>
      <c r="H1830">
        <v>1</v>
      </c>
      <c r="I1830" t="s">
        <v>1382</v>
      </c>
      <c r="J1830">
        <v>1</v>
      </c>
      <c r="K1830" t="s">
        <v>658</v>
      </c>
      <c r="L1830">
        <v>0</v>
      </c>
      <c r="M1830" t="s">
        <v>14</v>
      </c>
      <c r="N1830" t="s">
        <v>19</v>
      </c>
      <c r="P1830">
        <v>1</v>
      </c>
      <c r="Q1830">
        <v>0</v>
      </c>
      <c r="R1830">
        <v>0</v>
      </c>
      <c r="S1830">
        <v>0</v>
      </c>
      <c r="U1830">
        <v>0</v>
      </c>
      <c r="V1830">
        <v>0</v>
      </c>
      <c r="W1830" t="s">
        <v>1738</v>
      </c>
      <c r="Y1830" t="s">
        <v>983</v>
      </c>
      <c r="Z1830">
        <v>17</v>
      </c>
      <c r="AA1830">
        <v>153</v>
      </c>
      <c r="AB1830">
        <v>2</v>
      </c>
      <c r="AC1830" t="s">
        <v>20</v>
      </c>
      <c r="AD1830">
        <v>0</v>
      </c>
      <c r="AE1830">
        <v>0</v>
      </c>
      <c r="AF1830" t="s">
        <v>20</v>
      </c>
      <c r="AG1830" t="s">
        <v>20</v>
      </c>
      <c r="AH1830">
        <v>0</v>
      </c>
      <c r="AI1830">
        <v>0</v>
      </c>
      <c r="AK1830">
        <v>1</v>
      </c>
      <c r="AL1830">
        <v>0</v>
      </c>
      <c r="AM1830">
        <v>2</v>
      </c>
      <c r="AN1830">
        <v>0</v>
      </c>
      <c r="AO1830">
        <v>0</v>
      </c>
      <c r="AQ1830">
        <v>3</v>
      </c>
      <c r="AR1830" t="s">
        <v>20</v>
      </c>
      <c r="AS1830">
        <v>1</v>
      </c>
      <c r="AT1830">
        <v>4</v>
      </c>
      <c r="AU1830">
        <v>2</v>
      </c>
      <c r="AV1830">
        <v>0</v>
      </c>
      <c r="AW1830" t="s">
        <v>1382</v>
      </c>
      <c r="AX1830" t="s">
        <v>1382</v>
      </c>
      <c r="AY1830" s="6" t="s">
        <v>1739</v>
      </c>
      <c r="BA1830" s="14" t="s">
        <v>2759</v>
      </c>
      <c r="BB1830" s="6" t="s">
        <v>1494</v>
      </c>
      <c r="BG1830" s="9"/>
      <c r="BI1830" t="s">
        <v>3146</v>
      </c>
    </row>
    <row r="1831" spans="1:61" x14ac:dyDescent="0.25">
      <c r="A1831" s="51" t="s">
        <v>658</v>
      </c>
      <c r="B1831" s="52" t="s">
        <v>707</v>
      </c>
      <c r="C1831" s="9" t="str">
        <f>VLOOKUP(Tabelle1[[#This Row],[bank_name]],list_all_banks!$B$1:$C$691,2,FALSE)</f>
        <v>FR355801929</v>
      </c>
      <c r="D1831" s="6" t="s">
        <v>708</v>
      </c>
      <c r="E1831" s="42" t="str">
        <f t="shared" si="28"/>
        <v>31.12.2014</v>
      </c>
      <c r="F1831" s="9">
        <v>2014</v>
      </c>
      <c r="G1831" s="9">
        <v>1</v>
      </c>
      <c r="H1831" s="9">
        <v>1</v>
      </c>
      <c r="I1831" s="9" t="s">
        <v>1382</v>
      </c>
      <c r="J1831" s="9">
        <v>1</v>
      </c>
      <c r="K1831" s="9" t="s">
        <v>658</v>
      </c>
      <c r="L1831" s="9">
        <v>0</v>
      </c>
      <c r="M1831" s="9" t="s">
        <v>14</v>
      </c>
      <c r="N1831" s="9" t="s">
        <v>19</v>
      </c>
      <c r="P1831" s="9">
        <v>1</v>
      </c>
      <c r="Q1831" s="9">
        <v>0</v>
      </c>
      <c r="R1831" s="9">
        <v>0</v>
      </c>
      <c r="S1831" s="9">
        <v>0</v>
      </c>
      <c r="U1831" s="9">
        <v>0</v>
      </c>
      <c r="V1831" s="9">
        <v>0</v>
      </c>
      <c r="W1831" s="9" t="s">
        <v>1738</v>
      </c>
      <c r="Y1831" s="9" t="s">
        <v>1020</v>
      </c>
      <c r="Z1831" s="9">
        <v>26</v>
      </c>
      <c r="AA1831" s="9">
        <v>138</v>
      </c>
      <c r="AB1831" s="9">
        <v>-11</v>
      </c>
      <c r="AC1831" s="9" t="s">
        <v>20</v>
      </c>
      <c r="AD1831" s="9">
        <v>0</v>
      </c>
      <c r="AE1831" s="9">
        <v>0</v>
      </c>
      <c r="AF1831" s="9" t="s">
        <v>20</v>
      </c>
      <c r="AG1831" s="9" t="s">
        <v>20</v>
      </c>
      <c r="AH1831" s="9">
        <v>0</v>
      </c>
      <c r="AI1831" s="9">
        <v>0</v>
      </c>
      <c r="AK1831" s="9">
        <v>1</v>
      </c>
      <c r="AL1831" s="9">
        <v>0</v>
      </c>
      <c r="AM1831" s="9">
        <v>2</v>
      </c>
      <c r="AN1831" s="9">
        <v>0</v>
      </c>
      <c r="AO1831" s="9">
        <v>0</v>
      </c>
      <c r="AQ1831" s="9">
        <v>3</v>
      </c>
      <c r="AR1831" s="9" t="s">
        <v>20</v>
      </c>
      <c r="AS1831" s="9">
        <v>1</v>
      </c>
      <c r="AT1831" s="9">
        <v>4</v>
      </c>
      <c r="AU1831" s="9">
        <v>2</v>
      </c>
      <c r="AV1831" s="9">
        <v>0</v>
      </c>
      <c r="AW1831" s="9" t="s">
        <v>1382</v>
      </c>
      <c r="AX1831" s="9" t="s">
        <v>1382</v>
      </c>
      <c r="AY1831" s="6" t="s">
        <v>1739</v>
      </c>
      <c r="BA1831" s="63" t="s">
        <v>2759</v>
      </c>
      <c r="BB1831" s="6" t="s">
        <v>1494</v>
      </c>
      <c r="BC1831" s="9"/>
      <c r="BD1831" s="9"/>
      <c r="BE1831" s="9"/>
      <c r="BF1831" s="9"/>
      <c r="BG1831" s="9"/>
      <c r="BI1831" t="s">
        <v>3146</v>
      </c>
    </row>
    <row r="1832" spans="1:61" x14ac:dyDescent="0.25">
      <c r="A1832" s="23" t="s">
        <v>658</v>
      </c>
      <c r="B1832" s="40" t="s">
        <v>707</v>
      </c>
      <c r="C1832" t="str">
        <f>VLOOKUP(Tabelle1[[#This Row],[bank_name]],list_all_banks!$B$1:$C$691,2,FALSE)</f>
        <v>FR355801929</v>
      </c>
      <c r="D1832" s="6" t="s">
        <v>708</v>
      </c>
      <c r="E1832" s="42" t="str">
        <f t="shared" si="28"/>
        <v>31.12.2014</v>
      </c>
      <c r="F1832">
        <v>2014</v>
      </c>
      <c r="G1832">
        <v>1</v>
      </c>
      <c r="H1832">
        <v>1</v>
      </c>
      <c r="I1832" t="s">
        <v>1382</v>
      </c>
      <c r="J1832">
        <v>1</v>
      </c>
      <c r="K1832" t="s">
        <v>658</v>
      </c>
      <c r="L1832">
        <v>0</v>
      </c>
      <c r="M1832" t="s">
        <v>14</v>
      </c>
      <c r="N1832" t="s">
        <v>19</v>
      </c>
      <c r="P1832">
        <v>1</v>
      </c>
      <c r="Q1832">
        <v>0</v>
      </c>
      <c r="R1832">
        <v>0</v>
      </c>
      <c r="S1832">
        <v>0</v>
      </c>
      <c r="U1832">
        <v>0</v>
      </c>
      <c r="V1832">
        <v>0</v>
      </c>
      <c r="W1832" t="s">
        <v>1738</v>
      </c>
      <c r="Y1832" t="s">
        <v>1740</v>
      </c>
      <c r="Z1832" t="s">
        <v>20</v>
      </c>
      <c r="AA1832">
        <v>13</v>
      </c>
      <c r="AB1832" t="s">
        <v>20</v>
      </c>
      <c r="AC1832" t="s">
        <v>20</v>
      </c>
      <c r="AD1832" t="s">
        <v>20</v>
      </c>
      <c r="AE1832" t="s">
        <v>20</v>
      </c>
      <c r="AF1832" t="s">
        <v>20</v>
      </c>
      <c r="AG1832" t="s">
        <v>20</v>
      </c>
      <c r="AH1832">
        <v>0</v>
      </c>
      <c r="AI1832">
        <v>0</v>
      </c>
      <c r="AK1832">
        <v>1</v>
      </c>
      <c r="AL1832">
        <v>0</v>
      </c>
      <c r="AM1832">
        <v>2</v>
      </c>
      <c r="AN1832">
        <v>0</v>
      </c>
      <c r="AO1832">
        <v>0</v>
      </c>
      <c r="AQ1832">
        <v>3</v>
      </c>
      <c r="AR1832" t="s">
        <v>20</v>
      </c>
      <c r="AS1832">
        <v>1</v>
      </c>
      <c r="AT1832">
        <v>4</v>
      </c>
      <c r="AU1832">
        <v>2</v>
      </c>
      <c r="AV1832">
        <v>0</v>
      </c>
      <c r="AW1832" t="s">
        <v>1382</v>
      </c>
      <c r="AX1832" t="s">
        <v>1382</v>
      </c>
      <c r="AY1832" s="6" t="s">
        <v>1739</v>
      </c>
      <c r="BA1832" s="14" t="s">
        <v>2759</v>
      </c>
      <c r="BB1832" s="6" t="s">
        <v>1494</v>
      </c>
      <c r="BG1832" s="9"/>
      <c r="BI1832" t="s">
        <v>3146</v>
      </c>
    </row>
    <row r="1833" spans="1:61" x14ac:dyDescent="0.25">
      <c r="A1833" s="23" t="s">
        <v>658</v>
      </c>
      <c r="B1833" s="40" t="s">
        <v>707</v>
      </c>
      <c r="C1833" t="str">
        <f>VLOOKUP(Tabelle1[[#This Row],[bank_name]],list_all_banks!$B$1:$C$691,2,FALSE)</f>
        <v>FR355801929</v>
      </c>
      <c r="D1833" s="6" t="s">
        <v>708</v>
      </c>
      <c r="E1833" s="42" t="str">
        <f t="shared" si="28"/>
        <v>31.12.2014</v>
      </c>
      <c r="F1833">
        <v>2014</v>
      </c>
      <c r="G1833">
        <v>1</v>
      </c>
      <c r="H1833">
        <v>1</v>
      </c>
      <c r="I1833" t="s">
        <v>1382</v>
      </c>
      <c r="J1833">
        <v>1</v>
      </c>
      <c r="K1833" t="s">
        <v>658</v>
      </c>
      <c r="L1833">
        <v>0</v>
      </c>
      <c r="M1833" t="s">
        <v>14</v>
      </c>
      <c r="N1833" t="s">
        <v>19</v>
      </c>
      <c r="P1833">
        <v>1</v>
      </c>
      <c r="Q1833">
        <v>0</v>
      </c>
      <c r="R1833">
        <v>0</v>
      </c>
      <c r="S1833">
        <v>0</v>
      </c>
      <c r="U1833">
        <v>0</v>
      </c>
      <c r="V1833">
        <v>0</v>
      </c>
      <c r="W1833" t="s">
        <v>1738</v>
      </c>
      <c r="Y1833" t="s">
        <v>1170</v>
      </c>
      <c r="Z1833">
        <v>263</v>
      </c>
      <c r="AA1833">
        <v>775</v>
      </c>
      <c r="AB1833">
        <v>119</v>
      </c>
      <c r="AC1833" t="s">
        <v>20</v>
      </c>
      <c r="AD1833">
        <v>18</v>
      </c>
      <c r="AE1833">
        <v>2</v>
      </c>
      <c r="AF1833" t="s">
        <v>20</v>
      </c>
      <c r="AG1833" t="s">
        <v>20</v>
      </c>
      <c r="AH1833">
        <v>0</v>
      </c>
      <c r="AI1833">
        <v>0</v>
      </c>
      <c r="AK1833">
        <v>1</v>
      </c>
      <c r="AL1833">
        <v>0</v>
      </c>
      <c r="AM1833">
        <v>2</v>
      </c>
      <c r="AN1833">
        <v>0</v>
      </c>
      <c r="AO1833">
        <v>0</v>
      </c>
      <c r="AQ1833">
        <v>3</v>
      </c>
      <c r="AR1833" t="s">
        <v>20</v>
      </c>
      <c r="AS1833">
        <v>1</v>
      </c>
      <c r="AT1833">
        <v>4</v>
      </c>
      <c r="AU1833">
        <v>2</v>
      </c>
      <c r="AV1833">
        <v>0</v>
      </c>
      <c r="AW1833" t="s">
        <v>1382</v>
      </c>
      <c r="AX1833" t="s">
        <v>1382</v>
      </c>
      <c r="AY1833" s="6" t="s">
        <v>1739</v>
      </c>
      <c r="BA1833" s="14" t="s">
        <v>2759</v>
      </c>
      <c r="BB1833" s="6" t="s">
        <v>1494</v>
      </c>
      <c r="BG1833" s="9"/>
      <c r="BI1833" t="s">
        <v>3146</v>
      </c>
    </row>
    <row r="1834" spans="1:61" x14ac:dyDescent="0.25">
      <c r="A1834" s="23" t="s">
        <v>658</v>
      </c>
      <c r="B1834" s="52" t="s">
        <v>707</v>
      </c>
      <c r="C1834" t="str">
        <f>VLOOKUP(Tabelle1[[#This Row],[bank_name]],list_all_banks!$B$1:$C$691,2,FALSE)</f>
        <v>FR355801929</v>
      </c>
      <c r="D1834" s="6" t="s">
        <v>708</v>
      </c>
      <c r="E1834" s="42" t="str">
        <f t="shared" si="28"/>
        <v>31.12.2014</v>
      </c>
      <c r="F1834">
        <v>2014</v>
      </c>
      <c r="G1834">
        <v>1</v>
      </c>
      <c r="H1834">
        <v>1</v>
      </c>
      <c r="I1834" t="s">
        <v>1382</v>
      </c>
      <c r="J1834">
        <v>1</v>
      </c>
      <c r="K1834" t="s">
        <v>658</v>
      </c>
      <c r="L1834">
        <v>0</v>
      </c>
      <c r="M1834" t="s">
        <v>14</v>
      </c>
      <c r="N1834" t="s">
        <v>19</v>
      </c>
      <c r="P1834">
        <v>1</v>
      </c>
      <c r="Q1834">
        <v>0</v>
      </c>
      <c r="R1834">
        <v>0</v>
      </c>
      <c r="S1834">
        <v>0</v>
      </c>
      <c r="U1834">
        <v>0</v>
      </c>
      <c r="V1834">
        <v>0</v>
      </c>
      <c r="W1834" t="s">
        <v>1738</v>
      </c>
      <c r="Y1834" t="s">
        <v>1682</v>
      </c>
      <c r="Z1834">
        <v>0</v>
      </c>
      <c r="AA1834">
        <v>0</v>
      </c>
      <c r="AB1834">
        <v>-33</v>
      </c>
      <c r="AC1834" t="s">
        <v>20</v>
      </c>
      <c r="AD1834">
        <v>0</v>
      </c>
      <c r="AE1834">
        <v>0</v>
      </c>
      <c r="AF1834" t="s">
        <v>20</v>
      </c>
      <c r="AG1834" t="s">
        <v>20</v>
      </c>
      <c r="AH1834">
        <v>0</v>
      </c>
      <c r="AI1834">
        <v>0</v>
      </c>
      <c r="AK1834">
        <v>1</v>
      </c>
      <c r="AL1834">
        <v>0</v>
      </c>
      <c r="AM1834">
        <v>2</v>
      </c>
      <c r="AN1834">
        <v>0</v>
      </c>
      <c r="AO1834">
        <v>0</v>
      </c>
      <c r="AQ1834">
        <v>3</v>
      </c>
      <c r="AR1834" t="s">
        <v>20</v>
      </c>
      <c r="AS1834">
        <v>1</v>
      </c>
      <c r="AT1834">
        <v>4</v>
      </c>
      <c r="AU1834">
        <v>2</v>
      </c>
      <c r="AV1834">
        <v>0</v>
      </c>
      <c r="AW1834" t="s">
        <v>1382</v>
      </c>
      <c r="AX1834" t="s">
        <v>1382</v>
      </c>
      <c r="AY1834" s="6" t="s">
        <v>1739</v>
      </c>
      <c r="BA1834" s="14" t="s">
        <v>2759</v>
      </c>
      <c r="BB1834" s="6" t="s">
        <v>1494</v>
      </c>
      <c r="BG1834" s="9"/>
      <c r="BI1834" t="s">
        <v>3146</v>
      </c>
    </row>
    <row r="1835" spans="1:61" x14ac:dyDescent="0.25">
      <c r="A1835" s="51" t="s">
        <v>658</v>
      </c>
      <c r="B1835" s="52" t="s">
        <v>707</v>
      </c>
      <c r="C1835" s="9" t="str">
        <f>VLOOKUP(Tabelle1[[#This Row],[bank_name]],list_all_banks!$B$1:$C$691,2,FALSE)</f>
        <v>FR355801929</v>
      </c>
      <c r="D1835" s="6" t="s">
        <v>708</v>
      </c>
      <c r="E1835" s="42" t="str">
        <f t="shared" si="28"/>
        <v>31.12.2014</v>
      </c>
      <c r="F1835" s="9">
        <v>2014</v>
      </c>
      <c r="G1835" s="9">
        <v>1</v>
      </c>
      <c r="H1835" s="9">
        <v>1</v>
      </c>
      <c r="I1835" s="9" t="s">
        <v>1382</v>
      </c>
      <c r="J1835" s="9">
        <v>1</v>
      </c>
      <c r="K1835" s="9" t="s">
        <v>658</v>
      </c>
      <c r="L1835" s="9">
        <v>0</v>
      </c>
      <c r="M1835" s="9" t="s">
        <v>14</v>
      </c>
      <c r="N1835" s="9" t="s">
        <v>19</v>
      </c>
      <c r="P1835" s="9">
        <v>1</v>
      </c>
      <c r="Q1835" s="9">
        <v>0</v>
      </c>
      <c r="R1835" s="9">
        <v>0</v>
      </c>
      <c r="S1835" s="9">
        <v>0</v>
      </c>
      <c r="U1835" s="9">
        <v>0</v>
      </c>
      <c r="V1835" s="9">
        <v>0</v>
      </c>
      <c r="W1835" s="9" t="s">
        <v>1738</v>
      </c>
      <c r="Y1835" s="9" t="s">
        <v>1658</v>
      </c>
      <c r="Z1835" s="9">
        <v>2</v>
      </c>
      <c r="AA1835" s="9">
        <v>9</v>
      </c>
      <c r="AB1835" s="9">
        <v>1</v>
      </c>
      <c r="AC1835" s="9" t="s">
        <v>20</v>
      </c>
      <c r="AD1835" s="9">
        <v>0</v>
      </c>
      <c r="AE1835" s="9">
        <v>0</v>
      </c>
      <c r="AF1835" s="9" t="s">
        <v>20</v>
      </c>
      <c r="AG1835" s="9" t="s">
        <v>20</v>
      </c>
      <c r="AH1835" s="9">
        <v>0</v>
      </c>
      <c r="AI1835" s="9">
        <v>0</v>
      </c>
      <c r="AK1835" s="9">
        <v>1</v>
      </c>
      <c r="AL1835" s="9">
        <v>0</v>
      </c>
      <c r="AM1835" s="9">
        <v>2</v>
      </c>
      <c r="AN1835" s="9">
        <v>0</v>
      </c>
      <c r="AO1835" s="9">
        <v>0</v>
      </c>
      <c r="AQ1835" s="9">
        <v>3</v>
      </c>
      <c r="AR1835" s="9" t="s">
        <v>20</v>
      </c>
      <c r="AS1835" s="9">
        <v>1</v>
      </c>
      <c r="AT1835">
        <v>4</v>
      </c>
      <c r="AU1835" s="9">
        <v>2</v>
      </c>
      <c r="AV1835" s="9">
        <v>0</v>
      </c>
      <c r="AW1835" s="9" t="s">
        <v>1382</v>
      </c>
      <c r="AX1835" s="9" t="s">
        <v>1382</v>
      </c>
      <c r="AY1835" s="6" t="s">
        <v>1739</v>
      </c>
      <c r="BA1835" s="63" t="s">
        <v>2759</v>
      </c>
      <c r="BB1835" s="6" t="s">
        <v>1494</v>
      </c>
      <c r="BG1835" s="9"/>
      <c r="BI1835" t="s">
        <v>3146</v>
      </c>
    </row>
    <row r="1836" spans="1:61" x14ac:dyDescent="0.25">
      <c r="A1836" s="23" t="s">
        <v>658</v>
      </c>
      <c r="B1836" s="40" t="s">
        <v>707</v>
      </c>
      <c r="C1836" t="str">
        <f>VLOOKUP(Tabelle1[[#This Row],[bank_name]],list_all_banks!$B$1:$C$691,2,FALSE)</f>
        <v>FR355801929</v>
      </c>
      <c r="D1836" s="6" t="s">
        <v>708</v>
      </c>
      <c r="E1836" s="42" t="str">
        <f t="shared" si="28"/>
        <v>31.12.2014</v>
      </c>
      <c r="F1836">
        <v>2014</v>
      </c>
      <c r="G1836">
        <v>1</v>
      </c>
      <c r="H1836">
        <v>1</v>
      </c>
      <c r="I1836" t="s">
        <v>1382</v>
      </c>
      <c r="J1836">
        <v>1</v>
      </c>
      <c r="K1836" t="s">
        <v>658</v>
      </c>
      <c r="L1836">
        <v>0</v>
      </c>
      <c r="M1836" t="s">
        <v>14</v>
      </c>
      <c r="N1836" t="s">
        <v>19</v>
      </c>
      <c r="P1836">
        <v>1</v>
      </c>
      <c r="Q1836">
        <v>0</v>
      </c>
      <c r="R1836">
        <v>0</v>
      </c>
      <c r="S1836">
        <v>0</v>
      </c>
      <c r="U1836">
        <v>0</v>
      </c>
      <c r="V1836">
        <v>0</v>
      </c>
      <c r="W1836" t="s">
        <v>1738</v>
      </c>
      <c r="Y1836" t="s">
        <v>1289</v>
      </c>
      <c r="Z1836">
        <v>109</v>
      </c>
      <c r="AA1836">
        <v>399</v>
      </c>
      <c r="AB1836">
        <v>53</v>
      </c>
      <c r="AC1836" t="s">
        <v>20</v>
      </c>
      <c r="AD1836">
        <v>15</v>
      </c>
      <c r="AE1836">
        <v>0</v>
      </c>
      <c r="AF1836" t="s">
        <v>20</v>
      </c>
      <c r="AG1836" t="s">
        <v>20</v>
      </c>
      <c r="AH1836">
        <v>0</v>
      </c>
      <c r="AI1836">
        <v>0</v>
      </c>
      <c r="AK1836">
        <v>1</v>
      </c>
      <c r="AL1836">
        <v>0</v>
      </c>
      <c r="AM1836">
        <v>2</v>
      </c>
      <c r="AN1836">
        <v>0</v>
      </c>
      <c r="AO1836">
        <v>0</v>
      </c>
      <c r="AQ1836">
        <v>3</v>
      </c>
      <c r="AR1836" t="s">
        <v>20</v>
      </c>
      <c r="AS1836">
        <v>1</v>
      </c>
      <c r="AT1836">
        <v>4</v>
      </c>
      <c r="AU1836">
        <v>2</v>
      </c>
      <c r="AV1836">
        <v>0</v>
      </c>
      <c r="AW1836" t="s">
        <v>1382</v>
      </c>
      <c r="AX1836" t="s">
        <v>1382</v>
      </c>
      <c r="AY1836" s="6" t="s">
        <v>1739</v>
      </c>
      <c r="BA1836" s="14" t="s">
        <v>2759</v>
      </c>
      <c r="BB1836" s="6" t="s">
        <v>1494</v>
      </c>
      <c r="BG1836" s="9"/>
      <c r="BI1836" t="s">
        <v>3146</v>
      </c>
    </row>
    <row r="1837" spans="1:61" x14ac:dyDescent="0.25">
      <c r="A1837" s="51" t="s">
        <v>658</v>
      </c>
      <c r="B1837" s="52" t="s">
        <v>707</v>
      </c>
      <c r="C1837" s="9" t="str">
        <f>VLOOKUP(Tabelle1[[#This Row],[bank_name]],list_all_banks!$B$1:$C$691,2,FALSE)</f>
        <v>FR355801929</v>
      </c>
      <c r="D1837" s="6" t="s">
        <v>708</v>
      </c>
      <c r="E1837" s="42" t="str">
        <f t="shared" si="28"/>
        <v>31.12.2014</v>
      </c>
      <c r="F1837" s="9">
        <v>2014</v>
      </c>
      <c r="G1837" s="9">
        <v>1</v>
      </c>
      <c r="H1837" s="9">
        <v>1</v>
      </c>
      <c r="I1837" s="9" t="s">
        <v>1382</v>
      </c>
      <c r="J1837" s="9">
        <v>1</v>
      </c>
      <c r="K1837" s="9" t="s">
        <v>658</v>
      </c>
      <c r="L1837" s="9">
        <v>0</v>
      </c>
      <c r="M1837" s="9" t="s">
        <v>14</v>
      </c>
      <c r="N1837" s="9" t="s">
        <v>19</v>
      </c>
      <c r="P1837" s="9">
        <v>1</v>
      </c>
      <c r="Q1837" s="9">
        <v>0</v>
      </c>
      <c r="R1837" s="9">
        <v>0</v>
      </c>
      <c r="S1837" s="9">
        <v>0</v>
      </c>
      <c r="U1837" s="9">
        <v>0</v>
      </c>
      <c r="V1837" s="9">
        <v>0</v>
      </c>
      <c r="W1837" s="9" t="s">
        <v>1738</v>
      </c>
      <c r="Y1837" s="9" t="s">
        <v>293</v>
      </c>
      <c r="Z1837" s="9">
        <v>8</v>
      </c>
      <c r="AA1837" s="9">
        <v>152</v>
      </c>
      <c r="AB1837" s="9">
        <v>-1</v>
      </c>
      <c r="AC1837" s="9" t="s">
        <v>20</v>
      </c>
      <c r="AD1837" s="9">
        <v>0</v>
      </c>
      <c r="AE1837" s="9">
        <v>0</v>
      </c>
      <c r="AF1837" s="9" t="s">
        <v>20</v>
      </c>
      <c r="AG1837" s="9" t="s">
        <v>20</v>
      </c>
      <c r="AH1837" s="9">
        <v>0</v>
      </c>
      <c r="AI1837" s="9">
        <v>0</v>
      </c>
      <c r="AK1837" s="9">
        <v>1</v>
      </c>
      <c r="AL1837" s="9">
        <v>0</v>
      </c>
      <c r="AM1837" s="9">
        <v>2</v>
      </c>
      <c r="AN1837" s="9">
        <v>0</v>
      </c>
      <c r="AO1837" s="9">
        <v>0</v>
      </c>
      <c r="AQ1837" s="9">
        <v>3</v>
      </c>
      <c r="AR1837" s="9" t="s">
        <v>20</v>
      </c>
      <c r="AS1837" s="9">
        <v>1</v>
      </c>
      <c r="AT1837">
        <v>4</v>
      </c>
      <c r="AU1837" s="9">
        <v>2</v>
      </c>
      <c r="AV1837" s="9">
        <v>0</v>
      </c>
      <c r="AW1837" s="9" t="s">
        <v>1382</v>
      </c>
      <c r="AX1837" s="9" t="s">
        <v>1382</v>
      </c>
      <c r="AY1837" s="6" t="s">
        <v>1739</v>
      </c>
      <c r="BA1837" s="63" t="s">
        <v>2759</v>
      </c>
      <c r="BB1837" s="6" t="s">
        <v>1494</v>
      </c>
      <c r="BG1837" s="9"/>
      <c r="BI1837" t="s">
        <v>3146</v>
      </c>
    </row>
    <row r="1838" spans="1:61" x14ac:dyDescent="0.25">
      <c r="A1838" s="51" t="s">
        <v>658</v>
      </c>
      <c r="B1838" s="52" t="s">
        <v>707</v>
      </c>
      <c r="C1838" s="9" t="str">
        <f>VLOOKUP(Tabelle1[[#This Row],[bank_name]],list_all_banks!$B$1:$C$691,2,FALSE)</f>
        <v>FR355801929</v>
      </c>
      <c r="D1838" s="6" t="s">
        <v>708</v>
      </c>
      <c r="E1838" s="42" t="str">
        <f t="shared" si="28"/>
        <v>31.12.2014</v>
      </c>
      <c r="F1838" s="9">
        <v>2014</v>
      </c>
      <c r="G1838" s="9">
        <v>1</v>
      </c>
      <c r="H1838" s="9">
        <v>1</v>
      </c>
      <c r="I1838" s="9" t="s">
        <v>1382</v>
      </c>
      <c r="J1838" s="9">
        <v>1</v>
      </c>
      <c r="K1838" s="9" t="s">
        <v>658</v>
      </c>
      <c r="L1838" s="9">
        <v>0</v>
      </c>
      <c r="M1838" s="9" t="s">
        <v>14</v>
      </c>
      <c r="N1838" s="9" t="s">
        <v>19</v>
      </c>
      <c r="P1838" s="9">
        <v>1</v>
      </c>
      <c r="Q1838" s="9">
        <v>0</v>
      </c>
      <c r="R1838" s="9">
        <v>0</v>
      </c>
      <c r="S1838" s="9">
        <v>0</v>
      </c>
      <c r="U1838" s="9">
        <v>0</v>
      </c>
      <c r="V1838" s="9">
        <v>0</v>
      </c>
      <c r="W1838" s="9" t="s">
        <v>1738</v>
      </c>
      <c r="Y1838" s="9" t="s">
        <v>1741</v>
      </c>
      <c r="Z1838" s="9">
        <v>2</v>
      </c>
      <c r="AA1838" s="9">
        <v>7</v>
      </c>
      <c r="AB1838" s="9">
        <v>0</v>
      </c>
      <c r="AC1838" s="9" t="s">
        <v>20</v>
      </c>
      <c r="AD1838" s="9">
        <v>0</v>
      </c>
      <c r="AE1838" s="9">
        <v>0</v>
      </c>
      <c r="AF1838" s="9" t="s">
        <v>20</v>
      </c>
      <c r="AG1838" s="9" t="s">
        <v>20</v>
      </c>
      <c r="AH1838" s="9">
        <v>0</v>
      </c>
      <c r="AI1838" s="9">
        <v>0</v>
      </c>
      <c r="AK1838" s="9">
        <v>1</v>
      </c>
      <c r="AL1838" s="9">
        <v>0</v>
      </c>
      <c r="AM1838" s="9">
        <v>2</v>
      </c>
      <c r="AN1838" s="9">
        <v>0</v>
      </c>
      <c r="AO1838" s="9">
        <v>0</v>
      </c>
      <c r="AQ1838" s="9">
        <v>3</v>
      </c>
      <c r="AR1838" s="9" t="s">
        <v>20</v>
      </c>
      <c r="AS1838" s="9">
        <v>1</v>
      </c>
      <c r="AT1838">
        <v>4</v>
      </c>
      <c r="AU1838" s="9">
        <v>2</v>
      </c>
      <c r="AV1838" s="9">
        <v>0</v>
      </c>
      <c r="AW1838" s="9" t="s">
        <v>1382</v>
      </c>
      <c r="AX1838" s="9" t="s">
        <v>1382</v>
      </c>
      <c r="AY1838" s="6" t="s">
        <v>1739</v>
      </c>
      <c r="BA1838" s="63" t="s">
        <v>2759</v>
      </c>
      <c r="BB1838" s="6" t="s">
        <v>1494</v>
      </c>
      <c r="BG1838" s="9"/>
      <c r="BI1838" t="s">
        <v>3146</v>
      </c>
    </row>
    <row r="1839" spans="1:61" ht="15.75" thickBot="1" x14ac:dyDescent="0.3">
      <c r="A1839" s="57" t="s">
        <v>658</v>
      </c>
      <c r="B1839" s="48" t="s">
        <v>707</v>
      </c>
      <c r="C1839" s="57" t="str">
        <f>VLOOKUP(Tabelle1[[#This Row],[bank_name]],list_all_banks!$B$1:$C$691,2,FALSE)</f>
        <v>FR355801929</v>
      </c>
      <c r="D1839" s="56" t="s">
        <v>708</v>
      </c>
      <c r="E1839" s="46" t="str">
        <f t="shared" si="28"/>
        <v>31.12.2014</v>
      </c>
      <c r="F1839" s="57">
        <v>2014</v>
      </c>
      <c r="G1839" s="57">
        <v>1</v>
      </c>
      <c r="H1839" s="57">
        <v>1</v>
      </c>
      <c r="I1839" s="57" t="s">
        <v>1382</v>
      </c>
      <c r="J1839" s="57">
        <v>1</v>
      </c>
      <c r="K1839" s="57" t="s">
        <v>658</v>
      </c>
      <c r="L1839" s="57">
        <v>0</v>
      </c>
      <c r="M1839" s="57" t="s">
        <v>14</v>
      </c>
      <c r="N1839" s="57" t="s">
        <v>19</v>
      </c>
      <c r="O1839" s="56"/>
      <c r="P1839" s="57">
        <v>1</v>
      </c>
      <c r="Q1839" s="57">
        <v>0</v>
      </c>
      <c r="R1839" s="57">
        <v>0</v>
      </c>
      <c r="S1839" s="57">
        <v>0</v>
      </c>
      <c r="T1839" s="56"/>
      <c r="U1839" s="57">
        <v>0</v>
      </c>
      <c r="V1839" s="57">
        <v>0</v>
      </c>
      <c r="W1839" s="57" t="s">
        <v>1738</v>
      </c>
      <c r="X1839" s="56"/>
      <c r="Y1839" s="57" t="s">
        <v>1659</v>
      </c>
      <c r="Z1839" s="57">
        <v>66</v>
      </c>
      <c r="AA1839" s="57">
        <v>214</v>
      </c>
      <c r="AB1839" s="57">
        <v>20</v>
      </c>
      <c r="AC1839" s="57" t="s">
        <v>20</v>
      </c>
      <c r="AD1839" s="57">
        <v>2</v>
      </c>
      <c r="AE1839" s="57">
        <v>0</v>
      </c>
      <c r="AF1839" s="57" t="s">
        <v>20</v>
      </c>
      <c r="AG1839" s="57" t="s">
        <v>20</v>
      </c>
      <c r="AH1839" s="57">
        <v>0</v>
      </c>
      <c r="AI1839" s="57">
        <v>0</v>
      </c>
      <c r="AJ1839" s="56"/>
      <c r="AK1839" s="57">
        <v>1</v>
      </c>
      <c r="AL1839" s="57">
        <v>0</v>
      </c>
      <c r="AM1839" s="57">
        <v>2</v>
      </c>
      <c r="AN1839" s="57">
        <v>0</v>
      </c>
      <c r="AO1839" s="57">
        <v>0</v>
      </c>
      <c r="AP1839" s="56"/>
      <c r="AQ1839" s="57">
        <v>3</v>
      </c>
      <c r="AR1839" s="57" t="s">
        <v>20</v>
      </c>
      <c r="AS1839" s="57">
        <v>1</v>
      </c>
      <c r="AT1839" s="44">
        <v>4</v>
      </c>
      <c r="AU1839" s="57">
        <v>2</v>
      </c>
      <c r="AV1839" s="57">
        <v>0</v>
      </c>
      <c r="AW1839" s="57" t="s">
        <v>1382</v>
      </c>
      <c r="AX1839" s="57" t="s">
        <v>1382</v>
      </c>
      <c r="AY1839" s="56" t="s">
        <v>1739</v>
      </c>
      <c r="AZ1839" s="122"/>
      <c r="BA1839" s="59" t="s">
        <v>2759</v>
      </c>
      <c r="BB1839" s="56" t="s">
        <v>1494</v>
      </c>
      <c r="BG1839" s="9"/>
      <c r="BI1839" t="s">
        <v>3146</v>
      </c>
    </row>
    <row r="1840" spans="1:61" x14ac:dyDescent="0.25">
      <c r="A1840" s="23" t="s">
        <v>658</v>
      </c>
      <c r="B1840" s="40" t="s">
        <v>707</v>
      </c>
      <c r="C1840" t="str">
        <f>VLOOKUP(Tabelle1[[#This Row],[bank_name]],list_all_banks!$B$1:$C$691,2,FALSE)</f>
        <v>FR355801929</v>
      </c>
      <c r="D1840" s="6" t="s">
        <v>708</v>
      </c>
      <c r="E1840" s="42" t="str">
        <f t="shared" si="28"/>
        <v>31.12.2014</v>
      </c>
      <c r="F1840">
        <v>2014</v>
      </c>
      <c r="G1840">
        <v>1</v>
      </c>
      <c r="H1840">
        <v>1</v>
      </c>
      <c r="I1840" t="s">
        <v>1382</v>
      </c>
      <c r="J1840">
        <v>1</v>
      </c>
      <c r="K1840" t="s">
        <v>658</v>
      </c>
      <c r="L1840">
        <v>0</v>
      </c>
      <c r="M1840" t="s">
        <v>14</v>
      </c>
      <c r="N1840" t="s">
        <v>19</v>
      </c>
      <c r="P1840">
        <v>1</v>
      </c>
      <c r="Q1840">
        <v>0</v>
      </c>
      <c r="R1840">
        <v>0</v>
      </c>
      <c r="S1840">
        <v>0</v>
      </c>
      <c r="U1840">
        <v>0</v>
      </c>
      <c r="V1840">
        <v>0</v>
      </c>
      <c r="W1840" t="s">
        <v>1738</v>
      </c>
      <c r="Y1840" t="s">
        <v>1363</v>
      </c>
      <c r="Z1840">
        <v>0</v>
      </c>
      <c r="AA1840">
        <v>2</v>
      </c>
      <c r="AB1840">
        <v>-1</v>
      </c>
      <c r="AC1840" t="s">
        <v>20</v>
      </c>
      <c r="AD1840">
        <v>0</v>
      </c>
      <c r="AE1840">
        <v>0</v>
      </c>
      <c r="AF1840" t="s">
        <v>20</v>
      </c>
      <c r="AG1840" t="s">
        <v>20</v>
      </c>
      <c r="AH1840">
        <v>0</v>
      </c>
      <c r="AI1840">
        <v>0</v>
      </c>
      <c r="AK1840">
        <v>1</v>
      </c>
      <c r="AL1840">
        <v>0</v>
      </c>
      <c r="AM1840">
        <v>2</v>
      </c>
      <c r="AN1840">
        <v>0</v>
      </c>
      <c r="AO1840">
        <v>0</v>
      </c>
      <c r="AQ1840">
        <v>3</v>
      </c>
      <c r="AR1840" t="s">
        <v>20</v>
      </c>
      <c r="AS1840">
        <v>1</v>
      </c>
      <c r="AT1840">
        <v>4</v>
      </c>
      <c r="AU1840">
        <v>2</v>
      </c>
      <c r="AV1840">
        <v>0</v>
      </c>
      <c r="AW1840" t="s">
        <v>1382</v>
      </c>
      <c r="AX1840" t="s">
        <v>1382</v>
      </c>
      <c r="AY1840" s="6" t="s">
        <v>1739</v>
      </c>
      <c r="BA1840" s="14" t="s">
        <v>2759</v>
      </c>
      <c r="BB1840" s="6" t="s">
        <v>1494</v>
      </c>
      <c r="BG1840" s="9"/>
      <c r="BI1840" t="s">
        <v>3146</v>
      </c>
    </row>
    <row r="1841" spans="1:61" x14ac:dyDescent="0.25">
      <c r="A1841" s="23" t="s">
        <v>658</v>
      </c>
      <c r="B1841" s="40" t="s">
        <v>707</v>
      </c>
      <c r="C1841" t="str">
        <f>VLOOKUP(Tabelle1[[#This Row],[bank_name]],list_all_banks!$B$1:$C$691,2,FALSE)</f>
        <v>FR355801929</v>
      </c>
      <c r="D1841" s="6" t="s">
        <v>708</v>
      </c>
      <c r="E1841" s="42" t="str">
        <f t="shared" si="28"/>
        <v>31.12.2014</v>
      </c>
      <c r="F1841">
        <v>2014</v>
      </c>
      <c r="G1841">
        <v>1</v>
      </c>
      <c r="H1841">
        <v>1</v>
      </c>
      <c r="I1841" t="s">
        <v>1382</v>
      </c>
      <c r="J1841">
        <v>1</v>
      </c>
      <c r="K1841" t="s">
        <v>658</v>
      </c>
      <c r="L1841">
        <v>0</v>
      </c>
      <c r="M1841" t="s">
        <v>14</v>
      </c>
      <c r="N1841" t="s">
        <v>19</v>
      </c>
      <c r="P1841">
        <v>1</v>
      </c>
      <c r="Q1841">
        <v>0</v>
      </c>
      <c r="R1841">
        <v>0</v>
      </c>
      <c r="S1841">
        <v>0</v>
      </c>
      <c r="U1841">
        <v>0</v>
      </c>
      <c r="V1841">
        <v>0</v>
      </c>
      <c r="W1841" t="s">
        <v>1738</v>
      </c>
      <c r="Y1841" t="s">
        <v>1651</v>
      </c>
      <c r="Z1841">
        <v>87</v>
      </c>
      <c r="AA1841">
        <v>350</v>
      </c>
      <c r="AB1841">
        <v>3</v>
      </c>
      <c r="AC1841" t="s">
        <v>20</v>
      </c>
      <c r="AD1841">
        <v>1</v>
      </c>
      <c r="AE1841">
        <v>0</v>
      </c>
      <c r="AF1841" t="s">
        <v>20</v>
      </c>
      <c r="AG1841" t="s">
        <v>20</v>
      </c>
      <c r="AH1841">
        <v>0</v>
      </c>
      <c r="AI1841">
        <v>0</v>
      </c>
      <c r="AK1841">
        <v>1</v>
      </c>
      <c r="AL1841">
        <v>0</v>
      </c>
      <c r="AM1841">
        <v>2</v>
      </c>
      <c r="AN1841">
        <v>0</v>
      </c>
      <c r="AO1841">
        <v>0</v>
      </c>
      <c r="AQ1841">
        <v>3</v>
      </c>
      <c r="AR1841" t="s">
        <v>20</v>
      </c>
      <c r="AS1841">
        <v>1</v>
      </c>
      <c r="AT1841">
        <v>4</v>
      </c>
      <c r="AU1841">
        <v>2</v>
      </c>
      <c r="AV1841">
        <v>0</v>
      </c>
      <c r="AW1841" t="s">
        <v>1382</v>
      </c>
      <c r="AX1841" t="s">
        <v>1382</v>
      </c>
      <c r="AY1841" s="6" t="s">
        <v>1739</v>
      </c>
      <c r="BA1841" s="14" t="s">
        <v>2759</v>
      </c>
      <c r="BB1841" s="6" t="s">
        <v>1494</v>
      </c>
      <c r="BG1841" s="9"/>
      <c r="BI1841" t="s">
        <v>3146</v>
      </c>
    </row>
    <row r="1842" spans="1:61" x14ac:dyDescent="0.25">
      <c r="A1842" s="51" t="s">
        <v>658</v>
      </c>
      <c r="B1842" s="52" t="s">
        <v>707</v>
      </c>
      <c r="C1842" s="9" t="str">
        <f>VLOOKUP(Tabelle1[[#This Row],[bank_name]],list_all_banks!$B$1:$C$691,2,FALSE)</f>
        <v>FR355801929</v>
      </c>
      <c r="D1842" s="6" t="s">
        <v>708</v>
      </c>
      <c r="E1842" s="42" t="str">
        <f t="shared" si="28"/>
        <v>31.12.2014</v>
      </c>
      <c r="F1842" s="9">
        <v>2014</v>
      </c>
      <c r="G1842" s="9">
        <v>1</v>
      </c>
      <c r="H1842" s="9">
        <v>1</v>
      </c>
      <c r="I1842" s="9" t="s">
        <v>1382</v>
      </c>
      <c r="J1842" s="9">
        <v>1</v>
      </c>
      <c r="K1842" s="9" t="s">
        <v>658</v>
      </c>
      <c r="L1842" s="9">
        <v>0</v>
      </c>
      <c r="M1842" s="9" t="s">
        <v>14</v>
      </c>
      <c r="N1842" s="9" t="s">
        <v>19</v>
      </c>
      <c r="P1842" s="9">
        <v>1</v>
      </c>
      <c r="Q1842" s="9">
        <v>0</v>
      </c>
      <c r="R1842" s="9">
        <v>0</v>
      </c>
      <c r="S1842" s="9">
        <v>0</v>
      </c>
      <c r="U1842" s="9">
        <v>0</v>
      </c>
      <c r="V1842" s="9">
        <v>0</v>
      </c>
      <c r="W1842" s="9" t="s">
        <v>1738</v>
      </c>
      <c r="Y1842" s="9" t="s">
        <v>1742</v>
      </c>
      <c r="Z1842" s="9">
        <v>0</v>
      </c>
      <c r="AA1842" s="9">
        <v>0</v>
      </c>
      <c r="AB1842" s="9">
        <v>15</v>
      </c>
      <c r="AC1842" s="9" t="s">
        <v>20</v>
      </c>
      <c r="AD1842" s="9">
        <v>0</v>
      </c>
      <c r="AE1842" s="9">
        <v>0</v>
      </c>
      <c r="AF1842" s="9" t="s">
        <v>20</v>
      </c>
      <c r="AG1842" s="9" t="s">
        <v>20</v>
      </c>
      <c r="AH1842" s="9">
        <v>0</v>
      </c>
      <c r="AI1842" s="9">
        <v>0</v>
      </c>
      <c r="AK1842" s="9">
        <v>1</v>
      </c>
      <c r="AL1842" s="9">
        <v>0</v>
      </c>
      <c r="AM1842" s="9">
        <v>2</v>
      </c>
      <c r="AN1842" s="9">
        <v>0</v>
      </c>
      <c r="AO1842" s="9">
        <v>0</v>
      </c>
      <c r="AQ1842" s="9">
        <v>3</v>
      </c>
      <c r="AR1842" s="9" t="s">
        <v>20</v>
      </c>
      <c r="AS1842" s="9">
        <v>1</v>
      </c>
      <c r="AT1842">
        <v>4</v>
      </c>
      <c r="AU1842" s="9">
        <v>2</v>
      </c>
      <c r="AV1842" s="9">
        <v>0</v>
      </c>
      <c r="AW1842" s="9" t="s">
        <v>1382</v>
      </c>
      <c r="AX1842" s="9" t="s">
        <v>1382</v>
      </c>
      <c r="AY1842" s="6" t="s">
        <v>1739</v>
      </c>
      <c r="BA1842" s="63" t="s">
        <v>2759</v>
      </c>
      <c r="BB1842" s="6" t="s">
        <v>1494</v>
      </c>
      <c r="BG1842" s="9"/>
      <c r="BI1842" t="s">
        <v>3146</v>
      </c>
    </row>
    <row r="1843" spans="1:61" x14ac:dyDescent="0.25">
      <c r="A1843" s="23" t="s">
        <v>658</v>
      </c>
      <c r="B1843" s="40" t="s">
        <v>707</v>
      </c>
      <c r="C1843" t="str">
        <f>VLOOKUP(Tabelle1[[#This Row],[bank_name]],list_all_banks!$B$1:$C$691,2,FALSE)</f>
        <v>FR355801929</v>
      </c>
      <c r="D1843" s="6" t="s">
        <v>708</v>
      </c>
      <c r="E1843" s="42" t="str">
        <f t="shared" si="28"/>
        <v>31.12.2014</v>
      </c>
      <c r="F1843">
        <v>2014</v>
      </c>
      <c r="G1843">
        <v>1</v>
      </c>
      <c r="H1843">
        <v>1</v>
      </c>
      <c r="I1843" t="s">
        <v>1382</v>
      </c>
      <c r="J1843">
        <v>1</v>
      </c>
      <c r="K1843" t="s">
        <v>658</v>
      </c>
      <c r="L1843">
        <v>0</v>
      </c>
      <c r="M1843" t="s">
        <v>14</v>
      </c>
      <c r="N1843" t="s">
        <v>19</v>
      </c>
      <c r="P1843">
        <v>1</v>
      </c>
      <c r="Q1843">
        <v>0</v>
      </c>
      <c r="R1843">
        <v>0</v>
      </c>
      <c r="S1843">
        <v>0</v>
      </c>
      <c r="U1843">
        <v>0</v>
      </c>
      <c r="V1843">
        <v>0</v>
      </c>
      <c r="W1843" t="s">
        <v>1738</v>
      </c>
      <c r="Y1843" t="s">
        <v>1650</v>
      </c>
      <c r="Z1843">
        <v>128</v>
      </c>
      <c r="AA1843">
        <v>84</v>
      </c>
      <c r="AB1843">
        <v>169</v>
      </c>
      <c r="AC1843" t="s">
        <v>20</v>
      </c>
      <c r="AD1843">
        <v>9</v>
      </c>
      <c r="AE1843">
        <v>29</v>
      </c>
      <c r="AF1843" t="s">
        <v>20</v>
      </c>
      <c r="AG1843" t="s">
        <v>20</v>
      </c>
      <c r="AH1843">
        <v>0</v>
      </c>
      <c r="AI1843">
        <v>0</v>
      </c>
      <c r="AK1843">
        <v>1</v>
      </c>
      <c r="AL1843">
        <v>0</v>
      </c>
      <c r="AM1843">
        <v>2</v>
      </c>
      <c r="AN1843">
        <v>0</v>
      </c>
      <c r="AO1843">
        <v>0</v>
      </c>
      <c r="AQ1843">
        <v>3</v>
      </c>
      <c r="AR1843" t="s">
        <v>20</v>
      </c>
      <c r="AS1843">
        <v>1</v>
      </c>
      <c r="AT1843">
        <v>4</v>
      </c>
      <c r="AU1843">
        <v>2</v>
      </c>
      <c r="AV1843">
        <v>0</v>
      </c>
      <c r="AW1843" t="s">
        <v>1382</v>
      </c>
      <c r="AX1843" t="s">
        <v>1382</v>
      </c>
      <c r="AY1843" s="6" t="s">
        <v>1739</v>
      </c>
      <c r="BA1843" s="14" t="s">
        <v>2759</v>
      </c>
      <c r="BB1843" s="6" t="s">
        <v>1494</v>
      </c>
      <c r="BG1843" s="9"/>
      <c r="BI1843" t="s">
        <v>3146</v>
      </c>
    </row>
    <row r="1844" spans="1:61" x14ac:dyDescent="0.25">
      <c r="A1844" s="23" t="s">
        <v>658</v>
      </c>
      <c r="B1844" s="40" t="s">
        <v>707</v>
      </c>
      <c r="C1844" t="str">
        <f>VLOOKUP(Tabelle1[[#This Row],[bank_name]],list_all_banks!$B$1:$C$691,2,FALSE)</f>
        <v>FR355801929</v>
      </c>
      <c r="D1844" s="6" t="s">
        <v>708</v>
      </c>
      <c r="E1844" s="42" t="str">
        <f t="shared" si="28"/>
        <v>31.12.2015</v>
      </c>
      <c r="F1844">
        <v>2015</v>
      </c>
      <c r="G1844">
        <v>1</v>
      </c>
      <c r="H1844">
        <v>1</v>
      </c>
      <c r="I1844" t="s">
        <v>1382</v>
      </c>
      <c r="J1844">
        <v>1</v>
      </c>
      <c r="K1844" t="s">
        <v>658</v>
      </c>
      <c r="L1844">
        <v>0</v>
      </c>
      <c r="M1844" t="s">
        <v>14</v>
      </c>
      <c r="N1844" t="s">
        <v>19</v>
      </c>
      <c r="P1844">
        <v>1</v>
      </c>
      <c r="Q1844">
        <v>0</v>
      </c>
      <c r="R1844">
        <v>0</v>
      </c>
      <c r="S1844">
        <v>0</v>
      </c>
      <c r="U1844">
        <v>0</v>
      </c>
      <c r="V1844">
        <v>0</v>
      </c>
      <c r="W1844" t="s">
        <v>1738</v>
      </c>
      <c r="Y1844" t="s">
        <v>820</v>
      </c>
      <c r="Z1844">
        <v>43</v>
      </c>
      <c r="AA1844">
        <v>47</v>
      </c>
      <c r="AB1844">
        <v>32</v>
      </c>
      <c r="AC1844" t="s">
        <v>20</v>
      </c>
      <c r="AD1844">
        <v>7</v>
      </c>
      <c r="AE1844">
        <v>-1</v>
      </c>
      <c r="AF1844" t="s">
        <v>20</v>
      </c>
      <c r="AG1844" t="s">
        <v>20</v>
      </c>
      <c r="AH1844">
        <v>0</v>
      </c>
      <c r="AI1844">
        <v>0</v>
      </c>
      <c r="AK1844">
        <v>1</v>
      </c>
      <c r="AL1844">
        <v>0</v>
      </c>
      <c r="AM1844">
        <v>2</v>
      </c>
      <c r="AN1844">
        <v>0</v>
      </c>
      <c r="AO1844">
        <v>0</v>
      </c>
      <c r="AQ1844">
        <v>3</v>
      </c>
      <c r="AR1844" t="s">
        <v>20</v>
      </c>
      <c r="AS1844">
        <v>1</v>
      </c>
      <c r="AT1844">
        <v>4</v>
      </c>
      <c r="AU1844">
        <v>2</v>
      </c>
      <c r="AV1844">
        <v>0</v>
      </c>
      <c r="AW1844" t="s">
        <v>1382</v>
      </c>
      <c r="AX1844" t="s">
        <v>1382</v>
      </c>
      <c r="AY1844" s="6" t="s">
        <v>1743</v>
      </c>
      <c r="BA1844" s="14" t="s">
        <v>2760</v>
      </c>
      <c r="BB1844" s="6" t="s">
        <v>1495</v>
      </c>
      <c r="BG1844" s="9"/>
      <c r="BI1844" t="s">
        <v>3146</v>
      </c>
    </row>
    <row r="1845" spans="1:61" x14ac:dyDescent="0.25">
      <c r="A1845" s="23" t="s">
        <v>658</v>
      </c>
      <c r="B1845" s="40" t="s">
        <v>707</v>
      </c>
      <c r="C1845" t="str">
        <f>VLOOKUP(Tabelle1[[#This Row],[bank_name]],list_all_banks!$B$1:$C$691,2,FALSE)</f>
        <v>FR355801929</v>
      </c>
      <c r="D1845" s="6" t="s">
        <v>708</v>
      </c>
      <c r="E1845" s="42" t="str">
        <f t="shared" ref="E1845:E1908" si="29">CONCATENATE($E$2,F1845)</f>
        <v>31.12.2015</v>
      </c>
      <c r="F1845">
        <v>2015</v>
      </c>
      <c r="G1845">
        <v>1</v>
      </c>
      <c r="H1845">
        <v>1</v>
      </c>
      <c r="I1845" t="s">
        <v>1382</v>
      </c>
      <c r="J1845">
        <v>1</v>
      </c>
      <c r="K1845" t="s">
        <v>658</v>
      </c>
      <c r="L1845">
        <v>0</v>
      </c>
      <c r="M1845" t="s">
        <v>14</v>
      </c>
      <c r="N1845" t="s">
        <v>19</v>
      </c>
      <c r="P1845">
        <v>1</v>
      </c>
      <c r="Q1845">
        <v>0</v>
      </c>
      <c r="R1845">
        <v>0</v>
      </c>
      <c r="S1845">
        <v>0</v>
      </c>
      <c r="U1845">
        <v>0</v>
      </c>
      <c r="V1845">
        <v>0</v>
      </c>
      <c r="W1845" t="s">
        <v>1738</v>
      </c>
      <c r="Y1845" t="s">
        <v>1</v>
      </c>
      <c r="Z1845">
        <v>1203</v>
      </c>
      <c r="AA1845">
        <v>7071</v>
      </c>
      <c r="AB1845">
        <v>276</v>
      </c>
      <c r="AC1845" t="s">
        <v>20</v>
      </c>
      <c r="AD1845">
        <v>113</v>
      </c>
      <c r="AE1845">
        <v>-37</v>
      </c>
      <c r="AF1845" t="s">
        <v>20</v>
      </c>
      <c r="AG1845" t="s">
        <v>20</v>
      </c>
      <c r="AH1845">
        <v>0</v>
      </c>
      <c r="AI1845">
        <v>0</v>
      </c>
      <c r="AK1845">
        <v>1</v>
      </c>
      <c r="AL1845">
        <v>0</v>
      </c>
      <c r="AM1845">
        <v>2</v>
      </c>
      <c r="AN1845">
        <v>0</v>
      </c>
      <c r="AO1845">
        <v>0</v>
      </c>
      <c r="AQ1845">
        <v>3</v>
      </c>
      <c r="AR1845" t="s">
        <v>20</v>
      </c>
      <c r="AS1845">
        <v>1</v>
      </c>
      <c r="AT1845">
        <v>4</v>
      </c>
      <c r="AU1845">
        <v>2</v>
      </c>
      <c r="AV1845">
        <v>0</v>
      </c>
      <c r="AW1845" t="s">
        <v>1382</v>
      </c>
      <c r="AX1845" t="s">
        <v>1382</v>
      </c>
      <c r="AY1845" s="6" t="s">
        <v>1743</v>
      </c>
      <c r="BA1845" s="14" t="s">
        <v>2760</v>
      </c>
      <c r="BB1845" s="6" t="s">
        <v>1495</v>
      </c>
      <c r="BG1845" s="9"/>
      <c r="BI1845" t="s">
        <v>3146</v>
      </c>
    </row>
    <row r="1846" spans="1:61" x14ac:dyDescent="0.25">
      <c r="A1846" s="23" t="s">
        <v>658</v>
      </c>
      <c r="B1846" s="40" t="s">
        <v>707</v>
      </c>
      <c r="C1846" t="str">
        <f>VLOOKUP(Tabelle1[[#This Row],[bank_name]],list_all_banks!$B$1:$C$691,2,FALSE)</f>
        <v>FR355801929</v>
      </c>
      <c r="D1846" s="6" t="s">
        <v>708</v>
      </c>
      <c r="E1846" s="42" t="str">
        <f t="shared" si="29"/>
        <v>31.12.2015</v>
      </c>
      <c r="F1846">
        <v>2015</v>
      </c>
      <c r="G1846">
        <v>1</v>
      </c>
      <c r="H1846">
        <v>1</v>
      </c>
      <c r="I1846" t="s">
        <v>1382</v>
      </c>
      <c r="J1846">
        <v>1</v>
      </c>
      <c r="K1846" t="s">
        <v>658</v>
      </c>
      <c r="L1846">
        <v>0</v>
      </c>
      <c r="M1846" t="s">
        <v>14</v>
      </c>
      <c r="N1846" t="s">
        <v>19</v>
      </c>
      <c r="P1846">
        <v>1</v>
      </c>
      <c r="Q1846">
        <v>0</v>
      </c>
      <c r="R1846">
        <v>0</v>
      </c>
      <c r="S1846">
        <v>0</v>
      </c>
      <c r="U1846">
        <v>0</v>
      </c>
      <c r="V1846">
        <v>0</v>
      </c>
      <c r="W1846" t="s">
        <v>1738</v>
      </c>
      <c r="Y1846" t="s">
        <v>239</v>
      </c>
      <c r="Z1846">
        <v>126</v>
      </c>
      <c r="AA1846">
        <v>574</v>
      </c>
      <c r="AB1846">
        <v>33</v>
      </c>
      <c r="AC1846" t="s">
        <v>20</v>
      </c>
      <c r="AD1846">
        <v>6</v>
      </c>
      <c r="AE1846">
        <v>-2</v>
      </c>
      <c r="AF1846" t="s">
        <v>20</v>
      </c>
      <c r="AG1846" t="s">
        <v>20</v>
      </c>
      <c r="AH1846">
        <v>0</v>
      </c>
      <c r="AI1846">
        <v>0</v>
      </c>
      <c r="AK1846">
        <v>1</v>
      </c>
      <c r="AL1846">
        <v>0</v>
      </c>
      <c r="AM1846">
        <v>2</v>
      </c>
      <c r="AN1846">
        <v>0</v>
      </c>
      <c r="AO1846">
        <v>0</v>
      </c>
      <c r="AQ1846">
        <v>3</v>
      </c>
      <c r="AR1846" t="s">
        <v>20</v>
      </c>
      <c r="AS1846">
        <v>1</v>
      </c>
      <c r="AT1846">
        <v>4</v>
      </c>
      <c r="AU1846">
        <v>2</v>
      </c>
      <c r="AV1846">
        <v>0</v>
      </c>
      <c r="AW1846" t="s">
        <v>1382</v>
      </c>
      <c r="AX1846" t="s">
        <v>1382</v>
      </c>
      <c r="AY1846" s="6" t="s">
        <v>1743</v>
      </c>
      <c r="BA1846" s="14" t="s">
        <v>2760</v>
      </c>
      <c r="BB1846" s="6" t="s">
        <v>1495</v>
      </c>
      <c r="BG1846" s="9"/>
      <c r="BI1846" t="s">
        <v>3146</v>
      </c>
    </row>
    <row r="1847" spans="1:61" x14ac:dyDescent="0.25">
      <c r="A1847" s="23" t="s">
        <v>658</v>
      </c>
      <c r="B1847" s="40" t="s">
        <v>707</v>
      </c>
      <c r="C1847" t="str">
        <f>VLOOKUP(Tabelle1[[#This Row],[bank_name]],list_all_banks!$B$1:$C$691,2,FALSE)</f>
        <v>FR355801929</v>
      </c>
      <c r="D1847" s="6" t="s">
        <v>708</v>
      </c>
      <c r="E1847" s="42" t="str">
        <f t="shared" si="29"/>
        <v>31.12.2015</v>
      </c>
      <c r="F1847">
        <v>2015</v>
      </c>
      <c r="G1847">
        <v>1</v>
      </c>
      <c r="H1847">
        <v>1</v>
      </c>
      <c r="I1847" t="s">
        <v>1382</v>
      </c>
      <c r="J1847">
        <v>1</v>
      </c>
      <c r="K1847" t="s">
        <v>658</v>
      </c>
      <c r="L1847">
        <v>0</v>
      </c>
      <c r="M1847" t="s">
        <v>14</v>
      </c>
      <c r="N1847" t="s">
        <v>19</v>
      </c>
      <c r="P1847">
        <v>1</v>
      </c>
      <c r="Q1847">
        <v>0</v>
      </c>
      <c r="R1847">
        <v>0</v>
      </c>
      <c r="S1847">
        <v>0</v>
      </c>
      <c r="U1847">
        <v>0</v>
      </c>
      <c r="V1847">
        <v>0</v>
      </c>
      <c r="W1847" t="s">
        <v>1738</v>
      </c>
      <c r="Y1847" t="s">
        <v>493</v>
      </c>
      <c r="Z1847">
        <v>255</v>
      </c>
      <c r="AA1847">
        <v>1511</v>
      </c>
      <c r="AB1847">
        <v>106</v>
      </c>
      <c r="AC1847" t="s">
        <v>20</v>
      </c>
      <c r="AD1847">
        <v>23</v>
      </c>
      <c r="AE1847">
        <v>0</v>
      </c>
      <c r="AF1847" t="s">
        <v>20</v>
      </c>
      <c r="AG1847" t="s">
        <v>20</v>
      </c>
      <c r="AH1847">
        <v>0</v>
      </c>
      <c r="AI1847">
        <v>0</v>
      </c>
      <c r="AK1847">
        <v>1</v>
      </c>
      <c r="AL1847">
        <v>0</v>
      </c>
      <c r="AM1847">
        <v>2</v>
      </c>
      <c r="AN1847">
        <v>0</v>
      </c>
      <c r="AO1847">
        <v>0</v>
      </c>
      <c r="AQ1847">
        <v>3</v>
      </c>
      <c r="AR1847" t="s">
        <v>20</v>
      </c>
      <c r="AS1847">
        <v>1</v>
      </c>
      <c r="AT1847">
        <v>4</v>
      </c>
      <c r="AU1847">
        <v>2</v>
      </c>
      <c r="AV1847">
        <v>0</v>
      </c>
      <c r="AW1847" t="s">
        <v>1382</v>
      </c>
      <c r="AX1847" t="s">
        <v>1382</v>
      </c>
      <c r="AY1847" s="6" t="s">
        <v>1743</v>
      </c>
      <c r="BA1847" s="14" t="s">
        <v>2760</v>
      </c>
      <c r="BB1847" s="6" t="s">
        <v>1495</v>
      </c>
      <c r="BG1847" s="9"/>
      <c r="BI1847" t="s">
        <v>3146</v>
      </c>
    </row>
    <row r="1848" spans="1:61" x14ac:dyDescent="0.25">
      <c r="A1848" s="23" t="s">
        <v>658</v>
      </c>
      <c r="B1848" s="40" t="s">
        <v>707</v>
      </c>
      <c r="C1848" t="str">
        <f>VLOOKUP(Tabelle1[[#This Row],[bank_name]],list_all_banks!$B$1:$C$691,2,FALSE)</f>
        <v>FR355801929</v>
      </c>
      <c r="D1848" s="6" t="s">
        <v>708</v>
      </c>
      <c r="E1848" s="42" t="str">
        <f t="shared" si="29"/>
        <v>31.12.2015</v>
      </c>
      <c r="F1848">
        <v>2015</v>
      </c>
      <c r="G1848">
        <v>1</v>
      </c>
      <c r="H1848">
        <v>1</v>
      </c>
      <c r="I1848" t="s">
        <v>1382</v>
      </c>
      <c r="J1848">
        <v>1</v>
      </c>
      <c r="K1848" t="s">
        <v>658</v>
      </c>
      <c r="L1848">
        <v>0</v>
      </c>
      <c r="M1848" t="s">
        <v>14</v>
      </c>
      <c r="N1848" t="s">
        <v>19</v>
      </c>
      <c r="P1848">
        <v>1</v>
      </c>
      <c r="Q1848">
        <v>0</v>
      </c>
      <c r="R1848">
        <v>0</v>
      </c>
      <c r="S1848">
        <v>0</v>
      </c>
      <c r="U1848">
        <v>0</v>
      </c>
      <c r="V1848">
        <v>0</v>
      </c>
      <c r="W1848" t="s">
        <v>1738</v>
      </c>
      <c r="Y1848" t="s">
        <v>658</v>
      </c>
      <c r="Z1848">
        <v>10388</v>
      </c>
      <c r="AA1848">
        <v>50309</v>
      </c>
      <c r="AB1848">
        <v>4977</v>
      </c>
      <c r="AC1848" t="s">
        <v>20</v>
      </c>
      <c r="AD1848">
        <v>1304</v>
      </c>
      <c r="AE1848">
        <v>-8</v>
      </c>
      <c r="AF1848" t="s">
        <v>20</v>
      </c>
      <c r="AG1848" t="s">
        <v>20</v>
      </c>
      <c r="AH1848">
        <v>0</v>
      </c>
      <c r="AI1848">
        <v>0</v>
      </c>
      <c r="AK1848">
        <v>1</v>
      </c>
      <c r="AL1848">
        <v>0</v>
      </c>
      <c r="AM1848">
        <v>2</v>
      </c>
      <c r="AN1848">
        <v>0</v>
      </c>
      <c r="AO1848">
        <v>0</v>
      </c>
      <c r="AQ1848">
        <v>3</v>
      </c>
      <c r="AR1848" t="s">
        <v>20</v>
      </c>
      <c r="AS1848">
        <v>1</v>
      </c>
      <c r="AT1848">
        <v>4</v>
      </c>
      <c r="AU1848">
        <v>2</v>
      </c>
      <c r="AV1848">
        <v>0</v>
      </c>
      <c r="AW1848" t="s">
        <v>1382</v>
      </c>
      <c r="AX1848" t="s">
        <v>1382</v>
      </c>
      <c r="AY1848" s="6" t="s">
        <v>1743</v>
      </c>
      <c r="BA1848" s="14" t="s">
        <v>2760</v>
      </c>
      <c r="BB1848" s="6" t="s">
        <v>1495</v>
      </c>
      <c r="BG1848" s="9"/>
      <c r="BI1848" t="s">
        <v>3146</v>
      </c>
    </row>
    <row r="1849" spans="1:61" x14ac:dyDescent="0.25">
      <c r="A1849" s="23" t="s">
        <v>658</v>
      </c>
      <c r="B1849" s="40" t="s">
        <v>707</v>
      </c>
      <c r="C1849" t="str">
        <f>VLOOKUP(Tabelle1[[#This Row],[bank_name]],list_all_banks!$B$1:$C$691,2,FALSE)</f>
        <v>FR355801929</v>
      </c>
      <c r="D1849" s="6" t="s">
        <v>708</v>
      </c>
      <c r="E1849" s="42" t="str">
        <f t="shared" si="29"/>
        <v>31.12.2015</v>
      </c>
      <c r="F1849">
        <v>2015</v>
      </c>
      <c r="G1849">
        <v>1</v>
      </c>
      <c r="H1849">
        <v>1</v>
      </c>
      <c r="I1849" t="s">
        <v>1382</v>
      </c>
      <c r="J1849">
        <v>1</v>
      </c>
      <c r="K1849" t="s">
        <v>658</v>
      </c>
      <c r="L1849">
        <v>0</v>
      </c>
      <c r="M1849" t="s">
        <v>14</v>
      </c>
      <c r="N1849" t="s">
        <v>19</v>
      </c>
      <c r="P1849">
        <v>1</v>
      </c>
      <c r="Q1849">
        <v>0</v>
      </c>
      <c r="R1849">
        <v>0</v>
      </c>
      <c r="S1849">
        <v>0</v>
      </c>
      <c r="U1849">
        <v>0</v>
      </c>
      <c r="V1849">
        <v>0</v>
      </c>
      <c r="W1849" t="s">
        <v>1738</v>
      </c>
      <c r="Y1849" t="s">
        <v>983</v>
      </c>
      <c r="Z1849">
        <v>18</v>
      </c>
      <c r="AA1849">
        <v>172</v>
      </c>
      <c r="AB1849">
        <v>7</v>
      </c>
      <c r="AC1849" t="s">
        <v>20</v>
      </c>
      <c r="AD1849">
        <v>0</v>
      </c>
      <c r="AE1849">
        <v>0</v>
      </c>
      <c r="AF1849" t="s">
        <v>20</v>
      </c>
      <c r="AG1849" t="s">
        <v>20</v>
      </c>
      <c r="AH1849">
        <v>0</v>
      </c>
      <c r="AI1849">
        <v>0</v>
      </c>
      <c r="AK1849">
        <v>1</v>
      </c>
      <c r="AL1849">
        <v>0</v>
      </c>
      <c r="AM1849">
        <v>2</v>
      </c>
      <c r="AN1849">
        <v>0</v>
      </c>
      <c r="AO1849">
        <v>0</v>
      </c>
      <c r="AQ1849">
        <v>3</v>
      </c>
      <c r="AR1849" t="s">
        <v>20</v>
      </c>
      <c r="AS1849">
        <v>1</v>
      </c>
      <c r="AT1849">
        <v>4</v>
      </c>
      <c r="AU1849">
        <v>2</v>
      </c>
      <c r="AV1849">
        <v>0</v>
      </c>
      <c r="AW1849" t="s">
        <v>1382</v>
      </c>
      <c r="AX1849" t="s">
        <v>1382</v>
      </c>
      <c r="AY1849" s="6" t="s">
        <v>1743</v>
      </c>
      <c r="BA1849" s="14" t="s">
        <v>2760</v>
      </c>
      <c r="BB1849" s="6" t="s">
        <v>1495</v>
      </c>
      <c r="BG1849" s="9"/>
      <c r="BI1849" t="s">
        <v>3146</v>
      </c>
    </row>
    <row r="1850" spans="1:61" x14ac:dyDescent="0.25">
      <c r="A1850" s="23" t="s">
        <v>658</v>
      </c>
      <c r="B1850" s="40" t="s">
        <v>707</v>
      </c>
      <c r="C1850" t="str">
        <f>VLOOKUP(Tabelle1[[#This Row],[bank_name]],list_all_banks!$B$1:$C$691,2,FALSE)</f>
        <v>FR355801929</v>
      </c>
      <c r="D1850" s="6" t="s">
        <v>708</v>
      </c>
      <c r="E1850" s="42" t="str">
        <f t="shared" si="29"/>
        <v>31.12.2015</v>
      </c>
      <c r="F1850">
        <v>2015</v>
      </c>
      <c r="G1850">
        <v>1</v>
      </c>
      <c r="H1850">
        <v>1</v>
      </c>
      <c r="I1850" t="s">
        <v>1382</v>
      </c>
      <c r="J1850">
        <v>1</v>
      </c>
      <c r="K1850" t="s">
        <v>658</v>
      </c>
      <c r="L1850">
        <v>0</v>
      </c>
      <c r="M1850" t="s">
        <v>14</v>
      </c>
      <c r="N1850" t="s">
        <v>19</v>
      </c>
      <c r="P1850">
        <v>1</v>
      </c>
      <c r="Q1850">
        <v>0</v>
      </c>
      <c r="R1850">
        <v>0</v>
      </c>
      <c r="S1850">
        <v>0</v>
      </c>
      <c r="U1850">
        <v>0</v>
      </c>
      <c r="V1850">
        <v>0</v>
      </c>
      <c r="W1850" t="s">
        <v>1738</v>
      </c>
      <c r="Y1850" t="s">
        <v>1020</v>
      </c>
      <c r="Z1850">
        <v>32</v>
      </c>
      <c r="AA1850">
        <v>190</v>
      </c>
      <c r="AB1850">
        <v>1</v>
      </c>
      <c r="AC1850" t="s">
        <v>20</v>
      </c>
      <c r="AD1850">
        <v>0</v>
      </c>
      <c r="AE1850">
        <v>0</v>
      </c>
      <c r="AF1850" t="s">
        <v>20</v>
      </c>
      <c r="AG1850" t="s">
        <v>20</v>
      </c>
      <c r="AH1850">
        <v>0</v>
      </c>
      <c r="AI1850">
        <v>0</v>
      </c>
      <c r="AK1850">
        <v>1</v>
      </c>
      <c r="AL1850">
        <v>0</v>
      </c>
      <c r="AM1850">
        <v>2</v>
      </c>
      <c r="AN1850">
        <v>0</v>
      </c>
      <c r="AO1850">
        <v>0</v>
      </c>
      <c r="AQ1850">
        <v>3</v>
      </c>
      <c r="AR1850" t="s">
        <v>20</v>
      </c>
      <c r="AS1850">
        <v>1</v>
      </c>
      <c r="AT1850">
        <v>4</v>
      </c>
      <c r="AU1850">
        <v>2</v>
      </c>
      <c r="AV1850">
        <v>0</v>
      </c>
      <c r="AW1850" t="s">
        <v>1382</v>
      </c>
      <c r="AX1850" t="s">
        <v>1382</v>
      </c>
      <c r="AY1850" s="6" t="s">
        <v>1743</v>
      </c>
      <c r="BA1850" s="14" t="s">
        <v>2760</v>
      </c>
      <c r="BB1850" s="6" t="s">
        <v>1495</v>
      </c>
      <c r="BG1850" s="9"/>
      <c r="BI1850" t="s">
        <v>3146</v>
      </c>
    </row>
    <row r="1851" spans="1:61" x14ac:dyDescent="0.25">
      <c r="A1851" s="23" t="s">
        <v>658</v>
      </c>
      <c r="B1851" s="40" t="s">
        <v>707</v>
      </c>
      <c r="C1851" t="str">
        <f>VLOOKUP(Tabelle1[[#This Row],[bank_name]],list_all_banks!$B$1:$C$691,2,FALSE)</f>
        <v>FR355801929</v>
      </c>
      <c r="D1851" s="6" t="s">
        <v>708</v>
      </c>
      <c r="E1851" s="42" t="str">
        <f t="shared" si="29"/>
        <v>31.12.2015</v>
      </c>
      <c r="F1851">
        <v>2015</v>
      </c>
      <c r="G1851">
        <v>1</v>
      </c>
      <c r="H1851">
        <v>1</v>
      </c>
      <c r="I1851" t="s">
        <v>1382</v>
      </c>
      <c r="J1851">
        <v>1</v>
      </c>
      <c r="K1851" t="s">
        <v>658</v>
      </c>
      <c r="L1851">
        <v>0</v>
      </c>
      <c r="M1851" t="s">
        <v>14</v>
      </c>
      <c r="N1851" t="s">
        <v>19</v>
      </c>
      <c r="P1851">
        <v>1</v>
      </c>
      <c r="Q1851">
        <v>0</v>
      </c>
      <c r="R1851">
        <v>0</v>
      </c>
      <c r="S1851">
        <v>0</v>
      </c>
      <c r="U1851">
        <v>0</v>
      </c>
      <c r="V1851">
        <v>0</v>
      </c>
      <c r="W1851" t="s">
        <v>1738</v>
      </c>
      <c r="Y1851" t="s">
        <v>1170</v>
      </c>
      <c r="Z1851">
        <v>294</v>
      </c>
      <c r="AA1851">
        <v>801</v>
      </c>
      <c r="AB1851">
        <v>138</v>
      </c>
      <c r="AC1851" t="s">
        <v>20</v>
      </c>
      <c r="AD1851">
        <v>35</v>
      </c>
      <c r="AE1851">
        <v>-5</v>
      </c>
      <c r="AF1851" t="s">
        <v>20</v>
      </c>
      <c r="AG1851" t="s">
        <v>20</v>
      </c>
      <c r="AH1851">
        <v>0</v>
      </c>
      <c r="AI1851">
        <v>0</v>
      </c>
      <c r="AK1851">
        <v>1</v>
      </c>
      <c r="AL1851">
        <v>0</v>
      </c>
      <c r="AM1851">
        <v>2</v>
      </c>
      <c r="AN1851">
        <v>0</v>
      </c>
      <c r="AO1851">
        <v>0</v>
      </c>
      <c r="AQ1851">
        <v>3</v>
      </c>
      <c r="AR1851" t="s">
        <v>20</v>
      </c>
      <c r="AS1851">
        <v>1</v>
      </c>
      <c r="AT1851">
        <v>4</v>
      </c>
      <c r="AU1851">
        <v>2</v>
      </c>
      <c r="AV1851">
        <v>0</v>
      </c>
      <c r="AW1851" t="s">
        <v>1382</v>
      </c>
      <c r="AX1851" t="s">
        <v>1382</v>
      </c>
      <c r="AY1851" s="6" t="s">
        <v>1743</v>
      </c>
      <c r="BA1851" s="14" t="s">
        <v>2760</v>
      </c>
      <c r="BB1851" s="6" t="s">
        <v>1495</v>
      </c>
      <c r="BG1851" s="9"/>
      <c r="BI1851" t="s">
        <v>3146</v>
      </c>
    </row>
    <row r="1852" spans="1:61" x14ac:dyDescent="0.25">
      <c r="A1852" s="23" t="s">
        <v>658</v>
      </c>
      <c r="B1852" s="40" t="s">
        <v>707</v>
      </c>
      <c r="C1852" t="str">
        <f>VLOOKUP(Tabelle1[[#This Row],[bank_name]],list_all_banks!$B$1:$C$691,2,FALSE)</f>
        <v>FR355801929</v>
      </c>
      <c r="D1852" s="6" t="s">
        <v>708</v>
      </c>
      <c r="E1852" s="42" t="str">
        <f t="shared" si="29"/>
        <v>31.12.2015</v>
      </c>
      <c r="F1852">
        <v>2015</v>
      </c>
      <c r="G1852">
        <v>1</v>
      </c>
      <c r="H1852">
        <v>1</v>
      </c>
      <c r="I1852" t="s">
        <v>1382</v>
      </c>
      <c r="J1852">
        <v>1</v>
      </c>
      <c r="K1852" t="s">
        <v>658</v>
      </c>
      <c r="L1852">
        <v>0</v>
      </c>
      <c r="M1852" t="s">
        <v>14</v>
      </c>
      <c r="N1852" t="s">
        <v>19</v>
      </c>
      <c r="P1852">
        <v>1</v>
      </c>
      <c r="Q1852">
        <v>0</v>
      </c>
      <c r="R1852">
        <v>0</v>
      </c>
      <c r="S1852">
        <v>0</v>
      </c>
      <c r="U1852">
        <v>0</v>
      </c>
      <c r="V1852">
        <v>0</v>
      </c>
      <c r="W1852" t="s">
        <v>1738</v>
      </c>
      <c r="Y1852" t="s">
        <v>1682</v>
      </c>
      <c r="Z1852">
        <v>0</v>
      </c>
      <c r="AA1852">
        <v>0</v>
      </c>
      <c r="AB1852">
        <v>65</v>
      </c>
      <c r="AC1852" t="s">
        <v>20</v>
      </c>
      <c r="AD1852">
        <v>0</v>
      </c>
      <c r="AE1852">
        <v>0</v>
      </c>
      <c r="AF1852" t="s">
        <v>20</v>
      </c>
      <c r="AG1852" t="s">
        <v>20</v>
      </c>
      <c r="AH1852">
        <v>0</v>
      </c>
      <c r="AI1852">
        <v>0</v>
      </c>
      <c r="AK1852">
        <v>1</v>
      </c>
      <c r="AL1852">
        <v>0</v>
      </c>
      <c r="AM1852">
        <v>2</v>
      </c>
      <c r="AN1852">
        <v>0</v>
      </c>
      <c r="AO1852">
        <v>0</v>
      </c>
      <c r="AQ1852">
        <v>3</v>
      </c>
      <c r="AR1852" t="s">
        <v>20</v>
      </c>
      <c r="AS1852">
        <v>1</v>
      </c>
      <c r="AT1852">
        <v>4</v>
      </c>
      <c r="AU1852">
        <v>2</v>
      </c>
      <c r="AV1852">
        <v>0</v>
      </c>
      <c r="AW1852" t="s">
        <v>1382</v>
      </c>
      <c r="AX1852" t="s">
        <v>1382</v>
      </c>
      <c r="AY1852" s="6" t="s">
        <v>1743</v>
      </c>
      <c r="BA1852" s="14" t="s">
        <v>2760</v>
      </c>
      <c r="BB1852" s="6" t="s">
        <v>1495</v>
      </c>
      <c r="BG1852" s="9"/>
      <c r="BI1852" t="s">
        <v>3146</v>
      </c>
    </row>
    <row r="1853" spans="1:61" x14ac:dyDescent="0.25">
      <c r="A1853" s="23" t="s">
        <v>658</v>
      </c>
      <c r="B1853" s="40" t="s">
        <v>707</v>
      </c>
      <c r="C1853" t="str">
        <f>VLOOKUP(Tabelle1[[#This Row],[bank_name]],list_all_banks!$B$1:$C$691,2,FALSE)</f>
        <v>FR355801929</v>
      </c>
      <c r="D1853" s="6" t="s">
        <v>708</v>
      </c>
      <c r="E1853" s="42" t="str">
        <f t="shared" si="29"/>
        <v>31.12.2015</v>
      </c>
      <c r="F1853">
        <v>2015</v>
      </c>
      <c r="G1853">
        <v>1</v>
      </c>
      <c r="H1853">
        <v>1</v>
      </c>
      <c r="I1853" t="s">
        <v>1382</v>
      </c>
      <c r="J1853">
        <v>1</v>
      </c>
      <c r="K1853" t="s">
        <v>658</v>
      </c>
      <c r="L1853">
        <v>0</v>
      </c>
      <c r="M1853" t="s">
        <v>14</v>
      </c>
      <c r="N1853" t="s">
        <v>19</v>
      </c>
      <c r="P1853">
        <v>1</v>
      </c>
      <c r="Q1853">
        <v>0</v>
      </c>
      <c r="R1853">
        <v>0</v>
      </c>
      <c r="S1853">
        <v>0</v>
      </c>
      <c r="U1853">
        <v>0</v>
      </c>
      <c r="V1853">
        <v>0</v>
      </c>
      <c r="W1853" t="s">
        <v>1738</v>
      </c>
      <c r="Y1853" t="s">
        <v>1658</v>
      </c>
      <c r="Z1853">
        <v>3</v>
      </c>
      <c r="AA1853">
        <v>9</v>
      </c>
      <c r="AB1853">
        <v>2</v>
      </c>
      <c r="AC1853" t="s">
        <v>20</v>
      </c>
      <c r="AD1853">
        <v>0</v>
      </c>
      <c r="AE1853">
        <v>0</v>
      </c>
      <c r="AF1853" t="s">
        <v>20</v>
      </c>
      <c r="AG1853" t="s">
        <v>20</v>
      </c>
      <c r="AH1853">
        <v>0</v>
      </c>
      <c r="AI1853">
        <v>0</v>
      </c>
      <c r="AK1853">
        <v>1</v>
      </c>
      <c r="AL1853">
        <v>0</v>
      </c>
      <c r="AM1853">
        <v>2</v>
      </c>
      <c r="AN1853">
        <v>0</v>
      </c>
      <c r="AO1853">
        <v>0</v>
      </c>
      <c r="AQ1853">
        <v>3</v>
      </c>
      <c r="AR1853" t="s">
        <v>20</v>
      </c>
      <c r="AS1853">
        <v>1</v>
      </c>
      <c r="AT1853">
        <v>4</v>
      </c>
      <c r="AU1853">
        <v>2</v>
      </c>
      <c r="AV1853">
        <v>0</v>
      </c>
      <c r="AW1853" t="s">
        <v>1382</v>
      </c>
      <c r="AX1853" t="s">
        <v>1382</v>
      </c>
      <c r="AY1853" s="6" t="s">
        <v>1743</v>
      </c>
      <c r="BA1853" s="14" t="s">
        <v>2760</v>
      </c>
      <c r="BB1853" s="6" t="s">
        <v>1495</v>
      </c>
      <c r="BG1853" s="9"/>
      <c r="BI1853" t="s">
        <v>3146</v>
      </c>
    </row>
    <row r="1854" spans="1:61" x14ac:dyDescent="0.25">
      <c r="A1854" s="23" t="s">
        <v>658</v>
      </c>
      <c r="B1854" s="40" t="s">
        <v>707</v>
      </c>
      <c r="C1854" t="str">
        <f>VLOOKUP(Tabelle1[[#This Row],[bank_name]],list_all_banks!$B$1:$C$691,2,FALSE)</f>
        <v>FR355801929</v>
      </c>
      <c r="D1854" s="6" t="s">
        <v>708</v>
      </c>
      <c r="E1854" s="42" t="str">
        <f t="shared" si="29"/>
        <v>31.12.2015</v>
      </c>
      <c r="F1854">
        <v>2015</v>
      </c>
      <c r="G1854">
        <v>1</v>
      </c>
      <c r="H1854">
        <v>1</v>
      </c>
      <c r="I1854" t="s">
        <v>1382</v>
      </c>
      <c r="J1854">
        <v>1</v>
      </c>
      <c r="K1854" t="s">
        <v>658</v>
      </c>
      <c r="L1854">
        <v>0</v>
      </c>
      <c r="M1854" t="s">
        <v>14</v>
      </c>
      <c r="N1854" t="s">
        <v>19</v>
      </c>
      <c r="P1854">
        <v>1</v>
      </c>
      <c r="Q1854">
        <v>0</v>
      </c>
      <c r="R1854">
        <v>0</v>
      </c>
      <c r="S1854">
        <v>0</v>
      </c>
      <c r="U1854">
        <v>0</v>
      </c>
      <c r="V1854">
        <v>0</v>
      </c>
      <c r="W1854" t="s">
        <v>1738</v>
      </c>
      <c r="Y1854" t="s">
        <v>1278</v>
      </c>
      <c r="Z1854">
        <v>0</v>
      </c>
      <c r="AA1854">
        <v>0</v>
      </c>
      <c r="AB1854">
        <v>0</v>
      </c>
      <c r="AC1854" t="s">
        <v>20</v>
      </c>
      <c r="AD1854">
        <v>0</v>
      </c>
      <c r="AE1854">
        <v>0</v>
      </c>
      <c r="AF1854" t="s">
        <v>20</v>
      </c>
      <c r="AG1854" t="s">
        <v>20</v>
      </c>
      <c r="AH1854">
        <v>0</v>
      </c>
      <c r="AI1854">
        <v>0</v>
      </c>
      <c r="AK1854">
        <v>1</v>
      </c>
      <c r="AL1854">
        <v>0</v>
      </c>
      <c r="AM1854">
        <v>2</v>
      </c>
      <c r="AN1854">
        <v>0</v>
      </c>
      <c r="AO1854">
        <v>0</v>
      </c>
      <c r="AQ1854">
        <v>3</v>
      </c>
      <c r="AR1854" t="s">
        <v>20</v>
      </c>
      <c r="AS1854">
        <v>1</v>
      </c>
      <c r="AT1854">
        <v>4</v>
      </c>
      <c r="AU1854">
        <v>2</v>
      </c>
      <c r="AV1854">
        <v>0</v>
      </c>
      <c r="AW1854" t="s">
        <v>1382</v>
      </c>
      <c r="AX1854" t="s">
        <v>1382</v>
      </c>
      <c r="AY1854" s="6" t="s">
        <v>1743</v>
      </c>
      <c r="BA1854" s="14" t="s">
        <v>2760</v>
      </c>
      <c r="BB1854" s="6" t="s">
        <v>1495</v>
      </c>
      <c r="BG1854" s="9"/>
      <c r="BI1854" t="s">
        <v>3146</v>
      </c>
    </row>
    <row r="1855" spans="1:61" x14ac:dyDescent="0.25">
      <c r="A1855" s="23" t="s">
        <v>658</v>
      </c>
      <c r="B1855" s="40" t="s">
        <v>707</v>
      </c>
      <c r="C1855" t="str">
        <f>VLOOKUP(Tabelle1[[#This Row],[bank_name]],list_all_banks!$B$1:$C$691,2,FALSE)</f>
        <v>FR355801929</v>
      </c>
      <c r="D1855" s="6" t="s">
        <v>708</v>
      </c>
      <c r="E1855" s="42" t="str">
        <f t="shared" si="29"/>
        <v>31.12.2015</v>
      </c>
      <c r="F1855">
        <v>2015</v>
      </c>
      <c r="G1855">
        <v>1</v>
      </c>
      <c r="H1855">
        <v>1</v>
      </c>
      <c r="I1855" t="s">
        <v>1382</v>
      </c>
      <c r="J1855">
        <v>1</v>
      </c>
      <c r="K1855" t="s">
        <v>658</v>
      </c>
      <c r="L1855">
        <v>0</v>
      </c>
      <c r="M1855" t="s">
        <v>14</v>
      </c>
      <c r="N1855" t="s">
        <v>19</v>
      </c>
      <c r="P1855">
        <v>1</v>
      </c>
      <c r="Q1855">
        <v>0</v>
      </c>
      <c r="R1855">
        <v>0</v>
      </c>
      <c r="S1855">
        <v>0</v>
      </c>
      <c r="U1855">
        <v>0</v>
      </c>
      <c r="V1855">
        <v>0</v>
      </c>
      <c r="W1855" t="s">
        <v>1738</v>
      </c>
      <c r="Y1855" t="s">
        <v>1289</v>
      </c>
      <c r="Z1855">
        <v>136</v>
      </c>
      <c r="AA1855">
        <v>596</v>
      </c>
      <c r="AB1855">
        <v>79</v>
      </c>
      <c r="AC1855" t="s">
        <v>20</v>
      </c>
      <c r="AD1855">
        <v>21</v>
      </c>
      <c r="AE1855">
        <v>0</v>
      </c>
      <c r="AF1855" t="s">
        <v>20</v>
      </c>
      <c r="AG1855" t="s">
        <v>20</v>
      </c>
      <c r="AH1855">
        <v>0</v>
      </c>
      <c r="AI1855">
        <v>0</v>
      </c>
      <c r="AK1855">
        <v>1</v>
      </c>
      <c r="AL1855">
        <v>0</v>
      </c>
      <c r="AM1855">
        <v>2</v>
      </c>
      <c r="AN1855">
        <v>0</v>
      </c>
      <c r="AO1855">
        <v>0</v>
      </c>
      <c r="AQ1855">
        <v>3</v>
      </c>
      <c r="AR1855" t="s">
        <v>20</v>
      </c>
      <c r="AS1855">
        <v>1</v>
      </c>
      <c r="AT1855">
        <v>4</v>
      </c>
      <c r="AU1855">
        <v>2</v>
      </c>
      <c r="AV1855">
        <v>0</v>
      </c>
      <c r="AW1855" t="s">
        <v>1382</v>
      </c>
      <c r="AX1855" t="s">
        <v>1382</v>
      </c>
      <c r="AY1855" s="6" t="s">
        <v>1743</v>
      </c>
      <c r="BA1855" s="14" t="s">
        <v>2760</v>
      </c>
      <c r="BB1855" s="6" t="s">
        <v>1495</v>
      </c>
      <c r="BG1855" s="9"/>
      <c r="BI1855" t="s">
        <v>3146</v>
      </c>
    </row>
    <row r="1856" spans="1:61" x14ac:dyDescent="0.25">
      <c r="A1856" s="23" t="s">
        <v>658</v>
      </c>
      <c r="B1856" s="40" t="s">
        <v>707</v>
      </c>
      <c r="C1856" t="str">
        <f>VLOOKUP(Tabelle1[[#This Row],[bank_name]],list_all_banks!$B$1:$C$691,2,FALSE)</f>
        <v>FR355801929</v>
      </c>
      <c r="D1856" s="6" t="s">
        <v>708</v>
      </c>
      <c r="E1856" s="42" t="str">
        <f t="shared" si="29"/>
        <v>31.12.2015</v>
      </c>
      <c r="F1856">
        <v>2015</v>
      </c>
      <c r="G1856">
        <v>1</v>
      </c>
      <c r="H1856">
        <v>1</v>
      </c>
      <c r="I1856" t="s">
        <v>1382</v>
      </c>
      <c r="J1856">
        <v>1</v>
      </c>
      <c r="K1856" t="s">
        <v>658</v>
      </c>
      <c r="L1856">
        <v>0</v>
      </c>
      <c r="M1856" t="s">
        <v>14</v>
      </c>
      <c r="N1856" t="s">
        <v>19</v>
      </c>
      <c r="P1856">
        <v>1</v>
      </c>
      <c r="Q1856">
        <v>0</v>
      </c>
      <c r="R1856">
        <v>0</v>
      </c>
      <c r="S1856">
        <v>0</v>
      </c>
      <c r="U1856">
        <v>0</v>
      </c>
      <c r="V1856">
        <v>0</v>
      </c>
      <c r="W1856" t="s">
        <v>1738</v>
      </c>
      <c r="Y1856" t="s">
        <v>293</v>
      </c>
      <c r="Z1856">
        <v>7</v>
      </c>
      <c r="AA1856">
        <v>154</v>
      </c>
      <c r="AB1856">
        <v>-2</v>
      </c>
      <c r="AC1856" t="s">
        <v>20</v>
      </c>
      <c r="AD1856">
        <v>0</v>
      </c>
      <c r="AE1856">
        <v>0</v>
      </c>
      <c r="AF1856" t="s">
        <v>20</v>
      </c>
      <c r="AG1856" t="s">
        <v>20</v>
      </c>
      <c r="AH1856">
        <v>0</v>
      </c>
      <c r="AI1856">
        <v>0</v>
      </c>
      <c r="AK1856">
        <v>1</v>
      </c>
      <c r="AL1856">
        <v>0</v>
      </c>
      <c r="AM1856">
        <v>2</v>
      </c>
      <c r="AN1856">
        <v>0</v>
      </c>
      <c r="AO1856">
        <v>0</v>
      </c>
      <c r="AQ1856">
        <v>3</v>
      </c>
      <c r="AR1856" t="s">
        <v>20</v>
      </c>
      <c r="AS1856">
        <v>1</v>
      </c>
      <c r="AT1856">
        <v>4</v>
      </c>
      <c r="AU1856">
        <v>2</v>
      </c>
      <c r="AV1856">
        <v>0</v>
      </c>
      <c r="AW1856" t="s">
        <v>1382</v>
      </c>
      <c r="AX1856" t="s">
        <v>1382</v>
      </c>
      <c r="AY1856" s="6" t="s">
        <v>1743</v>
      </c>
      <c r="BA1856" s="14" t="s">
        <v>2760</v>
      </c>
      <c r="BB1856" s="6" t="s">
        <v>1495</v>
      </c>
      <c r="BG1856" s="9"/>
      <c r="BI1856" t="s">
        <v>3146</v>
      </c>
    </row>
    <row r="1857" spans="1:61" x14ac:dyDescent="0.25">
      <c r="A1857" s="23" t="s">
        <v>658</v>
      </c>
      <c r="B1857" s="40" t="s">
        <v>707</v>
      </c>
      <c r="C1857" t="str">
        <f>VLOOKUP(Tabelle1[[#This Row],[bank_name]],list_all_banks!$B$1:$C$691,2,FALSE)</f>
        <v>FR355801929</v>
      </c>
      <c r="D1857" s="6" t="s">
        <v>708</v>
      </c>
      <c r="E1857" s="42" t="str">
        <f t="shared" si="29"/>
        <v>31.12.2015</v>
      </c>
      <c r="F1857">
        <v>2015</v>
      </c>
      <c r="G1857">
        <v>1</v>
      </c>
      <c r="H1857">
        <v>1</v>
      </c>
      <c r="I1857" t="s">
        <v>1382</v>
      </c>
      <c r="J1857">
        <v>1</v>
      </c>
      <c r="K1857" t="s">
        <v>658</v>
      </c>
      <c r="L1857">
        <v>0</v>
      </c>
      <c r="M1857" t="s">
        <v>14</v>
      </c>
      <c r="N1857" t="s">
        <v>19</v>
      </c>
      <c r="P1857">
        <v>1</v>
      </c>
      <c r="Q1857">
        <v>0</v>
      </c>
      <c r="R1857">
        <v>0</v>
      </c>
      <c r="S1857">
        <v>0</v>
      </c>
      <c r="U1857">
        <v>0</v>
      </c>
      <c r="V1857">
        <v>0</v>
      </c>
      <c r="W1857" t="s">
        <v>1738</v>
      </c>
      <c r="Y1857" t="s">
        <v>1741</v>
      </c>
      <c r="Z1857">
        <v>2</v>
      </c>
      <c r="AA1857">
        <v>8</v>
      </c>
      <c r="AB1857">
        <v>1</v>
      </c>
      <c r="AC1857" t="s">
        <v>20</v>
      </c>
      <c r="AD1857">
        <v>0</v>
      </c>
      <c r="AE1857">
        <v>0</v>
      </c>
      <c r="AF1857" t="s">
        <v>20</v>
      </c>
      <c r="AG1857" t="s">
        <v>20</v>
      </c>
      <c r="AH1857">
        <v>0</v>
      </c>
      <c r="AI1857">
        <v>0</v>
      </c>
      <c r="AK1857">
        <v>1</v>
      </c>
      <c r="AL1857">
        <v>0</v>
      </c>
      <c r="AM1857">
        <v>2</v>
      </c>
      <c r="AN1857">
        <v>0</v>
      </c>
      <c r="AO1857">
        <v>0</v>
      </c>
      <c r="AQ1857">
        <v>3</v>
      </c>
      <c r="AR1857" t="s">
        <v>20</v>
      </c>
      <c r="AS1857">
        <v>1</v>
      </c>
      <c r="AT1857">
        <v>4</v>
      </c>
      <c r="AU1857">
        <v>2</v>
      </c>
      <c r="AV1857">
        <v>0</v>
      </c>
      <c r="AW1857" t="s">
        <v>1382</v>
      </c>
      <c r="AX1857" t="s">
        <v>1382</v>
      </c>
      <c r="AY1857" s="6" t="s">
        <v>1743</v>
      </c>
      <c r="BA1857" s="14" t="s">
        <v>2760</v>
      </c>
      <c r="BB1857" s="6" t="s">
        <v>1495</v>
      </c>
      <c r="BG1857" s="9"/>
      <c r="BI1857" t="s">
        <v>3146</v>
      </c>
    </row>
    <row r="1858" spans="1:61" x14ac:dyDescent="0.25">
      <c r="A1858" s="23" t="s">
        <v>658</v>
      </c>
      <c r="B1858" s="40" t="s">
        <v>707</v>
      </c>
      <c r="C1858" t="str">
        <f>VLOOKUP(Tabelle1[[#This Row],[bank_name]],list_all_banks!$B$1:$C$691,2,FALSE)</f>
        <v>FR355801929</v>
      </c>
      <c r="D1858" s="6" t="s">
        <v>708</v>
      </c>
      <c r="E1858" s="42" t="str">
        <f t="shared" si="29"/>
        <v>31.12.2015</v>
      </c>
      <c r="F1858">
        <v>2015</v>
      </c>
      <c r="G1858">
        <v>1</v>
      </c>
      <c r="H1858">
        <v>1</v>
      </c>
      <c r="I1858" t="s">
        <v>1382</v>
      </c>
      <c r="J1858">
        <v>1</v>
      </c>
      <c r="K1858" t="s">
        <v>658</v>
      </c>
      <c r="L1858">
        <v>0</v>
      </c>
      <c r="M1858" t="s">
        <v>14</v>
      </c>
      <c r="N1858" t="s">
        <v>19</v>
      </c>
      <c r="P1858">
        <v>1</v>
      </c>
      <c r="Q1858">
        <v>0</v>
      </c>
      <c r="R1858">
        <v>0</v>
      </c>
      <c r="S1858">
        <v>0</v>
      </c>
      <c r="U1858">
        <v>0</v>
      </c>
      <c r="V1858">
        <v>0</v>
      </c>
      <c r="W1858" t="s">
        <v>1738</v>
      </c>
      <c r="Y1858" t="s">
        <v>1659</v>
      </c>
      <c r="Z1858">
        <v>71</v>
      </c>
      <c r="AA1858">
        <v>232</v>
      </c>
      <c r="AB1858">
        <v>13</v>
      </c>
      <c r="AC1858" t="s">
        <v>20</v>
      </c>
      <c r="AD1858">
        <v>1</v>
      </c>
      <c r="AE1858">
        <v>0</v>
      </c>
      <c r="AF1858" t="s">
        <v>20</v>
      </c>
      <c r="AG1858" t="s">
        <v>20</v>
      </c>
      <c r="AH1858">
        <v>0</v>
      </c>
      <c r="AI1858">
        <v>0</v>
      </c>
      <c r="AK1858">
        <v>1</v>
      </c>
      <c r="AL1858">
        <v>0</v>
      </c>
      <c r="AM1858">
        <v>2</v>
      </c>
      <c r="AN1858">
        <v>0</v>
      </c>
      <c r="AO1858">
        <v>0</v>
      </c>
      <c r="AQ1858">
        <v>3</v>
      </c>
      <c r="AR1858" t="s">
        <v>20</v>
      </c>
      <c r="AS1858">
        <v>1</v>
      </c>
      <c r="AT1858">
        <v>4</v>
      </c>
      <c r="AU1858">
        <v>2</v>
      </c>
      <c r="AV1858">
        <v>0</v>
      </c>
      <c r="AW1858" t="s">
        <v>1382</v>
      </c>
      <c r="AX1858" t="s">
        <v>1382</v>
      </c>
      <c r="AY1858" s="6" t="s">
        <v>1743</v>
      </c>
      <c r="BA1858" s="14" t="s">
        <v>2760</v>
      </c>
      <c r="BB1858" s="6" t="s">
        <v>1495</v>
      </c>
      <c r="BG1858" s="9"/>
      <c r="BI1858" t="s">
        <v>3146</v>
      </c>
    </row>
    <row r="1859" spans="1:61" x14ac:dyDescent="0.25">
      <c r="A1859" s="23" t="s">
        <v>658</v>
      </c>
      <c r="B1859" s="40" t="s">
        <v>707</v>
      </c>
      <c r="C1859" t="str">
        <f>VLOOKUP(Tabelle1[[#This Row],[bank_name]],list_all_banks!$B$1:$C$691,2,FALSE)</f>
        <v>FR355801929</v>
      </c>
      <c r="D1859" s="6" t="s">
        <v>708</v>
      </c>
      <c r="E1859" s="42" t="str">
        <f t="shared" si="29"/>
        <v>31.12.2015</v>
      </c>
      <c r="F1859">
        <v>2015</v>
      </c>
      <c r="G1859">
        <v>1</v>
      </c>
      <c r="H1859">
        <v>1</v>
      </c>
      <c r="I1859" t="s">
        <v>1382</v>
      </c>
      <c r="J1859">
        <v>1</v>
      </c>
      <c r="K1859" t="s">
        <v>658</v>
      </c>
      <c r="L1859">
        <v>0</v>
      </c>
      <c r="M1859" t="s">
        <v>14</v>
      </c>
      <c r="N1859" t="s">
        <v>19</v>
      </c>
      <c r="P1859">
        <v>1</v>
      </c>
      <c r="Q1859">
        <v>0</v>
      </c>
      <c r="R1859">
        <v>0</v>
      </c>
      <c r="S1859">
        <v>0</v>
      </c>
      <c r="U1859">
        <v>0</v>
      </c>
      <c r="V1859">
        <v>0</v>
      </c>
      <c r="W1859" t="s">
        <v>1738</v>
      </c>
      <c r="Y1859" t="s">
        <v>1363</v>
      </c>
      <c r="Z1859">
        <v>0</v>
      </c>
      <c r="AA1859">
        <v>1</v>
      </c>
      <c r="AB1859">
        <v>-1</v>
      </c>
      <c r="AC1859" t="s">
        <v>20</v>
      </c>
      <c r="AD1859">
        <v>0</v>
      </c>
      <c r="AE1859">
        <v>0</v>
      </c>
      <c r="AF1859" t="s">
        <v>20</v>
      </c>
      <c r="AG1859" t="s">
        <v>20</v>
      </c>
      <c r="AH1859">
        <v>0</v>
      </c>
      <c r="AI1859">
        <v>0</v>
      </c>
      <c r="AK1859">
        <v>1</v>
      </c>
      <c r="AL1859">
        <v>0</v>
      </c>
      <c r="AM1859">
        <v>2</v>
      </c>
      <c r="AN1859">
        <v>0</v>
      </c>
      <c r="AO1859">
        <v>0</v>
      </c>
      <c r="AQ1859">
        <v>3</v>
      </c>
      <c r="AR1859" t="s">
        <v>20</v>
      </c>
      <c r="AS1859">
        <v>1</v>
      </c>
      <c r="AT1859">
        <v>4</v>
      </c>
      <c r="AU1859">
        <v>2</v>
      </c>
      <c r="AV1859">
        <v>0</v>
      </c>
      <c r="AW1859" t="s">
        <v>1382</v>
      </c>
      <c r="AX1859" t="s">
        <v>1382</v>
      </c>
      <c r="AY1859" s="6" t="s">
        <v>1743</v>
      </c>
      <c r="BA1859" s="14" t="s">
        <v>2760</v>
      </c>
      <c r="BB1859" s="6" t="s">
        <v>1495</v>
      </c>
      <c r="BG1859" s="9"/>
      <c r="BI1859" t="s">
        <v>3146</v>
      </c>
    </row>
    <row r="1860" spans="1:61" x14ac:dyDescent="0.25">
      <c r="A1860" s="51" t="s">
        <v>658</v>
      </c>
      <c r="B1860" s="40" t="s">
        <v>707</v>
      </c>
      <c r="C1860" s="9" t="str">
        <f>VLOOKUP(Tabelle1[[#This Row],[bank_name]],list_all_banks!$B$1:$C$691,2,FALSE)</f>
        <v>FR355801929</v>
      </c>
      <c r="D1860" s="6" t="s">
        <v>708</v>
      </c>
      <c r="E1860" s="42" t="str">
        <f t="shared" si="29"/>
        <v>31.12.2015</v>
      </c>
      <c r="F1860" s="9">
        <v>2015</v>
      </c>
      <c r="G1860" s="9">
        <v>1</v>
      </c>
      <c r="H1860" s="9">
        <v>1</v>
      </c>
      <c r="I1860" s="9" t="s">
        <v>1382</v>
      </c>
      <c r="J1860" s="9">
        <v>1</v>
      </c>
      <c r="K1860" s="9" t="s">
        <v>658</v>
      </c>
      <c r="L1860" s="9">
        <v>0</v>
      </c>
      <c r="M1860" s="9" t="s">
        <v>14</v>
      </c>
      <c r="N1860" s="9" t="s">
        <v>19</v>
      </c>
      <c r="P1860" s="9">
        <v>1</v>
      </c>
      <c r="Q1860" s="9">
        <v>0</v>
      </c>
      <c r="R1860" s="9">
        <v>0</v>
      </c>
      <c r="S1860" s="9">
        <v>0</v>
      </c>
      <c r="U1860" s="9">
        <v>0</v>
      </c>
      <c r="V1860" s="9">
        <v>0</v>
      </c>
      <c r="W1860" s="9" t="s">
        <v>1738</v>
      </c>
      <c r="Y1860" s="9" t="s">
        <v>1651</v>
      </c>
      <c r="Z1860" s="9">
        <v>103</v>
      </c>
      <c r="AA1860" s="9">
        <v>309</v>
      </c>
      <c r="AB1860" s="9">
        <v>20</v>
      </c>
      <c r="AC1860" s="9" t="s">
        <v>20</v>
      </c>
      <c r="AD1860" s="9">
        <v>3</v>
      </c>
      <c r="AE1860" s="9">
        <v>0</v>
      </c>
      <c r="AF1860" s="9" t="s">
        <v>20</v>
      </c>
      <c r="AG1860" s="9" t="s">
        <v>20</v>
      </c>
      <c r="AH1860" s="9">
        <v>0</v>
      </c>
      <c r="AI1860" s="9">
        <v>0</v>
      </c>
      <c r="AK1860" s="9">
        <v>1</v>
      </c>
      <c r="AL1860" s="9">
        <v>0</v>
      </c>
      <c r="AM1860" s="9">
        <v>2</v>
      </c>
      <c r="AN1860" s="9">
        <v>0</v>
      </c>
      <c r="AO1860" s="9">
        <v>0</v>
      </c>
      <c r="AQ1860" s="9">
        <v>3</v>
      </c>
      <c r="AR1860" s="9" t="s">
        <v>20</v>
      </c>
      <c r="AS1860" s="9">
        <v>1</v>
      </c>
      <c r="AT1860">
        <v>4</v>
      </c>
      <c r="AU1860" s="9">
        <v>2</v>
      </c>
      <c r="AV1860" s="9">
        <v>0</v>
      </c>
      <c r="AW1860" s="9" t="s">
        <v>1382</v>
      </c>
      <c r="AX1860" s="9" t="s">
        <v>1382</v>
      </c>
      <c r="AY1860" s="6" t="s">
        <v>1743</v>
      </c>
      <c r="BA1860" s="63" t="s">
        <v>2760</v>
      </c>
      <c r="BB1860" s="6" t="s">
        <v>1495</v>
      </c>
      <c r="BG1860" s="9"/>
      <c r="BI1860" t="s">
        <v>3146</v>
      </c>
    </row>
    <row r="1861" spans="1:61" x14ac:dyDescent="0.25">
      <c r="A1861" s="51" t="s">
        <v>658</v>
      </c>
      <c r="B1861" s="52" t="s">
        <v>707</v>
      </c>
      <c r="C1861" s="9" t="str">
        <f>VLOOKUP(Tabelle1[[#This Row],[bank_name]],list_all_banks!$B$1:$C$691,2,FALSE)</f>
        <v>FR355801929</v>
      </c>
      <c r="D1861" s="6" t="s">
        <v>708</v>
      </c>
      <c r="E1861" s="42" t="str">
        <f t="shared" si="29"/>
        <v>31.12.2015</v>
      </c>
      <c r="F1861" s="9">
        <v>2015</v>
      </c>
      <c r="G1861" s="9">
        <v>1</v>
      </c>
      <c r="H1861" s="9">
        <v>1</v>
      </c>
      <c r="I1861" s="9" t="s">
        <v>1382</v>
      </c>
      <c r="J1861" s="9">
        <v>1</v>
      </c>
      <c r="K1861" s="9" t="s">
        <v>658</v>
      </c>
      <c r="L1861" s="9">
        <v>0</v>
      </c>
      <c r="M1861" s="9" t="s">
        <v>14</v>
      </c>
      <c r="N1861" s="9" t="s">
        <v>19</v>
      </c>
      <c r="P1861" s="9">
        <v>1</v>
      </c>
      <c r="Q1861" s="9">
        <v>0</v>
      </c>
      <c r="R1861" s="9">
        <v>0</v>
      </c>
      <c r="S1861" s="9">
        <v>0</v>
      </c>
      <c r="U1861" s="9">
        <v>0</v>
      </c>
      <c r="V1861" s="9">
        <v>0</v>
      </c>
      <c r="W1861" s="9" t="s">
        <v>1738</v>
      </c>
      <c r="Y1861" s="9" t="s">
        <v>1742</v>
      </c>
      <c r="Z1861" s="9">
        <v>0</v>
      </c>
      <c r="AA1861" s="9">
        <v>0</v>
      </c>
      <c r="AB1861" s="9">
        <v>17</v>
      </c>
      <c r="AC1861" s="9" t="s">
        <v>20</v>
      </c>
      <c r="AD1861" s="9">
        <v>0</v>
      </c>
      <c r="AE1861" s="9">
        <v>0</v>
      </c>
      <c r="AF1861" s="9" t="s">
        <v>20</v>
      </c>
      <c r="AG1861" s="9" t="s">
        <v>20</v>
      </c>
      <c r="AH1861" s="9">
        <v>0</v>
      </c>
      <c r="AI1861" s="9">
        <v>0</v>
      </c>
      <c r="AK1861" s="9">
        <v>1</v>
      </c>
      <c r="AL1861" s="9">
        <v>0</v>
      </c>
      <c r="AM1861" s="9">
        <v>2</v>
      </c>
      <c r="AN1861" s="9">
        <v>0</v>
      </c>
      <c r="AO1861" s="9">
        <v>0</v>
      </c>
      <c r="AQ1861" s="9">
        <v>3</v>
      </c>
      <c r="AR1861" s="9" t="s">
        <v>20</v>
      </c>
      <c r="AS1861" s="9">
        <v>1</v>
      </c>
      <c r="AT1861">
        <v>4</v>
      </c>
      <c r="AU1861" s="9">
        <v>2</v>
      </c>
      <c r="AV1861" s="9">
        <v>0</v>
      </c>
      <c r="AW1861" s="9" t="s">
        <v>1382</v>
      </c>
      <c r="AX1861" s="9" t="s">
        <v>1382</v>
      </c>
      <c r="AY1861" s="6" t="s">
        <v>1743</v>
      </c>
      <c r="BA1861" s="63" t="s">
        <v>2760</v>
      </c>
      <c r="BB1861" s="6" t="s">
        <v>1495</v>
      </c>
      <c r="BG1861" s="9"/>
      <c r="BI1861" t="s">
        <v>3146</v>
      </c>
    </row>
    <row r="1862" spans="1:61" s="44" customFormat="1" ht="15.75" thickBot="1" x14ac:dyDescent="0.3">
      <c r="A1862" s="43" t="s">
        <v>658</v>
      </c>
      <c r="B1862" s="48" t="s">
        <v>707</v>
      </c>
      <c r="C1862" s="44" t="str">
        <f>VLOOKUP(Tabelle1[[#This Row],[bank_name]],list_all_banks!$B$1:$C$691,2,FALSE)</f>
        <v>FR355801929</v>
      </c>
      <c r="D1862" s="45" t="s">
        <v>708</v>
      </c>
      <c r="E1862" s="46" t="str">
        <f t="shared" si="29"/>
        <v>31.12.2015</v>
      </c>
      <c r="F1862" s="44">
        <v>2015</v>
      </c>
      <c r="G1862" s="44">
        <v>1</v>
      </c>
      <c r="H1862" s="44">
        <v>1</v>
      </c>
      <c r="I1862" s="44" t="s">
        <v>1382</v>
      </c>
      <c r="J1862" s="44">
        <v>1</v>
      </c>
      <c r="K1862" s="44" t="s">
        <v>658</v>
      </c>
      <c r="L1862" s="44">
        <v>0</v>
      </c>
      <c r="M1862" s="44" t="s">
        <v>14</v>
      </c>
      <c r="N1862" s="44" t="s">
        <v>19</v>
      </c>
      <c r="O1862" s="45"/>
      <c r="P1862" s="44">
        <v>1</v>
      </c>
      <c r="Q1862" s="44">
        <v>0</v>
      </c>
      <c r="R1862" s="44">
        <v>0</v>
      </c>
      <c r="S1862" s="44">
        <v>0</v>
      </c>
      <c r="T1862" s="45"/>
      <c r="U1862" s="44">
        <v>0</v>
      </c>
      <c r="V1862" s="44">
        <v>0</v>
      </c>
      <c r="W1862" s="44" t="s">
        <v>1738</v>
      </c>
      <c r="X1862" s="45"/>
      <c r="Y1862" s="44" t="s">
        <v>1650</v>
      </c>
      <c r="Z1862" s="44">
        <v>136</v>
      </c>
      <c r="AA1862" s="44">
        <v>84</v>
      </c>
      <c r="AB1862" s="44">
        <v>75</v>
      </c>
      <c r="AC1862" s="44" t="s">
        <v>20</v>
      </c>
      <c r="AD1862" s="44">
        <v>8</v>
      </c>
      <c r="AE1862" s="44">
        <v>39</v>
      </c>
      <c r="AF1862" s="44" t="s">
        <v>20</v>
      </c>
      <c r="AG1862" s="44" t="s">
        <v>20</v>
      </c>
      <c r="AH1862" s="44">
        <v>0</v>
      </c>
      <c r="AI1862" s="44">
        <v>0</v>
      </c>
      <c r="AJ1862" s="45"/>
      <c r="AK1862" s="44">
        <v>1</v>
      </c>
      <c r="AL1862" s="44">
        <v>0</v>
      </c>
      <c r="AM1862" s="44">
        <v>2</v>
      </c>
      <c r="AN1862" s="44">
        <v>0</v>
      </c>
      <c r="AO1862" s="44">
        <v>0</v>
      </c>
      <c r="AP1862" s="45"/>
      <c r="AQ1862" s="44">
        <v>3</v>
      </c>
      <c r="AR1862" s="44" t="s">
        <v>20</v>
      </c>
      <c r="AS1862" s="44">
        <v>1</v>
      </c>
      <c r="AT1862" s="44">
        <v>4</v>
      </c>
      <c r="AU1862" s="44">
        <v>2</v>
      </c>
      <c r="AV1862" s="44">
        <v>0</v>
      </c>
      <c r="AW1862" s="44" t="s">
        <v>1382</v>
      </c>
      <c r="AX1862" s="44" t="s">
        <v>1382</v>
      </c>
      <c r="AY1862" s="45" t="s">
        <v>1743</v>
      </c>
      <c r="AZ1862" s="46"/>
      <c r="BA1862" s="47" t="s">
        <v>2760</v>
      </c>
      <c r="BB1862" s="45" t="s">
        <v>1495</v>
      </c>
      <c r="BH1862" s="45"/>
      <c r="BI1862" t="s">
        <v>3146</v>
      </c>
    </row>
    <row r="1863" spans="1:61" x14ac:dyDescent="0.25">
      <c r="A1863" s="23" t="s">
        <v>658</v>
      </c>
      <c r="B1863" s="40" t="s">
        <v>707</v>
      </c>
      <c r="C1863" t="str">
        <f>VLOOKUP(Tabelle1[[#This Row],[bank_name]],list_all_banks!$B$1:$C$691,2,FALSE)</f>
        <v>FR355801929</v>
      </c>
      <c r="D1863" s="6" t="s">
        <v>708</v>
      </c>
      <c r="E1863" s="42" t="str">
        <f t="shared" si="29"/>
        <v>31.12.2016</v>
      </c>
      <c r="F1863">
        <v>2016</v>
      </c>
      <c r="G1863">
        <v>1</v>
      </c>
      <c r="H1863">
        <v>2</v>
      </c>
      <c r="I1863" s="9" t="s">
        <v>1382</v>
      </c>
      <c r="J1863" s="9">
        <v>1</v>
      </c>
      <c r="K1863" s="9" t="s">
        <v>658</v>
      </c>
      <c r="L1863" s="9">
        <v>0</v>
      </c>
      <c r="M1863" s="9" t="s">
        <v>14</v>
      </c>
      <c r="N1863" s="9" t="s">
        <v>19</v>
      </c>
      <c r="P1863" s="9">
        <v>1</v>
      </c>
      <c r="Q1863" s="9">
        <v>0</v>
      </c>
      <c r="R1863" s="9">
        <v>0</v>
      </c>
      <c r="S1863" s="9">
        <v>0</v>
      </c>
      <c r="U1863" s="9">
        <v>0</v>
      </c>
      <c r="V1863" s="9">
        <v>0</v>
      </c>
      <c r="W1863" s="9" t="s">
        <v>1738</v>
      </c>
      <c r="Y1863" s="9" t="s">
        <v>820</v>
      </c>
      <c r="Z1863">
        <v>45</v>
      </c>
      <c r="AA1863" s="9">
        <v>56</v>
      </c>
      <c r="AB1863" s="9">
        <v>37</v>
      </c>
      <c r="AC1863" t="s">
        <v>20</v>
      </c>
      <c r="AD1863" s="9">
        <v>6</v>
      </c>
      <c r="AE1863" s="9">
        <v>2</v>
      </c>
      <c r="AF1863" s="9" t="s">
        <v>20</v>
      </c>
      <c r="AG1863" s="9" t="s">
        <v>20</v>
      </c>
      <c r="AH1863" s="9">
        <v>0</v>
      </c>
      <c r="AI1863" s="9">
        <v>0</v>
      </c>
      <c r="AK1863" s="9">
        <v>1</v>
      </c>
      <c r="AL1863" s="9">
        <v>0</v>
      </c>
      <c r="AM1863" s="9">
        <v>2</v>
      </c>
      <c r="AN1863" s="9">
        <v>0</v>
      </c>
      <c r="AO1863" s="9">
        <v>0</v>
      </c>
      <c r="AQ1863" s="9">
        <v>1</v>
      </c>
      <c r="AR1863" s="9">
        <v>2</v>
      </c>
      <c r="AS1863" s="9">
        <v>1</v>
      </c>
      <c r="AT1863">
        <v>4</v>
      </c>
      <c r="AU1863" s="9">
        <v>2</v>
      </c>
      <c r="AV1863" s="9">
        <v>0</v>
      </c>
      <c r="AW1863" s="9"/>
      <c r="AX1863" s="9"/>
      <c r="AY1863" s="6" t="s">
        <v>1979</v>
      </c>
      <c r="BA1863" s="14" t="s">
        <v>2459</v>
      </c>
      <c r="BB1863" s="6" t="s">
        <v>1964</v>
      </c>
      <c r="BG1863" s="9"/>
      <c r="BI1863" t="s">
        <v>3146</v>
      </c>
    </row>
    <row r="1864" spans="1:61" x14ac:dyDescent="0.25">
      <c r="A1864" s="23" t="s">
        <v>658</v>
      </c>
      <c r="B1864" s="40" t="s">
        <v>707</v>
      </c>
      <c r="C1864" t="str">
        <f>VLOOKUP(Tabelle1[[#This Row],[bank_name]],list_all_banks!$B$1:$C$691,2,FALSE)</f>
        <v>FR355801929</v>
      </c>
      <c r="D1864" s="6" t="s">
        <v>708</v>
      </c>
      <c r="E1864" s="42" t="str">
        <f t="shared" si="29"/>
        <v>31.12.2016</v>
      </c>
      <c r="F1864">
        <v>2016</v>
      </c>
      <c r="G1864">
        <v>1</v>
      </c>
      <c r="H1864">
        <v>2</v>
      </c>
      <c r="I1864" s="9" t="s">
        <v>1382</v>
      </c>
      <c r="J1864" s="9">
        <v>1</v>
      </c>
      <c r="K1864" s="9" t="s">
        <v>658</v>
      </c>
      <c r="L1864" s="9">
        <v>0</v>
      </c>
      <c r="M1864" s="9" t="s">
        <v>14</v>
      </c>
      <c r="N1864" s="9" t="s">
        <v>19</v>
      </c>
      <c r="P1864" s="9">
        <v>1</v>
      </c>
      <c r="Q1864" s="9">
        <v>0</v>
      </c>
      <c r="R1864" s="9">
        <v>0</v>
      </c>
      <c r="S1864" s="9">
        <v>0</v>
      </c>
      <c r="U1864" s="9">
        <v>0</v>
      </c>
      <c r="V1864" s="9">
        <v>0</v>
      </c>
      <c r="W1864" s="9" t="s">
        <v>1738</v>
      </c>
      <c r="Y1864" s="9" t="s">
        <v>1</v>
      </c>
      <c r="Z1864">
        <v>1281</v>
      </c>
      <c r="AA1864" s="9">
        <v>7167</v>
      </c>
      <c r="AB1864" s="9">
        <v>367</v>
      </c>
      <c r="AC1864" t="s">
        <v>20</v>
      </c>
      <c r="AD1864" s="9">
        <v>118</v>
      </c>
      <c r="AE1864" s="9">
        <v>-14</v>
      </c>
      <c r="AF1864" s="9" t="s">
        <v>20</v>
      </c>
      <c r="AG1864" s="9" t="s">
        <v>20</v>
      </c>
      <c r="AH1864" s="9">
        <v>0</v>
      </c>
      <c r="AI1864" s="9">
        <v>0</v>
      </c>
      <c r="AK1864" s="9">
        <v>1</v>
      </c>
      <c r="AL1864" s="9">
        <v>0</v>
      </c>
      <c r="AM1864" s="9">
        <v>2</v>
      </c>
      <c r="AN1864" s="9">
        <v>0</v>
      </c>
      <c r="AO1864" s="9">
        <v>0</v>
      </c>
      <c r="AQ1864" s="9">
        <v>1</v>
      </c>
      <c r="AR1864" s="9">
        <v>2</v>
      </c>
      <c r="AS1864" s="9">
        <v>1</v>
      </c>
      <c r="AT1864">
        <v>4</v>
      </c>
      <c r="AU1864" s="9">
        <v>2</v>
      </c>
      <c r="AV1864" s="9">
        <v>0</v>
      </c>
      <c r="AW1864" s="9"/>
      <c r="AX1864" s="9"/>
      <c r="AY1864" s="6" t="s">
        <v>1979</v>
      </c>
      <c r="BA1864" s="14" t="s">
        <v>2459</v>
      </c>
      <c r="BB1864" s="6" t="s">
        <v>1964</v>
      </c>
      <c r="BG1864" s="9"/>
      <c r="BI1864" t="s">
        <v>3146</v>
      </c>
    </row>
    <row r="1865" spans="1:61" x14ac:dyDescent="0.25">
      <c r="A1865" s="23" t="s">
        <v>658</v>
      </c>
      <c r="B1865" s="40" t="s">
        <v>707</v>
      </c>
      <c r="C1865" t="str">
        <f>VLOOKUP(Tabelle1[[#This Row],[bank_name]],list_all_banks!$B$1:$C$691,2,FALSE)</f>
        <v>FR355801929</v>
      </c>
      <c r="D1865" s="6" t="s">
        <v>708</v>
      </c>
      <c r="E1865" s="42" t="str">
        <f t="shared" si="29"/>
        <v>31.12.2016</v>
      </c>
      <c r="F1865">
        <v>2016</v>
      </c>
      <c r="G1865">
        <v>1</v>
      </c>
      <c r="H1865">
        <v>2</v>
      </c>
      <c r="I1865" s="9" t="s">
        <v>1382</v>
      </c>
      <c r="J1865" s="9">
        <v>1</v>
      </c>
      <c r="K1865" s="9" t="s">
        <v>658</v>
      </c>
      <c r="L1865" s="9">
        <v>0</v>
      </c>
      <c r="M1865" s="9" t="s">
        <v>14</v>
      </c>
      <c r="N1865" s="9" t="s">
        <v>19</v>
      </c>
      <c r="P1865" s="9">
        <v>1</v>
      </c>
      <c r="Q1865" s="9">
        <v>0</v>
      </c>
      <c r="R1865" s="9">
        <v>0</v>
      </c>
      <c r="S1865" s="9">
        <v>0</v>
      </c>
      <c r="U1865" s="9">
        <v>0</v>
      </c>
      <c r="V1865" s="9">
        <v>0</v>
      </c>
      <c r="W1865" s="9" t="s">
        <v>1738</v>
      </c>
      <c r="Y1865" s="9" t="s">
        <v>239</v>
      </c>
      <c r="Z1865">
        <v>124</v>
      </c>
      <c r="AA1865" s="9">
        <v>607</v>
      </c>
      <c r="AB1865" s="9">
        <v>24</v>
      </c>
      <c r="AC1865" t="s">
        <v>20</v>
      </c>
      <c r="AD1865" s="9">
        <v>3</v>
      </c>
      <c r="AE1865" s="9">
        <v>-1</v>
      </c>
      <c r="AF1865" s="9" t="s">
        <v>20</v>
      </c>
      <c r="AG1865" s="9" t="s">
        <v>20</v>
      </c>
      <c r="AH1865" s="9">
        <v>0</v>
      </c>
      <c r="AI1865" s="9">
        <v>0</v>
      </c>
      <c r="AK1865" s="9">
        <v>1</v>
      </c>
      <c r="AL1865" s="9">
        <v>0</v>
      </c>
      <c r="AM1865" s="9">
        <v>2</v>
      </c>
      <c r="AN1865" s="9">
        <v>0</v>
      </c>
      <c r="AO1865" s="9">
        <v>0</v>
      </c>
      <c r="AQ1865" s="9">
        <v>1</v>
      </c>
      <c r="AR1865" s="9">
        <v>2</v>
      </c>
      <c r="AS1865" s="9">
        <v>1</v>
      </c>
      <c r="AT1865">
        <v>4</v>
      </c>
      <c r="AU1865" s="9">
        <v>2</v>
      </c>
      <c r="AV1865" s="9">
        <v>0</v>
      </c>
      <c r="AW1865" s="9"/>
      <c r="AX1865" s="9"/>
      <c r="AY1865" s="6" t="s">
        <v>1979</v>
      </c>
      <c r="BA1865" s="14" t="s">
        <v>2459</v>
      </c>
      <c r="BB1865" s="6" t="s">
        <v>1964</v>
      </c>
      <c r="BG1865" s="9"/>
      <c r="BI1865" t="s">
        <v>3146</v>
      </c>
    </row>
    <row r="1866" spans="1:61" x14ac:dyDescent="0.25">
      <c r="A1866" s="51" t="s">
        <v>658</v>
      </c>
      <c r="B1866" s="52" t="s">
        <v>707</v>
      </c>
      <c r="C1866" s="9" t="str">
        <f>VLOOKUP(Tabelle1[[#This Row],[bank_name]],list_all_banks!$B$1:$C$691,2,FALSE)</f>
        <v>FR355801929</v>
      </c>
      <c r="D1866" s="6" t="s">
        <v>708</v>
      </c>
      <c r="E1866" s="42" t="str">
        <f t="shared" si="29"/>
        <v>31.12.2016</v>
      </c>
      <c r="F1866" s="9">
        <v>2016</v>
      </c>
      <c r="G1866" s="9">
        <v>1</v>
      </c>
      <c r="H1866" s="9">
        <v>2</v>
      </c>
      <c r="I1866" s="9" t="s">
        <v>1382</v>
      </c>
      <c r="J1866" s="9">
        <v>1</v>
      </c>
      <c r="K1866" s="9" t="s">
        <v>658</v>
      </c>
      <c r="L1866" s="9">
        <v>0</v>
      </c>
      <c r="M1866" s="9" t="s">
        <v>14</v>
      </c>
      <c r="N1866" s="9" t="s">
        <v>19</v>
      </c>
      <c r="P1866" s="9">
        <v>1</v>
      </c>
      <c r="Q1866" s="9">
        <v>0</v>
      </c>
      <c r="R1866" s="9">
        <v>0</v>
      </c>
      <c r="S1866" s="9">
        <v>0</v>
      </c>
      <c r="U1866" s="9">
        <v>0</v>
      </c>
      <c r="V1866" s="9">
        <v>0</v>
      </c>
      <c r="W1866" s="9" t="s">
        <v>1738</v>
      </c>
      <c r="Y1866" s="9" t="s">
        <v>493</v>
      </c>
      <c r="Z1866" s="9">
        <v>333</v>
      </c>
      <c r="AA1866" s="9">
        <v>2502</v>
      </c>
      <c r="AB1866" s="9">
        <v>-167</v>
      </c>
      <c r="AC1866" s="9" t="s">
        <v>20</v>
      </c>
      <c r="AD1866" s="9">
        <v>17</v>
      </c>
      <c r="AE1866" s="9">
        <v>-2</v>
      </c>
      <c r="AF1866" s="9" t="s">
        <v>20</v>
      </c>
      <c r="AG1866" s="9" t="s">
        <v>20</v>
      </c>
      <c r="AH1866" s="9">
        <v>0</v>
      </c>
      <c r="AI1866" s="9">
        <v>0</v>
      </c>
      <c r="AK1866" s="9">
        <v>1</v>
      </c>
      <c r="AL1866" s="9">
        <v>0</v>
      </c>
      <c r="AM1866" s="9">
        <v>2</v>
      </c>
      <c r="AN1866" s="9">
        <v>0</v>
      </c>
      <c r="AO1866" s="9">
        <v>0</v>
      </c>
      <c r="AQ1866" s="9">
        <v>1</v>
      </c>
      <c r="AR1866" s="9">
        <v>2</v>
      </c>
      <c r="AS1866" s="9">
        <v>1</v>
      </c>
      <c r="AT1866" s="9">
        <v>4</v>
      </c>
      <c r="AU1866" s="9">
        <v>2</v>
      </c>
      <c r="AV1866" s="9">
        <v>0</v>
      </c>
      <c r="AW1866" s="9"/>
      <c r="AX1866" s="9"/>
      <c r="AY1866" s="6" t="s">
        <v>1979</v>
      </c>
      <c r="BA1866" s="63" t="s">
        <v>2459</v>
      </c>
      <c r="BB1866" s="6" t="s">
        <v>1964</v>
      </c>
      <c r="BC1866" s="9"/>
      <c r="BD1866" s="9"/>
      <c r="BE1866" s="9"/>
      <c r="BF1866" s="9"/>
      <c r="BG1866" s="9"/>
      <c r="BI1866" t="s">
        <v>3146</v>
      </c>
    </row>
    <row r="1867" spans="1:61" x14ac:dyDescent="0.25">
      <c r="A1867" s="23" t="s">
        <v>658</v>
      </c>
      <c r="B1867" s="40" t="s">
        <v>707</v>
      </c>
      <c r="C1867" t="str">
        <f>VLOOKUP(Tabelle1[[#This Row],[bank_name]],list_all_banks!$B$1:$C$691,2,FALSE)</f>
        <v>FR355801929</v>
      </c>
      <c r="D1867" s="6" t="s">
        <v>708</v>
      </c>
      <c r="E1867" s="42" t="str">
        <f t="shared" si="29"/>
        <v>31.12.2016</v>
      </c>
      <c r="F1867">
        <v>2016</v>
      </c>
      <c r="G1867">
        <v>1</v>
      </c>
      <c r="H1867">
        <v>2</v>
      </c>
      <c r="I1867" s="9" t="s">
        <v>1382</v>
      </c>
      <c r="J1867" s="9">
        <v>1</v>
      </c>
      <c r="K1867" s="9" t="s">
        <v>658</v>
      </c>
      <c r="L1867" s="9">
        <v>0</v>
      </c>
      <c r="M1867" s="9" t="s">
        <v>14</v>
      </c>
      <c r="N1867" s="9" t="s">
        <v>19</v>
      </c>
      <c r="P1867" s="9">
        <v>1</v>
      </c>
      <c r="Q1867" s="9">
        <v>0</v>
      </c>
      <c r="R1867" s="9">
        <v>0</v>
      </c>
      <c r="S1867" s="9">
        <v>0</v>
      </c>
      <c r="U1867" s="9">
        <v>0</v>
      </c>
      <c r="V1867" s="9">
        <v>0</v>
      </c>
      <c r="W1867" s="9" t="s">
        <v>1738</v>
      </c>
      <c r="Y1867" s="9" t="s">
        <v>658</v>
      </c>
      <c r="Z1867">
        <v>10684</v>
      </c>
      <c r="AA1867" s="9">
        <v>51437</v>
      </c>
      <c r="AB1867" s="9">
        <v>5095</v>
      </c>
      <c r="AC1867" t="s">
        <v>20</v>
      </c>
      <c r="AD1867" s="9">
        <v>1188</v>
      </c>
      <c r="AE1867" s="9">
        <v>-3</v>
      </c>
      <c r="AF1867" s="9" t="s">
        <v>20</v>
      </c>
      <c r="AG1867" s="9" t="s">
        <v>20</v>
      </c>
      <c r="AH1867" s="9">
        <v>0</v>
      </c>
      <c r="AI1867" s="9">
        <v>0</v>
      </c>
      <c r="AK1867" s="9">
        <v>1</v>
      </c>
      <c r="AL1867" s="9">
        <v>0</v>
      </c>
      <c r="AM1867" s="9">
        <v>2</v>
      </c>
      <c r="AN1867" s="9">
        <v>0</v>
      </c>
      <c r="AO1867" s="9">
        <v>0</v>
      </c>
      <c r="AQ1867" s="9">
        <v>1</v>
      </c>
      <c r="AR1867" s="9">
        <v>2</v>
      </c>
      <c r="AS1867" s="9">
        <v>1</v>
      </c>
      <c r="AT1867">
        <v>4</v>
      </c>
      <c r="AU1867" s="9">
        <v>2</v>
      </c>
      <c r="AV1867" s="9">
        <v>0</v>
      </c>
      <c r="AW1867" s="9"/>
      <c r="AX1867" s="9"/>
      <c r="AY1867" s="6" t="s">
        <v>1979</v>
      </c>
      <c r="BA1867" s="14" t="s">
        <v>2459</v>
      </c>
      <c r="BB1867" s="6" t="s">
        <v>1964</v>
      </c>
      <c r="BG1867" s="9"/>
      <c r="BI1867" t="s">
        <v>3146</v>
      </c>
    </row>
    <row r="1868" spans="1:61" x14ac:dyDescent="0.25">
      <c r="A1868" s="23" t="s">
        <v>658</v>
      </c>
      <c r="B1868" s="40" t="s">
        <v>707</v>
      </c>
      <c r="C1868" t="str">
        <f>VLOOKUP(Tabelle1[[#This Row],[bank_name]],list_all_banks!$B$1:$C$691,2,FALSE)</f>
        <v>FR355801929</v>
      </c>
      <c r="D1868" s="6" t="s">
        <v>708</v>
      </c>
      <c r="E1868" s="42" t="str">
        <f t="shared" si="29"/>
        <v>31.12.2016</v>
      </c>
      <c r="F1868">
        <v>2016</v>
      </c>
      <c r="G1868">
        <v>1</v>
      </c>
      <c r="H1868">
        <v>2</v>
      </c>
      <c r="I1868" s="9" t="s">
        <v>1382</v>
      </c>
      <c r="J1868" s="9">
        <v>1</v>
      </c>
      <c r="K1868" s="9" t="s">
        <v>658</v>
      </c>
      <c r="L1868" s="9">
        <v>0</v>
      </c>
      <c r="M1868" s="9" t="s">
        <v>14</v>
      </c>
      <c r="N1868" s="9" t="s">
        <v>19</v>
      </c>
      <c r="P1868" s="9">
        <v>1</v>
      </c>
      <c r="Q1868" s="9">
        <v>0</v>
      </c>
      <c r="R1868" s="9">
        <v>0</v>
      </c>
      <c r="S1868" s="9">
        <v>0</v>
      </c>
      <c r="U1868" s="9">
        <v>0</v>
      </c>
      <c r="V1868" s="9">
        <v>0</v>
      </c>
      <c r="W1868" s="9" t="s">
        <v>1738</v>
      </c>
      <c r="Y1868" s="9" t="s">
        <v>983</v>
      </c>
      <c r="Z1868">
        <v>30</v>
      </c>
      <c r="AA1868" s="9">
        <v>205</v>
      </c>
      <c r="AB1868" s="9">
        <v>7</v>
      </c>
      <c r="AC1868" t="s">
        <v>20</v>
      </c>
      <c r="AD1868" s="9">
        <v>0</v>
      </c>
      <c r="AE1868" s="9">
        <v>-1</v>
      </c>
      <c r="AF1868" s="9" t="s">
        <v>20</v>
      </c>
      <c r="AG1868" s="9" t="s">
        <v>20</v>
      </c>
      <c r="AH1868" s="9">
        <v>0</v>
      </c>
      <c r="AI1868" s="9">
        <v>0</v>
      </c>
      <c r="AK1868" s="9">
        <v>1</v>
      </c>
      <c r="AL1868" s="9">
        <v>0</v>
      </c>
      <c r="AM1868" s="9">
        <v>2</v>
      </c>
      <c r="AN1868" s="9">
        <v>0</v>
      </c>
      <c r="AO1868" s="9">
        <v>0</v>
      </c>
      <c r="AQ1868" s="9">
        <v>1</v>
      </c>
      <c r="AR1868" s="9">
        <v>2</v>
      </c>
      <c r="AS1868" s="9">
        <v>1</v>
      </c>
      <c r="AT1868">
        <v>4</v>
      </c>
      <c r="AU1868" s="9">
        <v>2</v>
      </c>
      <c r="AV1868" s="9">
        <v>0</v>
      </c>
      <c r="AW1868" s="9"/>
      <c r="AX1868" s="9"/>
      <c r="AY1868" s="6" t="s">
        <v>1979</v>
      </c>
      <c r="BA1868" s="14" t="s">
        <v>2459</v>
      </c>
      <c r="BB1868" s="6" t="s">
        <v>1964</v>
      </c>
      <c r="BG1868" s="9"/>
      <c r="BI1868" t="s">
        <v>3146</v>
      </c>
    </row>
    <row r="1869" spans="1:61" x14ac:dyDescent="0.25">
      <c r="A1869" s="51" t="s">
        <v>658</v>
      </c>
      <c r="B1869" s="52" t="s">
        <v>707</v>
      </c>
      <c r="C1869" s="9" t="str">
        <f>VLOOKUP(Tabelle1[[#This Row],[bank_name]],list_all_banks!$B$1:$C$691,2,FALSE)</f>
        <v>FR355801929</v>
      </c>
      <c r="D1869" s="6" t="s">
        <v>708</v>
      </c>
      <c r="E1869" s="42" t="str">
        <f t="shared" si="29"/>
        <v>31.12.2016</v>
      </c>
      <c r="F1869" s="9">
        <v>2016</v>
      </c>
      <c r="G1869" s="9">
        <v>1</v>
      </c>
      <c r="H1869" s="9">
        <v>2</v>
      </c>
      <c r="I1869" s="9" t="s">
        <v>1382</v>
      </c>
      <c r="J1869" s="9">
        <v>1</v>
      </c>
      <c r="K1869" s="9" t="s">
        <v>658</v>
      </c>
      <c r="L1869" s="9">
        <v>0</v>
      </c>
      <c r="M1869" s="9" t="s">
        <v>14</v>
      </c>
      <c r="N1869" s="9" t="s">
        <v>19</v>
      </c>
      <c r="P1869" s="9">
        <v>1</v>
      </c>
      <c r="Q1869" s="9">
        <v>0</v>
      </c>
      <c r="R1869" s="9">
        <v>0</v>
      </c>
      <c r="S1869" s="9">
        <v>0</v>
      </c>
      <c r="U1869" s="9">
        <v>0</v>
      </c>
      <c r="V1869" s="9">
        <v>0</v>
      </c>
      <c r="W1869" s="9" t="s">
        <v>1738</v>
      </c>
      <c r="Y1869" s="9" t="s">
        <v>1020</v>
      </c>
      <c r="Z1869" s="9">
        <v>38</v>
      </c>
      <c r="AA1869" s="9">
        <v>218</v>
      </c>
      <c r="AB1869" s="9">
        <v>3</v>
      </c>
      <c r="AC1869" s="9" t="s">
        <v>20</v>
      </c>
      <c r="AD1869" s="9">
        <v>0</v>
      </c>
      <c r="AE1869" s="9">
        <v>0</v>
      </c>
      <c r="AF1869" s="9" t="s">
        <v>20</v>
      </c>
      <c r="AG1869" s="9" t="s">
        <v>20</v>
      </c>
      <c r="AH1869" s="9">
        <v>0</v>
      </c>
      <c r="AI1869" s="9">
        <v>0</v>
      </c>
      <c r="AK1869" s="9">
        <v>1</v>
      </c>
      <c r="AL1869" s="9">
        <v>0</v>
      </c>
      <c r="AM1869" s="9">
        <v>2</v>
      </c>
      <c r="AN1869" s="9">
        <v>0</v>
      </c>
      <c r="AO1869" s="9">
        <v>0</v>
      </c>
      <c r="AQ1869" s="9">
        <v>1</v>
      </c>
      <c r="AR1869" s="9">
        <v>2</v>
      </c>
      <c r="AS1869" s="9">
        <v>1</v>
      </c>
      <c r="AT1869">
        <v>4</v>
      </c>
      <c r="AU1869" s="9">
        <v>2</v>
      </c>
      <c r="AV1869" s="9">
        <v>0</v>
      </c>
      <c r="AW1869" s="9"/>
      <c r="AX1869" s="9"/>
      <c r="AY1869" s="6" t="s">
        <v>1979</v>
      </c>
      <c r="BA1869" s="63" t="s">
        <v>2459</v>
      </c>
      <c r="BB1869" s="6" t="s">
        <v>1964</v>
      </c>
      <c r="BG1869" s="9"/>
      <c r="BI1869" t="s">
        <v>3146</v>
      </c>
    </row>
    <row r="1870" spans="1:61" x14ac:dyDescent="0.25">
      <c r="A1870" s="51" t="s">
        <v>658</v>
      </c>
      <c r="B1870" s="52" t="s">
        <v>707</v>
      </c>
      <c r="C1870" s="9" t="str">
        <f>VLOOKUP(Tabelle1[[#This Row],[bank_name]],list_all_banks!$B$1:$C$691,2,FALSE)</f>
        <v>FR355801929</v>
      </c>
      <c r="D1870" s="6" t="s">
        <v>708</v>
      </c>
      <c r="E1870" s="42" t="str">
        <f t="shared" si="29"/>
        <v>31.12.2016</v>
      </c>
      <c r="F1870" s="9">
        <v>2016</v>
      </c>
      <c r="G1870" s="9">
        <v>1</v>
      </c>
      <c r="H1870" s="9">
        <v>2</v>
      </c>
      <c r="I1870" s="9" t="s">
        <v>1382</v>
      </c>
      <c r="J1870" s="9">
        <v>1</v>
      </c>
      <c r="K1870" s="9" t="s">
        <v>658</v>
      </c>
      <c r="L1870" s="9">
        <v>0</v>
      </c>
      <c r="M1870" s="9" t="s">
        <v>14</v>
      </c>
      <c r="N1870" s="9" t="s">
        <v>19</v>
      </c>
      <c r="P1870" s="9">
        <v>1</v>
      </c>
      <c r="Q1870" s="9">
        <v>0</v>
      </c>
      <c r="R1870" s="9">
        <v>0</v>
      </c>
      <c r="S1870" s="9">
        <v>0</v>
      </c>
      <c r="U1870" s="9">
        <v>0</v>
      </c>
      <c r="V1870" s="9">
        <v>0</v>
      </c>
      <c r="W1870" s="9" t="s">
        <v>1738</v>
      </c>
      <c r="Y1870" s="9" t="s">
        <v>1170</v>
      </c>
      <c r="Z1870" s="9">
        <v>282</v>
      </c>
      <c r="AA1870" s="9">
        <v>810</v>
      </c>
      <c r="AB1870" s="9">
        <v>123</v>
      </c>
      <c r="AC1870" s="9" t="s">
        <v>20</v>
      </c>
      <c r="AD1870" s="9">
        <v>31</v>
      </c>
      <c r="AE1870" s="9">
        <v>-15</v>
      </c>
      <c r="AF1870" s="9" t="s">
        <v>20</v>
      </c>
      <c r="AG1870" s="9" t="s">
        <v>20</v>
      </c>
      <c r="AH1870" s="9">
        <v>0</v>
      </c>
      <c r="AI1870" s="9">
        <v>0</v>
      </c>
      <c r="AK1870" s="9">
        <v>1</v>
      </c>
      <c r="AL1870" s="9">
        <v>0</v>
      </c>
      <c r="AM1870" s="9">
        <v>2</v>
      </c>
      <c r="AN1870" s="9">
        <v>0</v>
      </c>
      <c r="AO1870" s="9">
        <v>0</v>
      </c>
      <c r="AQ1870" s="9">
        <v>1</v>
      </c>
      <c r="AR1870" s="9">
        <v>2</v>
      </c>
      <c r="AS1870" s="9">
        <v>1</v>
      </c>
      <c r="AT1870" s="9">
        <v>4</v>
      </c>
      <c r="AU1870" s="9">
        <v>2</v>
      </c>
      <c r="AV1870" s="9">
        <v>0</v>
      </c>
      <c r="AW1870" s="9"/>
      <c r="AX1870" s="9"/>
      <c r="AY1870" s="6" t="s">
        <v>1979</v>
      </c>
      <c r="BA1870" s="63" t="s">
        <v>2459</v>
      </c>
      <c r="BB1870" s="6" t="s">
        <v>1964</v>
      </c>
      <c r="BC1870" s="9"/>
      <c r="BD1870" s="9"/>
      <c r="BE1870" s="9"/>
      <c r="BF1870" s="9"/>
      <c r="BG1870" s="9"/>
      <c r="BI1870" t="s">
        <v>3146</v>
      </c>
    </row>
    <row r="1871" spans="1:61" x14ac:dyDescent="0.25">
      <c r="A1871" s="23" t="s">
        <v>658</v>
      </c>
      <c r="B1871" s="40" t="s">
        <v>707</v>
      </c>
      <c r="C1871" t="str">
        <f>VLOOKUP(Tabelle1[[#This Row],[bank_name]],list_all_banks!$B$1:$C$691,2,FALSE)</f>
        <v>FR355801929</v>
      </c>
      <c r="D1871" s="6" t="s">
        <v>708</v>
      </c>
      <c r="E1871" s="42" t="str">
        <f t="shared" si="29"/>
        <v>31.12.2016</v>
      </c>
      <c r="F1871">
        <v>2016</v>
      </c>
      <c r="G1871">
        <v>1</v>
      </c>
      <c r="H1871">
        <v>2</v>
      </c>
      <c r="I1871" s="9" t="s">
        <v>1382</v>
      </c>
      <c r="J1871" s="9">
        <v>1</v>
      </c>
      <c r="K1871" s="9" t="s">
        <v>658</v>
      </c>
      <c r="L1871" s="9">
        <v>0</v>
      </c>
      <c r="M1871" s="9" t="s">
        <v>14</v>
      </c>
      <c r="N1871" s="9" t="s">
        <v>19</v>
      </c>
      <c r="P1871" s="9">
        <v>1</v>
      </c>
      <c r="Q1871" s="9">
        <v>0</v>
      </c>
      <c r="R1871" s="9">
        <v>0</v>
      </c>
      <c r="S1871" s="9">
        <v>0</v>
      </c>
      <c r="U1871" s="9">
        <v>0</v>
      </c>
      <c r="V1871" s="9">
        <v>0</v>
      </c>
      <c r="W1871" s="9" t="s">
        <v>1738</v>
      </c>
      <c r="Y1871" s="9" t="s">
        <v>1682</v>
      </c>
      <c r="Z1871">
        <v>0</v>
      </c>
      <c r="AA1871" s="9">
        <v>0</v>
      </c>
      <c r="AB1871" s="9">
        <v>85</v>
      </c>
      <c r="AC1871" t="s">
        <v>20</v>
      </c>
      <c r="AD1871" s="9">
        <v>0</v>
      </c>
      <c r="AE1871" s="9">
        <v>0</v>
      </c>
      <c r="AF1871" s="9" t="s">
        <v>20</v>
      </c>
      <c r="AG1871" s="9" t="s">
        <v>20</v>
      </c>
      <c r="AH1871" s="9">
        <v>0</v>
      </c>
      <c r="AI1871" s="9">
        <v>0</v>
      </c>
      <c r="AK1871" s="9">
        <v>1</v>
      </c>
      <c r="AL1871" s="9">
        <v>0</v>
      </c>
      <c r="AM1871" s="9">
        <v>2</v>
      </c>
      <c r="AN1871" s="9">
        <v>0</v>
      </c>
      <c r="AO1871" s="9">
        <v>0</v>
      </c>
      <c r="AQ1871" s="9">
        <v>1</v>
      </c>
      <c r="AR1871" s="9">
        <v>2</v>
      </c>
      <c r="AS1871" s="9">
        <v>1</v>
      </c>
      <c r="AT1871">
        <v>4</v>
      </c>
      <c r="AU1871" s="9">
        <v>2</v>
      </c>
      <c r="AV1871" s="9">
        <v>0</v>
      </c>
      <c r="AW1871" s="9"/>
      <c r="AX1871" s="9"/>
      <c r="AY1871" s="6" t="s">
        <v>1979</v>
      </c>
      <c r="BA1871" s="14" t="s">
        <v>2459</v>
      </c>
      <c r="BB1871" s="6" t="s">
        <v>1964</v>
      </c>
      <c r="BG1871" s="9"/>
      <c r="BI1871" t="s">
        <v>3146</v>
      </c>
    </row>
    <row r="1872" spans="1:61" x14ac:dyDescent="0.25">
      <c r="A1872" s="51" t="s">
        <v>658</v>
      </c>
      <c r="B1872" s="52" t="s">
        <v>707</v>
      </c>
      <c r="C1872" s="9" t="str">
        <f>VLOOKUP(Tabelle1[[#This Row],[bank_name]],list_all_banks!$B$1:$C$691,2,FALSE)</f>
        <v>FR355801929</v>
      </c>
      <c r="D1872" s="6" t="s">
        <v>708</v>
      </c>
      <c r="E1872" s="42" t="str">
        <f t="shared" si="29"/>
        <v>31.12.2016</v>
      </c>
      <c r="F1872" s="9">
        <v>2016</v>
      </c>
      <c r="G1872" s="9">
        <v>1</v>
      </c>
      <c r="H1872" s="9">
        <v>2</v>
      </c>
      <c r="I1872" s="9" t="s">
        <v>1382</v>
      </c>
      <c r="J1872" s="9">
        <v>1</v>
      </c>
      <c r="K1872" s="9" t="s">
        <v>658</v>
      </c>
      <c r="L1872" s="9">
        <v>0</v>
      </c>
      <c r="M1872" s="9" t="s">
        <v>14</v>
      </c>
      <c r="N1872" s="9" t="s">
        <v>19</v>
      </c>
      <c r="P1872" s="9">
        <v>1</v>
      </c>
      <c r="Q1872" s="9">
        <v>0</v>
      </c>
      <c r="R1872" s="9">
        <v>0</v>
      </c>
      <c r="S1872" s="9">
        <v>0</v>
      </c>
      <c r="U1872" s="9">
        <v>0</v>
      </c>
      <c r="V1872" s="9">
        <v>0</v>
      </c>
      <c r="W1872" s="9" t="s">
        <v>1738</v>
      </c>
      <c r="Y1872" s="9" t="s">
        <v>1658</v>
      </c>
      <c r="Z1872" s="9">
        <v>2</v>
      </c>
      <c r="AA1872" s="9">
        <v>9</v>
      </c>
      <c r="AB1872" s="9">
        <v>0</v>
      </c>
      <c r="AC1872" s="9" t="s">
        <v>20</v>
      </c>
      <c r="AD1872" s="9">
        <v>0</v>
      </c>
      <c r="AE1872" s="9">
        <v>0</v>
      </c>
      <c r="AF1872" s="9" t="s">
        <v>20</v>
      </c>
      <c r="AG1872" s="9" t="s">
        <v>20</v>
      </c>
      <c r="AH1872" s="9">
        <v>0</v>
      </c>
      <c r="AI1872" s="9">
        <v>0</v>
      </c>
      <c r="AK1872" s="9">
        <v>1</v>
      </c>
      <c r="AL1872" s="9">
        <v>0</v>
      </c>
      <c r="AM1872" s="9">
        <v>2</v>
      </c>
      <c r="AN1872" s="9">
        <v>0</v>
      </c>
      <c r="AO1872" s="9">
        <v>0</v>
      </c>
      <c r="AQ1872" s="9">
        <v>1</v>
      </c>
      <c r="AR1872" s="9">
        <v>2</v>
      </c>
      <c r="AS1872" s="9">
        <v>1</v>
      </c>
      <c r="AT1872">
        <v>4</v>
      </c>
      <c r="AU1872" s="9">
        <v>2</v>
      </c>
      <c r="AV1872" s="9">
        <v>0</v>
      </c>
      <c r="AW1872" s="9"/>
      <c r="AX1872" s="9"/>
      <c r="AY1872" s="6" t="s">
        <v>1979</v>
      </c>
      <c r="BA1872" s="63" t="s">
        <v>2459</v>
      </c>
      <c r="BB1872" s="6" t="s">
        <v>1964</v>
      </c>
      <c r="BG1872" s="9"/>
      <c r="BI1872" t="s">
        <v>3146</v>
      </c>
    </row>
    <row r="1873" spans="1:61" x14ac:dyDescent="0.25">
      <c r="A1873" s="23" t="s">
        <v>658</v>
      </c>
      <c r="B1873" s="40" t="s">
        <v>707</v>
      </c>
      <c r="C1873" t="str">
        <f>VLOOKUP(Tabelle1[[#This Row],[bank_name]],list_all_banks!$B$1:$C$691,2,FALSE)</f>
        <v>FR355801929</v>
      </c>
      <c r="D1873" s="6" t="s">
        <v>708</v>
      </c>
      <c r="E1873" s="42" t="str">
        <f t="shared" si="29"/>
        <v>31.12.2016</v>
      </c>
      <c r="F1873">
        <v>2016</v>
      </c>
      <c r="G1873">
        <v>1</v>
      </c>
      <c r="H1873">
        <v>2</v>
      </c>
      <c r="I1873" s="9" t="s">
        <v>1382</v>
      </c>
      <c r="J1873" s="9">
        <v>1</v>
      </c>
      <c r="K1873" s="9" t="s">
        <v>658</v>
      </c>
      <c r="L1873" s="9">
        <v>0</v>
      </c>
      <c r="M1873" s="9" t="s">
        <v>14</v>
      </c>
      <c r="N1873" s="9" t="s">
        <v>19</v>
      </c>
      <c r="P1873" s="9">
        <v>1</v>
      </c>
      <c r="Q1873" s="9">
        <v>0</v>
      </c>
      <c r="R1873" s="9">
        <v>0</v>
      </c>
      <c r="S1873" s="9">
        <v>0</v>
      </c>
      <c r="U1873" s="9">
        <v>0</v>
      </c>
      <c r="V1873" s="9">
        <v>0</v>
      </c>
      <c r="W1873" s="9" t="s">
        <v>1738</v>
      </c>
      <c r="Y1873" s="9" t="s">
        <v>1278</v>
      </c>
      <c r="Z1873">
        <v>1</v>
      </c>
      <c r="AA1873" s="9">
        <v>4</v>
      </c>
      <c r="AB1873" s="9">
        <v>0</v>
      </c>
      <c r="AC1873" t="s">
        <v>20</v>
      </c>
      <c r="AD1873" s="9">
        <v>0</v>
      </c>
      <c r="AE1873" s="9">
        <v>0</v>
      </c>
      <c r="AF1873" s="9" t="s">
        <v>20</v>
      </c>
      <c r="AG1873" s="9" t="s">
        <v>20</v>
      </c>
      <c r="AH1873" s="9">
        <v>0</v>
      </c>
      <c r="AI1873" s="9">
        <v>0</v>
      </c>
      <c r="AK1873" s="9">
        <v>1</v>
      </c>
      <c r="AL1873" s="9">
        <v>0</v>
      </c>
      <c r="AM1873" s="9">
        <v>2</v>
      </c>
      <c r="AN1873" s="9">
        <v>0</v>
      </c>
      <c r="AO1873" s="9">
        <v>0</v>
      </c>
      <c r="AQ1873" s="9">
        <v>1</v>
      </c>
      <c r="AR1873" s="9">
        <v>2</v>
      </c>
      <c r="AS1873" s="9">
        <v>1</v>
      </c>
      <c r="AT1873">
        <v>4</v>
      </c>
      <c r="AU1873" s="9">
        <v>2</v>
      </c>
      <c r="AV1873" s="9">
        <v>0</v>
      </c>
      <c r="AW1873" s="9"/>
      <c r="AX1873" s="9"/>
      <c r="AY1873" s="6" t="s">
        <v>1979</v>
      </c>
      <c r="BA1873" s="14" t="s">
        <v>2459</v>
      </c>
      <c r="BB1873" s="6" t="s">
        <v>1964</v>
      </c>
      <c r="BG1873" s="9"/>
      <c r="BI1873" t="s">
        <v>3146</v>
      </c>
    </row>
    <row r="1874" spans="1:61" x14ac:dyDescent="0.25">
      <c r="A1874" s="51" t="s">
        <v>658</v>
      </c>
      <c r="B1874" s="52" t="s">
        <v>707</v>
      </c>
      <c r="C1874" s="9" t="str">
        <f>VLOOKUP(Tabelle1[[#This Row],[bank_name]],list_all_banks!$B$1:$C$691,2,FALSE)</f>
        <v>FR355801929</v>
      </c>
      <c r="D1874" s="6" t="s">
        <v>708</v>
      </c>
      <c r="E1874" s="42" t="str">
        <f t="shared" si="29"/>
        <v>31.12.2016</v>
      </c>
      <c r="F1874" s="9">
        <v>2016</v>
      </c>
      <c r="G1874" s="9">
        <v>1</v>
      </c>
      <c r="H1874" s="9">
        <v>2</v>
      </c>
      <c r="I1874" s="9" t="s">
        <v>1382</v>
      </c>
      <c r="J1874" s="9">
        <v>1</v>
      </c>
      <c r="K1874" s="9" t="s">
        <v>658</v>
      </c>
      <c r="L1874" s="9">
        <v>0</v>
      </c>
      <c r="M1874" s="9" t="s">
        <v>14</v>
      </c>
      <c r="N1874" s="9" t="s">
        <v>19</v>
      </c>
      <c r="P1874" s="9">
        <v>1</v>
      </c>
      <c r="Q1874" s="9">
        <v>0</v>
      </c>
      <c r="R1874" s="9">
        <v>0</v>
      </c>
      <c r="S1874" s="9">
        <v>0</v>
      </c>
      <c r="U1874" s="9">
        <v>0</v>
      </c>
      <c r="V1874" s="9">
        <v>0</v>
      </c>
      <c r="W1874" s="9" t="s">
        <v>1738</v>
      </c>
      <c r="Y1874" s="9" t="s">
        <v>1289</v>
      </c>
      <c r="Z1874" s="9">
        <v>156</v>
      </c>
      <c r="AA1874" s="9">
        <v>716</v>
      </c>
      <c r="AB1874" s="9">
        <v>89</v>
      </c>
      <c r="AC1874" s="9" t="s">
        <v>20</v>
      </c>
      <c r="AD1874" s="9">
        <v>32</v>
      </c>
      <c r="AE1874" s="9">
        <v>-7</v>
      </c>
      <c r="AF1874" s="9" t="s">
        <v>20</v>
      </c>
      <c r="AG1874" s="9" t="s">
        <v>20</v>
      </c>
      <c r="AH1874" s="9">
        <v>0</v>
      </c>
      <c r="AI1874" s="9">
        <v>0</v>
      </c>
      <c r="AK1874" s="9">
        <v>1</v>
      </c>
      <c r="AL1874" s="9">
        <v>0</v>
      </c>
      <c r="AM1874" s="9">
        <v>2</v>
      </c>
      <c r="AN1874" s="9">
        <v>0</v>
      </c>
      <c r="AO1874" s="9">
        <v>0</v>
      </c>
      <c r="AQ1874" s="9">
        <v>1</v>
      </c>
      <c r="AR1874" s="9">
        <v>2</v>
      </c>
      <c r="AS1874" s="9">
        <v>1</v>
      </c>
      <c r="AT1874" s="9">
        <v>4</v>
      </c>
      <c r="AU1874" s="9">
        <v>2</v>
      </c>
      <c r="AV1874" s="9">
        <v>0</v>
      </c>
      <c r="AW1874" s="9"/>
      <c r="AX1874" s="9"/>
      <c r="AY1874" s="6" t="s">
        <v>1979</v>
      </c>
      <c r="BA1874" s="63" t="s">
        <v>2459</v>
      </c>
      <c r="BB1874" s="6" t="s">
        <v>1964</v>
      </c>
      <c r="BC1874" s="9"/>
      <c r="BD1874" s="9"/>
      <c r="BE1874" s="9"/>
      <c r="BF1874" s="9"/>
      <c r="BG1874" s="9"/>
      <c r="BI1874" t="s">
        <v>3146</v>
      </c>
    </row>
    <row r="1875" spans="1:61" x14ac:dyDescent="0.25">
      <c r="A1875" s="51" t="s">
        <v>658</v>
      </c>
      <c r="B1875" s="52" t="s">
        <v>707</v>
      </c>
      <c r="C1875" s="9" t="str">
        <f>VLOOKUP(Tabelle1[[#This Row],[bank_name]],list_all_banks!$B$1:$C$691,2,FALSE)</f>
        <v>FR355801929</v>
      </c>
      <c r="D1875" s="6" t="s">
        <v>708</v>
      </c>
      <c r="E1875" s="42" t="str">
        <f t="shared" si="29"/>
        <v>31.12.2016</v>
      </c>
      <c r="F1875" s="9">
        <v>2016</v>
      </c>
      <c r="G1875" s="9">
        <v>1</v>
      </c>
      <c r="H1875" s="9">
        <v>2</v>
      </c>
      <c r="I1875" s="9" t="s">
        <v>1382</v>
      </c>
      <c r="J1875" s="9">
        <v>1</v>
      </c>
      <c r="K1875" s="9" t="s">
        <v>658</v>
      </c>
      <c r="L1875" s="9">
        <v>0</v>
      </c>
      <c r="M1875" s="9" t="s">
        <v>14</v>
      </c>
      <c r="N1875" s="9" t="s">
        <v>19</v>
      </c>
      <c r="P1875" s="9">
        <v>1</v>
      </c>
      <c r="Q1875" s="9">
        <v>0</v>
      </c>
      <c r="R1875" s="9">
        <v>0</v>
      </c>
      <c r="S1875" s="9">
        <v>0</v>
      </c>
      <c r="U1875" s="9">
        <v>0</v>
      </c>
      <c r="V1875" s="9">
        <v>0</v>
      </c>
      <c r="W1875" s="9" t="s">
        <v>1738</v>
      </c>
      <c r="Y1875" s="9" t="s">
        <v>293</v>
      </c>
      <c r="Z1875" s="9">
        <v>7</v>
      </c>
      <c r="AA1875" s="9"/>
      <c r="AB1875" s="9">
        <v>-2</v>
      </c>
      <c r="AC1875" s="9" t="s">
        <v>20</v>
      </c>
      <c r="AD1875" s="9">
        <v>0</v>
      </c>
      <c r="AE1875" s="9">
        <v>0</v>
      </c>
      <c r="AF1875" s="9" t="s">
        <v>20</v>
      </c>
      <c r="AG1875" s="9" t="s">
        <v>20</v>
      </c>
      <c r="AH1875" s="9">
        <v>0</v>
      </c>
      <c r="AI1875" s="9">
        <v>0</v>
      </c>
      <c r="AK1875" s="9">
        <v>1</v>
      </c>
      <c r="AL1875" s="9">
        <v>0</v>
      </c>
      <c r="AM1875" s="9">
        <v>2</v>
      </c>
      <c r="AN1875" s="9">
        <v>0</v>
      </c>
      <c r="AO1875" s="9">
        <v>0</v>
      </c>
      <c r="AQ1875" s="9">
        <v>1</v>
      </c>
      <c r="AR1875" s="9">
        <v>2</v>
      </c>
      <c r="AS1875" s="9">
        <v>1</v>
      </c>
      <c r="AT1875">
        <v>4</v>
      </c>
      <c r="AU1875" s="9">
        <v>2</v>
      </c>
      <c r="AV1875" s="9">
        <v>0</v>
      </c>
      <c r="AW1875" s="9"/>
      <c r="AX1875" s="9"/>
      <c r="AY1875" s="6" t="s">
        <v>1979</v>
      </c>
      <c r="BA1875" s="63" t="s">
        <v>2459</v>
      </c>
      <c r="BB1875" s="6" t="s">
        <v>1964</v>
      </c>
      <c r="BG1875" s="9"/>
      <c r="BI1875" t="s">
        <v>3146</v>
      </c>
    </row>
    <row r="1876" spans="1:61" x14ac:dyDescent="0.25">
      <c r="A1876" s="23" t="s">
        <v>658</v>
      </c>
      <c r="B1876" s="40" t="s">
        <v>707</v>
      </c>
      <c r="C1876" t="str">
        <f>VLOOKUP(Tabelle1[[#This Row],[bank_name]],list_all_banks!$B$1:$C$691,2,FALSE)</f>
        <v>FR355801929</v>
      </c>
      <c r="D1876" s="6" t="s">
        <v>708</v>
      </c>
      <c r="E1876" s="42" t="str">
        <f t="shared" si="29"/>
        <v>31.12.2016</v>
      </c>
      <c r="F1876">
        <v>2016</v>
      </c>
      <c r="G1876">
        <v>1</v>
      </c>
      <c r="H1876">
        <v>2</v>
      </c>
      <c r="I1876" s="9" t="s">
        <v>1382</v>
      </c>
      <c r="J1876" s="9">
        <v>1</v>
      </c>
      <c r="K1876" s="9" t="s">
        <v>658</v>
      </c>
      <c r="L1876" s="9">
        <v>0</v>
      </c>
      <c r="M1876" s="9" t="s">
        <v>14</v>
      </c>
      <c r="N1876" s="9" t="s">
        <v>19</v>
      </c>
      <c r="P1876" s="9">
        <v>1</v>
      </c>
      <c r="Q1876" s="9">
        <v>0</v>
      </c>
      <c r="R1876" s="9">
        <v>0</v>
      </c>
      <c r="S1876" s="9">
        <v>0</v>
      </c>
      <c r="U1876" s="9">
        <v>0</v>
      </c>
      <c r="V1876" s="9">
        <v>0</v>
      </c>
      <c r="W1876" s="9" t="s">
        <v>1738</v>
      </c>
      <c r="Y1876" s="9" t="s">
        <v>1741</v>
      </c>
      <c r="Z1876">
        <v>3</v>
      </c>
      <c r="AA1876" s="9">
        <v>8</v>
      </c>
      <c r="AB1876" s="9">
        <v>1</v>
      </c>
      <c r="AC1876" t="s">
        <v>20</v>
      </c>
      <c r="AD1876" s="9">
        <v>0</v>
      </c>
      <c r="AE1876" s="9">
        <v>0</v>
      </c>
      <c r="AF1876" s="9" t="s">
        <v>20</v>
      </c>
      <c r="AG1876" s="9" t="s">
        <v>20</v>
      </c>
      <c r="AH1876" s="9">
        <v>0</v>
      </c>
      <c r="AI1876" s="9">
        <v>0</v>
      </c>
      <c r="AK1876" s="9">
        <v>1</v>
      </c>
      <c r="AL1876" s="9">
        <v>0</v>
      </c>
      <c r="AM1876" s="9">
        <v>2</v>
      </c>
      <c r="AN1876" s="9">
        <v>0</v>
      </c>
      <c r="AO1876" s="9">
        <v>0</v>
      </c>
      <c r="AQ1876" s="9">
        <v>1</v>
      </c>
      <c r="AR1876" s="9">
        <v>2</v>
      </c>
      <c r="AS1876" s="9">
        <v>1</v>
      </c>
      <c r="AT1876">
        <v>4</v>
      </c>
      <c r="AU1876" s="9">
        <v>2</v>
      </c>
      <c r="AV1876" s="9">
        <v>0</v>
      </c>
      <c r="AW1876" s="9"/>
      <c r="AX1876" s="9"/>
      <c r="AY1876" s="6" t="s">
        <v>1979</v>
      </c>
      <c r="BA1876" s="14" t="s">
        <v>2459</v>
      </c>
      <c r="BB1876" s="6" t="s">
        <v>1964</v>
      </c>
      <c r="BG1876" s="9"/>
      <c r="BI1876" t="s">
        <v>3146</v>
      </c>
    </row>
    <row r="1877" spans="1:61" x14ac:dyDescent="0.25">
      <c r="A1877" s="51" t="s">
        <v>658</v>
      </c>
      <c r="B1877" s="52" t="s">
        <v>707</v>
      </c>
      <c r="C1877" s="9" t="str">
        <f>VLOOKUP(Tabelle1[[#This Row],[bank_name]],list_all_banks!$B$1:$C$691,2,FALSE)</f>
        <v>FR355801929</v>
      </c>
      <c r="D1877" s="6" t="s">
        <v>708</v>
      </c>
      <c r="E1877" s="42" t="str">
        <f t="shared" si="29"/>
        <v>31.12.2016</v>
      </c>
      <c r="F1877" s="9">
        <v>2016</v>
      </c>
      <c r="G1877" s="9">
        <v>1</v>
      </c>
      <c r="H1877" s="9">
        <v>2</v>
      </c>
      <c r="I1877" s="9" t="s">
        <v>1382</v>
      </c>
      <c r="J1877" s="9">
        <v>1</v>
      </c>
      <c r="K1877" s="9" t="s">
        <v>658</v>
      </c>
      <c r="L1877" s="9">
        <v>0</v>
      </c>
      <c r="M1877" s="9" t="s">
        <v>14</v>
      </c>
      <c r="N1877" s="9" t="s">
        <v>19</v>
      </c>
      <c r="P1877" s="9">
        <v>1</v>
      </c>
      <c r="Q1877" s="9">
        <v>0</v>
      </c>
      <c r="R1877" s="9">
        <v>0</v>
      </c>
      <c r="S1877" s="9">
        <v>0</v>
      </c>
      <c r="U1877" s="9">
        <v>0</v>
      </c>
      <c r="V1877" s="9">
        <v>0</v>
      </c>
      <c r="W1877" s="9" t="s">
        <v>1738</v>
      </c>
      <c r="Y1877" s="9" t="s">
        <v>1659</v>
      </c>
      <c r="Z1877" s="9">
        <v>91</v>
      </c>
      <c r="AA1877" s="9">
        <v>247</v>
      </c>
      <c r="AB1877" s="9">
        <v>20</v>
      </c>
      <c r="AC1877" s="9" t="s">
        <v>20</v>
      </c>
      <c r="AD1877" s="9">
        <v>3</v>
      </c>
      <c r="AE1877" s="9">
        <v>0</v>
      </c>
      <c r="AF1877" s="9" t="s">
        <v>20</v>
      </c>
      <c r="AG1877" s="9" t="s">
        <v>20</v>
      </c>
      <c r="AH1877" s="9">
        <v>0</v>
      </c>
      <c r="AI1877" s="9">
        <v>0</v>
      </c>
      <c r="AK1877" s="9">
        <v>1</v>
      </c>
      <c r="AL1877" s="9">
        <v>0</v>
      </c>
      <c r="AM1877" s="9">
        <v>2</v>
      </c>
      <c r="AN1877" s="9">
        <v>0</v>
      </c>
      <c r="AO1877" s="9">
        <v>0</v>
      </c>
      <c r="AQ1877" s="9">
        <v>1</v>
      </c>
      <c r="AR1877" s="9">
        <v>2</v>
      </c>
      <c r="AS1877" s="9">
        <v>1</v>
      </c>
      <c r="AT1877" s="9">
        <v>4</v>
      </c>
      <c r="AU1877" s="9">
        <v>2</v>
      </c>
      <c r="AV1877" s="9">
        <v>0</v>
      </c>
      <c r="AW1877" s="9"/>
      <c r="AX1877" s="9"/>
      <c r="AY1877" s="6" t="s">
        <v>1979</v>
      </c>
      <c r="BA1877" s="63" t="s">
        <v>2459</v>
      </c>
      <c r="BB1877" s="6" t="s">
        <v>1964</v>
      </c>
      <c r="BC1877" s="9"/>
      <c r="BD1877" s="9"/>
      <c r="BE1877" s="9"/>
      <c r="BF1877" s="9"/>
      <c r="BG1877" s="9"/>
      <c r="BI1877" t="s">
        <v>3146</v>
      </c>
    </row>
    <row r="1878" spans="1:61" x14ac:dyDescent="0.25">
      <c r="A1878" s="23" t="s">
        <v>658</v>
      </c>
      <c r="B1878" s="40" t="s">
        <v>707</v>
      </c>
      <c r="C1878" t="str">
        <f>VLOOKUP(Tabelle1[[#This Row],[bank_name]],list_all_banks!$B$1:$C$691,2,FALSE)</f>
        <v>FR355801929</v>
      </c>
      <c r="D1878" s="6" t="s">
        <v>708</v>
      </c>
      <c r="E1878" s="42" t="str">
        <f t="shared" si="29"/>
        <v>31.12.2016</v>
      </c>
      <c r="F1878">
        <v>2016</v>
      </c>
      <c r="G1878">
        <v>1</v>
      </c>
      <c r="H1878">
        <v>2</v>
      </c>
      <c r="I1878" s="9" t="s">
        <v>1382</v>
      </c>
      <c r="J1878" s="9">
        <v>1</v>
      </c>
      <c r="K1878" s="9" t="s">
        <v>658</v>
      </c>
      <c r="L1878" s="9">
        <v>0</v>
      </c>
      <c r="M1878" s="9" t="s">
        <v>14</v>
      </c>
      <c r="N1878" s="9" t="s">
        <v>19</v>
      </c>
      <c r="P1878" s="9">
        <v>1</v>
      </c>
      <c r="Q1878" s="9">
        <v>0</v>
      </c>
      <c r="R1878" s="9">
        <v>0</v>
      </c>
      <c r="S1878" s="9">
        <v>0</v>
      </c>
      <c r="U1878" s="9">
        <v>0</v>
      </c>
      <c r="V1878" s="9">
        <v>0</v>
      </c>
      <c r="W1878" s="9" t="s">
        <v>1738</v>
      </c>
      <c r="Y1878" s="9" t="s">
        <v>1363</v>
      </c>
      <c r="Z1878">
        <v>2</v>
      </c>
      <c r="AA1878" s="9">
        <v>11</v>
      </c>
      <c r="AB1878" s="9">
        <v>-2</v>
      </c>
      <c r="AC1878" t="s">
        <v>20</v>
      </c>
      <c r="AD1878" s="9">
        <v>0</v>
      </c>
      <c r="AE1878" s="9">
        <v>0</v>
      </c>
      <c r="AF1878" s="9" t="s">
        <v>20</v>
      </c>
      <c r="AG1878" s="9" t="s">
        <v>20</v>
      </c>
      <c r="AH1878" s="9">
        <v>0</v>
      </c>
      <c r="AI1878" s="9">
        <v>0</v>
      </c>
      <c r="AK1878" s="9">
        <v>1</v>
      </c>
      <c r="AL1878" s="9">
        <v>0</v>
      </c>
      <c r="AM1878" s="9">
        <v>2</v>
      </c>
      <c r="AN1878" s="9">
        <v>0</v>
      </c>
      <c r="AO1878" s="9">
        <v>0</v>
      </c>
      <c r="AQ1878" s="9">
        <v>1</v>
      </c>
      <c r="AR1878" s="9">
        <v>2</v>
      </c>
      <c r="AS1878" s="9">
        <v>1</v>
      </c>
      <c r="AT1878">
        <v>4</v>
      </c>
      <c r="AU1878" s="9">
        <v>2</v>
      </c>
      <c r="AV1878" s="9">
        <v>0</v>
      </c>
      <c r="AW1878" s="9"/>
      <c r="AX1878" s="9"/>
      <c r="AY1878" s="6" t="s">
        <v>1979</v>
      </c>
      <c r="BA1878" s="14" t="s">
        <v>2459</v>
      </c>
      <c r="BB1878" s="6" t="s">
        <v>1964</v>
      </c>
      <c r="BG1878" s="9"/>
      <c r="BI1878" t="s">
        <v>3146</v>
      </c>
    </row>
    <row r="1879" spans="1:61" x14ac:dyDescent="0.25">
      <c r="A1879" s="23" t="s">
        <v>658</v>
      </c>
      <c r="B1879" s="40" t="s">
        <v>707</v>
      </c>
      <c r="C1879" t="str">
        <f>VLOOKUP(Tabelle1[[#This Row],[bank_name]],list_all_banks!$B$1:$C$691,2,FALSE)</f>
        <v>FR355801929</v>
      </c>
      <c r="D1879" s="6" t="s">
        <v>708</v>
      </c>
      <c r="E1879" s="42" t="str">
        <f t="shared" si="29"/>
        <v>31.12.2016</v>
      </c>
      <c r="F1879">
        <v>2016</v>
      </c>
      <c r="G1879">
        <v>1</v>
      </c>
      <c r="H1879">
        <v>2</v>
      </c>
      <c r="I1879" s="9" t="s">
        <v>1382</v>
      </c>
      <c r="J1879" s="9">
        <v>1</v>
      </c>
      <c r="K1879" s="9" t="s">
        <v>658</v>
      </c>
      <c r="L1879" s="9">
        <v>0</v>
      </c>
      <c r="M1879" s="9" t="s">
        <v>14</v>
      </c>
      <c r="N1879" s="9" t="s">
        <v>19</v>
      </c>
      <c r="P1879" s="9">
        <v>1</v>
      </c>
      <c r="Q1879" s="9">
        <v>0</v>
      </c>
      <c r="R1879" s="9">
        <v>0</v>
      </c>
      <c r="S1879" s="9">
        <v>0</v>
      </c>
      <c r="U1879" s="9">
        <v>0</v>
      </c>
      <c r="V1879" s="9">
        <v>0</v>
      </c>
      <c r="W1879" s="9" t="s">
        <v>1738</v>
      </c>
      <c r="Y1879" s="9" t="s">
        <v>1651</v>
      </c>
      <c r="Z1879">
        <v>105</v>
      </c>
      <c r="AA1879" s="9">
        <v>313</v>
      </c>
      <c r="AB1879" s="9">
        <v>39</v>
      </c>
      <c r="AC1879" t="s">
        <v>20</v>
      </c>
      <c r="AD1879" s="9">
        <v>5</v>
      </c>
      <c r="AE1879" s="9">
        <v>-1</v>
      </c>
      <c r="AF1879" s="9" t="s">
        <v>20</v>
      </c>
      <c r="AG1879" s="9" t="s">
        <v>20</v>
      </c>
      <c r="AH1879" s="9">
        <v>0</v>
      </c>
      <c r="AI1879" s="9">
        <v>0</v>
      </c>
      <c r="AK1879" s="9">
        <v>1</v>
      </c>
      <c r="AL1879" s="9">
        <v>0</v>
      </c>
      <c r="AM1879" s="9">
        <v>2</v>
      </c>
      <c r="AN1879" s="9">
        <v>0</v>
      </c>
      <c r="AO1879" s="9">
        <v>0</v>
      </c>
      <c r="AQ1879" s="9">
        <v>1</v>
      </c>
      <c r="AR1879" s="9">
        <v>2</v>
      </c>
      <c r="AS1879" s="9">
        <v>1</v>
      </c>
      <c r="AT1879">
        <v>4</v>
      </c>
      <c r="AU1879" s="9">
        <v>2</v>
      </c>
      <c r="AV1879" s="9">
        <v>0</v>
      </c>
      <c r="AW1879" s="9"/>
      <c r="AX1879" s="9"/>
      <c r="AY1879" s="6" t="s">
        <v>1979</v>
      </c>
      <c r="BA1879" s="14" t="s">
        <v>2459</v>
      </c>
      <c r="BB1879" s="6" t="s">
        <v>1964</v>
      </c>
      <c r="BG1879" s="9"/>
      <c r="BI1879" t="s">
        <v>3146</v>
      </c>
    </row>
    <row r="1880" spans="1:61" x14ac:dyDescent="0.25">
      <c r="A1880" s="23" t="s">
        <v>658</v>
      </c>
      <c r="B1880" s="40" t="s">
        <v>707</v>
      </c>
      <c r="C1880" t="str">
        <f>VLOOKUP(Tabelle1[[#This Row],[bank_name]],list_all_banks!$B$1:$C$691,2,FALSE)</f>
        <v>FR355801929</v>
      </c>
      <c r="D1880" s="6" t="s">
        <v>708</v>
      </c>
      <c r="E1880" s="42" t="str">
        <f t="shared" si="29"/>
        <v>31.12.2016</v>
      </c>
      <c r="F1880">
        <v>2016</v>
      </c>
      <c r="G1880">
        <v>1</v>
      </c>
      <c r="H1880">
        <v>2</v>
      </c>
      <c r="I1880" s="9" t="s">
        <v>1382</v>
      </c>
      <c r="J1880" s="9">
        <v>1</v>
      </c>
      <c r="K1880" s="9" t="s">
        <v>658</v>
      </c>
      <c r="L1880" s="9">
        <v>0</v>
      </c>
      <c r="M1880" s="9" t="s">
        <v>14</v>
      </c>
      <c r="N1880" s="9" t="s">
        <v>19</v>
      </c>
      <c r="P1880" s="9">
        <v>1</v>
      </c>
      <c r="Q1880" s="9">
        <v>0</v>
      </c>
      <c r="R1880" s="9">
        <v>0</v>
      </c>
      <c r="S1880" s="9">
        <v>0</v>
      </c>
      <c r="U1880" s="9">
        <v>0</v>
      </c>
      <c r="V1880" s="9">
        <v>0</v>
      </c>
      <c r="W1880" s="9" t="s">
        <v>1738</v>
      </c>
      <c r="Y1880" s="9" t="s">
        <v>1742</v>
      </c>
      <c r="Z1880">
        <v>0</v>
      </c>
      <c r="AA1880" s="9">
        <v>0</v>
      </c>
      <c r="AB1880" s="9">
        <v>16</v>
      </c>
      <c r="AC1880" t="s">
        <v>20</v>
      </c>
      <c r="AD1880" s="9">
        <v>0</v>
      </c>
      <c r="AE1880" s="9">
        <v>0</v>
      </c>
      <c r="AF1880" s="9" t="s">
        <v>20</v>
      </c>
      <c r="AG1880" s="9" t="s">
        <v>20</v>
      </c>
      <c r="AH1880" s="9">
        <v>0</v>
      </c>
      <c r="AI1880" s="9">
        <v>0</v>
      </c>
      <c r="AK1880" s="9">
        <v>1</v>
      </c>
      <c r="AL1880" s="9">
        <v>0</v>
      </c>
      <c r="AM1880" s="9">
        <v>2</v>
      </c>
      <c r="AN1880" s="9">
        <v>0</v>
      </c>
      <c r="AO1880" s="9">
        <v>0</v>
      </c>
      <c r="AQ1880" s="9">
        <v>1</v>
      </c>
      <c r="AR1880" s="9">
        <v>2</v>
      </c>
      <c r="AS1880" s="9">
        <v>1</v>
      </c>
      <c r="AT1880">
        <v>4</v>
      </c>
      <c r="AU1880" s="9">
        <v>2</v>
      </c>
      <c r="AV1880" s="9">
        <v>0</v>
      </c>
      <c r="AW1880" s="9"/>
      <c r="AX1880" s="9"/>
      <c r="AY1880" s="6" t="s">
        <v>1979</v>
      </c>
      <c r="BA1880" s="14" t="s">
        <v>2459</v>
      </c>
      <c r="BB1880" s="6" t="s">
        <v>1964</v>
      </c>
      <c r="BG1880" s="9"/>
      <c r="BI1880" t="s">
        <v>3146</v>
      </c>
    </row>
    <row r="1881" spans="1:61" s="44" customFormat="1" ht="15.75" thickBot="1" x14ac:dyDescent="0.3">
      <c r="A1881" s="43" t="s">
        <v>658</v>
      </c>
      <c r="B1881" s="48" t="s">
        <v>707</v>
      </c>
      <c r="C1881" s="44" t="str">
        <f>VLOOKUP(Tabelle1[[#This Row],[bank_name]],list_all_banks!$B$1:$C$691,2,FALSE)</f>
        <v>FR355801929</v>
      </c>
      <c r="D1881" s="45" t="s">
        <v>708</v>
      </c>
      <c r="E1881" s="46" t="str">
        <f t="shared" si="29"/>
        <v>31.12.2016</v>
      </c>
      <c r="F1881" s="44">
        <v>2016</v>
      </c>
      <c r="G1881" s="44">
        <v>1</v>
      </c>
      <c r="H1881" s="44">
        <v>2</v>
      </c>
      <c r="I1881" s="44" t="s">
        <v>1382</v>
      </c>
      <c r="J1881" s="44">
        <v>1</v>
      </c>
      <c r="K1881" s="44" t="s">
        <v>658</v>
      </c>
      <c r="L1881" s="44">
        <v>0</v>
      </c>
      <c r="M1881" s="44" t="s">
        <v>14</v>
      </c>
      <c r="N1881" s="44" t="s">
        <v>19</v>
      </c>
      <c r="O1881" s="45"/>
      <c r="P1881" s="44">
        <v>1</v>
      </c>
      <c r="Q1881" s="44">
        <v>0</v>
      </c>
      <c r="R1881" s="44">
        <v>0</v>
      </c>
      <c r="S1881" s="44">
        <v>0</v>
      </c>
      <c r="T1881" s="45"/>
      <c r="U1881" s="44">
        <v>0</v>
      </c>
      <c r="V1881" s="44">
        <v>0</v>
      </c>
      <c r="W1881" s="44" t="s">
        <v>1738</v>
      </c>
      <c r="X1881" s="45"/>
      <c r="Y1881" s="44" t="s">
        <v>1650</v>
      </c>
      <c r="Z1881" s="44">
        <v>119</v>
      </c>
      <c r="AA1881" s="44">
        <v>85</v>
      </c>
      <c r="AB1881" s="44">
        <v>77</v>
      </c>
      <c r="AC1881" s="44" t="s">
        <v>20</v>
      </c>
      <c r="AD1881" s="44">
        <v>28</v>
      </c>
      <c r="AE1881" s="44">
        <v>-6</v>
      </c>
      <c r="AF1881" s="44" t="s">
        <v>20</v>
      </c>
      <c r="AG1881" s="44" t="s">
        <v>20</v>
      </c>
      <c r="AH1881" s="44">
        <v>0</v>
      </c>
      <c r="AI1881" s="44">
        <v>0</v>
      </c>
      <c r="AJ1881" s="45"/>
      <c r="AK1881" s="44">
        <v>1</v>
      </c>
      <c r="AL1881" s="44">
        <v>0</v>
      </c>
      <c r="AM1881" s="44">
        <v>2</v>
      </c>
      <c r="AN1881" s="44">
        <v>0</v>
      </c>
      <c r="AO1881" s="44">
        <v>0</v>
      </c>
      <c r="AP1881" s="45"/>
      <c r="AQ1881" s="44">
        <v>1</v>
      </c>
      <c r="AR1881" s="44">
        <v>2</v>
      </c>
      <c r="AS1881" s="44">
        <v>1</v>
      </c>
      <c r="AT1881" s="44">
        <v>4</v>
      </c>
      <c r="AU1881" s="44">
        <v>2</v>
      </c>
      <c r="AV1881" s="44">
        <v>0</v>
      </c>
      <c r="AY1881" s="45" t="s">
        <v>1979</v>
      </c>
      <c r="AZ1881" s="46"/>
      <c r="BA1881" s="47" t="s">
        <v>2459</v>
      </c>
      <c r="BB1881" s="45" t="s">
        <v>1964</v>
      </c>
      <c r="BH1881" s="45"/>
      <c r="BI1881" t="s">
        <v>3146</v>
      </c>
    </row>
    <row r="1882" spans="1:61" x14ac:dyDescent="0.25">
      <c r="A1882" s="51" t="s">
        <v>658</v>
      </c>
      <c r="B1882" s="9" t="s">
        <v>709</v>
      </c>
      <c r="C1882" s="9" t="str">
        <f>VLOOKUP(Tabelle1[[#This Row],[bank_name]],list_all_banks!$B$1:$C$691,2,FALSE)</f>
        <v>FR378176291</v>
      </c>
      <c r="D1882" s="6" t="s">
        <v>710</v>
      </c>
      <c r="E1882" s="42" t="str">
        <f t="shared" si="29"/>
        <v>31.12.</v>
      </c>
      <c r="F1882" s="9"/>
      <c r="G1882" s="9"/>
      <c r="H1882" s="9"/>
      <c r="I1882" s="9"/>
      <c r="J1882" s="9"/>
      <c r="K1882" s="9"/>
      <c r="L1882" s="9"/>
      <c r="M1882" s="9"/>
      <c r="N1882" s="9"/>
      <c r="P1882" s="9"/>
      <c r="Q1882" s="9"/>
      <c r="R1882" s="9"/>
      <c r="S1882" s="9"/>
      <c r="U1882" s="9"/>
      <c r="V1882" s="9"/>
      <c r="W1882" s="9"/>
      <c r="Y1882" s="9"/>
      <c r="Z1882" s="9"/>
      <c r="AA1882" s="9"/>
      <c r="AB1882" s="9"/>
      <c r="AC1882" s="9"/>
      <c r="AD1882" s="9"/>
      <c r="AE1882" s="9"/>
      <c r="AF1882" s="9"/>
      <c r="AG1882" s="9"/>
      <c r="AH1882" s="9"/>
      <c r="AI1882" s="9"/>
      <c r="AK1882" s="9"/>
      <c r="AL1882" s="9"/>
      <c r="AM1882" s="9"/>
      <c r="AN1882" s="9"/>
      <c r="AO1882" s="9"/>
      <c r="AQ1882" s="9"/>
      <c r="AR1882" s="9"/>
      <c r="AS1882" s="9"/>
      <c r="AT1882" s="9"/>
      <c r="AU1882" s="9"/>
      <c r="AV1882" s="9"/>
      <c r="AW1882" s="9"/>
      <c r="AX1882" s="9"/>
      <c r="BA1882" s="9"/>
      <c r="BC1882" s="9"/>
      <c r="BD1882" s="9"/>
      <c r="BE1882" s="9"/>
      <c r="BF1882" s="9"/>
      <c r="BG1882" s="9"/>
      <c r="BI1882" s="9"/>
    </row>
    <row r="1883" spans="1:61" x14ac:dyDescent="0.25">
      <c r="A1883" s="23" t="s">
        <v>658</v>
      </c>
      <c r="B1883" t="s">
        <v>711</v>
      </c>
      <c r="C1883" t="str">
        <f>VLOOKUP(Tabelle1[[#This Row],[bank_name]],list_all_banks!$B$1:$C$691,2,FALSE)</f>
        <v>FR379502644</v>
      </c>
      <c r="D1883" s="6" t="s">
        <v>712</v>
      </c>
      <c r="E1883" s="42" t="str">
        <f t="shared" si="29"/>
        <v>31.12.</v>
      </c>
      <c r="BG1883" s="9"/>
    </row>
    <row r="1884" spans="1:61" x14ac:dyDescent="0.25">
      <c r="A1884" s="23" t="s">
        <v>658</v>
      </c>
      <c r="B1884" t="s">
        <v>713</v>
      </c>
      <c r="C1884" t="str">
        <f>VLOOKUP(Tabelle1[[#This Row],[bank_name]],list_all_banks!$B$1:$C$691,2,FALSE)</f>
        <v>FR379522600</v>
      </c>
      <c r="D1884" s="6" t="s">
        <v>714</v>
      </c>
      <c r="E1884" s="42" t="str">
        <f t="shared" si="29"/>
        <v>31.12.</v>
      </c>
      <c r="BG1884" s="9"/>
    </row>
    <row r="1885" spans="1:61" x14ac:dyDescent="0.25">
      <c r="A1885" s="23" t="s">
        <v>658</v>
      </c>
      <c r="B1885" t="s">
        <v>715</v>
      </c>
      <c r="C1885" t="str">
        <f>VLOOKUP(Tabelle1[[#This Row],[bank_name]],list_all_banks!$B$1:$C$691,2,FALSE)</f>
        <v>FR381976448</v>
      </c>
      <c r="D1885" s="6" t="s">
        <v>716</v>
      </c>
      <c r="E1885" s="42" t="str">
        <f t="shared" si="29"/>
        <v>31.12.</v>
      </c>
      <c r="BG1885" s="9"/>
    </row>
    <row r="1886" spans="1:61" x14ac:dyDescent="0.25">
      <c r="A1886" s="23" t="s">
        <v>658</v>
      </c>
      <c r="B1886" t="s">
        <v>717</v>
      </c>
      <c r="C1886" t="str">
        <f>VLOOKUP(Tabelle1[[#This Row],[bank_name]],list_all_banks!$B$1:$C$691,2,FALSE)</f>
        <v>FR384282968</v>
      </c>
      <c r="D1886" s="6" t="s">
        <v>718</v>
      </c>
      <c r="E1886" s="42" t="str">
        <f t="shared" si="29"/>
        <v>31.12.</v>
      </c>
      <c r="BG1886" s="9"/>
    </row>
    <row r="1887" spans="1:61" s="44" customFormat="1" ht="15.75" thickBot="1" x14ac:dyDescent="0.3">
      <c r="A1887" s="43" t="s">
        <v>658</v>
      </c>
      <c r="B1887" s="44" t="s">
        <v>719</v>
      </c>
      <c r="C1887" s="44" t="str">
        <f>VLOOKUP(Tabelle1[[#This Row],[bank_name]],list_all_banks!$B$1:$C$691,2,FALSE)</f>
        <v>FR384899399</v>
      </c>
      <c r="D1887" s="45" t="s">
        <v>720</v>
      </c>
      <c r="E1887" s="46" t="str">
        <f t="shared" si="29"/>
        <v>31.12.</v>
      </c>
      <c r="O1887" s="45"/>
      <c r="T1887" s="45"/>
      <c r="X1887" s="45"/>
      <c r="AJ1887" s="45"/>
      <c r="AP1887" s="45"/>
      <c r="AY1887" s="45"/>
      <c r="AZ1887" s="46"/>
      <c r="BB1887" s="45"/>
      <c r="BH1887" s="45"/>
      <c r="BI1887" s="9"/>
    </row>
    <row r="1888" spans="1:61" s="9" customFormat="1" x14ac:dyDescent="0.25">
      <c r="A1888" s="51" t="s">
        <v>658</v>
      </c>
      <c r="B1888" s="9" t="s">
        <v>721</v>
      </c>
      <c r="C1888" s="9" t="str">
        <f>VLOOKUP(Tabelle1[[#This Row],[bank_name]],list_all_banks!$B$1:$C$691,2,FALSE)</f>
        <v>FR393864467</v>
      </c>
      <c r="D1888" s="6" t="s">
        <v>722</v>
      </c>
      <c r="E1888" s="95" t="str">
        <f t="shared" si="29"/>
        <v>31.12.2014</v>
      </c>
      <c r="F1888" s="9">
        <v>2014</v>
      </c>
      <c r="G1888" s="9">
        <v>1</v>
      </c>
      <c r="H1888" s="9">
        <v>1</v>
      </c>
      <c r="I1888" s="9" t="s">
        <v>1382</v>
      </c>
      <c r="J1888" s="9" t="s">
        <v>1382</v>
      </c>
      <c r="K1888" s="9" t="s">
        <v>658</v>
      </c>
      <c r="L1888" s="9">
        <v>0</v>
      </c>
      <c r="M1888" s="9" t="s">
        <v>14</v>
      </c>
      <c r="N1888" s="9" t="s">
        <v>91</v>
      </c>
      <c r="O1888" s="6"/>
      <c r="P1888" s="9">
        <v>0</v>
      </c>
      <c r="Q1888" s="9">
        <v>0</v>
      </c>
      <c r="R1888" s="9">
        <v>0</v>
      </c>
      <c r="S1888" s="9">
        <v>0</v>
      </c>
      <c r="T1888" s="6"/>
      <c r="U1888" s="9">
        <v>0</v>
      </c>
      <c r="V1888" s="9">
        <v>0</v>
      </c>
      <c r="W1888" s="9" t="s">
        <v>2809</v>
      </c>
      <c r="X1888" s="6"/>
      <c r="Y1888" s="9" t="s">
        <v>239</v>
      </c>
      <c r="Z1888" s="9">
        <v>287400</v>
      </c>
      <c r="AA1888" s="9">
        <v>1117</v>
      </c>
      <c r="AB1888" s="9">
        <v>87583</v>
      </c>
      <c r="AC1888" s="9" t="s">
        <v>20</v>
      </c>
      <c r="AD1888" s="9">
        <v>488</v>
      </c>
      <c r="AE1888" s="9">
        <v>11161</v>
      </c>
      <c r="AF1888" s="9" t="s">
        <v>20</v>
      </c>
      <c r="AG1888" s="9" t="s">
        <v>20</v>
      </c>
      <c r="AH1888" s="9">
        <v>0</v>
      </c>
      <c r="AI1888" s="9">
        <v>0</v>
      </c>
      <c r="AJ1888" s="6"/>
      <c r="AK1888" s="9">
        <v>1</v>
      </c>
      <c r="AL1888" s="9">
        <v>0</v>
      </c>
      <c r="AM1888" s="9">
        <v>2</v>
      </c>
      <c r="AN1888" s="9">
        <v>0</v>
      </c>
      <c r="AO1888" s="9">
        <v>0</v>
      </c>
      <c r="AP1888" s="6"/>
      <c r="AQ1888" s="9">
        <v>1</v>
      </c>
      <c r="AR1888" s="9">
        <v>2</v>
      </c>
      <c r="AS1888" s="9">
        <v>0</v>
      </c>
      <c r="AT1888" s="9">
        <v>2</v>
      </c>
      <c r="AU1888" s="9">
        <v>0</v>
      </c>
      <c r="AV1888" s="9">
        <v>0</v>
      </c>
      <c r="AY1888" s="6"/>
      <c r="AZ1888" s="42"/>
      <c r="BA1888" s="63" t="s">
        <v>2808</v>
      </c>
      <c r="BB1888" s="6"/>
      <c r="BH1888" s="6"/>
      <c r="BI1888" t="s">
        <v>3146</v>
      </c>
    </row>
    <row r="1889" spans="1:61" x14ac:dyDescent="0.25">
      <c r="A1889" s="51" t="s">
        <v>658</v>
      </c>
      <c r="B1889" s="9" t="s">
        <v>721</v>
      </c>
      <c r="C1889" s="9" t="str">
        <f>VLOOKUP(Tabelle1[[#This Row],[bank_name]],list_all_banks!$B$1:$C$691,2,FALSE)</f>
        <v>FR393864467</v>
      </c>
      <c r="D1889" s="6" t="s">
        <v>722</v>
      </c>
      <c r="E1889" s="42" t="str">
        <f t="shared" si="29"/>
        <v>31.12.2014</v>
      </c>
      <c r="F1889" s="9">
        <v>2014</v>
      </c>
      <c r="G1889" s="9">
        <v>1</v>
      </c>
      <c r="H1889" s="9">
        <v>1</v>
      </c>
      <c r="I1889" s="9" t="s">
        <v>1382</v>
      </c>
      <c r="J1889" s="9" t="s">
        <v>1382</v>
      </c>
      <c r="K1889" s="9" t="s">
        <v>658</v>
      </c>
      <c r="L1889" s="9">
        <v>0</v>
      </c>
      <c r="M1889" s="9" t="s">
        <v>14</v>
      </c>
      <c r="N1889" s="9" t="s">
        <v>91</v>
      </c>
      <c r="P1889" s="9">
        <v>0</v>
      </c>
      <c r="Q1889" s="9">
        <v>0</v>
      </c>
      <c r="R1889" s="9">
        <v>0</v>
      </c>
      <c r="S1889" s="9">
        <v>0</v>
      </c>
      <c r="U1889" s="9">
        <v>0</v>
      </c>
      <c r="V1889" s="9">
        <v>0</v>
      </c>
      <c r="W1889" s="9" t="s">
        <v>2809</v>
      </c>
      <c r="Y1889" s="9" t="s">
        <v>493</v>
      </c>
      <c r="Z1889">
        <v>567</v>
      </c>
      <c r="AA1889" s="9">
        <v>1</v>
      </c>
      <c r="AB1889" s="9">
        <v>398</v>
      </c>
      <c r="AC1889" s="9" t="s">
        <v>20</v>
      </c>
      <c r="AD1889" s="9">
        <v>32</v>
      </c>
      <c r="AE1889" s="9">
        <v>0</v>
      </c>
      <c r="AF1889" s="9" t="s">
        <v>20</v>
      </c>
      <c r="AG1889" s="9" t="s">
        <v>20</v>
      </c>
      <c r="AH1889" s="9">
        <v>0</v>
      </c>
      <c r="AI1889" s="9">
        <v>0</v>
      </c>
      <c r="AK1889" s="9">
        <v>1</v>
      </c>
      <c r="AL1889" s="9">
        <v>0</v>
      </c>
      <c r="AM1889" s="9">
        <v>2</v>
      </c>
      <c r="AN1889" s="9">
        <v>0</v>
      </c>
      <c r="AO1889" s="9">
        <v>0</v>
      </c>
      <c r="AQ1889" s="9">
        <v>1</v>
      </c>
      <c r="AR1889" s="9">
        <v>2</v>
      </c>
      <c r="AS1889" s="9">
        <v>0</v>
      </c>
      <c r="AT1889" s="9">
        <v>2</v>
      </c>
      <c r="AU1889" s="9">
        <v>0</v>
      </c>
      <c r="AV1889" s="9">
        <v>0</v>
      </c>
      <c r="AW1889" s="9"/>
      <c r="AX1889" s="9"/>
      <c r="BA1889" s="63" t="s">
        <v>2808</v>
      </c>
      <c r="BG1889" s="9"/>
      <c r="BI1889" t="s">
        <v>3146</v>
      </c>
    </row>
    <row r="1890" spans="1:61" x14ac:dyDescent="0.25">
      <c r="A1890" s="51" t="s">
        <v>658</v>
      </c>
      <c r="B1890" s="9" t="s">
        <v>721</v>
      </c>
      <c r="C1890" s="9" t="str">
        <f>VLOOKUP(Tabelle1[[#This Row],[bank_name]],list_all_banks!$B$1:$C$691,2,FALSE)</f>
        <v>FR393864467</v>
      </c>
      <c r="D1890" s="6" t="s">
        <v>722</v>
      </c>
      <c r="E1890" s="42" t="str">
        <f t="shared" si="29"/>
        <v>31.12.2014</v>
      </c>
      <c r="F1890" s="9">
        <v>2014</v>
      </c>
      <c r="G1890" s="9">
        <v>1</v>
      </c>
      <c r="H1890" s="9">
        <v>1</v>
      </c>
      <c r="I1890" s="9" t="s">
        <v>1382</v>
      </c>
      <c r="J1890" s="9" t="s">
        <v>1382</v>
      </c>
      <c r="K1890" s="9" t="s">
        <v>658</v>
      </c>
      <c r="L1890" s="9">
        <v>0</v>
      </c>
      <c r="M1890" s="9" t="s">
        <v>14</v>
      </c>
      <c r="N1890" s="9" t="s">
        <v>91</v>
      </c>
      <c r="P1890" s="9">
        <v>0</v>
      </c>
      <c r="Q1890" s="9">
        <v>0</v>
      </c>
      <c r="R1890" s="9">
        <v>0</v>
      </c>
      <c r="S1890" s="9">
        <v>0</v>
      </c>
      <c r="U1890" s="9">
        <v>0</v>
      </c>
      <c r="V1890" s="9">
        <v>0</v>
      </c>
      <c r="W1890" s="9" t="s">
        <v>2809</v>
      </c>
      <c r="Y1890" s="9" t="s">
        <v>1650</v>
      </c>
      <c r="Z1890">
        <v>0</v>
      </c>
      <c r="AA1890" s="9">
        <v>0</v>
      </c>
      <c r="AB1890" s="9">
        <v>39</v>
      </c>
      <c r="AC1890" s="9" t="s">
        <v>20</v>
      </c>
      <c r="AD1890" s="9">
        <v>0</v>
      </c>
      <c r="AE1890" s="9">
        <v>0</v>
      </c>
      <c r="AF1890" s="9" t="s">
        <v>20</v>
      </c>
      <c r="AG1890" s="9" t="s">
        <v>20</v>
      </c>
      <c r="AH1890" s="9">
        <v>0</v>
      </c>
      <c r="AI1890" s="9">
        <v>0</v>
      </c>
      <c r="AK1890" s="9">
        <v>1</v>
      </c>
      <c r="AL1890" s="9">
        <v>0</v>
      </c>
      <c r="AM1890" s="9">
        <v>2</v>
      </c>
      <c r="AN1890" s="9">
        <v>0</v>
      </c>
      <c r="AO1890" s="9">
        <v>0</v>
      </c>
      <c r="AQ1890" s="9">
        <v>1</v>
      </c>
      <c r="AR1890" s="9">
        <v>2</v>
      </c>
      <c r="AS1890" s="9">
        <v>0</v>
      </c>
      <c r="AT1890" s="9">
        <v>2</v>
      </c>
      <c r="AU1890" s="9">
        <v>0</v>
      </c>
      <c r="AV1890" s="9">
        <v>0</v>
      </c>
      <c r="AW1890" s="9"/>
      <c r="AX1890" s="9"/>
      <c r="BA1890" s="63" t="s">
        <v>2808</v>
      </c>
      <c r="BG1890" s="9"/>
      <c r="BI1890" t="s">
        <v>3146</v>
      </c>
    </row>
    <row r="1891" spans="1:61" x14ac:dyDescent="0.25">
      <c r="A1891" s="51" t="s">
        <v>658</v>
      </c>
      <c r="B1891" s="9" t="s">
        <v>721</v>
      </c>
      <c r="C1891" s="9" t="str">
        <f>VLOOKUP(Tabelle1[[#This Row],[bank_name]],list_all_banks!$B$1:$C$691,2,FALSE)</f>
        <v>FR393864467</v>
      </c>
      <c r="D1891" s="6" t="s">
        <v>722</v>
      </c>
      <c r="E1891" s="42" t="str">
        <f t="shared" si="29"/>
        <v>31.12.2014</v>
      </c>
      <c r="F1891" s="9">
        <v>2014</v>
      </c>
      <c r="G1891" s="9">
        <v>1</v>
      </c>
      <c r="H1891" s="9">
        <v>1</v>
      </c>
      <c r="I1891" s="9" t="s">
        <v>1382</v>
      </c>
      <c r="J1891" s="9" t="s">
        <v>1382</v>
      </c>
      <c r="K1891" s="9" t="s">
        <v>658</v>
      </c>
      <c r="L1891" s="9">
        <v>0</v>
      </c>
      <c r="M1891" s="9" t="s">
        <v>14</v>
      </c>
      <c r="N1891" s="9" t="s">
        <v>91</v>
      </c>
      <c r="P1891" s="9">
        <v>0</v>
      </c>
      <c r="Q1891" s="9">
        <v>0</v>
      </c>
      <c r="R1891" s="9">
        <v>0</v>
      </c>
      <c r="S1891" s="9">
        <v>0</v>
      </c>
      <c r="U1891" s="9">
        <v>0</v>
      </c>
      <c r="V1891" s="9">
        <v>0</v>
      </c>
      <c r="W1891" s="9" t="s">
        <v>2809</v>
      </c>
      <c r="Y1891" s="9" t="s">
        <v>658</v>
      </c>
      <c r="Z1891">
        <v>833699</v>
      </c>
      <c r="AA1891" s="9">
        <v>3563</v>
      </c>
      <c r="AB1891" s="9">
        <v>434059</v>
      </c>
      <c r="AC1891" s="9" t="s">
        <v>20</v>
      </c>
      <c r="AD1891" s="9">
        <v>85388</v>
      </c>
      <c r="AE1891" s="9">
        <v>6710</v>
      </c>
      <c r="AF1891" s="9" t="s">
        <v>20</v>
      </c>
      <c r="AG1891" s="9" t="s">
        <v>20</v>
      </c>
      <c r="AH1891" s="9">
        <v>0</v>
      </c>
      <c r="AI1891" s="9">
        <v>0</v>
      </c>
      <c r="AK1891" s="9">
        <v>1</v>
      </c>
      <c r="AL1891" s="9">
        <v>0</v>
      </c>
      <c r="AM1891" s="9">
        <v>2</v>
      </c>
      <c r="AN1891" s="9">
        <v>0</v>
      </c>
      <c r="AO1891" s="9">
        <v>0</v>
      </c>
      <c r="AQ1891" s="9">
        <v>1</v>
      </c>
      <c r="AR1891" s="9">
        <v>2</v>
      </c>
      <c r="AS1891" s="9">
        <v>0</v>
      </c>
      <c r="AT1891" s="9">
        <v>2</v>
      </c>
      <c r="AU1891" s="9">
        <v>0</v>
      </c>
      <c r="AV1891" s="9">
        <v>0</v>
      </c>
      <c r="AW1891" s="9"/>
      <c r="AX1891" s="9"/>
      <c r="BA1891" s="63" t="s">
        <v>2808</v>
      </c>
      <c r="BG1891" s="9"/>
      <c r="BI1891" t="s">
        <v>3146</v>
      </c>
    </row>
    <row r="1892" spans="1:61" x14ac:dyDescent="0.25">
      <c r="A1892" s="51" t="s">
        <v>658</v>
      </c>
      <c r="B1892" s="9" t="s">
        <v>721</v>
      </c>
      <c r="C1892" s="9" t="str">
        <f>VLOOKUP(Tabelle1[[#This Row],[bank_name]],list_all_banks!$B$1:$C$691,2,FALSE)</f>
        <v>FR393864467</v>
      </c>
      <c r="D1892" s="6" t="s">
        <v>722</v>
      </c>
      <c r="E1892" s="42" t="str">
        <f t="shared" si="29"/>
        <v>31.12.2014</v>
      </c>
      <c r="F1892" s="9">
        <v>2014</v>
      </c>
      <c r="G1892" s="9">
        <v>1</v>
      </c>
      <c r="H1892" s="9">
        <v>1</v>
      </c>
      <c r="I1892" s="9" t="s">
        <v>1382</v>
      </c>
      <c r="J1892" s="9" t="s">
        <v>1382</v>
      </c>
      <c r="K1892" s="9" t="s">
        <v>658</v>
      </c>
      <c r="L1892" s="9">
        <v>0</v>
      </c>
      <c r="M1892" s="9" t="s">
        <v>14</v>
      </c>
      <c r="N1892" s="9" t="s">
        <v>91</v>
      </c>
      <c r="P1892" s="9">
        <v>0</v>
      </c>
      <c r="Q1892" s="9">
        <v>0</v>
      </c>
      <c r="R1892" s="9">
        <v>0</v>
      </c>
      <c r="S1892" s="9">
        <v>0</v>
      </c>
      <c r="U1892" s="9">
        <v>0</v>
      </c>
      <c r="V1892" s="9">
        <v>0</v>
      </c>
      <c r="W1892" s="9" t="s">
        <v>2809</v>
      </c>
      <c r="Y1892" s="9" t="s">
        <v>1657</v>
      </c>
      <c r="Z1892">
        <v>0</v>
      </c>
      <c r="AA1892" s="9">
        <v>0</v>
      </c>
      <c r="AB1892" s="9">
        <v>134</v>
      </c>
      <c r="AC1892" s="9" t="s">
        <v>20</v>
      </c>
      <c r="AD1892" s="9">
        <v>0</v>
      </c>
      <c r="AE1892" s="9">
        <v>0</v>
      </c>
      <c r="AF1892" s="9" t="s">
        <v>20</v>
      </c>
      <c r="AG1892" s="9" t="s">
        <v>20</v>
      </c>
      <c r="AH1892" s="9">
        <v>0</v>
      </c>
      <c r="AI1892" s="9">
        <v>0</v>
      </c>
      <c r="AK1892" s="9">
        <v>1</v>
      </c>
      <c r="AL1892" s="9">
        <v>0</v>
      </c>
      <c r="AM1892" s="9">
        <v>2</v>
      </c>
      <c r="AN1892" s="9">
        <v>0</v>
      </c>
      <c r="AO1892" s="9">
        <v>0</v>
      </c>
      <c r="AQ1892" s="9">
        <v>1</v>
      </c>
      <c r="AR1892" s="9">
        <v>2</v>
      </c>
      <c r="AS1892" s="9">
        <v>0</v>
      </c>
      <c r="AT1892" s="9">
        <v>2</v>
      </c>
      <c r="AU1892" s="9">
        <v>0</v>
      </c>
      <c r="AV1892" s="9">
        <v>0</v>
      </c>
      <c r="AW1892" s="9"/>
      <c r="AX1892" s="9"/>
      <c r="BA1892" s="63" t="s">
        <v>2808</v>
      </c>
      <c r="BG1892" s="9"/>
      <c r="BI1892" t="s">
        <v>3146</v>
      </c>
    </row>
    <row r="1893" spans="1:61" x14ac:dyDescent="0.25">
      <c r="A1893" s="51" t="s">
        <v>658</v>
      </c>
      <c r="B1893" s="9" t="s">
        <v>721</v>
      </c>
      <c r="C1893" s="9" t="str">
        <f>VLOOKUP(Tabelle1[[#This Row],[bank_name]],list_all_banks!$B$1:$C$691,2,FALSE)</f>
        <v>FR393864467</v>
      </c>
      <c r="D1893" s="6" t="s">
        <v>722</v>
      </c>
      <c r="E1893" s="42" t="str">
        <f t="shared" si="29"/>
        <v>31.12.2014</v>
      </c>
      <c r="F1893" s="9">
        <v>2014</v>
      </c>
      <c r="G1893" s="9">
        <v>1</v>
      </c>
      <c r="H1893" s="9">
        <v>1</v>
      </c>
      <c r="I1893" s="9" t="s">
        <v>1382</v>
      </c>
      <c r="J1893" s="9" t="s">
        <v>1382</v>
      </c>
      <c r="K1893" s="9" t="s">
        <v>658</v>
      </c>
      <c r="L1893" s="9">
        <v>0</v>
      </c>
      <c r="M1893" s="9" t="s">
        <v>14</v>
      </c>
      <c r="N1893" s="9" t="s">
        <v>91</v>
      </c>
      <c r="P1893" s="9">
        <v>0</v>
      </c>
      <c r="Q1893" s="9">
        <v>0</v>
      </c>
      <c r="R1893" s="9">
        <v>0</v>
      </c>
      <c r="S1893" s="9">
        <v>0</v>
      </c>
      <c r="U1893" s="9">
        <v>0</v>
      </c>
      <c r="V1893" s="9">
        <v>0</v>
      </c>
      <c r="W1893" s="9" t="s">
        <v>2809</v>
      </c>
      <c r="Y1893" s="9" t="s">
        <v>1170</v>
      </c>
      <c r="Z1893">
        <v>29335</v>
      </c>
      <c r="AA1893" s="9">
        <v>56</v>
      </c>
      <c r="AB1893" s="9">
        <v>10214</v>
      </c>
      <c r="AC1893" s="9" t="s">
        <v>20</v>
      </c>
      <c r="AD1893" s="9">
        <v>17</v>
      </c>
      <c r="AE1893" s="9">
        <v>1258</v>
      </c>
      <c r="AF1893" t="s">
        <v>20</v>
      </c>
      <c r="AG1893" t="s">
        <v>20</v>
      </c>
      <c r="AH1893" s="9">
        <v>0</v>
      </c>
      <c r="AI1893" s="9">
        <v>0</v>
      </c>
      <c r="AK1893" s="9">
        <v>1</v>
      </c>
      <c r="AL1893" s="9">
        <v>0</v>
      </c>
      <c r="AM1893" s="9">
        <v>2</v>
      </c>
      <c r="AN1893" s="9">
        <v>0</v>
      </c>
      <c r="AO1893" s="9">
        <v>0</v>
      </c>
      <c r="AQ1893" s="9">
        <v>1</v>
      </c>
      <c r="AR1893" s="9">
        <v>2</v>
      </c>
      <c r="AS1893" s="9">
        <v>0</v>
      </c>
      <c r="AT1893" s="9">
        <v>2</v>
      </c>
      <c r="AU1893" s="9">
        <v>0</v>
      </c>
      <c r="AV1893" s="9">
        <v>0</v>
      </c>
      <c r="AW1893" s="9"/>
      <c r="AX1893" s="9"/>
      <c r="BA1893" s="63" t="s">
        <v>2808</v>
      </c>
      <c r="BG1893" s="9"/>
      <c r="BI1893" t="s">
        <v>3146</v>
      </c>
    </row>
    <row r="1894" spans="1:61" x14ac:dyDescent="0.25">
      <c r="A1894" s="51" t="s">
        <v>658</v>
      </c>
      <c r="B1894" s="9" t="s">
        <v>721</v>
      </c>
      <c r="C1894" s="9" t="str">
        <f>VLOOKUP(Tabelle1[[#This Row],[bank_name]],list_all_banks!$B$1:$C$691,2,FALSE)</f>
        <v>FR393864467</v>
      </c>
      <c r="D1894" s="6" t="s">
        <v>722</v>
      </c>
      <c r="E1894" s="42" t="str">
        <f t="shared" si="29"/>
        <v>31.12.2014</v>
      </c>
      <c r="F1894" s="9">
        <v>2014</v>
      </c>
      <c r="G1894" s="9">
        <v>1</v>
      </c>
      <c r="H1894" s="9">
        <v>1</v>
      </c>
      <c r="I1894" s="9" t="s">
        <v>1382</v>
      </c>
      <c r="J1894" s="9" t="s">
        <v>1382</v>
      </c>
      <c r="K1894" s="9" t="s">
        <v>658</v>
      </c>
      <c r="L1894" s="9">
        <v>0</v>
      </c>
      <c r="M1894" s="9" t="s">
        <v>14</v>
      </c>
      <c r="N1894" s="9" t="s">
        <v>91</v>
      </c>
      <c r="P1894" s="9">
        <v>0</v>
      </c>
      <c r="Q1894" s="9">
        <v>0</v>
      </c>
      <c r="R1894" s="9">
        <v>0</v>
      </c>
      <c r="S1894" s="9">
        <v>0</v>
      </c>
      <c r="U1894" s="9">
        <v>0</v>
      </c>
      <c r="V1894" s="9">
        <v>0</v>
      </c>
      <c r="W1894" s="9" t="s">
        <v>2809</v>
      </c>
      <c r="Y1894" s="9" t="s">
        <v>1225</v>
      </c>
      <c r="Z1894">
        <v>0</v>
      </c>
      <c r="AA1894" s="9">
        <v>0</v>
      </c>
      <c r="AB1894" s="9">
        <v>9</v>
      </c>
      <c r="AC1894" s="9" t="s">
        <v>20</v>
      </c>
      <c r="AD1894" s="9">
        <v>0</v>
      </c>
      <c r="AE1894" s="9">
        <v>0</v>
      </c>
      <c r="AF1894" t="s">
        <v>20</v>
      </c>
      <c r="AG1894" t="s">
        <v>20</v>
      </c>
      <c r="AH1894" s="9">
        <v>0</v>
      </c>
      <c r="AI1894" s="9">
        <v>0</v>
      </c>
      <c r="AK1894" s="9">
        <v>1</v>
      </c>
      <c r="AL1894" s="9">
        <v>0</v>
      </c>
      <c r="AM1894" s="9">
        <v>2</v>
      </c>
      <c r="AN1894" s="9">
        <v>0</v>
      </c>
      <c r="AO1894" s="9">
        <v>0</v>
      </c>
      <c r="AQ1894" s="9">
        <v>1</v>
      </c>
      <c r="AR1894" s="9">
        <v>2</v>
      </c>
      <c r="AS1894" s="9">
        <v>0</v>
      </c>
      <c r="AT1894" s="9">
        <v>2</v>
      </c>
      <c r="AU1894" s="9">
        <v>0</v>
      </c>
      <c r="AV1894" s="9">
        <v>0</v>
      </c>
      <c r="AW1894" s="9"/>
      <c r="AX1894" s="9"/>
      <c r="BA1894" s="63" t="s">
        <v>2808</v>
      </c>
      <c r="BG1894" s="9"/>
      <c r="BI1894" t="s">
        <v>3146</v>
      </c>
    </row>
    <row r="1895" spans="1:61" s="44" customFormat="1" ht="15.75" thickBot="1" x14ac:dyDescent="0.3">
      <c r="A1895" s="43" t="s">
        <v>658</v>
      </c>
      <c r="B1895" s="44" t="s">
        <v>721</v>
      </c>
      <c r="C1895" s="44" t="str">
        <f>VLOOKUP(Tabelle1[[#This Row],[bank_name]],list_all_banks!$B$1:$C$691,2,FALSE)</f>
        <v>FR393864467</v>
      </c>
      <c r="D1895" s="45" t="s">
        <v>722</v>
      </c>
      <c r="E1895" s="46" t="str">
        <f t="shared" si="29"/>
        <v>31.12.2014</v>
      </c>
      <c r="F1895" s="44">
        <v>2014</v>
      </c>
      <c r="G1895" s="44">
        <v>1</v>
      </c>
      <c r="H1895" s="44">
        <v>1</v>
      </c>
      <c r="I1895" s="44" t="s">
        <v>1382</v>
      </c>
      <c r="J1895" s="44" t="s">
        <v>1382</v>
      </c>
      <c r="K1895" s="44" t="s">
        <v>658</v>
      </c>
      <c r="L1895" s="44">
        <v>0</v>
      </c>
      <c r="M1895" s="44" t="s">
        <v>14</v>
      </c>
      <c r="N1895" s="44" t="s">
        <v>91</v>
      </c>
      <c r="O1895" s="45"/>
      <c r="P1895" s="44">
        <v>0</v>
      </c>
      <c r="Q1895" s="44">
        <v>0</v>
      </c>
      <c r="R1895" s="44">
        <v>0</v>
      </c>
      <c r="S1895" s="44">
        <v>0</v>
      </c>
      <c r="T1895" s="45"/>
      <c r="U1895" s="44">
        <v>0</v>
      </c>
      <c r="V1895" s="44">
        <v>0</v>
      </c>
      <c r="W1895" s="44" t="s">
        <v>2809</v>
      </c>
      <c r="X1895" s="45"/>
      <c r="Y1895" s="44" t="s">
        <v>820</v>
      </c>
      <c r="Z1895" s="44">
        <v>1386</v>
      </c>
      <c r="AA1895" s="44">
        <v>2</v>
      </c>
      <c r="AB1895" s="44">
        <v>-57</v>
      </c>
      <c r="AC1895" s="44" t="s">
        <v>20</v>
      </c>
      <c r="AD1895" s="44">
        <v>0</v>
      </c>
      <c r="AE1895" s="44">
        <v>0</v>
      </c>
      <c r="AF1895" s="44" t="s">
        <v>20</v>
      </c>
      <c r="AG1895" s="44" t="s">
        <v>20</v>
      </c>
      <c r="AH1895" s="44">
        <v>0</v>
      </c>
      <c r="AI1895" s="44">
        <v>0</v>
      </c>
      <c r="AJ1895" s="45"/>
      <c r="AK1895" s="44">
        <v>1</v>
      </c>
      <c r="AL1895" s="44">
        <v>0</v>
      </c>
      <c r="AM1895" s="44">
        <v>2</v>
      </c>
      <c r="AN1895" s="44">
        <v>0</v>
      </c>
      <c r="AO1895" s="44">
        <v>0</v>
      </c>
      <c r="AP1895" s="45"/>
      <c r="AQ1895" s="44">
        <v>1</v>
      </c>
      <c r="AR1895" s="44">
        <v>2</v>
      </c>
      <c r="AS1895" s="44">
        <v>0</v>
      </c>
      <c r="AT1895" s="44">
        <v>2</v>
      </c>
      <c r="AU1895" s="44">
        <v>0</v>
      </c>
      <c r="AV1895" s="44">
        <v>0</v>
      </c>
      <c r="AY1895" s="45"/>
      <c r="AZ1895" s="46"/>
      <c r="BA1895" s="47" t="s">
        <v>2808</v>
      </c>
      <c r="BB1895" s="45"/>
      <c r="BH1895" s="45"/>
      <c r="BI1895" t="s">
        <v>3146</v>
      </c>
    </row>
    <row r="1896" spans="1:61" s="44" customFormat="1" ht="15.75" thickBot="1" x14ac:dyDescent="0.3">
      <c r="A1896" s="51" t="s">
        <v>658</v>
      </c>
      <c r="B1896" s="9" t="s">
        <v>721</v>
      </c>
      <c r="C1896" s="9" t="str">
        <f>VLOOKUP(Tabelle1[[#This Row],[bank_name]],list_all_banks!$B$1:$C$691,2,FALSE)</f>
        <v>FR393864467</v>
      </c>
      <c r="D1896" s="6" t="s">
        <v>722</v>
      </c>
      <c r="E1896" s="42" t="str">
        <f t="shared" si="29"/>
        <v>31.12.2015</v>
      </c>
      <c r="F1896" s="9">
        <v>2015</v>
      </c>
      <c r="G1896" s="9">
        <v>1</v>
      </c>
      <c r="H1896" s="9">
        <v>1</v>
      </c>
      <c r="I1896" s="9" t="s">
        <v>1382</v>
      </c>
      <c r="J1896" s="9">
        <v>1</v>
      </c>
      <c r="K1896" s="9" t="s">
        <v>658</v>
      </c>
      <c r="L1896" s="9">
        <v>0</v>
      </c>
      <c r="M1896" s="53" t="s">
        <v>14</v>
      </c>
      <c r="N1896" s="53" t="s">
        <v>91</v>
      </c>
      <c r="O1896" s="6"/>
      <c r="P1896" s="9">
        <v>0</v>
      </c>
      <c r="Q1896" s="9">
        <v>0</v>
      </c>
      <c r="R1896" s="9">
        <v>0</v>
      </c>
      <c r="S1896" s="9">
        <v>0</v>
      </c>
      <c r="T1896" s="6"/>
      <c r="U1896" s="9">
        <v>0</v>
      </c>
      <c r="V1896" s="9">
        <v>0</v>
      </c>
      <c r="W1896" s="9" t="s">
        <v>1744</v>
      </c>
      <c r="X1896" s="6"/>
      <c r="Y1896" s="9" t="s">
        <v>820</v>
      </c>
      <c r="Z1896" s="9">
        <v>3091</v>
      </c>
      <c r="AA1896" s="9">
        <v>11</v>
      </c>
      <c r="AB1896" s="9">
        <v>-376</v>
      </c>
      <c r="AC1896" s="9" t="s">
        <v>20</v>
      </c>
      <c r="AD1896" s="9">
        <v>31</v>
      </c>
      <c r="AE1896" s="9">
        <v>0</v>
      </c>
      <c r="AF1896" s="9" t="s">
        <v>20</v>
      </c>
      <c r="AG1896" s="9" t="s">
        <v>20</v>
      </c>
      <c r="AH1896" s="9">
        <v>0</v>
      </c>
      <c r="AI1896" s="9">
        <v>0</v>
      </c>
      <c r="AJ1896" s="6"/>
      <c r="AK1896" s="9">
        <v>1</v>
      </c>
      <c r="AL1896" s="9">
        <v>0</v>
      </c>
      <c r="AM1896" s="9">
        <v>2</v>
      </c>
      <c r="AN1896" s="9">
        <v>0</v>
      </c>
      <c r="AO1896" s="9">
        <v>0</v>
      </c>
      <c r="AP1896" s="6"/>
      <c r="AQ1896" s="9">
        <v>1</v>
      </c>
      <c r="AR1896" s="9">
        <v>2</v>
      </c>
      <c r="AS1896" s="9">
        <v>0</v>
      </c>
      <c r="AT1896" s="9">
        <v>2</v>
      </c>
      <c r="AU1896" s="9">
        <v>0</v>
      </c>
      <c r="AV1896" s="9">
        <v>0</v>
      </c>
      <c r="AW1896" s="9" t="s">
        <v>1382</v>
      </c>
      <c r="AX1896" s="9" t="s">
        <v>1382</v>
      </c>
      <c r="AY1896" s="6"/>
      <c r="AZ1896" s="42"/>
      <c r="BA1896" s="63" t="s">
        <v>2761</v>
      </c>
      <c r="BB1896" s="6" t="s">
        <v>1496</v>
      </c>
      <c r="BH1896" s="45"/>
      <c r="BI1896" t="s">
        <v>3146</v>
      </c>
    </row>
    <row r="1897" spans="1:61" x14ac:dyDescent="0.25">
      <c r="A1897" s="51" t="s">
        <v>658</v>
      </c>
      <c r="B1897" s="9" t="s">
        <v>721</v>
      </c>
      <c r="C1897" s="9" t="str">
        <f>VLOOKUP(Tabelle1[[#This Row],[bank_name]],list_all_banks!$B$1:$C$691,2,FALSE)</f>
        <v>FR393864467</v>
      </c>
      <c r="D1897" s="6" t="s">
        <v>722</v>
      </c>
      <c r="E1897" s="42" t="str">
        <f t="shared" si="29"/>
        <v>31.12.2015</v>
      </c>
      <c r="F1897" s="9">
        <v>2015</v>
      </c>
      <c r="G1897" s="9">
        <v>1</v>
      </c>
      <c r="H1897" s="9">
        <v>1</v>
      </c>
      <c r="I1897" s="9" t="s">
        <v>1382</v>
      </c>
      <c r="J1897" s="9">
        <v>1</v>
      </c>
      <c r="K1897" s="9" t="s">
        <v>658</v>
      </c>
      <c r="L1897" s="9">
        <v>0</v>
      </c>
      <c r="M1897" s="53" t="s">
        <v>14</v>
      </c>
      <c r="N1897" s="53" t="s">
        <v>91</v>
      </c>
      <c r="P1897" s="9">
        <v>0</v>
      </c>
      <c r="Q1897" s="9">
        <v>0</v>
      </c>
      <c r="R1897" s="9">
        <v>0</v>
      </c>
      <c r="S1897" s="9">
        <v>0</v>
      </c>
      <c r="U1897" s="9">
        <v>0</v>
      </c>
      <c r="V1897" s="9">
        <v>0</v>
      </c>
      <c r="W1897" s="9" t="s">
        <v>1744</v>
      </c>
      <c r="Y1897" s="9" t="s">
        <v>239</v>
      </c>
      <c r="Z1897" s="9">
        <v>302160</v>
      </c>
      <c r="AA1897" s="9">
        <v>1057</v>
      </c>
      <c r="AB1897" s="9">
        <v>78646</v>
      </c>
      <c r="AC1897" s="9" t="s">
        <v>20</v>
      </c>
      <c r="AD1897" s="9">
        <v>5171</v>
      </c>
      <c r="AE1897" s="9">
        <v>1331</v>
      </c>
      <c r="AF1897" s="9" t="s">
        <v>20</v>
      </c>
      <c r="AG1897" s="9" t="s">
        <v>20</v>
      </c>
      <c r="AH1897" s="9">
        <v>0</v>
      </c>
      <c r="AI1897" s="9">
        <v>0</v>
      </c>
      <c r="AK1897" s="9">
        <v>1</v>
      </c>
      <c r="AL1897" s="9">
        <v>0</v>
      </c>
      <c r="AM1897" s="9">
        <v>2</v>
      </c>
      <c r="AN1897" s="9">
        <v>0</v>
      </c>
      <c r="AO1897" s="9">
        <v>0</v>
      </c>
      <c r="AQ1897" s="9">
        <v>1</v>
      </c>
      <c r="AR1897" s="9">
        <v>2</v>
      </c>
      <c r="AS1897" s="9">
        <v>0</v>
      </c>
      <c r="AT1897" s="9">
        <v>2</v>
      </c>
      <c r="AU1897" s="9">
        <v>0</v>
      </c>
      <c r="AV1897" s="9">
        <v>0</v>
      </c>
      <c r="AW1897" s="9" t="s">
        <v>1382</v>
      </c>
      <c r="AX1897" s="9" t="s">
        <v>1382</v>
      </c>
      <c r="BA1897" s="63" t="s">
        <v>2761</v>
      </c>
      <c r="BB1897" s="6" t="s">
        <v>1496</v>
      </c>
      <c r="BG1897" s="9"/>
      <c r="BI1897" t="s">
        <v>3146</v>
      </c>
    </row>
    <row r="1898" spans="1:61" s="9" customFormat="1" x14ac:dyDescent="0.25">
      <c r="A1898" s="51" t="s">
        <v>658</v>
      </c>
      <c r="B1898" s="9" t="s">
        <v>721</v>
      </c>
      <c r="C1898" s="9" t="str">
        <f>VLOOKUP(Tabelle1[[#This Row],[bank_name]],list_all_banks!$B$1:$C$691,2,FALSE)</f>
        <v>FR393864467</v>
      </c>
      <c r="D1898" s="6" t="s">
        <v>722</v>
      </c>
      <c r="E1898" s="42" t="str">
        <f t="shared" si="29"/>
        <v>31.12.2015</v>
      </c>
      <c r="F1898" s="9">
        <v>2015</v>
      </c>
      <c r="G1898" s="9">
        <v>1</v>
      </c>
      <c r="H1898" s="9">
        <v>1</v>
      </c>
      <c r="I1898" s="9" t="s">
        <v>1382</v>
      </c>
      <c r="J1898" s="9">
        <v>1</v>
      </c>
      <c r="K1898" s="9" t="s">
        <v>658</v>
      </c>
      <c r="L1898" s="9">
        <v>0</v>
      </c>
      <c r="M1898" s="53" t="s">
        <v>14</v>
      </c>
      <c r="N1898" s="53" t="s">
        <v>91</v>
      </c>
      <c r="O1898" s="6"/>
      <c r="P1898" s="9">
        <v>0</v>
      </c>
      <c r="Q1898" s="9">
        <v>0</v>
      </c>
      <c r="R1898" s="9">
        <v>0</v>
      </c>
      <c r="S1898" s="9">
        <v>0</v>
      </c>
      <c r="T1898" s="6"/>
      <c r="U1898" s="9">
        <v>0</v>
      </c>
      <c r="V1898" s="9">
        <v>0</v>
      </c>
      <c r="W1898" s="9" t="s">
        <v>1744</v>
      </c>
      <c r="X1898" s="6"/>
      <c r="Y1898" s="9" t="s">
        <v>493</v>
      </c>
      <c r="Z1898" s="9">
        <v>287</v>
      </c>
      <c r="AA1898" s="9">
        <v>1</v>
      </c>
      <c r="AB1898" s="9">
        <v>150</v>
      </c>
      <c r="AC1898" s="9" t="s">
        <v>20</v>
      </c>
      <c r="AD1898" s="9">
        <v>34</v>
      </c>
      <c r="AE1898" s="9">
        <v>0</v>
      </c>
      <c r="AF1898" s="9" t="s">
        <v>20</v>
      </c>
      <c r="AG1898" s="9" t="s">
        <v>20</v>
      </c>
      <c r="AH1898" s="9">
        <v>0</v>
      </c>
      <c r="AI1898" s="9">
        <v>0</v>
      </c>
      <c r="AJ1898" s="6"/>
      <c r="AK1898" s="9">
        <v>1</v>
      </c>
      <c r="AL1898" s="9">
        <v>0</v>
      </c>
      <c r="AM1898" s="9">
        <v>2</v>
      </c>
      <c r="AN1898" s="9">
        <v>0</v>
      </c>
      <c r="AO1898" s="9">
        <v>0</v>
      </c>
      <c r="AP1898" s="6"/>
      <c r="AQ1898" s="9">
        <v>1</v>
      </c>
      <c r="AR1898" s="9">
        <v>2</v>
      </c>
      <c r="AS1898" s="9">
        <v>0</v>
      </c>
      <c r="AT1898" s="9">
        <v>2</v>
      </c>
      <c r="AU1898" s="9">
        <v>0</v>
      </c>
      <c r="AV1898" s="9">
        <v>0</v>
      </c>
      <c r="AW1898" s="9" t="s">
        <v>1382</v>
      </c>
      <c r="AX1898" s="9" t="s">
        <v>1382</v>
      </c>
      <c r="AY1898" s="6"/>
      <c r="AZ1898" s="42"/>
      <c r="BA1898" s="63" t="s">
        <v>2761</v>
      </c>
      <c r="BB1898" s="6" t="s">
        <v>1496</v>
      </c>
      <c r="BH1898" s="6"/>
      <c r="BI1898" t="s">
        <v>3146</v>
      </c>
    </row>
    <row r="1899" spans="1:61" x14ac:dyDescent="0.25">
      <c r="A1899" s="51" t="s">
        <v>658</v>
      </c>
      <c r="B1899" s="9" t="s">
        <v>721</v>
      </c>
      <c r="C1899" s="9" t="str">
        <f>VLOOKUP(Tabelle1[[#This Row],[bank_name]],list_all_banks!$B$1:$C$691,2,FALSE)</f>
        <v>FR393864467</v>
      </c>
      <c r="D1899" s="6" t="s">
        <v>722</v>
      </c>
      <c r="E1899" s="42" t="str">
        <f t="shared" si="29"/>
        <v>31.12.2015</v>
      </c>
      <c r="F1899" s="9">
        <v>2015</v>
      </c>
      <c r="G1899" s="9">
        <v>1</v>
      </c>
      <c r="H1899" s="9">
        <v>1</v>
      </c>
      <c r="I1899" s="9" t="s">
        <v>1382</v>
      </c>
      <c r="J1899" s="9">
        <v>1</v>
      </c>
      <c r="K1899" s="9" t="s">
        <v>658</v>
      </c>
      <c r="L1899" s="9">
        <v>0</v>
      </c>
      <c r="M1899" s="53" t="s">
        <v>14</v>
      </c>
      <c r="N1899" s="53" t="s">
        <v>91</v>
      </c>
      <c r="P1899" s="9">
        <v>0</v>
      </c>
      <c r="Q1899" s="9">
        <v>0</v>
      </c>
      <c r="R1899" s="9">
        <v>0</v>
      </c>
      <c r="S1899" s="9">
        <v>0</v>
      </c>
      <c r="U1899" s="9">
        <v>0</v>
      </c>
      <c r="V1899" s="9">
        <v>0</v>
      </c>
      <c r="W1899" s="9" t="s">
        <v>1744</v>
      </c>
      <c r="Y1899" s="9" t="s">
        <v>658</v>
      </c>
      <c r="Z1899" s="9">
        <v>838228</v>
      </c>
      <c r="AA1899" s="9">
        <v>3475</v>
      </c>
      <c r="AB1899" s="9">
        <v>433586</v>
      </c>
      <c r="AC1899" s="9" t="s">
        <v>20</v>
      </c>
      <c r="AD1899" s="9">
        <v>115765</v>
      </c>
      <c r="AE1899" s="9">
        <v>-4085</v>
      </c>
      <c r="AF1899" s="9" t="s">
        <v>20</v>
      </c>
      <c r="AG1899" s="9" t="s">
        <v>20</v>
      </c>
      <c r="AH1899" s="9">
        <v>0</v>
      </c>
      <c r="AI1899" s="9">
        <v>0</v>
      </c>
      <c r="AK1899" s="9">
        <v>1</v>
      </c>
      <c r="AL1899" s="9">
        <v>0</v>
      </c>
      <c r="AM1899" s="9">
        <v>2</v>
      </c>
      <c r="AN1899" s="9">
        <v>0</v>
      </c>
      <c r="AO1899" s="9">
        <v>0</v>
      </c>
      <c r="AQ1899" s="9">
        <v>1</v>
      </c>
      <c r="AR1899" s="9">
        <v>2</v>
      </c>
      <c r="AS1899" s="9">
        <v>0</v>
      </c>
      <c r="AT1899" s="9">
        <v>2</v>
      </c>
      <c r="AU1899" s="9">
        <v>0</v>
      </c>
      <c r="AV1899" s="9">
        <v>0</v>
      </c>
      <c r="AW1899" s="9" t="s">
        <v>1382</v>
      </c>
      <c r="AX1899" s="9" t="s">
        <v>1382</v>
      </c>
      <c r="BA1899" s="63" t="s">
        <v>2761</v>
      </c>
      <c r="BB1899" s="6" t="s">
        <v>1496</v>
      </c>
      <c r="BG1899" s="9"/>
      <c r="BI1899" t="s">
        <v>3146</v>
      </c>
    </row>
    <row r="1900" spans="1:61" x14ac:dyDescent="0.25">
      <c r="A1900" s="51" t="s">
        <v>658</v>
      </c>
      <c r="B1900" s="9" t="s">
        <v>721</v>
      </c>
      <c r="C1900" s="9" t="str">
        <f>VLOOKUP(Tabelle1[[#This Row],[bank_name]],list_all_banks!$B$1:$C$691,2,FALSE)</f>
        <v>FR393864467</v>
      </c>
      <c r="D1900" s="6" t="s">
        <v>722</v>
      </c>
      <c r="E1900" s="42" t="str">
        <f t="shared" si="29"/>
        <v>31.12.2015</v>
      </c>
      <c r="F1900" s="9">
        <v>2015</v>
      </c>
      <c r="G1900" s="9">
        <v>1</v>
      </c>
      <c r="H1900" s="9">
        <v>1</v>
      </c>
      <c r="I1900" s="9" t="s">
        <v>1382</v>
      </c>
      <c r="J1900" s="9">
        <v>1</v>
      </c>
      <c r="K1900" s="9" t="s">
        <v>658</v>
      </c>
      <c r="L1900" s="9">
        <v>0</v>
      </c>
      <c r="M1900" s="53" t="s">
        <v>14</v>
      </c>
      <c r="N1900" s="53" t="s">
        <v>91</v>
      </c>
      <c r="P1900" s="9">
        <v>0</v>
      </c>
      <c r="Q1900" s="9">
        <v>0</v>
      </c>
      <c r="R1900" s="9">
        <v>0</v>
      </c>
      <c r="S1900" s="9">
        <v>0</v>
      </c>
      <c r="U1900" s="9">
        <v>0</v>
      </c>
      <c r="V1900" s="9">
        <v>0</v>
      </c>
      <c r="W1900" s="9" t="s">
        <v>1744</v>
      </c>
      <c r="Y1900" s="9" t="s">
        <v>1657</v>
      </c>
      <c r="Z1900" s="9">
        <v>0</v>
      </c>
      <c r="AA1900" s="9">
        <v>0</v>
      </c>
      <c r="AB1900" s="9">
        <v>-19</v>
      </c>
      <c r="AC1900" s="9" t="s">
        <v>20</v>
      </c>
      <c r="AD1900" s="9">
        <v>0</v>
      </c>
      <c r="AE1900" s="9">
        <v>0</v>
      </c>
      <c r="AF1900" s="9" t="s">
        <v>20</v>
      </c>
      <c r="AG1900" s="9" t="s">
        <v>20</v>
      </c>
      <c r="AH1900" s="9">
        <v>0</v>
      </c>
      <c r="AI1900" s="9">
        <v>0</v>
      </c>
      <c r="AK1900" s="9">
        <v>1</v>
      </c>
      <c r="AL1900" s="9">
        <v>0</v>
      </c>
      <c r="AM1900" s="9">
        <v>2</v>
      </c>
      <c r="AN1900" s="9">
        <v>0</v>
      </c>
      <c r="AO1900" s="9">
        <v>0</v>
      </c>
      <c r="AQ1900" s="9">
        <v>1</v>
      </c>
      <c r="AR1900" s="9">
        <v>2</v>
      </c>
      <c r="AS1900" s="9">
        <v>0</v>
      </c>
      <c r="AT1900" s="9">
        <v>2</v>
      </c>
      <c r="AU1900" s="9">
        <v>0</v>
      </c>
      <c r="AV1900" s="9">
        <v>0</v>
      </c>
      <c r="AW1900" s="9" t="s">
        <v>1382</v>
      </c>
      <c r="AX1900" s="9" t="s">
        <v>1382</v>
      </c>
      <c r="BA1900" s="63" t="s">
        <v>2761</v>
      </c>
      <c r="BB1900" s="6" t="s">
        <v>1496</v>
      </c>
      <c r="BG1900" s="9"/>
      <c r="BI1900" t="s">
        <v>3146</v>
      </c>
    </row>
    <row r="1901" spans="1:61" x14ac:dyDescent="0.25">
      <c r="A1901" s="23" t="s">
        <v>658</v>
      </c>
      <c r="B1901" t="s">
        <v>721</v>
      </c>
      <c r="C1901" t="str">
        <f>VLOOKUP(Tabelle1[[#This Row],[bank_name]],list_all_banks!$B$1:$C$691,2,FALSE)</f>
        <v>FR393864467</v>
      </c>
      <c r="D1901" s="6" t="s">
        <v>722</v>
      </c>
      <c r="E1901" s="42" t="str">
        <f t="shared" si="29"/>
        <v>31.12.2015</v>
      </c>
      <c r="F1901">
        <v>2015</v>
      </c>
      <c r="G1901">
        <v>1</v>
      </c>
      <c r="H1901">
        <v>1</v>
      </c>
      <c r="I1901" t="s">
        <v>1382</v>
      </c>
      <c r="J1901">
        <v>1</v>
      </c>
      <c r="K1901" t="s">
        <v>658</v>
      </c>
      <c r="L1901">
        <v>0</v>
      </c>
      <c r="M1901" s="53" t="s">
        <v>14</v>
      </c>
      <c r="N1901" s="53" t="s">
        <v>91</v>
      </c>
      <c r="P1901">
        <v>0</v>
      </c>
      <c r="Q1901">
        <v>0</v>
      </c>
      <c r="R1901">
        <v>0</v>
      </c>
      <c r="S1901">
        <v>0</v>
      </c>
      <c r="U1901">
        <v>0</v>
      </c>
      <c r="V1901">
        <v>0</v>
      </c>
      <c r="W1901" t="s">
        <v>1744</v>
      </c>
      <c r="Y1901" t="s">
        <v>1170</v>
      </c>
      <c r="Z1901">
        <v>29703</v>
      </c>
      <c r="AA1901">
        <v>55</v>
      </c>
      <c r="AB1901">
        <v>13277</v>
      </c>
      <c r="AC1901" t="s">
        <v>20</v>
      </c>
      <c r="AD1901">
        <v>1334</v>
      </c>
      <c r="AE1901">
        <v>1506</v>
      </c>
      <c r="AF1901" t="s">
        <v>20</v>
      </c>
      <c r="AG1901" t="s">
        <v>20</v>
      </c>
      <c r="AH1901">
        <v>0</v>
      </c>
      <c r="AI1901">
        <v>0</v>
      </c>
      <c r="AK1901">
        <v>1</v>
      </c>
      <c r="AL1901">
        <v>0</v>
      </c>
      <c r="AM1901">
        <v>2</v>
      </c>
      <c r="AN1901">
        <v>0</v>
      </c>
      <c r="AO1901">
        <v>0</v>
      </c>
      <c r="AQ1901">
        <v>1</v>
      </c>
      <c r="AR1901">
        <v>2</v>
      </c>
      <c r="AS1901">
        <v>0</v>
      </c>
      <c r="AT1901">
        <v>2</v>
      </c>
      <c r="AU1901">
        <v>0</v>
      </c>
      <c r="AV1901">
        <v>0</v>
      </c>
      <c r="AW1901" t="s">
        <v>1382</v>
      </c>
      <c r="AX1901" t="s">
        <v>1382</v>
      </c>
      <c r="BA1901" s="14" t="s">
        <v>2761</v>
      </c>
      <c r="BB1901" s="6" t="s">
        <v>1496</v>
      </c>
      <c r="BG1901" s="9"/>
      <c r="BI1901" t="s">
        <v>3146</v>
      </c>
    </row>
    <row r="1902" spans="1:61" x14ac:dyDescent="0.25">
      <c r="A1902" s="51" t="s">
        <v>658</v>
      </c>
      <c r="B1902" s="9" t="s">
        <v>721</v>
      </c>
      <c r="C1902" s="9" t="str">
        <f>VLOOKUP(Tabelle1[[#This Row],[bank_name]],list_all_banks!$B$1:$C$691,2,FALSE)</f>
        <v>FR393864467</v>
      </c>
      <c r="D1902" s="6" t="s">
        <v>722</v>
      </c>
      <c r="E1902" s="42" t="str">
        <f t="shared" si="29"/>
        <v>31.12.2015</v>
      </c>
      <c r="F1902" s="9">
        <v>2015</v>
      </c>
      <c r="G1902" s="9">
        <v>1</v>
      </c>
      <c r="H1902" s="9">
        <v>1</v>
      </c>
      <c r="I1902" s="9" t="s">
        <v>1382</v>
      </c>
      <c r="J1902" s="9">
        <v>1</v>
      </c>
      <c r="K1902" s="9" t="s">
        <v>658</v>
      </c>
      <c r="L1902" s="9">
        <v>0</v>
      </c>
      <c r="M1902" s="53" t="s">
        <v>14</v>
      </c>
      <c r="N1902" s="53" t="s">
        <v>91</v>
      </c>
      <c r="P1902" s="9">
        <v>0</v>
      </c>
      <c r="Q1902" s="9">
        <v>0</v>
      </c>
      <c r="R1902" s="9">
        <v>0</v>
      </c>
      <c r="S1902" s="9">
        <v>0</v>
      </c>
      <c r="U1902" s="9">
        <v>0</v>
      </c>
      <c r="V1902" s="9">
        <v>0</v>
      </c>
      <c r="W1902" s="9" t="s">
        <v>1744</v>
      </c>
      <c r="Y1902" s="9" t="s">
        <v>1225</v>
      </c>
      <c r="Z1902" s="9">
        <v>0</v>
      </c>
      <c r="AA1902" s="9">
        <v>0</v>
      </c>
      <c r="AB1902" s="9">
        <v>-422</v>
      </c>
      <c r="AC1902" s="9" t="s">
        <v>20</v>
      </c>
      <c r="AD1902" s="9">
        <v>0</v>
      </c>
      <c r="AE1902" s="9">
        <v>0</v>
      </c>
      <c r="AF1902" s="9" t="s">
        <v>20</v>
      </c>
      <c r="AG1902" s="9" t="s">
        <v>20</v>
      </c>
      <c r="AH1902" s="9">
        <v>0</v>
      </c>
      <c r="AI1902" s="9">
        <v>0</v>
      </c>
      <c r="AK1902" s="9">
        <v>1</v>
      </c>
      <c r="AL1902" s="9">
        <v>0</v>
      </c>
      <c r="AM1902" s="9">
        <v>2</v>
      </c>
      <c r="AN1902" s="9">
        <v>0</v>
      </c>
      <c r="AO1902" s="9">
        <v>0</v>
      </c>
      <c r="AQ1902" s="9">
        <v>1</v>
      </c>
      <c r="AR1902" s="9">
        <v>2</v>
      </c>
      <c r="AS1902" s="9">
        <v>0</v>
      </c>
      <c r="AT1902" s="9">
        <v>2</v>
      </c>
      <c r="AU1902" s="9">
        <v>0</v>
      </c>
      <c r="AV1902" s="9">
        <v>0</v>
      </c>
      <c r="AW1902" s="9" t="s">
        <v>1382</v>
      </c>
      <c r="AX1902" s="9" t="s">
        <v>1382</v>
      </c>
      <c r="BA1902" s="63" t="s">
        <v>2761</v>
      </c>
      <c r="BB1902" s="6" t="s">
        <v>1496</v>
      </c>
      <c r="BC1902" s="9"/>
      <c r="BD1902" s="9"/>
      <c r="BE1902" s="9"/>
      <c r="BF1902" s="9"/>
      <c r="BG1902" s="9"/>
      <c r="BI1902" t="s">
        <v>3146</v>
      </c>
    </row>
    <row r="1903" spans="1:61" s="44" customFormat="1" ht="15.75" thickBot="1" x14ac:dyDescent="0.3">
      <c r="A1903" s="43" t="s">
        <v>658</v>
      </c>
      <c r="B1903" s="44" t="s">
        <v>721</v>
      </c>
      <c r="C1903" s="44" t="str">
        <f>VLOOKUP(Tabelle1[[#This Row],[bank_name]],list_all_banks!$B$1:$C$691,2,FALSE)</f>
        <v>FR393864467</v>
      </c>
      <c r="D1903" s="45" t="s">
        <v>722</v>
      </c>
      <c r="E1903" s="46" t="str">
        <f t="shared" si="29"/>
        <v>31.12.2015</v>
      </c>
      <c r="F1903" s="44">
        <v>2015</v>
      </c>
      <c r="G1903" s="44">
        <v>1</v>
      </c>
      <c r="H1903" s="44">
        <v>1</v>
      </c>
      <c r="I1903" s="44" t="s">
        <v>1382</v>
      </c>
      <c r="J1903" s="44">
        <v>1</v>
      </c>
      <c r="K1903" s="44" t="s">
        <v>658</v>
      </c>
      <c r="L1903" s="44">
        <v>0</v>
      </c>
      <c r="M1903" s="57" t="s">
        <v>14</v>
      </c>
      <c r="N1903" s="57" t="s">
        <v>91</v>
      </c>
      <c r="O1903" s="45"/>
      <c r="P1903" s="44">
        <v>0</v>
      </c>
      <c r="Q1903" s="44">
        <v>0</v>
      </c>
      <c r="R1903" s="44">
        <v>0</v>
      </c>
      <c r="S1903" s="44">
        <v>0</v>
      </c>
      <c r="T1903" s="45"/>
      <c r="U1903" s="44">
        <v>0</v>
      </c>
      <c r="V1903" s="44">
        <v>0</v>
      </c>
      <c r="W1903" s="44" t="s">
        <v>1744</v>
      </c>
      <c r="X1903" s="45"/>
      <c r="Y1903" s="44" t="s">
        <v>1650</v>
      </c>
      <c r="Z1903" s="44">
        <v>0</v>
      </c>
      <c r="AA1903" s="44">
        <v>0</v>
      </c>
      <c r="AB1903" s="44">
        <v>176</v>
      </c>
      <c r="AC1903" s="44" t="s">
        <v>20</v>
      </c>
      <c r="AD1903" s="44">
        <v>0</v>
      </c>
      <c r="AE1903" s="44">
        <v>0</v>
      </c>
      <c r="AF1903" s="44" t="s">
        <v>20</v>
      </c>
      <c r="AG1903" s="44" t="s">
        <v>20</v>
      </c>
      <c r="AH1903" s="44">
        <v>0</v>
      </c>
      <c r="AI1903" s="44">
        <v>0</v>
      </c>
      <c r="AJ1903" s="45"/>
      <c r="AK1903" s="44">
        <v>1</v>
      </c>
      <c r="AL1903" s="44">
        <v>0</v>
      </c>
      <c r="AM1903" s="44">
        <v>2</v>
      </c>
      <c r="AN1903" s="44">
        <v>0</v>
      </c>
      <c r="AO1903" s="44">
        <v>0</v>
      </c>
      <c r="AP1903" s="45"/>
      <c r="AQ1903" s="44">
        <v>1</v>
      </c>
      <c r="AR1903" s="44">
        <v>2</v>
      </c>
      <c r="AS1903" s="44">
        <v>0</v>
      </c>
      <c r="AT1903" s="44">
        <v>2</v>
      </c>
      <c r="AU1903" s="44">
        <v>0</v>
      </c>
      <c r="AV1903" s="44">
        <v>0</v>
      </c>
      <c r="AW1903" s="44" t="s">
        <v>1382</v>
      </c>
      <c r="AX1903" s="44" t="s">
        <v>1382</v>
      </c>
      <c r="AY1903" s="45"/>
      <c r="AZ1903" s="46"/>
      <c r="BA1903" s="47" t="s">
        <v>2761</v>
      </c>
      <c r="BB1903" s="45" t="s">
        <v>1496</v>
      </c>
      <c r="BH1903" s="45"/>
      <c r="BI1903" t="s">
        <v>3146</v>
      </c>
    </row>
    <row r="1904" spans="1:61" x14ac:dyDescent="0.25">
      <c r="A1904" s="23" t="s">
        <v>658</v>
      </c>
      <c r="B1904" t="s">
        <v>721</v>
      </c>
      <c r="C1904" t="str">
        <f>VLOOKUP(Tabelle1[[#This Row],[bank_name]],list_all_banks!$B$1:$C$691,2,FALSE)</f>
        <v>FR393864467</v>
      </c>
      <c r="D1904" s="6" t="s">
        <v>722</v>
      </c>
      <c r="E1904" s="42" t="str">
        <f t="shared" si="29"/>
        <v>31.12.2016</v>
      </c>
      <c r="F1904" s="9">
        <v>2016</v>
      </c>
      <c r="G1904" s="9">
        <v>1</v>
      </c>
      <c r="H1904" s="9">
        <v>1</v>
      </c>
      <c r="I1904" s="9" t="s">
        <v>1382</v>
      </c>
      <c r="J1904" s="9">
        <v>1</v>
      </c>
      <c r="K1904" s="9" t="s">
        <v>658</v>
      </c>
      <c r="L1904" s="9">
        <v>0</v>
      </c>
      <c r="M1904" s="53" t="s">
        <v>14</v>
      </c>
      <c r="N1904" s="53" t="s">
        <v>91</v>
      </c>
      <c r="P1904" s="9">
        <v>3</v>
      </c>
      <c r="Q1904" s="9">
        <v>0</v>
      </c>
      <c r="R1904" s="9">
        <v>0</v>
      </c>
      <c r="S1904" s="9">
        <v>0</v>
      </c>
      <c r="U1904" s="9">
        <v>0</v>
      </c>
      <c r="V1904" s="9">
        <v>0</v>
      </c>
      <c r="W1904" s="9" t="s">
        <v>1744</v>
      </c>
      <c r="Y1904" s="9" t="s">
        <v>820</v>
      </c>
      <c r="Z1904">
        <v>5100</v>
      </c>
      <c r="AA1904" s="9">
        <v>13</v>
      </c>
      <c r="AB1904" s="9">
        <v>1172</v>
      </c>
      <c r="AC1904" t="s">
        <v>20</v>
      </c>
      <c r="AD1904" s="9">
        <v>326</v>
      </c>
      <c r="AE1904" s="9">
        <v>0</v>
      </c>
      <c r="AF1904" s="9" t="s">
        <v>20</v>
      </c>
      <c r="AG1904" s="9" t="s">
        <v>20</v>
      </c>
      <c r="AH1904" s="9">
        <v>0</v>
      </c>
      <c r="AI1904" s="9">
        <v>0</v>
      </c>
      <c r="AK1904" s="9">
        <v>1</v>
      </c>
      <c r="AL1904" s="9">
        <v>0</v>
      </c>
      <c r="AM1904" s="9">
        <v>2</v>
      </c>
      <c r="AN1904" s="9">
        <v>0</v>
      </c>
      <c r="AO1904" s="9">
        <v>0</v>
      </c>
      <c r="AQ1904" s="9">
        <v>1</v>
      </c>
      <c r="AR1904" s="9">
        <v>2</v>
      </c>
      <c r="AS1904" s="9">
        <v>0</v>
      </c>
      <c r="AT1904" s="9">
        <v>5</v>
      </c>
      <c r="AU1904" s="9">
        <v>2</v>
      </c>
      <c r="AV1904" s="9">
        <v>0</v>
      </c>
      <c r="AW1904" s="9"/>
      <c r="AX1904" s="9"/>
      <c r="AZ1904" s="42" t="s">
        <v>1981</v>
      </c>
      <c r="BA1904" s="14" t="s">
        <v>2460</v>
      </c>
      <c r="BB1904" s="6" t="s">
        <v>1965</v>
      </c>
      <c r="BG1904" s="9"/>
      <c r="BI1904" t="s">
        <v>3146</v>
      </c>
    </row>
    <row r="1905" spans="1:61" x14ac:dyDescent="0.25">
      <c r="A1905" s="23" t="s">
        <v>658</v>
      </c>
      <c r="B1905" t="s">
        <v>721</v>
      </c>
      <c r="C1905" t="str">
        <f>VLOOKUP(Tabelle1[[#This Row],[bank_name]],list_all_banks!$B$1:$C$691,2,FALSE)</f>
        <v>FR393864467</v>
      </c>
      <c r="D1905" s="6" t="s">
        <v>722</v>
      </c>
      <c r="E1905" s="42" t="str">
        <f t="shared" si="29"/>
        <v>31.12.2016</v>
      </c>
      <c r="F1905" s="9">
        <v>2016</v>
      </c>
      <c r="G1905" s="9">
        <v>1</v>
      </c>
      <c r="H1905" s="9">
        <v>1</v>
      </c>
      <c r="I1905" s="9" t="s">
        <v>1382</v>
      </c>
      <c r="J1905" s="9">
        <v>1</v>
      </c>
      <c r="K1905" s="9" t="s">
        <v>658</v>
      </c>
      <c r="L1905" s="9">
        <v>0</v>
      </c>
      <c r="M1905" s="53" t="s">
        <v>14</v>
      </c>
      <c r="N1905" s="53" t="s">
        <v>91</v>
      </c>
      <c r="P1905" s="9">
        <v>3</v>
      </c>
      <c r="Q1905" s="9">
        <v>0</v>
      </c>
      <c r="R1905" s="9">
        <v>0</v>
      </c>
      <c r="S1905" s="9">
        <v>0</v>
      </c>
      <c r="U1905" s="9">
        <v>0</v>
      </c>
      <c r="V1905" s="9">
        <v>0</v>
      </c>
      <c r="W1905" s="9" t="s">
        <v>1744</v>
      </c>
      <c r="Y1905" s="9" t="s">
        <v>239</v>
      </c>
      <c r="Z1905">
        <v>319470</v>
      </c>
      <c r="AA1905" s="9">
        <v>1060</v>
      </c>
      <c r="AB1905" s="9">
        <v>95206</v>
      </c>
      <c r="AC1905" t="s">
        <v>20</v>
      </c>
      <c r="AD1905" s="9">
        <v>2074</v>
      </c>
      <c r="AE1905" s="9">
        <v>11944</v>
      </c>
      <c r="AF1905" s="9" t="s">
        <v>20</v>
      </c>
      <c r="AG1905" s="9" t="s">
        <v>20</v>
      </c>
      <c r="AH1905" s="9">
        <v>0</v>
      </c>
      <c r="AI1905" s="9">
        <v>0</v>
      </c>
      <c r="AK1905" s="9">
        <v>1</v>
      </c>
      <c r="AL1905" s="9">
        <v>0</v>
      </c>
      <c r="AM1905" s="9">
        <v>2</v>
      </c>
      <c r="AN1905" s="9">
        <v>0</v>
      </c>
      <c r="AO1905" s="9">
        <v>0</v>
      </c>
      <c r="AQ1905" s="9">
        <v>1</v>
      </c>
      <c r="AR1905" s="9">
        <v>2</v>
      </c>
      <c r="AS1905" s="9">
        <v>0</v>
      </c>
      <c r="AT1905" s="9">
        <v>5</v>
      </c>
      <c r="AU1905" s="9">
        <v>2</v>
      </c>
      <c r="AV1905" s="9">
        <v>0</v>
      </c>
      <c r="AW1905" s="9"/>
      <c r="AX1905" s="9"/>
      <c r="AZ1905" s="42" t="s">
        <v>1981</v>
      </c>
      <c r="BA1905" s="14" t="s">
        <v>2460</v>
      </c>
      <c r="BB1905" s="6" t="s">
        <v>1965</v>
      </c>
      <c r="BG1905" s="9"/>
      <c r="BI1905" t="s">
        <v>3146</v>
      </c>
    </row>
    <row r="1906" spans="1:61" x14ac:dyDescent="0.25">
      <c r="A1906" s="23" t="s">
        <v>658</v>
      </c>
      <c r="B1906" t="s">
        <v>721</v>
      </c>
      <c r="C1906" t="str">
        <f>VLOOKUP(Tabelle1[[#This Row],[bank_name]],list_all_banks!$B$1:$C$691,2,FALSE)</f>
        <v>FR393864467</v>
      </c>
      <c r="D1906" s="6" t="s">
        <v>722</v>
      </c>
      <c r="E1906" s="42" t="str">
        <f t="shared" si="29"/>
        <v>31.12.2016</v>
      </c>
      <c r="F1906" s="9">
        <v>2016</v>
      </c>
      <c r="G1906" s="9">
        <v>1</v>
      </c>
      <c r="H1906" s="9">
        <v>1</v>
      </c>
      <c r="I1906" s="9" t="s">
        <v>1382</v>
      </c>
      <c r="J1906" s="9">
        <v>1</v>
      </c>
      <c r="K1906" s="9" t="s">
        <v>658</v>
      </c>
      <c r="L1906" s="9">
        <v>0</v>
      </c>
      <c r="M1906" s="53" t="s">
        <v>14</v>
      </c>
      <c r="N1906" s="53" t="s">
        <v>91</v>
      </c>
      <c r="P1906" s="9">
        <v>3</v>
      </c>
      <c r="Q1906" s="9">
        <v>0</v>
      </c>
      <c r="R1906" s="9">
        <v>0</v>
      </c>
      <c r="S1906" s="9">
        <v>0</v>
      </c>
      <c r="U1906" s="9">
        <v>0</v>
      </c>
      <c r="V1906" s="9">
        <v>0</v>
      </c>
      <c r="W1906" s="9" t="s">
        <v>1744</v>
      </c>
      <c r="Y1906" s="9" t="s">
        <v>493</v>
      </c>
      <c r="Z1906">
        <v>406</v>
      </c>
      <c r="AA1906" s="9">
        <v>1</v>
      </c>
      <c r="AB1906" s="9">
        <v>221</v>
      </c>
      <c r="AC1906" t="s">
        <v>20</v>
      </c>
      <c r="AD1906" s="9">
        <v>53</v>
      </c>
      <c r="AE1906" s="9">
        <v>0</v>
      </c>
      <c r="AF1906" s="9" t="s">
        <v>20</v>
      </c>
      <c r="AG1906" s="9" t="s">
        <v>20</v>
      </c>
      <c r="AH1906" s="9">
        <v>0</v>
      </c>
      <c r="AI1906" s="9">
        <v>0</v>
      </c>
      <c r="AK1906" s="9">
        <v>1</v>
      </c>
      <c r="AL1906" s="9">
        <v>0</v>
      </c>
      <c r="AM1906" s="9">
        <v>2</v>
      </c>
      <c r="AN1906" s="9">
        <v>0</v>
      </c>
      <c r="AO1906" s="9">
        <v>0</v>
      </c>
      <c r="AQ1906" s="9">
        <v>1</v>
      </c>
      <c r="AR1906" s="9">
        <v>2</v>
      </c>
      <c r="AS1906" s="9">
        <v>0</v>
      </c>
      <c r="AT1906" s="9">
        <v>5</v>
      </c>
      <c r="AU1906" s="9">
        <v>2</v>
      </c>
      <c r="AV1906" s="9">
        <v>0</v>
      </c>
      <c r="AW1906" s="9"/>
      <c r="AX1906" s="9"/>
      <c r="AZ1906" s="42" t="s">
        <v>1981</v>
      </c>
      <c r="BA1906" s="14" t="s">
        <v>2460</v>
      </c>
      <c r="BB1906" s="6" t="s">
        <v>1965</v>
      </c>
      <c r="BG1906" s="9"/>
      <c r="BI1906" t="s">
        <v>3146</v>
      </c>
    </row>
    <row r="1907" spans="1:61" x14ac:dyDescent="0.25">
      <c r="A1907" s="23" t="s">
        <v>658</v>
      </c>
      <c r="B1907" t="s">
        <v>721</v>
      </c>
      <c r="C1907" t="str">
        <f>VLOOKUP(Tabelle1[[#This Row],[bank_name]],list_all_banks!$B$1:$C$691,2,FALSE)</f>
        <v>FR393864467</v>
      </c>
      <c r="D1907" s="6" t="s">
        <v>722</v>
      </c>
      <c r="E1907" s="42" t="str">
        <f t="shared" si="29"/>
        <v>31.12.2016</v>
      </c>
      <c r="F1907" s="9">
        <v>2016</v>
      </c>
      <c r="G1907" s="9">
        <v>1</v>
      </c>
      <c r="H1907" s="9">
        <v>1</v>
      </c>
      <c r="I1907" s="9" t="s">
        <v>1382</v>
      </c>
      <c r="J1907" s="9">
        <v>1</v>
      </c>
      <c r="K1907" s="9" t="s">
        <v>658</v>
      </c>
      <c r="L1907" s="9">
        <v>0</v>
      </c>
      <c r="M1907" s="53" t="s">
        <v>14</v>
      </c>
      <c r="N1907" s="53" t="s">
        <v>91</v>
      </c>
      <c r="P1907" s="9">
        <v>3</v>
      </c>
      <c r="Q1907" s="9">
        <v>0</v>
      </c>
      <c r="R1907" s="9">
        <v>0</v>
      </c>
      <c r="S1907" s="9">
        <v>0</v>
      </c>
      <c r="U1907" s="9">
        <v>0</v>
      </c>
      <c r="V1907" s="9">
        <v>0</v>
      </c>
      <c r="W1907" s="9" t="s">
        <v>1744</v>
      </c>
      <c r="Y1907" s="9" t="s">
        <v>658</v>
      </c>
      <c r="Z1907">
        <v>780234</v>
      </c>
      <c r="AA1907" s="9">
        <v>3494</v>
      </c>
      <c r="AB1907" s="9">
        <v>419936</v>
      </c>
      <c r="AC1907" t="s">
        <v>20</v>
      </c>
      <c r="AD1907" s="9">
        <v>97340</v>
      </c>
      <c r="AE1907" s="9">
        <v>-5409</v>
      </c>
      <c r="AF1907" s="9" t="s">
        <v>20</v>
      </c>
      <c r="AG1907" s="9" t="s">
        <v>20</v>
      </c>
      <c r="AH1907" s="9">
        <v>0</v>
      </c>
      <c r="AI1907" s="9">
        <v>0</v>
      </c>
      <c r="AK1907" s="9">
        <v>1</v>
      </c>
      <c r="AL1907" s="9">
        <v>0</v>
      </c>
      <c r="AM1907" s="9">
        <v>2</v>
      </c>
      <c r="AN1907" s="9">
        <v>0</v>
      </c>
      <c r="AO1907" s="9">
        <v>0</v>
      </c>
      <c r="AQ1907" s="9">
        <v>1</v>
      </c>
      <c r="AR1907" s="9">
        <v>2</v>
      </c>
      <c r="AS1907" s="9">
        <v>0</v>
      </c>
      <c r="AT1907" s="9">
        <v>5</v>
      </c>
      <c r="AU1907" s="9">
        <v>2</v>
      </c>
      <c r="AV1907" s="9">
        <v>0</v>
      </c>
      <c r="AW1907" s="9"/>
      <c r="AX1907" s="9"/>
      <c r="AZ1907" s="42" t="s">
        <v>1981</v>
      </c>
      <c r="BA1907" s="14" t="s">
        <v>2460</v>
      </c>
      <c r="BB1907" s="6" t="s">
        <v>1965</v>
      </c>
      <c r="BG1907" s="9"/>
      <c r="BI1907" t="s">
        <v>3146</v>
      </c>
    </row>
    <row r="1908" spans="1:61" x14ac:dyDescent="0.25">
      <c r="A1908" s="23" t="s">
        <v>658</v>
      </c>
      <c r="B1908" t="s">
        <v>721</v>
      </c>
      <c r="C1908" t="str">
        <f>VLOOKUP(Tabelle1[[#This Row],[bank_name]],list_all_banks!$B$1:$C$691,2,FALSE)</f>
        <v>FR393864467</v>
      </c>
      <c r="D1908" s="6" t="s">
        <v>722</v>
      </c>
      <c r="E1908" s="42" t="str">
        <f t="shared" si="29"/>
        <v>31.12.2016</v>
      </c>
      <c r="F1908" s="9">
        <v>2016</v>
      </c>
      <c r="G1908" s="9">
        <v>1</v>
      </c>
      <c r="H1908" s="9">
        <v>1</v>
      </c>
      <c r="I1908" s="9" t="s">
        <v>1382</v>
      </c>
      <c r="J1908" s="9">
        <v>1</v>
      </c>
      <c r="K1908" s="9" t="s">
        <v>658</v>
      </c>
      <c r="L1908" s="9">
        <v>0</v>
      </c>
      <c r="M1908" s="53" t="s">
        <v>14</v>
      </c>
      <c r="N1908" s="53" t="s">
        <v>91</v>
      </c>
      <c r="P1908" s="9">
        <v>3</v>
      </c>
      <c r="Q1908" s="9">
        <v>0</v>
      </c>
      <c r="R1908" s="9">
        <v>0</v>
      </c>
      <c r="S1908" s="9">
        <v>0</v>
      </c>
      <c r="U1908" s="9">
        <v>0</v>
      </c>
      <c r="V1908" s="9">
        <v>0</v>
      </c>
      <c r="W1908" s="9" t="s">
        <v>1744</v>
      </c>
      <c r="Y1908" s="9" t="s">
        <v>1657</v>
      </c>
      <c r="Z1908">
        <v>0</v>
      </c>
      <c r="AA1908" s="9">
        <v>0</v>
      </c>
      <c r="AB1908" s="9">
        <v>-176</v>
      </c>
      <c r="AC1908" t="s">
        <v>20</v>
      </c>
      <c r="AD1908" s="9">
        <v>0</v>
      </c>
      <c r="AE1908" s="9">
        <v>0</v>
      </c>
      <c r="AF1908" s="9" t="s">
        <v>20</v>
      </c>
      <c r="AG1908" s="9" t="s">
        <v>20</v>
      </c>
      <c r="AH1908" s="9">
        <v>0</v>
      </c>
      <c r="AI1908" s="9">
        <v>0</v>
      </c>
      <c r="AK1908" s="9">
        <v>1</v>
      </c>
      <c r="AL1908" s="9">
        <v>0</v>
      </c>
      <c r="AM1908" s="9">
        <v>2</v>
      </c>
      <c r="AN1908" s="9">
        <v>0</v>
      </c>
      <c r="AO1908" s="9">
        <v>0</v>
      </c>
      <c r="AQ1908" s="9">
        <v>1</v>
      </c>
      <c r="AR1908" s="9">
        <v>2</v>
      </c>
      <c r="AS1908" s="9">
        <v>0</v>
      </c>
      <c r="AT1908" s="9">
        <v>5</v>
      </c>
      <c r="AU1908" s="9">
        <v>2</v>
      </c>
      <c r="AV1908" s="9">
        <v>0</v>
      </c>
      <c r="AW1908" s="9"/>
      <c r="AX1908" s="9"/>
      <c r="AZ1908" s="42" t="s">
        <v>1981</v>
      </c>
      <c r="BA1908" s="14" t="s">
        <v>2460</v>
      </c>
      <c r="BB1908" s="6" t="s">
        <v>1965</v>
      </c>
      <c r="BG1908" s="9"/>
      <c r="BI1908" t="s">
        <v>3146</v>
      </c>
    </row>
    <row r="1909" spans="1:61" x14ac:dyDescent="0.25">
      <c r="A1909" s="51" t="s">
        <v>658</v>
      </c>
      <c r="B1909" s="9" t="s">
        <v>721</v>
      </c>
      <c r="C1909" s="9" t="str">
        <f>VLOOKUP(Tabelle1[[#This Row],[bank_name]],list_all_banks!$B$1:$C$691,2,FALSE)</f>
        <v>FR393864467</v>
      </c>
      <c r="D1909" s="6" t="s">
        <v>722</v>
      </c>
      <c r="E1909" s="42" t="str">
        <f t="shared" ref="E1909:E1972" si="30">CONCATENATE($E$2,F1909)</f>
        <v>31.12.2016</v>
      </c>
      <c r="F1909" s="9">
        <v>2016</v>
      </c>
      <c r="G1909" s="9">
        <v>1</v>
      </c>
      <c r="H1909" s="9">
        <v>1</v>
      </c>
      <c r="I1909" s="9" t="s">
        <v>1382</v>
      </c>
      <c r="J1909" s="9">
        <v>1</v>
      </c>
      <c r="K1909" s="9" t="s">
        <v>658</v>
      </c>
      <c r="L1909" s="9">
        <v>0</v>
      </c>
      <c r="M1909" s="53" t="s">
        <v>14</v>
      </c>
      <c r="N1909" s="53" t="s">
        <v>91</v>
      </c>
      <c r="P1909" s="9">
        <v>3</v>
      </c>
      <c r="Q1909" s="9">
        <v>0</v>
      </c>
      <c r="R1909" s="9">
        <v>0</v>
      </c>
      <c r="S1909" s="9">
        <v>0</v>
      </c>
      <c r="U1909" s="9">
        <v>0</v>
      </c>
      <c r="V1909" s="9">
        <v>0</v>
      </c>
      <c r="W1909" s="9" t="s">
        <v>1744</v>
      </c>
      <c r="Y1909" s="9" t="s">
        <v>1170</v>
      </c>
      <c r="Z1909" s="9">
        <v>23434</v>
      </c>
      <c r="AA1909" s="9">
        <v>59</v>
      </c>
      <c r="AB1909" s="9">
        <v>6506</v>
      </c>
      <c r="AC1909" s="9" t="s">
        <v>20</v>
      </c>
      <c r="AD1909" s="9">
        <v>1530</v>
      </c>
      <c r="AE1909" s="9">
        <v>-510</v>
      </c>
      <c r="AF1909" s="9" t="s">
        <v>20</v>
      </c>
      <c r="AG1909" s="9" t="s">
        <v>20</v>
      </c>
      <c r="AH1909" s="9">
        <v>0</v>
      </c>
      <c r="AI1909" s="9">
        <v>0</v>
      </c>
      <c r="AK1909" s="9">
        <v>1</v>
      </c>
      <c r="AL1909" s="9">
        <v>0</v>
      </c>
      <c r="AM1909" s="9">
        <v>2</v>
      </c>
      <c r="AN1909" s="9">
        <v>0</v>
      </c>
      <c r="AO1909" s="9">
        <v>0</v>
      </c>
      <c r="AQ1909" s="9">
        <v>1</v>
      </c>
      <c r="AR1909" s="9">
        <v>2</v>
      </c>
      <c r="AS1909" s="9">
        <v>0</v>
      </c>
      <c r="AT1909" s="9">
        <v>5</v>
      </c>
      <c r="AU1909" s="9">
        <v>2</v>
      </c>
      <c r="AV1909" s="9">
        <v>0</v>
      </c>
      <c r="AW1909" s="9"/>
      <c r="AX1909" s="9"/>
      <c r="AZ1909" s="42" t="s">
        <v>1981</v>
      </c>
      <c r="BA1909" s="63" t="s">
        <v>2460</v>
      </c>
      <c r="BB1909" s="6" t="s">
        <v>1965</v>
      </c>
      <c r="BG1909" s="9"/>
      <c r="BI1909" t="s">
        <v>3146</v>
      </c>
    </row>
    <row r="1910" spans="1:61" ht="15.75" thickBot="1" x14ac:dyDescent="0.3">
      <c r="A1910" s="43" t="s">
        <v>658</v>
      </c>
      <c r="B1910" s="44" t="s">
        <v>721</v>
      </c>
      <c r="C1910" s="44" t="str">
        <f>VLOOKUP(Tabelle1[[#This Row],[bank_name]],list_all_banks!$B$1:$C$691,2,FALSE)</f>
        <v>FR393864467</v>
      </c>
      <c r="D1910" s="45" t="s">
        <v>722</v>
      </c>
      <c r="E1910" s="46" t="str">
        <f t="shared" si="30"/>
        <v>31.12.2016</v>
      </c>
      <c r="F1910" s="44">
        <v>2016</v>
      </c>
      <c r="G1910" s="44">
        <v>1</v>
      </c>
      <c r="H1910" s="44">
        <v>1</v>
      </c>
      <c r="I1910" s="44" t="s">
        <v>1382</v>
      </c>
      <c r="J1910" s="44">
        <v>1</v>
      </c>
      <c r="K1910" s="44" t="s">
        <v>658</v>
      </c>
      <c r="L1910" s="44">
        <v>0</v>
      </c>
      <c r="M1910" s="57" t="s">
        <v>14</v>
      </c>
      <c r="N1910" s="57" t="s">
        <v>91</v>
      </c>
      <c r="O1910" s="45"/>
      <c r="P1910" s="44">
        <v>3</v>
      </c>
      <c r="Q1910" s="44">
        <v>0</v>
      </c>
      <c r="R1910" s="44">
        <v>0</v>
      </c>
      <c r="S1910" s="44">
        <v>0</v>
      </c>
      <c r="T1910" s="45"/>
      <c r="U1910" s="44">
        <v>0</v>
      </c>
      <c r="V1910" s="44">
        <v>0</v>
      </c>
      <c r="W1910" s="44" t="s">
        <v>1744</v>
      </c>
      <c r="X1910" s="45"/>
      <c r="Y1910" s="44" t="s">
        <v>1650</v>
      </c>
      <c r="Z1910" s="44">
        <v>465</v>
      </c>
      <c r="AA1910" s="44">
        <v>4</v>
      </c>
      <c r="AB1910" s="44">
        <v>-1249</v>
      </c>
      <c r="AC1910" s="44" t="s">
        <v>20</v>
      </c>
      <c r="AD1910" s="44">
        <v>0</v>
      </c>
      <c r="AE1910" s="44">
        <v>0</v>
      </c>
      <c r="AF1910" s="44" t="s">
        <v>20</v>
      </c>
      <c r="AG1910" s="44" t="s">
        <v>20</v>
      </c>
      <c r="AH1910" s="44">
        <v>0</v>
      </c>
      <c r="AI1910" s="44">
        <v>0</v>
      </c>
      <c r="AJ1910" s="45"/>
      <c r="AK1910" s="44">
        <v>1</v>
      </c>
      <c r="AL1910" s="44">
        <v>0</v>
      </c>
      <c r="AM1910" s="44">
        <v>2</v>
      </c>
      <c r="AN1910" s="44">
        <v>0</v>
      </c>
      <c r="AO1910" s="44">
        <v>0</v>
      </c>
      <c r="AP1910" s="45"/>
      <c r="AQ1910" s="44">
        <v>1</v>
      </c>
      <c r="AR1910" s="44">
        <v>2</v>
      </c>
      <c r="AS1910" s="44">
        <v>0</v>
      </c>
      <c r="AT1910" s="44">
        <v>5</v>
      </c>
      <c r="AU1910" s="44">
        <v>2</v>
      </c>
      <c r="AV1910" s="44">
        <v>0</v>
      </c>
      <c r="AW1910" s="44"/>
      <c r="AX1910" s="44"/>
      <c r="AY1910" s="45"/>
      <c r="AZ1910" s="46" t="s">
        <v>1981</v>
      </c>
      <c r="BA1910" s="47" t="s">
        <v>2460</v>
      </c>
      <c r="BB1910" s="45" t="s">
        <v>1965</v>
      </c>
      <c r="BG1910" s="9"/>
      <c r="BI1910" t="s">
        <v>3146</v>
      </c>
    </row>
    <row r="1911" spans="1:61" x14ac:dyDescent="0.25">
      <c r="A1911" s="23" t="s">
        <v>658</v>
      </c>
      <c r="B1911" t="s">
        <v>723</v>
      </c>
      <c r="C1911" t="str">
        <f>VLOOKUP(Tabelle1[[#This Row],[bank_name]],list_all_banks!$B$1:$C$691,2,FALSE)</f>
        <v>FR394157085</v>
      </c>
      <c r="D1911" s="6" t="s">
        <v>724</v>
      </c>
      <c r="E1911" s="42" t="str">
        <f t="shared" si="30"/>
        <v>31.12.</v>
      </c>
      <c r="BG1911" s="9"/>
    </row>
    <row r="1912" spans="1:61" x14ac:dyDescent="0.25">
      <c r="A1912" s="23" t="s">
        <v>658</v>
      </c>
      <c r="B1912" t="s">
        <v>725</v>
      </c>
      <c r="C1912" t="str">
        <f>VLOOKUP(Tabelle1[[#This Row],[bank_name]],list_all_banks!$B$1:$C$691,2,FALSE)</f>
        <v>FR399780097</v>
      </c>
      <c r="D1912" s="6" t="s">
        <v>726</v>
      </c>
      <c r="E1912" s="42" t="str">
        <f t="shared" si="30"/>
        <v>31.12.</v>
      </c>
      <c r="BG1912" s="9"/>
    </row>
    <row r="1913" spans="1:61" x14ac:dyDescent="0.25">
      <c r="A1913" s="23" t="s">
        <v>658</v>
      </c>
      <c r="B1913" t="s">
        <v>727</v>
      </c>
      <c r="C1913" t="str">
        <f>VLOOKUP(Tabelle1[[#This Row],[bank_name]],list_all_banks!$B$1:$C$691,2,FALSE)</f>
        <v>FR399973825</v>
      </c>
      <c r="D1913" s="6" t="s">
        <v>728</v>
      </c>
      <c r="E1913" s="42" t="str">
        <f t="shared" si="30"/>
        <v>31.12.</v>
      </c>
      <c r="AK1913" s="9"/>
      <c r="AQ1913" s="9"/>
      <c r="BG1913" s="9"/>
    </row>
    <row r="1914" spans="1:61" x14ac:dyDescent="0.25">
      <c r="A1914" s="23" t="s">
        <v>658</v>
      </c>
      <c r="B1914" t="s">
        <v>729</v>
      </c>
      <c r="C1914" t="str">
        <f>VLOOKUP(Tabelle1[[#This Row],[bank_name]],list_all_banks!$B$1:$C$691,2,FALSE)</f>
        <v>FR400343182</v>
      </c>
      <c r="D1914" s="6" t="s">
        <v>730</v>
      </c>
      <c r="E1914" s="42" t="str">
        <f t="shared" si="30"/>
        <v>31.12.</v>
      </c>
      <c r="AK1914" s="9"/>
      <c r="AQ1914" s="9"/>
      <c r="BC1914" s="9"/>
      <c r="BD1914" s="9"/>
      <c r="BE1914" s="9"/>
      <c r="BF1914" s="9"/>
      <c r="BG1914" s="9"/>
      <c r="BI1914" s="9"/>
    </row>
    <row r="1915" spans="1:61" x14ac:dyDescent="0.25">
      <c r="A1915" s="23" t="s">
        <v>658</v>
      </c>
      <c r="B1915" t="s">
        <v>731</v>
      </c>
      <c r="C1915" t="str">
        <f>VLOOKUP(Tabelle1[[#This Row],[bank_name]],list_all_banks!$B$1:$C$691,2,FALSE)</f>
        <v>FR402121958</v>
      </c>
      <c r="D1915" s="6" t="s">
        <v>732</v>
      </c>
      <c r="E1915" s="42" t="str">
        <f t="shared" si="30"/>
        <v>31.12.</v>
      </c>
      <c r="AK1915" s="9"/>
      <c r="AQ1915" s="9"/>
      <c r="BG1915" s="9"/>
    </row>
    <row r="1916" spans="1:61" x14ac:dyDescent="0.25">
      <c r="A1916" s="51" t="s">
        <v>658</v>
      </c>
      <c r="B1916" s="9" t="s">
        <v>733</v>
      </c>
      <c r="C1916" s="9" t="str">
        <f>VLOOKUP(Tabelle1[[#This Row],[bank_name]],list_all_banks!$B$1:$C$691,2,FALSE)</f>
        <v>FR413064841</v>
      </c>
      <c r="D1916" s="6" t="s">
        <v>734</v>
      </c>
      <c r="E1916" s="42" t="str">
        <f t="shared" si="30"/>
        <v>31.12.</v>
      </c>
      <c r="F1916" s="9"/>
      <c r="G1916" s="9"/>
      <c r="H1916" s="9"/>
      <c r="I1916" s="9"/>
      <c r="J1916" s="9"/>
      <c r="K1916" s="9"/>
      <c r="L1916" s="9"/>
      <c r="M1916" s="9"/>
      <c r="N1916" s="9"/>
      <c r="P1916" s="9"/>
      <c r="Q1916" s="9"/>
      <c r="R1916" s="9"/>
      <c r="S1916" s="9"/>
      <c r="U1916" s="9"/>
      <c r="V1916" s="9"/>
      <c r="W1916" s="9"/>
      <c r="Y1916" s="9"/>
      <c r="Z1916" s="9"/>
      <c r="AA1916" s="9"/>
      <c r="AB1916" s="9"/>
      <c r="AD1916" s="9"/>
      <c r="AE1916" s="9"/>
      <c r="AF1916" s="9"/>
      <c r="AG1916" s="9"/>
      <c r="AH1916" s="9"/>
      <c r="AI1916" s="9"/>
      <c r="AK1916" s="9"/>
      <c r="AL1916" s="9"/>
      <c r="AM1916" s="9"/>
      <c r="AN1916" s="9"/>
      <c r="AO1916" s="9"/>
      <c r="AQ1916" s="9"/>
      <c r="AR1916" s="9"/>
      <c r="AS1916" s="9"/>
      <c r="AT1916" s="9"/>
      <c r="AU1916" s="9"/>
      <c r="AV1916" s="9"/>
      <c r="AW1916" s="9"/>
      <c r="AX1916" s="9"/>
      <c r="BA1916" s="9"/>
      <c r="BG1916" s="9"/>
    </row>
    <row r="1917" spans="1:61" s="44" customFormat="1" ht="15.75" thickBot="1" x14ac:dyDescent="0.3">
      <c r="A1917" s="43" t="s">
        <v>658</v>
      </c>
      <c r="B1917" s="44" t="s">
        <v>735</v>
      </c>
      <c r="C1917" s="44" t="str">
        <f>VLOOKUP(Tabelle1[[#This Row],[bank_name]],list_all_banks!$B$1:$C$691,2,FALSE)</f>
        <v>FR415176072</v>
      </c>
      <c r="D1917" s="45" t="s">
        <v>736</v>
      </c>
      <c r="E1917" s="46" t="str">
        <f t="shared" si="30"/>
        <v>31.12.</v>
      </c>
      <c r="O1917" s="45"/>
      <c r="T1917" s="45"/>
      <c r="X1917" s="45"/>
      <c r="AJ1917" s="45"/>
      <c r="AP1917" s="45"/>
      <c r="AY1917" s="45"/>
      <c r="AZ1917" s="46"/>
      <c r="BB1917" s="45"/>
      <c r="BH1917" s="45"/>
      <c r="BI1917" s="9"/>
    </row>
    <row r="1918" spans="1:61" x14ac:dyDescent="0.25">
      <c r="A1918" s="23" t="s">
        <v>658</v>
      </c>
      <c r="B1918" t="s">
        <v>737</v>
      </c>
      <c r="C1918" t="str">
        <f>VLOOKUP(Tabelle1[[#This Row],[bank_name]],list_all_banks!$B$1:$C$691,2,FALSE)</f>
        <v>FR421100645</v>
      </c>
      <c r="D1918" s="6" t="s">
        <v>738</v>
      </c>
      <c r="E1918" s="42" t="str">
        <f t="shared" si="30"/>
        <v>31.12.2014</v>
      </c>
      <c r="F1918">
        <v>2014</v>
      </c>
      <c r="G1918">
        <v>1</v>
      </c>
      <c r="H1918">
        <v>1</v>
      </c>
      <c r="I1918" t="s">
        <v>1382</v>
      </c>
      <c r="J1918">
        <v>2</v>
      </c>
      <c r="K1918" t="s">
        <v>1366</v>
      </c>
      <c r="L1918">
        <v>0</v>
      </c>
      <c r="M1918" t="s">
        <v>14</v>
      </c>
      <c r="N1918" t="s">
        <v>91</v>
      </c>
      <c r="P1918">
        <v>1</v>
      </c>
      <c r="Q1918">
        <v>0</v>
      </c>
      <c r="R1918">
        <v>1</v>
      </c>
      <c r="S1918">
        <v>0</v>
      </c>
      <c r="U1918">
        <v>0</v>
      </c>
      <c r="V1918">
        <v>0</v>
      </c>
      <c r="W1918" t="s">
        <v>20</v>
      </c>
      <c r="Y1918" t="s">
        <v>658</v>
      </c>
      <c r="Z1918">
        <v>5670712</v>
      </c>
      <c r="AA1918">
        <v>4071</v>
      </c>
      <c r="AB1918">
        <v>1035673</v>
      </c>
      <c r="AC1918" t="s">
        <v>20</v>
      </c>
      <c r="AD1918" t="s">
        <v>20</v>
      </c>
      <c r="AE1918" t="s">
        <v>20</v>
      </c>
      <c r="AF1918" t="s">
        <v>20</v>
      </c>
      <c r="AG1918">
        <v>334291</v>
      </c>
      <c r="AH1918">
        <v>0</v>
      </c>
      <c r="AI1918">
        <v>0</v>
      </c>
      <c r="AK1918">
        <v>1</v>
      </c>
      <c r="AL1918">
        <v>0</v>
      </c>
      <c r="AM1918">
        <v>2</v>
      </c>
      <c r="AN1918">
        <v>0</v>
      </c>
      <c r="AO1918">
        <v>0</v>
      </c>
      <c r="AQ1918">
        <v>1</v>
      </c>
      <c r="AR1918">
        <v>2</v>
      </c>
      <c r="AS1918">
        <v>0</v>
      </c>
      <c r="AT1918">
        <v>1</v>
      </c>
      <c r="AU1918">
        <v>4</v>
      </c>
      <c r="AV1918">
        <v>0</v>
      </c>
      <c r="AW1918" t="s">
        <v>1382</v>
      </c>
      <c r="AX1918" t="s">
        <v>1382</v>
      </c>
      <c r="BA1918" s="14" t="s">
        <v>2762</v>
      </c>
      <c r="BB1918" s="6" t="s">
        <v>1497</v>
      </c>
      <c r="BG1918" s="9"/>
      <c r="BI1918" t="s">
        <v>3146</v>
      </c>
    </row>
    <row r="1919" spans="1:61" s="44" customFormat="1" ht="15.75" thickBot="1" x14ac:dyDescent="0.3">
      <c r="A1919" s="43" t="s">
        <v>658</v>
      </c>
      <c r="B1919" s="44" t="s">
        <v>737</v>
      </c>
      <c r="C1919" s="44" t="str">
        <f>VLOOKUP(Tabelle1[[#This Row],[bank_name]],list_all_banks!$B$1:$C$691,2,FALSE)</f>
        <v>FR421100645</v>
      </c>
      <c r="D1919" s="45" t="s">
        <v>738</v>
      </c>
      <c r="E1919" s="46" t="str">
        <f t="shared" si="30"/>
        <v>31.12.2014</v>
      </c>
      <c r="F1919" s="44">
        <v>2014</v>
      </c>
      <c r="G1919" s="44">
        <v>1</v>
      </c>
      <c r="H1919" s="44">
        <v>1</v>
      </c>
      <c r="I1919" s="44" t="s">
        <v>1382</v>
      </c>
      <c r="J1919" s="44">
        <v>2</v>
      </c>
      <c r="K1919" s="44" t="s">
        <v>1366</v>
      </c>
      <c r="L1919" s="44">
        <v>0</v>
      </c>
      <c r="M1919" s="44" t="s">
        <v>14</v>
      </c>
      <c r="N1919" s="44" t="s">
        <v>91</v>
      </c>
      <c r="O1919" s="45"/>
      <c r="P1919" s="44">
        <v>1</v>
      </c>
      <c r="Q1919" s="44">
        <v>0</v>
      </c>
      <c r="R1919" s="44">
        <v>1</v>
      </c>
      <c r="S1919" s="44">
        <v>0</v>
      </c>
      <c r="T1919" s="45"/>
      <c r="U1919" s="44">
        <v>0</v>
      </c>
      <c r="V1919" s="44">
        <v>0</v>
      </c>
      <c r="W1919" s="44" t="s">
        <v>20</v>
      </c>
      <c r="X1919" s="45"/>
      <c r="Y1919" s="44" t="s">
        <v>1658</v>
      </c>
      <c r="Z1919" s="44">
        <v>2599</v>
      </c>
      <c r="AA1919" s="44">
        <v>0</v>
      </c>
      <c r="AB1919" s="44">
        <v>848</v>
      </c>
      <c r="AC1919" s="44" t="s">
        <v>20</v>
      </c>
      <c r="AD1919" s="44" t="s">
        <v>20</v>
      </c>
      <c r="AE1919" s="44" t="s">
        <v>20</v>
      </c>
      <c r="AF1919" s="44" t="s">
        <v>20</v>
      </c>
      <c r="AG1919" s="44">
        <v>283</v>
      </c>
      <c r="AH1919" s="44">
        <v>0</v>
      </c>
      <c r="AI1919" s="44">
        <v>0</v>
      </c>
      <c r="AJ1919" s="45"/>
      <c r="AK1919" s="44">
        <v>1</v>
      </c>
      <c r="AL1919" s="44">
        <v>0</v>
      </c>
      <c r="AM1919" s="44">
        <v>2</v>
      </c>
      <c r="AN1919" s="44">
        <v>0</v>
      </c>
      <c r="AO1919" s="44">
        <v>0</v>
      </c>
      <c r="AP1919" s="45"/>
      <c r="AQ1919" s="44">
        <v>1</v>
      </c>
      <c r="AR1919" s="44">
        <v>2</v>
      </c>
      <c r="AS1919" s="44">
        <v>0</v>
      </c>
      <c r="AT1919" s="44">
        <v>1</v>
      </c>
      <c r="AU1919" s="44">
        <v>4</v>
      </c>
      <c r="AV1919" s="44">
        <v>0</v>
      </c>
      <c r="AW1919" s="44" t="s">
        <v>1382</v>
      </c>
      <c r="AX1919" s="44" t="s">
        <v>1382</v>
      </c>
      <c r="AY1919" s="45"/>
      <c r="AZ1919" s="46"/>
      <c r="BA1919" s="47" t="s">
        <v>2762</v>
      </c>
      <c r="BB1919" s="45" t="s">
        <v>1497</v>
      </c>
      <c r="BH1919" s="45"/>
      <c r="BI1919" t="s">
        <v>3146</v>
      </c>
    </row>
    <row r="1920" spans="1:61" x14ac:dyDescent="0.25">
      <c r="A1920" s="23" t="s">
        <v>658</v>
      </c>
      <c r="B1920" t="s">
        <v>737</v>
      </c>
      <c r="C1920" t="str">
        <f>VLOOKUP(Tabelle1[[#This Row],[bank_name]],list_all_banks!$B$1:$C$691,2,FALSE)</f>
        <v>FR421100645</v>
      </c>
      <c r="D1920" s="6" t="s">
        <v>738</v>
      </c>
      <c r="E1920" s="42" t="str">
        <f t="shared" si="30"/>
        <v>31.12.2015</v>
      </c>
      <c r="F1920">
        <v>2015</v>
      </c>
      <c r="G1920">
        <v>1</v>
      </c>
      <c r="H1920" s="9">
        <v>1</v>
      </c>
      <c r="I1920" t="s">
        <v>1382</v>
      </c>
      <c r="J1920">
        <v>2</v>
      </c>
      <c r="K1920" t="s">
        <v>1366</v>
      </c>
      <c r="L1920">
        <v>0</v>
      </c>
      <c r="M1920" t="s">
        <v>14</v>
      </c>
      <c r="N1920" t="s">
        <v>91</v>
      </c>
      <c r="P1920">
        <v>1</v>
      </c>
      <c r="Q1920">
        <v>0</v>
      </c>
      <c r="R1920">
        <v>0</v>
      </c>
      <c r="S1920">
        <v>0</v>
      </c>
      <c r="U1920">
        <v>0</v>
      </c>
      <c r="V1920">
        <v>0</v>
      </c>
      <c r="W1920" t="s">
        <v>20</v>
      </c>
      <c r="Y1920" t="s">
        <v>658</v>
      </c>
      <c r="Z1920">
        <v>5744179</v>
      </c>
      <c r="AA1920">
        <v>4321</v>
      </c>
      <c r="AB1920">
        <v>1092617</v>
      </c>
      <c r="AC1920" t="s">
        <v>20</v>
      </c>
      <c r="AD1920" t="s">
        <v>20</v>
      </c>
      <c r="AE1920" t="s">
        <v>20</v>
      </c>
      <c r="AF1920" t="s">
        <v>20</v>
      </c>
      <c r="AG1920">
        <v>349637</v>
      </c>
      <c r="AH1920">
        <v>0</v>
      </c>
      <c r="AI1920">
        <v>0</v>
      </c>
      <c r="AK1920">
        <v>1</v>
      </c>
      <c r="AL1920">
        <v>0</v>
      </c>
      <c r="AM1920">
        <v>2</v>
      </c>
      <c r="AN1920">
        <v>0</v>
      </c>
      <c r="AO1920">
        <v>0</v>
      </c>
      <c r="AQ1920">
        <v>1</v>
      </c>
      <c r="AR1920">
        <v>2</v>
      </c>
      <c r="AS1920">
        <v>0</v>
      </c>
      <c r="AT1920">
        <v>1</v>
      </c>
      <c r="AU1920">
        <v>4</v>
      </c>
      <c r="AV1920">
        <v>0</v>
      </c>
      <c r="AW1920" t="s">
        <v>1382</v>
      </c>
      <c r="AX1920" t="s">
        <v>1382</v>
      </c>
      <c r="BA1920" s="14" t="s">
        <v>2763</v>
      </c>
      <c r="BB1920" s="6" t="s">
        <v>1498</v>
      </c>
      <c r="BC1920" s="9"/>
      <c r="BD1920" s="9"/>
      <c r="BE1920" s="9"/>
      <c r="BF1920" s="9"/>
      <c r="BG1920" s="9"/>
      <c r="BI1920" t="s">
        <v>3146</v>
      </c>
    </row>
    <row r="1921" spans="1:61" s="44" customFormat="1" ht="15.75" thickBot="1" x14ac:dyDescent="0.3">
      <c r="A1921" s="43" t="s">
        <v>658</v>
      </c>
      <c r="B1921" s="44" t="s">
        <v>737</v>
      </c>
      <c r="C1921" s="44" t="str">
        <f>VLOOKUP(Tabelle1[[#This Row],[bank_name]],list_all_banks!$B$1:$C$691,2,FALSE)</f>
        <v>FR421100645</v>
      </c>
      <c r="D1921" s="45" t="s">
        <v>738</v>
      </c>
      <c r="E1921" s="46" t="str">
        <f t="shared" si="30"/>
        <v>31.12.2015</v>
      </c>
      <c r="F1921" s="44">
        <v>2015</v>
      </c>
      <c r="G1921" s="44">
        <v>1</v>
      </c>
      <c r="H1921" s="44">
        <v>1</v>
      </c>
      <c r="I1921" s="44" t="s">
        <v>1382</v>
      </c>
      <c r="J1921" s="44">
        <v>2</v>
      </c>
      <c r="K1921" s="44" t="s">
        <v>1366</v>
      </c>
      <c r="L1921" s="44">
        <v>0</v>
      </c>
      <c r="M1921" s="44" t="s">
        <v>14</v>
      </c>
      <c r="N1921" s="44" t="s">
        <v>91</v>
      </c>
      <c r="O1921" s="45"/>
      <c r="P1921" s="44">
        <v>1</v>
      </c>
      <c r="Q1921" s="44">
        <v>0</v>
      </c>
      <c r="R1921" s="44">
        <v>0</v>
      </c>
      <c r="S1921" s="44">
        <v>0</v>
      </c>
      <c r="T1921" s="45"/>
      <c r="U1921" s="44">
        <v>0</v>
      </c>
      <c r="V1921" s="44">
        <v>0</v>
      </c>
      <c r="W1921" s="44" t="s">
        <v>20</v>
      </c>
      <c r="X1921" s="45"/>
      <c r="Y1921" s="44" t="s">
        <v>1658</v>
      </c>
      <c r="Z1921" s="44">
        <v>1053</v>
      </c>
      <c r="AA1921" s="44">
        <v>0</v>
      </c>
      <c r="AB1921" s="44">
        <v>1053</v>
      </c>
      <c r="AC1921" s="44" t="s">
        <v>20</v>
      </c>
      <c r="AD1921" s="44" t="s">
        <v>20</v>
      </c>
      <c r="AE1921" s="44" t="s">
        <v>20</v>
      </c>
      <c r="AF1921" s="44" t="s">
        <v>20</v>
      </c>
      <c r="AG1921" s="44">
        <v>351</v>
      </c>
      <c r="AH1921" s="44">
        <v>0</v>
      </c>
      <c r="AI1921" s="44">
        <v>0</v>
      </c>
      <c r="AJ1921" s="45"/>
      <c r="AK1921" s="44">
        <v>1</v>
      </c>
      <c r="AL1921" s="44">
        <v>0</v>
      </c>
      <c r="AM1921" s="44">
        <v>2</v>
      </c>
      <c r="AN1921" s="44">
        <v>0</v>
      </c>
      <c r="AO1921" s="44">
        <v>0</v>
      </c>
      <c r="AP1921" s="45"/>
      <c r="AQ1921" s="44">
        <v>1</v>
      </c>
      <c r="AR1921" s="44">
        <v>2</v>
      </c>
      <c r="AS1921" s="44">
        <v>0</v>
      </c>
      <c r="AT1921" s="44">
        <v>1</v>
      </c>
      <c r="AU1921" s="44">
        <v>4</v>
      </c>
      <c r="AV1921" s="44">
        <v>0</v>
      </c>
      <c r="AW1921" s="44" t="s">
        <v>1382</v>
      </c>
      <c r="AX1921" s="44" t="s">
        <v>1382</v>
      </c>
      <c r="AY1921" s="45"/>
      <c r="AZ1921" s="46"/>
      <c r="BA1921" s="47" t="s">
        <v>2763</v>
      </c>
      <c r="BB1921" s="45" t="s">
        <v>1498</v>
      </c>
      <c r="BH1921" s="45"/>
      <c r="BI1921" t="s">
        <v>3146</v>
      </c>
    </row>
    <row r="1922" spans="1:61" x14ac:dyDescent="0.25">
      <c r="A1922" s="51" t="s">
        <v>658</v>
      </c>
      <c r="B1922" s="9" t="s">
        <v>737</v>
      </c>
      <c r="C1922" s="9" t="str">
        <f>VLOOKUP(Tabelle1[[#This Row],[bank_name]],list_all_banks!$B$1:$C$691,2,FALSE)</f>
        <v>FR421100645</v>
      </c>
      <c r="D1922" s="6" t="s">
        <v>738</v>
      </c>
      <c r="E1922" s="42" t="str">
        <f t="shared" si="30"/>
        <v>31.12.2016</v>
      </c>
      <c r="F1922" s="9">
        <v>2016</v>
      </c>
      <c r="G1922" s="9">
        <v>1</v>
      </c>
      <c r="H1922" s="9">
        <v>1</v>
      </c>
      <c r="I1922" s="9" t="s">
        <v>1382</v>
      </c>
      <c r="J1922" s="9">
        <v>2</v>
      </c>
      <c r="K1922" s="9" t="s">
        <v>1366</v>
      </c>
      <c r="L1922" s="9">
        <v>0</v>
      </c>
      <c r="M1922" s="9" t="s">
        <v>14</v>
      </c>
      <c r="N1922" s="9" t="s">
        <v>91</v>
      </c>
      <c r="P1922" s="9">
        <v>1</v>
      </c>
      <c r="Q1922" s="9">
        <v>0</v>
      </c>
      <c r="R1922" s="9">
        <v>1</v>
      </c>
      <c r="S1922" s="9">
        <v>0</v>
      </c>
      <c r="U1922" s="9">
        <v>0</v>
      </c>
      <c r="V1922" s="9">
        <v>0</v>
      </c>
      <c r="W1922" s="9" t="s">
        <v>20</v>
      </c>
      <c r="Y1922" s="9" t="s">
        <v>1658</v>
      </c>
      <c r="Z1922" s="9">
        <v>2808</v>
      </c>
      <c r="AA1922" s="9" t="s">
        <v>20</v>
      </c>
      <c r="AB1922" s="9">
        <v>1257</v>
      </c>
      <c r="AC1922" s="9" t="s">
        <v>20</v>
      </c>
      <c r="AD1922" s="9" t="s">
        <v>20</v>
      </c>
      <c r="AE1922" s="9" t="s">
        <v>20</v>
      </c>
      <c r="AF1922" s="9" t="s">
        <v>20</v>
      </c>
      <c r="AG1922" s="9">
        <v>419</v>
      </c>
      <c r="AH1922">
        <v>0</v>
      </c>
      <c r="AI1922">
        <v>0</v>
      </c>
      <c r="AK1922" s="9">
        <v>1</v>
      </c>
      <c r="AL1922" s="9">
        <v>0</v>
      </c>
      <c r="AM1922" s="9">
        <v>3</v>
      </c>
      <c r="AN1922" s="9">
        <v>0</v>
      </c>
      <c r="AO1922" s="9">
        <v>0</v>
      </c>
      <c r="AQ1922" s="9">
        <v>1</v>
      </c>
      <c r="AR1922" s="9">
        <v>2</v>
      </c>
      <c r="AS1922" s="9">
        <v>0</v>
      </c>
      <c r="AT1922" s="9">
        <v>1</v>
      </c>
      <c r="AU1922" s="9">
        <v>4</v>
      </c>
      <c r="AV1922" s="9">
        <v>0</v>
      </c>
      <c r="AW1922" s="9"/>
      <c r="AX1922" s="9"/>
      <c r="BA1922" s="63" t="s">
        <v>2461</v>
      </c>
      <c r="BB1922" s="6" t="s">
        <v>1966</v>
      </c>
      <c r="BC1922" s="9"/>
      <c r="BD1922" s="9"/>
      <c r="BE1922" s="9"/>
      <c r="BF1922" s="9"/>
      <c r="BG1922" s="9"/>
      <c r="BI1922" t="s">
        <v>3146</v>
      </c>
    </row>
    <row r="1923" spans="1:61" s="44" customFormat="1" ht="15.75" thickBot="1" x14ac:dyDescent="0.3">
      <c r="A1923" s="43" t="s">
        <v>658</v>
      </c>
      <c r="B1923" s="44" t="s">
        <v>737</v>
      </c>
      <c r="C1923" s="44" t="str">
        <f>VLOOKUP(Tabelle1[[#This Row],[bank_name]],list_all_banks!$B$1:$C$691,2,FALSE)</f>
        <v>FR421100645</v>
      </c>
      <c r="D1923" s="45" t="s">
        <v>738</v>
      </c>
      <c r="E1923" s="46" t="str">
        <f t="shared" si="30"/>
        <v>31.12.2016</v>
      </c>
      <c r="F1923" s="44">
        <v>2016</v>
      </c>
      <c r="G1923" s="44">
        <v>1</v>
      </c>
      <c r="H1923" s="44">
        <v>1</v>
      </c>
      <c r="I1923" s="44" t="s">
        <v>1382</v>
      </c>
      <c r="J1923" s="44">
        <v>2</v>
      </c>
      <c r="K1923" s="44" t="s">
        <v>1366</v>
      </c>
      <c r="L1923" s="44">
        <v>0</v>
      </c>
      <c r="M1923" s="44" t="s">
        <v>14</v>
      </c>
      <c r="N1923" s="44" t="s">
        <v>91</v>
      </c>
      <c r="O1923" s="45"/>
      <c r="P1923" s="44">
        <v>1</v>
      </c>
      <c r="Q1923" s="44">
        <v>0</v>
      </c>
      <c r="R1923" s="44">
        <v>1</v>
      </c>
      <c r="S1923" s="44">
        <v>0</v>
      </c>
      <c r="T1923" s="45"/>
      <c r="U1923" s="44">
        <v>0</v>
      </c>
      <c r="V1923" s="44">
        <v>0</v>
      </c>
      <c r="W1923" s="44" t="s">
        <v>20</v>
      </c>
      <c r="X1923" s="45"/>
      <c r="Y1923" s="44" t="s">
        <v>658</v>
      </c>
      <c r="Z1923" s="44">
        <v>5599487</v>
      </c>
      <c r="AA1923" s="44">
        <v>4408</v>
      </c>
      <c r="AB1923" s="44">
        <v>1021419</v>
      </c>
      <c r="AC1923" s="44" t="s">
        <v>20</v>
      </c>
      <c r="AD1923" s="44" t="s">
        <v>20</v>
      </c>
      <c r="AE1923" s="44" t="s">
        <v>20</v>
      </c>
      <c r="AF1923" s="44" t="s">
        <v>20</v>
      </c>
      <c r="AG1923" s="44">
        <v>287972</v>
      </c>
      <c r="AH1923" s="44">
        <v>0</v>
      </c>
      <c r="AI1923" s="44">
        <v>0</v>
      </c>
      <c r="AJ1923" s="45"/>
      <c r="AK1923" s="44">
        <v>1</v>
      </c>
      <c r="AL1923" s="44">
        <v>0</v>
      </c>
      <c r="AM1923" s="44">
        <v>3</v>
      </c>
      <c r="AN1923" s="44">
        <v>0</v>
      </c>
      <c r="AO1923" s="44">
        <v>0</v>
      </c>
      <c r="AP1923" s="45"/>
      <c r="AQ1923" s="44">
        <v>1</v>
      </c>
      <c r="AR1923" s="44">
        <v>2</v>
      </c>
      <c r="AS1923" s="44">
        <v>0</v>
      </c>
      <c r="AT1923" s="44">
        <v>1</v>
      </c>
      <c r="AU1923" s="44">
        <v>4</v>
      </c>
      <c r="AV1923" s="44">
        <v>0</v>
      </c>
      <c r="AY1923" s="45"/>
      <c r="AZ1923" s="46"/>
      <c r="BA1923" s="47" t="s">
        <v>2461</v>
      </c>
      <c r="BB1923" s="45" t="s">
        <v>1966</v>
      </c>
      <c r="BH1923" s="45"/>
      <c r="BI1923" t="s">
        <v>3146</v>
      </c>
    </row>
    <row r="1924" spans="1:61" x14ac:dyDescent="0.25">
      <c r="A1924" s="51" t="s">
        <v>658</v>
      </c>
      <c r="B1924" s="9" t="s">
        <v>739</v>
      </c>
      <c r="C1924" s="9" t="str">
        <f>VLOOKUP(Tabelle1[[#This Row],[bank_name]],list_all_banks!$B$1:$C$691,2,FALSE)</f>
        <v>FR421257270</v>
      </c>
      <c r="D1924" s="6" t="s">
        <v>740</v>
      </c>
      <c r="E1924" s="42" t="str">
        <f t="shared" si="30"/>
        <v>31.12.</v>
      </c>
      <c r="F1924" s="9"/>
      <c r="G1924" s="9"/>
      <c r="H1924" s="9"/>
      <c r="I1924" s="9"/>
      <c r="J1924" s="9"/>
      <c r="K1924" s="9"/>
      <c r="L1924" s="9"/>
      <c r="M1924" s="9"/>
      <c r="N1924" s="9"/>
      <c r="P1924" s="9"/>
      <c r="Q1924" s="9"/>
      <c r="R1924" s="9"/>
      <c r="S1924" s="9"/>
      <c r="U1924" s="9"/>
      <c r="V1924" s="9"/>
      <c r="W1924" s="9"/>
      <c r="Y1924" s="9"/>
      <c r="Z1924" s="9"/>
      <c r="AA1924" s="9"/>
      <c r="AB1924" s="9"/>
      <c r="AC1924" s="9"/>
      <c r="AD1924" s="9"/>
      <c r="AE1924" s="9"/>
      <c r="AF1924" s="9"/>
      <c r="AG1924" s="9"/>
      <c r="AH1924" s="9"/>
      <c r="AI1924" s="9"/>
      <c r="AK1924" s="9"/>
      <c r="AL1924" s="9"/>
      <c r="AM1924" s="9"/>
      <c r="AN1924" s="9"/>
      <c r="AO1924" s="9"/>
      <c r="AQ1924" s="9"/>
      <c r="AR1924" s="9"/>
      <c r="AS1924" s="9"/>
      <c r="AT1924" s="9"/>
      <c r="AU1924" s="9"/>
      <c r="AV1924" s="9"/>
      <c r="AW1924" s="9"/>
      <c r="AX1924" s="9"/>
      <c r="BA1924" s="9"/>
      <c r="BC1924" s="9"/>
      <c r="BD1924" s="9"/>
      <c r="BE1924" s="9"/>
      <c r="BF1924" s="9"/>
      <c r="BG1924" s="9"/>
      <c r="BI1924" s="9"/>
    </row>
    <row r="1925" spans="1:61" x14ac:dyDescent="0.25">
      <c r="A1925" s="23" t="s">
        <v>658</v>
      </c>
      <c r="B1925" t="s">
        <v>741</v>
      </c>
      <c r="C1925" t="str">
        <f>VLOOKUP(Tabelle1[[#This Row],[bank_name]],list_all_banks!$B$1:$C$691,2,FALSE)</f>
        <v>FR434651246</v>
      </c>
      <c r="D1925" s="6" t="s">
        <v>742</v>
      </c>
      <c r="E1925" s="42" t="str">
        <f t="shared" si="30"/>
        <v>31.12.</v>
      </c>
      <c r="BG1925" s="9"/>
    </row>
    <row r="1926" spans="1:61" x14ac:dyDescent="0.25">
      <c r="A1926" s="23" t="s">
        <v>658</v>
      </c>
      <c r="B1926" t="s">
        <v>743</v>
      </c>
      <c r="C1926" t="str">
        <f>VLOOKUP(Tabelle1[[#This Row],[bank_name]],list_all_banks!$B$1:$C$691,2,FALSE)</f>
        <v>FR437982937</v>
      </c>
      <c r="D1926" s="6" t="s">
        <v>744</v>
      </c>
      <c r="E1926" s="42" t="str">
        <f t="shared" si="30"/>
        <v>31.12.</v>
      </c>
      <c r="BG1926" s="9"/>
    </row>
    <row r="1927" spans="1:61" x14ac:dyDescent="0.25">
      <c r="A1927" s="23" t="s">
        <v>658</v>
      </c>
      <c r="B1927" t="s">
        <v>745</v>
      </c>
      <c r="C1927" t="str">
        <f>VLOOKUP(Tabelle1[[#This Row],[bank_name]],list_all_banks!$B$1:$C$691,2,FALSE)</f>
        <v>FR440242469</v>
      </c>
      <c r="D1927" s="6" t="s">
        <v>746</v>
      </c>
      <c r="E1927" s="42" t="str">
        <f t="shared" si="30"/>
        <v>31.12.</v>
      </c>
      <c r="BG1927" s="9"/>
    </row>
    <row r="1928" spans="1:61" x14ac:dyDescent="0.25">
      <c r="A1928" s="23" t="s">
        <v>658</v>
      </c>
      <c r="B1928" t="s">
        <v>747</v>
      </c>
      <c r="C1928" t="str">
        <f>VLOOKUP(Tabelle1[[#This Row],[bank_name]],list_all_banks!$B$1:$C$691,2,FALSE)</f>
        <v>FR440676559</v>
      </c>
      <c r="D1928" s="6" t="s">
        <v>748</v>
      </c>
      <c r="E1928" s="42" t="str">
        <f t="shared" si="30"/>
        <v>31.12.</v>
      </c>
      <c r="BG1928" s="9"/>
    </row>
    <row r="1929" spans="1:61" x14ac:dyDescent="0.25">
      <c r="A1929" s="23" t="s">
        <v>658</v>
      </c>
      <c r="B1929" t="s">
        <v>749</v>
      </c>
      <c r="C1929" t="str">
        <f>VLOOKUP(Tabelle1[[#This Row],[bank_name]],list_all_banks!$B$1:$C$691,2,FALSE)</f>
        <v>FR444953830</v>
      </c>
      <c r="D1929" s="6" t="s">
        <v>750</v>
      </c>
      <c r="E1929" s="42" t="str">
        <f t="shared" si="30"/>
        <v>31.12.</v>
      </c>
      <c r="BG1929" s="9"/>
    </row>
    <row r="1930" spans="1:61" x14ac:dyDescent="0.25">
      <c r="A1930" s="23" t="s">
        <v>658</v>
      </c>
      <c r="B1930" t="s">
        <v>751</v>
      </c>
      <c r="C1930" t="str">
        <f>VLOOKUP(Tabelle1[[#This Row],[bank_name]],list_all_banks!$B$1:$C$691,2,FALSE)</f>
        <v>FR445200488</v>
      </c>
      <c r="D1930" s="6" t="s">
        <v>752</v>
      </c>
      <c r="E1930" s="42" t="str">
        <f t="shared" si="30"/>
        <v>31.12.</v>
      </c>
      <c r="BG1930" s="9"/>
    </row>
    <row r="1931" spans="1:61" x14ac:dyDescent="0.25">
      <c r="A1931" s="23" t="s">
        <v>658</v>
      </c>
      <c r="B1931" t="s">
        <v>753</v>
      </c>
      <c r="C1931" t="str">
        <f>VLOOKUP(Tabelle1[[#This Row],[bank_name]],list_all_banks!$B$1:$C$691,2,FALSE)</f>
        <v>FR456204809</v>
      </c>
      <c r="D1931" s="6" t="s">
        <v>754</v>
      </c>
      <c r="E1931" s="42" t="str">
        <f t="shared" si="30"/>
        <v>31.12.</v>
      </c>
      <c r="Y1931" s="9"/>
      <c r="BG1931" s="9"/>
    </row>
    <row r="1932" spans="1:61" x14ac:dyDescent="0.25">
      <c r="A1932" s="23" t="s">
        <v>658</v>
      </c>
      <c r="B1932" t="s">
        <v>755</v>
      </c>
      <c r="C1932" t="str">
        <f>VLOOKUP(Tabelle1[[#This Row],[bank_name]],list_all_banks!$B$1:$C$691,2,FALSE)</f>
        <v>FR456504877</v>
      </c>
      <c r="D1932" s="6" t="s">
        <v>756</v>
      </c>
      <c r="E1932" s="42" t="str">
        <f t="shared" si="30"/>
        <v>31.12.</v>
      </c>
      <c r="BG1932" s="9"/>
    </row>
    <row r="1933" spans="1:61" x14ac:dyDescent="0.25">
      <c r="A1933" s="23" t="s">
        <v>658</v>
      </c>
      <c r="B1933" t="s">
        <v>757</v>
      </c>
      <c r="C1933" t="str">
        <f>VLOOKUP(Tabelle1[[#This Row],[bank_name]],list_all_banks!$B$1:$C$691,2,FALSE)</f>
        <v>FR473801330</v>
      </c>
      <c r="D1933" s="6" t="s">
        <v>758</v>
      </c>
      <c r="E1933" s="42" t="str">
        <f t="shared" si="30"/>
        <v>31.12.</v>
      </c>
      <c r="BG1933" s="9"/>
    </row>
    <row r="1934" spans="1:61" x14ac:dyDescent="0.25">
      <c r="A1934" s="23" t="s">
        <v>658</v>
      </c>
      <c r="B1934" t="s">
        <v>759</v>
      </c>
      <c r="C1934" t="str">
        <f>VLOOKUP(Tabelle1[[#This Row],[bank_name]],list_all_banks!$B$1:$C$691,2,FALSE)</f>
        <v>FR483790069</v>
      </c>
      <c r="D1934" s="6" t="s">
        <v>760</v>
      </c>
      <c r="E1934" s="42" t="str">
        <f t="shared" si="30"/>
        <v>31.12.</v>
      </c>
      <c r="BG1934" s="9"/>
    </row>
    <row r="1935" spans="1:61" x14ac:dyDescent="0.25">
      <c r="A1935" s="23" t="s">
        <v>658</v>
      </c>
      <c r="B1935" t="s">
        <v>761</v>
      </c>
      <c r="C1935" t="str">
        <f>VLOOKUP(Tabelle1[[#This Row],[bank_name]],list_all_banks!$B$1:$C$691,2,FALSE)</f>
        <v>FR487625436</v>
      </c>
      <c r="D1935" s="6" t="s">
        <v>762</v>
      </c>
      <c r="E1935" s="42" t="str">
        <f t="shared" si="30"/>
        <v>31.12.</v>
      </c>
      <c r="BG1935" s="9"/>
    </row>
    <row r="1936" spans="1:61" x14ac:dyDescent="0.25">
      <c r="A1936" s="23" t="s">
        <v>658</v>
      </c>
      <c r="B1936" t="s">
        <v>763</v>
      </c>
      <c r="C1936" t="str">
        <f>VLOOKUP(Tabelle1[[#This Row],[bank_name]],list_all_banks!$B$1:$C$691,2,FALSE)</f>
        <v>FR491294567</v>
      </c>
      <c r="D1936" s="6" t="s">
        <v>764</v>
      </c>
      <c r="E1936" s="42" t="str">
        <f t="shared" si="30"/>
        <v>31.12.</v>
      </c>
      <c r="BG1936" s="9"/>
    </row>
    <row r="1937" spans="1:61" s="44" customFormat="1" ht="15.75" thickBot="1" x14ac:dyDescent="0.3">
      <c r="A1937" s="43" t="s">
        <v>658</v>
      </c>
      <c r="B1937" s="44" t="s">
        <v>765</v>
      </c>
      <c r="C1937" s="44" t="str">
        <f>VLOOKUP(Tabelle1[[#This Row],[bank_name]],list_all_banks!$B$1:$C$691,2,FALSE)</f>
        <v>FR492826417</v>
      </c>
      <c r="D1937" s="45" t="s">
        <v>766</v>
      </c>
      <c r="E1937" s="46" t="str">
        <f t="shared" si="30"/>
        <v>31.12.</v>
      </c>
      <c r="O1937" s="45"/>
      <c r="T1937" s="45"/>
      <c r="X1937" s="45"/>
      <c r="AJ1937" s="45"/>
      <c r="AP1937" s="45"/>
      <c r="AY1937" s="45"/>
      <c r="AZ1937" s="46"/>
      <c r="BB1937" s="45"/>
      <c r="BH1937" s="45"/>
      <c r="BI1937" s="9"/>
    </row>
    <row r="1938" spans="1:61" x14ac:dyDescent="0.25">
      <c r="A1938" s="23" t="s">
        <v>658</v>
      </c>
      <c r="B1938" t="s">
        <v>767</v>
      </c>
      <c r="C1938" t="str">
        <f>VLOOKUP(Tabelle1[[#This Row],[bank_name]],list_all_banks!$B$1:$C$691,2,FALSE)</f>
        <v>FR493455042</v>
      </c>
      <c r="D1938" s="6" t="s">
        <v>768</v>
      </c>
      <c r="E1938" s="42" t="str">
        <f t="shared" si="30"/>
        <v>31.12.2013</v>
      </c>
      <c r="F1938">
        <v>2013</v>
      </c>
      <c r="G1938" t="s">
        <v>1382</v>
      </c>
      <c r="H1938" t="s">
        <v>20</v>
      </c>
      <c r="I1938">
        <v>1</v>
      </c>
      <c r="J1938" t="s">
        <v>1382</v>
      </c>
      <c r="K1938" t="s">
        <v>658</v>
      </c>
      <c r="L1938">
        <v>0</v>
      </c>
      <c r="M1938" t="s">
        <v>14</v>
      </c>
      <c r="N1938" t="s">
        <v>19</v>
      </c>
      <c r="P1938">
        <v>3</v>
      </c>
      <c r="Q1938">
        <v>0</v>
      </c>
      <c r="R1938">
        <v>0</v>
      </c>
      <c r="S1938">
        <v>0</v>
      </c>
      <c r="U1938">
        <v>0</v>
      </c>
      <c r="V1938">
        <v>0</v>
      </c>
      <c r="W1938" t="s">
        <v>20</v>
      </c>
      <c r="Y1938" t="s">
        <v>1</v>
      </c>
      <c r="Z1938">
        <v>216</v>
      </c>
      <c r="AA1938">
        <v>753</v>
      </c>
      <c r="AB1938" t="s">
        <v>20</v>
      </c>
      <c r="AC1938" t="s">
        <v>20</v>
      </c>
      <c r="AD1938" t="s">
        <v>20</v>
      </c>
      <c r="AE1938" t="s">
        <v>20</v>
      </c>
      <c r="AF1938" t="s">
        <v>20</v>
      </c>
      <c r="AG1938" t="s">
        <v>20</v>
      </c>
      <c r="AH1938" t="s">
        <v>20</v>
      </c>
      <c r="AI1938">
        <v>0</v>
      </c>
      <c r="AK1938">
        <v>1</v>
      </c>
      <c r="AL1938">
        <v>0</v>
      </c>
      <c r="AM1938">
        <v>1</v>
      </c>
      <c r="AN1938">
        <v>2</v>
      </c>
      <c r="AO1938">
        <v>0</v>
      </c>
      <c r="AQ1938">
        <v>1</v>
      </c>
      <c r="AR1938">
        <v>1</v>
      </c>
      <c r="AS1938">
        <v>1</v>
      </c>
      <c r="AT1938">
        <v>1</v>
      </c>
      <c r="AU1938">
        <v>2</v>
      </c>
      <c r="AV1938">
        <v>0</v>
      </c>
      <c r="BA1938" s="14" t="s">
        <v>2464</v>
      </c>
      <c r="BB1938" s="6" t="s">
        <v>1857</v>
      </c>
      <c r="BG1938" s="9"/>
      <c r="BI1938" t="s">
        <v>3146</v>
      </c>
    </row>
    <row r="1939" spans="1:61" x14ac:dyDescent="0.25">
      <c r="A1939" s="23" t="s">
        <v>658</v>
      </c>
      <c r="B1939" t="s">
        <v>767</v>
      </c>
      <c r="C1939" t="str">
        <f>VLOOKUP(Tabelle1[[#This Row],[bank_name]],list_all_banks!$B$1:$C$691,2,FALSE)</f>
        <v>FR493455042</v>
      </c>
      <c r="D1939" s="6" t="s">
        <v>768</v>
      </c>
      <c r="E1939" s="42" t="str">
        <f t="shared" si="30"/>
        <v>31.12.2013</v>
      </c>
      <c r="F1939">
        <v>2013</v>
      </c>
      <c r="G1939" t="s">
        <v>1382</v>
      </c>
      <c r="H1939" t="s">
        <v>20</v>
      </c>
      <c r="I1939">
        <v>1</v>
      </c>
      <c r="J1939" t="s">
        <v>1382</v>
      </c>
      <c r="K1939" t="s">
        <v>658</v>
      </c>
      <c r="L1939">
        <v>0</v>
      </c>
      <c r="M1939" t="s">
        <v>14</v>
      </c>
      <c r="N1939" t="s">
        <v>19</v>
      </c>
      <c r="P1939">
        <v>3</v>
      </c>
      <c r="Q1939">
        <v>0</v>
      </c>
      <c r="R1939">
        <v>0</v>
      </c>
      <c r="S1939">
        <v>0</v>
      </c>
      <c r="U1939">
        <v>0</v>
      </c>
      <c r="V1939">
        <v>0</v>
      </c>
      <c r="W1939" t="s">
        <v>20</v>
      </c>
      <c r="Y1939" t="s">
        <v>1020</v>
      </c>
      <c r="Z1939">
        <v>155</v>
      </c>
      <c r="AA1939">
        <v>304</v>
      </c>
      <c r="AB1939" t="s">
        <v>20</v>
      </c>
      <c r="AC1939" t="s">
        <v>20</v>
      </c>
      <c r="AD1939" t="s">
        <v>20</v>
      </c>
      <c r="AE1939" t="s">
        <v>20</v>
      </c>
      <c r="AF1939" t="s">
        <v>20</v>
      </c>
      <c r="AG1939" t="s">
        <v>20</v>
      </c>
      <c r="AH1939" t="s">
        <v>20</v>
      </c>
      <c r="AI1939">
        <v>0</v>
      </c>
      <c r="AK1939">
        <v>1</v>
      </c>
      <c r="AL1939">
        <v>0</v>
      </c>
      <c r="AM1939">
        <v>1</v>
      </c>
      <c r="AN1939">
        <v>2</v>
      </c>
      <c r="AO1939">
        <v>0</v>
      </c>
      <c r="AQ1939">
        <v>1</v>
      </c>
      <c r="AR1939">
        <v>1</v>
      </c>
      <c r="AS1939">
        <v>1</v>
      </c>
      <c r="AT1939">
        <v>1</v>
      </c>
      <c r="AU1939">
        <v>2</v>
      </c>
      <c r="AV1939">
        <v>0</v>
      </c>
      <c r="BA1939" s="14" t="s">
        <v>2473</v>
      </c>
      <c r="BB1939" s="6" t="s">
        <v>1857</v>
      </c>
      <c r="BG1939" s="9"/>
      <c r="BI1939" t="s">
        <v>3146</v>
      </c>
    </row>
    <row r="1940" spans="1:61" x14ac:dyDescent="0.25">
      <c r="A1940" s="23" t="s">
        <v>658</v>
      </c>
      <c r="B1940" t="s">
        <v>767</v>
      </c>
      <c r="C1940" t="str">
        <f>VLOOKUP(Tabelle1[[#This Row],[bank_name]],list_all_banks!$B$1:$C$691,2,FALSE)</f>
        <v>FR493455042</v>
      </c>
      <c r="D1940" s="6" t="s">
        <v>768</v>
      </c>
      <c r="E1940" s="42" t="str">
        <f t="shared" si="30"/>
        <v>31.12.2013</v>
      </c>
      <c r="F1940">
        <v>2013</v>
      </c>
      <c r="G1940" t="s">
        <v>1382</v>
      </c>
      <c r="H1940" t="s">
        <v>20</v>
      </c>
      <c r="I1940">
        <v>1</v>
      </c>
      <c r="J1940" t="s">
        <v>1382</v>
      </c>
      <c r="K1940" t="s">
        <v>658</v>
      </c>
      <c r="L1940">
        <v>0</v>
      </c>
      <c r="M1940" t="s">
        <v>14</v>
      </c>
      <c r="N1940" t="s">
        <v>19</v>
      </c>
      <c r="P1940">
        <v>3</v>
      </c>
      <c r="Q1940">
        <v>0</v>
      </c>
      <c r="R1940">
        <v>0</v>
      </c>
      <c r="S1940">
        <v>0</v>
      </c>
      <c r="U1940">
        <v>0</v>
      </c>
      <c r="V1940">
        <v>0</v>
      </c>
      <c r="W1940" t="s">
        <v>20</v>
      </c>
      <c r="Y1940" t="s">
        <v>1205</v>
      </c>
      <c r="Z1940">
        <v>0</v>
      </c>
      <c r="AA1940">
        <v>7</v>
      </c>
      <c r="AB1940" t="s">
        <v>20</v>
      </c>
      <c r="AC1940" t="s">
        <v>20</v>
      </c>
      <c r="AD1940" t="s">
        <v>20</v>
      </c>
      <c r="AE1940" t="s">
        <v>20</v>
      </c>
      <c r="AF1940" t="s">
        <v>20</v>
      </c>
      <c r="AG1940" t="s">
        <v>20</v>
      </c>
      <c r="AH1940" t="s">
        <v>20</v>
      </c>
      <c r="AI1940">
        <v>0</v>
      </c>
      <c r="AK1940">
        <v>1</v>
      </c>
      <c r="AL1940">
        <v>0</v>
      </c>
      <c r="AM1940">
        <v>1</v>
      </c>
      <c r="AN1940">
        <v>2</v>
      </c>
      <c r="AO1940">
        <v>0</v>
      </c>
      <c r="AQ1940">
        <v>1</v>
      </c>
      <c r="AR1940">
        <v>1</v>
      </c>
      <c r="AS1940">
        <v>1</v>
      </c>
      <c r="AT1940">
        <v>1</v>
      </c>
      <c r="AU1940">
        <v>2</v>
      </c>
      <c r="AV1940">
        <v>0</v>
      </c>
      <c r="BA1940" s="14" t="s">
        <v>2474</v>
      </c>
      <c r="BB1940" s="6" t="s">
        <v>1857</v>
      </c>
      <c r="BG1940" s="9"/>
      <c r="BI1940" t="s">
        <v>3146</v>
      </c>
    </row>
    <row r="1941" spans="1:61" x14ac:dyDescent="0.25">
      <c r="A1941" s="23" t="s">
        <v>658</v>
      </c>
      <c r="B1941" t="s">
        <v>767</v>
      </c>
      <c r="C1941" t="str">
        <f>VLOOKUP(Tabelle1[[#This Row],[bank_name]],list_all_banks!$B$1:$C$691,2,FALSE)</f>
        <v>FR493455042</v>
      </c>
      <c r="D1941" s="6" t="s">
        <v>768</v>
      </c>
      <c r="E1941" s="42" t="str">
        <f t="shared" si="30"/>
        <v>31.12.2013</v>
      </c>
      <c r="F1941">
        <v>2013</v>
      </c>
      <c r="G1941" t="s">
        <v>1382</v>
      </c>
      <c r="H1941" t="s">
        <v>20</v>
      </c>
      <c r="I1941">
        <v>1</v>
      </c>
      <c r="J1941" t="s">
        <v>1382</v>
      </c>
      <c r="K1941" t="s">
        <v>658</v>
      </c>
      <c r="L1941">
        <v>0</v>
      </c>
      <c r="M1941" t="s">
        <v>14</v>
      </c>
      <c r="N1941" t="s">
        <v>19</v>
      </c>
      <c r="P1941">
        <v>3</v>
      </c>
      <c r="Q1941">
        <v>0</v>
      </c>
      <c r="R1941">
        <v>0</v>
      </c>
      <c r="S1941">
        <v>0</v>
      </c>
      <c r="U1941">
        <v>0</v>
      </c>
      <c r="V1941">
        <v>0</v>
      </c>
      <c r="W1941" t="s">
        <v>20</v>
      </c>
      <c r="Y1941" t="s">
        <v>1165</v>
      </c>
      <c r="Z1941">
        <v>2</v>
      </c>
      <c r="AA1941">
        <v>13</v>
      </c>
      <c r="AB1941" t="s">
        <v>20</v>
      </c>
      <c r="AC1941" t="s">
        <v>20</v>
      </c>
      <c r="AD1941" t="s">
        <v>20</v>
      </c>
      <c r="AE1941" t="s">
        <v>20</v>
      </c>
      <c r="AF1941" t="s">
        <v>20</v>
      </c>
      <c r="AG1941" t="s">
        <v>20</v>
      </c>
      <c r="AH1941" t="s">
        <v>20</v>
      </c>
      <c r="AI1941">
        <v>0</v>
      </c>
      <c r="AK1941">
        <v>1</v>
      </c>
      <c r="AL1941">
        <v>0</v>
      </c>
      <c r="AM1941">
        <v>1</v>
      </c>
      <c r="AN1941">
        <v>2</v>
      </c>
      <c r="AO1941">
        <v>0</v>
      </c>
      <c r="AQ1941">
        <v>1</v>
      </c>
      <c r="AR1941">
        <v>1</v>
      </c>
      <c r="AS1941">
        <v>1</v>
      </c>
      <c r="AT1941">
        <v>1</v>
      </c>
      <c r="AU1941">
        <v>2</v>
      </c>
      <c r="AV1941">
        <v>0</v>
      </c>
      <c r="BA1941" s="14" t="s">
        <v>2475</v>
      </c>
      <c r="BB1941" s="6" t="s">
        <v>1857</v>
      </c>
      <c r="BG1941" s="9"/>
      <c r="BI1941" t="s">
        <v>3146</v>
      </c>
    </row>
    <row r="1942" spans="1:61" x14ac:dyDescent="0.25">
      <c r="A1942" s="23" t="s">
        <v>658</v>
      </c>
      <c r="B1942" t="s">
        <v>767</v>
      </c>
      <c r="C1942" t="str">
        <f>VLOOKUP(Tabelle1[[#This Row],[bank_name]],list_all_banks!$B$1:$C$691,2,FALSE)</f>
        <v>FR493455042</v>
      </c>
      <c r="D1942" s="6" t="s">
        <v>768</v>
      </c>
      <c r="E1942" s="42" t="str">
        <f t="shared" si="30"/>
        <v>31.12.2013</v>
      </c>
      <c r="F1942">
        <v>2013</v>
      </c>
      <c r="G1942" t="s">
        <v>1382</v>
      </c>
      <c r="H1942" t="s">
        <v>20</v>
      </c>
      <c r="I1942">
        <v>1</v>
      </c>
      <c r="J1942" t="s">
        <v>1382</v>
      </c>
      <c r="K1942" t="s">
        <v>658</v>
      </c>
      <c r="L1942">
        <v>0</v>
      </c>
      <c r="M1942" t="s">
        <v>14</v>
      </c>
      <c r="N1942" t="s">
        <v>19</v>
      </c>
      <c r="P1942">
        <v>3</v>
      </c>
      <c r="Q1942">
        <v>0</v>
      </c>
      <c r="R1942">
        <v>0</v>
      </c>
      <c r="S1942">
        <v>0</v>
      </c>
      <c r="U1942">
        <v>0</v>
      </c>
      <c r="V1942">
        <v>0</v>
      </c>
      <c r="W1942" t="s">
        <v>20</v>
      </c>
      <c r="Y1942" t="s">
        <v>1170</v>
      </c>
      <c r="Z1942">
        <v>188</v>
      </c>
      <c r="AA1942">
        <v>245</v>
      </c>
      <c r="AB1942" t="s">
        <v>20</v>
      </c>
      <c r="AC1942" t="s">
        <v>20</v>
      </c>
      <c r="AD1942" t="s">
        <v>20</v>
      </c>
      <c r="AE1942" t="s">
        <v>20</v>
      </c>
      <c r="AF1942" t="s">
        <v>20</v>
      </c>
      <c r="AG1942" t="s">
        <v>20</v>
      </c>
      <c r="AH1942" t="s">
        <v>20</v>
      </c>
      <c r="AI1942">
        <v>0</v>
      </c>
      <c r="AK1942">
        <v>1</v>
      </c>
      <c r="AL1942">
        <v>0</v>
      </c>
      <c r="AM1942">
        <v>1</v>
      </c>
      <c r="AN1942">
        <v>2</v>
      </c>
      <c r="AO1942">
        <v>0</v>
      </c>
      <c r="AQ1942">
        <v>1</v>
      </c>
      <c r="AR1942">
        <v>1</v>
      </c>
      <c r="AS1942">
        <v>1</v>
      </c>
      <c r="AT1942">
        <v>1</v>
      </c>
      <c r="AU1942">
        <v>2</v>
      </c>
      <c r="AV1942">
        <v>0</v>
      </c>
      <c r="BA1942" s="14" t="s">
        <v>2476</v>
      </c>
      <c r="BB1942" s="6" t="s">
        <v>1857</v>
      </c>
      <c r="BG1942" s="9"/>
      <c r="BI1942" t="s">
        <v>3146</v>
      </c>
    </row>
    <row r="1943" spans="1:61" x14ac:dyDescent="0.25">
      <c r="A1943" s="51" t="s">
        <v>658</v>
      </c>
      <c r="B1943" s="9" t="s">
        <v>767</v>
      </c>
      <c r="C1943" s="9" t="str">
        <f>VLOOKUP(Tabelle1[[#This Row],[bank_name]],list_all_banks!$B$1:$C$691,2,FALSE)</f>
        <v>FR493455042</v>
      </c>
      <c r="D1943" s="6" t="s">
        <v>768</v>
      </c>
      <c r="E1943" s="42" t="str">
        <f t="shared" si="30"/>
        <v>31.12.2013</v>
      </c>
      <c r="F1943" s="9">
        <v>2013</v>
      </c>
      <c r="G1943" s="9" t="s">
        <v>1382</v>
      </c>
      <c r="H1943" s="9" t="s">
        <v>20</v>
      </c>
      <c r="I1943" s="9">
        <v>1</v>
      </c>
      <c r="J1943" s="9" t="s">
        <v>1382</v>
      </c>
      <c r="K1943" s="9" t="s">
        <v>658</v>
      </c>
      <c r="L1943" s="9">
        <v>0</v>
      </c>
      <c r="M1943" s="9" t="s">
        <v>14</v>
      </c>
      <c r="N1943" s="9" t="s">
        <v>19</v>
      </c>
      <c r="P1943" s="9">
        <v>3</v>
      </c>
      <c r="Q1943" s="9">
        <v>0</v>
      </c>
      <c r="R1943" s="9">
        <v>0</v>
      </c>
      <c r="S1943" s="9">
        <v>0</v>
      </c>
      <c r="U1943" s="9">
        <v>0</v>
      </c>
      <c r="V1943" s="9">
        <v>0</v>
      </c>
      <c r="W1943" s="9" t="s">
        <v>20</v>
      </c>
      <c r="Y1943" s="9" t="s">
        <v>1218</v>
      </c>
      <c r="Z1943" s="9">
        <v>1</v>
      </c>
      <c r="AA1943" s="9">
        <v>0</v>
      </c>
      <c r="AB1943" s="9" t="s">
        <v>20</v>
      </c>
      <c r="AC1943" s="9" t="s">
        <v>20</v>
      </c>
      <c r="AD1943" s="9" t="s">
        <v>20</v>
      </c>
      <c r="AE1943" s="9" t="s">
        <v>20</v>
      </c>
      <c r="AF1943" s="9" t="s">
        <v>20</v>
      </c>
      <c r="AG1943" s="9" t="s">
        <v>20</v>
      </c>
      <c r="AH1943" s="9" t="s">
        <v>20</v>
      </c>
      <c r="AI1943" s="9">
        <v>0</v>
      </c>
      <c r="AK1943" s="9">
        <v>1</v>
      </c>
      <c r="AL1943" s="9">
        <v>0</v>
      </c>
      <c r="AM1943" s="9">
        <v>1</v>
      </c>
      <c r="AN1943" s="9">
        <v>2</v>
      </c>
      <c r="AO1943" s="9">
        <v>0</v>
      </c>
      <c r="AQ1943" s="9">
        <v>1</v>
      </c>
      <c r="AR1943" s="9">
        <v>1</v>
      </c>
      <c r="AS1943" s="9">
        <v>1</v>
      </c>
      <c r="AT1943" s="9">
        <v>1</v>
      </c>
      <c r="AU1943" s="9">
        <v>2</v>
      </c>
      <c r="AV1943" s="9">
        <v>0</v>
      </c>
      <c r="AW1943" s="9"/>
      <c r="AX1943" s="9"/>
      <c r="BA1943" s="63" t="s">
        <v>2477</v>
      </c>
      <c r="BB1943" s="6" t="s">
        <v>1857</v>
      </c>
      <c r="BC1943" s="9"/>
      <c r="BD1943" s="9"/>
      <c r="BE1943" s="9"/>
      <c r="BF1943" s="9"/>
      <c r="BG1943" s="9"/>
      <c r="BI1943" t="s">
        <v>3146</v>
      </c>
    </row>
    <row r="1944" spans="1:61" x14ac:dyDescent="0.25">
      <c r="A1944" s="23" t="s">
        <v>658</v>
      </c>
      <c r="B1944" t="s">
        <v>767</v>
      </c>
      <c r="C1944" t="str">
        <f>VLOOKUP(Tabelle1[[#This Row],[bank_name]],list_all_banks!$B$1:$C$691,2,FALSE)</f>
        <v>FR493455042</v>
      </c>
      <c r="D1944" s="6" t="s">
        <v>768</v>
      </c>
      <c r="E1944" s="42" t="str">
        <f t="shared" si="30"/>
        <v>31.12.2013</v>
      </c>
      <c r="F1944">
        <v>2013</v>
      </c>
      <c r="G1944" t="s">
        <v>1382</v>
      </c>
      <c r="H1944" t="s">
        <v>20</v>
      </c>
      <c r="I1944">
        <v>1</v>
      </c>
      <c r="J1944" t="s">
        <v>1382</v>
      </c>
      <c r="K1944" t="s">
        <v>658</v>
      </c>
      <c r="L1944">
        <v>0</v>
      </c>
      <c r="M1944" t="s">
        <v>14</v>
      </c>
      <c r="N1944" t="s">
        <v>19</v>
      </c>
      <c r="P1944">
        <v>3</v>
      </c>
      <c r="Q1944">
        <v>0</v>
      </c>
      <c r="R1944">
        <v>0</v>
      </c>
      <c r="S1944">
        <v>0</v>
      </c>
      <c r="U1944">
        <v>0</v>
      </c>
      <c r="V1944">
        <v>0</v>
      </c>
      <c r="W1944" t="s">
        <v>20</v>
      </c>
      <c r="Y1944" t="s">
        <v>1225</v>
      </c>
      <c r="Z1944">
        <v>24</v>
      </c>
      <c r="AA1944">
        <v>65</v>
      </c>
      <c r="AB1944" t="s">
        <v>20</v>
      </c>
      <c r="AC1944" t="s">
        <v>20</v>
      </c>
      <c r="AD1944" t="s">
        <v>20</v>
      </c>
      <c r="AE1944" t="s">
        <v>20</v>
      </c>
      <c r="AF1944" t="s">
        <v>20</v>
      </c>
      <c r="AG1944" t="s">
        <v>20</v>
      </c>
      <c r="AH1944" t="s">
        <v>20</v>
      </c>
      <c r="AI1944">
        <v>0</v>
      </c>
      <c r="AK1944">
        <v>1</v>
      </c>
      <c r="AL1944">
        <v>0</v>
      </c>
      <c r="AM1944">
        <v>1</v>
      </c>
      <c r="AN1944">
        <v>2</v>
      </c>
      <c r="AO1944">
        <v>0</v>
      </c>
      <c r="AQ1944">
        <v>1</v>
      </c>
      <c r="AR1944">
        <v>1</v>
      </c>
      <c r="AS1944">
        <v>1</v>
      </c>
      <c r="AT1944">
        <v>1</v>
      </c>
      <c r="AU1944">
        <v>2</v>
      </c>
      <c r="AV1944">
        <v>0</v>
      </c>
      <c r="BA1944" s="14" t="s">
        <v>2478</v>
      </c>
      <c r="BB1944" s="6" t="s">
        <v>1857</v>
      </c>
      <c r="BG1944" s="9"/>
      <c r="BI1944" t="s">
        <v>3146</v>
      </c>
    </row>
    <row r="1945" spans="1:61" x14ac:dyDescent="0.25">
      <c r="A1945" s="23" t="s">
        <v>658</v>
      </c>
      <c r="B1945" t="s">
        <v>767</v>
      </c>
      <c r="C1945" t="str">
        <f>VLOOKUP(Tabelle1[[#This Row],[bank_name]],list_all_banks!$B$1:$C$691,2,FALSE)</f>
        <v>FR493455042</v>
      </c>
      <c r="D1945" s="6" t="s">
        <v>768</v>
      </c>
      <c r="E1945" s="42" t="str">
        <f t="shared" si="30"/>
        <v>31.12.2013</v>
      </c>
      <c r="F1945">
        <v>2013</v>
      </c>
      <c r="G1945" t="s">
        <v>1382</v>
      </c>
      <c r="H1945" t="s">
        <v>20</v>
      </c>
      <c r="I1945">
        <v>1</v>
      </c>
      <c r="J1945" t="s">
        <v>1382</v>
      </c>
      <c r="K1945" t="s">
        <v>658</v>
      </c>
      <c r="L1945">
        <v>0</v>
      </c>
      <c r="M1945" t="s">
        <v>14</v>
      </c>
      <c r="N1945" t="s">
        <v>19</v>
      </c>
      <c r="P1945">
        <v>3</v>
      </c>
      <c r="Q1945">
        <v>0</v>
      </c>
      <c r="R1945">
        <v>0</v>
      </c>
      <c r="S1945">
        <v>0</v>
      </c>
      <c r="U1945">
        <v>0</v>
      </c>
      <c r="V1945">
        <v>0</v>
      </c>
      <c r="W1945" t="s">
        <v>20</v>
      </c>
      <c r="Y1945" t="s">
        <v>1278</v>
      </c>
      <c r="Z1945">
        <v>24</v>
      </c>
      <c r="AA1945">
        <v>286</v>
      </c>
      <c r="AB1945" t="s">
        <v>20</v>
      </c>
      <c r="AC1945" t="s">
        <v>20</v>
      </c>
      <c r="AD1945" t="s">
        <v>20</v>
      </c>
      <c r="AE1945" t="s">
        <v>20</v>
      </c>
      <c r="AF1945" t="s">
        <v>20</v>
      </c>
      <c r="AG1945" t="s">
        <v>20</v>
      </c>
      <c r="AH1945" t="s">
        <v>20</v>
      </c>
      <c r="AI1945">
        <v>0</v>
      </c>
      <c r="AK1945">
        <v>1</v>
      </c>
      <c r="AL1945">
        <v>0</v>
      </c>
      <c r="AM1945">
        <v>1</v>
      </c>
      <c r="AN1945">
        <v>2</v>
      </c>
      <c r="AO1945">
        <v>0</v>
      </c>
      <c r="AQ1945">
        <v>1</v>
      </c>
      <c r="AR1945">
        <v>1</v>
      </c>
      <c r="AS1945">
        <v>1</v>
      </c>
      <c r="AT1945">
        <v>1</v>
      </c>
      <c r="AU1945">
        <v>2</v>
      </c>
      <c r="AV1945">
        <v>0</v>
      </c>
      <c r="BA1945" s="14" t="s">
        <v>2479</v>
      </c>
      <c r="BB1945" s="6" t="s">
        <v>1857</v>
      </c>
      <c r="BG1945" s="9"/>
      <c r="BI1945" t="s">
        <v>3146</v>
      </c>
    </row>
    <row r="1946" spans="1:61" x14ac:dyDescent="0.25">
      <c r="A1946" s="23" t="s">
        <v>658</v>
      </c>
      <c r="B1946" t="s">
        <v>767</v>
      </c>
      <c r="C1946" t="str">
        <f>VLOOKUP(Tabelle1[[#This Row],[bank_name]],list_all_banks!$B$1:$C$691,2,FALSE)</f>
        <v>FR493455042</v>
      </c>
      <c r="D1946" s="6" t="s">
        <v>768</v>
      </c>
      <c r="E1946" s="42" t="str">
        <f t="shared" si="30"/>
        <v>31.12.2013</v>
      </c>
      <c r="F1946">
        <v>2013</v>
      </c>
      <c r="G1946" t="s">
        <v>1382</v>
      </c>
      <c r="H1946" t="s">
        <v>20</v>
      </c>
      <c r="I1946">
        <v>1</v>
      </c>
      <c r="J1946" t="s">
        <v>1382</v>
      </c>
      <c r="K1946" t="s">
        <v>658</v>
      </c>
      <c r="L1946">
        <v>0</v>
      </c>
      <c r="M1946" t="s">
        <v>14</v>
      </c>
      <c r="N1946" t="s">
        <v>19</v>
      </c>
      <c r="P1946">
        <v>3</v>
      </c>
      <c r="Q1946">
        <v>0</v>
      </c>
      <c r="R1946">
        <v>0</v>
      </c>
      <c r="S1946">
        <v>0</v>
      </c>
      <c r="U1946">
        <v>0</v>
      </c>
      <c r="V1946">
        <v>0</v>
      </c>
      <c r="W1946" t="s">
        <v>20</v>
      </c>
      <c r="Y1946" t="s">
        <v>1289</v>
      </c>
      <c r="Z1946">
        <v>39</v>
      </c>
      <c r="AA1946">
        <v>178</v>
      </c>
      <c r="AB1946" t="s">
        <v>20</v>
      </c>
      <c r="AC1946" t="s">
        <v>20</v>
      </c>
      <c r="AD1946" t="s">
        <v>20</v>
      </c>
      <c r="AE1946" t="s">
        <v>20</v>
      </c>
      <c r="AF1946" t="s">
        <v>20</v>
      </c>
      <c r="AG1946" t="s">
        <v>20</v>
      </c>
      <c r="AH1946" t="s">
        <v>20</v>
      </c>
      <c r="AI1946">
        <v>0</v>
      </c>
      <c r="AK1946">
        <v>1</v>
      </c>
      <c r="AL1946">
        <v>0</v>
      </c>
      <c r="AM1946">
        <v>1</v>
      </c>
      <c r="AN1946">
        <v>2</v>
      </c>
      <c r="AO1946">
        <v>0</v>
      </c>
      <c r="AQ1946">
        <v>1</v>
      </c>
      <c r="AR1946">
        <v>1</v>
      </c>
      <c r="AS1946">
        <v>1</v>
      </c>
      <c r="AT1946">
        <v>1</v>
      </c>
      <c r="AU1946">
        <v>2</v>
      </c>
      <c r="AV1946">
        <v>0</v>
      </c>
      <c r="BA1946" s="14" t="s">
        <v>2480</v>
      </c>
      <c r="BB1946" s="6" t="s">
        <v>1857</v>
      </c>
      <c r="BG1946" s="9"/>
      <c r="BI1946" t="s">
        <v>3146</v>
      </c>
    </row>
    <row r="1947" spans="1:61" x14ac:dyDescent="0.25">
      <c r="A1947" s="23" t="s">
        <v>658</v>
      </c>
      <c r="B1947" t="s">
        <v>767</v>
      </c>
      <c r="C1947" t="str">
        <f>VLOOKUP(Tabelle1[[#This Row],[bank_name]],list_all_banks!$B$1:$C$691,2,FALSE)</f>
        <v>FR493455042</v>
      </c>
      <c r="D1947" s="6" t="s">
        <v>768</v>
      </c>
      <c r="E1947" s="42" t="str">
        <f t="shared" si="30"/>
        <v>31.12.2013</v>
      </c>
      <c r="F1947">
        <v>2013</v>
      </c>
      <c r="G1947" t="s">
        <v>1382</v>
      </c>
      <c r="H1947" t="s">
        <v>20</v>
      </c>
      <c r="I1947">
        <v>1</v>
      </c>
      <c r="J1947" t="s">
        <v>1382</v>
      </c>
      <c r="K1947" t="s">
        <v>658</v>
      </c>
      <c r="L1947">
        <v>0</v>
      </c>
      <c r="M1947" t="s">
        <v>14</v>
      </c>
      <c r="N1947" t="s">
        <v>19</v>
      </c>
      <c r="P1947">
        <v>3</v>
      </c>
      <c r="Q1947">
        <v>0</v>
      </c>
      <c r="R1947">
        <v>0</v>
      </c>
      <c r="S1947">
        <v>0</v>
      </c>
      <c r="U1947">
        <v>0</v>
      </c>
      <c r="V1947">
        <v>0</v>
      </c>
      <c r="W1947" t="s">
        <v>20</v>
      </c>
      <c r="Y1947" t="s">
        <v>293</v>
      </c>
      <c r="Z1947">
        <v>1</v>
      </c>
      <c r="AA1947">
        <v>6</v>
      </c>
      <c r="AB1947" t="s">
        <v>20</v>
      </c>
      <c r="AC1947" t="s">
        <v>20</v>
      </c>
      <c r="AD1947" t="s">
        <v>20</v>
      </c>
      <c r="AE1947" t="s">
        <v>20</v>
      </c>
      <c r="AF1947" t="s">
        <v>20</v>
      </c>
      <c r="AG1947" t="s">
        <v>20</v>
      </c>
      <c r="AH1947" t="s">
        <v>20</v>
      </c>
      <c r="AI1947">
        <v>0</v>
      </c>
      <c r="AK1947">
        <v>1</v>
      </c>
      <c r="AL1947">
        <v>0</v>
      </c>
      <c r="AM1947">
        <v>1</v>
      </c>
      <c r="AN1947">
        <v>2</v>
      </c>
      <c r="AO1947">
        <v>0</v>
      </c>
      <c r="AQ1947">
        <v>1</v>
      </c>
      <c r="AR1947">
        <v>1</v>
      </c>
      <c r="AS1947">
        <v>1</v>
      </c>
      <c r="AT1947">
        <v>1</v>
      </c>
      <c r="AU1947">
        <v>2</v>
      </c>
      <c r="AV1947">
        <v>0</v>
      </c>
      <c r="BA1947" s="14" t="s">
        <v>2481</v>
      </c>
      <c r="BB1947" s="6" t="s">
        <v>1857</v>
      </c>
      <c r="BG1947" s="9"/>
      <c r="BI1947" t="s">
        <v>3146</v>
      </c>
    </row>
    <row r="1948" spans="1:61" x14ac:dyDescent="0.25">
      <c r="A1948" s="23" t="s">
        <v>658</v>
      </c>
      <c r="B1948" t="s">
        <v>767</v>
      </c>
      <c r="C1948" t="str">
        <f>VLOOKUP(Tabelle1[[#This Row],[bank_name]],list_all_banks!$B$1:$C$691,2,FALSE)</f>
        <v>FR493455042</v>
      </c>
      <c r="D1948" s="6" t="s">
        <v>768</v>
      </c>
      <c r="E1948" s="42" t="str">
        <f t="shared" si="30"/>
        <v>31.12.2013</v>
      </c>
      <c r="F1948">
        <v>2013</v>
      </c>
      <c r="G1948" t="s">
        <v>1382</v>
      </c>
      <c r="H1948" t="s">
        <v>20</v>
      </c>
      <c r="I1948">
        <v>1</v>
      </c>
      <c r="J1948" t="s">
        <v>1382</v>
      </c>
      <c r="K1948" t="s">
        <v>658</v>
      </c>
      <c r="L1948">
        <v>0</v>
      </c>
      <c r="M1948" t="s">
        <v>14</v>
      </c>
      <c r="N1948" t="s">
        <v>19</v>
      </c>
      <c r="P1948">
        <v>3</v>
      </c>
      <c r="Q1948">
        <v>0</v>
      </c>
      <c r="R1948">
        <v>0</v>
      </c>
      <c r="S1948">
        <v>0</v>
      </c>
      <c r="U1948">
        <v>0</v>
      </c>
      <c r="V1948">
        <v>0</v>
      </c>
      <c r="W1948" t="s">
        <v>20</v>
      </c>
      <c r="Y1948" t="s">
        <v>1324</v>
      </c>
      <c r="Z1948">
        <v>5</v>
      </c>
      <c r="AA1948">
        <v>90</v>
      </c>
      <c r="AB1948" t="s">
        <v>20</v>
      </c>
      <c r="AC1948" t="s">
        <v>20</v>
      </c>
      <c r="AD1948" t="s">
        <v>20</v>
      </c>
      <c r="AE1948" t="s">
        <v>20</v>
      </c>
      <c r="AF1948" t="s">
        <v>20</v>
      </c>
      <c r="AG1948" t="s">
        <v>20</v>
      </c>
      <c r="AH1948" t="s">
        <v>20</v>
      </c>
      <c r="AI1948">
        <v>0</v>
      </c>
      <c r="AK1948">
        <v>1</v>
      </c>
      <c r="AL1948">
        <v>0</v>
      </c>
      <c r="AM1948">
        <v>1</v>
      </c>
      <c r="AN1948">
        <v>2</v>
      </c>
      <c r="AO1948">
        <v>0</v>
      </c>
      <c r="AQ1948">
        <v>1</v>
      </c>
      <c r="AR1948">
        <v>1</v>
      </c>
      <c r="AS1948">
        <v>1</v>
      </c>
      <c r="AT1948">
        <v>1</v>
      </c>
      <c r="AU1948">
        <v>2</v>
      </c>
      <c r="AV1948">
        <v>0</v>
      </c>
      <c r="BA1948" s="14" t="s">
        <v>2482</v>
      </c>
      <c r="BB1948" s="6" t="s">
        <v>1857</v>
      </c>
      <c r="BG1948" s="9"/>
      <c r="BI1948" t="s">
        <v>3146</v>
      </c>
    </row>
    <row r="1949" spans="1:61" x14ac:dyDescent="0.25">
      <c r="A1949" s="23" t="s">
        <v>658</v>
      </c>
      <c r="B1949" t="s">
        <v>767</v>
      </c>
      <c r="C1949" t="str">
        <f>VLOOKUP(Tabelle1[[#This Row],[bank_name]],list_all_banks!$B$1:$C$691,2,FALSE)</f>
        <v>FR493455042</v>
      </c>
      <c r="D1949" s="6" t="s">
        <v>768</v>
      </c>
      <c r="E1949" s="42" t="str">
        <f t="shared" si="30"/>
        <v>31.12.2013</v>
      </c>
      <c r="F1949">
        <v>2013</v>
      </c>
      <c r="G1949" t="s">
        <v>1382</v>
      </c>
      <c r="H1949" t="s">
        <v>20</v>
      </c>
      <c r="I1949">
        <v>1</v>
      </c>
      <c r="J1949" t="s">
        <v>1382</v>
      </c>
      <c r="K1949" t="s">
        <v>658</v>
      </c>
      <c r="L1949">
        <v>0</v>
      </c>
      <c r="M1949" t="s">
        <v>14</v>
      </c>
      <c r="N1949" t="s">
        <v>19</v>
      </c>
      <c r="P1949">
        <v>3</v>
      </c>
      <c r="Q1949">
        <v>0</v>
      </c>
      <c r="R1949">
        <v>0</v>
      </c>
      <c r="S1949">
        <v>0</v>
      </c>
      <c r="U1949">
        <v>0</v>
      </c>
      <c r="V1949">
        <v>0</v>
      </c>
      <c r="W1949" t="s">
        <v>20</v>
      </c>
      <c r="Y1949" t="s">
        <v>154</v>
      </c>
      <c r="Z1949">
        <v>32</v>
      </c>
      <c r="AA1949">
        <v>111</v>
      </c>
      <c r="AB1949" t="s">
        <v>20</v>
      </c>
      <c r="AC1949" t="s">
        <v>20</v>
      </c>
      <c r="AD1949" t="s">
        <v>20</v>
      </c>
      <c r="AE1949" t="s">
        <v>20</v>
      </c>
      <c r="AF1949" t="s">
        <v>20</v>
      </c>
      <c r="AG1949" t="s">
        <v>20</v>
      </c>
      <c r="AH1949" t="s">
        <v>20</v>
      </c>
      <c r="AI1949">
        <v>0</v>
      </c>
      <c r="AK1949">
        <v>1</v>
      </c>
      <c r="AL1949">
        <v>0</v>
      </c>
      <c r="AM1949">
        <v>1</v>
      </c>
      <c r="AN1949">
        <v>2</v>
      </c>
      <c r="AO1949">
        <v>0</v>
      </c>
      <c r="AQ1949">
        <v>1</v>
      </c>
      <c r="AR1949">
        <v>1</v>
      </c>
      <c r="AS1949">
        <v>1</v>
      </c>
      <c r="AT1949">
        <v>1</v>
      </c>
      <c r="AU1949">
        <v>2</v>
      </c>
      <c r="AV1949">
        <v>0</v>
      </c>
      <c r="BA1949" s="14" t="s">
        <v>2465</v>
      </c>
      <c r="BB1949" s="6" t="s">
        <v>1857</v>
      </c>
      <c r="BG1949" s="9"/>
      <c r="BI1949" t="s">
        <v>3146</v>
      </c>
    </row>
    <row r="1950" spans="1:61" x14ac:dyDescent="0.25">
      <c r="A1950" s="23" t="s">
        <v>658</v>
      </c>
      <c r="B1950" t="s">
        <v>767</v>
      </c>
      <c r="C1950" t="str">
        <f>VLOOKUP(Tabelle1[[#This Row],[bank_name]],list_all_banks!$B$1:$C$691,2,FALSE)</f>
        <v>FR493455042</v>
      </c>
      <c r="D1950" s="6" t="s">
        <v>768</v>
      </c>
      <c r="E1950" s="42" t="str">
        <f t="shared" si="30"/>
        <v>31.12.2013</v>
      </c>
      <c r="F1950">
        <v>2013</v>
      </c>
      <c r="G1950" t="s">
        <v>1382</v>
      </c>
      <c r="H1950" t="s">
        <v>20</v>
      </c>
      <c r="I1950">
        <v>1</v>
      </c>
      <c r="J1950" t="s">
        <v>1382</v>
      </c>
      <c r="K1950" t="s">
        <v>658</v>
      </c>
      <c r="L1950">
        <v>0</v>
      </c>
      <c r="M1950" t="s">
        <v>14</v>
      </c>
      <c r="N1950" t="s">
        <v>19</v>
      </c>
      <c r="P1950">
        <v>3</v>
      </c>
      <c r="Q1950">
        <v>0</v>
      </c>
      <c r="R1950">
        <v>0</v>
      </c>
      <c r="S1950">
        <v>0</v>
      </c>
      <c r="U1950">
        <v>0</v>
      </c>
      <c r="V1950">
        <v>0</v>
      </c>
      <c r="W1950" t="s">
        <v>20</v>
      </c>
      <c r="Y1950" t="s">
        <v>820</v>
      </c>
      <c r="Z1950">
        <v>194</v>
      </c>
      <c r="AA1950">
        <v>473</v>
      </c>
      <c r="AB1950" t="s">
        <v>20</v>
      </c>
      <c r="AC1950" t="s">
        <v>20</v>
      </c>
      <c r="AD1950" t="s">
        <v>20</v>
      </c>
      <c r="AE1950" t="s">
        <v>20</v>
      </c>
      <c r="AF1950" t="s">
        <v>20</v>
      </c>
      <c r="AG1950" t="s">
        <v>20</v>
      </c>
      <c r="AH1950" t="s">
        <v>20</v>
      </c>
      <c r="AI1950">
        <v>0</v>
      </c>
      <c r="AK1950">
        <v>1</v>
      </c>
      <c r="AL1950">
        <v>0</v>
      </c>
      <c r="AM1950">
        <v>1</v>
      </c>
      <c r="AN1950">
        <v>2</v>
      </c>
      <c r="AO1950">
        <v>0</v>
      </c>
      <c r="AQ1950">
        <v>1</v>
      </c>
      <c r="AR1950">
        <v>1</v>
      </c>
      <c r="AS1950">
        <v>1</v>
      </c>
      <c r="AT1950">
        <v>1</v>
      </c>
      <c r="AU1950">
        <v>2</v>
      </c>
      <c r="AV1950">
        <v>0</v>
      </c>
      <c r="BA1950" s="14" t="s">
        <v>2462</v>
      </c>
      <c r="BB1950" s="6" t="s">
        <v>1857</v>
      </c>
      <c r="BG1950" s="9"/>
      <c r="BI1950" t="s">
        <v>3146</v>
      </c>
    </row>
    <row r="1951" spans="1:61" x14ac:dyDescent="0.25">
      <c r="A1951" s="23" t="s">
        <v>658</v>
      </c>
      <c r="B1951" s="9" t="s">
        <v>767</v>
      </c>
      <c r="C1951" t="str">
        <f>VLOOKUP(Tabelle1[[#This Row],[bank_name]],list_all_banks!$B$1:$C$691,2,FALSE)</f>
        <v>FR493455042</v>
      </c>
      <c r="D1951" s="6" t="s">
        <v>768</v>
      </c>
      <c r="E1951" s="42" t="str">
        <f t="shared" si="30"/>
        <v>31.12.2013</v>
      </c>
      <c r="F1951">
        <v>2013</v>
      </c>
      <c r="G1951" t="s">
        <v>1382</v>
      </c>
      <c r="H1951" t="s">
        <v>20</v>
      </c>
      <c r="I1951">
        <v>1</v>
      </c>
      <c r="J1951" t="s">
        <v>1382</v>
      </c>
      <c r="K1951" t="s">
        <v>658</v>
      </c>
      <c r="L1951">
        <v>0</v>
      </c>
      <c r="M1951" t="s">
        <v>14</v>
      </c>
      <c r="N1951" t="s">
        <v>19</v>
      </c>
      <c r="P1951">
        <v>3</v>
      </c>
      <c r="Q1951">
        <v>0</v>
      </c>
      <c r="R1951">
        <v>0</v>
      </c>
      <c r="S1951">
        <v>0</v>
      </c>
      <c r="U1951">
        <v>0</v>
      </c>
      <c r="V1951">
        <v>0</v>
      </c>
      <c r="W1951" t="s">
        <v>20</v>
      </c>
      <c r="Y1951" t="s">
        <v>1363</v>
      </c>
      <c r="Z1951">
        <v>0</v>
      </c>
      <c r="AA1951">
        <v>7</v>
      </c>
      <c r="AB1951" t="s">
        <v>20</v>
      </c>
      <c r="AC1951" t="s">
        <v>20</v>
      </c>
      <c r="AD1951" t="s">
        <v>20</v>
      </c>
      <c r="AE1951" t="s">
        <v>20</v>
      </c>
      <c r="AF1951" t="s">
        <v>20</v>
      </c>
      <c r="AG1951" t="s">
        <v>20</v>
      </c>
      <c r="AH1951" t="s">
        <v>20</v>
      </c>
      <c r="AI1951">
        <v>0</v>
      </c>
      <c r="AK1951">
        <v>1</v>
      </c>
      <c r="AL1951">
        <v>0</v>
      </c>
      <c r="AM1951">
        <v>1</v>
      </c>
      <c r="AN1951">
        <v>2</v>
      </c>
      <c r="AO1951">
        <v>0</v>
      </c>
      <c r="AQ1951">
        <v>1</v>
      </c>
      <c r="AR1951">
        <v>1</v>
      </c>
      <c r="AS1951">
        <v>1</v>
      </c>
      <c r="AT1951">
        <v>1</v>
      </c>
      <c r="AU1951">
        <v>2</v>
      </c>
      <c r="AV1951">
        <v>0</v>
      </c>
      <c r="BA1951" s="14" t="s">
        <v>2483</v>
      </c>
      <c r="BB1951" s="6" t="s">
        <v>1857</v>
      </c>
      <c r="BG1951" s="9"/>
      <c r="BI1951" t="s">
        <v>3146</v>
      </c>
    </row>
    <row r="1952" spans="1:61" x14ac:dyDescent="0.25">
      <c r="A1952" s="23" t="s">
        <v>658</v>
      </c>
      <c r="B1952" t="s">
        <v>767</v>
      </c>
      <c r="C1952" t="str">
        <f>VLOOKUP(Tabelle1[[#This Row],[bank_name]],list_all_banks!$B$1:$C$691,2,FALSE)</f>
        <v>FR493455042</v>
      </c>
      <c r="D1952" s="6" t="s">
        <v>768</v>
      </c>
      <c r="E1952" s="42" t="str">
        <f t="shared" si="30"/>
        <v>31.12.2013</v>
      </c>
      <c r="F1952">
        <v>2013</v>
      </c>
      <c r="G1952" t="s">
        <v>1382</v>
      </c>
      <c r="H1952" t="s">
        <v>20</v>
      </c>
      <c r="I1952">
        <v>1</v>
      </c>
      <c r="J1952" t="s">
        <v>1382</v>
      </c>
      <c r="K1952" t="s">
        <v>658</v>
      </c>
      <c r="L1952">
        <v>0</v>
      </c>
      <c r="M1952" t="s">
        <v>14</v>
      </c>
      <c r="N1952" t="s">
        <v>19</v>
      </c>
      <c r="P1952">
        <v>3</v>
      </c>
      <c r="Q1952">
        <v>0</v>
      </c>
      <c r="R1952">
        <v>0</v>
      </c>
      <c r="S1952">
        <v>0</v>
      </c>
      <c r="U1952">
        <v>0</v>
      </c>
      <c r="V1952">
        <v>0</v>
      </c>
      <c r="W1952" t="s">
        <v>20</v>
      </c>
      <c r="Y1952" t="s">
        <v>1327</v>
      </c>
      <c r="Z1952">
        <v>1</v>
      </c>
      <c r="AA1952">
        <v>14</v>
      </c>
      <c r="AB1952" t="s">
        <v>20</v>
      </c>
      <c r="AC1952" t="s">
        <v>20</v>
      </c>
      <c r="AD1952" t="s">
        <v>20</v>
      </c>
      <c r="AE1952" t="s">
        <v>20</v>
      </c>
      <c r="AF1952" t="s">
        <v>20</v>
      </c>
      <c r="AG1952" t="s">
        <v>20</v>
      </c>
      <c r="AH1952" t="s">
        <v>20</v>
      </c>
      <c r="AI1952">
        <v>0</v>
      </c>
      <c r="AK1952">
        <v>1</v>
      </c>
      <c r="AL1952">
        <v>0</v>
      </c>
      <c r="AM1952">
        <v>1</v>
      </c>
      <c r="AN1952">
        <v>2</v>
      </c>
      <c r="AO1952">
        <v>0</v>
      </c>
      <c r="AQ1952">
        <v>1</v>
      </c>
      <c r="AR1952">
        <v>1</v>
      </c>
      <c r="AS1952">
        <v>1</v>
      </c>
      <c r="AT1952">
        <v>1</v>
      </c>
      <c r="AU1952">
        <v>2</v>
      </c>
      <c r="AV1952">
        <v>0</v>
      </c>
      <c r="BA1952" s="14" t="s">
        <v>2484</v>
      </c>
      <c r="BB1952" s="6" t="s">
        <v>1857</v>
      </c>
      <c r="BG1952" s="9"/>
      <c r="BI1952" t="s">
        <v>3146</v>
      </c>
    </row>
    <row r="1953" spans="1:61" x14ac:dyDescent="0.25">
      <c r="A1953" s="23" t="s">
        <v>658</v>
      </c>
      <c r="B1953" t="s">
        <v>767</v>
      </c>
      <c r="C1953" t="str">
        <f>VLOOKUP(Tabelle1[[#This Row],[bank_name]],list_all_banks!$B$1:$C$691,2,FALSE)</f>
        <v>FR493455042</v>
      </c>
      <c r="D1953" s="6" t="s">
        <v>768</v>
      </c>
      <c r="E1953" s="42" t="str">
        <f t="shared" si="30"/>
        <v>31.12.2013</v>
      </c>
      <c r="F1953">
        <v>2013</v>
      </c>
      <c r="G1953" t="s">
        <v>1382</v>
      </c>
      <c r="H1953" t="s">
        <v>20</v>
      </c>
      <c r="I1953">
        <v>1</v>
      </c>
      <c r="J1953" t="s">
        <v>1382</v>
      </c>
      <c r="K1953" t="s">
        <v>658</v>
      </c>
      <c r="L1953">
        <v>0</v>
      </c>
      <c r="M1953" t="s">
        <v>14</v>
      </c>
      <c r="N1953" t="s">
        <v>19</v>
      </c>
      <c r="P1953">
        <v>3</v>
      </c>
      <c r="Q1953">
        <v>0</v>
      </c>
      <c r="R1953">
        <v>0</v>
      </c>
      <c r="S1953">
        <v>0</v>
      </c>
      <c r="U1953">
        <v>0</v>
      </c>
      <c r="V1953">
        <v>0</v>
      </c>
      <c r="W1953" t="s">
        <v>20</v>
      </c>
      <c r="Y1953" t="s">
        <v>1661</v>
      </c>
      <c r="Z1953">
        <v>20</v>
      </c>
      <c r="AA1953">
        <v>66</v>
      </c>
      <c r="AB1953" t="s">
        <v>20</v>
      </c>
      <c r="AC1953" t="s">
        <v>20</v>
      </c>
      <c r="AD1953" t="s">
        <v>20</v>
      </c>
      <c r="AE1953" t="s">
        <v>20</v>
      </c>
      <c r="AF1953" t="s">
        <v>20</v>
      </c>
      <c r="AG1953" t="s">
        <v>20</v>
      </c>
      <c r="AH1953" t="s">
        <v>20</v>
      </c>
      <c r="AI1953">
        <v>0</v>
      </c>
      <c r="AK1953">
        <v>1</v>
      </c>
      <c r="AL1953">
        <v>0</v>
      </c>
      <c r="AM1953">
        <v>1</v>
      </c>
      <c r="AN1953">
        <v>2</v>
      </c>
      <c r="AO1953">
        <v>0</v>
      </c>
      <c r="AQ1953">
        <v>1</v>
      </c>
      <c r="AR1953">
        <v>1</v>
      </c>
      <c r="AS1953">
        <v>1</v>
      </c>
      <c r="AT1953">
        <v>1</v>
      </c>
      <c r="AU1953">
        <v>2</v>
      </c>
      <c r="AV1953">
        <v>0</v>
      </c>
      <c r="BA1953" s="14" t="s">
        <v>2485</v>
      </c>
      <c r="BB1953" s="6" t="s">
        <v>1857</v>
      </c>
      <c r="BC1953" s="9"/>
      <c r="BD1953" s="9"/>
      <c r="BE1953" s="9"/>
      <c r="BF1953" s="9"/>
      <c r="BG1953" s="9"/>
      <c r="BI1953" t="s">
        <v>3146</v>
      </c>
    </row>
    <row r="1954" spans="1:61" x14ac:dyDescent="0.25">
      <c r="A1954" s="23" t="s">
        <v>658</v>
      </c>
      <c r="B1954" t="s">
        <v>767</v>
      </c>
      <c r="C1954" t="str">
        <f>VLOOKUP(Tabelle1[[#This Row],[bank_name]],list_all_banks!$B$1:$C$691,2,FALSE)</f>
        <v>FR493455042</v>
      </c>
      <c r="D1954" s="6" t="s">
        <v>768</v>
      </c>
      <c r="E1954" s="42" t="str">
        <f t="shared" si="30"/>
        <v>31.12.2013</v>
      </c>
      <c r="F1954">
        <v>2013</v>
      </c>
      <c r="G1954" t="s">
        <v>1382</v>
      </c>
      <c r="H1954" t="s">
        <v>20</v>
      </c>
      <c r="I1954">
        <v>1</v>
      </c>
      <c r="J1954" t="s">
        <v>1382</v>
      </c>
      <c r="K1954" t="s">
        <v>658</v>
      </c>
      <c r="L1954">
        <v>0</v>
      </c>
      <c r="M1954" t="s">
        <v>14</v>
      </c>
      <c r="N1954" t="s">
        <v>19</v>
      </c>
      <c r="P1954">
        <v>3</v>
      </c>
      <c r="Q1954">
        <v>0</v>
      </c>
      <c r="R1954">
        <v>0</v>
      </c>
      <c r="S1954">
        <v>0</v>
      </c>
      <c r="U1954">
        <v>0</v>
      </c>
      <c r="V1954">
        <v>0</v>
      </c>
      <c r="W1954" t="s">
        <v>20</v>
      </c>
      <c r="Y1954" t="s">
        <v>1651</v>
      </c>
      <c r="Z1954">
        <v>7</v>
      </c>
      <c r="AA1954">
        <v>75</v>
      </c>
      <c r="AB1954" t="s">
        <v>20</v>
      </c>
      <c r="AC1954" t="s">
        <v>20</v>
      </c>
      <c r="AD1954" t="s">
        <v>20</v>
      </c>
      <c r="AE1954" t="s">
        <v>20</v>
      </c>
      <c r="AF1954" t="s">
        <v>20</v>
      </c>
      <c r="AG1954" t="s">
        <v>20</v>
      </c>
      <c r="AH1954" t="s">
        <v>20</v>
      </c>
      <c r="AI1954">
        <v>0</v>
      </c>
      <c r="AK1954">
        <v>1</v>
      </c>
      <c r="AL1954">
        <v>0</v>
      </c>
      <c r="AM1954">
        <v>1</v>
      </c>
      <c r="AN1954">
        <v>2</v>
      </c>
      <c r="AO1954">
        <v>0</v>
      </c>
      <c r="AQ1954">
        <v>1</v>
      </c>
      <c r="AR1954">
        <v>1</v>
      </c>
      <c r="AS1954">
        <v>1</v>
      </c>
      <c r="AT1954">
        <v>1</v>
      </c>
      <c r="AU1954">
        <v>2</v>
      </c>
      <c r="AV1954">
        <v>0</v>
      </c>
      <c r="BA1954" s="14" t="s">
        <v>2486</v>
      </c>
      <c r="BB1954" s="6" t="s">
        <v>1857</v>
      </c>
      <c r="BG1954" s="9"/>
      <c r="BI1954" t="s">
        <v>3146</v>
      </c>
    </row>
    <row r="1955" spans="1:61" x14ac:dyDescent="0.25">
      <c r="A1955" s="23" t="s">
        <v>658</v>
      </c>
      <c r="B1955" t="s">
        <v>767</v>
      </c>
      <c r="C1955" t="str">
        <f>VLOOKUP(Tabelle1[[#This Row],[bank_name]],list_all_banks!$B$1:$C$691,2,FALSE)</f>
        <v>FR493455042</v>
      </c>
      <c r="D1955" s="6" t="s">
        <v>768</v>
      </c>
      <c r="E1955" s="42" t="str">
        <f t="shared" si="30"/>
        <v>31.12.2013</v>
      </c>
      <c r="F1955">
        <v>2013</v>
      </c>
      <c r="G1955" t="s">
        <v>1382</v>
      </c>
      <c r="H1955" t="s">
        <v>20</v>
      </c>
      <c r="I1955">
        <v>1</v>
      </c>
      <c r="J1955" t="s">
        <v>1382</v>
      </c>
      <c r="K1955" t="s">
        <v>658</v>
      </c>
      <c r="L1955">
        <v>0</v>
      </c>
      <c r="M1955" t="s">
        <v>14</v>
      </c>
      <c r="N1955" t="s">
        <v>19</v>
      </c>
      <c r="P1955">
        <v>3</v>
      </c>
      <c r="Q1955">
        <v>0</v>
      </c>
      <c r="R1955">
        <v>0</v>
      </c>
      <c r="S1955">
        <v>0</v>
      </c>
      <c r="U1955">
        <v>0</v>
      </c>
      <c r="V1955">
        <v>0</v>
      </c>
      <c r="W1955" t="s">
        <v>20</v>
      </c>
      <c r="Y1955" t="s">
        <v>1710</v>
      </c>
      <c r="Z1955">
        <v>6</v>
      </c>
      <c r="AA1955">
        <v>77</v>
      </c>
      <c r="AB1955" t="s">
        <v>20</v>
      </c>
      <c r="AC1955" t="s">
        <v>20</v>
      </c>
      <c r="AD1955" t="s">
        <v>20</v>
      </c>
      <c r="AE1955" t="s">
        <v>20</v>
      </c>
      <c r="AF1955" t="s">
        <v>20</v>
      </c>
      <c r="AG1955" t="s">
        <v>20</v>
      </c>
      <c r="AH1955" t="s">
        <v>20</v>
      </c>
      <c r="AI1955">
        <v>0</v>
      </c>
      <c r="AK1955">
        <v>1</v>
      </c>
      <c r="AL1955">
        <v>0</v>
      </c>
      <c r="AM1955">
        <v>1</v>
      </c>
      <c r="AN1955">
        <v>2</v>
      </c>
      <c r="AO1955">
        <v>0</v>
      </c>
      <c r="AQ1955">
        <v>1</v>
      </c>
      <c r="AR1955">
        <v>1</v>
      </c>
      <c r="AS1955">
        <v>1</v>
      </c>
      <c r="AT1955">
        <v>1</v>
      </c>
      <c r="AU1955">
        <v>2</v>
      </c>
      <c r="AV1955">
        <v>0</v>
      </c>
      <c r="BA1955" s="14" t="s">
        <v>2487</v>
      </c>
      <c r="BB1955" s="6" t="s">
        <v>1857</v>
      </c>
      <c r="BG1955" s="9"/>
      <c r="BI1955" t="s">
        <v>3146</v>
      </c>
    </row>
    <row r="1956" spans="1:61" x14ac:dyDescent="0.25">
      <c r="A1956" s="51" t="s">
        <v>658</v>
      </c>
      <c r="B1956" s="9" t="s">
        <v>767</v>
      </c>
      <c r="C1956" s="9" t="str">
        <f>VLOOKUP(Tabelle1[[#This Row],[bank_name]],list_all_banks!$B$1:$C$691,2,FALSE)</f>
        <v>FR493455042</v>
      </c>
      <c r="D1956" s="6" t="s">
        <v>768</v>
      </c>
      <c r="E1956" s="42" t="str">
        <f t="shared" si="30"/>
        <v>31.12.2013</v>
      </c>
      <c r="F1956" s="9">
        <v>2013</v>
      </c>
      <c r="G1956" s="9" t="s">
        <v>1382</v>
      </c>
      <c r="H1956" s="9" t="s">
        <v>20</v>
      </c>
      <c r="I1956" s="9">
        <v>1</v>
      </c>
      <c r="J1956" s="9" t="s">
        <v>1382</v>
      </c>
      <c r="K1956" s="9" t="s">
        <v>658</v>
      </c>
      <c r="L1956" s="9">
        <v>0</v>
      </c>
      <c r="M1956" s="9" t="s">
        <v>14</v>
      </c>
      <c r="N1956" s="9" t="s">
        <v>19</v>
      </c>
      <c r="P1956" s="9">
        <v>3</v>
      </c>
      <c r="Q1956" s="9">
        <v>0</v>
      </c>
      <c r="R1956" s="9">
        <v>0</v>
      </c>
      <c r="S1956" s="9">
        <v>0</v>
      </c>
      <c r="U1956" s="9">
        <v>0</v>
      </c>
      <c r="V1956" s="9">
        <v>0</v>
      </c>
      <c r="W1956" s="9" t="s">
        <v>20</v>
      </c>
      <c r="Y1956" s="9" t="s">
        <v>1711</v>
      </c>
      <c r="Z1956" s="9">
        <v>66</v>
      </c>
      <c r="AA1956" s="9">
        <v>680</v>
      </c>
      <c r="AB1956" s="9" t="s">
        <v>20</v>
      </c>
      <c r="AC1956" s="9" t="s">
        <v>20</v>
      </c>
      <c r="AD1956" s="9" t="s">
        <v>20</v>
      </c>
      <c r="AE1956" s="9" t="s">
        <v>20</v>
      </c>
      <c r="AF1956" s="9" t="s">
        <v>20</v>
      </c>
      <c r="AG1956" s="9" t="s">
        <v>20</v>
      </c>
      <c r="AH1956" s="9" t="s">
        <v>20</v>
      </c>
      <c r="AI1956" s="9">
        <v>0</v>
      </c>
      <c r="AK1956" s="9">
        <v>1</v>
      </c>
      <c r="AL1956" s="9">
        <v>0</v>
      </c>
      <c r="AM1956" s="9">
        <v>1</v>
      </c>
      <c r="AN1956" s="9">
        <v>2</v>
      </c>
      <c r="AO1956" s="9">
        <v>0</v>
      </c>
      <c r="AQ1956" s="9">
        <v>1</v>
      </c>
      <c r="AR1956" s="9">
        <v>1</v>
      </c>
      <c r="AS1956" s="9">
        <v>1</v>
      </c>
      <c r="AT1956" s="9">
        <v>1</v>
      </c>
      <c r="AU1956" s="9">
        <v>2</v>
      </c>
      <c r="AV1956" s="9">
        <v>0</v>
      </c>
      <c r="AW1956" s="9"/>
      <c r="AX1956" s="9"/>
      <c r="BA1956" s="63" t="s">
        <v>2488</v>
      </c>
      <c r="BB1956" s="6" t="s">
        <v>1857</v>
      </c>
      <c r="BC1956" s="9"/>
      <c r="BD1956" s="9"/>
      <c r="BE1956" s="9"/>
      <c r="BF1956" s="9"/>
      <c r="BG1956" s="9"/>
      <c r="BI1956" t="s">
        <v>3146</v>
      </c>
    </row>
    <row r="1957" spans="1:61" x14ac:dyDescent="0.25">
      <c r="A1957" s="23" t="s">
        <v>658</v>
      </c>
      <c r="B1957" t="s">
        <v>767</v>
      </c>
      <c r="C1957" t="str">
        <f>VLOOKUP(Tabelle1[[#This Row],[bank_name]],list_all_banks!$B$1:$C$691,2,FALSE)</f>
        <v>FR493455042</v>
      </c>
      <c r="D1957" s="6" t="s">
        <v>768</v>
      </c>
      <c r="E1957" s="42" t="str">
        <f t="shared" si="30"/>
        <v>31.12.2013</v>
      </c>
      <c r="F1957">
        <v>2013</v>
      </c>
      <c r="G1957" t="s">
        <v>1382</v>
      </c>
      <c r="H1957" t="s">
        <v>20</v>
      </c>
      <c r="I1957">
        <v>1</v>
      </c>
      <c r="J1957" t="s">
        <v>1382</v>
      </c>
      <c r="K1957" t="s">
        <v>658</v>
      </c>
      <c r="L1957">
        <v>0</v>
      </c>
      <c r="M1957" t="s">
        <v>14</v>
      </c>
      <c r="N1957" t="s">
        <v>19</v>
      </c>
      <c r="P1957">
        <v>3</v>
      </c>
      <c r="Q1957">
        <v>0</v>
      </c>
      <c r="R1957">
        <v>0</v>
      </c>
      <c r="S1957">
        <v>0</v>
      </c>
      <c r="U1957">
        <v>0</v>
      </c>
      <c r="V1957">
        <v>0</v>
      </c>
      <c r="W1957" t="s">
        <v>20</v>
      </c>
      <c r="Y1957" t="s">
        <v>1745</v>
      </c>
      <c r="Z1957">
        <v>71</v>
      </c>
      <c r="AA1957">
        <v>754</v>
      </c>
      <c r="AB1957" t="s">
        <v>20</v>
      </c>
      <c r="AC1957" t="s">
        <v>20</v>
      </c>
      <c r="AD1957" t="s">
        <v>20</v>
      </c>
      <c r="AE1957" t="s">
        <v>20</v>
      </c>
      <c r="AF1957" t="s">
        <v>20</v>
      </c>
      <c r="AG1957" t="s">
        <v>20</v>
      </c>
      <c r="AH1957" t="s">
        <v>20</v>
      </c>
      <c r="AI1957">
        <v>0</v>
      </c>
      <c r="AK1957">
        <v>1</v>
      </c>
      <c r="AL1957">
        <v>0</v>
      </c>
      <c r="AM1957">
        <v>1</v>
      </c>
      <c r="AN1957">
        <v>2</v>
      </c>
      <c r="AO1957">
        <v>0</v>
      </c>
      <c r="AQ1957">
        <v>1</v>
      </c>
      <c r="AR1957">
        <v>1</v>
      </c>
      <c r="AS1957">
        <v>1</v>
      </c>
      <c r="AT1957">
        <v>1</v>
      </c>
      <c r="AU1957">
        <v>2</v>
      </c>
      <c r="AV1957">
        <v>0</v>
      </c>
      <c r="BA1957" s="14" t="s">
        <v>2489</v>
      </c>
      <c r="BB1957" s="6" t="s">
        <v>1857</v>
      </c>
      <c r="BG1957" s="9"/>
      <c r="BI1957" t="s">
        <v>3146</v>
      </c>
    </row>
    <row r="1958" spans="1:61" x14ac:dyDescent="0.25">
      <c r="A1958" s="23" t="s">
        <v>658</v>
      </c>
      <c r="B1958" t="s">
        <v>767</v>
      </c>
      <c r="C1958" t="str">
        <f>VLOOKUP(Tabelle1[[#This Row],[bank_name]],list_all_banks!$B$1:$C$691,2,FALSE)</f>
        <v>FR493455042</v>
      </c>
      <c r="D1958" s="6" t="s">
        <v>768</v>
      </c>
      <c r="E1958" s="42" t="str">
        <f t="shared" si="30"/>
        <v>31.12.2013</v>
      </c>
      <c r="F1958">
        <v>2013</v>
      </c>
      <c r="G1958" t="s">
        <v>1382</v>
      </c>
      <c r="H1958" t="s">
        <v>20</v>
      </c>
      <c r="I1958">
        <v>1</v>
      </c>
      <c r="J1958" t="s">
        <v>1382</v>
      </c>
      <c r="K1958" t="s">
        <v>658</v>
      </c>
      <c r="L1958">
        <v>0</v>
      </c>
      <c r="M1958" t="s">
        <v>14</v>
      </c>
      <c r="N1958" t="s">
        <v>19</v>
      </c>
      <c r="P1958">
        <v>3</v>
      </c>
      <c r="Q1958">
        <v>0</v>
      </c>
      <c r="R1958">
        <v>0</v>
      </c>
      <c r="S1958">
        <v>0</v>
      </c>
      <c r="U1958">
        <v>0</v>
      </c>
      <c r="V1958">
        <v>0</v>
      </c>
      <c r="W1958" t="s">
        <v>20</v>
      </c>
      <c r="Y1958" t="s">
        <v>1746</v>
      </c>
      <c r="Z1958">
        <v>20</v>
      </c>
      <c r="AA1958">
        <v>235</v>
      </c>
      <c r="AB1958" t="s">
        <v>20</v>
      </c>
      <c r="AC1958" t="s">
        <v>20</v>
      </c>
      <c r="AD1958" t="s">
        <v>20</v>
      </c>
      <c r="AE1958" t="s">
        <v>20</v>
      </c>
      <c r="AF1958" t="s">
        <v>20</v>
      </c>
      <c r="AG1958" t="s">
        <v>20</v>
      </c>
      <c r="AH1958" t="s">
        <v>20</v>
      </c>
      <c r="AI1958">
        <v>0</v>
      </c>
      <c r="AK1958">
        <v>1</v>
      </c>
      <c r="AL1958">
        <v>0</v>
      </c>
      <c r="AM1958">
        <v>1</v>
      </c>
      <c r="AN1958">
        <v>2</v>
      </c>
      <c r="AO1958">
        <v>0</v>
      </c>
      <c r="AQ1958">
        <v>1</v>
      </c>
      <c r="AR1958">
        <v>1</v>
      </c>
      <c r="AS1958">
        <v>1</v>
      </c>
      <c r="AT1958">
        <v>1</v>
      </c>
      <c r="AU1958">
        <v>2</v>
      </c>
      <c r="AV1958">
        <v>0</v>
      </c>
      <c r="BA1958" s="14" t="s">
        <v>2490</v>
      </c>
      <c r="BB1958" s="6" t="s">
        <v>1857</v>
      </c>
      <c r="BG1958" s="9"/>
      <c r="BI1958" t="s">
        <v>3146</v>
      </c>
    </row>
    <row r="1959" spans="1:61" x14ac:dyDescent="0.25">
      <c r="A1959" s="23" t="s">
        <v>658</v>
      </c>
      <c r="B1959" t="s">
        <v>767</v>
      </c>
      <c r="C1959" t="str">
        <f>VLOOKUP(Tabelle1[[#This Row],[bank_name]],list_all_banks!$B$1:$C$691,2,FALSE)</f>
        <v>FR493455042</v>
      </c>
      <c r="D1959" s="6" t="s">
        <v>768</v>
      </c>
      <c r="E1959" s="42" t="str">
        <f t="shared" si="30"/>
        <v>31.12.2013</v>
      </c>
      <c r="F1959">
        <v>2013</v>
      </c>
      <c r="G1959" t="s">
        <v>1382</v>
      </c>
      <c r="H1959" t="s">
        <v>20</v>
      </c>
      <c r="I1959">
        <v>1</v>
      </c>
      <c r="J1959" t="s">
        <v>1382</v>
      </c>
      <c r="K1959" t="s">
        <v>658</v>
      </c>
      <c r="L1959">
        <v>0</v>
      </c>
      <c r="M1959" t="s">
        <v>14</v>
      </c>
      <c r="N1959" t="s">
        <v>19</v>
      </c>
      <c r="P1959">
        <v>3</v>
      </c>
      <c r="Q1959">
        <v>0</v>
      </c>
      <c r="R1959">
        <v>0</v>
      </c>
      <c r="S1959">
        <v>0</v>
      </c>
      <c r="U1959">
        <v>0</v>
      </c>
      <c r="V1959">
        <v>0</v>
      </c>
      <c r="W1959" t="s">
        <v>20</v>
      </c>
      <c r="Y1959" t="s">
        <v>1747</v>
      </c>
      <c r="Z1959">
        <v>24</v>
      </c>
      <c r="AA1959">
        <v>278</v>
      </c>
      <c r="AB1959" t="s">
        <v>20</v>
      </c>
      <c r="AC1959" t="s">
        <v>20</v>
      </c>
      <c r="AD1959" t="s">
        <v>20</v>
      </c>
      <c r="AE1959" t="s">
        <v>20</v>
      </c>
      <c r="AF1959" t="s">
        <v>20</v>
      </c>
      <c r="AG1959" t="s">
        <v>20</v>
      </c>
      <c r="AH1959" t="s">
        <v>20</v>
      </c>
      <c r="AI1959">
        <v>0</v>
      </c>
      <c r="AK1959">
        <v>1</v>
      </c>
      <c r="AL1959">
        <v>0</v>
      </c>
      <c r="AM1959">
        <v>1</v>
      </c>
      <c r="AN1959">
        <v>2</v>
      </c>
      <c r="AO1959">
        <v>0</v>
      </c>
      <c r="AQ1959">
        <v>1</v>
      </c>
      <c r="AR1959">
        <v>1</v>
      </c>
      <c r="AS1959">
        <v>1</v>
      </c>
      <c r="AT1959">
        <v>1</v>
      </c>
      <c r="AU1959">
        <v>2</v>
      </c>
      <c r="AV1959">
        <v>0</v>
      </c>
      <c r="BA1959" s="14" t="s">
        <v>2491</v>
      </c>
      <c r="BB1959" s="6" t="s">
        <v>1857</v>
      </c>
      <c r="BG1959" s="9"/>
      <c r="BI1959" t="s">
        <v>3146</v>
      </c>
    </row>
    <row r="1960" spans="1:61" x14ac:dyDescent="0.25">
      <c r="A1960" s="23" t="s">
        <v>658</v>
      </c>
      <c r="B1960" t="s">
        <v>767</v>
      </c>
      <c r="C1960" t="str">
        <f>VLOOKUP(Tabelle1[[#This Row],[bank_name]],list_all_banks!$B$1:$C$691,2,FALSE)</f>
        <v>FR493455042</v>
      </c>
      <c r="D1960" s="6" t="s">
        <v>768</v>
      </c>
      <c r="E1960" s="42" t="str">
        <f t="shared" si="30"/>
        <v>31.12.2013</v>
      </c>
      <c r="F1960">
        <v>2013</v>
      </c>
      <c r="G1960" t="s">
        <v>1382</v>
      </c>
      <c r="H1960" t="s">
        <v>20</v>
      </c>
      <c r="I1960">
        <v>1</v>
      </c>
      <c r="J1960" t="s">
        <v>1382</v>
      </c>
      <c r="K1960" t="s">
        <v>658</v>
      </c>
      <c r="L1960">
        <v>0</v>
      </c>
      <c r="M1960" t="s">
        <v>14</v>
      </c>
      <c r="N1960" t="s">
        <v>19</v>
      </c>
      <c r="P1960">
        <v>3</v>
      </c>
      <c r="Q1960">
        <v>0</v>
      </c>
      <c r="R1960">
        <v>0</v>
      </c>
      <c r="S1960">
        <v>0</v>
      </c>
      <c r="U1960">
        <v>0</v>
      </c>
      <c r="V1960">
        <v>0</v>
      </c>
      <c r="W1960" t="s">
        <v>20</v>
      </c>
      <c r="Y1960" t="s">
        <v>239</v>
      </c>
      <c r="Z1960">
        <v>46</v>
      </c>
      <c r="AA1960">
        <v>123</v>
      </c>
      <c r="AB1960" t="s">
        <v>20</v>
      </c>
      <c r="AC1960" t="s">
        <v>20</v>
      </c>
      <c r="AD1960" t="s">
        <v>20</v>
      </c>
      <c r="AE1960" t="s">
        <v>20</v>
      </c>
      <c r="AF1960" t="s">
        <v>20</v>
      </c>
      <c r="AG1960" t="s">
        <v>20</v>
      </c>
      <c r="AH1960" t="s">
        <v>20</v>
      </c>
      <c r="AI1960">
        <v>0</v>
      </c>
      <c r="AK1960">
        <v>1</v>
      </c>
      <c r="AL1960">
        <v>0</v>
      </c>
      <c r="AM1960">
        <v>1</v>
      </c>
      <c r="AN1960">
        <v>2</v>
      </c>
      <c r="AO1960">
        <v>0</v>
      </c>
      <c r="AQ1960">
        <v>1</v>
      </c>
      <c r="AR1960">
        <v>1</v>
      </c>
      <c r="AS1960">
        <v>1</v>
      </c>
      <c r="AT1960">
        <v>1</v>
      </c>
      <c r="AU1960">
        <v>2</v>
      </c>
      <c r="AV1960">
        <v>0</v>
      </c>
      <c r="BA1960" s="14" t="s">
        <v>2466</v>
      </c>
      <c r="BB1960" s="6" t="s">
        <v>1857</v>
      </c>
      <c r="BG1960" s="9"/>
      <c r="BI1960" t="s">
        <v>3146</v>
      </c>
    </row>
    <row r="1961" spans="1:61" s="9" customFormat="1" x14ac:dyDescent="0.25">
      <c r="A1961" s="23" t="s">
        <v>658</v>
      </c>
      <c r="B1961" t="s">
        <v>767</v>
      </c>
      <c r="C1961" t="str">
        <f>VLOOKUP(Tabelle1[[#This Row],[bank_name]],list_all_banks!$B$1:$C$691,2,FALSE)</f>
        <v>FR493455042</v>
      </c>
      <c r="D1961" s="6" t="s">
        <v>768</v>
      </c>
      <c r="E1961" s="42" t="str">
        <f t="shared" si="30"/>
        <v>31.12.2013</v>
      </c>
      <c r="F1961">
        <v>2013</v>
      </c>
      <c r="G1961" t="s">
        <v>1382</v>
      </c>
      <c r="H1961" t="s">
        <v>20</v>
      </c>
      <c r="I1961">
        <v>1</v>
      </c>
      <c r="J1961" t="s">
        <v>1382</v>
      </c>
      <c r="K1961" t="s">
        <v>658</v>
      </c>
      <c r="L1961">
        <v>0</v>
      </c>
      <c r="M1961" t="s">
        <v>14</v>
      </c>
      <c r="N1961" t="s">
        <v>19</v>
      </c>
      <c r="O1961" s="6"/>
      <c r="P1961">
        <v>3</v>
      </c>
      <c r="Q1961">
        <v>0</v>
      </c>
      <c r="R1961">
        <v>0</v>
      </c>
      <c r="S1961">
        <v>0</v>
      </c>
      <c r="T1961" s="6"/>
      <c r="U1961">
        <v>0</v>
      </c>
      <c r="V1961">
        <v>0</v>
      </c>
      <c r="W1961" t="s">
        <v>20</v>
      </c>
      <c r="X1961" s="6"/>
      <c r="Y1961" t="s">
        <v>1628</v>
      </c>
      <c r="Z1961">
        <v>14</v>
      </c>
      <c r="AA1961">
        <v>36</v>
      </c>
      <c r="AB1961" t="s">
        <v>20</v>
      </c>
      <c r="AC1961" t="s">
        <v>20</v>
      </c>
      <c r="AD1961" t="s">
        <v>20</v>
      </c>
      <c r="AE1961" t="s">
        <v>20</v>
      </c>
      <c r="AF1961" t="s">
        <v>20</v>
      </c>
      <c r="AG1961" t="s">
        <v>20</v>
      </c>
      <c r="AH1961" t="s">
        <v>20</v>
      </c>
      <c r="AI1961">
        <v>0</v>
      </c>
      <c r="AJ1961" s="6"/>
      <c r="AK1961">
        <v>1</v>
      </c>
      <c r="AL1961">
        <v>0</v>
      </c>
      <c r="AM1961">
        <v>1</v>
      </c>
      <c r="AN1961">
        <v>2</v>
      </c>
      <c r="AO1961">
        <v>0</v>
      </c>
      <c r="AP1961" s="6"/>
      <c r="AQ1961">
        <v>1</v>
      </c>
      <c r="AR1961">
        <v>1</v>
      </c>
      <c r="AS1961">
        <v>1</v>
      </c>
      <c r="AT1961">
        <v>1</v>
      </c>
      <c r="AU1961">
        <v>2</v>
      </c>
      <c r="AV1961">
        <v>0</v>
      </c>
      <c r="AW1961"/>
      <c r="AX1961"/>
      <c r="AY1961" s="6"/>
      <c r="AZ1961" s="42"/>
      <c r="BA1961" s="14" t="s">
        <v>2492</v>
      </c>
      <c r="BB1961" s="6" t="s">
        <v>1857</v>
      </c>
      <c r="BC1961"/>
      <c r="BD1961"/>
      <c r="BE1961"/>
      <c r="BF1961"/>
      <c r="BH1961" s="6"/>
      <c r="BI1961" t="s">
        <v>3146</v>
      </c>
    </row>
    <row r="1962" spans="1:61" x14ac:dyDescent="0.25">
      <c r="A1962" s="23" t="s">
        <v>658</v>
      </c>
      <c r="B1962" t="s">
        <v>767</v>
      </c>
      <c r="C1962" t="str">
        <f>VLOOKUP(Tabelle1[[#This Row],[bank_name]],list_all_banks!$B$1:$C$691,2,FALSE)</f>
        <v>FR493455042</v>
      </c>
      <c r="D1962" s="6" t="s">
        <v>768</v>
      </c>
      <c r="E1962" s="42" t="str">
        <f t="shared" si="30"/>
        <v>31.12.2013</v>
      </c>
      <c r="F1962">
        <v>2013</v>
      </c>
      <c r="G1962" t="s">
        <v>1382</v>
      </c>
      <c r="H1962" t="s">
        <v>20</v>
      </c>
      <c r="I1962">
        <v>1</v>
      </c>
      <c r="J1962" t="s">
        <v>1382</v>
      </c>
      <c r="K1962" t="s">
        <v>658</v>
      </c>
      <c r="L1962">
        <v>0</v>
      </c>
      <c r="M1962" t="s">
        <v>14</v>
      </c>
      <c r="N1962" t="s">
        <v>19</v>
      </c>
      <c r="P1962">
        <v>3</v>
      </c>
      <c r="Q1962">
        <v>0</v>
      </c>
      <c r="R1962">
        <v>0</v>
      </c>
      <c r="S1962">
        <v>0</v>
      </c>
      <c r="U1962">
        <v>0</v>
      </c>
      <c r="V1962">
        <v>0</v>
      </c>
      <c r="W1962" t="s">
        <v>20</v>
      </c>
      <c r="Y1962" t="s">
        <v>1726</v>
      </c>
      <c r="Z1962">
        <v>10</v>
      </c>
      <c r="AA1962">
        <v>108</v>
      </c>
      <c r="AB1962" t="s">
        <v>20</v>
      </c>
      <c r="AC1962" t="s">
        <v>20</v>
      </c>
      <c r="AD1962" t="s">
        <v>20</v>
      </c>
      <c r="AE1962" t="s">
        <v>20</v>
      </c>
      <c r="AF1962" t="s">
        <v>20</v>
      </c>
      <c r="AG1962" t="s">
        <v>20</v>
      </c>
      <c r="AH1962" t="s">
        <v>20</v>
      </c>
      <c r="AI1962">
        <v>0</v>
      </c>
      <c r="AK1962">
        <v>1</v>
      </c>
      <c r="AL1962">
        <v>0</v>
      </c>
      <c r="AM1962">
        <v>1</v>
      </c>
      <c r="AN1962">
        <v>2</v>
      </c>
      <c r="AO1962">
        <v>0</v>
      </c>
      <c r="AQ1962">
        <v>1</v>
      </c>
      <c r="AR1962">
        <v>1</v>
      </c>
      <c r="AS1962">
        <v>1</v>
      </c>
      <c r="AT1962">
        <v>1</v>
      </c>
      <c r="AU1962">
        <v>2</v>
      </c>
      <c r="AV1962">
        <v>0</v>
      </c>
      <c r="BA1962" s="14" t="s">
        <v>2493</v>
      </c>
      <c r="BB1962" s="6" t="s">
        <v>1857</v>
      </c>
      <c r="BG1962" s="9"/>
      <c r="BI1962" t="s">
        <v>3146</v>
      </c>
    </row>
    <row r="1963" spans="1:61" x14ac:dyDescent="0.25">
      <c r="A1963" s="23" t="s">
        <v>658</v>
      </c>
      <c r="B1963" s="9" t="s">
        <v>767</v>
      </c>
      <c r="C1963" t="str">
        <f>VLOOKUP(Tabelle1[[#This Row],[bank_name]],list_all_banks!$B$1:$C$691,2,FALSE)</f>
        <v>FR493455042</v>
      </c>
      <c r="D1963" s="6" t="s">
        <v>768</v>
      </c>
      <c r="E1963" s="42" t="str">
        <f t="shared" si="30"/>
        <v>31.12.2013</v>
      </c>
      <c r="F1963">
        <v>2013</v>
      </c>
      <c r="G1963" t="s">
        <v>1382</v>
      </c>
      <c r="H1963" t="s">
        <v>20</v>
      </c>
      <c r="I1963">
        <v>1</v>
      </c>
      <c r="J1963" t="s">
        <v>1382</v>
      </c>
      <c r="K1963" t="s">
        <v>658</v>
      </c>
      <c r="L1963">
        <v>0</v>
      </c>
      <c r="M1963" t="s">
        <v>14</v>
      </c>
      <c r="N1963" t="s">
        <v>19</v>
      </c>
      <c r="P1963">
        <v>3</v>
      </c>
      <c r="Q1963">
        <v>0</v>
      </c>
      <c r="R1963">
        <v>0</v>
      </c>
      <c r="S1963">
        <v>0</v>
      </c>
      <c r="U1963">
        <v>0</v>
      </c>
      <c r="V1963">
        <v>0</v>
      </c>
      <c r="W1963" t="s">
        <v>20</v>
      </c>
      <c r="Y1963" t="s">
        <v>1748</v>
      </c>
      <c r="Z1963">
        <v>24</v>
      </c>
      <c r="AA1963">
        <v>397</v>
      </c>
      <c r="AB1963" t="s">
        <v>20</v>
      </c>
      <c r="AC1963" t="s">
        <v>20</v>
      </c>
      <c r="AD1963" t="s">
        <v>20</v>
      </c>
      <c r="AE1963" t="s">
        <v>20</v>
      </c>
      <c r="AF1963" t="s">
        <v>20</v>
      </c>
      <c r="AG1963" t="s">
        <v>20</v>
      </c>
      <c r="AH1963" t="s">
        <v>20</v>
      </c>
      <c r="AI1963">
        <v>0</v>
      </c>
      <c r="AK1963">
        <v>1</v>
      </c>
      <c r="AL1963">
        <v>0</v>
      </c>
      <c r="AM1963">
        <v>1</v>
      </c>
      <c r="AN1963">
        <v>2</v>
      </c>
      <c r="AO1963">
        <v>0</v>
      </c>
      <c r="AQ1963">
        <v>1</v>
      </c>
      <c r="AR1963">
        <v>1</v>
      </c>
      <c r="AS1963">
        <v>1</v>
      </c>
      <c r="AT1963">
        <v>1</v>
      </c>
      <c r="AU1963">
        <v>2</v>
      </c>
      <c r="AV1963">
        <v>0</v>
      </c>
      <c r="BA1963" s="14" t="s">
        <v>2494</v>
      </c>
      <c r="BB1963" s="6" t="s">
        <v>1857</v>
      </c>
      <c r="BG1963" s="9"/>
      <c r="BI1963" t="s">
        <v>3146</v>
      </c>
    </row>
    <row r="1964" spans="1:61" x14ac:dyDescent="0.25">
      <c r="A1964" s="23" t="s">
        <v>658</v>
      </c>
      <c r="B1964" t="s">
        <v>767</v>
      </c>
      <c r="C1964" t="str">
        <f>VLOOKUP(Tabelle1[[#This Row],[bank_name]],list_all_banks!$B$1:$C$691,2,FALSE)</f>
        <v>FR493455042</v>
      </c>
      <c r="D1964" s="6" t="s">
        <v>768</v>
      </c>
      <c r="E1964" s="42" t="str">
        <f t="shared" si="30"/>
        <v>31.12.2013</v>
      </c>
      <c r="F1964">
        <v>2013</v>
      </c>
      <c r="G1964" t="s">
        <v>1382</v>
      </c>
      <c r="H1964" t="s">
        <v>20</v>
      </c>
      <c r="I1964">
        <v>1</v>
      </c>
      <c r="J1964" t="s">
        <v>1382</v>
      </c>
      <c r="K1964" t="s">
        <v>658</v>
      </c>
      <c r="L1964">
        <v>0</v>
      </c>
      <c r="M1964" t="s">
        <v>14</v>
      </c>
      <c r="N1964" t="s">
        <v>19</v>
      </c>
      <c r="P1964">
        <v>3</v>
      </c>
      <c r="Q1964">
        <v>0</v>
      </c>
      <c r="R1964">
        <v>0</v>
      </c>
      <c r="S1964">
        <v>0</v>
      </c>
      <c r="U1964">
        <v>0</v>
      </c>
      <c r="V1964">
        <v>0</v>
      </c>
      <c r="W1964" t="s">
        <v>20</v>
      </c>
      <c r="Y1964" t="s">
        <v>1682</v>
      </c>
      <c r="Z1964">
        <v>-6</v>
      </c>
      <c r="AA1964">
        <v>5</v>
      </c>
      <c r="AB1964" t="s">
        <v>20</v>
      </c>
      <c r="AC1964" t="s">
        <v>20</v>
      </c>
      <c r="AD1964" t="s">
        <v>20</v>
      </c>
      <c r="AE1964" t="s">
        <v>20</v>
      </c>
      <c r="AF1964" t="s">
        <v>20</v>
      </c>
      <c r="AG1964" t="s">
        <v>20</v>
      </c>
      <c r="AH1964" t="s">
        <v>20</v>
      </c>
      <c r="AI1964">
        <v>0</v>
      </c>
      <c r="AK1964">
        <v>1</v>
      </c>
      <c r="AL1964">
        <v>0</v>
      </c>
      <c r="AM1964">
        <v>1</v>
      </c>
      <c r="AN1964">
        <v>2</v>
      </c>
      <c r="AO1964">
        <v>0</v>
      </c>
      <c r="AQ1964">
        <v>1</v>
      </c>
      <c r="AR1964">
        <v>1</v>
      </c>
      <c r="AS1964">
        <v>1</v>
      </c>
      <c r="AT1964">
        <v>1</v>
      </c>
      <c r="AU1964">
        <v>2</v>
      </c>
      <c r="AV1964">
        <v>0</v>
      </c>
      <c r="BA1964" s="14" t="s">
        <v>2495</v>
      </c>
      <c r="BB1964" s="6" t="s">
        <v>1857</v>
      </c>
      <c r="BG1964" s="9"/>
      <c r="BI1964" t="s">
        <v>3146</v>
      </c>
    </row>
    <row r="1965" spans="1:61" x14ac:dyDescent="0.25">
      <c r="A1965" s="23" t="s">
        <v>658</v>
      </c>
      <c r="B1965" t="s">
        <v>767</v>
      </c>
      <c r="C1965" t="str">
        <f>VLOOKUP(Tabelle1[[#This Row],[bank_name]],list_all_banks!$B$1:$C$691,2,FALSE)</f>
        <v>FR493455042</v>
      </c>
      <c r="D1965" s="6" t="s">
        <v>768</v>
      </c>
      <c r="E1965" s="42" t="str">
        <f t="shared" si="30"/>
        <v>31.12.2013</v>
      </c>
      <c r="F1965">
        <v>2013</v>
      </c>
      <c r="G1965" t="s">
        <v>1382</v>
      </c>
      <c r="H1965" t="s">
        <v>20</v>
      </c>
      <c r="I1965">
        <v>1</v>
      </c>
      <c r="J1965" t="s">
        <v>1382</v>
      </c>
      <c r="K1965" t="s">
        <v>658</v>
      </c>
      <c r="L1965">
        <v>0</v>
      </c>
      <c r="M1965" t="s">
        <v>14</v>
      </c>
      <c r="N1965" t="s">
        <v>19</v>
      </c>
      <c r="P1965">
        <v>3</v>
      </c>
      <c r="Q1965">
        <v>0</v>
      </c>
      <c r="R1965">
        <v>0</v>
      </c>
      <c r="S1965">
        <v>0</v>
      </c>
      <c r="U1965">
        <v>0</v>
      </c>
      <c r="V1965">
        <v>0</v>
      </c>
      <c r="W1965" t="s">
        <v>20</v>
      </c>
      <c r="Y1965" t="s">
        <v>1658</v>
      </c>
      <c r="Z1965">
        <v>14</v>
      </c>
      <c r="AA1965">
        <v>251</v>
      </c>
      <c r="AB1965" t="s">
        <v>20</v>
      </c>
      <c r="AC1965" t="s">
        <v>20</v>
      </c>
      <c r="AD1965" t="s">
        <v>20</v>
      </c>
      <c r="AE1965" t="s">
        <v>20</v>
      </c>
      <c r="AF1965" t="s">
        <v>20</v>
      </c>
      <c r="AG1965" t="s">
        <v>20</v>
      </c>
      <c r="AH1965" t="s">
        <v>20</v>
      </c>
      <c r="AI1965">
        <v>0</v>
      </c>
      <c r="AK1965">
        <v>1</v>
      </c>
      <c r="AL1965">
        <v>0</v>
      </c>
      <c r="AM1965">
        <v>1</v>
      </c>
      <c r="AN1965">
        <v>2</v>
      </c>
      <c r="AO1965">
        <v>0</v>
      </c>
      <c r="AQ1965">
        <v>1</v>
      </c>
      <c r="AR1965">
        <v>1</v>
      </c>
      <c r="AS1965">
        <v>1</v>
      </c>
      <c r="AT1965">
        <v>1</v>
      </c>
      <c r="AU1965">
        <v>2</v>
      </c>
      <c r="AV1965">
        <v>0</v>
      </c>
      <c r="BA1965" s="14" t="s">
        <v>2496</v>
      </c>
      <c r="BB1965" s="6" t="s">
        <v>1857</v>
      </c>
      <c r="BG1965" s="9"/>
      <c r="BI1965" t="s">
        <v>3146</v>
      </c>
    </row>
    <row r="1966" spans="1:61" x14ac:dyDescent="0.25">
      <c r="A1966" s="23" t="s">
        <v>658</v>
      </c>
      <c r="B1966" t="s">
        <v>767</v>
      </c>
      <c r="C1966" t="str">
        <f>VLOOKUP(Tabelle1[[#This Row],[bank_name]],list_all_banks!$B$1:$C$691,2,FALSE)</f>
        <v>FR493455042</v>
      </c>
      <c r="D1966" s="6" t="s">
        <v>768</v>
      </c>
      <c r="E1966" s="42" t="str">
        <f t="shared" si="30"/>
        <v>31.12.2013</v>
      </c>
      <c r="F1966">
        <v>2013</v>
      </c>
      <c r="G1966" t="s">
        <v>1382</v>
      </c>
      <c r="H1966" t="s">
        <v>20</v>
      </c>
      <c r="I1966">
        <v>1</v>
      </c>
      <c r="J1966" t="s">
        <v>1382</v>
      </c>
      <c r="K1966" t="s">
        <v>658</v>
      </c>
      <c r="L1966">
        <v>0</v>
      </c>
      <c r="M1966" t="s">
        <v>14</v>
      </c>
      <c r="N1966" t="s">
        <v>19</v>
      </c>
      <c r="P1966">
        <v>3</v>
      </c>
      <c r="Q1966">
        <v>0</v>
      </c>
      <c r="R1966">
        <v>0</v>
      </c>
      <c r="S1966">
        <v>0</v>
      </c>
      <c r="U1966">
        <v>0</v>
      </c>
      <c r="V1966">
        <v>0</v>
      </c>
      <c r="W1966" t="s">
        <v>20</v>
      </c>
      <c r="Y1966" t="s">
        <v>1742</v>
      </c>
      <c r="Z1966">
        <v>32</v>
      </c>
      <c r="AA1966">
        <v>432</v>
      </c>
      <c r="AB1966" t="s">
        <v>20</v>
      </c>
      <c r="AC1966" t="s">
        <v>20</v>
      </c>
      <c r="AD1966" t="s">
        <v>20</v>
      </c>
      <c r="AE1966" t="s">
        <v>20</v>
      </c>
      <c r="AF1966" t="s">
        <v>20</v>
      </c>
      <c r="AG1966" t="s">
        <v>20</v>
      </c>
      <c r="AH1966" t="s">
        <v>20</v>
      </c>
      <c r="AI1966">
        <v>0</v>
      </c>
      <c r="AK1966">
        <v>1</v>
      </c>
      <c r="AL1966">
        <v>0</v>
      </c>
      <c r="AM1966">
        <v>1</v>
      </c>
      <c r="AN1966">
        <v>2</v>
      </c>
      <c r="AO1966">
        <v>0</v>
      </c>
      <c r="AQ1966">
        <v>1</v>
      </c>
      <c r="AR1966">
        <v>1</v>
      </c>
      <c r="AS1966">
        <v>1</v>
      </c>
      <c r="AT1966">
        <v>1</v>
      </c>
      <c r="AU1966">
        <v>2</v>
      </c>
      <c r="AV1966">
        <v>0</v>
      </c>
      <c r="BA1966" s="14" t="s">
        <v>2497</v>
      </c>
      <c r="BB1966" s="6" t="s">
        <v>1857</v>
      </c>
      <c r="BG1966" s="9"/>
      <c r="BI1966" t="s">
        <v>3146</v>
      </c>
    </row>
    <row r="1967" spans="1:61" x14ac:dyDescent="0.25">
      <c r="A1967" s="23" t="s">
        <v>658</v>
      </c>
      <c r="B1967" t="s">
        <v>767</v>
      </c>
      <c r="C1967" t="str">
        <f>VLOOKUP(Tabelle1[[#This Row],[bank_name]],list_all_banks!$B$1:$C$691,2,FALSE)</f>
        <v>FR493455042</v>
      </c>
      <c r="D1967" s="6" t="s">
        <v>768</v>
      </c>
      <c r="E1967" s="42" t="str">
        <f t="shared" si="30"/>
        <v>31.12.2013</v>
      </c>
      <c r="F1967">
        <v>2013</v>
      </c>
      <c r="G1967" t="s">
        <v>1382</v>
      </c>
      <c r="H1967" t="s">
        <v>20</v>
      </c>
      <c r="I1967">
        <v>1</v>
      </c>
      <c r="J1967" t="s">
        <v>1382</v>
      </c>
      <c r="K1967" t="s">
        <v>658</v>
      </c>
      <c r="L1967">
        <v>0</v>
      </c>
      <c r="M1967" t="s">
        <v>14</v>
      </c>
      <c r="N1967" t="s">
        <v>19</v>
      </c>
      <c r="P1967">
        <v>3</v>
      </c>
      <c r="Q1967">
        <v>0</v>
      </c>
      <c r="R1967">
        <v>0</v>
      </c>
      <c r="S1967">
        <v>0</v>
      </c>
      <c r="U1967">
        <v>0</v>
      </c>
      <c r="V1967">
        <v>0</v>
      </c>
      <c r="W1967" t="s">
        <v>20</v>
      </c>
      <c r="Y1967" t="s">
        <v>1694</v>
      </c>
      <c r="Z1967">
        <v>5</v>
      </c>
      <c r="AA1967">
        <v>45</v>
      </c>
      <c r="AB1967" t="s">
        <v>20</v>
      </c>
      <c r="AC1967" t="s">
        <v>20</v>
      </c>
      <c r="AD1967" t="s">
        <v>20</v>
      </c>
      <c r="AE1967" t="s">
        <v>20</v>
      </c>
      <c r="AF1967" t="s">
        <v>20</v>
      </c>
      <c r="AG1967" t="s">
        <v>20</v>
      </c>
      <c r="AH1967" t="s">
        <v>20</v>
      </c>
      <c r="AI1967">
        <v>0</v>
      </c>
      <c r="AK1967">
        <v>1</v>
      </c>
      <c r="AL1967">
        <v>0</v>
      </c>
      <c r="AM1967">
        <v>1</v>
      </c>
      <c r="AN1967">
        <v>2</v>
      </c>
      <c r="AO1967">
        <v>0</v>
      </c>
      <c r="AQ1967">
        <v>1</v>
      </c>
      <c r="AR1967">
        <v>1</v>
      </c>
      <c r="AS1967">
        <v>1</v>
      </c>
      <c r="AT1967">
        <v>1</v>
      </c>
      <c r="AU1967">
        <v>2</v>
      </c>
      <c r="AV1967">
        <v>0</v>
      </c>
      <c r="BA1967" s="14" t="s">
        <v>2498</v>
      </c>
      <c r="BB1967" s="6" t="s">
        <v>1857</v>
      </c>
      <c r="BG1967" s="9"/>
      <c r="BI1967" t="s">
        <v>3146</v>
      </c>
    </row>
    <row r="1968" spans="1:61" x14ac:dyDescent="0.25">
      <c r="A1968" s="23" t="s">
        <v>658</v>
      </c>
      <c r="B1968" t="s">
        <v>767</v>
      </c>
      <c r="C1968" t="str">
        <f>VLOOKUP(Tabelle1[[#This Row],[bank_name]],list_all_banks!$B$1:$C$691,2,FALSE)</f>
        <v>FR493455042</v>
      </c>
      <c r="D1968" s="6" t="s">
        <v>768</v>
      </c>
      <c r="E1968" s="42" t="str">
        <f t="shared" si="30"/>
        <v>31.12.2013</v>
      </c>
      <c r="F1968">
        <v>2013</v>
      </c>
      <c r="G1968" t="s">
        <v>1382</v>
      </c>
      <c r="H1968" t="s">
        <v>20</v>
      </c>
      <c r="I1968">
        <v>1</v>
      </c>
      <c r="J1968" t="s">
        <v>1382</v>
      </c>
      <c r="K1968" t="s">
        <v>658</v>
      </c>
      <c r="L1968">
        <v>0</v>
      </c>
      <c r="M1968" t="s">
        <v>14</v>
      </c>
      <c r="N1968" t="s">
        <v>19</v>
      </c>
      <c r="P1968">
        <v>3</v>
      </c>
      <c r="Q1968">
        <v>0</v>
      </c>
      <c r="R1968">
        <v>0</v>
      </c>
      <c r="S1968">
        <v>0</v>
      </c>
      <c r="U1968">
        <v>0</v>
      </c>
      <c r="V1968">
        <v>0</v>
      </c>
      <c r="W1968" t="s">
        <v>20</v>
      </c>
      <c r="Y1968" t="s">
        <v>1632</v>
      </c>
      <c r="Z1968">
        <v>5</v>
      </c>
      <c r="AA1968">
        <v>47</v>
      </c>
      <c r="AB1968" t="s">
        <v>20</v>
      </c>
      <c r="AC1968" t="s">
        <v>20</v>
      </c>
      <c r="AD1968" t="s">
        <v>20</v>
      </c>
      <c r="AE1968" t="s">
        <v>20</v>
      </c>
      <c r="AF1968" t="s">
        <v>20</v>
      </c>
      <c r="AG1968" t="s">
        <v>20</v>
      </c>
      <c r="AH1968" t="s">
        <v>20</v>
      </c>
      <c r="AI1968">
        <v>0</v>
      </c>
      <c r="AK1968">
        <v>1</v>
      </c>
      <c r="AL1968">
        <v>0</v>
      </c>
      <c r="AM1968">
        <v>1</v>
      </c>
      <c r="AN1968">
        <v>2</v>
      </c>
      <c r="AO1968">
        <v>0</v>
      </c>
      <c r="AQ1968">
        <v>1</v>
      </c>
      <c r="AR1968">
        <v>1</v>
      </c>
      <c r="AS1968">
        <v>1</v>
      </c>
      <c r="AT1968">
        <v>1</v>
      </c>
      <c r="AU1968">
        <v>2</v>
      </c>
      <c r="AV1968">
        <v>0</v>
      </c>
      <c r="BA1968" s="14" t="s">
        <v>2499</v>
      </c>
      <c r="BB1968" s="6" t="s">
        <v>1857</v>
      </c>
      <c r="BG1968" s="9"/>
      <c r="BI1968" t="s">
        <v>3146</v>
      </c>
    </row>
    <row r="1969" spans="1:61" x14ac:dyDescent="0.25">
      <c r="A1969" s="51" t="s">
        <v>658</v>
      </c>
      <c r="B1969" s="9" t="s">
        <v>767</v>
      </c>
      <c r="C1969" s="9" t="str">
        <f>VLOOKUP(Tabelle1[[#This Row],[bank_name]],list_all_banks!$B$1:$C$691,2,FALSE)</f>
        <v>FR493455042</v>
      </c>
      <c r="D1969" s="6" t="s">
        <v>768</v>
      </c>
      <c r="E1969" s="42" t="str">
        <f t="shared" si="30"/>
        <v>31.12.2013</v>
      </c>
      <c r="F1969" s="9">
        <v>2013</v>
      </c>
      <c r="G1969" s="9" t="s">
        <v>1382</v>
      </c>
      <c r="H1969" s="9" t="s">
        <v>20</v>
      </c>
      <c r="I1969" s="9">
        <v>1</v>
      </c>
      <c r="J1969" s="9" t="s">
        <v>1382</v>
      </c>
      <c r="K1969" s="9" t="s">
        <v>658</v>
      </c>
      <c r="L1969" s="9">
        <v>0</v>
      </c>
      <c r="M1969" s="9" t="s">
        <v>14</v>
      </c>
      <c r="N1969" s="9" t="s">
        <v>19</v>
      </c>
      <c r="P1969" s="9">
        <v>3</v>
      </c>
      <c r="Q1969" s="9">
        <v>0</v>
      </c>
      <c r="R1969" s="9">
        <v>0</v>
      </c>
      <c r="S1969" s="9">
        <v>0</v>
      </c>
      <c r="U1969" s="9">
        <v>0</v>
      </c>
      <c r="V1969" s="9">
        <v>0</v>
      </c>
      <c r="W1969" s="9" t="s">
        <v>20</v>
      </c>
      <c r="Y1969" s="9" t="s">
        <v>1677</v>
      </c>
      <c r="Z1969" s="9">
        <v>16</v>
      </c>
      <c r="AA1969" s="9">
        <v>128</v>
      </c>
      <c r="AB1969" s="9" t="s">
        <v>20</v>
      </c>
      <c r="AC1969" s="9" t="s">
        <v>20</v>
      </c>
      <c r="AD1969" s="9" t="s">
        <v>20</v>
      </c>
      <c r="AE1969" s="9" t="s">
        <v>20</v>
      </c>
      <c r="AF1969" s="9" t="s">
        <v>20</v>
      </c>
      <c r="AG1969" s="9" t="s">
        <v>20</v>
      </c>
      <c r="AH1969" s="9" t="s">
        <v>20</v>
      </c>
      <c r="AI1969" s="9">
        <v>0</v>
      </c>
      <c r="AK1969" s="9">
        <v>1</v>
      </c>
      <c r="AL1969" s="9">
        <v>0</v>
      </c>
      <c r="AM1969" s="9">
        <v>1</v>
      </c>
      <c r="AN1969" s="9">
        <v>2</v>
      </c>
      <c r="AO1969" s="9">
        <v>0</v>
      </c>
      <c r="AQ1969" s="9">
        <v>1</v>
      </c>
      <c r="AR1969" s="9">
        <v>1</v>
      </c>
      <c r="AS1969" s="9">
        <v>1</v>
      </c>
      <c r="AT1969" s="9">
        <v>1</v>
      </c>
      <c r="AU1969" s="9">
        <v>2</v>
      </c>
      <c r="AV1969" s="9">
        <v>0</v>
      </c>
      <c r="AW1969" s="9"/>
      <c r="AX1969" s="9"/>
      <c r="BA1969" s="63" t="s">
        <v>2500</v>
      </c>
      <c r="BB1969" s="6" t="s">
        <v>1857</v>
      </c>
      <c r="BC1969" s="9"/>
      <c r="BD1969" s="9"/>
      <c r="BE1969" s="9"/>
      <c r="BF1969" s="9"/>
      <c r="BG1969" s="9"/>
      <c r="BI1969" t="s">
        <v>3146</v>
      </c>
    </row>
    <row r="1970" spans="1:61" x14ac:dyDescent="0.25">
      <c r="A1970" s="23" t="s">
        <v>658</v>
      </c>
      <c r="B1970" s="9" t="s">
        <v>767</v>
      </c>
      <c r="C1970" s="9" t="str">
        <f>VLOOKUP(Tabelle1[[#This Row],[bank_name]],list_all_banks!$B$1:$C$691,2,FALSE)</f>
        <v>FR493455042</v>
      </c>
      <c r="D1970" s="6" t="s">
        <v>768</v>
      </c>
      <c r="E1970" s="42" t="str">
        <f t="shared" si="30"/>
        <v>31.12.2013</v>
      </c>
      <c r="F1970">
        <v>2013</v>
      </c>
      <c r="G1970" t="s">
        <v>1382</v>
      </c>
      <c r="H1970" t="s">
        <v>20</v>
      </c>
      <c r="I1970">
        <v>1</v>
      </c>
      <c r="J1970" t="s">
        <v>1382</v>
      </c>
      <c r="K1970" t="s">
        <v>658</v>
      </c>
      <c r="L1970">
        <v>0</v>
      </c>
      <c r="M1970" t="s">
        <v>14</v>
      </c>
      <c r="N1970" t="s">
        <v>19</v>
      </c>
      <c r="P1970">
        <v>3</v>
      </c>
      <c r="Q1970">
        <v>0</v>
      </c>
      <c r="R1970">
        <v>0</v>
      </c>
      <c r="S1970">
        <v>0</v>
      </c>
      <c r="U1970">
        <v>0</v>
      </c>
      <c r="V1970">
        <v>0</v>
      </c>
      <c r="W1970" t="s">
        <v>20</v>
      </c>
      <c r="Y1970" t="s">
        <v>1678</v>
      </c>
      <c r="Z1970">
        <v>10</v>
      </c>
      <c r="AA1970">
        <v>12</v>
      </c>
      <c r="AB1970" t="s">
        <v>20</v>
      </c>
      <c r="AC1970" t="s">
        <v>20</v>
      </c>
      <c r="AD1970" t="s">
        <v>20</v>
      </c>
      <c r="AE1970" t="s">
        <v>20</v>
      </c>
      <c r="AF1970" t="s">
        <v>20</v>
      </c>
      <c r="AG1970" t="s">
        <v>20</v>
      </c>
      <c r="AH1970" t="s">
        <v>20</v>
      </c>
      <c r="AI1970">
        <v>0</v>
      </c>
      <c r="AK1970">
        <v>1</v>
      </c>
      <c r="AL1970">
        <v>0</v>
      </c>
      <c r="AM1970">
        <v>1</v>
      </c>
      <c r="AN1970">
        <v>2</v>
      </c>
      <c r="AO1970">
        <v>0</v>
      </c>
      <c r="AQ1970">
        <v>1</v>
      </c>
      <c r="AR1970">
        <v>1</v>
      </c>
      <c r="AS1970">
        <v>1</v>
      </c>
      <c r="AT1970">
        <v>1</v>
      </c>
      <c r="AU1970">
        <v>2</v>
      </c>
      <c r="AV1970">
        <v>0</v>
      </c>
      <c r="BA1970" s="14" t="s">
        <v>2501</v>
      </c>
      <c r="BB1970" s="6" t="s">
        <v>1857</v>
      </c>
      <c r="BG1970" s="9"/>
      <c r="BI1970" t="s">
        <v>3146</v>
      </c>
    </row>
    <row r="1971" spans="1:61" x14ac:dyDescent="0.25">
      <c r="A1971" s="23" t="s">
        <v>658</v>
      </c>
      <c r="B1971" t="s">
        <v>767</v>
      </c>
      <c r="C1971" t="str">
        <f>VLOOKUP(Tabelle1[[#This Row],[bank_name]],list_all_banks!$B$1:$C$691,2,FALSE)</f>
        <v>FR493455042</v>
      </c>
      <c r="D1971" s="6" t="s">
        <v>768</v>
      </c>
      <c r="E1971" s="42" t="str">
        <f t="shared" si="30"/>
        <v>31.12.2013</v>
      </c>
      <c r="F1971">
        <v>2013</v>
      </c>
      <c r="G1971" t="s">
        <v>1382</v>
      </c>
      <c r="H1971" t="s">
        <v>20</v>
      </c>
      <c r="I1971">
        <v>1</v>
      </c>
      <c r="J1971" t="s">
        <v>1382</v>
      </c>
      <c r="K1971" t="s">
        <v>658</v>
      </c>
      <c r="L1971">
        <v>0</v>
      </c>
      <c r="M1971" t="s">
        <v>14</v>
      </c>
      <c r="N1971" t="s">
        <v>19</v>
      </c>
      <c r="P1971">
        <v>3</v>
      </c>
      <c r="Q1971">
        <v>0</v>
      </c>
      <c r="R1971">
        <v>0</v>
      </c>
      <c r="S1971">
        <v>0</v>
      </c>
      <c r="U1971">
        <v>0</v>
      </c>
      <c r="V1971">
        <v>0</v>
      </c>
      <c r="W1971" t="s">
        <v>20</v>
      </c>
      <c r="Y1971" t="s">
        <v>264</v>
      </c>
      <c r="Z1971">
        <v>1</v>
      </c>
      <c r="AA1971">
        <v>6</v>
      </c>
      <c r="AB1971" t="s">
        <v>20</v>
      </c>
      <c r="AC1971" t="s">
        <v>20</v>
      </c>
      <c r="AD1971" t="s">
        <v>20</v>
      </c>
      <c r="AE1971" t="s">
        <v>20</v>
      </c>
      <c r="AF1971" t="s">
        <v>20</v>
      </c>
      <c r="AG1971" t="s">
        <v>20</v>
      </c>
      <c r="AH1971" t="s">
        <v>20</v>
      </c>
      <c r="AI1971">
        <v>0</v>
      </c>
      <c r="AK1971">
        <v>1</v>
      </c>
      <c r="AL1971">
        <v>0</v>
      </c>
      <c r="AM1971">
        <v>1</v>
      </c>
      <c r="AN1971">
        <v>2</v>
      </c>
      <c r="AO1971">
        <v>0</v>
      </c>
      <c r="AQ1971">
        <v>1</v>
      </c>
      <c r="AR1971">
        <v>1</v>
      </c>
      <c r="AS1971">
        <v>1</v>
      </c>
      <c r="AT1971">
        <v>1</v>
      </c>
      <c r="AU1971">
        <v>2</v>
      </c>
      <c r="AV1971">
        <v>0</v>
      </c>
      <c r="BA1971" s="14" t="s">
        <v>2467</v>
      </c>
      <c r="BB1971" s="6" t="s">
        <v>1857</v>
      </c>
      <c r="BG1971" s="9"/>
      <c r="BI1971" t="s">
        <v>3146</v>
      </c>
    </row>
    <row r="1972" spans="1:61" x14ac:dyDescent="0.25">
      <c r="A1972" s="23" t="s">
        <v>658</v>
      </c>
      <c r="B1972" t="s">
        <v>767</v>
      </c>
      <c r="C1972" t="str">
        <f>VLOOKUP(Tabelle1[[#This Row],[bank_name]],list_all_banks!$B$1:$C$691,2,FALSE)</f>
        <v>FR493455042</v>
      </c>
      <c r="D1972" s="6" t="s">
        <v>768</v>
      </c>
      <c r="E1972" s="42" t="str">
        <f t="shared" si="30"/>
        <v>31.12.2013</v>
      </c>
      <c r="F1972">
        <v>2013</v>
      </c>
      <c r="G1972" t="s">
        <v>1382</v>
      </c>
      <c r="H1972" t="s">
        <v>20</v>
      </c>
      <c r="I1972">
        <v>1</v>
      </c>
      <c r="J1972" t="s">
        <v>1382</v>
      </c>
      <c r="K1972" t="s">
        <v>658</v>
      </c>
      <c r="L1972">
        <v>0</v>
      </c>
      <c r="M1972" t="s">
        <v>14</v>
      </c>
      <c r="N1972" t="s">
        <v>19</v>
      </c>
      <c r="P1972">
        <v>3</v>
      </c>
      <c r="Q1972">
        <v>0</v>
      </c>
      <c r="R1972">
        <v>0</v>
      </c>
      <c r="S1972">
        <v>0</v>
      </c>
      <c r="U1972">
        <v>0</v>
      </c>
      <c r="V1972">
        <v>0</v>
      </c>
      <c r="W1972" t="s">
        <v>20</v>
      </c>
      <c r="Y1972" t="s">
        <v>1679</v>
      </c>
      <c r="Z1972">
        <v>5</v>
      </c>
      <c r="AA1972">
        <v>43</v>
      </c>
      <c r="AB1972" t="s">
        <v>20</v>
      </c>
      <c r="AC1972" t="s">
        <v>20</v>
      </c>
      <c r="AD1972" t="s">
        <v>20</v>
      </c>
      <c r="AE1972" t="s">
        <v>20</v>
      </c>
      <c r="AF1972" t="s">
        <v>20</v>
      </c>
      <c r="AG1972" t="s">
        <v>20</v>
      </c>
      <c r="AH1972" t="s">
        <v>20</v>
      </c>
      <c r="AI1972">
        <v>0</v>
      </c>
      <c r="AK1972">
        <v>1</v>
      </c>
      <c r="AL1972">
        <v>0</v>
      </c>
      <c r="AM1972">
        <v>1</v>
      </c>
      <c r="AN1972">
        <v>2</v>
      </c>
      <c r="AO1972">
        <v>0</v>
      </c>
      <c r="AQ1972">
        <v>1</v>
      </c>
      <c r="AR1972">
        <v>1</v>
      </c>
      <c r="AS1972">
        <v>1</v>
      </c>
      <c r="AT1972">
        <v>1</v>
      </c>
      <c r="AU1972">
        <v>2</v>
      </c>
      <c r="AV1972">
        <v>0</v>
      </c>
      <c r="BA1972" s="14" t="s">
        <v>2502</v>
      </c>
      <c r="BB1972" s="6" t="s">
        <v>1857</v>
      </c>
      <c r="BG1972" s="9"/>
      <c r="BI1972" t="s">
        <v>3146</v>
      </c>
    </row>
    <row r="1973" spans="1:61" x14ac:dyDescent="0.25">
      <c r="A1973" s="23" t="s">
        <v>658</v>
      </c>
      <c r="B1973" t="s">
        <v>767</v>
      </c>
      <c r="C1973" t="str">
        <f>VLOOKUP(Tabelle1[[#This Row],[bank_name]],list_all_banks!$B$1:$C$691,2,FALSE)</f>
        <v>FR493455042</v>
      </c>
      <c r="D1973" s="6" t="s">
        <v>768</v>
      </c>
      <c r="E1973" s="42" t="str">
        <f t="shared" ref="E1973:E2036" si="31">CONCATENATE($E$2,F1973)</f>
        <v>31.12.2013</v>
      </c>
      <c r="F1973">
        <v>2013</v>
      </c>
      <c r="G1973" t="s">
        <v>1382</v>
      </c>
      <c r="H1973" t="s">
        <v>20</v>
      </c>
      <c r="I1973">
        <v>1</v>
      </c>
      <c r="J1973" t="s">
        <v>1382</v>
      </c>
      <c r="K1973" t="s">
        <v>658</v>
      </c>
      <c r="L1973">
        <v>0</v>
      </c>
      <c r="M1973" t="s">
        <v>14</v>
      </c>
      <c r="N1973" t="s">
        <v>19</v>
      </c>
      <c r="P1973">
        <v>3</v>
      </c>
      <c r="Q1973">
        <v>0</v>
      </c>
      <c r="R1973">
        <v>0</v>
      </c>
      <c r="S1973">
        <v>0</v>
      </c>
      <c r="U1973">
        <v>0</v>
      </c>
      <c r="V1973">
        <v>0</v>
      </c>
      <c r="W1973" t="s">
        <v>20</v>
      </c>
      <c r="Y1973" t="s">
        <v>1749</v>
      </c>
      <c r="Z1973">
        <v>1</v>
      </c>
      <c r="AA1973">
        <v>22</v>
      </c>
      <c r="AB1973" t="s">
        <v>20</v>
      </c>
      <c r="AC1973" t="s">
        <v>20</v>
      </c>
      <c r="AD1973" t="s">
        <v>20</v>
      </c>
      <c r="AE1973" t="s">
        <v>20</v>
      </c>
      <c r="AF1973" t="s">
        <v>20</v>
      </c>
      <c r="AG1973" t="s">
        <v>20</v>
      </c>
      <c r="AH1973" t="s">
        <v>20</v>
      </c>
      <c r="AI1973">
        <v>0</v>
      </c>
      <c r="AK1973">
        <v>1</v>
      </c>
      <c r="AL1973">
        <v>0</v>
      </c>
      <c r="AM1973">
        <v>1</v>
      </c>
      <c r="AN1973">
        <v>2</v>
      </c>
      <c r="AO1973">
        <v>0</v>
      </c>
      <c r="AQ1973">
        <v>1</v>
      </c>
      <c r="AR1973">
        <v>1</v>
      </c>
      <c r="AS1973">
        <v>1</v>
      </c>
      <c r="AT1973">
        <v>1</v>
      </c>
      <c r="AU1973">
        <v>2</v>
      </c>
      <c r="AV1973">
        <v>0</v>
      </c>
      <c r="BA1973" s="14" t="s">
        <v>2503</v>
      </c>
      <c r="BB1973" s="6" t="s">
        <v>1857</v>
      </c>
      <c r="BG1973" s="9"/>
      <c r="BI1973" t="s">
        <v>3146</v>
      </c>
    </row>
    <row r="1974" spans="1:61" x14ac:dyDescent="0.25">
      <c r="A1974" s="51" t="s">
        <v>658</v>
      </c>
      <c r="B1974" s="9" t="s">
        <v>767</v>
      </c>
      <c r="C1974" s="9" t="str">
        <f>VLOOKUP(Tabelle1[[#This Row],[bank_name]],list_all_banks!$B$1:$C$691,2,FALSE)</f>
        <v>FR493455042</v>
      </c>
      <c r="D1974" s="6" t="s">
        <v>768</v>
      </c>
      <c r="E1974" s="42" t="str">
        <f t="shared" si="31"/>
        <v>31.12.2013</v>
      </c>
      <c r="F1974" s="9">
        <v>2013</v>
      </c>
      <c r="G1974" s="9" t="s">
        <v>1382</v>
      </c>
      <c r="H1974" s="9" t="s">
        <v>20</v>
      </c>
      <c r="I1974" s="9">
        <v>1</v>
      </c>
      <c r="J1974" s="9" t="s">
        <v>1382</v>
      </c>
      <c r="K1974" s="9" t="s">
        <v>658</v>
      </c>
      <c r="L1974" s="9">
        <v>0</v>
      </c>
      <c r="M1974" s="9" t="s">
        <v>14</v>
      </c>
      <c r="N1974" s="9" t="s">
        <v>19</v>
      </c>
      <c r="P1974" s="9">
        <v>3</v>
      </c>
      <c r="Q1974" s="9">
        <v>0</v>
      </c>
      <c r="R1974" s="9">
        <v>0</v>
      </c>
      <c r="S1974" s="9">
        <v>0</v>
      </c>
      <c r="U1974" s="9">
        <v>0</v>
      </c>
      <c r="V1974" s="9">
        <v>0</v>
      </c>
      <c r="W1974" s="9" t="s">
        <v>20</v>
      </c>
      <c r="Y1974" s="9" t="s">
        <v>1650</v>
      </c>
      <c r="Z1974" s="9">
        <v>1842</v>
      </c>
      <c r="AA1974" s="9">
        <v>2815</v>
      </c>
      <c r="AB1974" s="9" t="s">
        <v>20</v>
      </c>
      <c r="AC1974" s="9" t="s">
        <v>20</v>
      </c>
      <c r="AD1974" s="9" t="s">
        <v>20</v>
      </c>
      <c r="AE1974" s="9" t="s">
        <v>20</v>
      </c>
      <c r="AF1974" s="9" t="s">
        <v>20</v>
      </c>
      <c r="AG1974" s="9" t="s">
        <v>20</v>
      </c>
      <c r="AH1974" s="9" t="s">
        <v>20</v>
      </c>
      <c r="AI1974" s="9">
        <v>0</v>
      </c>
      <c r="AK1974" s="9">
        <v>1</v>
      </c>
      <c r="AL1974" s="9">
        <v>0</v>
      </c>
      <c r="AM1974" s="9">
        <v>1</v>
      </c>
      <c r="AN1974" s="9">
        <v>2</v>
      </c>
      <c r="AO1974" s="9">
        <v>0</v>
      </c>
      <c r="AQ1974" s="9">
        <v>1</v>
      </c>
      <c r="AR1974" s="9">
        <v>1</v>
      </c>
      <c r="AS1974" s="9">
        <v>1</v>
      </c>
      <c r="AT1974" s="9">
        <v>1</v>
      </c>
      <c r="AU1974" s="9">
        <v>2</v>
      </c>
      <c r="AV1974" s="9">
        <v>0</v>
      </c>
      <c r="AW1974" s="9"/>
      <c r="AX1974" s="9"/>
      <c r="BA1974" s="63" t="s">
        <v>2522</v>
      </c>
      <c r="BB1974" s="6" t="s">
        <v>1857</v>
      </c>
      <c r="BC1974" s="9"/>
      <c r="BD1974" s="9"/>
      <c r="BE1974" s="9"/>
      <c r="BF1974" s="9"/>
      <c r="BG1974" s="9"/>
      <c r="BI1974" t="s">
        <v>3146</v>
      </c>
    </row>
    <row r="1975" spans="1:61" x14ac:dyDescent="0.25">
      <c r="A1975" s="23" t="s">
        <v>658</v>
      </c>
      <c r="B1975" t="s">
        <v>767</v>
      </c>
      <c r="C1975" t="str">
        <f>VLOOKUP(Tabelle1[[#This Row],[bank_name]],list_all_banks!$B$1:$C$691,2,FALSE)</f>
        <v>FR493455042</v>
      </c>
      <c r="D1975" s="6" t="s">
        <v>768</v>
      </c>
      <c r="E1975" s="42" t="str">
        <f t="shared" si="31"/>
        <v>31.12.2013</v>
      </c>
      <c r="F1975">
        <v>2013</v>
      </c>
      <c r="G1975" t="s">
        <v>1382</v>
      </c>
      <c r="H1975" t="s">
        <v>20</v>
      </c>
      <c r="I1975">
        <v>1</v>
      </c>
      <c r="J1975" t="s">
        <v>1382</v>
      </c>
      <c r="K1975" t="s">
        <v>658</v>
      </c>
      <c r="L1975">
        <v>0</v>
      </c>
      <c r="M1975" t="s">
        <v>14</v>
      </c>
      <c r="N1975" t="s">
        <v>19</v>
      </c>
      <c r="P1975">
        <v>3</v>
      </c>
      <c r="Q1975">
        <v>0</v>
      </c>
      <c r="R1975">
        <v>0</v>
      </c>
      <c r="S1975">
        <v>0</v>
      </c>
      <c r="U1975">
        <v>0</v>
      </c>
      <c r="V1975">
        <v>0</v>
      </c>
      <c r="W1975" t="s">
        <v>20</v>
      </c>
      <c r="Y1975" t="s">
        <v>1656</v>
      </c>
      <c r="Z1975">
        <v>-9</v>
      </c>
      <c r="AA1975">
        <v>0</v>
      </c>
      <c r="AB1975" t="s">
        <v>20</v>
      </c>
      <c r="AC1975" t="s">
        <v>20</v>
      </c>
      <c r="AD1975" t="s">
        <v>20</v>
      </c>
      <c r="AE1975" t="s">
        <v>20</v>
      </c>
      <c r="AF1975" t="s">
        <v>20</v>
      </c>
      <c r="AG1975" t="s">
        <v>20</v>
      </c>
      <c r="AH1975" t="s">
        <v>20</v>
      </c>
      <c r="AI1975">
        <v>0</v>
      </c>
      <c r="AK1975">
        <v>1</v>
      </c>
      <c r="AL1975">
        <v>0</v>
      </c>
      <c r="AM1975">
        <v>1</v>
      </c>
      <c r="AN1975">
        <v>2</v>
      </c>
      <c r="AO1975">
        <v>0</v>
      </c>
      <c r="AQ1975">
        <v>1</v>
      </c>
      <c r="AR1975">
        <v>1</v>
      </c>
      <c r="AS1975">
        <v>1</v>
      </c>
      <c r="AT1975">
        <v>1</v>
      </c>
      <c r="AU1975">
        <v>2</v>
      </c>
      <c r="AV1975">
        <v>0</v>
      </c>
      <c r="BA1975" s="14" t="s">
        <v>2463</v>
      </c>
      <c r="BB1975" s="6" t="s">
        <v>1857</v>
      </c>
      <c r="BG1975" s="9"/>
      <c r="BI1975" t="s">
        <v>3146</v>
      </c>
    </row>
    <row r="1976" spans="1:61" x14ac:dyDescent="0.25">
      <c r="A1976" s="23" t="s">
        <v>658</v>
      </c>
      <c r="B1976" t="s">
        <v>767</v>
      </c>
      <c r="C1976" t="str">
        <f>VLOOKUP(Tabelle1[[#This Row],[bank_name]],list_all_banks!$B$1:$C$691,2,FALSE)</f>
        <v>FR493455042</v>
      </c>
      <c r="D1976" s="6" t="s">
        <v>768</v>
      </c>
      <c r="E1976" s="42" t="str">
        <f t="shared" si="31"/>
        <v>31.12.2013</v>
      </c>
      <c r="F1976">
        <v>2013</v>
      </c>
      <c r="G1976" t="s">
        <v>1382</v>
      </c>
      <c r="H1976" t="s">
        <v>20</v>
      </c>
      <c r="I1976">
        <v>1</v>
      </c>
      <c r="J1976" t="s">
        <v>1382</v>
      </c>
      <c r="K1976" t="s">
        <v>658</v>
      </c>
      <c r="L1976">
        <v>0</v>
      </c>
      <c r="M1976" t="s">
        <v>14</v>
      </c>
      <c r="N1976" t="s">
        <v>19</v>
      </c>
      <c r="P1976">
        <v>3</v>
      </c>
      <c r="Q1976">
        <v>0</v>
      </c>
      <c r="R1976">
        <v>0</v>
      </c>
      <c r="S1976">
        <v>0</v>
      </c>
      <c r="U1976">
        <v>0</v>
      </c>
      <c r="V1976">
        <v>0</v>
      </c>
      <c r="W1976" t="s">
        <v>20</v>
      </c>
      <c r="Y1976" t="s">
        <v>1683</v>
      </c>
      <c r="Z1976">
        <v>2</v>
      </c>
      <c r="AA1976">
        <v>45</v>
      </c>
      <c r="AB1976" t="s">
        <v>20</v>
      </c>
      <c r="AC1976" t="s">
        <v>20</v>
      </c>
      <c r="AD1976" t="s">
        <v>20</v>
      </c>
      <c r="AE1976" t="s">
        <v>20</v>
      </c>
      <c r="AF1976" t="s">
        <v>20</v>
      </c>
      <c r="AG1976" t="s">
        <v>20</v>
      </c>
      <c r="AH1976" t="s">
        <v>20</v>
      </c>
      <c r="AI1976">
        <v>0</v>
      </c>
      <c r="AK1976">
        <v>1</v>
      </c>
      <c r="AL1976">
        <v>0</v>
      </c>
      <c r="AM1976">
        <v>1</v>
      </c>
      <c r="AN1976">
        <v>2</v>
      </c>
      <c r="AO1976">
        <v>0</v>
      </c>
      <c r="AQ1976">
        <v>1</v>
      </c>
      <c r="AR1976">
        <v>1</v>
      </c>
      <c r="AS1976">
        <v>1</v>
      </c>
      <c r="AT1976">
        <v>1</v>
      </c>
      <c r="AU1976">
        <v>2</v>
      </c>
      <c r="AV1976">
        <v>0</v>
      </c>
      <c r="BA1976" s="14" t="s">
        <v>2504</v>
      </c>
      <c r="BB1976" s="6" t="s">
        <v>1857</v>
      </c>
      <c r="BG1976" s="9"/>
      <c r="BI1976" t="s">
        <v>3146</v>
      </c>
    </row>
    <row r="1977" spans="1:61" x14ac:dyDescent="0.25">
      <c r="A1977" s="23" t="s">
        <v>658</v>
      </c>
      <c r="B1977" t="s">
        <v>767</v>
      </c>
      <c r="C1977" t="str">
        <f>VLOOKUP(Tabelle1[[#This Row],[bank_name]],list_all_banks!$B$1:$C$691,2,FALSE)</f>
        <v>FR493455042</v>
      </c>
      <c r="D1977" s="6" t="s">
        <v>768</v>
      </c>
      <c r="E1977" s="42" t="str">
        <f t="shared" si="31"/>
        <v>31.12.2013</v>
      </c>
      <c r="F1977">
        <v>2013</v>
      </c>
      <c r="G1977" t="s">
        <v>1382</v>
      </c>
      <c r="H1977" t="s">
        <v>20</v>
      </c>
      <c r="I1977">
        <v>1</v>
      </c>
      <c r="J1977" t="s">
        <v>1382</v>
      </c>
      <c r="K1977" t="s">
        <v>658</v>
      </c>
      <c r="L1977">
        <v>0</v>
      </c>
      <c r="M1977" t="s">
        <v>14</v>
      </c>
      <c r="N1977" t="s">
        <v>19</v>
      </c>
      <c r="P1977">
        <v>3</v>
      </c>
      <c r="Q1977">
        <v>0</v>
      </c>
      <c r="R1977">
        <v>0</v>
      </c>
      <c r="S1977">
        <v>0</v>
      </c>
      <c r="U1977">
        <v>0</v>
      </c>
      <c r="V1977">
        <v>0</v>
      </c>
      <c r="W1977" t="s">
        <v>20</v>
      </c>
      <c r="Y1977" t="s">
        <v>1633</v>
      </c>
      <c r="Z1977">
        <v>18</v>
      </c>
      <c r="AA1977">
        <v>14</v>
      </c>
      <c r="AB1977" t="s">
        <v>20</v>
      </c>
      <c r="AC1977" t="s">
        <v>20</v>
      </c>
      <c r="AD1977" t="s">
        <v>20</v>
      </c>
      <c r="AE1977" t="s">
        <v>20</v>
      </c>
      <c r="AF1977" t="s">
        <v>20</v>
      </c>
      <c r="AG1977" t="s">
        <v>20</v>
      </c>
      <c r="AH1977" t="s">
        <v>20</v>
      </c>
      <c r="AI1977">
        <v>0</v>
      </c>
      <c r="AK1977">
        <v>1</v>
      </c>
      <c r="AL1977">
        <v>0</v>
      </c>
      <c r="AM1977">
        <v>1</v>
      </c>
      <c r="AN1977">
        <v>2</v>
      </c>
      <c r="AO1977">
        <v>0</v>
      </c>
      <c r="AQ1977">
        <v>1</v>
      </c>
      <c r="AR1977">
        <v>1</v>
      </c>
      <c r="AS1977">
        <v>1</v>
      </c>
      <c r="AT1977">
        <v>1</v>
      </c>
      <c r="AU1977">
        <v>2</v>
      </c>
      <c r="AV1977">
        <v>0</v>
      </c>
      <c r="BA1977" s="14" t="s">
        <v>2505</v>
      </c>
      <c r="BB1977" s="6" t="s">
        <v>1857</v>
      </c>
      <c r="BG1977" s="9"/>
      <c r="BI1977" t="s">
        <v>3146</v>
      </c>
    </row>
    <row r="1978" spans="1:61" x14ac:dyDescent="0.25">
      <c r="A1978" s="23" t="s">
        <v>658</v>
      </c>
      <c r="B1978" t="s">
        <v>767</v>
      </c>
      <c r="C1978" t="str">
        <f>VLOOKUP(Tabelle1[[#This Row],[bank_name]],list_all_banks!$B$1:$C$691,2,FALSE)</f>
        <v>FR493455042</v>
      </c>
      <c r="D1978" s="6" t="s">
        <v>768</v>
      </c>
      <c r="E1978" s="42" t="str">
        <f t="shared" si="31"/>
        <v>31.12.2013</v>
      </c>
      <c r="F1978">
        <v>2013</v>
      </c>
      <c r="G1978" t="s">
        <v>1382</v>
      </c>
      <c r="H1978" t="s">
        <v>20</v>
      </c>
      <c r="I1978">
        <v>1</v>
      </c>
      <c r="J1978" t="s">
        <v>1382</v>
      </c>
      <c r="K1978" t="s">
        <v>658</v>
      </c>
      <c r="L1978">
        <v>0</v>
      </c>
      <c r="M1978" t="s">
        <v>14</v>
      </c>
      <c r="N1978" t="s">
        <v>19</v>
      </c>
      <c r="P1978">
        <v>3</v>
      </c>
      <c r="Q1978">
        <v>0</v>
      </c>
      <c r="R1978">
        <v>0</v>
      </c>
      <c r="S1978">
        <v>0</v>
      </c>
      <c r="U1978">
        <v>0</v>
      </c>
      <c r="V1978">
        <v>0</v>
      </c>
      <c r="W1978" t="s">
        <v>20</v>
      </c>
      <c r="Y1978" t="s">
        <v>1750</v>
      </c>
      <c r="Z1978">
        <v>0</v>
      </c>
      <c r="AA1978">
        <v>0</v>
      </c>
      <c r="AB1978" t="s">
        <v>20</v>
      </c>
      <c r="AC1978" t="s">
        <v>20</v>
      </c>
      <c r="AD1978" t="s">
        <v>20</v>
      </c>
      <c r="AE1978" t="s">
        <v>20</v>
      </c>
      <c r="AF1978" t="s">
        <v>20</v>
      </c>
      <c r="AG1978" t="s">
        <v>20</v>
      </c>
      <c r="AH1978" t="s">
        <v>20</v>
      </c>
      <c r="AI1978">
        <v>0</v>
      </c>
      <c r="AK1978">
        <v>1</v>
      </c>
      <c r="AL1978">
        <v>0</v>
      </c>
      <c r="AM1978">
        <v>1</v>
      </c>
      <c r="AN1978">
        <v>2</v>
      </c>
      <c r="AO1978">
        <v>0</v>
      </c>
      <c r="AQ1978">
        <v>1</v>
      </c>
      <c r="AR1978">
        <v>1</v>
      </c>
      <c r="AS1978">
        <v>1</v>
      </c>
      <c r="AT1978">
        <v>1</v>
      </c>
      <c r="AU1978">
        <v>2</v>
      </c>
      <c r="AV1978">
        <v>0</v>
      </c>
      <c r="BA1978" s="14" t="s">
        <v>2506</v>
      </c>
      <c r="BB1978" s="6" t="s">
        <v>1857</v>
      </c>
      <c r="BG1978" s="9"/>
      <c r="BI1978" t="s">
        <v>3146</v>
      </c>
    </row>
    <row r="1979" spans="1:61" x14ac:dyDescent="0.25">
      <c r="A1979" s="23" t="s">
        <v>658</v>
      </c>
      <c r="B1979" t="s">
        <v>767</v>
      </c>
      <c r="C1979" t="str">
        <f>VLOOKUP(Tabelle1[[#This Row],[bank_name]],list_all_banks!$B$1:$C$691,2,FALSE)</f>
        <v>FR493455042</v>
      </c>
      <c r="D1979" s="6" t="s">
        <v>768</v>
      </c>
      <c r="E1979" s="42" t="str">
        <f t="shared" si="31"/>
        <v>31.12.2013</v>
      </c>
      <c r="F1979">
        <v>2013</v>
      </c>
      <c r="G1979" t="s">
        <v>1382</v>
      </c>
      <c r="H1979" t="s">
        <v>20</v>
      </c>
      <c r="I1979">
        <v>1</v>
      </c>
      <c r="J1979" t="s">
        <v>1382</v>
      </c>
      <c r="K1979" t="s">
        <v>658</v>
      </c>
      <c r="L1979">
        <v>0</v>
      </c>
      <c r="M1979" t="s">
        <v>14</v>
      </c>
      <c r="N1979" t="s">
        <v>19</v>
      </c>
      <c r="P1979">
        <v>3</v>
      </c>
      <c r="Q1979">
        <v>0</v>
      </c>
      <c r="R1979">
        <v>0</v>
      </c>
      <c r="S1979">
        <v>0</v>
      </c>
      <c r="U1979">
        <v>0</v>
      </c>
      <c r="V1979">
        <v>0</v>
      </c>
      <c r="W1979" t="s">
        <v>20</v>
      </c>
      <c r="Y1979" t="s">
        <v>1660</v>
      </c>
      <c r="Z1979">
        <v>12</v>
      </c>
      <c r="AA1979">
        <v>48</v>
      </c>
      <c r="AB1979" t="s">
        <v>20</v>
      </c>
      <c r="AC1979" t="s">
        <v>20</v>
      </c>
      <c r="AD1979" t="s">
        <v>20</v>
      </c>
      <c r="AE1979" t="s">
        <v>20</v>
      </c>
      <c r="AF1979" t="s">
        <v>20</v>
      </c>
      <c r="AG1979" t="s">
        <v>20</v>
      </c>
      <c r="AH1979" t="s">
        <v>20</v>
      </c>
      <c r="AI1979">
        <v>0</v>
      </c>
      <c r="AK1979">
        <v>1</v>
      </c>
      <c r="AL1979">
        <v>0</v>
      </c>
      <c r="AM1979">
        <v>1</v>
      </c>
      <c r="AN1979">
        <v>2</v>
      </c>
      <c r="AO1979">
        <v>0</v>
      </c>
      <c r="AQ1979">
        <v>1</v>
      </c>
      <c r="AR1979">
        <v>1</v>
      </c>
      <c r="AS1979">
        <v>1</v>
      </c>
      <c r="AT1979">
        <v>1</v>
      </c>
      <c r="AU1979">
        <v>2</v>
      </c>
      <c r="AV1979">
        <v>0</v>
      </c>
      <c r="BA1979" s="14" t="s">
        <v>2507</v>
      </c>
      <c r="BB1979" s="6" t="s">
        <v>1857</v>
      </c>
      <c r="BG1979" s="9"/>
      <c r="BI1979" t="s">
        <v>3146</v>
      </c>
    </row>
    <row r="1980" spans="1:61" x14ac:dyDescent="0.25">
      <c r="A1980" s="23" t="s">
        <v>658</v>
      </c>
      <c r="B1980" t="s">
        <v>767</v>
      </c>
      <c r="C1980" t="str">
        <f>VLOOKUP(Tabelle1[[#This Row],[bank_name]],list_all_banks!$B$1:$C$691,2,FALSE)</f>
        <v>FR493455042</v>
      </c>
      <c r="D1980" s="6" t="s">
        <v>768</v>
      </c>
      <c r="E1980" s="42" t="str">
        <f t="shared" si="31"/>
        <v>31.12.2013</v>
      </c>
      <c r="F1980">
        <v>2013</v>
      </c>
      <c r="G1980" t="s">
        <v>1382</v>
      </c>
      <c r="H1980" t="s">
        <v>20</v>
      </c>
      <c r="I1980">
        <v>1</v>
      </c>
      <c r="J1980" t="s">
        <v>1382</v>
      </c>
      <c r="K1980" t="s">
        <v>658</v>
      </c>
      <c r="L1980">
        <v>0</v>
      </c>
      <c r="M1980" t="s">
        <v>14</v>
      </c>
      <c r="N1980" t="s">
        <v>19</v>
      </c>
      <c r="P1980">
        <v>3</v>
      </c>
      <c r="Q1980">
        <v>0</v>
      </c>
      <c r="R1980">
        <v>0</v>
      </c>
      <c r="S1980">
        <v>0</v>
      </c>
      <c r="U1980">
        <v>0</v>
      </c>
      <c r="V1980">
        <v>0</v>
      </c>
      <c r="W1980" t="s">
        <v>20</v>
      </c>
      <c r="Y1980" t="s">
        <v>1751</v>
      </c>
      <c r="Z1980">
        <v>1</v>
      </c>
      <c r="AA1980">
        <v>58</v>
      </c>
      <c r="AB1980" t="s">
        <v>20</v>
      </c>
      <c r="AC1980" t="s">
        <v>20</v>
      </c>
      <c r="AD1980" t="s">
        <v>20</v>
      </c>
      <c r="AE1980" t="s">
        <v>20</v>
      </c>
      <c r="AF1980" t="s">
        <v>20</v>
      </c>
      <c r="AG1980" t="s">
        <v>20</v>
      </c>
      <c r="AH1980" t="s">
        <v>20</v>
      </c>
      <c r="AI1980">
        <v>0</v>
      </c>
      <c r="AK1980">
        <v>1</v>
      </c>
      <c r="AL1980">
        <v>0</v>
      </c>
      <c r="AM1980">
        <v>1</v>
      </c>
      <c r="AN1980">
        <v>2</v>
      </c>
      <c r="AO1980">
        <v>0</v>
      </c>
      <c r="AQ1980">
        <v>1</v>
      </c>
      <c r="AR1980">
        <v>1</v>
      </c>
      <c r="AS1980">
        <v>1</v>
      </c>
      <c r="AT1980">
        <v>1</v>
      </c>
      <c r="AU1980">
        <v>2</v>
      </c>
      <c r="AV1980">
        <v>0</v>
      </c>
      <c r="BA1980" s="14" t="s">
        <v>2508</v>
      </c>
      <c r="BB1980" s="6" t="s">
        <v>1857</v>
      </c>
      <c r="BG1980" s="9"/>
      <c r="BI1980" t="s">
        <v>3146</v>
      </c>
    </row>
    <row r="1981" spans="1:61" x14ac:dyDescent="0.25">
      <c r="A1981" s="23" t="s">
        <v>658</v>
      </c>
      <c r="B1981" t="s">
        <v>767</v>
      </c>
      <c r="C1981" t="str">
        <f>VLOOKUP(Tabelle1[[#This Row],[bank_name]],list_all_banks!$B$1:$C$691,2,FALSE)</f>
        <v>FR493455042</v>
      </c>
      <c r="D1981" s="6" t="s">
        <v>768</v>
      </c>
      <c r="E1981" s="42" t="str">
        <f t="shared" si="31"/>
        <v>31.12.2013</v>
      </c>
      <c r="F1981">
        <v>2013</v>
      </c>
      <c r="G1981" t="s">
        <v>1382</v>
      </c>
      <c r="H1981" t="s">
        <v>20</v>
      </c>
      <c r="I1981">
        <v>1</v>
      </c>
      <c r="J1981" t="s">
        <v>1382</v>
      </c>
      <c r="K1981" t="s">
        <v>658</v>
      </c>
      <c r="L1981">
        <v>0</v>
      </c>
      <c r="M1981" t="s">
        <v>14</v>
      </c>
      <c r="N1981" t="s">
        <v>19</v>
      </c>
      <c r="P1981">
        <v>3</v>
      </c>
      <c r="Q1981">
        <v>0</v>
      </c>
      <c r="R1981">
        <v>0</v>
      </c>
      <c r="S1981">
        <v>0</v>
      </c>
      <c r="U1981">
        <v>0</v>
      </c>
      <c r="V1981">
        <v>0</v>
      </c>
      <c r="W1981" t="s">
        <v>20</v>
      </c>
      <c r="Y1981" t="s">
        <v>1657</v>
      </c>
      <c r="Z1981">
        <v>70</v>
      </c>
      <c r="AA1981">
        <v>341</v>
      </c>
      <c r="AB1981" t="s">
        <v>20</v>
      </c>
      <c r="AC1981" t="s">
        <v>20</v>
      </c>
      <c r="AD1981" t="s">
        <v>20</v>
      </c>
      <c r="AE1981" t="s">
        <v>20</v>
      </c>
      <c r="AF1981" t="s">
        <v>20</v>
      </c>
      <c r="AG1981" t="s">
        <v>20</v>
      </c>
      <c r="AH1981" t="s">
        <v>20</v>
      </c>
      <c r="AI1981">
        <v>0</v>
      </c>
      <c r="AK1981">
        <v>1</v>
      </c>
      <c r="AL1981">
        <v>0</v>
      </c>
      <c r="AM1981">
        <v>1</v>
      </c>
      <c r="AN1981">
        <v>2</v>
      </c>
      <c r="AO1981">
        <v>0</v>
      </c>
      <c r="AQ1981">
        <v>1</v>
      </c>
      <c r="AR1981">
        <v>1</v>
      </c>
      <c r="AS1981">
        <v>1</v>
      </c>
      <c r="AT1981">
        <v>1</v>
      </c>
      <c r="AU1981">
        <v>2</v>
      </c>
      <c r="AV1981">
        <v>0</v>
      </c>
      <c r="BA1981" s="14" t="s">
        <v>2509</v>
      </c>
      <c r="BB1981" s="6" t="s">
        <v>1857</v>
      </c>
      <c r="BG1981" s="9"/>
      <c r="BI1981" t="s">
        <v>3146</v>
      </c>
    </row>
    <row r="1982" spans="1:61" x14ac:dyDescent="0.25">
      <c r="A1982" s="51" t="s">
        <v>658</v>
      </c>
      <c r="B1982" s="9" t="s">
        <v>767</v>
      </c>
      <c r="C1982" s="9" t="str">
        <f>VLOOKUP(Tabelle1[[#This Row],[bank_name]],list_all_banks!$B$1:$C$691,2,FALSE)</f>
        <v>FR493455042</v>
      </c>
      <c r="D1982" s="6" t="s">
        <v>768</v>
      </c>
      <c r="E1982" s="42" t="str">
        <f t="shared" si="31"/>
        <v>31.12.2013</v>
      </c>
      <c r="F1982" s="9">
        <v>2013</v>
      </c>
      <c r="G1982" s="9" t="s">
        <v>1382</v>
      </c>
      <c r="H1982" s="9" t="s">
        <v>20</v>
      </c>
      <c r="I1982" s="9">
        <v>1</v>
      </c>
      <c r="J1982" s="9" t="s">
        <v>1382</v>
      </c>
      <c r="K1982" s="9" t="s">
        <v>658</v>
      </c>
      <c r="L1982" s="9">
        <v>0</v>
      </c>
      <c r="M1982" s="9" t="s">
        <v>14</v>
      </c>
      <c r="N1982" s="9" t="s">
        <v>19</v>
      </c>
      <c r="P1982" s="9">
        <v>3</v>
      </c>
      <c r="Q1982" s="9">
        <v>0</v>
      </c>
      <c r="R1982" s="9">
        <v>0</v>
      </c>
      <c r="S1982" s="9">
        <v>0</v>
      </c>
      <c r="U1982" s="9">
        <v>0</v>
      </c>
      <c r="V1982" s="9">
        <v>0</v>
      </c>
      <c r="W1982" s="9" t="s">
        <v>20</v>
      </c>
      <c r="Y1982" s="9" t="s">
        <v>440</v>
      </c>
      <c r="Z1982" s="9">
        <v>15</v>
      </c>
      <c r="AA1982" s="9">
        <v>81</v>
      </c>
      <c r="AB1982" s="9" t="s">
        <v>20</v>
      </c>
      <c r="AC1982" s="9" t="s">
        <v>20</v>
      </c>
      <c r="AD1982" s="9" t="s">
        <v>20</v>
      </c>
      <c r="AE1982" s="9" t="s">
        <v>20</v>
      </c>
      <c r="AF1982" s="9" t="s">
        <v>20</v>
      </c>
      <c r="AG1982" s="9" t="s">
        <v>20</v>
      </c>
      <c r="AH1982" s="9" t="s">
        <v>20</v>
      </c>
      <c r="AI1982" s="9">
        <v>0</v>
      </c>
      <c r="AK1982" s="9">
        <v>1</v>
      </c>
      <c r="AL1982" s="9">
        <v>0</v>
      </c>
      <c r="AM1982" s="9">
        <v>1</v>
      </c>
      <c r="AN1982" s="9">
        <v>2</v>
      </c>
      <c r="AO1982" s="9">
        <v>0</v>
      </c>
      <c r="AQ1982" s="9">
        <v>1</v>
      </c>
      <c r="AR1982" s="9">
        <v>1</v>
      </c>
      <c r="AS1982" s="9">
        <v>1</v>
      </c>
      <c r="AT1982" s="9">
        <v>1</v>
      </c>
      <c r="AU1982" s="9">
        <v>2</v>
      </c>
      <c r="AV1982" s="9">
        <v>0</v>
      </c>
      <c r="AW1982" s="9"/>
      <c r="AX1982" s="9"/>
      <c r="BA1982" s="63" t="s">
        <v>2468</v>
      </c>
      <c r="BB1982" s="6" t="s">
        <v>1857</v>
      </c>
      <c r="BC1982" s="9"/>
      <c r="BD1982" s="9"/>
      <c r="BE1982" s="9"/>
      <c r="BF1982" s="9"/>
      <c r="BG1982" s="9"/>
      <c r="BI1982" t="s">
        <v>3146</v>
      </c>
    </row>
    <row r="1983" spans="1:61" x14ac:dyDescent="0.25">
      <c r="A1983" s="23" t="s">
        <v>658</v>
      </c>
      <c r="B1983" t="s">
        <v>767</v>
      </c>
      <c r="C1983" t="str">
        <f>VLOOKUP(Tabelle1[[#This Row],[bank_name]],list_all_banks!$B$1:$C$691,2,FALSE)</f>
        <v>FR493455042</v>
      </c>
      <c r="D1983" s="6" t="s">
        <v>768</v>
      </c>
      <c r="E1983" s="42" t="str">
        <f t="shared" si="31"/>
        <v>31.12.2013</v>
      </c>
      <c r="F1983">
        <v>2013</v>
      </c>
      <c r="G1983" t="s">
        <v>1382</v>
      </c>
      <c r="H1983" t="s">
        <v>20</v>
      </c>
      <c r="I1983">
        <v>1</v>
      </c>
      <c r="J1983" t="s">
        <v>1382</v>
      </c>
      <c r="K1983" t="s">
        <v>658</v>
      </c>
      <c r="L1983">
        <v>0</v>
      </c>
      <c r="M1983" t="s">
        <v>14</v>
      </c>
      <c r="N1983" t="s">
        <v>19</v>
      </c>
      <c r="P1983">
        <v>3</v>
      </c>
      <c r="Q1983">
        <v>0</v>
      </c>
      <c r="R1983">
        <v>0</v>
      </c>
      <c r="S1983">
        <v>0</v>
      </c>
      <c r="U1983">
        <v>0</v>
      </c>
      <c r="V1983">
        <v>0</v>
      </c>
      <c r="W1983" t="s">
        <v>20</v>
      </c>
      <c r="Y1983" t="s">
        <v>1662</v>
      </c>
      <c r="Z1983">
        <v>0</v>
      </c>
      <c r="AA1983">
        <v>3</v>
      </c>
      <c r="AB1983" t="s">
        <v>20</v>
      </c>
      <c r="AC1983" t="s">
        <v>20</v>
      </c>
      <c r="AD1983" t="s">
        <v>20</v>
      </c>
      <c r="AE1983" t="s">
        <v>20</v>
      </c>
      <c r="AF1983" t="s">
        <v>20</v>
      </c>
      <c r="AG1983" t="s">
        <v>20</v>
      </c>
      <c r="AH1983" t="s">
        <v>20</v>
      </c>
      <c r="AI1983">
        <v>0</v>
      </c>
      <c r="AK1983">
        <v>1</v>
      </c>
      <c r="AL1983">
        <v>0</v>
      </c>
      <c r="AM1983">
        <v>1</v>
      </c>
      <c r="AN1983">
        <v>2</v>
      </c>
      <c r="AO1983">
        <v>0</v>
      </c>
      <c r="AQ1983">
        <v>1</v>
      </c>
      <c r="AR1983">
        <v>1</v>
      </c>
      <c r="AS1983">
        <v>1</v>
      </c>
      <c r="AT1983">
        <v>1</v>
      </c>
      <c r="AU1983">
        <v>2</v>
      </c>
      <c r="AV1983">
        <v>0</v>
      </c>
      <c r="BA1983" s="14" t="s">
        <v>2510</v>
      </c>
      <c r="BB1983" s="6" t="s">
        <v>1857</v>
      </c>
      <c r="BG1983" s="9"/>
      <c r="BI1983" t="s">
        <v>3146</v>
      </c>
    </row>
    <row r="1984" spans="1:61" x14ac:dyDescent="0.25">
      <c r="A1984" s="23" t="s">
        <v>658</v>
      </c>
      <c r="B1984" t="s">
        <v>767</v>
      </c>
      <c r="C1984" t="str">
        <f>VLOOKUP(Tabelle1[[#This Row],[bank_name]],list_all_banks!$B$1:$C$691,2,FALSE)</f>
        <v>FR493455042</v>
      </c>
      <c r="D1984" s="6" t="s">
        <v>768</v>
      </c>
      <c r="E1984" s="42" t="str">
        <f t="shared" si="31"/>
        <v>31.12.2013</v>
      </c>
      <c r="F1984">
        <v>2013</v>
      </c>
      <c r="G1984" t="s">
        <v>1382</v>
      </c>
      <c r="H1984" t="s">
        <v>20</v>
      </c>
      <c r="I1984">
        <v>1</v>
      </c>
      <c r="J1984" t="s">
        <v>1382</v>
      </c>
      <c r="K1984" t="s">
        <v>658</v>
      </c>
      <c r="L1984">
        <v>0</v>
      </c>
      <c r="M1984" t="s">
        <v>14</v>
      </c>
      <c r="N1984" t="s">
        <v>19</v>
      </c>
      <c r="P1984">
        <v>3</v>
      </c>
      <c r="Q1984">
        <v>0</v>
      </c>
      <c r="R1984">
        <v>0</v>
      </c>
      <c r="S1984">
        <v>0</v>
      </c>
      <c r="U1984">
        <v>0</v>
      </c>
      <c r="V1984">
        <v>0</v>
      </c>
      <c r="W1984" t="s">
        <v>20</v>
      </c>
      <c r="Y1984" t="s">
        <v>1696</v>
      </c>
      <c r="Z1984">
        <v>34</v>
      </c>
      <c r="AA1984">
        <v>66</v>
      </c>
      <c r="AB1984" t="s">
        <v>20</v>
      </c>
      <c r="AC1984" t="s">
        <v>20</v>
      </c>
      <c r="AD1984" t="s">
        <v>20</v>
      </c>
      <c r="AE1984" t="s">
        <v>20</v>
      </c>
      <c r="AF1984" t="s">
        <v>20</v>
      </c>
      <c r="AG1984" t="s">
        <v>20</v>
      </c>
      <c r="AH1984" t="s">
        <v>20</v>
      </c>
      <c r="AI1984">
        <v>0</v>
      </c>
      <c r="AK1984">
        <v>1</v>
      </c>
      <c r="AL1984">
        <v>0</v>
      </c>
      <c r="AM1984">
        <v>1</v>
      </c>
      <c r="AN1984">
        <v>2</v>
      </c>
      <c r="AO1984">
        <v>0</v>
      </c>
      <c r="AQ1984">
        <v>1</v>
      </c>
      <c r="AR1984">
        <v>1</v>
      </c>
      <c r="AS1984">
        <v>1</v>
      </c>
      <c r="AT1984">
        <v>1</v>
      </c>
      <c r="AU1984">
        <v>2</v>
      </c>
      <c r="AV1984">
        <v>0</v>
      </c>
      <c r="BA1984" s="14" t="s">
        <v>2511</v>
      </c>
      <c r="BB1984" s="6" t="s">
        <v>1857</v>
      </c>
      <c r="BG1984" s="9"/>
      <c r="BI1984" t="s">
        <v>3146</v>
      </c>
    </row>
    <row r="1985" spans="1:61" x14ac:dyDescent="0.25">
      <c r="A1985" s="23" t="s">
        <v>658</v>
      </c>
      <c r="B1985" t="s">
        <v>767</v>
      </c>
      <c r="C1985" t="str">
        <f>VLOOKUP(Tabelle1[[#This Row],[bank_name]],list_all_banks!$B$1:$C$691,2,FALSE)</f>
        <v>FR493455042</v>
      </c>
      <c r="D1985" s="6" t="s">
        <v>768</v>
      </c>
      <c r="E1985" s="42" t="str">
        <f t="shared" si="31"/>
        <v>31.12.2013</v>
      </c>
      <c r="F1985">
        <v>2013</v>
      </c>
      <c r="G1985" t="s">
        <v>1382</v>
      </c>
      <c r="H1985" t="s">
        <v>20</v>
      </c>
      <c r="I1985">
        <v>1</v>
      </c>
      <c r="J1985" t="s">
        <v>1382</v>
      </c>
      <c r="K1985" t="s">
        <v>658</v>
      </c>
      <c r="L1985">
        <v>0</v>
      </c>
      <c r="M1985" t="s">
        <v>14</v>
      </c>
      <c r="N1985" t="s">
        <v>19</v>
      </c>
      <c r="P1985">
        <v>3</v>
      </c>
      <c r="Q1985">
        <v>0</v>
      </c>
      <c r="R1985">
        <v>0</v>
      </c>
      <c r="S1985">
        <v>0</v>
      </c>
      <c r="U1985">
        <v>0</v>
      </c>
      <c r="V1985">
        <v>0</v>
      </c>
      <c r="W1985" t="s">
        <v>20</v>
      </c>
      <c r="Y1985" t="s">
        <v>1752</v>
      </c>
      <c r="Z1985">
        <v>5</v>
      </c>
      <c r="AA1985">
        <v>115</v>
      </c>
      <c r="AB1985" t="s">
        <v>20</v>
      </c>
      <c r="AC1985" t="s">
        <v>20</v>
      </c>
      <c r="AD1985" t="s">
        <v>20</v>
      </c>
      <c r="AE1985" t="s">
        <v>20</v>
      </c>
      <c r="AF1985" t="s">
        <v>20</v>
      </c>
      <c r="AG1985" t="s">
        <v>20</v>
      </c>
      <c r="AH1985" t="s">
        <v>20</v>
      </c>
      <c r="AI1985">
        <v>0</v>
      </c>
      <c r="AK1985">
        <v>1</v>
      </c>
      <c r="AL1985">
        <v>0</v>
      </c>
      <c r="AM1985">
        <v>1</v>
      </c>
      <c r="AN1985">
        <v>2</v>
      </c>
      <c r="AO1985">
        <v>0</v>
      </c>
      <c r="AQ1985">
        <v>1</v>
      </c>
      <c r="AR1985">
        <v>1</v>
      </c>
      <c r="AS1985">
        <v>1</v>
      </c>
      <c r="AT1985">
        <v>1</v>
      </c>
      <c r="AU1985">
        <v>2</v>
      </c>
      <c r="AV1985">
        <v>0</v>
      </c>
      <c r="BA1985" s="14" t="s">
        <v>2512</v>
      </c>
      <c r="BB1985" s="6" t="s">
        <v>1857</v>
      </c>
      <c r="BG1985" s="9"/>
      <c r="BI1985" t="s">
        <v>3146</v>
      </c>
    </row>
    <row r="1986" spans="1:61" x14ac:dyDescent="0.25">
      <c r="A1986" s="23" t="s">
        <v>658</v>
      </c>
      <c r="B1986" t="s">
        <v>767</v>
      </c>
      <c r="C1986" t="str">
        <f>VLOOKUP(Tabelle1[[#This Row],[bank_name]],list_all_banks!$B$1:$C$691,2,FALSE)</f>
        <v>FR493455042</v>
      </c>
      <c r="D1986" s="6" t="s">
        <v>768</v>
      </c>
      <c r="E1986" s="42" t="str">
        <f t="shared" si="31"/>
        <v>31.12.2013</v>
      </c>
      <c r="F1986">
        <v>2013</v>
      </c>
      <c r="G1986" t="s">
        <v>1382</v>
      </c>
      <c r="H1986" t="s">
        <v>20</v>
      </c>
      <c r="I1986">
        <v>1</v>
      </c>
      <c r="J1986" t="s">
        <v>1382</v>
      </c>
      <c r="K1986" t="s">
        <v>658</v>
      </c>
      <c r="L1986">
        <v>0</v>
      </c>
      <c r="M1986" t="s">
        <v>14</v>
      </c>
      <c r="N1986" t="s">
        <v>19</v>
      </c>
      <c r="P1986">
        <v>3</v>
      </c>
      <c r="Q1986">
        <v>0</v>
      </c>
      <c r="R1986">
        <v>0</v>
      </c>
      <c r="S1986">
        <v>0</v>
      </c>
      <c r="U1986">
        <v>0</v>
      </c>
      <c r="V1986">
        <v>0</v>
      </c>
      <c r="W1986" t="s">
        <v>20</v>
      </c>
      <c r="Y1986" t="s">
        <v>1767</v>
      </c>
      <c r="Z1986">
        <v>0</v>
      </c>
      <c r="AA1986">
        <v>0</v>
      </c>
      <c r="AB1986" t="s">
        <v>20</v>
      </c>
      <c r="AC1986" t="s">
        <v>20</v>
      </c>
      <c r="AD1986" t="s">
        <v>20</v>
      </c>
      <c r="AE1986" t="s">
        <v>20</v>
      </c>
      <c r="AF1986" t="s">
        <v>20</v>
      </c>
      <c r="AG1986" t="s">
        <v>20</v>
      </c>
      <c r="AH1986" t="s">
        <v>20</v>
      </c>
      <c r="AI1986">
        <v>0</v>
      </c>
      <c r="AK1986">
        <v>1</v>
      </c>
      <c r="AL1986">
        <v>0</v>
      </c>
      <c r="AM1986">
        <v>1</v>
      </c>
      <c r="AN1986">
        <v>2</v>
      </c>
      <c r="AO1986">
        <v>0</v>
      </c>
      <c r="AQ1986">
        <v>1</v>
      </c>
      <c r="AR1986">
        <v>1</v>
      </c>
      <c r="AS1986">
        <v>1</v>
      </c>
      <c r="AT1986">
        <v>1</v>
      </c>
      <c r="AU1986">
        <v>2</v>
      </c>
      <c r="AV1986">
        <v>0</v>
      </c>
      <c r="BA1986" s="14" t="s">
        <v>2513</v>
      </c>
      <c r="BB1986" s="6" t="s">
        <v>1857</v>
      </c>
      <c r="BG1986" s="9"/>
      <c r="BI1986" t="s">
        <v>3146</v>
      </c>
    </row>
    <row r="1987" spans="1:61" x14ac:dyDescent="0.25">
      <c r="A1987" s="23" t="s">
        <v>658</v>
      </c>
      <c r="B1987" t="s">
        <v>767</v>
      </c>
      <c r="C1987" t="str">
        <f>VLOOKUP(Tabelle1[[#This Row],[bank_name]],list_all_banks!$B$1:$C$691,2,FALSE)</f>
        <v>FR493455042</v>
      </c>
      <c r="D1987" s="6" t="s">
        <v>768</v>
      </c>
      <c r="E1987" s="42" t="str">
        <f t="shared" si="31"/>
        <v>31.12.2013</v>
      </c>
      <c r="F1987">
        <v>2013</v>
      </c>
      <c r="G1987" t="s">
        <v>1382</v>
      </c>
      <c r="H1987" t="s">
        <v>20</v>
      </c>
      <c r="I1987">
        <v>1</v>
      </c>
      <c r="J1987" t="s">
        <v>1382</v>
      </c>
      <c r="K1987" t="s">
        <v>658</v>
      </c>
      <c r="L1987">
        <v>0</v>
      </c>
      <c r="M1987" t="s">
        <v>14</v>
      </c>
      <c r="N1987" t="s">
        <v>19</v>
      </c>
      <c r="P1987">
        <v>3</v>
      </c>
      <c r="Q1987">
        <v>0</v>
      </c>
      <c r="R1987">
        <v>0</v>
      </c>
      <c r="S1987">
        <v>0</v>
      </c>
      <c r="U1987">
        <v>0</v>
      </c>
      <c r="V1987">
        <v>0</v>
      </c>
      <c r="W1987" t="s">
        <v>20</v>
      </c>
      <c r="Y1987" t="s">
        <v>1703</v>
      </c>
      <c r="Z1987">
        <v>2</v>
      </c>
      <c r="AA1987">
        <v>2</v>
      </c>
      <c r="AB1987" t="s">
        <v>20</v>
      </c>
      <c r="AC1987" t="s">
        <v>20</v>
      </c>
      <c r="AD1987" t="s">
        <v>20</v>
      </c>
      <c r="AE1987" t="s">
        <v>20</v>
      </c>
      <c r="AF1987" t="s">
        <v>20</v>
      </c>
      <c r="AG1987" t="s">
        <v>20</v>
      </c>
      <c r="AH1987" t="s">
        <v>20</v>
      </c>
      <c r="AI1987">
        <v>0</v>
      </c>
      <c r="AK1987">
        <v>1</v>
      </c>
      <c r="AL1987">
        <v>0</v>
      </c>
      <c r="AM1987">
        <v>1</v>
      </c>
      <c r="AN1987">
        <v>2</v>
      </c>
      <c r="AO1987">
        <v>0</v>
      </c>
      <c r="AQ1987">
        <v>1</v>
      </c>
      <c r="AR1987">
        <v>1</v>
      </c>
      <c r="AS1987">
        <v>1</v>
      </c>
      <c r="AT1987">
        <v>1</v>
      </c>
      <c r="AU1987">
        <v>2</v>
      </c>
      <c r="AV1987">
        <v>0</v>
      </c>
      <c r="BA1987" s="14" t="s">
        <v>2514</v>
      </c>
      <c r="BB1987" s="6" t="s">
        <v>1857</v>
      </c>
      <c r="BG1987" s="9"/>
      <c r="BI1987" t="s">
        <v>3146</v>
      </c>
    </row>
    <row r="1988" spans="1:61" x14ac:dyDescent="0.25">
      <c r="A1988" s="23" t="s">
        <v>658</v>
      </c>
      <c r="B1988" t="s">
        <v>767</v>
      </c>
      <c r="C1988" t="str">
        <f>VLOOKUP(Tabelle1[[#This Row],[bank_name]],list_all_banks!$B$1:$C$691,2,FALSE)</f>
        <v>FR493455042</v>
      </c>
      <c r="D1988" s="6" t="s">
        <v>768</v>
      </c>
      <c r="E1988" s="42" t="str">
        <f t="shared" si="31"/>
        <v>31.12.2013</v>
      </c>
      <c r="F1988">
        <v>2013</v>
      </c>
      <c r="G1988" t="s">
        <v>1382</v>
      </c>
      <c r="H1988" t="s">
        <v>20</v>
      </c>
      <c r="I1988">
        <v>1</v>
      </c>
      <c r="J1988" t="s">
        <v>1382</v>
      </c>
      <c r="K1988" t="s">
        <v>658</v>
      </c>
      <c r="L1988">
        <v>0</v>
      </c>
      <c r="M1988" t="s">
        <v>14</v>
      </c>
      <c r="N1988" t="s">
        <v>19</v>
      </c>
      <c r="P1988">
        <v>3</v>
      </c>
      <c r="Q1988">
        <v>0</v>
      </c>
      <c r="R1988">
        <v>0</v>
      </c>
      <c r="S1988">
        <v>0</v>
      </c>
      <c r="U1988">
        <v>0</v>
      </c>
      <c r="V1988">
        <v>0</v>
      </c>
      <c r="W1988" t="s">
        <v>20</v>
      </c>
      <c r="Y1988" t="s">
        <v>1753</v>
      </c>
      <c r="Z1988">
        <v>62</v>
      </c>
      <c r="AA1988">
        <v>384</v>
      </c>
      <c r="AB1988" t="s">
        <v>20</v>
      </c>
      <c r="AC1988" t="s">
        <v>20</v>
      </c>
      <c r="AD1988" t="s">
        <v>20</v>
      </c>
      <c r="AE1988" t="s">
        <v>20</v>
      </c>
      <c r="AF1988" t="s">
        <v>20</v>
      </c>
      <c r="AG1988" t="s">
        <v>20</v>
      </c>
      <c r="AH1988" t="s">
        <v>20</v>
      </c>
      <c r="AI1988">
        <v>0</v>
      </c>
      <c r="AK1988">
        <v>1</v>
      </c>
      <c r="AL1988">
        <v>0</v>
      </c>
      <c r="AM1988">
        <v>1</v>
      </c>
      <c r="AN1988">
        <v>2</v>
      </c>
      <c r="AO1988">
        <v>0</v>
      </c>
      <c r="AQ1988">
        <v>1</v>
      </c>
      <c r="AR1988">
        <v>1</v>
      </c>
      <c r="AS1988">
        <v>1</v>
      </c>
      <c r="AT1988">
        <v>1</v>
      </c>
      <c r="AU1988">
        <v>2</v>
      </c>
      <c r="AV1988">
        <v>0</v>
      </c>
      <c r="BA1988" s="14" t="s">
        <v>2515</v>
      </c>
      <c r="BB1988" s="6" t="s">
        <v>1857</v>
      </c>
      <c r="BG1988" s="9"/>
      <c r="BI1988" t="s">
        <v>3146</v>
      </c>
    </row>
    <row r="1989" spans="1:61" x14ac:dyDescent="0.25">
      <c r="A1989" s="23" t="s">
        <v>658</v>
      </c>
      <c r="B1989" t="s">
        <v>767</v>
      </c>
      <c r="C1989" t="str">
        <f>VLOOKUP(Tabelle1[[#This Row],[bank_name]],list_all_banks!$B$1:$C$691,2,FALSE)</f>
        <v>FR493455042</v>
      </c>
      <c r="D1989" s="6" t="s">
        <v>768</v>
      </c>
      <c r="E1989" s="42" t="str">
        <f t="shared" si="31"/>
        <v>31.12.2013</v>
      </c>
      <c r="F1989">
        <v>2013</v>
      </c>
      <c r="G1989" t="s">
        <v>1382</v>
      </c>
      <c r="H1989" t="s">
        <v>20</v>
      </c>
      <c r="I1989">
        <v>1</v>
      </c>
      <c r="J1989" t="s">
        <v>1382</v>
      </c>
      <c r="K1989" t="s">
        <v>658</v>
      </c>
      <c r="L1989">
        <v>0</v>
      </c>
      <c r="M1989" t="s">
        <v>14</v>
      </c>
      <c r="N1989" t="s">
        <v>19</v>
      </c>
      <c r="P1989">
        <v>3</v>
      </c>
      <c r="Q1989">
        <v>0</v>
      </c>
      <c r="R1989">
        <v>0</v>
      </c>
      <c r="S1989">
        <v>0</v>
      </c>
      <c r="U1989">
        <v>0</v>
      </c>
      <c r="V1989">
        <v>0</v>
      </c>
      <c r="W1989" t="s">
        <v>20</v>
      </c>
      <c r="Y1989" t="s">
        <v>1754</v>
      </c>
      <c r="Z1989">
        <v>65</v>
      </c>
      <c r="AA1989">
        <v>0</v>
      </c>
      <c r="AB1989" t="s">
        <v>20</v>
      </c>
      <c r="AC1989" t="s">
        <v>20</v>
      </c>
      <c r="AD1989" t="s">
        <v>20</v>
      </c>
      <c r="AE1989" t="s">
        <v>20</v>
      </c>
      <c r="AF1989" t="s">
        <v>20</v>
      </c>
      <c r="AG1989" t="s">
        <v>20</v>
      </c>
      <c r="AH1989" t="s">
        <v>20</v>
      </c>
      <c r="AI1989">
        <v>0</v>
      </c>
      <c r="AK1989">
        <v>1</v>
      </c>
      <c r="AL1989">
        <v>0</v>
      </c>
      <c r="AM1989">
        <v>1</v>
      </c>
      <c r="AN1989">
        <v>2</v>
      </c>
      <c r="AO1989">
        <v>0</v>
      </c>
      <c r="AQ1989">
        <v>1</v>
      </c>
      <c r="AR1989">
        <v>1</v>
      </c>
      <c r="AS1989">
        <v>1</v>
      </c>
      <c r="AT1989">
        <v>1</v>
      </c>
      <c r="AU1989">
        <v>2</v>
      </c>
      <c r="AV1989">
        <v>0</v>
      </c>
      <c r="BA1989" s="14" t="s">
        <v>2516</v>
      </c>
      <c r="BB1989" s="6" t="s">
        <v>1857</v>
      </c>
      <c r="BG1989" s="9"/>
      <c r="BI1989" t="s">
        <v>3146</v>
      </c>
    </row>
    <row r="1990" spans="1:61" x14ac:dyDescent="0.25">
      <c r="A1990" s="23" t="s">
        <v>658</v>
      </c>
      <c r="B1990" t="s">
        <v>767</v>
      </c>
      <c r="C1990" t="str">
        <f>VLOOKUP(Tabelle1[[#This Row],[bank_name]],list_all_banks!$B$1:$C$691,2,FALSE)</f>
        <v>FR493455042</v>
      </c>
      <c r="D1990" s="6" t="s">
        <v>768</v>
      </c>
      <c r="E1990" s="42" t="str">
        <f t="shared" si="31"/>
        <v>31.12.2013</v>
      </c>
      <c r="F1990">
        <v>2013</v>
      </c>
      <c r="G1990" t="s">
        <v>1382</v>
      </c>
      <c r="H1990" t="s">
        <v>20</v>
      </c>
      <c r="I1990">
        <v>1</v>
      </c>
      <c r="J1990" t="s">
        <v>1382</v>
      </c>
      <c r="K1990" t="s">
        <v>658</v>
      </c>
      <c r="L1990">
        <v>0</v>
      </c>
      <c r="M1990" t="s">
        <v>14</v>
      </c>
      <c r="N1990" t="s">
        <v>19</v>
      </c>
      <c r="P1990">
        <v>3</v>
      </c>
      <c r="Q1990">
        <v>0</v>
      </c>
      <c r="R1990">
        <v>0</v>
      </c>
      <c r="S1990">
        <v>0</v>
      </c>
      <c r="U1990">
        <v>0</v>
      </c>
      <c r="V1990">
        <v>0</v>
      </c>
      <c r="W1990" t="s">
        <v>20</v>
      </c>
      <c r="Y1990" t="s">
        <v>1659</v>
      </c>
      <c r="Z1990">
        <v>66</v>
      </c>
      <c r="AA1990">
        <v>111</v>
      </c>
      <c r="AB1990" t="s">
        <v>20</v>
      </c>
      <c r="AC1990" t="s">
        <v>20</v>
      </c>
      <c r="AD1990" t="s">
        <v>20</v>
      </c>
      <c r="AE1990" t="s">
        <v>20</v>
      </c>
      <c r="AF1990" t="s">
        <v>20</v>
      </c>
      <c r="AG1990" t="s">
        <v>20</v>
      </c>
      <c r="AH1990" t="s">
        <v>20</v>
      </c>
      <c r="AI1990">
        <v>0</v>
      </c>
      <c r="AK1990">
        <v>1</v>
      </c>
      <c r="AL1990">
        <v>0</v>
      </c>
      <c r="AM1990">
        <v>1</v>
      </c>
      <c r="AN1990">
        <v>2</v>
      </c>
      <c r="AO1990">
        <v>0</v>
      </c>
      <c r="AQ1990">
        <v>1</v>
      </c>
      <c r="AR1990">
        <v>1</v>
      </c>
      <c r="AS1990">
        <v>1</v>
      </c>
      <c r="AT1990">
        <v>1</v>
      </c>
      <c r="AU1990">
        <v>2</v>
      </c>
      <c r="AV1990">
        <v>0</v>
      </c>
      <c r="BA1990" s="14" t="s">
        <v>2517</v>
      </c>
      <c r="BB1990" s="6" t="s">
        <v>1857</v>
      </c>
      <c r="BG1990" s="9"/>
      <c r="BI1990" t="s">
        <v>3146</v>
      </c>
    </row>
    <row r="1991" spans="1:61" x14ac:dyDescent="0.25">
      <c r="A1991" s="23" t="s">
        <v>658</v>
      </c>
      <c r="B1991" t="s">
        <v>767</v>
      </c>
      <c r="C1991" t="str">
        <f>VLOOKUP(Tabelle1[[#This Row],[bank_name]],list_all_banks!$B$1:$C$691,2,FALSE)</f>
        <v>FR493455042</v>
      </c>
      <c r="D1991" s="6" t="s">
        <v>768</v>
      </c>
      <c r="E1991" s="42" t="str">
        <f t="shared" si="31"/>
        <v>31.12.2013</v>
      </c>
      <c r="F1991">
        <v>2013</v>
      </c>
      <c r="G1991" t="s">
        <v>1382</v>
      </c>
      <c r="H1991" t="s">
        <v>20</v>
      </c>
      <c r="I1991">
        <v>1</v>
      </c>
      <c r="J1991" t="s">
        <v>1382</v>
      </c>
      <c r="K1991" t="s">
        <v>658</v>
      </c>
      <c r="L1991">
        <v>0</v>
      </c>
      <c r="M1991" t="s">
        <v>14</v>
      </c>
      <c r="N1991" t="s">
        <v>19</v>
      </c>
      <c r="P1991">
        <v>3</v>
      </c>
      <c r="Q1991">
        <v>0</v>
      </c>
      <c r="R1991">
        <v>0</v>
      </c>
      <c r="S1991">
        <v>0</v>
      </c>
      <c r="U1991">
        <v>0</v>
      </c>
      <c r="V1991">
        <v>0</v>
      </c>
      <c r="W1991" t="s">
        <v>20</v>
      </c>
      <c r="Y1991" t="s">
        <v>1698</v>
      </c>
      <c r="Z1991">
        <v>2</v>
      </c>
      <c r="AA1991">
        <v>11</v>
      </c>
      <c r="AB1991" t="s">
        <v>20</v>
      </c>
      <c r="AC1991" t="s">
        <v>20</v>
      </c>
      <c r="AD1991" t="s">
        <v>20</v>
      </c>
      <c r="AE1991" t="s">
        <v>20</v>
      </c>
      <c r="AF1991" t="s">
        <v>20</v>
      </c>
      <c r="AG1991" t="s">
        <v>20</v>
      </c>
      <c r="AH1991" t="s">
        <v>20</v>
      </c>
      <c r="AI1991">
        <v>0</v>
      </c>
      <c r="AK1991">
        <v>1</v>
      </c>
      <c r="AL1991">
        <v>0</v>
      </c>
      <c r="AM1991">
        <v>1</v>
      </c>
      <c r="AN1991">
        <v>2</v>
      </c>
      <c r="AO1991">
        <v>0</v>
      </c>
      <c r="AQ1991">
        <v>1</v>
      </c>
      <c r="AR1991">
        <v>1</v>
      </c>
      <c r="AS1991">
        <v>1</v>
      </c>
      <c r="AT1991">
        <v>1</v>
      </c>
      <c r="AU1991">
        <v>2</v>
      </c>
      <c r="AV1991">
        <v>0</v>
      </c>
      <c r="BA1991" s="14" t="s">
        <v>2518</v>
      </c>
      <c r="BB1991" s="6" t="s">
        <v>1857</v>
      </c>
      <c r="BG1991" s="9"/>
      <c r="BI1991" t="s">
        <v>3146</v>
      </c>
    </row>
    <row r="1992" spans="1:61" x14ac:dyDescent="0.25">
      <c r="A1992" s="23" t="s">
        <v>658</v>
      </c>
      <c r="B1992" t="s">
        <v>767</v>
      </c>
      <c r="C1992" t="str">
        <f>VLOOKUP(Tabelle1[[#This Row],[bank_name]],list_all_banks!$B$1:$C$691,2,FALSE)</f>
        <v>FR493455042</v>
      </c>
      <c r="D1992" s="6" t="s">
        <v>768</v>
      </c>
      <c r="E1992" s="42" t="str">
        <f t="shared" si="31"/>
        <v>31.12.2013</v>
      </c>
      <c r="F1992">
        <v>2013</v>
      </c>
      <c r="G1992" t="s">
        <v>1382</v>
      </c>
      <c r="H1992" t="s">
        <v>20</v>
      </c>
      <c r="I1992">
        <v>1</v>
      </c>
      <c r="J1992" t="s">
        <v>1382</v>
      </c>
      <c r="K1992" t="s">
        <v>658</v>
      </c>
      <c r="L1992">
        <v>0</v>
      </c>
      <c r="M1992" t="s">
        <v>14</v>
      </c>
      <c r="N1992" t="s">
        <v>19</v>
      </c>
      <c r="P1992">
        <v>3</v>
      </c>
      <c r="Q1992">
        <v>0</v>
      </c>
      <c r="R1992">
        <v>0</v>
      </c>
      <c r="S1992">
        <v>0</v>
      </c>
      <c r="U1992">
        <v>0</v>
      </c>
      <c r="V1992">
        <v>0</v>
      </c>
      <c r="W1992" t="s">
        <v>20</v>
      </c>
      <c r="Y1992" t="s">
        <v>1733</v>
      </c>
      <c r="Z1992">
        <v>4</v>
      </c>
      <c r="AA1992">
        <v>70</v>
      </c>
      <c r="AB1992" t="s">
        <v>20</v>
      </c>
      <c r="AC1992" t="s">
        <v>20</v>
      </c>
      <c r="AD1992" t="s">
        <v>20</v>
      </c>
      <c r="AE1992" t="s">
        <v>20</v>
      </c>
      <c r="AF1992" t="s">
        <v>20</v>
      </c>
      <c r="AG1992" t="s">
        <v>20</v>
      </c>
      <c r="AH1992" t="s">
        <v>20</v>
      </c>
      <c r="AI1992">
        <v>0</v>
      </c>
      <c r="AK1992">
        <v>1</v>
      </c>
      <c r="AL1992">
        <v>0</v>
      </c>
      <c r="AM1992">
        <v>1</v>
      </c>
      <c r="AN1992">
        <v>2</v>
      </c>
      <c r="AO1992">
        <v>0</v>
      </c>
      <c r="AQ1992">
        <v>1</v>
      </c>
      <c r="AR1992">
        <v>1</v>
      </c>
      <c r="AS1992">
        <v>1</v>
      </c>
      <c r="AT1992">
        <v>1</v>
      </c>
      <c r="AU1992">
        <v>2</v>
      </c>
      <c r="AV1992">
        <v>0</v>
      </c>
      <c r="BA1992" s="14" t="s">
        <v>2519</v>
      </c>
      <c r="BB1992" s="6" t="s">
        <v>1857</v>
      </c>
      <c r="BG1992" s="9"/>
      <c r="BI1992" t="s">
        <v>3146</v>
      </c>
    </row>
    <row r="1993" spans="1:61" x14ac:dyDescent="0.25">
      <c r="A1993" s="51" t="s">
        <v>658</v>
      </c>
      <c r="B1993" s="9" t="s">
        <v>767</v>
      </c>
      <c r="C1993" s="9" t="str">
        <f>VLOOKUP(Tabelle1[[#This Row],[bank_name]],list_all_banks!$B$1:$C$691,2,FALSE)</f>
        <v>FR493455042</v>
      </c>
      <c r="D1993" s="6" t="s">
        <v>768</v>
      </c>
      <c r="E1993" s="42" t="str">
        <f t="shared" si="31"/>
        <v>31.12.2013</v>
      </c>
      <c r="F1993" s="9">
        <v>2013</v>
      </c>
      <c r="G1993" s="9" t="s">
        <v>1382</v>
      </c>
      <c r="H1993" s="9" t="s">
        <v>20</v>
      </c>
      <c r="I1993" s="9">
        <v>1</v>
      </c>
      <c r="J1993" s="9" t="s">
        <v>1382</v>
      </c>
      <c r="K1993" s="9" t="s">
        <v>658</v>
      </c>
      <c r="L1993" s="9">
        <v>0</v>
      </c>
      <c r="M1993" s="9" t="s">
        <v>14</v>
      </c>
      <c r="N1993" s="9" t="s">
        <v>19</v>
      </c>
      <c r="P1993" s="9">
        <v>3</v>
      </c>
      <c r="Q1993" s="9">
        <v>0</v>
      </c>
      <c r="R1993" s="9">
        <v>0</v>
      </c>
      <c r="S1993" s="9">
        <v>0</v>
      </c>
      <c r="U1993" s="9">
        <v>0</v>
      </c>
      <c r="V1993" s="9">
        <v>0</v>
      </c>
      <c r="W1993" s="9" t="s">
        <v>20</v>
      </c>
      <c r="Y1993" s="9" t="s">
        <v>493</v>
      </c>
      <c r="Z1993" s="9">
        <v>113</v>
      </c>
      <c r="AA1993" s="9">
        <v>240</v>
      </c>
      <c r="AB1993" s="9" t="s">
        <v>20</v>
      </c>
      <c r="AC1993" s="9" t="s">
        <v>20</v>
      </c>
      <c r="AD1993" s="9" t="s">
        <v>20</v>
      </c>
      <c r="AE1993" s="9" t="s">
        <v>20</v>
      </c>
      <c r="AF1993" s="9" t="s">
        <v>20</v>
      </c>
      <c r="AG1993" s="9" t="s">
        <v>20</v>
      </c>
      <c r="AH1993" s="9" t="s">
        <v>20</v>
      </c>
      <c r="AI1993" s="9">
        <v>0</v>
      </c>
      <c r="AK1993" s="9">
        <v>1</v>
      </c>
      <c r="AL1993" s="9">
        <v>0</v>
      </c>
      <c r="AM1993" s="9">
        <v>1</v>
      </c>
      <c r="AN1993" s="9">
        <v>2</v>
      </c>
      <c r="AO1993" s="9">
        <v>0</v>
      </c>
      <c r="AQ1993" s="9">
        <v>1</v>
      </c>
      <c r="AR1993" s="9">
        <v>1</v>
      </c>
      <c r="AS1993" s="9">
        <v>1</v>
      </c>
      <c r="AT1993" s="9">
        <v>1</v>
      </c>
      <c r="AU1993" s="9">
        <v>2</v>
      </c>
      <c r="AV1993" s="9">
        <v>0</v>
      </c>
      <c r="AW1993" s="9"/>
      <c r="AX1993" s="9"/>
      <c r="BA1993" s="63" t="s">
        <v>2469</v>
      </c>
      <c r="BB1993" s="6" t="s">
        <v>1857</v>
      </c>
      <c r="BC1993" s="9"/>
      <c r="BD1993" s="9"/>
      <c r="BE1993" s="9"/>
      <c r="BF1993" s="9"/>
      <c r="BG1993" s="9"/>
      <c r="BI1993" t="s">
        <v>3146</v>
      </c>
    </row>
    <row r="1994" spans="1:61" x14ac:dyDescent="0.25">
      <c r="A1994" s="23" t="s">
        <v>658</v>
      </c>
      <c r="B1994" t="s">
        <v>767</v>
      </c>
      <c r="C1994" t="str">
        <f>VLOOKUP(Tabelle1[[#This Row],[bank_name]],list_all_banks!$B$1:$C$691,2,FALSE)</f>
        <v>FR493455042</v>
      </c>
      <c r="D1994" s="6" t="s">
        <v>768</v>
      </c>
      <c r="E1994" s="42" t="str">
        <f t="shared" si="31"/>
        <v>31.12.2013</v>
      </c>
      <c r="F1994">
        <v>2013</v>
      </c>
      <c r="G1994" t="s">
        <v>1382</v>
      </c>
      <c r="H1994" t="s">
        <v>20</v>
      </c>
      <c r="I1994">
        <v>1</v>
      </c>
      <c r="J1994" t="s">
        <v>1382</v>
      </c>
      <c r="K1994" t="s">
        <v>658</v>
      </c>
      <c r="L1994">
        <v>0</v>
      </c>
      <c r="M1994" t="s">
        <v>14</v>
      </c>
      <c r="N1994" t="s">
        <v>19</v>
      </c>
      <c r="P1994">
        <v>3</v>
      </c>
      <c r="Q1994">
        <v>0</v>
      </c>
      <c r="R1994">
        <v>0</v>
      </c>
      <c r="S1994">
        <v>0</v>
      </c>
      <c r="U1994">
        <v>0</v>
      </c>
      <c r="V1994">
        <v>0</v>
      </c>
      <c r="W1994" t="s">
        <v>20</v>
      </c>
      <c r="Y1994" t="s">
        <v>1755</v>
      </c>
      <c r="Z1994">
        <v>10</v>
      </c>
      <c r="AA1994">
        <v>104</v>
      </c>
      <c r="AB1994" t="s">
        <v>20</v>
      </c>
      <c r="AC1994" t="s">
        <v>20</v>
      </c>
      <c r="AD1994" t="s">
        <v>20</v>
      </c>
      <c r="AE1994" t="s">
        <v>20</v>
      </c>
      <c r="AF1994" t="s">
        <v>20</v>
      </c>
      <c r="AG1994" t="s">
        <v>20</v>
      </c>
      <c r="AH1994" t="s">
        <v>20</v>
      </c>
      <c r="AI1994">
        <v>0</v>
      </c>
      <c r="AK1994">
        <v>1</v>
      </c>
      <c r="AL1994">
        <v>0</v>
      </c>
      <c r="AM1994">
        <v>1</v>
      </c>
      <c r="AN1994">
        <v>2</v>
      </c>
      <c r="AO1994">
        <v>0</v>
      </c>
      <c r="AQ1994">
        <v>1</v>
      </c>
      <c r="AR1994">
        <v>1</v>
      </c>
      <c r="AS1994">
        <v>1</v>
      </c>
      <c r="AT1994">
        <v>1</v>
      </c>
      <c r="AU1994">
        <v>2</v>
      </c>
      <c r="AV1994">
        <v>0</v>
      </c>
      <c r="BA1994" s="14" t="s">
        <v>2520</v>
      </c>
      <c r="BB1994" s="6" t="s">
        <v>1857</v>
      </c>
      <c r="BG1994" s="9"/>
      <c r="BI1994" t="s">
        <v>3146</v>
      </c>
    </row>
    <row r="1995" spans="1:61" x14ac:dyDescent="0.25">
      <c r="A1995" s="23" t="s">
        <v>658</v>
      </c>
      <c r="B1995" t="s">
        <v>767</v>
      </c>
      <c r="C1995" t="str">
        <f>VLOOKUP(Tabelle1[[#This Row],[bank_name]],list_all_banks!$B$1:$C$691,2,FALSE)</f>
        <v>FR493455042</v>
      </c>
      <c r="D1995" s="6" t="s">
        <v>768</v>
      </c>
      <c r="E1995" s="42" t="str">
        <f t="shared" si="31"/>
        <v>31.12.2013</v>
      </c>
      <c r="F1995">
        <v>2013</v>
      </c>
      <c r="G1995" t="s">
        <v>1382</v>
      </c>
      <c r="H1995" t="s">
        <v>20</v>
      </c>
      <c r="I1995">
        <v>1</v>
      </c>
      <c r="J1995" t="s">
        <v>1382</v>
      </c>
      <c r="K1995" t="s">
        <v>658</v>
      </c>
      <c r="L1995">
        <v>0</v>
      </c>
      <c r="M1995" t="s">
        <v>14</v>
      </c>
      <c r="N1995" t="s">
        <v>19</v>
      </c>
      <c r="P1995">
        <v>3</v>
      </c>
      <c r="Q1995">
        <v>0</v>
      </c>
      <c r="R1995">
        <v>0</v>
      </c>
      <c r="S1995">
        <v>0</v>
      </c>
      <c r="U1995">
        <v>0</v>
      </c>
      <c r="V1995">
        <v>0</v>
      </c>
      <c r="W1995" t="s">
        <v>20</v>
      </c>
      <c r="Y1995" t="s">
        <v>1734</v>
      </c>
      <c r="Z1995">
        <v>1</v>
      </c>
      <c r="AA1995">
        <v>48</v>
      </c>
      <c r="AB1995" t="s">
        <v>20</v>
      </c>
      <c r="AC1995" t="s">
        <v>20</v>
      </c>
      <c r="AD1995" t="s">
        <v>20</v>
      </c>
      <c r="AE1995" t="s">
        <v>20</v>
      </c>
      <c r="AF1995" t="s">
        <v>20</v>
      </c>
      <c r="AG1995" t="s">
        <v>20</v>
      </c>
      <c r="AH1995" t="s">
        <v>20</v>
      </c>
      <c r="AI1995">
        <v>0</v>
      </c>
      <c r="AK1995">
        <v>1</v>
      </c>
      <c r="AL1995">
        <v>0</v>
      </c>
      <c r="AM1995">
        <v>1</v>
      </c>
      <c r="AN1995">
        <v>2</v>
      </c>
      <c r="AO1995">
        <v>0</v>
      </c>
      <c r="AQ1995">
        <v>1</v>
      </c>
      <c r="AR1995">
        <v>1</v>
      </c>
      <c r="AS1995">
        <v>1</v>
      </c>
      <c r="AT1995">
        <v>1</v>
      </c>
      <c r="AU1995">
        <v>2</v>
      </c>
      <c r="AV1995">
        <v>0</v>
      </c>
      <c r="BA1995" s="14" t="s">
        <v>2521</v>
      </c>
      <c r="BB1995" s="6" t="s">
        <v>1857</v>
      </c>
      <c r="BG1995" s="9"/>
      <c r="BI1995" t="s">
        <v>3146</v>
      </c>
    </row>
    <row r="1996" spans="1:61" x14ac:dyDescent="0.25">
      <c r="A1996" s="23" t="s">
        <v>658</v>
      </c>
      <c r="B1996" t="s">
        <v>767</v>
      </c>
      <c r="C1996" t="str">
        <f>VLOOKUP(Tabelle1[[#This Row],[bank_name]],list_all_banks!$B$1:$C$691,2,FALSE)</f>
        <v>FR493455042</v>
      </c>
      <c r="D1996" s="6" t="s">
        <v>768</v>
      </c>
      <c r="E1996" s="42" t="str">
        <f t="shared" si="31"/>
        <v>31.12.2013</v>
      </c>
      <c r="F1996">
        <v>2013</v>
      </c>
      <c r="G1996" t="s">
        <v>1382</v>
      </c>
      <c r="H1996" t="s">
        <v>20</v>
      </c>
      <c r="I1996">
        <v>1</v>
      </c>
      <c r="J1996" t="s">
        <v>1382</v>
      </c>
      <c r="K1996" t="s">
        <v>658</v>
      </c>
      <c r="L1996">
        <v>0</v>
      </c>
      <c r="M1996" t="s">
        <v>14</v>
      </c>
      <c r="N1996" t="s">
        <v>19</v>
      </c>
      <c r="P1996">
        <v>3</v>
      </c>
      <c r="Q1996">
        <v>0</v>
      </c>
      <c r="R1996">
        <v>0</v>
      </c>
      <c r="S1996">
        <v>0</v>
      </c>
      <c r="U1996">
        <v>0</v>
      </c>
      <c r="V1996">
        <v>0</v>
      </c>
      <c r="W1996" t="s">
        <v>20</v>
      </c>
      <c r="Y1996" t="s">
        <v>658</v>
      </c>
      <c r="Z1996">
        <v>19217</v>
      </c>
      <c r="AA1996">
        <v>99436</v>
      </c>
      <c r="AB1996" t="s">
        <v>20</v>
      </c>
      <c r="AC1996" t="s">
        <v>20</v>
      </c>
      <c r="AD1996" t="s">
        <v>20</v>
      </c>
      <c r="AE1996" t="s">
        <v>20</v>
      </c>
      <c r="AF1996" t="s">
        <v>20</v>
      </c>
      <c r="AG1996" t="s">
        <v>20</v>
      </c>
      <c r="AH1996" t="s">
        <v>20</v>
      </c>
      <c r="AI1996">
        <v>0</v>
      </c>
      <c r="AK1996">
        <v>1</v>
      </c>
      <c r="AL1996">
        <v>0</v>
      </c>
      <c r="AM1996">
        <v>1</v>
      </c>
      <c r="AN1996">
        <v>2</v>
      </c>
      <c r="AO1996">
        <v>0</v>
      </c>
      <c r="AQ1996">
        <v>1</v>
      </c>
      <c r="AR1996">
        <v>1</v>
      </c>
      <c r="AS1996">
        <v>1</v>
      </c>
      <c r="AT1996">
        <v>1</v>
      </c>
      <c r="AU1996">
        <v>2</v>
      </c>
      <c r="AV1996">
        <v>0</v>
      </c>
      <c r="BA1996" s="14" t="s">
        <v>2470</v>
      </c>
      <c r="BB1996" s="6" t="s">
        <v>1857</v>
      </c>
      <c r="BG1996" s="9"/>
      <c r="BI1996" t="s">
        <v>3146</v>
      </c>
    </row>
    <row r="1997" spans="1:61" x14ac:dyDescent="0.25">
      <c r="A1997" s="23" t="s">
        <v>658</v>
      </c>
      <c r="B1997" t="s">
        <v>767</v>
      </c>
      <c r="C1997" t="str">
        <f>VLOOKUP(Tabelle1[[#This Row],[bank_name]],list_all_banks!$B$1:$C$691,2,FALSE)</f>
        <v>FR493455042</v>
      </c>
      <c r="D1997" s="6" t="s">
        <v>768</v>
      </c>
      <c r="E1997" s="42" t="str">
        <f t="shared" si="31"/>
        <v>31.12.2013</v>
      </c>
      <c r="F1997">
        <v>2013</v>
      </c>
      <c r="G1997" t="s">
        <v>1382</v>
      </c>
      <c r="H1997" t="s">
        <v>20</v>
      </c>
      <c r="I1997">
        <v>1</v>
      </c>
      <c r="J1997" t="s">
        <v>1382</v>
      </c>
      <c r="K1997" t="s">
        <v>658</v>
      </c>
      <c r="L1997">
        <v>0</v>
      </c>
      <c r="M1997" t="s">
        <v>14</v>
      </c>
      <c r="N1997" t="s">
        <v>19</v>
      </c>
      <c r="P1997">
        <v>3</v>
      </c>
      <c r="Q1997">
        <v>0</v>
      </c>
      <c r="R1997">
        <v>0</v>
      </c>
      <c r="S1997">
        <v>0</v>
      </c>
      <c r="U1997">
        <v>0</v>
      </c>
      <c r="V1997">
        <v>0</v>
      </c>
      <c r="W1997" t="s">
        <v>20</v>
      </c>
      <c r="Y1997" t="s">
        <v>983</v>
      </c>
      <c r="Z1997">
        <v>1</v>
      </c>
      <c r="AA1997">
        <v>16</v>
      </c>
      <c r="AB1997" t="s">
        <v>20</v>
      </c>
      <c r="AC1997" t="s">
        <v>20</v>
      </c>
      <c r="AD1997" t="s">
        <v>20</v>
      </c>
      <c r="AE1997" t="s">
        <v>20</v>
      </c>
      <c r="AF1997" t="s">
        <v>20</v>
      </c>
      <c r="AG1997" t="s">
        <v>20</v>
      </c>
      <c r="AH1997" t="s">
        <v>20</v>
      </c>
      <c r="AI1997">
        <v>0</v>
      </c>
      <c r="AK1997">
        <v>1</v>
      </c>
      <c r="AL1997">
        <v>0</v>
      </c>
      <c r="AM1997">
        <v>1</v>
      </c>
      <c r="AN1997">
        <v>2</v>
      </c>
      <c r="AO1997">
        <v>0</v>
      </c>
      <c r="AQ1997">
        <v>1</v>
      </c>
      <c r="AR1997">
        <v>1</v>
      </c>
      <c r="AS1997">
        <v>1</v>
      </c>
      <c r="AT1997">
        <v>1</v>
      </c>
      <c r="AU1997">
        <v>2</v>
      </c>
      <c r="AV1997">
        <v>0</v>
      </c>
      <c r="BA1997" s="14" t="s">
        <v>2471</v>
      </c>
      <c r="BB1997" s="6" t="s">
        <v>1857</v>
      </c>
      <c r="BG1997" s="9"/>
      <c r="BI1997" t="s">
        <v>3146</v>
      </c>
    </row>
    <row r="1998" spans="1:61" s="44" customFormat="1" ht="15.75" thickBot="1" x14ac:dyDescent="0.3">
      <c r="A1998" s="43" t="s">
        <v>658</v>
      </c>
      <c r="B1998" s="44" t="s">
        <v>767</v>
      </c>
      <c r="C1998" s="44" t="str">
        <f>VLOOKUP(Tabelle1[[#This Row],[bank_name]],list_all_banks!$B$1:$C$691,2,FALSE)</f>
        <v>FR493455042</v>
      </c>
      <c r="D1998" s="45" t="s">
        <v>768</v>
      </c>
      <c r="E1998" s="46" t="str">
        <f t="shared" si="31"/>
        <v>31.12.2013</v>
      </c>
      <c r="F1998" s="44">
        <v>2013</v>
      </c>
      <c r="G1998" s="44" t="s">
        <v>1382</v>
      </c>
      <c r="H1998" s="44" t="s">
        <v>20</v>
      </c>
      <c r="I1998" s="44">
        <v>1</v>
      </c>
      <c r="J1998" s="44" t="s">
        <v>1382</v>
      </c>
      <c r="K1998" s="44" t="s">
        <v>658</v>
      </c>
      <c r="L1998" s="44">
        <v>0</v>
      </c>
      <c r="M1998" s="44" t="s">
        <v>14</v>
      </c>
      <c r="N1998" s="44" t="s">
        <v>19</v>
      </c>
      <c r="O1998" s="45"/>
      <c r="P1998" s="44">
        <v>3</v>
      </c>
      <c r="Q1998" s="44">
        <v>0</v>
      </c>
      <c r="R1998" s="44">
        <v>0</v>
      </c>
      <c r="S1998" s="44">
        <v>0</v>
      </c>
      <c r="T1998" s="45"/>
      <c r="U1998" s="44">
        <v>0</v>
      </c>
      <c r="V1998" s="44">
        <v>0</v>
      </c>
      <c r="W1998" s="44" t="s">
        <v>20</v>
      </c>
      <c r="X1998" s="45"/>
      <c r="Y1998" s="44" t="s">
        <v>1001</v>
      </c>
      <c r="Z1998" s="44">
        <v>19</v>
      </c>
      <c r="AA1998" s="44">
        <v>7</v>
      </c>
      <c r="AB1998" s="44" t="s">
        <v>20</v>
      </c>
      <c r="AC1998" s="44" t="s">
        <v>20</v>
      </c>
      <c r="AD1998" s="44" t="s">
        <v>20</v>
      </c>
      <c r="AE1998" s="44" t="s">
        <v>20</v>
      </c>
      <c r="AF1998" s="44" t="s">
        <v>20</v>
      </c>
      <c r="AG1998" s="44" t="s">
        <v>20</v>
      </c>
      <c r="AH1998" s="44" t="s">
        <v>20</v>
      </c>
      <c r="AI1998" s="44">
        <v>0</v>
      </c>
      <c r="AJ1998" s="45"/>
      <c r="AK1998" s="44">
        <v>1</v>
      </c>
      <c r="AL1998" s="44">
        <v>0</v>
      </c>
      <c r="AM1998" s="44">
        <v>1</v>
      </c>
      <c r="AN1998" s="44">
        <v>2</v>
      </c>
      <c r="AO1998" s="44">
        <v>0</v>
      </c>
      <c r="AP1998" s="45"/>
      <c r="AQ1998" s="44">
        <v>1</v>
      </c>
      <c r="AR1998" s="44">
        <v>1</v>
      </c>
      <c r="AS1998" s="44">
        <v>1</v>
      </c>
      <c r="AT1998" s="44">
        <v>1</v>
      </c>
      <c r="AU1998" s="44">
        <v>2</v>
      </c>
      <c r="AV1998" s="44">
        <v>0</v>
      </c>
      <c r="AY1998" s="45"/>
      <c r="AZ1998" s="46"/>
      <c r="BA1998" s="47" t="s">
        <v>2472</v>
      </c>
      <c r="BB1998" s="45" t="s">
        <v>1857</v>
      </c>
      <c r="BH1998" s="45"/>
      <c r="BI1998" t="s">
        <v>3146</v>
      </c>
    </row>
    <row r="1999" spans="1:61" x14ac:dyDescent="0.25">
      <c r="A1999" s="23" t="s">
        <v>658</v>
      </c>
      <c r="B1999" t="s">
        <v>767</v>
      </c>
      <c r="C1999" t="str">
        <f>VLOOKUP(Tabelle1[[#This Row],[bank_name]],list_all_banks!$B$1:$C$691,2,FALSE)</f>
        <v>FR493455042</v>
      </c>
      <c r="D1999" s="6" t="s">
        <v>768</v>
      </c>
      <c r="E1999" s="42" t="str">
        <f t="shared" si="31"/>
        <v>31.12.2014</v>
      </c>
      <c r="F1999">
        <v>2014</v>
      </c>
      <c r="G1999">
        <v>1</v>
      </c>
      <c r="H1999">
        <v>2</v>
      </c>
      <c r="I1999" t="s">
        <v>1382</v>
      </c>
      <c r="J1999">
        <v>2</v>
      </c>
      <c r="K1999" t="s">
        <v>1366</v>
      </c>
      <c r="L1999">
        <v>0</v>
      </c>
      <c r="M1999" t="s">
        <v>14</v>
      </c>
      <c r="N1999" t="s">
        <v>19</v>
      </c>
      <c r="P1999">
        <v>0</v>
      </c>
      <c r="Q1999">
        <v>0</v>
      </c>
      <c r="R1999">
        <v>0</v>
      </c>
      <c r="S1999">
        <v>0</v>
      </c>
      <c r="U1999">
        <v>0</v>
      </c>
      <c r="V1999">
        <v>1</v>
      </c>
      <c r="W1999" t="s">
        <v>20</v>
      </c>
      <c r="X1999" s="6" t="s">
        <v>2810</v>
      </c>
      <c r="Y1999" t="s">
        <v>820</v>
      </c>
      <c r="Z1999">
        <v>260</v>
      </c>
      <c r="AA1999">
        <v>499</v>
      </c>
      <c r="AB1999">
        <v>126</v>
      </c>
      <c r="AC1999" t="s">
        <v>20</v>
      </c>
      <c r="AD1999" t="s">
        <v>20</v>
      </c>
      <c r="AE1999" t="s">
        <v>20</v>
      </c>
      <c r="AF1999">
        <v>91</v>
      </c>
      <c r="AG1999" t="s">
        <v>20</v>
      </c>
      <c r="AH1999">
        <v>0</v>
      </c>
      <c r="AI1999">
        <v>1</v>
      </c>
      <c r="AK1999">
        <v>1</v>
      </c>
      <c r="AL1999">
        <v>0</v>
      </c>
      <c r="AM1999">
        <v>1</v>
      </c>
      <c r="AN1999">
        <v>2</v>
      </c>
      <c r="AO1999">
        <v>0</v>
      </c>
      <c r="AQ1999">
        <v>1</v>
      </c>
      <c r="AR1999">
        <v>1</v>
      </c>
      <c r="AS1999">
        <v>1</v>
      </c>
      <c r="AT1999">
        <v>1</v>
      </c>
      <c r="AU1999">
        <v>2</v>
      </c>
      <c r="AV1999">
        <v>0</v>
      </c>
      <c r="AW1999" t="s">
        <v>1382</v>
      </c>
      <c r="AX1999" t="s">
        <v>1382</v>
      </c>
      <c r="BA1999" s="14" t="s">
        <v>2764</v>
      </c>
      <c r="BB1999" s="6" t="s">
        <v>1499</v>
      </c>
      <c r="BG1999" s="9"/>
      <c r="BI1999" t="s">
        <v>3146</v>
      </c>
    </row>
    <row r="2000" spans="1:61" x14ac:dyDescent="0.25">
      <c r="A2000" s="23" t="s">
        <v>658</v>
      </c>
      <c r="B2000" t="s">
        <v>767</v>
      </c>
      <c r="C2000" t="str">
        <f>VLOOKUP(Tabelle1[[#This Row],[bank_name]],list_all_banks!$B$1:$C$691,2,FALSE)</f>
        <v>FR493455042</v>
      </c>
      <c r="D2000" s="6" t="s">
        <v>768</v>
      </c>
      <c r="E2000" s="42" t="str">
        <f t="shared" si="31"/>
        <v>31.12.2014</v>
      </c>
      <c r="F2000">
        <v>2014</v>
      </c>
      <c r="G2000">
        <v>1</v>
      </c>
      <c r="H2000">
        <v>2</v>
      </c>
      <c r="I2000" t="s">
        <v>1382</v>
      </c>
      <c r="J2000">
        <v>2</v>
      </c>
      <c r="K2000" t="s">
        <v>1366</v>
      </c>
      <c r="L2000">
        <v>0</v>
      </c>
      <c r="M2000" t="s">
        <v>14</v>
      </c>
      <c r="N2000" t="s">
        <v>19</v>
      </c>
      <c r="P2000">
        <v>0</v>
      </c>
      <c r="Q2000">
        <v>0</v>
      </c>
      <c r="R2000">
        <v>0</v>
      </c>
      <c r="S2000">
        <v>0</v>
      </c>
      <c r="U2000">
        <v>0</v>
      </c>
      <c r="V2000">
        <v>1</v>
      </c>
      <c r="W2000" t="s">
        <v>20</v>
      </c>
      <c r="Y2000" t="s">
        <v>1656</v>
      </c>
      <c r="Z2000">
        <v>5</v>
      </c>
      <c r="AA2000" t="s">
        <v>20</v>
      </c>
      <c r="AB2000">
        <v>5</v>
      </c>
      <c r="AC2000" t="s">
        <v>20</v>
      </c>
      <c r="AD2000" t="s">
        <v>20</v>
      </c>
      <c r="AE2000" t="s">
        <v>20</v>
      </c>
      <c r="AF2000" t="s">
        <v>20</v>
      </c>
      <c r="AG2000" t="s">
        <v>20</v>
      </c>
      <c r="AH2000">
        <v>0</v>
      </c>
      <c r="AI2000">
        <v>1</v>
      </c>
      <c r="AK2000">
        <v>1</v>
      </c>
      <c r="AL2000">
        <v>0</v>
      </c>
      <c r="AM2000">
        <v>1</v>
      </c>
      <c r="AN2000">
        <v>2</v>
      </c>
      <c r="AO2000">
        <v>0</v>
      </c>
      <c r="AQ2000">
        <v>1</v>
      </c>
      <c r="AR2000">
        <v>1</v>
      </c>
      <c r="AS2000">
        <v>1</v>
      </c>
      <c r="AT2000">
        <v>1</v>
      </c>
      <c r="AU2000">
        <v>2</v>
      </c>
      <c r="AV2000">
        <v>0</v>
      </c>
      <c r="AW2000" t="s">
        <v>1382</v>
      </c>
      <c r="AX2000" t="s">
        <v>1382</v>
      </c>
      <c r="BA2000" s="14" t="s">
        <v>2764</v>
      </c>
      <c r="BB2000" s="6" t="s">
        <v>1499</v>
      </c>
      <c r="BG2000" s="9"/>
      <c r="BI2000" t="s">
        <v>3146</v>
      </c>
    </row>
    <row r="2001" spans="1:61" x14ac:dyDescent="0.25">
      <c r="A2001" s="23" t="s">
        <v>658</v>
      </c>
      <c r="B2001" s="53" t="s">
        <v>767</v>
      </c>
      <c r="C2001" s="53" t="str">
        <f>VLOOKUP(Tabelle1[[#This Row],[bank_name]],list_all_banks!$B$1:$C$691,2,FALSE)</f>
        <v>FR493455042</v>
      </c>
      <c r="D2001" s="6" t="s">
        <v>768</v>
      </c>
      <c r="E2001" s="42" t="str">
        <f t="shared" si="31"/>
        <v>31.12.2014</v>
      </c>
      <c r="F2001">
        <v>2014</v>
      </c>
      <c r="G2001">
        <v>1</v>
      </c>
      <c r="H2001">
        <v>2</v>
      </c>
      <c r="I2001" t="s">
        <v>1382</v>
      </c>
      <c r="J2001">
        <v>2</v>
      </c>
      <c r="K2001" t="s">
        <v>1366</v>
      </c>
      <c r="L2001">
        <v>0</v>
      </c>
      <c r="M2001" t="s">
        <v>14</v>
      </c>
      <c r="N2001" t="s">
        <v>19</v>
      </c>
      <c r="P2001">
        <v>0</v>
      </c>
      <c r="Q2001">
        <v>0</v>
      </c>
      <c r="R2001">
        <v>0</v>
      </c>
      <c r="S2001">
        <v>0</v>
      </c>
      <c r="U2001">
        <v>0</v>
      </c>
      <c r="V2001">
        <v>1</v>
      </c>
      <c r="W2001" t="s">
        <v>20</v>
      </c>
      <c r="Y2001" t="s">
        <v>1</v>
      </c>
      <c r="Z2001">
        <v>189</v>
      </c>
      <c r="AA2001">
        <v>715</v>
      </c>
      <c r="AB2001">
        <v>44</v>
      </c>
      <c r="AC2001" t="s">
        <v>20</v>
      </c>
      <c r="AD2001" t="s">
        <v>20</v>
      </c>
      <c r="AE2001" t="s">
        <v>20</v>
      </c>
      <c r="AF2001">
        <v>12</v>
      </c>
      <c r="AG2001" t="s">
        <v>20</v>
      </c>
      <c r="AH2001">
        <v>0</v>
      </c>
      <c r="AI2001">
        <v>1</v>
      </c>
      <c r="AK2001">
        <v>1</v>
      </c>
      <c r="AL2001">
        <v>0</v>
      </c>
      <c r="AM2001">
        <v>1</v>
      </c>
      <c r="AN2001">
        <v>2</v>
      </c>
      <c r="AO2001">
        <v>0</v>
      </c>
      <c r="AQ2001">
        <v>1</v>
      </c>
      <c r="AR2001">
        <v>1</v>
      </c>
      <c r="AS2001">
        <v>1</v>
      </c>
      <c r="AT2001">
        <v>1</v>
      </c>
      <c r="AU2001">
        <v>2</v>
      </c>
      <c r="AV2001">
        <v>0</v>
      </c>
      <c r="AW2001" t="s">
        <v>1382</v>
      </c>
      <c r="AX2001" s="9" t="s">
        <v>1382</v>
      </c>
      <c r="AY2001" s="6" t="s">
        <v>1893</v>
      </c>
      <c r="BA2001" s="14" t="s">
        <v>2764</v>
      </c>
      <c r="BB2001" s="6" t="s">
        <v>1499</v>
      </c>
      <c r="BG2001" s="9"/>
      <c r="BI2001" t="s">
        <v>3146</v>
      </c>
    </row>
    <row r="2002" spans="1:61" x14ac:dyDescent="0.25">
      <c r="A2002" s="23" t="s">
        <v>658</v>
      </c>
      <c r="B2002" t="s">
        <v>767</v>
      </c>
      <c r="C2002" t="str">
        <f>VLOOKUP(Tabelle1[[#This Row],[bank_name]],list_all_banks!$B$1:$C$691,2,FALSE)</f>
        <v>FR493455042</v>
      </c>
      <c r="D2002" s="6" t="s">
        <v>768</v>
      </c>
      <c r="E2002" s="42" t="str">
        <f t="shared" si="31"/>
        <v>31.12.2014</v>
      </c>
      <c r="F2002">
        <v>2014</v>
      </c>
      <c r="G2002">
        <v>1</v>
      </c>
      <c r="H2002">
        <v>2</v>
      </c>
      <c r="I2002" t="s">
        <v>1382</v>
      </c>
      <c r="J2002">
        <v>2</v>
      </c>
      <c r="K2002" t="s">
        <v>1366</v>
      </c>
      <c r="L2002">
        <v>0</v>
      </c>
      <c r="M2002" t="s">
        <v>14</v>
      </c>
      <c r="N2002" t="s">
        <v>19</v>
      </c>
      <c r="P2002">
        <v>0</v>
      </c>
      <c r="Q2002">
        <v>0</v>
      </c>
      <c r="R2002">
        <v>0</v>
      </c>
      <c r="S2002">
        <v>0</v>
      </c>
      <c r="U2002">
        <v>0</v>
      </c>
      <c r="V2002">
        <v>1</v>
      </c>
      <c r="W2002" t="s">
        <v>20</v>
      </c>
      <c r="Y2002" t="s">
        <v>154</v>
      </c>
      <c r="Z2002">
        <v>26</v>
      </c>
      <c r="AA2002">
        <v>106</v>
      </c>
      <c r="AB2002">
        <v>-70</v>
      </c>
      <c r="AC2002" t="s">
        <v>20</v>
      </c>
      <c r="AD2002" t="s">
        <v>20</v>
      </c>
      <c r="AE2002" t="s">
        <v>20</v>
      </c>
      <c r="AF2002">
        <v>2</v>
      </c>
      <c r="AG2002" t="s">
        <v>20</v>
      </c>
      <c r="AH2002">
        <v>0</v>
      </c>
      <c r="AI2002">
        <v>1</v>
      </c>
      <c r="AK2002">
        <v>1</v>
      </c>
      <c r="AL2002">
        <v>0</v>
      </c>
      <c r="AM2002">
        <v>1</v>
      </c>
      <c r="AN2002">
        <v>2</v>
      </c>
      <c r="AO2002">
        <v>0</v>
      </c>
      <c r="AQ2002">
        <v>1</v>
      </c>
      <c r="AR2002">
        <v>1</v>
      </c>
      <c r="AS2002">
        <v>1</v>
      </c>
      <c r="AT2002">
        <v>1</v>
      </c>
      <c r="AU2002">
        <v>2</v>
      </c>
      <c r="AV2002">
        <v>0</v>
      </c>
      <c r="AW2002" t="s">
        <v>1382</v>
      </c>
      <c r="AX2002" s="9" t="s">
        <v>1382</v>
      </c>
      <c r="AY2002" s="65" t="s">
        <v>1756</v>
      </c>
      <c r="BA2002" s="14" t="s">
        <v>2764</v>
      </c>
      <c r="BB2002" s="6" t="s">
        <v>1499</v>
      </c>
      <c r="BG2002" s="9"/>
      <c r="BI2002" t="s">
        <v>3146</v>
      </c>
    </row>
    <row r="2003" spans="1:61" x14ac:dyDescent="0.25">
      <c r="A2003" s="23" t="s">
        <v>658</v>
      </c>
      <c r="B2003" t="s">
        <v>767</v>
      </c>
      <c r="C2003" t="str">
        <f>VLOOKUP(Tabelle1[[#This Row],[bank_name]],list_all_banks!$B$1:$C$691,2,FALSE)</f>
        <v>FR493455042</v>
      </c>
      <c r="D2003" s="6" t="s">
        <v>768</v>
      </c>
      <c r="E2003" s="42" t="str">
        <f t="shared" si="31"/>
        <v>31.12.2014</v>
      </c>
      <c r="F2003">
        <v>2014</v>
      </c>
      <c r="G2003">
        <v>1</v>
      </c>
      <c r="H2003">
        <v>2</v>
      </c>
      <c r="I2003" t="s">
        <v>1382</v>
      </c>
      <c r="J2003">
        <v>2</v>
      </c>
      <c r="K2003" t="s">
        <v>1366</v>
      </c>
      <c r="L2003">
        <v>0</v>
      </c>
      <c r="M2003" t="s">
        <v>14</v>
      </c>
      <c r="N2003" t="s">
        <v>19</v>
      </c>
      <c r="P2003">
        <v>0</v>
      </c>
      <c r="Q2003">
        <v>0</v>
      </c>
      <c r="R2003">
        <v>0</v>
      </c>
      <c r="S2003">
        <v>0</v>
      </c>
      <c r="U2003">
        <v>0</v>
      </c>
      <c r="V2003">
        <v>1</v>
      </c>
      <c r="W2003" t="s">
        <v>20</v>
      </c>
      <c r="Y2003" t="s">
        <v>239</v>
      </c>
      <c r="Z2003">
        <v>21</v>
      </c>
      <c r="AA2003">
        <v>72</v>
      </c>
      <c r="AB2003">
        <v>15</v>
      </c>
      <c r="AC2003" t="s">
        <v>20</v>
      </c>
      <c r="AD2003" t="s">
        <v>20</v>
      </c>
      <c r="AE2003" t="s">
        <v>20</v>
      </c>
      <c r="AF2003">
        <v>1</v>
      </c>
      <c r="AG2003" t="s">
        <v>20</v>
      </c>
      <c r="AH2003">
        <v>0</v>
      </c>
      <c r="AI2003">
        <v>1</v>
      </c>
      <c r="AK2003">
        <v>1</v>
      </c>
      <c r="AL2003">
        <v>0</v>
      </c>
      <c r="AM2003">
        <v>1</v>
      </c>
      <c r="AN2003">
        <v>2</v>
      </c>
      <c r="AO2003">
        <v>0</v>
      </c>
      <c r="AQ2003">
        <v>1</v>
      </c>
      <c r="AR2003">
        <v>1</v>
      </c>
      <c r="AS2003">
        <v>1</v>
      </c>
      <c r="AT2003">
        <v>1</v>
      </c>
      <c r="AU2003">
        <v>2</v>
      </c>
      <c r="AV2003">
        <v>0</v>
      </c>
      <c r="AW2003" t="s">
        <v>1382</v>
      </c>
      <c r="AX2003" s="9" t="s">
        <v>1382</v>
      </c>
      <c r="AY2003" s="6" t="s">
        <v>1500</v>
      </c>
      <c r="BA2003" s="14" t="s">
        <v>2764</v>
      </c>
      <c r="BB2003" s="6" t="s">
        <v>1499</v>
      </c>
      <c r="BG2003" s="9"/>
      <c r="BI2003" t="s">
        <v>3146</v>
      </c>
    </row>
    <row r="2004" spans="1:61" x14ac:dyDescent="0.25">
      <c r="A2004" s="23" t="s">
        <v>658</v>
      </c>
      <c r="B2004" t="s">
        <v>767</v>
      </c>
      <c r="C2004" t="str">
        <f>VLOOKUP(Tabelle1[[#This Row],[bank_name]],list_all_banks!$B$1:$C$691,2,FALSE)</f>
        <v>FR493455042</v>
      </c>
      <c r="D2004" s="6" t="s">
        <v>768</v>
      </c>
      <c r="E2004" s="42" t="str">
        <f t="shared" si="31"/>
        <v>31.12.2014</v>
      </c>
      <c r="F2004">
        <v>2014</v>
      </c>
      <c r="G2004">
        <v>1</v>
      </c>
      <c r="H2004">
        <v>2</v>
      </c>
      <c r="I2004" t="s">
        <v>1382</v>
      </c>
      <c r="J2004">
        <v>2</v>
      </c>
      <c r="K2004" t="s">
        <v>1366</v>
      </c>
      <c r="L2004">
        <v>0</v>
      </c>
      <c r="M2004" t="s">
        <v>14</v>
      </c>
      <c r="N2004" t="s">
        <v>19</v>
      </c>
      <c r="P2004">
        <v>0</v>
      </c>
      <c r="Q2004">
        <v>0</v>
      </c>
      <c r="R2004">
        <v>0</v>
      </c>
      <c r="S2004">
        <v>0</v>
      </c>
      <c r="U2004">
        <v>0</v>
      </c>
      <c r="V2004">
        <v>1</v>
      </c>
      <c r="W2004" t="s">
        <v>20</v>
      </c>
      <c r="Y2004" t="s">
        <v>264</v>
      </c>
      <c r="Z2004">
        <v>1</v>
      </c>
      <c r="AA2004">
        <v>8</v>
      </c>
      <c r="AB2004">
        <v>1</v>
      </c>
      <c r="AC2004" t="s">
        <v>20</v>
      </c>
      <c r="AD2004" t="s">
        <v>20</v>
      </c>
      <c r="AE2004" t="s">
        <v>20</v>
      </c>
      <c r="AF2004" t="s">
        <v>20</v>
      </c>
      <c r="AG2004" t="s">
        <v>20</v>
      </c>
      <c r="AH2004">
        <v>0</v>
      </c>
      <c r="AI2004">
        <v>1</v>
      </c>
      <c r="AK2004">
        <v>1</v>
      </c>
      <c r="AL2004">
        <v>0</v>
      </c>
      <c r="AM2004">
        <v>1</v>
      </c>
      <c r="AN2004">
        <v>2</v>
      </c>
      <c r="AO2004">
        <v>0</v>
      </c>
      <c r="AQ2004">
        <v>1</v>
      </c>
      <c r="AR2004">
        <v>1</v>
      </c>
      <c r="AS2004">
        <v>1</v>
      </c>
      <c r="AT2004">
        <v>1</v>
      </c>
      <c r="AU2004">
        <v>2</v>
      </c>
      <c r="AV2004">
        <v>0</v>
      </c>
      <c r="AW2004" t="s">
        <v>1382</v>
      </c>
      <c r="AX2004" t="s">
        <v>1382</v>
      </c>
      <c r="BA2004" s="14" t="s">
        <v>2764</v>
      </c>
      <c r="BB2004" s="6" t="s">
        <v>1499</v>
      </c>
      <c r="BG2004" s="9"/>
      <c r="BI2004" t="s">
        <v>3146</v>
      </c>
    </row>
    <row r="2005" spans="1:61" x14ac:dyDescent="0.25">
      <c r="A2005" s="23" t="s">
        <v>658</v>
      </c>
      <c r="B2005" t="s">
        <v>767</v>
      </c>
      <c r="C2005" t="str">
        <f>VLOOKUP(Tabelle1[[#This Row],[bank_name]],list_all_banks!$B$1:$C$691,2,FALSE)</f>
        <v>FR493455042</v>
      </c>
      <c r="D2005" s="6" t="s">
        <v>768</v>
      </c>
      <c r="E2005" s="42" t="str">
        <f t="shared" si="31"/>
        <v>31.12.2014</v>
      </c>
      <c r="F2005">
        <v>2014</v>
      </c>
      <c r="G2005">
        <v>1</v>
      </c>
      <c r="H2005">
        <v>2</v>
      </c>
      <c r="I2005" t="s">
        <v>1382</v>
      </c>
      <c r="J2005">
        <v>2</v>
      </c>
      <c r="K2005" t="s">
        <v>1366</v>
      </c>
      <c r="L2005">
        <v>0</v>
      </c>
      <c r="M2005" t="s">
        <v>14</v>
      </c>
      <c r="N2005" t="s">
        <v>19</v>
      </c>
      <c r="P2005">
        <v>0</v>
      </c>
      <c r="Q2005">
        <v>0</v>
      </c>
      <c r="R2005">
        <v>0</v>
      </c>
      <c r="S2005">
        <v>0</v>
      </c>
      <c r="U2005">
        <v>0</v>
      </c>
      <c r="V2005">
        <v>1</v>
      </c>
      <c r="W2005" t="s">
        <v>20</v>
      </c>
      <c r="Y2005" t="s">
        <v>440</v>
      </c>
      <c r="Z2005">
        <v>17</v>
      </c>
      <c r="AA2005">
        <v>79</v>
      </c>
      <c r="AB2005">
        <v>1</v>
      </c>
      <c r="AC2005" t="s">
        <v>20</v>
      </c>
      <c r="AD2005" t="s">
        <v>20</v>
      </c>
      <c r="AE2005" t="s">
        <v>20</v>
      </c>
      <c r="AF2005">
        <v>1</v>
      </c>
      <c r="AG2005" t="s">
        <v>20</v>
      </c>
      <c r="AH2005">
        <v>0</v>
      </c>
      <c r="AI2005">
        <v>1</v>
      </c>
      <c r="AK2005">
        <v>1</v>
      </c>
      <c r="AL2005">
        <v>0</v>
      </c>
      <c r="AM2005">
        <v>1</v>
      </c>
      <c r="AN2005">
        <v>2</v>
      </c>
      <c r="AO2005">
        <v>0</v>
      </c>
      <c r="AQ2005">
        <v>1</v>
      </c>
      <c r="AR2005">
        <v>1</v>
      </c>
      <c r="AS2005">
        <v>1</v>
      </c>
      <c r="AT2005">
        <v>1</v>
      </c>
      <c r="AU2005">
        <v>2</v>
      </c>
      <c r="AV2005">
        <v>0</v>
      </c>
      <c r="AW2005" t="s">
        <v>1382</v>
      </c>
      <c r="AX2005" t="s">
        <v>1382</v>
      </c>
      <c r="BA2005" s="14" t="s">
        <v>2764</v>
      </c>
      <c r="BB2005" s="6" t="s">
        <v>1499</v>
      </c>
      <c r="BG2005" s="9"/>
      <c r="BI2005" t="s">
        <v>3146</v>
      </c>
    </row>
    <row r="2006" spans="1:61" x14ac:dyDescent="0.25">
      <c r="A2006" s="23" t="s">
        <v>658</v>
      </c>
      <c r="B2006" t="s">
        <v>767</v>
      </c>
      <c r="C2006" t="str">
        <f>VLOOKUP(Tabelle1[[#This Row],[bank_name]],list_all_banks!$B$1:$C$691,2,FALSE)</f>
        <v>FR493455042</v>
      </c>
      <c r="D2006" s="6" t="s">
        <v>768</v>
      </c>
      <c r="E2006" s="42" t="str">
        <f t="shared" si="31"/>
        <v>31.12.2014</v>
      </c>
      <c r="F2006">
        <v>2014</v>
      </c>
      <c r="G2006">
        <v>1</v>
      </c>
      <c r="H2006">
        <v>2</v>
      </c>
      <c r="I2006" t="s">
        <v>1382</v>
      </c>
      <c r="J2006">
        <v>2</v>
      </c>
      <c r="K2006" t="s">
        <v>1366</v>
      </c>
      <c r="L2006">
        <v>0</v>
      </c>
      <c r="M2006" t="s">
        <v>14</v>
      </c>
      <c r="N2006" t="s">
        <v>19</v>
      </c>
      <c r="P2006">
        <v>0</v>
      </c>
      <c r="Q2006">
        <v>0</v>
      </c>
      <c r="R2006">
        <v>0</v>
      </c>
      <c r="S2006">
        <v>0</v>
      </c>
      <c r="U2006">
        <v>0</v>
      </c>
      <c r="V2006">
        <v>1</v>
      </c>
      <c r="W2006" t="s">
        <v>20</v>
      </c>
      <c r="Y2006" t="s">
        <v>493</v>
      </c>
      <c r="Z2006">
        <v>139</v>
      </c>
      <c r="AA2006">
        <v>263</v>
      </c>
      <c r="AB2006">
        <v>93</v>
      </c>
      <c r="AC2006" t="s">
        <v>20</v>
      </c>
      <c r="AD2006" t="s">
        <v>20</v>
      </c>
      <c r="AE2006" t="s">
        <v>20</v>
      </c>
      <c r="AF2006">
        <v>24</v>
      </c>
      <c r="AG2006" t="s">
        <v>20</v>
      </c>
      <c r="AH2006">
        <v>0</v>
      </c>
      <c r="AI2006">
        <v>1</v>
      </c>
      <c r="AK2006">
        <v>1</v>
      </c>
      <c r="AL2006">
        <v>0</v>
      </c>
      <c r="AM2006">
        <v>1</v>
      </c>
      <c r="AN2006">
        <v>2</v>
      </c>
      <c r="AO2006">
        <v>0</v>
      </c>
      <c r="AQ2006">
        <v>1</v>
      </c>
      <c r="AR2006">
        <v>1</v>
      </c>
      <c r="AS2006">
        <v>1</v>
      </c>
      <c r="AT2006">
        <v>1</v>
      </c>
      <c r="AU2006">
        <v>2</v>
      </c>
      <c r="AV2006">
        <v>0</v>
      </c>
      <c r="AW2006" t="s">
        <v>1382</v>
      </c>
      <c r="AX2006" t="s">
        <v>1382</v>
      </c>
      <c r="BA2006" s="14" t="s">
        <v>2764</v>
      </c>
      <c r="BB2006" s="6" t="s">
        <v>1499</v>
      </c>
      <c r="BG2006" s="9"/>
      <c r="BI2006" t="s">
        <v>3146</v>
      </c>
    </row>
    <row r="2007" spans="1:61" x14ac:dyDescent="0.25">
      <c r="A2007" s="23" t="s">
        <v>658</v>
      </c>
      <c r="B2007" t="s">
        <v>767</v>
      </c>
      <c r="C2007" t="str">
        <f>VLOOKUP(Tabelle1[[#This Row],[bank_name]],list_all_banks!$B$1:$C$691,2,FALSE)</f>
        <v>FR493455042</v>
      </c>
      <c r="D2007" s="6" t="s">
        <v>768</v>
      </c>
      <c r="E2007" s="42" t="str">
        <f t="shared" si="31"/>
        <v>31.12.2014</v>
      </c>
      <c r="F2007">
        <v>2014</v>
      </c>
      <c r="G2007">
        <v>1</v>
      </c>
      <c r="H2007">
        <v>2</v>
      </c>
      <c r="I2007" t="s">
        <v>1382</v>
      </c>
      <c r="J2007">
        <v>2</v>
      </c>
      <c r="K2007" t="s">
        <v>1366</v>
      </c>
      <c r="L2007">
        <v>0</v>
      </c>
      <c r="M2007" t="s">
        <v>14</v>
      </c>
      <c r="N2007" t="s">
        <v>19</v>
      </c>
      <c r="P2007">
        <v>0</v>
      </c>
      <c r="Q2007">
        <v>0</v>
      </c>
      <c r="R2007">
        <v>0</v>
      </c>
      <c r="S2007">
        <v>0</v>
      </c>
      <c r="U2007">
        <v>0</v>
      </c>
      <c r="V2007">
        <v>1</v>
      </c>
      <c r="W2007" t="s">
        <v>20</v>
      </c>
      <c r="Y2007" t="s">
        <v>658</v>
      </c>
      <c r="Z2007">
        <v>19249</v>
      </c>
      <c r="AA2007">
        <v>91682</v>
      </c>
      <c r="AB2007">
        <v>4527</v>
      </c>
      <c r="AC2007" t="s">
        <v>20</v>
      </c>
      <c r="AD2007" t="s">
        <v>20</v>
      </c>
      <c r="AE2007" t="s">
        <v>20</v>
      </c>
      <c r="AF2007">
        <v>1447</v>
      </c>
      <c r="AG2007" t="s">
        <v>20</v>
      </c>
      <c r="AH2007">
        <v>0</v>
      </c>
      <c r="AI2007">
        <v>1</v>
      </c>
      <c r="AK2007">
        <v>1</v>
      </c>
      <c r="AL2007">
        <v>0</v>
      </c>
      <c r="AM2007">
        <v>1</v>
      </c>
      <c r="AN2007">
        <v>2</v>
      </c>
      <c r="AO2007">
        <v>0</v>
      </c>
      <c r="AQ2007">
        <v>1</v>
      </c>
      <c r="AR2007">
        <v>1</v>
      </c>
      <c r="AS2007">
        <v>1</v>
      </c>
      <c r="AT2007">
        <v>1</v>
      </c>
      <c r="AU2007">
        <v>2</v>
      </c>
      <c r="AV2007">
        <v>0</v>
      </c>
      <c r="AW2007" t="s">
        <v>1382</v>
      </c>
      <c r="AX2007" t="s">
        <v>1382</v>
      </c>
      <c r="BA2007" s="14" t="s">
        <v>2764</v>
      </c>
      <c r="BB2007" s="6" t="s">
        <v>1499</v>
      </c>
      <c r="BG2007" s="9"/>
      <c r="BI2007" t="s">
        <v>3146</v>
      </c>
    </row>
    <row r="2008" spans="1:61" x14ac:dyDescent="0.25">
      <c r="A2008" s="51" t="s">
        <v>658</v>
      </c>
      <c r="B2008" s="9" t="s">
        <v>767</v>
      </c>
      <c r="C2008" s="9" t="str">
        <f>VLOOKUP(Tabelle1[[#This Row],[bank_name]],list_all_banks!$B$1:$C$691,2,FALSE)</f>
        <v>FR493455042</v>
      </c>
      <c r="D2008" s="6" t="s">
        <v>768</v>
      </c>
      <c r="E2008" s="42" t="str">
        <f t="shared" si="31"/>
        <v>31.12.2014</v>
      </c>
      <c r="F2008" s="9">
        <v>2014</v>
      </c>
      <c r="G2008" s="9">
        <v>1</v>
      </c>
      <c r="H2008" s="9">
        <v>2</v>
      </c>
      <c r="I2008" s="9" t="s">
        <v>1382</v>
      </c>
      <c r="J2008" s="9">
        <v>2</v>
      </c>
      <c r="K2008" s="9" t="s">
        <v>1366</v>
      </c>
      <c r="L2008" s="9">
        <v>0</v>
      </c>
      <c r="M2008" s="9" t="s">
        <v>14</v>
      </c>
      <c r="N2008" s="9" t="s">
        <v>19</v>
      </c>
      <c r="P2008" s="9">
        <v>0</v>
      </c>
      <c r="Q2008" s="9">
        <v>0</v>
      </c>
      <c r="R2008" s="9">
        <v>0</v>
      </c>
      <c r="S2008" s="9">
        <v>0</v>
      </c>
      <c r="U2008" s="9">
        <v>0</v>
      </c>
      <c r="V2008" s="9">
        <v>1</v>
      </c>
      <c r="W2008" s="9" t="s">
        <v>20</v>
      </c>
      <c r="Y2008" s="9" t="s">
        <v>983</v>
      </c>
      <c r="Z2008" s="9">
        <v>2</v>
      </c>
      <c r="AA2008" s="9">
        <v>37</v>
      </c>
      <c r="AB2008" s="9">
        <v>1</v>
      </c>
      <c r="AC2008" s="9" t="s">
        <v>20</v>
      </c>
      <c r="AD2008" s="9" t="s">
        <v>20</v>
      </c>
      <c r="AE2008" s="9" t="s">
        <v>20</v>
      </c>
      <c r="AF2008" s="9" t="s">
        <v>20</v>
      </c>
      <c r="AG2008" s="9" t="s">
        <v>20</v>
      </c>
      <c r="AH2008" s="9">
        <v>0</v>
      </c>
      <c r="AI2008" s="9">
        <v>1</v>
      </c>
      <c r="AK2008" s="9">
        <v>1</v>
      </c>
      <c r="AL2008" s="9">
        <v>0</v>
      </c>
      <c r="AM2008" s="9">
        <v>1</v>
      </c>
      <c r="AN2008" s="9">
        <v>2</v>
      </c>
      <c r="AO2008" s="9">
        <v>0</v>
      </c>
      <c r="AQ2008" s="9">
        <v>1</v>
      </c>
      <c r="AR2008" s="9">
        <v>1</v>
      </c>
      <c r="AS2008" s="9">
        <v>1</v>
      </c>
      <c r="AT2008" s="9">
        <v>1</v>
      </c>
      <c r="AU2008" s="9">
        <v>2</v>
      </c>
      <c r="AV2008" s="9">
        <v>0</v>
      </c>
      <c r="AW2008" s="9" t="s">
        <v>1382</v>
      </c>
      <c r="AX2008" s="9" t="s">
        <v>1382</v>
      </c>
      <c r="BA2008" s="63" t="s">
        <v>2764</v>
      </c>
      <c r="BB2008" s="6" t="s">
        <v>1499</v>
      </c>
      <c r="BG2008" s="9"/>
      <c r="BI2008" t="s">
        <v>3146</v>
      </c>
    </row>
    <row r="2009" spans="1:61" x14ac:dyDescent="0.25">
      <c r="A2009" s="23" t="s">
        <v>658</v>
      </c>
      <c r="B2009" s="9" t="s">
        <v>767</v>
      </c>
      <c r="C2009" t="str">
        <f>VLOOKUP(Tabelle1[[#This Row],[bank_name]],list_all_banks!$B$1:$C$691,2,FALSE)</f>
        <v>FR493455042</v>
      </c>
      <c r="D2009" s="6" t="s">
        <v>768</v>
      </c>
      <c r="E2009" s="42" t="str">
        <f t="shared" si="31"/>
        <v>31.12.2014</v>
      </c>
      <c r="F2009">
        <v>2014</v>
      </c>
      <c r="G2009">
        <v>1</v>
      </c>
      <c r="H2009">
        <v>2</v>
      </c>
      <c r="I2009" t="s">
        <v>1382</v>
      </c>
      <c r="J2009">
        <v>2</v>
      </c>
      <c r="K2009" t="s">
        <v>1366</v>
      </c>
      <c r="L2009">
        <v>0</v>
      </c>
      <c r="M2009" t="s">
        <v>14</v>
      </c>
      <c r="N2009" t="s">
        <v>19</v>
      </c>
      <c r="P2009">
        <v>0</v>
      </c>
      <c r="Q2009">
        <v>0</v>
      </c>
      <c r="R2009">
        <v>0</v>
      </c>
      <c r="S2009">
        <v>0</v>
      </c>
      <c r="U2009">
        <v>0</v>
      </c>
      <c r="V2009">
        <v>1</v>
      </c>
      <c r="W2009" t="s">
        <v>20</v>
      </c>
      <c r="Y2009" t="s">
        <v>1001</v>
      </c>
      <c r="Z2009">
        <v>20</v>
      </c>
      <c r="AA2009">
        <v>9</v>
      </c>
      <c r="AB2009">
        <v>16</v>
      </c>
      <c r="AC2009" t="s">
        <v>20</v>
      </c>
      <c r="AD2009" t="s">
        <v>20</v>
      </c>
      <c r="AE2009" t="s">
        <v>20</v>
      </c>
      <c r="AF2009">
        <v>1</v>
      </c>
      <c r="AG2009" t="s">
        <v>20</v>
      </c>
      <c r="AH2009">
        <v>0</v>
      </c>
      <c r="AI2009">
        <v>1</v>
      </c>
      <c r="AK2009">
        <v>1</v>
      </c>
      <c r="AL2009">
        <v>0</v>
      </c>
      <c r="AM2009">
        <v>1</v>
      </c>
      <c r="AN2009">
        <v>2</v>
      </c>
      <c r="AO2009">
        <v>0</v>
      </c>
      <c r="AQ2009">
        <v>1</v>
      </c>
      <c r="AR2009">
        <v>1</v>
      </c>
      <c r="AS2009">
        <v>1</v>
      </c>
      <c r="AT2009">
        <v>1</v>
      </c>
      <c r="AU2009">
        <v>2</v>
      </c>
      <c r="AV2009">
        <v>0</v>
      </c>
      <c r="AW2009" t="s">
        <v>1382</v>
      </c>
      <c r="AX2009" t="s">
        <v>1382</v>
      </c>
      <c r="BA2009" s="14" t="s">
        <v>2764</v>
      </c>
      <c r="BB2009" s="6" t="s">
        <v>1499</v>
      </c>
      <c r="BG2009" s="9"/>
      <c r="BI2009" t="s">
        <v>3146</v>
      </c>
    </row>
    <row r="2010" spans="1:61" x14ac:dyDescent="0.25">
      <c r="A2010" s="23" t="s">
        <v>658</v>
      </c>
      <c r="B2010" t="s">
        <v>767</v>
      </c>
      <c r="C2010" t="str">
        <f>VLOOKUP(Tabelle1[[#This Row],[bank_name]],list_all_banks!$B$1:$C$691,2,FALSE)</f>
        <v>FR493455042</v>
      </c>
      <c r="D2010" s="6" t="s">
        <v>768</v>
      </c>
      <c r="E2010" s="42" t="str">
        <f t="shared" si="31"/>
        <v>31.12.2014</v>
      </c>
      <c r="F2010">
        <v>2014</v>
      </c>
      <c r="G2010">
        <v>1</v>
      </c>
      <c r="H2010">
        <v>2</v>
      </c>
      <c r="I2010" t="s">
        <v>1382</v>
      </c>
      <c r="J2010">
        <v>2</v>
      </c>
      <c r="K2010" t="s">
        <v>1366</v>
      </c>
      <c r="L2010">
        <v>0</v>
      </c>
      <c r="M2010" t="s">
        <v>14</v>
      </c>
      <c r="N2010" t="s">
        <v>19</v>
      </c>
      <c r="P2010">
        <v>0</v>
      </c>
      <c r="Q2010">
        <v>0</v>
      </c>
      <c r="R2010">
        <v>0</v>
      </c>
      <c r="S2010">
        <v>0</v>
      </c>
      <c r="U2010">
        <v>0</v>
      </c>
      <c r="V2010">
        <v>1</v>
      </c>
      <c r="W2010" t="s">
        <v>20</v>
      </c>
      <c r="Y2010" t="s">
        <v>1020</v>
      </c>
      <c r="Z2010">
        <v>167</v>
      </c>
      <c r="AA2010">
        <v>274</v>
      </c>
      <c r="AB2010">
        <v>75</v>
      </c>
      <c r="AC2010" t="s">
        <v>20</v>
      </c>
      <c r="AD2010" t="s">
        <v>20</v>
      </c>
      <c r="AE2010" t="s">
        <v>20</v>
      </c>
      <c r="AF2010">
        <v>26</v>
      </c>
      <c r="AG2010" t="s">
        <v>20</v>
      </c>
      <c r="AH2010">
        <v>0</v>
      </c>
      <c r="AI2010">
        <v>1</v>
      </c>
      <c r="AK2010">
        <v>1</v>
      </c>
      <c r="AL2010">
        <v>0</v>
      </c>
      <c r="AM2010">
        <v>1</v>
      </c>
      <c r="AN2010">
        <v>2</v>
      </c>
      <c r="AO2010">
        <v>0</v>
      </c>
      <c r="AQ2010">
        <v>1</v>
      </c>
      <c r="AR2010">
        <v>1</v>
      </c>
      <c r="AS2010">
        <v>1</v>
      </c>
      <c r="AT2010">
        <v>1</v>
      </c>
      <c r="AU2010">
        <v>2</v>
      </c>
      <c r="AV2010">
        <v>0</v>
      </c>
      <c r="AW2010" t="s">
        <v>1382</v>
      </c>
      <c r="AX2010" t="s">
        <v>1382</v>
      </c>
      <c r="BA2010" s="14" t="s">
        <v>2764</v>
      </c>
      <c r="BB2010" s="6" t="s">
        <v>1499</v>
      </c>
      <c r="BG2010" s="9"/>
      <c r="BI2010" t="s">
        <v>3146</v>
      </c>
    </row>
    <row r="2011" spans="1:61" x14ac:dyDescent="0.25">
      <c r="A2011" s="51" t="s">
        <v>658</v>
      </c>
      <c r="B2011" s="9" t="s">
        <v>767</v>
      </c>
      <c r="C2011" s="9" t="str">
        <f>VLOOKUP(Tabelle1[[#This Row],[bank_name]],list_all_banks!$B$1:$C$691,2,FALSE)</f>
        <v>FR493455042</v>
      </c>
      <c r="D2011" s="6" t="s">
        <v>768</v>
      </c>
      <c r="E2011" s="42" t="str">
        <f t="shared" si="31"/>
        <v>31.12.2014</v>
      </c>
      <c r="F2011" s="9">
        <v>2014</v>
      </c>
      <c r="G2011" s="9">
        <v>1</v>
      </c>
      <c r="H2011" s="9">
        <v>2</v>
      </c>
      <c r="I2011" s="9" t="s">
        <v>1382</v>
      </c>
      <c r="J2011" s="9">
        <v>2</v>
      </c>
      <c r="K2011" s="9" t="s">
        <v>1366</v>
      </c>
      <c r="L2011" s="9">
        <v>0</v>
      </c>
      <c r="M2011" s="9" t="s">
        <v>14</v>
      </c>
      <c r="N2011" s="9" t="s">
        <v>19</v>
      </c>
      <c r="P2011" s="9">
        <v>0</v>
      </c>
      <c r="Q2011" s="9">
        <v>0</v>
      </c>
      <c r="R2011" s="9">
        <v>0</v>
      </c>
      <c r="S2011" s="9">
        <v>0</v>
      </c>
      <c r="U2011" s="9">
        <v>0</v>
      </c>
      <c r="V2011" s="9">
        <v>1</v>
      </c>
      <c r="W2011" s="9" t="s">
        <v>20</v>
      </c>
      <c r="Y2011" s="9" t="s">
        <v>1205</v>
      </c>
      <c r="Z2011" s="9">
        <v>1</v>
      </c>
      <c r="AA2011" s="9">
        <v>7</v>
      </c>
      <c r="AB2011" s="9" t="s">
        <v>1699</v>
      </c>
      <c r="AC2011" s="9" t="s">
        <v>20</v>
      </c>
      <c r="AD2011" s="9" t="s">
        <v>20</v>
      </c>
      <c r="AE2011" s="9" t="s">
        <v>20</v>
      </c>
      <c r="AF2011" s="9" t="s">
        <v>20</v>
      </c>
      <c r="AG2011" s="9" t="s">
        <v>20</v>
      </c>
      <c r="AH2011" s="9">
        <v>0</v>
      </c>
      <c r="AI2011" s="9">
        <v>1</v>
      </c>
      <c r="AK2011" s="9">
        <v>1</v>
      </c>
      <c r="AL2011" s="9">
        <v>0</v>
      </c>
      <c r="AM2011" s="9">
        <v>1</v>
      </c>
      <c r="AN2011" s="9">
        <v>2</v>
      </c>
      <c r="AO2011" s="9">
        <v>0</v>
      </c>
      <c r="AQ2011" s="9">
        <v>1</v>
      </c>
      <c r="AR2011" s="9">
        <v>1</v>
      </c>
      <c r="AS2011" s="9">
        <v>1</v>
      </c>
      <c r="AT2011" s="9">
        <v>1</v>
      </c>
      <c r="AU2011" s="9">
        <v>2</v>
      </c>
      <c r="AV2011" s="9">
        <v>0</v>
      </c>
      <c r="AW2011" s="9" t="s">
        <v>1382</v>
      </c>
      <c r="AX2011" s="9" t="s">
        <v>1382</v>
      </c>
      <c r="BA2011" s="63" t="s">
        <v>2764</v>
      </c>
      <c r="BB2011" s="6" t="s">
        <v>1499</v>
      </c>
      <c r="BG2011" s="9"/>
      <c r="BI2011" t="s">
        <v>3146</v>
      </c>
    </row>
    <row r="2012" spans="1:61" x14ac:dyDescent="0.25">
      <c r="A2012" s="23" t="s">
        <v>658</v>
      </c>
      <c r="B2012" t="s">
        <v>767</v>
      </c>
      <c r="C2012" t="str">
        <f>VLOOKUP(Tabelle1[[#This Row],[bank_name]],list_all_banks!$B$1:$C$691,2,FALSE)</f>
        <v>FR493455042</v>
      </c>
      <c r="D2012" s="6" t="s">
        <v>768</v>
      </c>
      <c r="E2012" s="42" t="str">
        <f t="shared" si="31"/>
        <v>31.12.2014</v>
      </c>
      <c r="F2012">
        <v>2014</v>
      </c>
      <c r="G2012">
        <v>1</v>
      </c>
      <c r="H2012">
        <v>2</v>
      </c>
      <c r="I2012" t="s">
        <v>1382</v>
      </c>
      <c r="J2012">
        <v>2</v>
      </c>
      <c r="K2012" t="s">
        <v>1366</v>
      </c>
      <c r="L2012">
        <v>0</v>
      </c>
      <c r="M2012" t="s">
        <v>14</v>
      </c>
      <c r="N2012" t="s">
        <v>19</v>
      </c>
      <c r="P2012">
        <v>0</v>
      </c>
      <c r="Q2012">
        <v>0</v>
      </c>
      <c r="R2012">
        <v>0</v>
      </c>
      <c r="S2012">
        <v>0</v>
      </c>
      <c r="U2012">
        <v>0</v>
      </c>
      <c r="V2012">
        <v>1</v>
      </c>
      <c r="W2012" t="s">
        <v>20</v>
      </c>
      <c r="Y2012" t="s">
        <v>1165</v>
      </c>
      <c r="Z2012">
        <v>2</v>
      </c>
      <c r="AA2012">
        <v>13</v>
      </c>
      <c r="AB2012">
        <v>1</v>
      </c>
      <c r="AC2012" t="s">
        <v>20</v>
      </c>
      <c r="AD2012" t="s">
        <v>20</v>
      </c>
      <c r="AE2012" t="s">
        <v>20</v>
      </c>
      <c r="AF2012" t="s">
        <v>20</v>
      </c>
      <c r="AG2012" t="s">
        <v>20</v>
      </c>
      <c r="AH2012">
        <v>0</v>
      </c>
      <c r="AI2012">
        <v>1</v>
      </c>
      <c r="AK2012">
        <v>1</v>
      </c>
      <c r="AL2012">
        <v>0</v>
      </c>
      <c r="AM2012">
        <v>1</v>
      </c>
      <c r="AN2012">
        <v>2</v>
      </c>
      <c r="AO2012">
        <v>0</v>
      </c>
      <c r="AQ2012">
        <v>1</v>
      </c>
      <c r="AR2012">
        <v>1</v>
      </c>
      <c r="AS2012">
        <v>1</v>
      </c>
      <c r="AT2012">
        <v>1</v>
      </c>
      <c r="AU2012">
        <v>2</v>
      </c>
      <c r="AV2012">
        <v>0</v>
      </c>
      <c r="AW2012" t="s">
        <v>1382</v>
      </c>
      <c r="AX2012" t="s">
        <v>1382</v>
      </c>
      <c r="BA2012" s="14" t="s">
        <v>2764</v>
      </c>
      <c r="BB2012" s="6" t="s">
        <v>1499</v>
      </c>
      <c r="BG2012" s="9"/>
      <c r="BI2012" t="s">
        <v>3146</v>
      </c>
    </row>
    <row r="2013" spans="1:61" x14ac:dyDescent="0.25">
      <c r="A2013" s="23" t="s">
        <v>658</v>
      </c>
      <c r="B2013" t="s">
        <v>767</v>
      </c>
      <c r="C2013" t="str">
        <f>VLOOKUP(Tabelle1[[#This Row],[bank_name]],list_all_banks!$B$1:$C$691,2,FALSE)</f>
        <v>FR493455042</v>
      </c>
      <c r="D2013" s="6" t="s">
        <v>768</v>
      </c>
      <c r="E2013" s="42" t="str">
        <f t="shared" si="31"/>
        <v>31.12.2014</v>
      </c>
      <c r="F2013">
        <v>2014</v>
      </c>
      <c r="G2013">
        <v>1</v>
      </c>
      <c r="H2013">
        <v>2</v>
      </c>
      <c r="I2013" t="s">
        <v>1382</v>
      </c>
      <c r="J2013">
        <v>2</v>
      </c>
      <c r="K2013" t="s">
        <v>1366</v>
      </c>
      <c r="L2013">
        <v>0</v>
      </c>
      <c r="M2013" t="s">
        <v>14</v>
      </c>
      <c r="N2013" t="s">
        <v>19</v>
      </c>
      <c r="P2013">
        <v>0</v>
      </c>
      <c r="Q2013">
        <v>0</v>
      </c>
      <c r="R2013">
        <v>0</v>
      </c>
      <c r="S2013">
        <v>0</v>
      </c>
      <c r="U2013">
        <v>0</v>
      </c>
      <c r="V2013">
        <v>1</v>
      </c>
      <c r="W2013" t="s">
        <v>20</v>
      </c>
      <c r="Y2013" t="s">
        <v>1170</v>
      </c>
      <c r="Z2013">
        <v>196</v>
      </c>
      <c r="AA2013">
        <v>272</v>
      </c>
      <c r="AB2013">
        <v>115</v>
      </c>
      <c r="AC2013" t="s">
        <v>20</v>
      </c>
      <c r="AD2013" t="s">
        <v>20</v>
      </c>
      <c r="AE2013" t="s">
        <v>20</v>
      </c>
      <c r="AF2013">
        <v>7</v>
      </c>
      <c r="AG2013" t="s">
        <v>20</v>
      </c>
      <c r="AH2013">
        <v>0</v>
      </c>
      <c r="AI2013">
        <v>1</v>
      </c>
      <c r="AK2013">
        <v>1</v>
      </c>
      <c r="AL2013">
        <v>0</v>
      </c>
      <c r="AM2013">
        <v>1</v>
      </c>
      <c r="AN2013">
        <v>2</v>
      </c>
      <c r="AO2013">
        <v>0</v>
      </c>
      <c r="AQ2013">
        <v>1</v>
      </c>
      <c r="AR2013">
        <v>1</v>
      </c>
      <c r="AS2013">
        <v>1</v>
      </c>
      <c r="AT2013">
        <v>1</v>
      </c>
      <c r="AU2013">
        <v>2</v>
      </c>
      <c r="AV2013">
        <v>0</v>
      </c>
      <c r="AW2013" t="s">
        <v>1382</v>
      </c>
      <c r="AX2013" t="s">
        <v>1382</v>
      </c>
      <c r="BA2013" s="14" t="s">
        <v>2764</v>
      </c>
      <c r="BB2013" s="6" t="s">
        <v>1499</v>
      </c>
      <c r="BG2013" s="9"/>
      <c r="BI2013" t="s">
        <v>3146</v>
      </c>
    </row>
    <row r="2014" spans="1:61" x14ac:dyDescent="0.25">
      <c r="A2014" s="23" t="s">
        <v>658</v>
      </c>
      <c r="B2014" t="s">
        <v>767</v>
      </c>
      <c r="C2014" t="str">
        <f>VLOOKUP(Tabelle1[[#This Row],[bank_name]],list_all_banks!$B$1:$C$691,2,FALSE)</f>
        <v>FR493455042</v>
      </c>
      <c r="D2014" s="6" t="s">
        <v>768</v>
      </c>
      <c r="E2014" s="42" t="str">
        <f t="shared" si="31"/>
        <v>31.12.2014</v>
      </c>
      <c r="F2014">
        <v>2014</v>
      </c>
      <c r="G2014">
        <v>1</v>
      </c>
      <c r="H2014">
        <v>2</v>
      </c>
      <c r="I2014" t="s">
        <v>1382</v>
      </c>
      <c r="J2014">
        <v>2</v>
      </c>
      <c r="K2014" t="s">
        <v>1366</v>
      </c>
      <c r="L2014">
        <v>0</v>
      </c>
      <c r="M2014" t="s">
        <v>14</v>
      </c>
      <c r="N2014" t="s">
        <v>19</v>
      </c>
      <c r="P2014">
        <v>0</v>
      </c>
      <c r="Q2014">
        <v>0</v>
      </c>
      <c r="R2014">
        <v>0</v>
      </c>
      <c r="S2014">
        <v>0</v>
      </c>
      <c r="U2014">
        <v>0</v>
      </c>
      <c r="V2014">
        <v>1</v>
      </c>
      <c r="W2014" t="s">
        <v>20</v>
      </c>
      <c r="Y2014" t="s">
        <v>1218</v>
      </c>
      <c r="Z2014">
        <v>1</v>
      </c>
      <c r="AA2014" t="s">
        <v>20</v>
      </c>
      <c r="AB2014">
        <v>1</v>
      </c>
      <c r="AC2014" t="s">
        <v>20</v>
      </c>
      <c r="AD2014" t="s">
        <v>20</v>
      </c>
      <c r="AE2014" t="s">
        <v>20</v>
      </c>
      <c r="AF2014" t="s">
        <v>20</v>
      </c>
      <c r="AG2014" t="s">
        <v>20</v>
      </c>
      <c r="AH2014">
        <v>0</v>
      </c>
      <c r="AI2014">
        <v>1</v>
      </c>
      <c r="AK2014">
        <v>1</v>
      </c>
      <c r="AL2014">
        <v>0</v>
      </c>
      <c r="AM2014">
        <v>1</v>
      </c>
      <c r="AN2014">
        <v>2</v>
      </c>
      <c r="AO2014">
        <v>0</v>
      </c>
      <c r="AQ2014">
        <v>1</v>
      </c>
      <c r="AR2014">
        <v>1</v>
      </c>
      <c r="AS2014">
        <v>1</v>
      </c>
      <c r="AT2014">
        <v>1</v>
      </c>
      <c r="AU2014">
        <v>2</v>
      </c>
      <c r="AV2014">
        <v>0</v>
      </c>
      <c r="AW2014" t="s">
        <v>1382</v>
      </c>
      <c r="AX2014" t="s">
        <v>1382</v>
      </c>
      <c r="BA2014" s="14" t="s">
        <v>2764</v>
      </c>
      <c r="BB2014" s="6" t="s">
        <v>1499</v>
      </c>
      <c r="BG2014" s="9"/>
      <c r="BI2014" t="s">
        <v>3146</v>
      </c>
    </row>
    <row r="2015" spans="1:61" x14ac:dyDescent="0.25">
      <c r="A2015" s="23" t="s">
        <v>658</v>
      </c>
      <c r="B2015" t="s">
        <v>767</v>
      </c>
      <c r="C2015" t="str">
        <f>VLOOKUP(Tabelle1[[#This Row],[bank_name]],list_all_banks!$B$1:$C$691,2,FALSE)</f>
        <v>FR493455042</v>
      </c>
      <c r="D2015" s="6" t="s">
        <v>768</v>
      </c>
      <c r="E2015" s="42" t="str">
        <f t="shared" si="31"/>
        <v>31.12.2014</v>
      </c>
      <c r="F2015">
        <v>2014</v>
      </c>
      <c r="G2015">
        <v>1</v>
      </c>
      <c r="H2015">
        <v>2</v>
      </c>
      <c r="I2015" t="s">
        <v>1382</v>
      </c>
      <c r="J2015">
        <v>2</v>
      </c>
      <c r="K2015" t="s">
        <v>1366</v>
      </c>
      <c r="L2015">
        <v>0</v>
      </c>
      <c r="M2015" t="s">
        <v>14</v>
      </c>
      <c r="N2015" t="s">
        <v>19</v>
      </c>
      <c r="P2015">
        <v>0</v>
      </c>
      <c r="Q2015">
        <v>0</v>
      </c>
      <c r="R2015">
        <v>0</v>
      </c>
      <c r="S2015">
        <v>0</v>
      </c>
      <c r="U2015">
        <v>0</v>
      </c>
      <c r="V2015">
        <v>1</v>
      </c>
      <c r="W2015" t="s">
        <v>20</v>
      </c>
      <c r="Y2015" t="s">
        <v>1225</v>
      </c>
      <c r="Z2015">
        <v>21</v>
      </c>
      <c r="AA2015">
        <v>71</v>
      </c>
      <c r="AB2015">
        <v>10</v>
      </c>
      <c r="AC2015" t="s">
        <v>20</v>
      </c>
      <c r="AD2015" t="s">
        <v>20</v>
      </c>
      <c r="AE2015" t="s">
        <v>20</v>
      </c>
      <c r="AF2015">
        <v>2</v>
      </c>
      <c r="AG2015" t="s">
        <v>20</v>
      </c>
      <c r="AH2015">
        <v>0</v>
      </c>
      <c r="AI2015">
        <v>1</v>
      </c>
      <c r="AK2015">
        <v>1</v>
      </c>
      <c r="AL2015">
        <v>0</v>
      </c>
      <c r="AM2015">
        <v>1</v>
      </c>
      <c r="AN2015">
        <v>2</v>
      </c>
      <c r="AO2015">
        <v>0</v>
      </c>
      <c r="AQ2015">
        <v>1</v>
      </c>
      <c r="AR2015">
        <v>1</v>
      </c>
      <c r="AS2015">
        <v>1</v>
      </c>
      <c r="AT2015">
        <v>1</v>
      </c>
      <c r="AU2015">
        <v>2</v>
      </c>
      <c r="AV2015">
        <v>0</v>
      </c>
      <c r="AW2015" t="s">
        <v>1382</v>
      </c>
      <c r="AX2015" t="s">
        <v>1382</v>
      </c>
      <c r="BA2015" s="14" t="s">
        <v>2764</v>
      </c>
      <c r="BB2015" s="6" t="s">
        <v>1499</v>
      </c>
      <c r="BG2015" s="9"/>
      <c r="BI2015" t="s">
        <v>3146</v>
      </c>
    </row>
    <row r="2016" spans="1:61" x14ac:dyDescent="0.25">
      <c r="A2016" s="23" t="s">
        <v>658</v>
      </c>
      <c r="B2016" t="s">
        <v>767</v>
      </c>
      <c r="C2016" t="str">
        <f>VLOOKUP(Tabelle1[[#This Row],[bank_name]],list_all_banks!$B$1:$C$691,2,FALSE)</f>
        <v>FR493455042</v>
      </c>
      <c r="D2016" s="6" t="s">
        <v>768</v>
      </c>
      <c r="E2016" s="42" t="str">
        <f t="shared" si="31"/>
        <v>31.12.2014</v>
      </c>
      <c r="F2016">
        <v>2014</v>
      </c>
      <c r="G2016">
        <v>1</v>
      </c>
      <c r="H2016">
        <v>2</v>
      </c>
      <c r="I2016" t="s">
        <v>1382</v>
      </c>
      <c r="J2016">
        <v>2</v>
      </c>
      <c r="K2016" t="s">
        <v>1366</v>
      </c>
      <c r="L2016">
        <v>0</v>
      </c>
      <c r="M2016" t="s">
        <v>14</v>
      </c>
      <c r="N2016" t="s">
        <v>19</v>
      </c>
      <c r="P2016">
        <v>0</v>
      </c>
      <c r="Q2016">
        <v>0</v>
      </c>
      <c r="R2016">
        <v>0</v>
      </c>
      <c r="S2016">
        <v>0</v>
      </c>
      <c r="U2016">
        <v>0</v>
      </c>
      <c r="V2016">
        <v>1</v>
      </c>
      <c r="W2016" t="s">
        <v>20</v>
      </c>
      <c r="Y2016" t="s">
        <v>1278</v>
      </c>
      <c r="Z2016">
        <v>21</v>
      </c>
      <c r="AA2016">
        <v>212</v>
      </c>
      <c r="AB2016">
        <v>7</v>
      </c>
      <c r="AC2016" t="s">
        <v>20</v>
      </c>
      <c r="AD2016" t="s">
        <v>20</v>
      </c>
      <c r="AE2016" t="s">
        <v>20</v>
      </c>
      <c r="AF2016">
        <v>2</v>
      </c>
      <c r="AG2016" t="s">
        <v>20</v>
      </c>
      <c r="AH2016">
        <v>0</v>
      </c>
      <c r="AI2016">
        <v>1</v>
      </c>
      <c r="AK2016">
        <v>1</v>
      </c>
      <c r="AL2016">
        <v>0</v>
      </c>
      <c r="AM2016">
        <v>1</v>
      </c>
      <c r="AN2016">
        <v>2</v>
      </c>
      <c r="AO2016">
        <v>0</v>
      </c>
      <c r="AQ2016">
        <v>1</v>
      </c>
      <c r="AR2016">
        <v>1</v>
      </c>
      <c r="AS2016">
        <v>1</v>
      </c>
      <c r="AT2016">
        <v>1</v>
      </c>
      <c r="AU2016">
        <v>2</v>
      </c>
      <c r="AV2016">
        <v>0</v>
      </c>
      <c r="AW2016" t="s">
        <v>1382</v>
      </c>
      <c r="AX2016" t="s">
        <v>1382</v>
      </c>
      <c r="BA2016" s="14" t="s">
        <v>2764</v>
      </c>
      <c r="BB2016" s="6" t="s">
        <v>1499</v>
      </c>
      <c r="BG2016" s="9"/>
      <c r="BI2016" t="s">
        <v>3146</v>
      </c>
    </row>
    <row r="2017" spans="1:61" x14ac:dyDescent="0.25">
      <c r="A2017" s="23" t="s">
        <v>658</v>
      </c>
      <c r="B2017" t="s">
        <v>767</v>
      </c>
      <c r="C2017" t="str">
        <f>VLOOKUP(Tabelle1[[#This Row],[bank_name]],list_all_banks!$B$1:$C$691,2,FALSE)</f>
        <v>FR493455042</v>
      </c>
      <c r="D2017" s="6" t="s">
        <v>768</v>
      </c>
      <c r="E2017" s="42" t="str">
        <f t="shared" si="31"/>
        <v>31.12.2014</v>
      </c>
      <c r="F2017">
        <v>2014</v>
      </c>
      <c r="G2017">
        <v>1</v>
      </c>
      <c r="H2017">
        <v>2</v>
      </c>
      <c r="I2017" t="s">
        <v>1382</v>
      </c>
      <c r="J2017">
        <v>2</v>
      </c>
      <c r="K2017" t="s">
        <v>1366</v>
      </c>
      <c r="L2017">
        <v>0</v>
      </c>
      <c r="M2017" t="s">
        <v>14</v>
      </c>
      <c r="N2017" t="s">
        <v>19</v>
      </c>
      <c r="P2017">
        <v>0</v>
      </c>
      <c r="Q2017">
        <v>0</v>
      </c>
      <c r="R2017">
        <v>0</v>
      </c>
      <c r="S2017">
        <v>0</v>
      </c>
      <c r="U2017">
        <v>0</v>
      </c>
      <c r="V2017">
        <v>1</v>
      </c>
      <c r="W2017" t="s">
        <v>20</v>
      </c>
      <c r="Y2017" t="s">
        <v>1289</v>
      </c>
      <c r="Z2017">
        <v>31</v>
      </c>
      <c r="AA2017">
        <v>149</v>
      </c>
      <c r="AB2017">
        <v>4</v>
      </c>
      <c r="AC2017" t="s">
        <v>20</v>
      </c>
      <c r="AD2017" t="s">
        <v>20</v>
      </c>
      <c r="AE2017" t="s">
        <v>20</v>
      </c>
      <c r="AF2017">
        <v>2</v>
      </c>
      <c r="AG2017" t="s">
        <v>20</v>
      </c>
      <c r="AH2017">
        <v>0</v>
      </c>
      <c r="AI2017">
        <v>1</v>
      </c>
      <c r="AK2017">
        <v>1</v>
      </c>
      <c r="AL2017">
        <v>0</v>
      </c>
      <c r="AM2017">
        <v>1</v>
      </c>
      <c r="AN2017">
        <v>2</v>
      </c>
      <c r="AO2017">
        <v>0</v>
      </c>
      <c r="AQ2017">
        <v>1</v>
      </c>
      <c r="AR2017">
        <v>1</v>
      </c>
      <c r="AS2017">
        <v>1</v>
      </c>
      <c r="AT2017">
        <v>1</v>
      </c>
      <c r="AU2017">
        <v>2</v>
      </c>
      <c r="AV2017">
        <v>0</v>
      </c>
      <c r="AW2017" t="s">
        <v>1382</v>
      </c>
      <c r="AX2017" t="s">
        <v>1382</v>
      </c>
      <c r="BA2017" s="14" t="s">
        <v>2764</v>
      </c>
      <c r="BB2017" s="6" t="s">
        <v>1499</v>
      </c>
      <c r="BG2017" s="9"/>
      <c r="BI2017" t="s">
        <v>3146</v>
      </c>
    </row>
    <row r="2018" spans="1:61" x14ac:dyDescent="0.25">
      <c r="A2018" s="23" t="s">
        <v>658</v>
      </c>
      <c r="B2018" t="s">
        <v>767</v>
      </c>
      <c r="C2018" t="str">
        <f>VLOOKUP(Tabelle1[[#This Row],[bank_name]],list_all_banks!$B$1:$C$691,2,FALSE)</f>
        <v>FR493455042</v>
      </c>
      <c r="D2018" s="6" t="s">
        <v>768</v>
      </c>
      <c r="E2018" s="42" t="str">
        <f t="shared" si="31"/>
        <v>31.12.2014</v>
      </c>
      <c r="F2018">
        <v>2014</v>
      </c>
      <c r="G2018">
        <v>1</v>
      </c>
      <c r="H2018">
        <v>2</v>
      </c>
      <c r="I2018" t="s">
        <v>1382</v>
      </c>
      <c r="J2018">
        <v>2</v>
      </c>
      <c r="K2018" t="s">
        <v>1366</v>
      </c>
      <c r="L2018">
        <v>0</v>
      </c>
      <c r="M2018" t="s">
        <v>14</v>
      </c>
      <c r="N2018" t="s">
        <v>19</v>
      </c>
      <c r="P2018">
        <v>0</v>
      </c>
      <c r="Q2018">
        <v>0</v>
      </c>
      <c r="R2018">
        <v>0</v>
      </c>
      <c r="S2018">
        <v>0</v>
      </c>
      <c r="U2018">
        <v>0</v>
      </c>
      <c r="V2018">
        <v>1</v>
      </c>
      <c r="W2018" t="s">
        <v>20</v>
      </c>
      <c r="Y2018" t="s">
        <v>293</v>
      </c>
      <c r="Z2018">
        <v>2</v>
      </c>
      <c r="AA2018">
        <v>7</v>
      </c>
      <c r="AB2018">
        <v>1</v>
      </c>
      <c r="AC2018" t="s">
        <v>20</v>
      </c>
      <c r="AD2018" t="s">
        <v>20</v>
      </c>
      <c r="AE2018" t="s">
        <v>20</v>
      </c>
      <c r="AF2018" t="s">
        <v>20</v>
      </c>
      <c r="AG2018" t="s">
        <v>20</v>
      </c>
      <c r="AH2018">
        <v>0</v>
      </c>
      <c r="AI2018">
        <v>1</v>
      </c>
      <c r="AK2018">
        <v>1</v>
      </c>
      <c r="AL2018">
        <v>0</v>
      </c>
      <c r="AM2018">
        <v>1</v>
      </c>
      <c r="AN2018">
        <v>2</v>
      </c>
      <c r="AO2018">
        <v>0</v>
      </c>
      <c r="AQ2018">
        <v>1</v>
      </c>
      <c r="AR2018">
        <v>1</v>
      </c>
      <c r="AS2018">
        <v>1</v>
      </c>
      <c r="AT2018">
        <v>1</v>
      </c>
      <c r="AU2018">
        <v>2</v>
      </c>
      <c r="AV2018">
        <v>0</v>
      </c>
      <c r="AW2018" t="s">
        <v>1382</v>
      </c>
      <c r="AX2018" t="s">
        <v>1382</v>
      </c>
      <c r="BA2018" s="14" t="s">
        <v>2764</v>
      </c>
      <c r="BB2018" s="6" t="s">
        <v>1499</v>
      </c>
      <c r="BG2018" s="9"/>
      <c r="BI2018" t="s">
        <v>3146</v>
      </c>
    </row>
    <row r="2019" spans="1:61" x14ac:dyDescent="0.25">
      <c r="A2019" s="23" t="s">
        <v>658</v>
      </c>
      <c r="B2019" t="s">
        <v>767</v>
      </c>
      <c r="C2019" t="str">
        <f>VLOOKUP(Tabelle1[[#This Row],[bank_name]],list_all_banks!$B$1:$C$691,2,FALSE)</f>
        <v>FR493455042</v>
      </c>
      <c r="D2019" s="6" t="s">
        <v>768</v>
      </c>
      <c r="E2019" s="42" t="str">
        <f t="shared" si="31"/>
        <v>31.12.2014</v>
      </c>
      <c r="F2019">
        <v>2014</v>
      </c>
      <c r="G2019">
        <v>1</v>
      </c>
      <c r="H2019">
        <v>2</v>
      </c>
      <c r="I2019" t="s">
        <v>1382</v>
      </c>
      <c r="J2019">
        <v>2</v>
      </c>
      <c r="K2019" t="s">
        <v>1366</v>
      </c>
      <c r="L2019">
        <v>0</v>
      </c>
      <c r="M2019" t="s">
        <v>14</v>
      </c>
      <c r="N2019" t="s">
        <v>19</v>
      </c>
      <c r="P2019">
        <v>0</v>
      </c>
      <c r="Q2019">
        <v>0</v>
      </c>
      <c r="R2019">
        <v>0</v>
      </c>
      <c r="S2019">
        <v>0</v>
      </c>
      <c r="U2019">
        <v>0</v>
      </c>
      <c r="V2019">
        <v>1</v>
      </c>
      <c r="W2019" t="s">
        <v>20</v>
      </c>
      <c r="Y2019" t="s">
        <v>1324</v>
      </c>
      <c r="Z2019">
        <v>7</v>
      </c>
      <c r="AA2019">
        <v>91</v>
      </c>
      <c r="AB2019">
        <v>3</v>
      </c>
      <c r="AC2019" t="s">
        <v>20</v>
      </c>
      <c r="AD2019" t="s">
        <v>20</v>
      </c>
      <c r="AE2019" t="s">
        <v>20</v>
      </c>
      <c r="AF2019">
        <v>1</v>
      </c>
      <c r="AG2019" t="s">
        <v>20</v>
      </c>
      <c r="AH2019">
        <v>0</v>
      </c>
      <c r="AI2019">
        <v>1</v>
      </c>
      <c r="AK2019">
        <v>1</v>
      </c>
      <c r="AL2019">
        <v>0</v>
      </c>
      <c r="AM2019">
        <v>1</v>
      </c>
      <c r="AN2019">
        <v>2</v>
      </c>
      <c r="AO2019">
        <v>0</v>
      </c>
      <c r="AQ2019">
        <v>1</v>
      </c>
      <c r="AR2019">
        <v>1</v>
      </c>
      <c r="AS2019">
        <v>1</v>
      </c>
      <c r="AT2019">
        <v>1</v>
      </c>
      <c r="AU2019">
        <v>2</v>
      </c>
      <c r="AV2019">
        <v>0</v>
      </c>
      <c r="AW2019" t="s">
        <v>1382</v>
      </c>
      <c r="AX2019" t="s">
        <v>1382</v>
      </c>
      <c r="BA2019" s="14" t="s">
        <v>2764</v>
      </c>
      <c r="BB2019" s="6" t="s">
        <v>1499</v>
      </c>
      <c r="BG2019" s="9"/>
      <c r="BI2019" t="s">
        <v>3146</v>
      </c>
    </row>
    <row r="2020" spans="1:61" x14ac:dyDescent="0.25">
      <c r="A2020" s="23" t="s">
        <v>658</v>
      </c>
      <c r="B2020" t="s">
        <v>767</v>
      </c>
      <c r="C2020" t="str">
        <f>VLOOKUP(Tabelle1[[#This Row],[bank_name]],list_all_banks!$B$1:$C$691,2,FALSE)</f>
        <v>FR493455042</v>
      </c>
      <c r="D2020" s="6" t="s">
        <v>768</v>
      </c>
      <c r="E2020" s="42" t="str">
        <f t="shared" si="31"/>
        <v>31.12.2014</v>
      </c>
      <c r="F2020">
        <v>2014</v>
      </c>
      <c r="G2020">
        <v>1</v>
      </c>
      <c r="H2020">
        <v>2</v>
      </c>
      <c r="I2020" t="s">
        <v>1382</v>
      </c>
      <c r="J2020">
        <v>2</v>
      </c>
      <c r="K2020" t="s">
        <v>1366</v>
      </c>
      <c r="L2020">
        <v>0</v>
      </c>
      <c r="M2020" t="s">
        <v>14</v>
      </c>
      <c r="N2020" t="s">
        <v>19</v>
      </c>
      <c r="P2020">
        <v>0</v>
      </c>
      <c r="Q2020">
        <v>0</v>
      </c>
      <c r="R2020">
        <v>0</v>
      </c>
      <c r="S2020">
        <v>0</v>
      </c>
      <c r="U2020">
        <v>0</v>
      </c>
      <c r="V2020">
        <v>1</v>
      </c>
      <c r="W2020" t="s">
        <v>20</v>
      </c>
      <c r="Y2020" t="s">
        <v>1363</v>
      </c>
      <c r="Z2020">
        <v>1</v>
      </c>
      <c r="AA2020">
        <v>8</v>
      </c>
      <c r="AB2020" t="s">
        <v>20</v>
      </c>
      <c r="AC2020" t="s">
        <v>20</v>
      </c>
      <c r="AD2020" t="s">
        <v>20</v>
      </c>
      <c r="AE2020" t="s">
        <v>20</v>
      </c>
      <c r="AF2020" t="s">
        <v>20</v>
      </c>
      <c r="AG2020" t="s">
        <v>20</v>
      </c>
      <c r="AH2020">
        <v>0</v>
      </c>
      <c r="AI2020">
        <v>1</v>
      </c>
      <c r="AK2020">
        <v>1</v>
      </c>
      <c r="AL2020">
        <v>0</v>
      </c>
      <c r="AM2020">
        <v>1</v>
      </c>
      <c r="AN2020">
        <v>2</v>
      </c>
      <c r="AO2020">
        <v>0</v>
      </c>
      <c r="AQ2020">
        <v>1</v>
      </c>
      <c r="AR2020">
        <v>1</v>
      </c>
      <c r="AS2020">
        <v>1</v>
      </c>
      <c r="AT2020">
        <v>1</v>
      </c>
      <c r="AU2020">
        <v>2</v>
      </c>
      <c r="AV2020">
        <v>0</v>
      </c>
      <c r="AW2020" t="s">
        <v>1382</v>
      </c>
      <c r="AX2020" t="s">
        <v>1382</v>
      </c>
      <c r="BA2020" s="14" t="s">
        <v>2764</v>
      </c>
      <c r="BB2020" s="6" t="s">
        <v>1499</v>
      </c>
      <c r="BG2020" s="9"/>
      <c r="BI2020" t="s">
        <v>3146</v>
      </c>
    </row>
    <row r="2021" spans="1:61" s="9" customFormat="1" x14ac:dyDescent="0.25">
      <c r="A2021" s="51" t="s">
        <v>658</v>
      </c>
      <c r="B2021" s="9" t="s">
        <v>767</v>
      </c>
      <c r="C2021" s="9" t="str">
        <f>VLOOKUP(Tabelle1[[#This Row],[bank_name]],list_all_banks!$B$1:$C$691,2,FALSE)</f>
        <v>FR493455042</v>
      </c>
      <c r="D2021" s="6" t="s">
        <v>768</v>
      </c>
      <c r="E2021" s="42" t="str">
        <f t="shared" si="31"/>
        <v>31.12.2014</v>
      </c>
      <c r="F2021" s="9">
        <v>2014</v>
      </c>
      <c r="G2021" s="9">
        <v>1</v>
      </c>
      <c r="H2021" s="9">
        <v>2</v>
      </c>
      <c r="I2021" s="9" t="s">
        <v>1382</v>
      </c>
      <c r="J2021" s="9">
        <v>2</v>
      </c>
      <c r="K2021" s="9" t="s">
        <v>1366</v>
      </c>
      <c r="L2021" s="9">
        <v>0</v>
      </c>
      <c r="M2021" s="9" t="s">
        <v>14</v>
      </c>
      <c r="N2021" s="9" t="s">
        <v>19</v>
      </c>
      <c r="O2021" s="6"/>
      <c r="P2021" s="9">
        <v>0</v>
      </c>
      <c r="Q2021" s="9">
        <v>0</v>
      </c>
      <c r="R2021" s="9">
        <v>0</v>
      </c>
      <c r="S2021" s="9">
        <v>0</v>
      </c>
      <c r="T2021" s="6"/>
      <c r="U2021" s="9">
        <v>0</v>
      </c>
      <c r="V2021" s="9">
        <v>1</v>
      </c>
      <c r="W2021" s="9" t="s">
        <v>20</v>
      </c>
      <c r="X2021" s="6"/>
      <c r="Y2021" s="9" t="s">
        <v>1327</v>
      </c>
      <c r="Z2021" s="9">
        <v>3</v>
      </c>
      <c r="AA2021" s="9">
        <v>16</v>
      </c>
      <c r="AB2021" s="9">
        <v>1</v>
      </c>
      <c r="AC2021" s="9" t="s">
        <v>20</v>
      </c>
      <c r="AD2021" s="9" t="s">
        <v>20</v>
      </c>
      <c r="AE2021" s="9" t="s">
        <v>20</v>
      </c>
      <c r="AF2021" s="9" t="s">
        <v>20</v>
      </c>
      <c r="AG2021" s="9" t="s">
        <v>20</v>
      </c>
      <c r="AH2021" s="9">
        <v>0</v>
      </c>
      <c r="AI2021" s="9">
        <v>1</v>
      </c>
      <c r="AJ2021" s="6"/>
      <c r="AK2021" s="9">
        <v>1</v>
      </c>
      <c r="AL2021" s="9">
        <v>0</v>
      </c>
      <c r="AM2021" s="9">
        <v>1</v>
      </c>
      <c r="AN2021" s="9">
        <v>2</v>
      </c>
      <c r="AO2021" s="9">
        <v>0</v>
      </c>
      <c r="AP2021" s="6"/>
      <c r="AQ2021" s="9">
        <v>1</v>
      </c>
      <c r="AR2021" s="9">
        <v>1</v>
      </c>
      <c r="AS2021" s="9">
        <v>1</v>
      </c>
      <c r="AT2021" s="9">
        <v>1</v>
      </c>
      <c r="AU2021" s="9">
        <v>2</v>
      </c>
      <c r="AV2021" s="9">
        <v>0</v>
      </c>
      <c r="AW2021" s="9" t="s">
        <v>1382</v>
      </c>
      <c r="AX2021" s="9" t="s">
        <v>1382</v>
      </c>
      <c r="AY2021" s="6"/>
      <c r="AZ2021" s="42"/>
      <c r="BA2021" s="63" t="s">
        <v>2764</v>
      </c>
      <c r="BB2021" s="6" t="s">
        <v>1499</v>
      </c>
      <c r="BH2021" s="6"/>
      <c r="BI2021" t="s">
        <v>3146</v>
      </c>
    </row>
    <row r="2022" spans="1:61" x14ac:dyDescent="0.25">
      <c r="A2022" s="23" t="s">
        <v>658</v>
      </c>
      <c r="B2022" s="9" t="s">
        <v>767</v>
      </c>
      <c r="C2022" t="str">
        <f>VLOOKUP(Tabelle1[[#This Row],[bank_name]],list_all_banks!$B$1:$C$691,2,FALSE)</f>
        <v>FR493455042</v>
      </c>
      <c r="D2022" s="6" t="s">
        <v>768</v>
      </c>
      <c r="E2022" s="42" t="str">
        <f t="shared" si="31"/>
        <v>31.12.2014</v>
      </c>
      <c r="F2022">
        <v>2014</v>
      </c>
      <c r="G2022">
        <v>1</v>
      </c>
      <c r="H2022">
        <v>2</v>
      </c>
      <c r="I2022" t="s">
        <v>1382</v>
      </c>
      <c r="J2022">
        <v>2</v>
      </c>
      <c r="K2022" t="s">
        <v>1366</v>
      </c>
      <c r="L2022">
        <v>0</v>
      </c>
      <c r="M2022" t="s">
        <v>14</v>
      </c>
      <c r="N2022" t="s">
        <v>19</v>
      </c>
      <c r="P2022">
        <v>0</v>
      </c>
      <c r="Q2022">
        <v>0</v>
      </c>
      <c r="R2022">
        <v>0</v>
      </c>
      <c r="S2022">
        <v>0</v>
      </c>
      <c r="U2022">
        <v>0</v>
      </c>
      <c r="V2022">
        <v>1</v>
      </c>
      <c r="W2022" t="s">
        <v>20</v>
      </c>
      <c r="Y2022" t="s">
        <v>1681</v>
      </c>
      <c r="Z2022">
        <v>1</v>
      </c>
      <c r="AA2022" t="s">
        <v>20</v>
      </c>
      <c r="AB2022" t="s">
        <v>20</v>
      </c>
      <c r="AC2022" t="s">
        <v>20</v>
      </c>
      <c r="AD2022" t="s">
        <v>20</v>
      </c>
      <c r="AE2022" t="s">
        <v>20</v>
      </c>
      <c r="AF2022" t="s">
        <v>20</v>
      </c>
      <c r="AG2022" t="s">
        <v>20</v>
      </c>
      <c r="AH2022">
        <v>0</v>
      </c>
      <c r="AI2022">
        <v>1</v>
      </c>
      <c r="AK2022">
        <v>1</v>
      </c>
      <c r="AL2022">
        <v>0</v>
      </c>
      <c r="AM2022">
        <v>1</v>
      </c>
      <c r="AN2022">
        <v>2</v>
      </c>
      <c r="AO2022">
        <v>0</v>
      </c>
      <c r="AQ2022">
        <v>1</v>
      </c>
      <c r="AR2022">
        <v>1</v>
      </c>
      <c r="AS2022">
        <v>1</v>
      </c>
      <c r="AT2022">
        <v>1</v>
      </c>
      <c r="AU2022">
        <v>2</v>
      </c>
      <c r="AV2022">
        <v>0</v>
      </c>
      <c r="AW2022" t="s">
        <v>1382</v>
      </c>
      <c r="AX2022" t="s">
        <v>1382</v>
      </c>
      <c r="BA2022" s="14" t="s">
        <v>2764</v>
      </c>
      <c r="BB2022" s="6" t="s">
        <v>1499</v>
      </c>
      <c r="BG2022" s="9"/>
      <c r="BI2022" t="s">
        <v>3146</v>
      </c>
    </row>
    <row r="2023" spans="1:61" x14ac:dyDescent="0.25">
      <c r="A2023" s="23" t="s">
        <v>658</v>
      </c>
      <c r="B2023" t="s">
        <v>767</v>
      </c>
      <c r="C2023" t="str">
        <f>VLOOKUP(Tabelle1[[#This Row],[bank_name]],list_all_banks!$B$1:$C$691,2,FALSE)</f>
        <v>FR493455042</v>
      </c>
      <c r="D2023" s="6" t="s">
        <v>768</v>
      </c>
      <c r="E2023" s="42" t="str">
        <f t="shared" si="31"/>
        <v>31.12.2014</v>
      </c>
      <c r="F2023">
        <v>2014</v>
      </c>
      <c r="G2023">
        <v>1</v>
      </c>
      <c r="H2023">
        <v>2</v>
      </c>
      <c r="I2023" t="s">
        <v>1382</v>
      </c>
      <c r="J2023">
        <v>2</v>
      </c>
      <c r="K2023" t="s">
        <v>1366</v>
      </c>
      <c r="L2023">
        <v>0</v>
      </c>
      <c r="M2023" t="s">
        <v>14</v>
      </c>
      <c r="N2023" t="s">
        <v>19</v>
      </c>
      <c r="P2023">
        <v>0</v>
      </c>
      <c r="Q2023">
        <v>0</v>
      </c>
      <c r="R2023">
        <v>0</v>
      </c>
      <c r="S2023">
        <v>0</v>
      </c>
      <c r="U2023">
        <v>0</v>
      </c>
      <c r="V2023">
        <v>1</v>
      </c>
      <c r="W2023" t="s">
        <v>20</v>
      </c>
      <c r="Y2023" t="s">
        <v>1658</v>
      </c>
      <c r="Z2023">
        <v>11</v>
      </c>
      <c r="AA2023">
        <v>32</v>
      </c>
      <c r="AB2023">
        <v>10</v>
      </c>
      <c r="AC2023" t="s">
        <v>20</v>
      </c>
      <c r="AD2023" t="s">
        <v>20</v>
      </c>
      <c r="AE2023" t="s">
        <v>20</v>
      </c>
      <c r="AF2023">
        <v>3</v>
      </c>
      <c r="AG2023" t="s">
        <v>20</v>
      </c>
      <c r="AH2023">
        <v>0</v>
      </c>
      <c r="AI2023">
        <v>1</v>
      </c>
      <c r="AK2023">
        <v>1</v>
      </c>
      <c r="AL2023">
        <v>0</v>
      </c>
      <c r="AM2023">
        <v>1</v>
      </c>
      <c r="AN2023">
        <v>2</v>
      </c>
      <c r="AO2023">
        <v>0</v>
      </c>
      <c r="AQ2023">
        <v>1</v>
      </c>
      <c r="AR2023">
        <v>1</v>
      </c>
      <c r="AS2023">
        <v>1</v>
      </c>
      <c r="AT2023">
        <v>1</v>
      </c>
      <c r="AU2023">
        <v>2</v>
      </c>
      <c r="AV2023">
        <v>0</v>
      </c>
      <c r="AW2023" t="s">
        <v>1382</v>
      </c>
      <c r="AX2023" t="s">
        <v>1382</v>
      </c>
      <c r="BA2023" s="14" t="s">
        <v>2764</v>
      </c>
      <c r="BB2023" s="6" t="s">
        <v>1499</v>
      </c>
      <c r="BG2023" s="9"/>
      <c r="BI2023" t="s">
        <v>3146</v>
      </c>
    </row>
    <row r="2024" spans="1:61" x14ac:dyDescent="0.25">
      <c r="A2024" s="23" t="s">
        <v>658</v>
      </c>
      <c r="B2024" t="s">
        <v>767</v>
      </c>
      <c r="C2024" t="str">
        <f>VLOOKUP(Tabelle1[[#This Row],[bank_name]],list_all_banks!$B$1:$C$691,2,FALSE)</f>
        <v>FR493455042</v>
      </c>
      <c r="D2024" s="6" t="s">
        <v>768</v>
      </c>
      <c r="E2024" s="42" t="str">
        <f t="shared" si="31"/>
        <v>31.12.2014</v>
      </c>
      <c r="F2024">
        <v>2014</v>
      </c>
      <c r="G2024">
        <v>1</v>
      </c>
      <c r="H2024">
        <v>2</v>
      </c>
      <c r="I2024" t="s">
        <v>1382</v>
      </c>
      <c r="J2024">
        <v>2</v>
      </c>
      <c r="K2024" t="s">
        <v>1366</v>
      </c>
      <c r="L2024">
        <v>0</v>
      </c>
      <c r="M2024" t="s">
        <v>14</v>
      </c>
      <c r="N2024" t="s">
        <v>19</v>
      </c>
      <c r="P2024">
        <v>0</v>
      </c>
      <c r="Q2024">
        <v>0</v>
      </c>
      <c r="R2024">
        <v>0</v>
      </c>
      <c r="S2024">
        <v>0</v>
      </c>
      <c r="U2024">
        <v>0</v>
      </c>
      <c r="V2024">
        <v>1</v>
      </c>
      <c r="W2024" t="s">
        <v>20</v>
      </c>
      <c r="Y2024" t="s">
        <v>1661</v>
      </c>
      <c r="Z2024">
        <v>16</v>
      </c>
      <c r="AA2024">
        <v>70</v>
      </c>
      <c r="AB2024">
        <v>7</v>
      </c>
      <c r="AC2024" t="s">
        <v>20</v>
      </c>
      <c r="AD2024" t="s">
        <v>20</v>
      </c>
      <c r="AE2024" t="s">
        <v>20</v>
      </c>
      <c r="AF2024">
        <v>3</v>
      </c>
      <c r="AG2024" t="s">
        <v>20</v>
      </c>
      <c r="AH2024">
        <v>0</v>
      </c>
      <c r="AI2024">
        <v>1</v>
      </c>
      <c r="AK2024">
        <v>1</v>
      </c>
      <c r="AL2024">
        <v>0</v>
      </c>
      <c r="AM2024">
        <v>1</v>
      </c>
      <c r="AN2024">
        <v>2</v>
      </c>
      <c r="AO2024">
        <v>0</v>
      </c>
      <c r="AQ2024">
        <v>1</v>
      </c>
      <c r="AR2024">
        <v>1</v>
      </c>
      <c r="AS2024">
        <v>1</v>
      </c>
      <c r="AT2024">
        <v>1</v>
      </c>
      <c r="AU2024">
        <v>2</v>
      </c>
      <c r="AV2024">
        <v>0</v>
      </c>
      <c r="AW2024" t="s">
        <v>1382</v>
      </c>
      <c r="AX2024" t="s">
        <v>1382</v>
      </c>
      <c r="BA2024" s="14" t="s">
        <v>2764</v>
      </c>
      <c r="BB2024" s="6" t="s">
        <v>1499</v>
      </c>
      <c r="BG2024" s="9"/>
      <c r="BI2024" t="s">
        <v>3146</v>
      </c>
    </row>
    <row r="2025" spans="1:61" x14ac:dyDescent="0.25">
      <c r="A2025" s="23" t="s">
        <v>658</v>
      </c>
      <c r="B2025" t="s">
        <v>767</v>
      </c>
      <c r="C2025" t="str">
        <f>VLOOKUP(Tabelle1[[#This Row],[bank_name]],list_all_banks!$B$1:$C$691,2,FALSE)</f>
        <v>FR493455042</v>
      </c>
      <c r="D2025" s="6" t="s">
        <v>768</v>
      </c>
      <c r="E2025" s="42" t="str">
        <f t="shared" si="31"/>
        <v>31.12.2014</v>
      </c>
      <c r="F2025">
        <v>2014</v>
      </c>
      <c r="G2025">
        <v>1</v>
      </c>
      <c r="H2025">
        <v>2</v>
      </c>
      <c r="I2025" t="s">
        <v>1382</v>
      </c>
      <c r="J2025">
        <v>2</v>
      </c>
      <c r="K2025" t="s">
        <v>1366</v>
      </c>
      <c r="L2025">
        <v>0</v>
      </c>
      <c r="M2025" t="s">
        <v>14</v>
      </c>
      <c r="N2025" t="s">
        <v>19</v>
      </c>
      <c r="P2025">
        <v>0</v>
      </c>
      <c r="Q2025">
        <v>0</v>
      </c>
      <c r="R2025">
        <v>0</v>
      </c>
      <c r="S2025">
        <v>0</v>
      </c>
      <c r="U2025">
        <v>0</v>
      </c>
      <c r="V2025">
        <v>1</v>
      </c>
      <c r="W2025" t="s">
        <v>20</v>
      </c>
      <c r="Y2025" t="s">
        <v>1651</v>
      </c>
      <c r="Z2025">
        <v>5</v>
      </c>
      <c r="AA2025">
        <v>71</v>
      </c>
      <c r="AB2025">
        <v>-14</v>
      </c>
      <c r="AC2025" t="s">
        <v>20</v>
      </c>
      <c r="AD2025" t="s">
        <v>20</v>
      </c>
      <c r="AE2025" t="s">
        <v>20</v>
      </c>
      <c r="AF2025">
        <v>0</v>
      </c>
      <c r="AG2025" t="s">
        <v>20</v>
      </c>
      <c r="AH2025">
        <v>0</v>
      </c>
      <c r="AI2025">
        <v>1</v>
      </c>
      <c r="AK2025">
        <v>1</v>
      </c>
      <c r="AL2025">
        <v>0</v>
      </c>
      <c r="AM2025">
        <v>1</v>
      </c>
      <c r="AN2025">
        <v>2</v>
      </c>
      <c r="AO2025">
        <v>0</v>
      </c>
      <c r="AQ2025">
        <v>1</v>
      </c>
      <c r="AR2025">
        <v>1</v>
      </c>
      <c r="AS2025">
        <v>1</v>
      </c>
      <c r="AT2025">
        <v>1</v>
      </c>
      <c r="AU2025">
        <v>2</v>
      </c>
      <c r="AV2025">
        <v>0</v>
      </c>
      <c r="AW2025" t="s">
        <v>1382</v>
      </c>
      <c r="AX2025" t="s">
        <v>1382</v>
      </c>
      <c r="BA2025" s="14" t="s">
        <v>2764</v>
      </c>
      <c r="BB2025" s="6" t="s">
        <v>1499</v>
      </c>
      <c r="BG2025" s="9"/>
      <c r="BI2025" t="s">
        <v>3146</v>
      </c>
    </row>
    <row r="2026" spans="1:61" x14ac:dyDescent="0.25">
      <c r="A2026" s="23" t="s">
        <v>658</v>
      </c>
      <c r="B2026" t="s">
        <v>767</v>
      </c>
      <c r="C2026" t="str">
        <f>VLOOKUP(Tabelle1[[#This Row],[bank_name]],list_all_banks!$B$1:$C$691,2,FALSE)</f>
        <v>FR493455042</v>
      </c>
      <c r="D2026" s="6" t="s">
        <v>768</v>
      </c>
      <c r="E2026" s="42" t="str">
        <f t="shared" si="31"/>
        <v>31.12.2014</v>
      </c>
      <c r="F2026">
        <v>2014</v>
      </c>
      <c r="G2026">
        <v>1</v>
      </c>
      <c r="H2026">
        <v>2</v>
      </c>
      <c r="I2026" t="s">
        <v>1382</v>
      </c>
      <c r="J2026">
        <v>2</v>
      </c>
      <c r="K2026" t="s">
        <v>1366</v>
      </c>
      <c r="L2026">
        <v>0</v>
      </c>
      <c r="M2026" t="s">
        <v>14</v>
      </c>
      <c r="N2026" t="s">
        <v>19</v>
      </c>
      <c r="P2026">
        <v>0</v>
      </c>
      <c r="Q2026">
        <v>0</v>
      </c>
      <c r="R2026">
        <v>0</v>
      </c>
      <c r="S2026">
        <v>0</v>
      </c>
      <c r="U2026">
        <v>0</v>
      </c>
      <c r="V2026">
        <v>1</v>
      </c>
      <c r="W2026" t="s">
        <v>20</v>
      </c>
      <c r="Y2026" t="s">
        <v>1710</v>
      </c>
      <c r="Z2026">
        <v>4</v>
      </c>
      <c r="AA2026">
        <v>66</v>
      </c>
      <c r="AB2026" t="s">
        <v>20</v>
      </c>
      <c r="AC2026" t="s">
        <v>20</v>
      </c>
      <c r="AD2026" t="s">
        <v>20</v>
      </c>
      <c r="AE2026" t="s">
        <v>20</v>
      </c>
      <c r="AF2026" t="s">
        <v>20</v>
      </c>
      <c r="AG2026" t="s">
        <v>20</v>
      </c>
      <c r="AH2026">
        <v>0</v>
      </c>
      <c r="AI2026">
        <v>1</v>
      </c>
      <c r="AK2026">
        <v>1</v>
      </c>
      <c r="AL2026">
        <v>0</v>
      </c>
      <c r="AM2026">
        <v>1</v>
      </c>
      <c r="AN2026">
        <v>2</v>
      </c>
      <c r="AO2026">
        <v>0</v>
      </c>
      <c r="AQ2026">
        <v>1</v>
      </c>
      <c r="AR2026">
        <v>1</v>
      </c>
      <c r="AS2026">
        <v>1</v>
      </c>
      <c r="AT2026">
        <v>1</v>
      </c>
      <c r="AU2026">
        <v>2</v>
      </c>
      <c r="AV2026">
        <v>0</v>
      </c>
      <c r="AW2026" t="s">
        <v>1382</v>
      </c>
      <c r="AX2026" t="s">
        <v>1382</v>
      </c>
      <c r="BA2026" s="14" t="s">
        <v>2764</v>
      </c>
      <c r="BB2026" s="6" t="s">
        <v>1499</v>
      </c>
      <c r="BG2026" s="9"/>
      <c r="BI2026" t="s">
        <v>3146</v>
      </c>
    </row>
    <row r="2027" spans="1:61" x14ac:dyDescent="0.25">
      <c r="A2027" s="23" t="s">
        <v>658</v>
      </c>
      <c r="B2027" t="s">
        <v>767</v>
      </c>
      <c r="C2027" t="str">
        <f>VLOOKUP(Tabelle1[[#This Row],[bank_name]],list_all_banks!$B$1:$C$691,2,FALSE)</f>
        <v>FR493455042</v>
      </c>
      <c r="D2027" s="6" t="s">
        <v>768</v>
      </c>
      <c r="E2027" s="42" t="str">
        <f t="shared" si="31"/>
        <v>31.12.2014</v>
      </c>
      <c r="F2027">
        <v>2014</v>
      </c>
      <c r="G2027">
        <v>1</v>
      </c>
      <c r="H2027">
        <v>2</v>
      </c>
      <c r="I2027" t="s">
        <v>1382</v>
      </c>
      <c r="J2027">
        <v>2</v>
      </c>
      <c r="K2027" t="s">
        <v>1366</v>
      </c>
      <c r="L2027">
        <v>0</v>
      </c>
      <c r="M2027" t="s">
        <v>14</v>
      </c>
      <c r="N2027" t="s">
        <v>19</v>
      </c>
      <c r="P2027">
        <v>0</v>
      </c>
      <c r="Q2027">
        <v>0</v>
      </c>
      <c r="R2027">
        <v>0</v>
      </c>
      <c r="S2027">
        <v>0</v>
      </c>
      <c r="U2027">
        <v>0</v>
      </c>
      <c r="V2027">
        <v>1</v>
      </c>
      <c r="W2027" t="s">
        <v>20</v>
      </c>
      <c r="Y2027" t="s">
        <v>1711</v>
      </c>
      <c r="Z2027">
        <v>69</v>
      </c>
      <c r="AA2027">
        <v>693</v>
      </c>
      <c r="AB2027">
        <v>40</v>
      </c>
      <c r="AC2027" t="s">
        <v>20</v>
      </c>
      <c r="AD2027" t="s">
        <v>20</v>
      </c>
      <c r="AE2027" t="s">
        <v>20</v>
      </c>
      <c r="AF2027">
        <v>9</v>
      </c>
      <c r="AG2027" t="s">
        <v>20</v>
      </c>
      <c r="AH2027">
        <v>0</v>
      </c>
      <c r="AI2027">
        <v>1</v>
      </c>
      <c r="AK2027">
        <v>1</v>
      </c>
      <c r="AL2027">
        <v>0</v>
      </c>
      <c r="AM2027">
        <v>1</v>
      </c>
      <c r="AN2027">
        <v>2</v>
      </c>
      <c r="AO2027">
        <v>0</v>
      </c>
      <c r="AQ2027">
        <v>1</v>
      </c>
      <c r="AR2027">
        <v>1</v>
      </c>
      <c r="AS2027">
        <v>1</v>
      </c>
      <c r="AT2027">
        <v>1</v>
      </c>
      <c r="AU2027">
        <v>2</v>
      </c>
      <c r="AV2027">
        <v>0</v>
      </c>
      <c r="AW2027" t="s">
        <v>1382</v>
      </c>
      <c r="AX2027" t="s">
        <v>1382</v>
      </c>
      <c r="BA2027" s="14" t="s">
        <v>2764</v>
      </c>
      <c r="BB2027" s="6" t="s">
        <v>1499</v>
      </c>
      <c r="BG2027" s="9"/>
      <c r="BI2027" t="s">
        <v>3146</v>
      </c>
    </row>
    <row r="2028" spans="1:61" x14ac:dyDescent="0.25">
      <c r="A2028" s="23" t="s">
        <v>658</v>
      </c>
      <c r="B2028" t="s">
        <v>767</v>
      </c>
      <c r="C2028" t="str">
        <f>VLOOKUP(Tabelle1[[#This Row],[bank_name]],list_all_banks!$B$1:$C$691,2,FALSE)</f>
        <v>FR493455042</v>
      </c>
      <c r="D2028" s="6" t="s">
        <v>768</v>
      </c>
      <c r="E2028" s="42" t="str">
        <f t="shared" si="31"/>
        <v>31.12.2014</v>
      </c>
      <c r="F2028">
        <v>2014</v>
      </c>
      <c r="G2028">
        <v>1</v>
      </c>
      <c r="H2028">
        <v>2</v>
      </c>
      <c r="I2028" t="s">
        <v>1382</v>
      </c>
      <c r="J2028">
        <v>2</v>
      </c>
      <c r="K2028" t="s">
        <v>1366</v>
      </c>
      <c r="L2028">
        <v>0</v>
      </c>
      <c r="M2028" t="s">
        <v>14</v>
      </c>
      <c r="N2028" t="s">
        <v>19</v>
      </c>
      <c r="P2028">
        <v>0</v>
      </c>
      <c r="Q2028">
        <v>0</v>
      </c>
      <c r="R2028">
        <v>0</v>
      </c>
      <c r="S2028">
        <v>0</v>
      </c>
      <c r="U2028">
        <v>0</v>
      </c>
      <c r="V2028">
        <v>1</v>
      </c>
      <c r="W2028" t="s">
        <v>20</v>
      </c>
      <c r="Y2028" t="s">
        <v>1745</v>
      </c>
      <c r="Z2028">
        <v>82</v>
      </c>
      <c r="AA2028">
        <v>620</v>
      </c>
      <c r="AB2028">
        <v>37</v>
      </c>
      <c r="AC2028" t="s">
        <v>20</v>
      </c>
      <c r="AD2028" t="s">
        <v>20</v>
      </c>
      <c r="AE2028" t="s">
        <v>20</v>
      </c>
      <c r="AF2028">
        <v>9</v>
      </c>
      <c r="AG2028" t="s">
        <v>20</v>
      </c>
      <c r="AH2028">
        <v>0</v>
      </c>
      <c r="AI2028">
        <v>1</v>
      </c>
      <c r="AK2028">
        <v>1</v>
      </c>
      <c r="AL2028">
        <v>0</v>
      </c>
      <c r="AM2028">
        <v>1</v>
      </c>
      <c r="AN2028">
        <v>2</v>
      </c>
      <c r="AO2028">
        <v>0</v>
      </c>
      <c r="AQ2028">
        <v>1</v>
      </c>
      <c r="AR2028">
        <v>1</v>
      </c>
      <c r="AS2028">
        <v>1</v>
      </c>
      <c r="AT2028">
        <v>1</v>
      </c>
      <c r="AU2028">
        <v>2</v>
      </c>
      <c r="AV2028">
        <v>0</v>
      </c>
      <c r="AW2028" t="s">
        <v>1382</v>
      </c>
      <c r="AX2028" t="s">
        <v>1382</v>
      </c>
      <c r="BA2028" s="14" t="s">
        <v>2764</v>
      </c>
      <c r="BB2028" s="6" t="s">
        <v>1499</v>
      </c>
      <c r="BG2028" s="9"/>
      <c r="BI2028" t="s">
        <v>3146</v>
      </c>
    </row>
    <row r="2029" spans="1:61" x14ac:dyDescent="0.25">
      <c r="A2029" s="23" t="s">
        <v>658</v>
      </c>
      <c r="B2029" t="s">
        <v>767</v>
      </c>
      <c r="C2029" t="str">
        <f>VLOOKUP(Tabelle1[[#This Row],[bank_name]],list_all_banks!$B$1:$C$691,2,FALSE)</f>
        <v>FR493455042</v>
      </c>
      <c r="D2029" s="6" t="s">
        <v>768</v>
      </c>
      <c r="E2029" s="42" t="str">
        <f t="shared" si="31"/>
        <v>31.12.2014</v>
      </c>
      <c r="F2029">
        <v>2014</v>
      </c>
      <c r="G2029">
        <v>1</v>
      </c>
      <c r="H2029">
        <v>2</v>
      </c>
      <c r="I2029" t="s">
        <v>1382</v>
      </c>
      <c r="J2029">
        <v>2</v>
      </c>
      <c r="K2029" t="s">
        <v>1366</v>
      </c>
      <c r="L2029">
        <v>0</v>
      </c>
      <c r="M2029" t="s">
        <v>14</v>
      </c>
      <c r="N2029" t="s">
        <v>19</v>
      </c>
      <c r="P2029">
        <v>0</v>
      </c>
      <c r="Q2029">
        <v>0</v>
      </c>
      <c r="R2029">
        <v>0</v>
      </c>
      <c r="S2029">
        <v>0</v>
      </c>
      <c r="U2029">
        <v>0</v>
      </c>
      <c r="V2029">
        <v>1</v>
      </c>
      <c r="W2029" t="s">
        <v>20</v>
      </c>
      <c r="Y2029" t="s">
        <v>1746</v>
      </c>
      <c r="Z2029">
        <v>21</v>
      </c>
      <c r="AA2029">
        <v>224</v>
      </c>
      <c r="AB2029">
        <v>8</v>
      </c>
      <c r="AC2029" t="s">
        <v>20</v>
      </c>
      <c r="AD2029" t="s">
        <v>20</v>
      </c>
      <c r="AE2029" t="s">
        <v>20</v>
      </c>
      <c r="AF2029">
        <v>3</v>
      </c>
      <c r="AG2029" t="s">
        <v>20</v>
      </c>
      <c r="AH2029">
        <v>0</v>
      </c>
      <c r="AI2029">
        <v>1</v>
      </c>
      <c r="AK2029">
        <v>1</v>
      </c>
      <c r="AL2029">
        <v>0</v>
      </c>
      <c r="AM2029">
        <v>1</v>
      </c>
      <c r="AN2029">
        <v>2</v>
      </c>
      <c r="AO2029">
        <v>0</v>
      </c>
      <c r="AQ2029">
        <v>1</v>
      </c>
      <c r="AR2029">
        <v>1</v>
      </c>
      <c r="AS2029">
        <v>1</v>
      </c>
      <c r="AT2029">
        <v>1</v>
      </c>
      <c r="AU2029">
        <v>2</v>
      </c>
      <c r="AV2029">
        <v>0</v>
      </c>
      <c r="AW2029" t="s">
        <v>1382</v>
      </c>
      <c r="AX2029" t="s">
        <v>1382</v>
      </c>
      <c r="BA2029" s="14" t="s">
        <v>2764</v>
      </c>
      <c r="BB2029" s="6" t="s">
        <v>1499</v>
      </c>
      <c r="BG2029" s="9"/>
      <c r="BI2029" t="s">
        <v>3146</v>
      </c>
    </row>
    <row r="2030" spans="1:61" x14ac:dyDescent="0.25">
      <c r="A2030" s="23" t="s">
        <v>658</v>
      </c>
      <c r="B2030" t="s">
        <v>767</v>
      </c>
      <c r="C2030" t="str">
        <f>VLOOKUP(Tabelle1[[#This Row],[bank_name]],list_all_banks!$B$1:$C$691,2,FALSE)</f>
        <v>FR493455042</v>
      </c>
      <c r="D2030" s="6" t="s">
        <v>768</v>
      </c>
      <c r="E2030" s="42" t="str">
        <f t="shared" si="31"/>
        <v>31.12.2014</v>
      </c>
      <c r="F2030">
        <v>2014</v>
      </c>
      <c r="G2030">
        <v>1</v>
      </c>
      <c r="H2030">
        <v>2</v>
      </c>
      <c r="I2030" t="s">
        <v>1382</v>
      </c>
      <c r="J2030">
        <v>2</v>
      </c>
      <c r="K2030" t="s">
        <v>1366</v>
      </c>
      <c r="L2030">
        <v>0</v>
      </c>
      <c r="M2030" t="s">
        <v>14</v>
      </c>
      <c r="N2030" t="s">
        <v>19</v>
      </c>
      <c r="P2030">
        <v>0</v>
      </c>
      <c r="Q2030">
        <v>0</v>
      </c>
      <c r="R2030">
        <v>0</v>
      </c>
      <c r="S2030">
        <v>0</v>
      </c>
      <c r="U2030">
        <v>0</v>
      </c>
      <c r="V2030">
        <v>1</v>
      </c>
      <c r="W2030" t="s">
        <v>20</v>
      </c>
      <c r="Y2030" t="s">
        <v>1747</v>
      </c>
      <c r="Z2030">
        <v>20</v>
      </c>
      <c r="AA2030">
        <v>277</v>
      </c>
      <c r="AB2030">
        <v>3</v>
      </c>
      <c r="AC2030" t="s">
        <v>20</v>
      </c>
      <c r="AD2030" t="s">
        <v>20</v>
      </c>
      <c r="AE2030" t="s">
        <v>20</v>
      </c>
      <c r="AF2030">
        <v>1</v>
      </c>
      <c r="AG2030" t="s">
        <v>20</v>
      </c>
      <c r="AH2030">
        <v>0</v>
      </c>
      <c r="AI2030">
        <v>1</v>
      </c>
      <c r="AK2030">
        <v>1</v>
      </c>
      <c r="AL2030">
        <v>0</v>
      </c>
      <c r="AM2030">
        <v>1</v>
      </c>
      <c r="AN2030">
        <v>2</v>
      </c>
      <c r="AO2030">
        <v>0</v>
      </c>
      <c r="AQ2030">
        <v>1</v>
      </c>
      <c r="AR2030">
        <v>1</v>
      </c>
      <c r="AS2030">
        <v>1</v>
      </c>
      <c r="AT2030">
        <v>1</v>
      </c>
      <c r="AU2030">
        <v>2</v>
      </c>
      <c r="AV2030">
        <v>0</v>
      </c>
      <c r="AW2030" t="s">
        <v>1382</v>
      </c>
      <c r="AX2030" t="s">
        <v>1382</v>
      </c>
      <c r="BA2030" s="14" t="s">
        <v>2764</v>
      </c>
      <c r="BB2030" s="6" t="s">
        <v>1499</v>
      </c>
      <c r="BG2030" s="9"/>
      <c r="BI2030" t="s">
        <v>3146</v>
      </c>
    </row>
    <row r="2031" spans="1:61" x14ac:dyDescent="0.25">
      <c r="A2031" s="23" t="s">
        <v>658</v>
      </c>
      <c r="B2031" t="s">
        <v>767</v>
      </c>
      <c r="C2031" t="str">
        <f>VLOOKUP(Tabelle1[[#This Row],[bank_name]],list_all_banks!$B$1:$C$691,2,FALSE)</f>
        <v>FR493455042</v>
      </c>
      <c r="D2031" s="6" t="s">
        <v>768</v>
      </c>
      <c r="E2031" s="42" t="str">
        <f t="shared" si="31"/>
        <v>31.12.2014</v>
      </c>
      <c r="F2031">
        <v>2014</v>
      </c>
      <c r="G2031">
        <v>1</v>
      </c>
      <c r="H2031">
        <v>2</v>
      </c>
      <c r="I2031" t="s">
        <v>1382</v>
      </c>
      <c r="J2031">
        <v>2</v>
      </c>
      <c r="K2031" t="s">
        <v>1366</v>
      </c>
      <c r="L2031">
        <v>0</v>
      </c>
      <c r="M2031" t="s">
        <v>14</v>
      </c>
      <c r="N2031" t="s">
        <v>19</v>
      </c>
      <c r="P2031">
        <v>0</v>
      </c>
      <c r="Q2031">
        <v>0</v>
      </c>
      <c r="R2031">
        <v>0</v>
      </c>
      <c r="S2031">
        <v>0</v>
      </c>
      <c r="U2031">
        <v>0</v>
      </c>
      <c r="V2031">
        <v>1</v>
      </c>
      <c r="W2031" t="s">
        <v>20</v>
      </c>
      <c r="Y2031" t="s">
        <v>1628</v>
      </c>
      <c r="Z2031">
        <v>10</v>
      </c>
      <c r="AA2031">
        <v>40</v>
      </c>
      <c r="AB2031">
        <v>1</v>
      </c>
      <c r="AC2031" t="s">
        <v>20</v>
      </c>
      <c r="AD2031" t="s">
        <v>20</v>
      </c>
      <c r="AE2031" t="s">
        <v>20</v>
      </c>
      <c r="AF2031" t="s">
        <v>20</v>
      </c>
      <c r="AG2031" t="s">
        <v>20</v>
      </c>
      <c r="AH2031">
        <v>0</v>
      </c>
      <c r="AI2031">
        <v>1</v>
      </c>
      <c r="AK2031">
        <v>1</v>
      </c>
      <c r="AL2031">
        <v>0</v>
      </c>
      <c r="AM2031">
        <v>1</v>
      </c>
      <c r="AN2031">
        <v>2</v>
      </c>
      <c r="AO2031">
        <v>0</v>
      </c>
      <c r="AQ2031">
        <v>1</v>
      </c>
      <c r="AR2031">
        <v>1</v>
      </c>
      <c r="AS2031">
        <v>1</v>
      </c>
      <c r="AT2031">
        <v>1</v>
      </c>
      <c r="AU2031">
        <v>2</v>
      </c>
      <c r="AV2031">
        <v>0</v>
      </c>
      <c r="AW2031" t="s">
        <v>1382</v>
      </c>
      <c r="AX2031" t="s">
        <v>1382</v>
      </c>
      <c r="BA2031" s="14" t="s">
        <v>2764</v>
      </c>
      <c r="BB2031" s="6" t="s">
        <v>1499</v>
      </c>
      <c r="BG2031" s="9"/>
      <c r="BI2031" t="s">
        <v>3146</v>
      </c>
    </row>
    <row r="2032" spans="1:61" x14ac:dyDescent="0.25">
      <c r="A2032" s="23" t="s">
        <v>658</v>
      </c>
      <c r="B2032" t="s">
        <v>767</v>
      </c>
      <c r="C2032" t="str">
        <f>VLOOKUP(Tabelle1[[#This Row],[bank_name]],list_all_banks!$B$1:$C$691,2,FALSE)</f>
        <v>FR493455042</v>
      </c>
      <c r="D2032" s="6" t="s">
        <v>768</v>
      </c>
      <c r="E2032" s="42" t="str">
        <f t="shared" si="31"/>
        <v>31.12.2014</v>
      </c>
      <c r="F2032">
        <v>2014</v>
      </c>
      <c r="G2032">
        <v>1</v>
      </c>
      <c r="H2032">
        <v>2</v>
      </c>
      <c r="I2032" t="s">
        <v>1382</v>
      </c>
      <c r="J2032">
        <v>2</v>
      </c>
      <c r="K2032" t="s">
        <v>1366</v>
      </c>
      <c r="L2032">
        <v>0</v>
      </c>
      <c r="M2032" t="s">
        <v>14</v>
      </c>
      <c r="N2032" t="s">
        <v>19</v>
      </c>
      <c r="P2032">
        <v>0</v>
      </c>
      <c r="Q2032">
        <v>0</v>
      </c>
      <c r="R2032">
        <v>0</v>
      </c>
      <c r="S2032">
        <v>0</v>
      </c>
      <c r="U2032">
        <v>0</v>
      </c>
      <c r="V2032">
        <v>1</v>
      </c>
      <c r="W2032" t="s">
        <v>20</v>
      </c>
      <c r="Y2032" t="s">
        <v>1704</v>
      </c>
      <c r="Z2032">
        <v>16</v>
      </c>
      <c r="AA2032">
        <v>277</v>
      </c>
      <c r="AB2032">
        <v>2</v>
      </c>
      <c r="AC2032" t="s">
        <v>20</v>
      </c>
      <c r="AD2032" t="s">
        <v>20</v>
      </c>
      <c r="AE2032" t="s">
        <v>20</v>
      </c>
      <c r="AF2032" t="s">
        <v>20</v>
      </c>
      <c r="AG2032" t="s">
        <v>20</v>
      </c>
      <c r="AH2032">
        <v>0</v>
      </c>
      <c r="AI2032">
        <v>1</v>
      </c>
      <c r="AK2032">
        <v>1</v>
      </c>
      <c r="AL2032">
        <v>0</v>
      </c>
      <c r="AM2032">
        <v>1</v>
      </c>
      <c r="AN2032">
        <v>2</v>
      </c>
      <c r="AO2032">
        <v>0</v>
      </c>
      <c r="AQ2032">
        <v>1</v>
      </c>
      <c r="AR2032">
        <v>1</v>
      </c>
      <c r="AS2032">
        <v>1</v>
      </c>
      <c r="AT2032">
        <v>1</v>
      </c>
      <c r="AU2032">
        <v>2</v>
      </c>
      <c r="AV2032">
        <v>0</v>
      </c>
      <c r="AW2032" t="s">
        <v>1382</v>
      </c>
      <c r="AX2032" t="s">
        <v>1382</v>
      </c>
      <c r="BA2032" s="14" t="s">
        <v>2764</v>
      </c>
      <c r="BB2032" s="6" t="s">
        <v>1499</v>
      </c>
      <c r="BG2032" s="9"/>
      <c r="BI2032" t="s">
        <v>3146</v>
      </c>
    </row>
    <row r="2033" spans="1:61" x14ac:dyDescent="0.25">
      <c r="A2033" s="23" t="s">
        <v>658</v>
      </c>
      <c r="B2033" t="s">
        <v>767</v>
      </c>
      <c r="C2033" t="str">
        <f>VLOOKUP(Tabelle1[[#This Row],[bank_name]],list_all_banks!$B$1:$C$691,2,FALSE)</f>
        <v>FR493455042</v>
      </c>
      <c r="D2033" s="6" t="s">
        <v>768</v>
      </c>
      <c r="E2033" s="42" t="str">
        <f t="shared" si="31"/>
        <v>31.12.2014</v>
      </c>
      <c r="F2033">
        <v>2014</v>
      </c>
      <c r="G2033">
        <v>1</v>
      </c>
      <c r="H2033">
        <v>2</v>
      </c>
      <c r="I2033" t="s">
        <v>1382</v>
      </c>
      <c r="J2033">
        <v>2</v>
      </c>
      <c r="K2033" t="s">
        <v>1366</v>
      </c>
      <c r="L2033">
        <v>0</v>
      </c>
      <c r="M2033" t="s">
        <v>14</v>
      </c>
      <c r="N2033" t="s">
        <v>19</v>
      </c>
      <c r="P2033">
        <v>0</v>
      </c>
      <c r="Q2033">
        <v>0</v>
      </c>
      <c r="R2033">
        <v>0</v>
      </c>
      <c r="S2033">
        <v>0</v>
      </c>
      <c r="U2033">
        <v>0</v>
      </c>
      <c r="V2033">
        <v>1</v>
      </c>
      <c r="W2033" t="s">
        <v>20</v>
      </c>
      <c r="Y2033" t="s">
        <v>1726</v>
      </c>
      <c r="Z2033">
        <v>8</v>
      </c>
      <c r="AA2033">
        <v>101</v>
      </c>
      <c r="AB2033" t="s">
        <v>20</v>
      </c>
      <c r="AC2033" t="s">
        <v>20</v>
      </c>
      <c r="AD2033" t="s">
        <v>20</v>
      </c>
      <c r="AE2033" t="s">
        <v>20</v>
      </c>
      <c r="AF2033" t="s">
        <v>20</v>
      </c>
      <c r="AG2033" t="s">
        <v>20</v>
      </c>
      <c r="AH2033">
        <v>0</v>
      </c>
      <c r="AI2033">
        <v>1</v>
      </c>
      <c r="AK2033">
        <v>1</v>
      </c>
      <c r="AL2033">
        <v>0</v>
      </c>
      <c r="AM2033">
        <v>1</v>
      </c>
      <c r="AN2033">
        <v>2</v>
      </c>
      <c r="AO2033">
        <v>0</v>
      </c>
      <c r="AQ2033">
        <v>1</v>
      </c>
      <c r="AR2033">
        <v>1</v>
      </c>
      <c r="AS2033">
        <v>1</v>
      </c>
      <c r="AT2033">
        <v>1</v>
      </c>
      <c r="AU2033">
        <v>2</v>
      </c>
      <c r="AV2033">
        <v>0</v>
      </c>
      <c r="AW2033" t="s">
        <v>1382</v>
      </c>
      <c r="AX2033" t="s">
        <v>1382</v>
      </c>
      <c r="BA2033" s="14" t="s">
        <v>2764</v>
      </c>
      <c r="BB2033" s="6" t="s">
        <v>1499</v>
      </c>
      <c r="BG2033" s="9"/>
      <c r="BI2033" t="s">
        <v>3146</v>
      </c>
    </row>
    <row r="2034" spans="1:61" x14ac:dyDescent="0.25">
      <c r="A2034" s="51" t="s">
        <v>658</v>
      </c>
      <c r="B2034" s="9" t="s">
        <v>767</v>
      </c>
      <c r="C2034" s="9" t="str">
        <f>VLOOKUP(Tabelle1[[#This Row],[bank_name]],list_all_banks!$B$1:$C$691,2,FALSE)</f>
        <v>FR493455042</v>
      </c>
      <c r="D2034" s="6" t="s">
        <v>768</v>
      </c>
      <c r="E2034" s="42" t="str">
        <f t="shared" si="31"/>
        <v>31.12.2014</v>
      </c>
      <c r="F2034" s="9">
        <v>2014</v>
      </c>
      <c r="G2034" s="9">
        <v>1</v>
      </c>
      <c r="H2034" s="9">
        <v>2</v>
      </c>
      <c r="I2034" s="9" t="s">
        <v>1382</v>
      </c>
      <c r="J2034" s="9">
        <v>2</v>
      </c>
      <c r="K2034" s="9" t="s">
        <v>1366</v>
      </c>
      <c r="L2034" s="9">
        <v>0</v>
      </c>
      <c r="M2034" s="9" t="s">
        <v>14</v>
      </c>
      <c r="N2034" s="9" t="s">
        <v>19</v>
      </c>
      <c r="P2034" s="9">
        <v>0</v>
      </c>
      <c r="Q2034" s="9">
        <v>0</v>
      </c>
      <c r="R2034" s="9">
        <v>0</v>
      </c>
      <c r="S2034" s="9">
        <v>0</v>
      </c>
      <c r="U2034" s="9">
        <v>0</v>
      </c>
      <c r="V2034" s="9">
        <v>1</v>
      </c>
      <c r="W2034" s="9" t="s">
        <v>20</v>
      </c>
      <c r="Y2034" s="9" t="s">
        <v>1748</v>
      </c>
      <c r="Z2034" s="9">
        <v>29</v>
      </c>
      <c r="AA2034" s="9">
        <v>365</v>
      </c>
      <c r="AB2034" s="9">
        <v>17</v>
      </c>
      <c r="AC2034" s="9" t="s">
        <v>20</v>
      </c>
      <c r="AD2034" s="9" t="s">
        <v>20</v>
      </c>
      <c r="AE2034" s="9" t="s">
        <v>20</v>
      </c>
      <c r="AF2034" s="9">
        <v>3</v>
      </c>
      <c r="AG2034" s="9" t="s">
        <v>20</v>
      </c>
      <c r="AH2034" s="9">
        <v>0</v>
      </c>
      <c r="AI2034" s="9">
        <v>1</v>
      </c>
      <c r="AK2034" s="9">
        <v>1</v>
      </c>
      <c r="AL2034" s="9">
        <v>0</v>
      </c>
      <c r="AM2034" s="9">
        <v>1</v>
      </c>
      <c r="AN2034" s="9">
        <v>2</v>
      </c>
      <c r="AO2034" s="9">
        <v>0</v>
      </c>
      <c r="AQ2034" s="9">
        <v>1</v>
      </c>
      <c r="AR2034" s="9">
        <v>1</v>
      </c>
      <c r="AS2034" s="9">
        <v>1</v>
      </c>
      <c r="AT2034" s="9">
        <v>1</v>
      </c>
      <c r="AU2034" s="9">
        <v>2</v>
      </c>
      <c r="AV2034" s="9">
        <v>0</v>
      </c>
      <c r="AW2034" s="9" t="s">
        <v>1382</v>
      </c>
      <c r="AX2034" s="9" t="s">
        <v>1382</v>
      </c>
      <c r="BA2034" s="63" t="s">
        <v>2764</v>
      </c>
      <c r="BB2034" s="6" t="s">
        <v>1499</v>
      </c>
      <c r="BC2034" s="9"/>
      <c r="BD2034" s="9"/>
      <c r="BE2034" s="9"/>
      <c r="BF2034" s="9"/>
      <c r="BG2034" s="9"/>
      <c r="BI2034" t="s">
        <v>3146</v>
      </c>
    </row>
    <row r="2035" spans="1:61" x14ac:dyDescent="0.25">
      <c r="A2035" s="51" t="s">
        <v>658</v>
      </c>
      <c r="B2035" s="9" t="s">
        <v>767</v>
      </c>
      <c r="C2035" s="9" t="str">
        <f>VLOOKUP(Tabelle1[[#This Row],[bank_name]],list_all_banks!$B$1:$C$691,2,FALSE)</f>
        <v>FR493455042</v>
      </c>
      <c r="D2035" s="6" t="s">
        <v>768</v>
      </c>
      <c r="E2035" s="42" t="str">
        <f t="shared" si="31"/>
        <v>31.12.2014</v>
      </c>
      <c r="F2035" s="9">
        <v>2014</v>
      </c>
      <c r="G2035" s="9">
        <v>1</v>
      </c>
      <c r="H2035" s="9">
        <v>2</v>
      </c>
      <c r="I2035" s="9" t="s">
        <v>1382</v>
      </c>
      <c r="J2035" s="9">
        <v>2</v>
      </c>
      <c r="K2035" s="9" t="s">
        <v>1366</v>
      </c>
      <c r="L2035" s="9">
        <v>0</v>
      </c>
      <c r="M2035" s="9" t="s">
        <v>14</v>
      </c>
      <c r="N2035" s="9" t="s">
        <v>19</v>
      </c>
      <c r="P2035" s="9">
        <v>0</v>
      </c>
      <c r="Q2035" s="9">
        <v>0</v>
      </c>
      <c r="R2035" s="9">
        <v>0</v>
      </c>
      <c r="S2035" s="9">
        <v>0</v>
      </c>
      <c r="U2035" s="9">
        <v>0</v>
      </c>
      <c r="V2035" s="9">
        <v>1</v>
      </c>
      <c r="W2035" s="9" t="s">
        <v>20</v>
      </c>
      <c r="Y2035" s="9" t="s">
        <v>1682</v>
      </c>
      <c r="Z2035" s="9">
        <v>-7</v>
      </c>
      <c r="AA2035" s="9">
        <v>4</v>
      </c>
      <c r="AB2035" s="9">
        <v>-8</v>
      </c>
      <c r="AC2035" s="9" t="s">
        <v>20</v>
      </c>
      <c r="AD2035" s="9" t="s">
        <v>20</v>
      </c>
      <c r="AE2035" s="9" t="s">
        <v>20</v>
      </c>
      <c r="AF2035" s="9" t="s">
        <v>20</v>
      </c>
      <c r="AG2035" s="9" t="s">
        <v>20</v>
      </c>
      <c r="AH2035" s="9">
        <v>0</v>
      </c>
      <c r="AI2035" s="9">
        <v>1</v>
      </c>
      <c r="AK2035" s="9">
        <v>1</v>
      </c>
      <c r="AL2035" s="9">
        <v>0</v>
      </c>
      <c r="AM2035" s="9">
        <v>1</v>
      </c>
      <c r="AN2035" s="9">
        <v>2</v>
      </c>
      <c r="AO2035" s="9">
        <v>0</v>
      </c>
      <c r="AQ2035" s="9">
        <v>1</v>
      </c>
      <c r="AR2035" s="9">
        <v>1</v>
      </c>
      <c r="AS2035" s="9">
        <v>1</v>
      </c>
      <c r="AT2035" s="9">
        <v>1</v>
      </c>
      <c r="AU2035" s="9">
        <v>2</v>
      </c>
      <c r="AV2035" s="9">
        <v>0</v>
      </c>
      <c r="AW2035" s="9" t="s">
        <v>1382</v>
      </c>
      <c r="AX2035" s="9" t="s">
        <v>1382</v>
      </c>
      <c r="BA2035" s="63" t="s">
        <v>2764</v>
      </c>
      <c r="BB2035" s="6" t="s">
        <v>1499</v>
      </c>
      <c r="BG2035" s="9"/>
      <c r="BI2035" t="s">
        <v>3146</v>
      </c>
    </row>
    <row r="2036" spans="1:61" x14ac:dyDescent="0.25">
      <c r="A2036" s="23" t="s">
        <v>658</v>
      </c>
      <c r="B2036" s="9" t="s">
        <v>767</v>
      </c>
      <c r="C2036" t="str">
        <f>VLOOKUP(Tabelle1[[#This Row],[bank_name]],list_all_banks!$B$1:$C$691,2,FALSE)</f>
        <v>FR493455042</v>
      </c>
      <c r="D2036" s="6" t="s">
        <v>768</v>
      </c>
      <c r="E2036" s="42" t="str">
        <f t="shared" si="31"/>
        <v>31.12.2014</v>
      </c>
      <c r="F2036">
        <v>2014</v>
      </c>
      <c r="G2036">
        <v>1</v>
      </c>
      <c r="H2036">
        <v>2</v>
      </c>
      <c r="I2036" t="s">
        <v>1382</v>
      </c>
      <c r="J2036">
        <v>2</v>
      </c>
      <c r="K2036" t="s">
        <v>1366</v>
      </c>
      <c r="L2036">
        <v>0</v>
      </c>
      <c r="M2036" t="s">
        <v>14</v>
      </c>
      <c r="N2036" t="s">
        <v>19</v>
      </c>
      <c r="P2036">
        <v>0</v>
      </c>
      <c r="Q2036">
        <v>0</v>
      </c>
      <c r="R2036">
        <v>0</v>
      </c>
      <c r="S2036">
        <v>0</v>
      </c>
      <c r="U2036">
        <v>0</v>
      </c>
      <c r="V2036">
        <v>1</v>
      </c>
      <c r="W2036" t="s">
        <v>20</v>
      </c>
      <c r="Y2036" t="s">
        <v>1742</v>
      </c>
      <c r="Z2036">
        <v>33</v>
      </c>
      <c r="AA2036">
        <v>449</v>
      </c>
      <c r="AB2036">
        <v>6</v>
      </c>
      <c r="AC2036" t="s">
        <v>20</v>
      </c>
      <c r="AD2036" t="s">
        <v>20</v>
      </c>
      <c r="AE2036" t="s">
        <v>20</v>
      </c>
      <c r="AF2036">
        <v>2</v>
      </c>
      <c r="AG2036" t="s">
        <v>20</v>
      </c>
      <c r="AH2036">
        <v>0</v>
      </c>
      <c r="AI2036">
        <v>1</v>
      </c>
      <c r="AK2036">
        <v>1</v>
      </c>
      <c r="AL2036">
        <v>0</v>
      </c>
      <c r="AM2036">
        <v>1</v>
      </c>
      <c r="AN2036">
        <v>2</v>
      </c>
      <c r="AO2036">
        <v>0</v>
      </c>
      <c r="AQ2036">
        <v>1</v>
      </c>
      <c r="AR2036">
        <v>1</v>
      </c>
      <c r="AS2036">
        <v>1</v>
      </c>
      <c r="AT2036">
        <v>1</v>
      </c>
      <c r="AU2036">
        <v>2</v>
      </c>
      <c r="AV2036">
        <v>0</v>
      </c>
      <c r="AW2036" t="s">
        <v>1382</v>
      </c>
      <c r="AX2036" t="s">
        <v>1382</v>
      </c>
      <c r="BA2036" s="14" t="s">
        <v>2764</v>
      </c>
      <c r="BB2036" s="6" t="s">
        <v>1499</v>
      </c>
      <c r="BG2036" s="9"/>
      <c r="BI2036" t="s">
        <v>3146</v>
      </c>
    </row>
    <row r="2037" spans="1:61" x14ac:dyDescent="0.25">
      <c r="A2037" s="23" t="s">
        <v>658</v>
      </c>
      <c r="B2037" t="s">
        <v>767</v>
      </c>
      <c r="C2037" t="str">
        <f>VLOOKUP(Tabelle1[[#This Row],[bank_name]],list_all_banks!$B$1:$C$691,2,FALSE)</f>
        <v>FR493455042</v>
      </c>
      <c r="D2037" s="6" t="s">
        <v>768</v>
      </c>
      <c r="E2037" s="42" t="str">
        <f t="shared" ref="E2037:E2100" si="32">CONCATENATE($E$2,F2037)</f>
        <v>31.12.2014</v>
      </c>
      <c r="F2037">
        <v>2014</v>
      </c>
      <c r="G2037">
        <v>1</v>
      </c>
      <c r="H2037">
        <v>2</v>
      </c>
      <c r="I2037" t="s">
        <v>1382</v>
      </c>
      <c r="J2037">
        <v>2</v>
      </c>
      <c r="K2037" t="s">
        <v>1366</v>
      </c>
      <c r="L2037">
        <v>0</v>
      </c>
      <c r="M2037" t="s">
        <v>14</v>
      </c>
      <c r="N2037" t="s">
        <v>19</v>
      </c>
      <c r="P2037">
        <v>0</v>
      </c>
      <c r="Q2037">
        <v>0</v>
      </c>
      <c r="R2037">
        <v>0</v>
      </c>
      <c r="S2037">
        <v>0</v>
      </c>
      <c r="U2037">
        <v>0</v>
      </c>
      <c r="V2037">
        <v>1</v>
      </c>
      <c r="W2037" t="s">
        <v>20</v>
      </c>
      <c r="Y2037" t="s">
        <v>1694</v>
      </c>
      <c r="Z2037">
        <v>5</v>
      </c>
      <c r="AA2037">
        <v>51</v>
      </c>
      <c r="AB2037" t="s">
        <v>20</v>
      </c>
      <c r="AC2037" t="s">
        <v>20</v>
      </c>
      <c r="AD2037" t="s">
        <v>20</v>
      </c>
      <c r="AE2037" t="s">
        <v>20</v>
      </c>
      <c r="AF2037" t="s">
        <v>20</v>
      </c>
      <c r="AG2037" t="s">
        <v>20</v>
      </c>
      <c r="AH2037">
        <v>0</v>
      </c>
      <c r="AI2037">
        <v>1</v>
      </c>
      <c r="AK2037">
        <v>1</v>
      </c>
      <c r="AL2037">
        <v>0</v>
      </c>
      <c r="AM2037">
        <v>1</v>
      </c>
      <c r="AN2037">
        <v>2</v>
      </c>
      <c r="AO2037">
        <v>0</v>
      </c>
      <c r="AQ2037">
        <v>1</v>
      </c>
      <c r="AR2037">
        <v>1</v>
      </c>
      <c r="AS2037">
        <v>1</v>
      </c>
      <c r="AT2037">
        <v>1</v>
      </c>
      <c r="AU2037">
        <v>2</v>
      </c>
      <c r="AV2037">
        <v>0</v>
      </c>
      <c r="AW2037" t="s">
        <v>1382</v>
      </c>
      <c r="AX2037" t="s">
        <v>1382</v>
      </c>
      <c r="BA2037" s="14" t="s">
        <v>2764</v>
      </c>
      <c r="BB2037" s="6" t="s">
        <v>1499</v>
      </c>
      <c r="BG2037" s="9"/>
      <c r="BI2037" t="s">
        <v>3146</v>
      </c>
    </row>
    <row r="2038" spans="1:61" x14ac:dyDescent="0.25">
      <c r="A2038" s="51" t="s">
        <v>658</v>
      </c>
      <c r="B2038" s="9" t="s">
        <v>767</v>
      </c>
      <c r="C2038" s="9" t="str">
        <f>VLOOKUP(Tabelle1[[#This Row],[bank_name]],list_all_banks!$B$1:$C$691,2,FALSE)</f>
        <v>FR493455042</v>
      </c>
      <c r="D2038" s="6" t="s">
        <v>768</v>
      </c>
      <c r="E2038" s="42" t="str">
        <f t="shared" si="32"/>
        <v>31.12.2014</v>
      </c>
      <c r="F2038" s="9">
        <v>2014</v>
      </c>
      <c r="G2038" s="9">
        <v>1</v>
      </c>
      <c r="H2038" s="9">
        <v>2</v>
      </c>
      <c r="I2038" s="9" t="s">
        <v>1382</v>
      </c>
      <c r="J2038" s="9">
        <v>2</v>
      </c>
      <c r="K2038" s="9" t="s">
        <v>1366</v>
      </c>
      <c r="L2038" s="9">
        <v>0</v>
      </c>
      <c r="M2038" s="9" t="s">
        <v>14</v>
      </c>
      <c r="N2038" s="9" t="s">
        <v>19</v>
      </c>
      <c r="P2038" s="9">
        <v>0</v>
      </c>
      <c r="Q2038" s="9">
        <v>0</v>
      </c>
      <c r="R2038" s="9">
        <v>0</v>
      </c>
      <c r="S2038" s="9">
        <v>0</v>
      </c>
      <c r="U2038" s="9">
        <v>0</v>
      </c>
      <c r="V2038" s="9">
        <v>1</v>
      </c>
      <c r="W2038" s="9" t="s">
        <v>20</v>
      </c>
      <c r="Y2038" s="9" t="s">
        <v>1632</v>
      </c>
      <c r="Z2038" s="9">
        <v>5</v>
      </c>
      <c r="AA2038" s="9">
        <v>51</v>
      </c>
      <c r="AB2038" s="9">
        <v>2</v>
      </c>
      <c r="AC2038" s="9" t="s">
        <v>20</v>
      </c>
      <c r="AD2038" s="9" t="s">
        <v>20</v>
      </c>
      <c r="AE2038" s="9" t="s">
        <v>20</v>
      </c>
      <c r="AF2038" s="9" t="s">
        <v>20</v>
      </c>
      <c r="AG2038" s="9" t="s">
        <v>20</v>
      </c>
      <c r="AH2038" s="9">
        <v>0</v>
      </c>
      <c r="AI2038" s="9">
        <v>1</v>
      </c>
      <c r="AK2038" s="9">
        <v>1</v>
      </c>
      <c r="AL2038" s="9">
        <v>0</v>
      </c>
      <c r="AM2038" s="9">
        <v>1</v>
      </c>
      <c r="AN2038" s="9">
        <v>2</v>
      </c>
      <c r="AO2038" s="9">
        <v>0</v>
      </c>
      <c r="AQ2038" s="9">
        <v>1</v>
      </c>
      <c r="AR2038" s="9">
        <v>1</v>
      </c>
      <c r="AS2038" s="9">
        <v>1</v>
      </c>
      <c r="AT2038" s="9">
        <v>1</v>
      </c>
      <c r="AU2038" s="9">
        <v>2</v>
      </c>
      <c r="AV2038" s="9">
        <v>0</v>
      </c>
      <c r="AW2038" s="9" t="s">
        <v>1382</v>
      </c>
      <c r="AX2038" s="9" t="s">
        <v>1382</v>
      </c>
      <c r="BA2038" s="63" t="s">
        <v>2764</v>
      </c>
      <c r="BB2038" s="6" t="s">
        <v>1499</v>
      </c>
      <c r="BG2038" s="9"/>
      <c r="BI2038" t="s">
        <v>3146</v>
      </c>
    </row>
    <row r="2039" spans="1:61" x14ac:dyDescent="0.25">
      <c r="A2039" s="51" t="s">
        <v>658</v>
      </c>
      <c r="B2039" s="9" t="s">
        <v>767</v>
      </c>
      <c r="C2039" s="9" t="str">
        <f>VLOOKUP(Tabelle1[[#This Row],[bank_name]],list_all_banks!$B$1:$C$691,2,FALSE)</f>
        <v>FR493455042</v>
      </c>
      <c r="D2039" s="6" t="s">
        <v>768</v>
      </c>
      <c r="E2039" s="42" t="str">
        <f t="shared" si="32"/>
        <v>31.12.2014</v>
      </c>
      <c r="F2039" s="9">
        <v>2014</v>
      </c>
      <c r="G2039" s="9">
        <v>1</v>
      </c>
      <c r="H2039" s="9">
        <v>2</v>
      </c>
      <c r="I2039" s="9" t="s">
        <v>1382</v>
      </c>
      <c r="J2039" s="9">
        <v>2</v>
      </c>
      <c r="K2039" s="9" t="s">
        <v>1366</v>
      </c>
      <c r="L2039" s="9">
        <v>0</v>
      </c>
      <c r="M2039" s="9" t="s">
        <v>14</v>
      </c>
      <c r="N2039" s="9" t="s">
        <v>19</v>
      </c>
      <c r="P2039" s="9">
        <v>0</v>
      </c>
      <c r="Q2039" s="9">
        <v>0</v>
      </c>
      <c r="R2039" s="9">
        <v>0</v>
      </c>
      <c r="S2039" s="9">
        <v>0</v>
      </c>
      <c r="U2039" s="9">
        <v>0</v>
      </c>
      <c r="V2039" s="9">
        <v>1</v>
      </c>
      <c r="W2039" s="9" t="s">
        <v>20</v>
      </c>
      <c r="Y2039" s="9" t="s">
        <v>1677</v>
      </c>
      <c r="Z2039" s="9">
        <v>20</v>
      </c>
      <c r="AA2039" s="9">
        <v>83</v>
      </c>
      <c r="AB2039" s="9">
        <v>11</v>
      </c>
      <c r="AC2039" s="9" t="s">
        <v>20</v>
      </c>
      <c r="AD2039" s="9" t="s">
        <v>20</v>
      </c>
      <c r="AE2039" s="9" t="s">
        <v>20</v>
      </c>
      <c r="AF2039" s="9">
        <v>2</v>
      </c>
      <c r="AG2039" s="9" t="s">
        <v>20</v>
      </c>
      <c r="AH2039" s="9">
        <v>0</v>
      </c>
      <c r="AI2039" s="9">
        <v>1</v>
      </c>
      <c r="AK2039" s="9">
        <v>1</v>
      </c>
      <c r="AL2039" s="9">
        <v>0</v>
      </c>
      <c r="AM2039" s="9">
        <v>1</v>
      </c>
      <c r="AN2039" s="9">
        <v>2</v>
      </c>
      <c r="AO2039" s="9">
        <v>0</v>
      </c>
      <c r="AQ2039" s="9">
        <v>1</v>
      </c>
      <c r="AR2039" s="9">
        <v>1</v>
      </c>
      <c r="AS2039" s="9">
        <v>1</v>
      </c>
      <c r="AT2039" s="9">
        <v>1</v>
      </c>
      <c r="AU2039" s="9">
        <v>2</v>
      </c>
      <c r="AV2039" s="9">
        <v>0</v>
      </c>
      <c r="AW2039" s="9" t="s">
        <v>1382</v>
      </c>
      <c r="AX2039" s="9" t="s">
        <v>1382</v>
      </c>
      <c r="BA2039" s="63" t="s">
        <v>2764</v>
      </c>
      <c r="BB2039" s="6" t="s">
        <v>1499</v>
      </c>
      <c r="BG2039" s="9"/>
      <c r="BI2039" t="s">
        <v>3146</v>
      </c>
    </row>
    <row r="2040" spans="1:61" x14ac:dyDescent="0.25">
      <c r="A2040" s="23" t="s">
        <v>658</v>
      </c>
      <c r="B2040" s="9" t="s">
        <v>767</v>
      </c>
      <c r="C2040" s="9" t="str">
        <f>VLOOKUP(Tabelle1[[#This Row],[bank_name]],list_all_banks!$B$1:$C$691,2,FALSE)</f>
        <v>FR493455042</v>
      </c>
      <c r="D2040" s="6" t="s">
        <v>768</v>
      </c>
      <c r="E2040" s="42" t="str">
        <f t="shared" si="32"/>
        <v>31.12.2014</v>
      </c>
      <c r="F2040">
        <v>2014</v>
      </c>
      <c r="G2040">
        <v>1</v>
      </c>
      <c r="H2040">
        <v>2</v>
      </c>
      <c r="I2040" t="s">
        <v>1382</v>
      </c>
      <c r="J2040">
        <v>2</v>
      </c>
      <c r="K2040" t="s">
        <v>1366</v>
      </c>
      <c r="L2040">
        <v>0</v>
      </c>
      <c r="M2040" t="s">
        <v>14</v>
      </c>
      <c r="N2040" t="s">
        <v>19</v>
      </c>
      <c r="P2040">
        <v>0</v>
      </c>
      <c r="Q2040">
        <v>0</v>
      </c>
      <c r="R2040">
        <v>0</v>
      </c>
      <c r="S2040">
        <v>0</v>
      </c>
      <c r="U2040">
        <v>0</v>
      </c>
      <c r="V2040">
        <v>1</v>
      </c>
      <c r="W2040" t="s">
        <v>20</v>
      </c>
      <c r="Y2040" t="s">
        <v>1678</v>
      </c>
      <c r="Z2040">
        <v>13</v>
      </c>
      <c r="AA2040">
        <v>38</v>
      </c>
      <c r="AB2040">
        <v>9</v>
      </c>
      <c r="AC2040" t="s">
        <v>20</v>
      </c>
      <c r="AD2040" t="s">
        <v>20</v>
      </c>
      <c r="AE2040" t="s">
        <v>20</v>
      </c>
      <c r="AF2040">
        <v>2</v>
      </c>
      <c r="AG2040" t="s">
        <v>20</v>
      </c>
      <c r="AH2040">
        <v>0</v>
      </c>
      <c r="AI2040">
        <v>1</v>
      </c>
      <c r="AK2040">
        <v>1</v>
      </c>
      <c r="AL2040">
        <v>0</v>
      </c>
      <c r="AM2040">
        <v>1</v>
      </c>
      <c r="AN2040">
        <v>2</v>
      </c>
      <c r="AO2040">
        <v>0</v>
      </c>
      <c r="AQ2040">
        <v>1</v>
      </c>
      <c r="AR2040">
        <v>1</v>
      </c>
      <c r="AS2040">
        <v>1</v>
      </c>
      <c r="AT2040">
        <v>1</v>
      </c>
      <c r="AU2040">
        <v>2</v>
      </c>
      <c r="AV2040">
        <v>0</v>
      </c>
      <c r="AW2040" t="s">
        <v>1382</v>
      </c>
      <c r="AX2040" t="s">
        <v>1382</v>
      </c>
      <c r="BA2040" s="14" t="s">
        <v>2764</v>
      </c>
      <c r="BB2040" s="6" t="s">
        <v>1499</v>
      </c>
      <c r="BG2040" s="9"/>
      <c r="BI2040" t="s">
        <v>3146</v>
      </c>
    </row>
    <row r="2041" spans="1:61" x14ac:dyDescent="0.25">
      <c r="A2041" s="23" t="s">
        <v>658</v>
      </c>
      <c r="B2041" t="s">
        <v>767</v>
      </c>
      <c r="C2041" t="str">
        <f>VLOOKUP(Tabelle1[[#This Row],[bank_name]],list_all_banks!$B$1:$C$691,2,FALSE)</f>
        <v>FR493455042</v>
      </c>
      <c r="D2041" s="6" t="s">
        <v>768</v>
      </c>
      <c r="E2041" s="42" t="str">
        <f t="shared" si="32"/>
        <v>31.12.2014</v>
      </c>
      <c r="F2041">
        <v>2014</v>
      </c>
      <c r="G2041">
        <v>1</v>
      </c>
      <c r="H2041">
        <v>2</v>
      </c>
      <c r="I2041" t="s">
        <v>1382</v>
      </c>
      <c r="J2041">
        <v>2</v>
      </c>
      <c r="K2041" t="s">
        <v>1366</v>
      </c>
      <c r="L2041">
        <v>0</v>
      </c>
      <c r="M2041" t="s">
        <v>14</v>
      </c>
      <c r="N2041" t="s">
        <v>19</v>
      </c>
      <c r="P2041">
        <v>0</v>
      </c>
      <c r="Q2041">
        <v>0</v>
      </c>
      <c r="R2041">
        <v>0</v>
      </c>
      <c r="S2041">
        <v>0</v>
      </c>
      <c r="U2041">
        <v>0</v>
      </c>
      <c r="V2041">
        <v>1</v>
      </c>
      <c r="W2041" t="s">
        <v>20</v>
      </c>
      <c r="Y2041" t="s">
        <v>1679</v>
      </c>
      <c r="Z2041">
        <v>4</v>
      </c>
      <c r="AA2041">
        <v>42</v>
      </c>
      <c r="AB2041" t="s">
        <v>20</v>
      </c>
      <c r="AC2041" t="s">
        <v>20</v>
      </c>
      <c r="AD2041" t="s">
        <v>20</v>
      </c>
      <c r="AE2041" t="s">
        <v>20</v>
      </c>
      <c r="AF2041" t="s">
        <v>20</v>
      </c>
      <c r="AG2041" t="s">
        <v>20</v>
      </c>
      <c r="AH2041">
        <v>0</v>
      </c>
      <c r="AI2041">
        <v>1</v>
      </c>
      <c r="AK2041">
        <v>1</v>
      </c>
      <c r="AL2041">
        <v>0</v>
      </c>
      <c r="AM2041">
        <v>1</v>
      </c>
      <c r="AN2041">
        <v>2</v>
      </c>
      <c r="AO2041">
        <v>0</v>
      </c>
      <c r="AQ2041">
        <v>1</v>
      </c>
      <c r="AR2041">
        <v>1</v>
      </c>
      <c r="AS2041">
        <v>1</v>
      </c>
      <c r="AT2041">
        <v>1</v>
      </c>
      <c r="AU2041">
        <v>2</v>
      </c>
      <c r="AV2041">
        <v>0</v>
      </c>
      <c r="AW2041" t="s">
        <v>1382</v>
      </c>
      <c r="AX2041" t="s">
        <v>1382</v>
      </c>
      <c r="BA2041" s="14" t="s">
        <v>2764</v>
      </c>
      <c r="BB2041" s="6" t="s">
        <v>1499</v>
      </c>
      <c r="BG2041" s="9"/>
      <c r="BI2041" t="s">
        <v>3146</v>
      </c>
    </row>
    <row r="2042" spans="1:61" x14ac:dyDescent="0.25">
      <c r="A2042" s="23" t="s">
        <v>658</v>
      </c>
      <c r="B2042" t="s">
        <v>767</v>
      </c>
      <c r="C2042" t="str">
        <f>VLOOKUP(Tabelle1[[#This Row],[bank_name]],list_all_banks!$B$1:$C$691,2,FALSE)</f>
        <v>FR493455042</v>
      </c>
      <c r="D2042" s="6" t="s">
        <v>768</v>
      </c>
      <c r="E2042" s="42" t="str">
        <f t="shared" si="32"/>
        <v>31.12.2014</v>
      </c>
      <c r="F2042">
        <v>2014</v>
      </c>
      <c r="G2042">
        <v>1</v>
      </c>
      <c r="H2042">
        <v>2</v>
      </c>
      <c r="I2042" t="s">
        <v>1382</v>
      </c>
      <c r="J2042">
        <v>2</v>
      </c>
      <c r="K2042" t="s">
        <v>1366</v>
      </c>
      <c r="L2042">
        <v>0</v>
      </c>
      <c r="M2042" t="s">
        <v>14</v>
      </c>
      <c r="N2042" t="s">
        <v>19</v>
      </c>
      <c r="P2042">
        <v>0</v>
      </c>
      <c r="Q2042">
        <v>0</v>
      </c>
      <c r="R2042">
        <v>0</v>
      </c>
      <c r="S2042">
        <v>0</v>
      </c>
      <c r="U2042">
        <v>0</v>
      </c>
      <c r="V2042">
        <v>1</v>
      </c>
      <c r="W2042" t="s">
        <v>20</v>
      </c>
      <c r="Y2042" t="s">
        <v>1749</v>
      </c>
      <c r="Z2042">
        <v>3</v>
      </c>
      <c r="AA2042">
        <v>20</v>
      </c>
      <c r="AB2042">
        <v>2</v>
      </c>
      <c r="AC2042" t="s">
        <v>20</v>
      </c>
      <c r="AD2042" t="s">
        <v>20</v>
      </c>
      <c r="AE2042" t="s">
        <v>20</v>
      </c>
      <c r="AF2042">
        <v>1</v>
      </c>
      <c r="AG2042" t="s">
        <v>20</v>
      </c>
      <c r="AH2042">
        <v>0</v>
      </c>
      <c r="AI2042">
        <v>1</v>
      </c>
      <c r="AK2042">
        <v>1</v>
      </c>
      <c r="AL2042">
        <v>0</v>
      </c>
      <c r="AM2042">
        <v>1</v>
      </c>
      <c r="AN2042">
        <v>2</v>
      </c>
      <c r="AO2042">
        <v>0</v>
      </c>
      <c r="AQ2042">
        <v>1</v>
      </c>
      <c r="AR2042">
        <v>1</v>
      </c>
      <c r="AS2042">
        <v>1</v>
      </c>
      <c r="AT2042">
        <v>1</v>
      </c>
      <c r="AU2042">
        <v>2</v>
      </c>
      <c r="AV2042">
        <v>0</v>
      </c>
      <c r="AW2042" t="s">
        <v>1382</v>
      </c>
      <c r="AX2042" t="s">
        <v>1382</v>
      </c>
      <c r="BA2042" s="14" t="s">
        <v>2764</v>
      </c>
      <c r="BB2042" s="6" t="s">
        <v>1499</v>
      </c>
      <c r="BG2042" s="9"/>
      <c r="BI2042" t="s">
        <v>3146</v>
      </c>
    </row>
    <row r="2043" spans="1:61" x14ac:dyDescent="0.25">
      <c r="A2043" s="23" t="s">
        <v>658</v>
      </c>
      <c r="B2043" t="s">
        <v>767</v>
      </c>
      <c r="C2043" t="str">
        <f>VLOOKUP(Tabelle1[[#This Row],[bank_name]],list_all_banks!$B$1:$C$691,2,FALSE)</f>
        <v>FR493455042</v>
      </c>
      <c r="D2043" s="6" t="s">
        <v>768</v>
      </c>
      <c r="E2043" s="42" t="str">
        <f t="shared" si="32"/>
        <v>31.12.2014</v>
      </c>
      <c r="F2043">
        <v>2014</v>
      </c>
      <c r="G2043">
        <v>1</v>
      </c>
      <c r="H2043">
        <v>2</v>
      </c>
      <c r="I2043" t="s">
        <v>1382</v>
      </c>
      <c r="J2043">
        <v>2</v>
      </c>
      <c r="K2043" t="s">
        <v>1366</v>
      </c>
      <c r="L2043">
        <v>0</v>
      </c>
      <c r="M2043" t="s">
        <v>14</v>
      </c>
      <c r="N2043" t="s">
        <v>19</v>
      </c>
      <c r="P2043">
        <v>0</v>
      </c>
      <c r="Q2043">
        <v>0</v>
      </c>
      <c r="R2043">
        <v>0</v>
      </c>
      <c r="S2043">
        <v>0</v>
      </c>
      <c r="U2043">
        <v>0</v>
      </c>
      <c r="V2043">
        <v>1</v>
      </c>
      <c r="W2043" t="s">
        <v>20</v>
      </c>
      <c r="Y2043" t="s">
        <v>1683</v>
      </c>
      <c r="Z2043">
        <v>3</v>
      </c>
      <c r="AA2043">
        <v>51</v>
      </c>
      <c r="AB2043">
        <v>-3</v>
      </c>
      <c r="AC2043" t="s">
        <v>20</v>
      </c>
      <c r="AD2043" t="s">
        <v>20</v>
      </c>
      <c r="AE2043" t="s">
        <v>20</v>
      </c>
      <c r="AF2043">
        <v>-1</v>
      </c>
      <c r="AG2043" t="s">
        <v>20</v>
      </c>
      <c r="AH2043">
        <v>0</v>
      </c>
      <c r="AI2043">
        <v>1</v>
      </c>
      <c r="AK2043">
        <v>1</v>
      </c>
      <c r="AL2043">
        <v>0</v>
      </c>
      <c r="AM2043">
        <v>1</v>
      </c>
      <c r="AN2043">
        <v>2</v>
      </c>
      <c r="AO2043">
        <v>0</v>
      </c>
      <c r="AQ2043">
        <v>1</v>
      </c>
      <c r="AR2043">
        <v>1</v>
      </c>
      <c r="AS2043">
        <v>1</v>
      </c>
      <c r="AT2043">
        <v>1</v>
      </c>
      <c r="AU2043">
        <v>2</v>
      </c>
      <c r="AV2043">
        <v>0</v>
      </c>
      <c r="AW2043" t="s">
        <v>1382</v>
      </c>
      <c r="AX2043" t="s">
        <v>1382</v>
      </c>
      <c r="BA2043" s="14" t="s">
        <v>2764</v>
      </c>
      <c r="BB2043" s="6" t="s">
        <v>1499</v>
      </c>
      <c r="BG2043" s="9"/>
      <c r="BI2043" t="s">
        <v>3146</v>
      </c>
    </row>
    <row r="2044" spans="1:61" x14ac:dyDescent="0.25">
      <c r="A2044" s="23" t="s">
        <v>658</v>
      </c>
      <c r="B2044" t="s">
        <v>767</v>
      </c>
      <c r="C2044" t="str">
        <f>VLOOKUP(Tabelle1[[#This Row],[bank_name]],list_all_banks!$B$1:$C$691,2,FALSE)</f>
        <v>FR493455042</v>
      </c>
      <c r="D2044" s="6" t="s">
        <v>768</v>
      </c>
      <c r="E2044" s="42" t="str">
        <f t="shared" si="32"/>
        <v>31.12.2014</v>
      </c>
      <c r="F2044">
        <v>2014</v>
      </c>
      <c r="G2044">
        <v>1</v>
      </c>
      <c r="H2044">
        <v>2</v>
      </c>
      <c r="I2044" t="s">
        <v>1382</v>
      </c>
      <c r="J2044">
        <v>2</v>
      </c>
      <c r="K2044" t="s">
        <v>1366</v>
      </c>
      <c r="L2044">
        <v>0</v>
      </c>
      <c r="M2044" t="s">
        <v>14</v>
      </c>
      <c r="N2044" t="s">
        <v>19</v>
      </c>
      <c r="P2044">
        <v>0</v>
      </c>
      <c r="Q2044">
        <v>0</v>
      </c>
      <c r="R2044">
        <v>0</v>
      </c>
      <c r="S2044">
        <v>0</v>
      </c>
      <c r="U2044">
        <v>0</v>
      </c>
      <c r="V2044">
        <v>1</v>
      </c>
      <c r="W2044" t="s">
        <v>20</v>
      </c>
      <c r="Y2044" t="s">
        <v>1687</v>
      </c>
      <c r="Z2044" t="s">
        <v>20</v>
      </c>
      <c r="AA2044">
        <v>1</v>
      </c>
      <c r="AB2044" t="s">
        <v>20</v>
      </c>
      <c r="AC2044" t="s">
        <v>20</v>
      </c>
      <c r="AD2044" t="s">
        <v>20</v>
      </c>
      <c r="AE2044" t="s">
        <v>20</v>
      </c>
      <c r="AF2044" t="s">
        <v>20</v>
      </c>
      <c r="AG2044" t="s">
        <v>20</v>
      </c>
      <c r="AH2044">
        <v>0</v>
      </c>
      <c r="AI2044">
        <v>1</v>
      </c>
      <c r="AK2044">
        <v>1</v>
      </c>
      <c r="AL2044">
        <v>0</v>
      </c>
      <c r="AM2044">
        <v>1</v>
      </c>
      <c r="AN2044">
        <v>2</v>
      </c>
      <c r="AO2044">
        <v>0</v>
      </c>
      <c r="AQ2044">
        <v>1</v>
      </c>
      <c r="AR2044">
        <v>1</v>
      </c>
      <c r="AS2044">
        <v>1</v>
      </c>
      <c r="AT2044">
        <v>1</v>
      </c>
      <c r="AU2044">
        <v>2</v>
      </c>
      <c r="AV2044">
        <v>0</v>
      </c>
      <c r="AW2044" t="s">
        <v>1382</v>
      </c>
      <c r="AX2044" t="s">
        <v>1382</v>
      </c>
      <c r="BA2044" s="14" t="s">
        <v>2764</v>
      </c>
      <c r="BB2044" s="6" t="s">
        <v>1499</v>
      </c>
      <c r="BG2044" s="9"/>
      <c r="BI2044" t="s">
        <v>3146</v>
      </c>
    </row>
    <row r="2045" spans="1:61" x14ac:dyDescent="0.25">
      <c r="A2045" s="23" t="s">
        <v>658</v>
      </c>
      <c r="B2045" t="s">
        <v>767</v>
      </c>
      <c r="C2045" t="str">
        <f>VLOOKUP(Tabelle1[[#This Row],[bank_name]],list_all_banks!$B$1:$C$691,2,FALSE)</f>
        <v>FR493455042</v>
      </c>
      <c r="D2045" s="6" t="s">
        <v>768</v>
      </c>
      <c r="E2045" s="42" t="str">
        <f t="shared" si="32"/>
        <v>31.12.2014</v>
      </c>
      <c r="F2045">
        <v>2014</v>
      </c>
      <c r="G2045">
        <v>1</v>
      </c>
      <c r="H2045">
        <v>2</v>
      </c>
      <c r="I2045" t="s">
        <v>1382</v>
      </c>
      <c r="J2045">
        <v>2</v>
      </c>
      <c r="K2045" t="s">
        <v>1366</v>
      </c>
      <c r="L2045">
        <v>0</v>
      </c>
      <c r="M2045" t="s">
        <v>14</v>
      </c>
      <c r="N2045" t="s">
        <v>19</v>
      </c>
      <c r="P2045">
        <v>0</v>
      </c>
      <c r="Q2045">
        <v>0</v>
      </c>
      <c r="R2045">
        <v>0</v>
      </c>
      <c r="S2045">
        <v>0</v>
      </c>
      <c r="U2045">
        <v>0</v>
      </c>
      <c r="V2045">
        <v>1</v>
      </c>
      <c r="W2045" t="s">
        <v>20</v>
      </c>
      <c r="Y2045" t="s">
        <v>1633</v>
      </c>
      <c r="Z2045">
        <v>8</v>
      </c>
      <c r="AA2045">
        <v>18</v>
      </c>
      <c r="AB2045">
        <v>1</v>
      </c>
      <c r="AC2045" t="s">
        <v>20</v>
      </c>
      <c r="AD2045" t="s">
        <v>20</v>
      </c>
      <c r="AE2045" t="s">
        <v>20</v>
      </c>
      <c r="AF2045">
        <v>1</v>
      </c>
      <c r="AG2045" t="s">
        <v>20</v>
      </c>
      <c r="AH2045">
        <v>0</v>
      </c>
      <c r="AI2045">
        <v>1</v>
      </c>
      <c r="AK2045">
        <v>1</v>
      </c>
      <c r="AL2045">
        <v>0</v>
      </c>
      <c r="AM2045">
        <v>1</v>
      </c>
      <c r="AN2045">
        <v>2</v>
      </c>
      <c r="AO2045">
        <v>0</v>
      </c>
      <c r="AQ2045">
        <v>1</v>
      </c>
      <c r="AR2045">
        <v>1</v>
      </c>
      <c r="AS2045">
        <v>1</v>
      </c>
      <c r="AT2045">
        <v>1</v>
      </c>
      <c r="AU2045">
        <v>2</v>
      </c>
      <c r="AV2045">
        <v>0</v>
      </c>
      <c r="AW2045" t="s">
        <v>1382</v>
      </c>
      <c r="AX2045" t="s">
        <v>1382</v>
      </c>
      <c r="BA2045" s="14" t="s">
        <v>2764</v>
      </c>
      <c r="BB2045" s="6" t="s">
        <v>1499</v>
      </c>
      <c r="BG2045" s="9"/>
      <c r="BI2045" t="s">
        <v>3146</v>
      </c>
    </row>
    <row r="2046" spans="1:61" x14ac:dyDescent="0.25">
      <c r="A2046" s="23" t="s">
        <v>658</v>
      </c>
      <c r="B2046" t="s">
        <v>767</v>
      </c>
      <c r="C2046" t="str">
        <f>VLOOKUP(Tabelle1[[#This Row],[bank_name]],list_all_banks!$B$1:$C$691,2,FALSE)</f>
        <v>FR493455042</v>
      </c>
      <c r="D2046" s="6" t="s">
        <v>768</v>
      </c>
      <c r="E2046" s="42" t="str">
        <f t="shared" si="32"/>
        <v>31.12.2014</v>
      </c>
      <c r="F2046">
        <v>2014</v>
      </c>
      <c r="G2046">
        <v>1</v>
      </c>
      <c r="H2046">
        <v>2</v>
      </c>
      <c r="I2046" t="s">
        <v>1382</v>
      </c>
      <c r="J2046">
        <v>2</v>
      </c>
      <c r="K2046" t="s">
        <v>1366</v>
      </c>
      <c r="L2046">
        <v>0</v>
      </c>
      <c r="M2046" t="s">
        <v>14</v>
      </c>
      <c r="N2046" t="s">
        <v>19</v>
      </c>
      <c r="P2046">
        <v>0</v>
      </c>
      <c r="Q2046">
        <v>0</v>
      </c>
      <c r="R2046">
        <v>0</v>
      </c>
      <c r="S2046">
        <v>0</v>
      </c>
      <c r="U2046">
        <v>0</v>
      </c>
      <c r="V2046">
        <v>1</v>
      </c>
      <c r="W2046" t="s">
        <v>20</v>
      </c>
      <c r="Y2046" t="s">
        <v>1750</v>
      </c>
      <c r="Z2046" t="s">
        <v>20</v>
      </c>
      <c r="AA2046" t="s">
        <v>20</v>
      </c>
      <c r="AB2046">
        <v>7</v>
      </c>
      <c r="AC2046" t="s">
        <v>20</v>
      </c>
      <c r="AD2046" t="s">
        <v>20</v>
      </c>
      <c r="AE2046" t="s">
        <v>20</v>
      </c>
      <c r="AF2046" t="s">
        <v>20</v>
      </c>
      <c r="AG2046" t="s">
        <v>20</v>
      </c>
      <c r="AH2046">
        <v>0</v>
      </c>
      <c r="AI2046">
        <v>1</v>
      </c>
      <c r="AK2046">
        <v>1</v>
      </c>
      <c r="AL2046">
        <v>0</v>
      </c>
      <c r="AM2046">
        <v>1</v>
      </c>
      <c r="AN2046">
        <v>2</v>
      </c>
      <c r="AO2046">
        <v>0</v>
      </c>
      <c r="AQ2046">
        <v>1</v>
      </c>
      <c r="AR2046">
        <v>1</v>
      </c>
      <c r="AS2046">
        <v>1</v>
      </c>
      <c r="AT2046">
        <v>1</v>
      </c>
      <c r="AU2046">
        <v>2</v>
      </c>
      <c r="AV2046">
        <v>0</v>
      </c>
      <c r="AW2046" t="s">
        <v>1382</v>
      </c>
      <c r="AX2046" t="s">
        <v>1382</v>
      </c>
      <c r="BA2046" s="14" t="s">
        <v>2764</v>
      </c>
      <c r="BB2046" s="6" t="s">
        <v>1499</v>
      </c>
      <c r="BG2046" s="9"/>
      <c r="BI2046" t="s">
        <v>3146</v>
      </c>
    </row>
    <row r="2047" spans="1:61" x14ac:dyDescent="0.25">
      <c r="A2047" s="23" t="s">
        <v>658</v>
      </c>
      <c r="B2047" t="s">
        <v>767</v>
      </c>
      <c r="C2047" t="str">
        <f>VLOOKUP(Tabelle1[[#This Row],[bank_name]],list_all_banks!$B$1:$C$691,2,FALSE)</f>
        <v>FR493455042</v>
      </c>
      <c r="D2047" s="6" t="s">
        <v>768</v>
      </c>
      <c r="E2047" s="42" t="str">
        <f t="shared" si="32"/>
        <v>31.12.2014</v>
      </c>
      <c r="F2047">
        <v>2014</v>
      </c>
      <c r="G2047">
        <v>1</v>
      </c>
      <c r="H2047">
        <v>2</v>
      </c>
      <c r="I2047" t="s">
        <v>1382</v>
      </c>
      <c r="J2047">
        <v>2</v>
      </c>
      <c r="K2047" t="s">
        <v>1366</v>
      </c>
      <c r="L2047">
        <v>0</v>
      </c>
      <c r="M2047" t="s">
        <v>14</v>
      </c>
      <c r="N2047" t="s">
        <v>19</v>
      </c>
      <c r="P2047">
        <v>0</v>
      </c>
      <c r="Q2047">
        <v>0</v>
      </c>
      <c r="R2047">
        <v>0</v>
      </c>
      <c r="S2047">
        <v>0</v>
      </c>
      <c r="U2047">
        <v>0</v>
      </c>
      <c r="V2047">
        <v>1</v>
      </c>
      <c r="W2047" t="s">
        <v>20</v>
      </c>
      <c r="Y2047" t="s">
        <v>1660</v>
      </c>
      <c r="Z2047">
        <v>15</v>
      </c>
      <c r="AA2047">
        <v>65</v>
      </c>
      <c r="AB2047">
        <v>6</v>
      </c>
      <c r="AC2047" t="s">
        <v>20</v>
      </c>
      <c r="AD2047" t="s">
        <v>20</v>
      </c>
      <c r="AE2047" t="s">
        <v>20</v>
      </c>
      <c r="AF2047">
        <v>1</v>
      </c>
      <c r="AG2047" t="s">
        <v>20</v>
      </c>
      <c r="AH2047">
        <v>0</v>
      </c>
      <c r="AI2047">
        <v>1</v>
      </c>
      <c r="AK2047">
        <v>1</v>
      </c>
      <c r="AL2047">
        <v>0</v>
      </c>
      <c r="AM2047">
        <v>1</v>
      </c>
      <c r="AN2047">
        <v>2</v>
      </c>
      <c r="AO2047">
        <v>0</v>
      </c>
      <c r="AQ2047">
        <v>1</v>
      </c>
      <c r="AR2047">
        <v>1</v>
      </c>
      <c r="AS2047">
        <v>1</v>
      </c>
      <c r="AT2047">
        <v>1</v>
      </c>
      <c r="AU2047">
        <v>2</v>
      </c>
      <c r="AV2047">
        <v>0</v>
      </c>
      <c r="AW2047" t="s">
        <v>1382</v>
      </c>
      <c r="AX2047" t="s">
        <v>1382</v>
      </c>
      <c r="BA2047" s="14" t="s">
        <v>2764</v>
      </c>
      <c r="BB2047" s="6" t="s">
        <v>1499</v>
      </c>
      <c r="BG2047" s="9"/>
      <c r="BI2047" t="s">
        <v>3146</v>
      </c>
    </row>
    <row r="2048" spans="1:61" x14ac:dyDescent="0.25">
      <c r="A2048" s="23" t="s">
        <v>658</v>
      </c>
      <c r="B2048" t="s">
        <v>767</v>
      </c>
      <c r="C2048" t="str">
        <f>VLOOKUP(Tabelle1[[#This Row],[bank_name]],list_all_banks!$B$1:$C$691,2,FALSE)</f>
        <v>FR493455042</v>
      </c>
      <c r="D2048" s="6" t="s">
        <v>768</v>
      </c>
      <c r="E2048" s="42" t="str">
        <f t="shared" si="32"/>
        <v>31.12.2014</v>
      </c>
      <c r="F2048">
        <v>2014</v>
      </c>
      <c r="G2048">
        <v>1</v>
      </c>
      <c r="H2048">
        <v>2</v>
      </c>
      <c r="I2048" t="s">
        <v>1382</v>
      </c>
      <c r="J2048">
        <v>2</v>
      </c>
      <c r="K2048" t="s">
        <v>1366</v>
      </c>
      <c r="L2048">
        <v>0</v>
      </c>
      <c r="M2048" t="s">
        <v>14</v>
      </c>
      <c r="N2048" t="s">
        <v>19</v>
      </c>
      <c r="P2048">
        <v>0</v>
      </c>
      <c r="Q2048">
        <v>0</v>
      </c>
      <c r="R2048">
        <v>0</v>
      </c>
      <c r="S2048">
        <v>0</v>
      </c>
      <c r="U2048">
        <v>0</v>
      </c>
      <c r="V2048">
        <v>1</v>
      </c>
      <c r="W2048" t="s">
        <v>20</v>
      </c>
      <c r="Y2048" t="s">
        <v>1751</v>
      </c>
      <c r="Z2048">
        <v>2</v>
      </c>
      <c r="AA2048">
        <v>59</v>
      </c>
      <c r="AB2048">
        <v>-2</v>
      </c>
      <c r="AC2048" t="s">
        <v>20</v>
      </c>
      <c r="AD2048" t="s">
        <v>20</v>
      </c>
      <c r="AE2048" t="s">
        <v>20</v>
      </c>
      <c r="AF2048" t="s">
        <v>20</v>
      </c>
      <c r="AG2048" t="s">
        <v>20</v>
      </c>
      <c r="AH2048">
        <v>0</v>
      </c>
      <c r="AI2048">
        <v>1</v>
      </c>
      <c r="AK2048">
        <v>1</v>
      </c>
      <c r="AL2048">
        <v>0</v>
      </c>
      <c r="AM2048">
        <v>1</v>
      </c>
      <c r="AN2048">
        <v>2</v>
      </c>
      <c r="AO2048">
        <v>0</v>
      </c>
      <c r="AQ2048">
        <v>1</v>
      </c>
      <c r="AR2048">
        <v>1</v>
      </c>
      <c r="AS2048">
        <v>1</v>
      </c>
      <c r="AT2048">
        <v>1</v>
      </c>
      <c r="AU2048">
        <v>2</v>
      </c>
      <c r="AV2048">
        <v>0</v>
      </c>
      <c r="AW2048" t="s">
        <v>1382</v>
      </c>
      <c r="AX2048" t="s">
        <v>1382</v>
      </c>
      <c r="BA2048" s="14" t="s">
        <v>2764</v>
      </c>
      <c r="BB2048" s="6" t="s">
        <v>1499</v>
      </c>
      <c r="BG2048" s="9"/>
      <c r="BI2048" t="s">
        <v>3146</v>
      </c>
    </row>
    <row r="2049" spans="1:61" x14ac:dyDescent="0.25">
      <c r="A2049" s="23" t="s">
        <v>658</v>
      </c>
      <c r="B2049" t="s">
        <v>767</v>
      </c>
      <c r="C2049" t="str">
        <f>VLOOKUP(Tabelle1[[#This Row],[bank_name]],list_all_banks!$B$1:$C$691,2,FALSE)</f>
        <v>FR493455042</v>
      </c>
      <c r="D2049" s="6" t="s">
        <v>768</v>
      </c>
      <c r="E2049" s="42" t="str">
        <f t="shared" si="32"/>
        <v>31.12.2014</v>
      </c>
      <c r="F2049">
        <v>2014</v>
      </c>
      <c r="G2049">
        <v>1</v>
      </c>
      <c r="H2049">
        <v>2</v>
      </c>
      <c r="I2049" t="s">
        <v>1382</v>
      </c>
      <c r="J2049">
        <v>2</v>
      </c>
      <c r="K2049" t="s">
        <v>1366</v>
      </c>
      <c r="L2049">
        <v>0</v>
      </c>
      <c r="M2049" t="s">
        <v>14</v>
      </c>
      <c r="N2049" t="s">
        <v>19</v>
      </c>
      <c r="P2049">
        <v>0</v>
      </c>
      <c r="Q2049">
        <v>0</v>
      </c>
      <c r="R2049">
        <v>0</v>
      </c>
      <c r="S2049">
        <v>0</v>
      </c>
      <c r="U2049">
        <v>0</v>
      </c>
      <c r="V2049">
        <v>1</v>
      </c>
      <c r="W2049" t="s">
        <v>20</v>
      </c>
      <c r="Y2049" t="s">
        <v>1657</v>
      </c>
      <c r="Z2049">
        <v>124</v>
      </c>
      <c r="AA2049">
        <v>298</v>
      </c>
      <c r="AB2049">
        <v>25</v>
      </c>
      <c r="AC2049" t="s">
        <v>20</v>
      </c>
      <c r="AD2049" t="s">
        <v>20</v>
      </c>
      <c r="AE2049" t="s">
        <v>20</v>
      </c>
      <c r="AF2049">
        <v>1</v>
      </c>
      <c r="AG2049" t="s">
        <v>20</v>
      </c>
      <c r="AH2049">
        <v>0</v>
      </c>
      <c r="AI2049">
        <v>1</v>
      </c>
      <c r="AK2049">
        <v>1</v>
      </c>
      <c r="AL2049">
        <v>0</v>
      </c>
      <c r="AM2049">
        <v>1</v>
      </c>
      <c r="AN2049">
        <v>2</v>
      </c>
      <c r="AO2049">
        <v>0</v>
      </c>
      <c r="AQ2049">
        <v>1</v>
      </c>
      <c r="AR2049">
        <v>1</v>
      </c>
      <c r="AS2049">
        <v>1</v>
      </c>
      <c r="AT2049">
        <v>1</v>
      </c>
      <c r="AU2049">
        <v>2</v>
      </c>
      <c r="AV2049">
        <v>0</v>
      </c>
      <c r="AW2049" t="s">
        <v>1382</v>
      </c>
      <c r="AX2049" t="s">
        <v>1382</v>
      </c>
      <c r="BA2049" s="14" t="s">
        <v>2764</v>
      </c>
      <c r="BB2049" s="6" t="s">
        <v>1499</v>
      </c>
      <c r="BG2049" s="9"/>
      <c r="BI2049" t="s">
        <v>3146</v>
      </c>
    </row>
    <row r="2050" spans="1:61" x14ac:dyDescent="0.25">
      <c r="A2050" s="23" t="s">
        <v>658</v>
      </c>
      <c r="B2050" t="s">
        <v>767</v>
      </c>
      <c r="C2050" t="str">
        <f>VLOOKUP(Tabelle1[[#This Row],[bank_name]],list_all_banks!$B$1:$C$691,2,FALSE)</f>
        <v>FR493455042</v>
      </c>
      <c r="D2050" s="6" t="s">
        <v>768</v>
      </c>
      <c r="E2050" s="42" t="str">
        <f t="shared" si="32"/>
        <v>31.12.2014</v>
      </c>
      <c r="F2050">
        <v>2014</v>
      </c>
      <c r="G2050">
        <v>1</v>
      </c>
      <c r="H2050">
        <v>2</v>
      </c>
      <c r="I2050" t="s">
        <v>1382</v>
      </c>
      <c r="J2050">
        <v>2</v>
      </c>
      <c r="K2050" t="s">
        <v>1366</v>
      </c>
      <c r="L2050">
        <v>0</v>
      </c>
      <c r="M2050" t="s">
        <v>14</v>
      </c>
      <c r="N2050" t="s">
        <v>19</v>
      </c>
      <c r="P2050">
        <v>0</v>
      </c>
      <c r="Q2050">
        <v>0</v>
      </c>
      <c r="R2050">
        <v>0</v>
      </c>
      <c r="S2050">
        <v>0</v>
      </c>
      <c r="U2050">
        <v>0</v>
      </c>
      <c r="V2050">
        <v>1</v>
      </c>
      <c r="W2050" t="s">
        <v>20</v>
      </c>
      <c r="Y2050" t="s">
        <v>1662</v>
      </c>
      <c r="Z2050" t="s">
        <v>20</v>
      </c>
      <c r="AA2050">
        <v>7</v>
      </c>
      <c r="AB2050" t="s">
        <v>20</v>
      </c>
      <c r="AC2050" t="s">
        <v>20</v>
      </c>
      <c r="AD2050" t="s">
        <v>20</v>
      </c>
      <c r="AE2050" t="s">
        <v>20</v>
      </c>
      <c r="AF2050" t="s">
        <v>20</v>
      </c>
      <c r="AG2050" t="s">
        <v>20</v>
      </c>
      <c r="AH2050">
        <v>0</v>
      </c>
      <c r="AI2050">
        <v>1</v>
      </c>
      <c r="AK2050">
        <v>1</v>
      </c>
      <c r="AL2050">
        <v>0</v>
      </c>
      <c r="AM2050">
        <v>1</v>
      </c>
      <c r="AN2050">
        <v>2</v>
      </c>
      <c r="AO2050">
        <v>0</v>
      </c>
      <c r="AQ2050">
        <v>1</v>
      </c>
      <c r="AR2050">
        <v>1</v>
      </c>
      <c r="AS2050">
        <v>1</v>
      </c>
      <c r="AT2050">
        <v>1</v>
      </c>
      <c r="AU2050">
        <v>2</v>
      </c>
      <c r="AV2050">
        <v>0</v>
      </c>
      <c r="AW2050" t="s">
        <v>1382</v>
      </c>
      <c r="AX2050" t="s">
        <v>1382</v>
      </c>
      <c r="BA2050" s="14" t="s">
        <v>2764</v>
      </c>
      <c r="BB2050" s="6" t="s">
        <v>1499</v>
      </c>
      <c r="BG2050" s="9"/>
      <c r="BI2050" t="s">
        <v>3146</v>
      </c>
    </row>
    <row r="2051" spans="1:61" x14ac:dyDescent="0.25">
      <c r="A2051" s="23" t="s">
        <v>658</v>
      </c>
      <c r="B2051" t="s">
        <v>767</v>
      </c>
      <c r="C2051" t="str">
        <f>VLOOKUP(Tabelle1[[#This Row],[bank_name]],list_all_banks!$B$1:$C$691,2,FALSE)</f>
        <v>FR493455042</v>
      </c>
      <c r="D2051" s="6" t="s">
        <v>768</v>
      </c>
      <c r="E2051" s="42" t="str">
        <f t="shared" si="32"/>
        <v>31.12.2014</v>
      </c>
      <c r="F2051">
        <v>2014</v>
      </c>
      <c r="G2051">
        <v>1</v>
      </c>
      <c r="H2051">
        <v>2</v>
      </c>
      <c r="I2051" t="s">
        <v>1382</v>
      </c>
      <c r="J2051">
        <v>2</v>
      </c>
      <c r="K2051" t="s">
        <v>1366</v>
      </c>
      <c r="L2051">
        <v>0</v>
      </c>
      <c r="M2051" t="s">
        <v>14</v>
      </c>
      <c r="N2051" t="s">
        <v>19</v>
      </c>
      <c r="P2051">
        <v>0</v>
      </c>
      <c r="Q2051">
        <v>0</v>
      </c>
      <c r="R2051">
        <v>0</v>
      </c>
      <c r="S2051">
        <v>0</v>
      </c>
      <c r="U2051">
        <v>0</v>
      </c>
      <c r="V2051">
        <v>1</v>
      </c>
      <c r="W2051" t="s">
        <v>20</v>
      </c>
      <c r="Y2051" t="s">
        <v>1696</v>
      </c>
      <c r="Z2051">
        <v>28</v>
      </c>
      <c r="AA2051">
        <v>111</v>
      </c>
      <c r="AB2051">
        <v>-6</v>
      </c>
      <c r="AC2051" t="s">
        <v>20</v>
      </c>
      <c r="AD2051" t="s">
        <v>20</v>
      </c>
      <c r="AE2051" t="s">
        <v>20</v>
      </c>
      <c r="AF2051" t="s">
        <v>20</v>
      </c>
      <c r="AG2051" t="s">
        <v>20</v>
      </c>
      <c r="AH2051">
        <v>0</v>
      </c>
      <c r="AI2051">
        <v>1</v>
      </c>
      <c r="AK2051">
        <v>1</v>
      </c>
      <c r="AL2051">
        <v>0</v>
      </c>
      <c r="AM2051">
        <v>1</v>
      </c>
      <c r="AN2051">
        <v>2</v>
      </c>
      <c r="AO2051">
        <v>0</v>
      </c>
      <c r="AQ2051">
        <v>1</v>
      </c>
      <c r="AR2051">
        <v>1</v>
      </c>
      <c r="AS2051">
        <v>1</v>
      </c>
      <c r="AT2051">
        <v>1</v>
      </c>
      <c r="AU2051">
        <v>2</v>
      </c>
      <c r="AV2051">
        <v>0</v>
      </c>
      <c r="AW2051" t="s">
        <v>1382</v>
      </c>
      <c r="AX2051" t="s">
        <v>1382</v>
      </c>
      <c r="BA2051" s="14" t="s">
        <v>2764</v>
      </c>
      <c r="BB2051" s="6" t="s">
        <v>1499</v>
      </c>
      <c r="BG2051" s="9"/>
      <c r="BI2051" t="s">
        <v>3146</v>
      </c>
    </row>
    <row r="2052" spans="1:61" x14ac:dyDescent="0.25">
      <c r="A2052" s="23" t="s">
        <v>658</v>
      </c>
      <c r="B2052" t="s">
        <v>767</v>
      </c>
      <c r="C2052" t="str">
        <f>VLOOKUP(Tabelle1[[#This Row],[bank_name]],list_all_banks!$B$1:$C$691,2,FALSE)</f>
        <v>FR493455042</v>
      </c>
      <c r="D2052" s="6" t="s">
        <v>768</v>
      </c>
      <c r="E2052" s="42" t="str">
        <f t="shared" si="32"/>
        <v>31.12.2014</v>
      </c>
      <c r="F2052">
        <v>2014</v>
      </c>
      <c r="G2052">
        <v>1</v>
      </c>
      <c r="H2052">
        <v>2</v>
      </c>
      <c r="I2052" t="s">
        <v>1382</v>
      </c>
      <c r="J2052">
        <v>2</v>
      </c>
      <c r="K2052" t="s">
        <v>1366</v>
      </c>
      <c r="L2052">
        <v>0</v>
      </c>
      <c r="M2052" t="s">
        <v>14</v>
      </c>
      <c r="N2052" t="s">
        <v>19</v>
      </c>
      <c r="P2052">
        <v>0</v>
      </c>
      <c r="Q2052">
        <v>0</v>
      </c>
      <c r="R2052">
        <v>0</v>
      </c>
      <c r="S2052">
        <v>0</v>
      </c>
      <c r="U2052">
        <v>0</v>
      </c>
      <c r="V2052">
        <v>1</v>
      </c>
      <c r="W2052" t="s">
        <v>20</v>
      </c>
      <c r="Y2052" t="s">
        <v>1752</v>
      </c>
      <c r="Z2052">
        <v>5</v>
      </c>
      <c r="AA2052">
        <v>164</v>
      </c>
      <c r="AB2052">
        <v>2</v>
      </c>
      <c r="AC2052" t="s">
        <v>20</v>
      </c>
      <c r="AD2052" t="s">
        <v>20</v>
      </c>
      <c r="AE2052" t="s">
        <v>20</v>
      </c>
      <c r="AF2052" t="s">
        <v>20</v>
      </c>
      <c r="AG2052" t="s">
        <v>20</v>
      </c>
      <c r="AH2052">
        <v>0</v>
      </c>
      <c r="AI2052">
        <v>1</v>
      </c>
      <c r="AK2052">
        <v>1</v>
      </c>
      <c r="AL2052">
        <v>0</v>
      </c>
      <c r="AM2052">
        <v>1</v>
      </c>
      <c r="AN2052">
        <v>2</v>
      </c>
      <c r="AO2052">
        <v>0</v>
      </c>
      <c r="AQ2052">
        <v>1</v>
      </c>
      <c r="AR2052">
        <v>1</v>
      </c>
      <c r="AS2052">
        <v>1</v>
      </c>
      <c r="AT2052">
        <v>1</v>
      </c>
      <c r="AU2052">
        <v>2</v>
      </c>
      <c r="AV2052">
        <v>0</v>
      </c>
      <c r="AW2052" t="s">
        <v>1382</v>
      </c>
      <c r="AX2052" t="s">
        <v>1382</v>
      </c>
      <c r="BA2052" s="14" t="s">
        <v>2764</v>
      </c>
      <c r="BB2052" s="6" t="s">
        <v>1499</v>
      </c>
      <c r="BG2052" s="9"/>
      <c r="BI2052" t="s">
        <v>3146</v>
      </c>
    </row>
    <row r="2053" spans="1:61" x14ac:dyDescent="0.25">
      <c r="A2053" s="51" t="s">
        <v>658</v>
      </c>
      <c r="B2053" s="9" t="s">
        <v>767</v>
      </c>
      <c r="C2053" s="9" t="str">
        <f>VLOOKUP(Tabelle1[[#This Row],[bank_name]],list_all_banks!$B$1:$C$691,2,FALSE)</f>
        <v>FR493455042</v>
      </c>
      <c r="D2053" s="6" t="s">
        <v>768</v>
      </c>
      <c r="E2053" s="42" t="str">
        <f t="shared" si="32"/>
        <v>31.12.2014</v>
      </c>
      <c r="F2053" s="9">
        <v>2014</v>
      </c>
      <c r="G2053" s="9">
        <v>1</v>
      </c>
      <c r="H2053" s="9">
        <v>2</v>
      </c>
      <c r="I2053" s="9" t="s">
        <v>1382</v>
      </c>
      <c r="J2053" s="9">
        <v>2</v>
      </c>
      <c r="K2053" s="9" t="s">
        <v>1366</v>
      </c>
      <c r="L2053" s="9">
        <v>0</v>
      </c>
      <c r="M2053" s="9" t="s">
        <v>14</v>
      </c>
      <c r="N2053" s="9" t="s">
        <v>19</v>
      </c>
      <c r="P2053" s="9">
        <v>0</v>
      </c>
      <c r="Q2053" s="9">
        <v>0</v>
      </c>
      <c r="R2053" s="9">
        <v>0</v>
      </c>
      <c r="S2053" s="9">
        <v>0</v>
      </c>
      <c r="U2053" s="9">
        <v>0</v>
      </c>
      <c r="V2053" s="9">
        <v>1</v>
      </c>
      <c r="W2053" s="9" t="s">
        <v>20</v>
      </c>
      <c r="Y2053" s="9" t="s">
        <v>1703</v>
      </c>
      <c r="Z2053" s="9">
        <v>3</v>
      </c>
      <c r="AA2053" s="9">
        <v>4</v>
      </c>
      <c r="AB2053" s="9">
        <v>2</v>
      </c>
      <c r="AC2053" s="9" t="s">
        <v>20</v>
      </c>
      <c r="AD2053" s="9" t="s">
        <v>20</v>
      </c>
      <c r="AE2053" s="9" t="s">
        <v>20</v>
      </c>
      <c r="AF2053" s="9" t="s">
        <v>20</v>
      </c>
      <c r="AG2053" s="9" t="s">
        <v>20</v>
      </c>
      <c r="AH2053" s="9">
        <v>0</v>
      </c>
      <c r="AI2053" s="9">
        <v>1</v>
      </c>
      <c r="AK2053" s="9">
        <v>1</v>
      </c>
      <c r="AL2053" s="9">
        <v>0</v>
      </c>
      <c r="AM2053" s="9">
        <v>1</v>
      </c>
      <c r="AN2053" s="9">
        <v>2</v>
      </c>
      <c r="AO2053" s="9">
        <v>0</v>
      </c>
      <c r="AQ2053" s="9">
        <v>1</v>
      </c>
      <c r="AR2053" s="9">
        <v>1</v>
      </c>
      <c r="AS2053" s="9">
        <v>1</v>
      </c>
      <c r="AT2053" s="9">
        <v>1</v>
      </c>
      <c r="AU2053" s="9">
        <v>2</v>
      </c>
      <c r="AV2053" s="9">
        <v>0</v>
      </c>
      <c r="AW2053" s="9" t="s">
        <v>1382</v>
      </c>
      <c r="AX2053" s="9" t="s">
        <v>1382</v>
      </c>
      <c r="BA2053" s="63" t="s">
        <v>2764</v>
      </c>
      <c r="BB2053" s="6" t="s">
        <v>1499</v>
      </c>
      <c r="BC2053" s="9"/>
      <c r="BD2053" s="9"/>
      <c r="BE2053" s="9"/>
      <c r="BF2053" s="9"/>
      <c r="BG2053" s="9"/>
      <c r="BI2053" t="s">
        <v>3146</v>
      </c>
    </row>
    <row r="2054" spans="1:61" x14ac:dyDescent="0.25">
      <c r="A2054" s="23" t="s">
        <v>658</v>
      </c>
      <c r="B2054" t="s">
        <v>767</v>
      </c>
      <c r="C2054" t="str">
        <f>VLOOKUP(Tabelle1[[#This Row],[bank_name]],list_all_banks!$B$1:$C$691,2,FALSE)</f>
        <v>FR493455042</v>
      </c>
      <c r="D2054" s="6" t="s">
        <v>768</v>
      </c>
      <c r="E2054" s="42" t="str">
        <f t="shared" si="32"/>
        <v>31.12.2014</v>
      </c>
      <c r="F2054">
        <v>2014</v>
      </c>
      <c r="G2054">
        <v>1</v>
      </c>
      <c r="H2054">
        <v>2</v>
      </c>
      <c r="I2054" t="s">
        <v>1382</v>
      </c>
      <c r="J2054">
        <v>2</v>
      </c>
      <c r="K2054" t="s">
        <v>1366</v>
      </c>
      <c r="L2054">
        <v>0</v>
      </c>
      <c r="M2054" t="s">
        <v>14</v>
      </c>
      <c r="N2054" t="s">
        <v>19</v>
      </c>
      <c r="P2054">
        <v>0</v>
      </c>
      <c r="Q2054">
        <v>0</v>
      </c>
      <c r="R2054">
        <v>0</v>
      </c>
      <c r="S2054">
        <v>0</v>
      </c>
      <c r="U2054">
        <v>0</v>
      </c>
      <c r="V2054">
        <v>1</v>
      </c>
      <c r="W2054" t="s">
        <v>20</v>
      </c>
      <c r="Y2054" t="s">
        <v>1753</v>
      </c>
      <c r="Z2054">
        <v>66</v>
      </c>
      <c r="AA2054">
        <v>742</v>
      </c>
      <c r="AB2054">
        <v>37</v>
      </c>
      <c r="AC2054" t="s">
        <v>20</v>
      </c>
      <c r="AD2054" t="s">
        <v>20</v>
      </c>
      <c r="AE2054" t="s">
        <v>20</v>
      </c>
      <c r="AF2054">
        <v>11</v>
      </c>
      <c r="AG2054" t="s">
        <v>20</v>
      </c>
      <c r="AH2054">
        <v>0</v>
      </c>
      <c r="AI2054">
        <v>1</v>
      </c>
      <c r="AK2054">
        <v>1</v>
      </c>
      <c r="AL2054">
        <v>0</v>
      </c>
      <c r="AM2054">
        <v>1</v>
      </c>
      <c r="AN2054">
        <v>2</v>
      </c>
      <c r="AO2054">
        <v>0</v>
      </c>
      <c r="AQ2054">
        <v>1</v>
      </c>
      <c r="AR2054">
        <v>1</v>
      </c>
      <c r="AS2054">
        <v>1</v>
      </c>
      <c r="AT2054">
        <v>1</v>
      </c>
      <c r="AU2054">
        <v>2</v>
      </c>
      <c r="AV2054">
        <v>0</v>
      </c>
      <c r="AW2054" t="s">
        <v>1382</v>
      </c>
      <c r="AX2054" t="s">
        <v>1382</v>
      </c>
      <c r="BA2054" s="14" t="s">
        <v>2764</v>
      </c>
      <c r="BB2054" s="6" t="s">
        <v>1499</v>
      </c>
      <c r="BG2054" s="9"/>
      <c r="BI2054" t="s">
        <v>3146</v>
      </c>
    </row>
    <row r="2055" spans="1:61" x14ac:dyDescent="0.25">
      <c r="A2055" s="23" t="s">
        <v>658</v>
      </c>
      <c r="B2055" t="s">
        <v>767</v>
      </c>
      <c r="C2055" t="str">
        <f>VLOOKUP(Tabelle1[[#This Row],[bank_name]],list_all_banks!$B$1:$C$691,2,FALSE)</f>
        <v>FR493455042</v>
      </c>
      <c r="D2055" s="6" t="s">
        <v>768</v>
      </c>
      <c r="E2055" s="42" t="str">
        <f t="shared" si="32"/>
        <v>31.12.2014</v>
      </c>
      <c r="F2055">
        <v>2014</v>
      </c>
      <c r="G2055">
        <v>1</v>
      </c>
      <c r="H2055">
        <v>2</v>
      </c>
      <c r="I2055" t="s">
        <v>1382</v>
      </c>
      <c r="J2055">
        <v>2</v>
      </c>
      <c r="K2055" t="s">
        <v>1366</v>
      </c>
      <c r="L2055">
        <v>0</v>
      </c>
      <c r="M2055" t="s">
        <v>14</v>
      </c>
      <c r="N2055" t="s">
        <v>19</v>
      </c>
      <c r="P2055">
        <v>0</v>
      </c>
      <c r="Q2055">
        <v>0</v>
      </c>
      <c r="R2055">
        <v>0</v>
      </c>
      <c r="S2055">
        <v>0</v>
      </c>
      <c r="U2055">
        <v>0</v>
      </c>
      <c r="V2055">
        <v>1</v>
      </c>
      <c r="W2055" t="s">
        <v>20</v>
      </c>
      <c r="Y2055" t="s">
        <v>1754</v>
      </c>
      <c r="Z2055">
        <v>55</v>
      </c>
      <c r="AA2055">
        <v>280</v>
      </c>
      <c r="AB2055">
        <v>17</v>
      </c>
      <c r="AC2055" t="s">
        <v>20</v>
      </c>
      <c r="AD2055" t="s">
        <v>20</v>
      </c>
      <c r="AE2055" t="s">
        <v>20</v>
      </c>
      <c r="AF2055">
        <v>10</v>
      </c>
      <c r="AG2055" t="s">
        <v>20</v>
      </c>
      <c r="AH2055">
        <v>0</v>
      </c>
      <c r="AI2055">
        <v>1</v>
      </c>
      <c r="AK2055">
        <v>1</v>
      </c>
      <c r="AL2055">
        <v>0</v>
      </c>
      <c r="AM2055">
        <v>1</v>
      </c>
      <c r="AN2055">
        <v>2</v>
      </c>
      <c r="AO2055">
        <v>0</v>
      </c>
      <c r="AQ2055">
        <v>1</v>
      </c>
      <c r="AR2055">
        <v>1</v>
      </c>
      <c r="AS2055">
        <v>1</v>
      </c>
      <c r="AT2055">
        <v>1</v>
      </c>
      <c r="AU2055">
        <v>2</v>
      </c>
      <c r="AV2055">
        <v>0</v>
      </c>
      <c r="AW2055" t="s">
        <v>1382</v>
      </c>
      <c r="AX2055" t="s">
        <v>1382</v>
      </c>
      <c r="BA2055" s="14" t="s">
        <v>2764</v>
      </c>
      <c r="BB2055" s="6" t="s">
        <v>1499</v>
      </c>
      <c r="BG2055" s="9"/>
      <c r="BI2055" t="s">
        <v>3146</v>
      </c>
    </row>
    <row r="2056" spans="1:61" x14ac:dyDescent="0.25">
      <c r="A2056" s="23" t="s">
        <v>658</v>
      </c>
      <c r="B2056" t="s">
        <v>767</v>
      </c>
      <c r="C2056" t="str">
        <f>VLOOKUP(Tabelle1[[#This Row],[bank_name]],list_all_banks!$B$1:$C$691,2,FALSE)</f>
        <v>FR493455042</v>
      </c>
      <c r="D2056" s="6" t="s">
        <v>768</v>
      </c>
      <c r="E2056" s="42" t="str">
        <f t="shared" si="32"/>
        <v>31.12.2014</v>
      </c>
      <c r="F2056">
        <v>2014</v>
      </c>
      <c r="G2056">
        <v>1</v>
      </c>
      <c r="H2056">
        <v>2</v>
      </c>
      <c r="I2056" t="s">
        <v>1382</v>
      </c>
      <c r="J2056">
        <v>2</v>
      </c>
      <c r="K2056" t="s">
        <v>1366</v>
      </c>
      <c r="L2056">
        <v>0</v>
      </c>
      <c r="M2056" t="s">
        <v>14</v>
      </c>
      <c r="N2056" t="s">
        <v>19</v>
      </c>
      <c r="P2056">
        <v>0</v>
      </c>
      <c r="Q2056">
        <v>0</v>
      </c>
      <c r="R2056">
        <v>0</v>
      </c>
      <c r="S2056">
        <v>0</v>
      </c>
      <c r="U2056">
        <v>0</v>
      </c>
      <c r="V2056">
        <v>1</v>
      </c>
      <c r="W2056" t="s">
        <v>20</v>
      </c>
      <c r="Y2056" t="s">
        <v>1659</v>
      </c>
      <c r="Z2056">
        <v>69</v>
      </c>
      <c r="AA2056">
        <v>166</v>
      </c>
      <c r="AB2056">
        <v>39</v>
      </c>
      <c r="AC2056" t="s">
        <v>20</v>
      </c>
      <c r="AD2056" t="s">
        <v>20</v>
      </c>
      <c r="AE2056" t="s">
        <v>20</v>
      </c>
      <c r="AF2056">
        <v>6</v>
      </c>
      <c r="AG2056" t="s">
        <v>20</v>
      </c>
      <c r="AH2056">
        <v>0</v>
      </c>
      <c r="AI2056">
        <v>1</v>
      </c>
      <c r="AK2056">
        <v>1</v>
      </c>
      <c r="AL2056">
        <v>0</v>
      </c>
      <c r="AM2056">
        <v>1</v>
      </c>
      <c r="AN2056">
        <v>2</v>
      </c>
      <c r="AO2056">
        <v>0</v>
      </c>
      <c r="AQ2056">
        <v>1</v>
      </c>
      <c r="AR2056">
        <v>1</v>
      </c>
      <c r="AS2056">
        <v>1</v>
      </c>
      <c r="AT2056">
        <v>1</v>
      </c>
      <c r="AU2056">
        <v>2</v>
      </c>
      <c r="AV2056">
        <v>0</v>
      </c>
      <c r="AW2056" t="s">
        <v>1382</v>
      </c>
      <c r="AX2056" t="s">
        <v>1382</v>
      </c>
      <c r="BA2056" s="14" t="s">
        <v>2764</v>
      </c>
      <c r="BB2056" s="6" t="s">
        <v>1499</v>
      </c>
      <c r="BG2056" s="9"/>
      <c r="BI2056" t="s">
        <v>3146</v>
      </c>
    </row>
    <row r="2057" spans="1:61" x14ac:dyDescent="0.25">
      <c r="A2057" s="23" t="s">
        <v>658</v>
      </c>
      <c r="B2057" t="s">
        <v>767</v>
      </c>
      <c r="C2057" t="str">
        <f>VLOOKUP(Tabelle1[[#This Row],[bank_name]],list_all_banks!$B$1:$C$691,2,FALSE)</f>
        <v>FR493455042</v>
      </c>
      <c r="D2057" s="6" t="s">
        <v>768</v>
      </c>
      <c r="E2057" s="42" t="str">
        <f t="shared" si="32"/>
        <v>31.12.2014</v>
      </c>
      <c r="F2057">
        <v>2014</v>
      </c>
      <c r="G2057">
        <v>1</v>
      </c>
      <c r="H2057">
        <v>2</v>
      </c>
      <c r="I2057" t="s">
        <v>1382</v>
      </c>
      <c r="J2057">
        <v>2</v>
      </c>
      <c r="K2057" t="s">
        <v>1366</v>
      </c>
      <c r="L2057">
        <v>0</v>
      </c>
      <c r="M2057" t="s">
        <v>14</v>
      </c>
      <c r="N2057" t="s">
        <v>19</v>
      </c>
      <c r="P2057">
        <v>0</v>
      </c>
      <c r="Q2057">
        <v>0</v>
      </c>
      <c r="R2057">
        <v>0</v>
      </c>
      <c r="S2057">
        <v>0</v>
      </c>
      <c r="U2057">
        <v>0</v>
      </c>
      <c r="V2057">
        <v>1</v>
      </c>
      <c r="W2057" t="s">
        <v>20</v>
      </c>
      <c r="Y2057" t="s">
        <v>1698</v>
      </c>
      <c r="Z2057">
        <v>2</v>
      </c>
      <c r="AA2057">
        <v>20</v>
      </c>
      <c r="AB2057">
        <v>2</v>
      </c>
      <c r="AC2057" t="s">
        <v>20</v>
      </c>
      <c r="AD2057" t="s">
        <v>20</v>
      </c>
      <c r="AE2057" t="s">
        <v>20</v>
      </c>
      <c r="AF2057" t="s">
        <v>20</v>
      </c>
      <c r="AG2057" t="s">
        <v>20</v>
      </c>
      <c r="AH2057">
        <v>0</v>
      </c>
      <c r="AI2057">
        <v>1</v>
      </c>
      <c r="AK2057">
        <v>1</v>
      </c>
      <c r="AL2057">
        <v>0</v>
      </c>
      <c r="AM2057">
        <v>1</v>
      </c>
      <c r="AN2057">
        <v>2</v>
      </c>
      <c r="AO2057">
        <v>0</v>
      </c>
      <c r="AQ2057">
        <v>1</v>
      </c>
      <c r="AR2057">
        <v>1</v>
      </c>
      <c r="AS2057">
        <v>1</v>
      </c>
      <c r="AT2057">
        <v>1</v>
      </c>
      <c r="AU2057">
        <v>2</v>
      </c>
      <c r="AV2057">
        <v>0</v>
      </c>
      <c r="AW2057" t="s">
        <v>1382</v>
      </c>
      <c r="AX2057" t="s">
        <v>1382</v>
      </c>
      <c r="BA2057" s="14" t="s">
        <v>2764</v>
      </c>
      <c r="BB2057" s="6" t="s">
        <v>1499</v>
      </c>
      <c r="BG2057" s="9"/>
      <c r="BI2057" t="s">
        <v>3146</v>
      </c>
    </row>
    <row r="2058" spans="1:61" x14ac:dyDescent="0.25">
      <c r="A2058" s="23" t="s">
        <v>658</v>
      </c>
      <c r="B2058" t="s">
        <v>767</v>
      </c>
      <c r="C2058" t="str">
        <f>VLOOKUP(Tabelle1[[#This Row],[bank_name]],list_all_banks!$B$1:$C$691,2,FALSE)</f>
        <v>FR493455042</v>
      </c>
      <c r="D2058" s="6" t="s">
        <v>768</v>
      </c>
      <c r="E2058" s="42" t="str">
        <f t="shared" si="32"/>
        <v>31.12.2014</v>
      </c>
      <c r="F2058">
        <v>2014</v>
      </c>
      <c r="G2058">
        <v>1</v>
      </c>
      <c r="H2058">
        <v>2</v>
      </c>
      <c r="I2058" t="s">
        <v>1382</v>
      </c>
      <c r="J2058">
        <v>2</v>
      </c>
      <c r="K2058" t="s">
        <v>1366</v>
      </c>
      <c r="L2058">
        <v>0</v>
      </c>
      <c r="M2058" t="s">
        <v>14</v>
      </c>
      <c r="N2058" t="s">
        <v>19</v>
      </c>
      <c r="P2058">
        <v>0</v>
      </c>
      <c r="Q2058">
        <v>0</v>
      </c>
      <c r="R2058">
        <v>0</v>
      </c>
      <c r="S2058">
        <v>0</v>
      </c>
      <c r="U2058">
        <v>0</v>
      </c>
      <c r="V2058">
        <v>1</v>
      </c>
      <c r="W2058" t="s">
        <v>20</v>
      </c>
      <c r="Y2058" t="s">
        <v>1733</v>
      </c>
      <c r="Z2058">
        <v>5</v>
      </c>
      <c r="AA2058">
        <v>71</v>
      </c>
      <c r="AB2058" t="s">
        <v>20</v>
      </c>
      <c r="AC2058" t="s">
        <v>20</v>
      </c>
      <c r="AD2058" t="s">
        <v>20</v>
      </c>
      <c r="AE2058" t="s">
        <v>20</v>
      </c>
      <c r="AF2058" t="s">
        <v>20</v>
      </c>
      <c r="AG2058" t="s">
        <v>20</v>
      </c>
      <c r="AH2058">
        <v>0</v>
      </c>
      <c r="AI2058">
        <v>1</v>
      </c>
      <c r="AK2058">
        <v>1</v>
      </c>
      <c r="AL2058">
        <v>0</v>
      </c>
      <c r="AM2058">
        <v>1</v>
      </c>
      <c r="AN2058">
        <v>2</v>
      </c>
      <c r="AO2058">
        <v>0</v>
      </c>
      <c r="AQ2058">
        <v>1</v>
      </c>
      <c r="AR2058">
        <v>1</v>
      </c>
      <c r="AS2058">
        <v>1</v>
      </c>
      <c r="AT2058">
        <v>1</v>
      </c>
      <c r="AU2058">
        <v>2</v>
      </c>
      <c r="AV2058">
        <v>0</v>
      </c>
      <c r="AW2058" t="s">
        <v>1382</v>
      </c>
      <c r="AX2058" t="s">
        <v>1382</v>
      </c>
      <c r="BA2058" s="14" t="s">
        <v>2764</v>
      </c>
      <c r="BB2058" s="6" t="s">
        <v>1499</v>
      </c>
      <c r="BG2058" s="9"/>
      <c r="BI2058" t="s">
        <v>3146</v>
      </c>
    </row>
    <row r="2059" spans="1:61" x14ac:dyDescent="0.25">
      <c r="A2059" s="51" t="s">
        <v>658</v>
      </c>
      <c r="B2059" s="9" t="s">
        <v>767</v>
      </c>
      <c r="C2059" s="9" t="str">
        <f>VLOOKUP(Tabelle1[[#This Row],[bank_name]],list_all_banks!$B$1:$C$691,2,FALSE)</f>
        <v>FR493455042</v>
      </c>
      <c r="D2059" s="6" t="s">
        <v>768</v>
      </c>
      <c r="E2059" s="42" t="str">
        <f t="shared" si="32"/>
        <v>31.12.2014</v>
      </c>
      <c r="F2059" s="9">
        <v>2014</v>
      </c>
      <c r="G2059" s="9">
        <v>1</v>
      </c>
      <c r="H2059" s="9">
        <v>2</v>
      </c>
      <c r="I2059" s="9" t="s">
        <v>1382</v>
      </c>
      <c r="J2059" s="9">
        <v>2</v>
      </c>
      <c r="K2059" s="9" t="s">
        <v>1366</v>
      </c>
      <c r="L2059" s="9">
        <v>0</v>
      </c>
      <c r="M2059" s="9" t="s">
        <v>14</v>
      </c>
      <c r="N2059" s="9" t="s">
        <v>19</v>
      </c>
      <c r="P2059" s="9">
        <v>0</v>
      </c>
      <c r="Q2059" s="9">
        <v>0</v>
      </c>
      <c r="R2059" s="9">
        <v>0</v>
      </c>
      <c r="S2059" s="9">
        <v>0</v>
      </c>
      <c r="U2059" s="9">
        <v>0</v>
      </c>
      <c r="V2059" s="9">
        <v>1</v>
      </c>
      <c r="W2059" s="9" t="s">
        <v>20</v>
      </c>
      <c r="Y2059" s="9" t="s">
        <v>1755</v>
      </c>
      <c r="Z2059" s="9">
        <v>10</v>
      </c>
      <c r="AA2059" s="9">
        <v>110</v>
      </c>
      <c r="AB2059" s="9">
        <v>4</v>
      </c>
      <c r="AC2059" s="9" t="s">
        <v>20</v>
      </c>
      <c r="AD2059" s="9" t="s">
        <v>20</v>
      </c>
      <c r="AE2059" s="9" t="s">
        <v>20</v>
      </c>
      <c r="AF2059" s="9" t="s">
        <v>20</v>
      </c>
      <c r="AG2059" s="9" t="s">
        <v>20</v>
      </c>
      <c r="AH2059" s="9">
        <v>0</v>
      </c>
      <c r="AI2059" s="9">
        <v>1</v>
      </c>
      <c r="AK2059" s="9">
        <v>1</v>
      </c>
      <c r="AL2059" s="9">
        <v>0</v>
      </c>
      <c r="AM2059" s="9">
        <v>1</v>
      </c>
      <c r="AN2059" s="9">
        <v>2</v>
      </c>
      <c r="AO2059" s="9">
        <v>0</v>
      </c>
      <c r="AQ2059" s="9">
        <v>1</v>
      </c>
      <c r="AR2059" s="9">
        <v>1</v>
      </c>
      <c r="AS2059" s="9">
        <v>1</v>
      </c>
      <c r="AT2059" s="9">
        <v>1</v>
      </c>
      <c r="AU2059" s="9">
        <v>2</v>
      </c>
      <c r="AV2059" s="9">
        <v>0</v>
      </c>
      <c r="AW2059" s="9" t="s">
        <v>1382</v>
      </c>
      <c r="AX2059" s="9" t="s">
        <v>1382</v>
      </c>
      <c r="BA2059" s="63" t="s">
        <v>2764</v>
      </c>
      <c r="BB2059" s="6" t="s">
        <v>1499</v>
      </c>
      <c r="BC2059" s="9"/>
      <c r="BD2059" s="9"/>
      <c r="BE2059" s="9"/>
      <c r="BF2059" s="9"/>
      <c r="BG2059" s="9"/>
      <c r="BI2059" t="s">
        <v>3146</v>
      </c>
    </row>
    <row r="2060" spans="1:61" x14ac:dyDescent="0.25">
      <c r="A2060" s="51" t="s">
        <v>658</v>
      </c>
      <c r="B2060" s="9" t="s">
        <v>767</v>
      </c>
      <c r="C2060" s="9" t="str">
        <f>VLOOKUP(Tabelle1[[#This Row],[bank_name]],list_all_banks!$B$1:$C$691,2,FALSE)</f>
        <v>FR493455042</v>
      </c>
      <c r="D2060" s="6" t="s">
        <v>768</v>
      </c>
      <c r="E2060" s="42" t="str">
        <f t="shared" si="32"/>
        <v>31.12.2014</v>
      </c>
      <c r="F2060" s="9">
        <v>2014</v>
      </c>
      <c r="G2060" s="9">
        <v>1</v>
      </c>
      <c r="H2060" s="9">
        <v>2</v>
      </c>
      <c r="I2060" s="9" t="s">
        <v>1382</v>
      </c>
      <c r="J2060" s="9">
        <v>2</v>
      </c>
      <c r="K2060" s="9" t="s">
        <v>1366</v>
      </c>
      <c r="L2060" s="9">
        <v>0</v>
      </c>
      <c r="M2060" s="9" t="s">
        <v>14</v>
      </c>
      <c r="N2060" s="9" t="s">
        <v>19</v>
      </c>
      <c r="P2060" s="9">
        <v>0</v>
      </c>
      <c r="Q2060" s="9">
        <v>0</v>
      </c>
      <c r="R2060" s="9">
        <v>0</v>
      </c>
      <c r="S2060" s="9">
        <v>0</v>
      </c>
      <c r="U2060" s="9">
        <v>0</v>
      </c>
      <c r="V2060" s="9">
        <v>1</v>
      </c>
      <c r="W2060" s="9" t="s">
        <v>20</v>
      </c>
      <c r="Y2060" s="9" t="s">
        <v>1734</v>
      </c>
      <c r="Z2060" s="9">
        <v>2</v>
      </c>
      <c r="AA2060" s="9">
        <v>52</v>
      </c>
      <c r="AB2060" s="9">
        <v>-11</v>
      </c>
      <c r="AC2060" s="9" t="s">
        <v>20</v>
      </c>
      <c r="AD2060" s="9" t="s">
        <v>20</v>
      </c>
      <c r="AE2060" s="9" t="s">
        <v>20</v>
      </c>
      <c r="AF2060" s="9" t="s">
        <v>20</v>
      </c>
      <c r="AG2060" s="9" t="s">
        <v>20</v>
      </c>
      <c r="AH2060" s="9">
        <v>0</v>
      </c>
      <c r="AI2060" s="9">
        <v>1</v>
      </c>
      <c r="AK2060" s="9">
        <v>1</v>
      </c>
      <c r="AL2060" s="9">
        <v>0</v>
      </c>
      <c r="AM2060" s="9">
        <v>1</v>
      </c>
      <c r="AN2060" s="9">
        <v>2</v>
      </c>
      <c r="AO2060" s="9">
        <v>0</v>
      </c>
      <c r="AQ2060" s="9">
        <v>1</v>
      </c>
      <c r="AR2060" s="9">
        <v>1</v>
      </c>
      <c r="AS2060" s="9">
        <v>1</v>
      </c>
      <c r="AT2060" s="9">
        <v>1</v>
      </c>
      <c r="AU2060" s="9">
        <v>2</v>
      </c>
      <c r="AV2060" s="9">
        <v>0</v>
      </c>
      <c r="AW2060" s="9" t="s">
        <v>1382</v>
      </c>
      <c r="AX2060" s="9" t="s">
        <v>1382</v>
      </c>
      <c r="BA2060" s="63" t="s">
        <v>2764</v>
      </c>
      <c r="BB2060" s="6" t="s">
        <v>1499</v>
      </c>
      <c r="BG2060" s="9"/>
      <c r="BI2060" t="s">
        <v>3146</v>
      </c>
    </row>
    <row r="2061" spans="1:61" s="44" customFormat="1" ht="15.75" thickBot="1" x14ac:dyDescent="0.3">
      <c r="A2061" s="43" t="s">
        <v>658</v>
      </c>
      <c r="B2061" s="44" t="s">
        <v>767</v>
      </c>
      <c r="C2061" s="44" t="str">
        <f>VLOOKUP(Tabelle1[[#This Row],[bank_name]],list_all_banks!$B$1:$C$691,2,FALSE)</f>
        <v>FR493455042</v>
      </c>
      <c r="D2061" s="45" t="s">
        <v>768</v>
      </c>
      <c r="E2061" s="46" t="str">
        <f t="shared" si="32"/>
        <v>31.12.2014</v>
      </c>
      <c r="F2061" s="44">
        <v>2014</v>
      </c>
      <c r="G2061" s="44">
        <v>1</v>
      </c>
      <c r="H2061" s="44">
        <v>2</v>
      </c>
      <c r="I2061" s="44" t="s">
        <v>1382</v>
      </c>
      <c r="J2061" s="44">
        <v>2</v>
      </c>
      <c r="K2061" s="44" t="s">
        <v>1366</v>
      </c>
      <c r="L2061" s="44">
        <v>0</v>
      </c>
      <c r="M2061" s="44" t="s">
        <v>14</v>
      </c>
      <c r="N2061" s="44" t="s">
        <v>19</v>
      </c>
      <c r="O2061" s="45"/>
      <c r="P2061" s="44">
        <v>0</v>
      </c>
      <c r="Q2061" s="44">
        <v>0</v>
      </c>
      <c r="R2061" s="44">
        <v>0</v>
      </c>
      <c r="S2061" s="44">
        <v>0</v>
      </c>
      <c r="T2061" s="45"/>
      <c r="U2061" s="44">
        <v>0</v>
      </c>
      <c r="V2061" s="44">
        <v>1</v>
      </c>
      <c r="W2061" s="44" t="s">
        <v>20</v>
      </c>
      <c r="X2061" s="45"/>
      <c r="Y2061" s="44" t="s">
        <v>1650</v>
      </c>
      <c r="Z2061" s="44">
        <v>2110</v>
      </c>
      <c r="AA2061" s="44">
        <v>2816</v>
      </c>
      <c r="AB2061" s="44">
        <v>695</v>
      </c>
      <c r="AC2061" s="44" t="s">
        <v>20</v>
      </c>
      <c r="AD2061" s="44" t="s">
        <v>20</v>
      </c>
      <c r="AE2061" s="44" t="s">
        <v>20</v>
      </c>
      <c r="AF2061" s="44">
        <v>227</v>
      </c>
      <c r="AG2061" s="44" t="s">
        <v>20</v>
      </c>
      <c r="AH2061" s="44">
        <v>0</v>
      </c>
      <c r="AI2061" s="44">
        <v>1</v>
      </c>
      <c r="AJ2061" s="45"/>
      <c r="AK2061" s="44">
        <v>1</v>
      </c>
      <c r="AL2061" s="44">
        <v>0</v>
      </c>
      <c r="AM2061" s="44">
        <v>1</v>
      </c>
      <c r="AN2061" s="44">
        <v>2</v>
      </c>
      <c r="AO2061" s="44">
        <v>0</v>
      </c>
      <c r="AP2061" s="45"/>
      <c r="AQ2061" s="44">
        <v>1</v>
      </c>
      <c r="AR2061" s="44">
        <v>1</v>
      </c>
      <c r="AS2061" s="44">
        <v>1</v>
      </c>
      <c r="AT2061" s="44">
        <v>1</v>
      </c>
      <c r="AU2061" s="44">
        <v>2</v>
      </c>
      <c r="AV2061" s="44">
        <v>0</v>
      </c>
      <c r="AW2061" s="44" t="s">
        <v>1382</v>
      </c>
      <c r="AX2061" s="44" t="s">
        <v>1382</v>
      </c>
      <c r="AY2061" s="45"/>
      <c r="AZ2061" s="46"/>
      <c r="BA2061" s="47" t="s">
        <v>2764</v>
      </c>
      <c r="BB2061" s="45" t="s">
        <v>1499</v>
      </c>
      <c r="BH2061" s="45"/>
      <c r="BI2061" t="s">
        <v>3146</v>
      </c>
    </row>
    <row r="2062" spans="1:61" x14ac:dyDescent="0.25">
      <c r="A2062" s="23" t="s">
        <v>658</v>
      </c>
      <c r="B2062" t="s">
        <v>767</v>
      </c>
      <c r="C2062" t="str">
        <f>VLOOKUP(Tabelle1[[#This Row],[bank_name]],list_all_banks!$B$1:$C$691,2,FALSE)</f>
        <v>FR493455042</v>
      </c>
      <c r="D2062" s="6" t="s">
        <v>768</v>
      </c>
      <c r="E2062" s="42" t="str">
        <f t="shared" si="32"/>
        <v>31.12.2015</v>
      </c>
      <c r="F2062">
        <v>2015</v>
      </c>
      <c r="G2062">
        <v>1</v>
      </c>
      <c r="H2062">
        <v>2</v>
      </c>
      <c r="I2062" t="s">
        <v>1382</v>
      </c>
      <c r="J2062">
        <v>2</v>
      </c>
      <c r="K2062" t="s">
        <v>1366</v>
      </c>
      <c r="L2062">
        <v>0</v>
      </c>
      <c r="M2062" t="s">
        <v>14</v>
      </c>
      <c r="N2062" t="s">
        <v>19</v>
      </c>
      <c r="P2062">
        <v>0</v>
      </c>
      <c r="Q2062">
        <v>0</v>
      </c>
      <c r="R2062">
        <v>0</v>
      </c>
      <c r="S2062">
        <v>0</v>
      </c>
      <c r="U2062">
        <v>0</v>
      </c>
      <c r="V2062">
        <v>1</v>
      </c>
      <c r="W2062" t="s">
        <v>20</v>
      </c>
      <c r="X2062" s="6" t="s">
        <v>2810</v>
      </c>
      <c r="Y2062" t="s">
        <v>820</v>
      </c>
      <c r="Z2062">
        <v>452</v>
      </c>
      <c r="AA2062">
        <v>586</v>
      </c>
      <c r="AB2062">
        <v>257</v>
      </c>
      <c r="AC2062" t="s">
        <v>20</v>
      </c>
      <c r="AD2062" t="s">
        <v>20</v>
      </c>
      <c r="AE2062" t="s">
        <v>20</v>
      </c>
      <c r="AF2062">
        <v>47</v>
      </c>
      <c r="AG2062" t="s">
        <v>20</v>
      </c>
      <c r="AH2062" t="s">
        <v>20</v>
      </c>
      <c r="AI2062">
        <v>0</v>
      </c>
      <c r="AK2062">
        <v>1</v>
      </c>
      <c r="AL2062">
        <v>0</v>
      </c>
      <c r="AM2062">
        <v>1</v>
      </c>
      <c r="AN2062">
        <v>2</v>
      </c>
      <c r="AO2062">
        <v>0</v>
      </c>
      <c r="AQ2062">
        <v>1</v>
      </c>
      <c r="AR2062">
        <v>1</v>
      </c>
      <c r="AS2062">
        <v>1</v>
      </c>
      <c r="AT2062">
        <v>1</v>
      </c>
      <c r="AU2062">
        <v>2</v>
      </c>
      <c r="AV2062">
        <v>0</v>
      </c>
      <c r="AW2062" t="s">
        <v>1382</v>
      </c>
      <c r="AX2062" t="s">
        <v>1382</v>
      </c>
      <c r="BA2062" s="14" t="s">
        <v>2765</v>
      </c>
      <c r="BB2062" s="6" t="s">
        <v>1502</v>
      </c>
      <c r="BG2062" s="9"/>
      <c r="BI2062" t="s">
        <v>3146</v>
      </c>
    </row>
    <row r="2063" spans="1:61" x14ac:dyDescent="0.25">
      <c r="A2063" s="23" t="s">
        <v>658</v>
      </c>
      <c r="B2063" t="s">
        <v>767</v>
      </c>
      <c r="C2063" t="str">
        <f>VLOOKUP(Tabelle1[[#This Row],[bank_name]],list_all_banks!$B$1:$C$691,2,FALSE)</f>
        <v>FR493455042</v>
      </c>
      <c r="D2063" s="6" t="s">
        <v>768</v>
      </c>
      <c r="E2063" s="42" t="str">
        <f t="shared" si="32"/>
        <v>31.12.2015</v>
      </c>
      <c r="F2063">
        <v>2015</v>
      </c>
      <c r="G2063">
        <v>1</v>
      </c>
      <c r="H2063">
        <v>2</v>
      </c>
      <c r="I2063" t="s">
        <v>1382</v>
      </c>
      <c r="J2063">
        <v>2</v>
      </c>
      <c r="K2063" t="s">
        <v>1366</v>
      </c>
      <c r="L2063">
        <v>0</v>
      </c>
      <c r="M2063" t="s">
        <v>14</v>
      </c>
      <c r="N2063" t="s">
        <v>19</v>
      </c>
      <c r="P2063">
        <v>0</v>
      </c>
      <c r="Q2063">
        <v>0</v>
      </c>
      <c r="R2063">
        <v>0</v>
      </c>
      <c r="S2063">
        <v>0</v>
      </c>
      <c r="U2063">
        <v>0</v>
      </c>
      <c r="V2063">
        <v>1</v>
      </c>
      <c r="W2063" t="s">
        <v>20</v>
      </c>
      <c r="Y2063" t="s">
        <v>1656</v>
      </c>
      <c r="Z2063">
        <v>2</v>
      </c>
      <c r="AA2063">
        <v>0</v>
      </c>
      <c r="AB2063">
        <v>2</v>
      </c>
      <c r="AC2063" t="s">
        <v>20</v>
      </c>
      <c r="AD2063" t="s">
        <v>20</v>
      </c>
      <c r="AE2063" t="s">
        <v>20</v>
      </c>
      <c r="AF2063">
        <v>0</v>
      </c>
      <c r="AG2063" t="s">
        <v>20</v>
      </c>
      <c r="AH2063" t="s">
        <v>20</v>
      </c>
      <c r="AI2063">
        <v>0</v>
      </c>
      <c r="AK2063">
        <v>1</v>
      </c>
      <c r="AL2063">
        <v>0</v>
      </c>
      <c r="AM2063">
        <v>1</v>
      </c>
      <c r="AN2063">
        <v>2</v>
      </c>
      <c r="AO2063">
        <v>0</v>
      </c>
      <c r="AQ2063">
        <v>1</v>
      </c>
      <c r="AR2063">
        <v>1</v>
      </c>
      <c r="AS2063">
        <v>1</v>
      </c>
      <c r="AT2063">
        <v>1</v>
      </c>
      <c r="AU2063">
        <v>2</v>
      </c>
      <c r="AV2063">
        <v>0</v>
      </c>
      <c r="AW2063" t="s">
        <v>1382</v>
      </c>
      <c r="AX2063" t="s">
        <v>1382</v>
      </c>
      <c r="BA2063" s="14" t="s">
        <v>2765</v>
      </c>
      <c r="BB2063" s="6" t="s">
        <v>1502</v>
      </c>
      <c r="BG2063" s="9"/>
      <c r="BI2063" t="s">
        <v>3146</v>
      </c>
    </row>
    <row r="2064" spans="1:61" x14ac:dyDescent="0.25">
      <c r="A2064" s="23" t="s">
        <v>658</v>
      </c>
      <c r="B2064" s="53" t="s">
        <v>767</v>
      </c>
      <c r="C2064" s="53" t="str">
        <f>VLOOKUP(Tabelle1[[#This Row],[bank_name]],list_all_banks!$B$1:$C$691,2,FALSE)</f>
        <v>FR493455042</v>
      </c>
      <c r="D2064" s="6" t="s">
        <v>768</v>
      </c>
      <c r="E2064" s="42" t="str">
        <f t="shared" si="32"/>
        <v>31.12.2015</v>
      </c>
      <c r="F2064">
        <v>2015</v>
      </c>
      <c r="G2064">
        <v>1</v>
      </c>
      <c r="H2064">
        <v>2</v>
      </c>
      <c r="I2064" t="s">
        <v>1382</v>
      </c>
      <c r="J2064">
        <v>2</v>
      </c>
      <c r="K2064" t="s">
        <v>1366</v>
      </c>
      <c r="L2064">
        <v>0</v>
      </c>
      <c r="M2064" t="s">
        <v>14</v>
      </c>
      <c r="N2064" t="s">
        <v>19</v>
      </c>
      <c r="P2064">
        <v>0</v>
      </c>
      <c r="Q2064">
        <v>0</v>
      </c>
      <c r="R2064">
        <v>0</v>
      </c>
      <c r="S2064">
        <v>0</v>
      </c>
      <c r="U2064">
        <v>0</v>
      </c>
      <c r="V2064">
        <v>1</v>
      </c>
      <c r="W2064" t="s">
        <v>20</v>
      </c>
      <c r="Y2064" t="s">
        <v>1</v>
      </c>
      <c r="Z2064">
        <v>213</v>
      </c>
      <c r="AA2064">
        <v>713</v>
      </c>
      <c r="AB2064">
        <v>87</v>
      </c>
      <c r="AC2064" t="s">
        <v>20</v>
      </c>
      <c r="AD2064" t="s">
        <v>20</v>
      </c>
      <c r="AE2064" t="s">
        <v>20</v>
      </c>
      <c r="AF2064">
        <v>30</v>
      </c>
      <c r="AG2064" t="s">
        <v>20</v>
      </c>
      <c r="AH2064" t="s">
        <v>20</v>
      </c>
      <c r="AI2064">
        <v>0</v>
      </c>
      <c r="AK2064">
        <v>1</v>
      </c>
      <c r="AL2064">
        <v>0</v>
      </c>
      <c r="AM2064">
        <v>1</v>
      </c>
      <c r="AN2064">
        <v>2</v>
      </c>
      <c r="AO2064">
        <v>0</v>
      </c>
      <c r="AQ2064">
        <v>1</v>
      </c>
      <c r="AR2064">
        <v>1</v>
      </c>
      <c r="AS2064">
        <v>1</v>
      </c>
      <c r="AT2064">
        <v>1</v>
      </c>
      <c r="AU2064">
        <v>2</v>
      </c>
      <c r="AV2064">
        <v>0</v>
      </c>
      <c r="AW2064" t="s">
        <v>1382</v>
      </c>
      <c r="AX2064" s="9" t="s">
        <v>1382</v>
      </c>
      <c r="AY2064" s="6" t="s">
        <v>1893</v>
      </c>
      <c r="BA2064" s="14" t="s">
        <v>2765</v>
      </c>
      <c r="BB2064" s="6" t="s">
        <v>1502</v>
      </c>
      <c r="BG2064" s="9"/>
      <c r="BI2064" t="s">
        <v>3146</v>
      </c>
    </row>
    <row r="2065" spans="1:61" x14ac:dyDescent="0.25">
      <c r="A2065" s="23" t="s">
        <v>658</v>
      </c>
      <c r="B2065" t="s">
        <v>767</v>
      </c>
      <c r="C2065" t="str">
        <f>VLOOKUP(Tabelle1[[#This Row],[bank_name]],list_all_banks!$B$1:$C$691,2,FALSE)</f>
        <v>FR493455042</v>
      </c>
      <c r="D2065" s="6" t="s">
        <v>768</v>
      </c>
      <c r="E2065" s="42" t="str">
        <f t="shared" si="32"/>
        <v>31.12.2015</v>
      </c>
      <c r="F2065">
        <v>2015</v>
      </c>
      <c r="G2065">
        <v>1</v>
      </c>
      <c r="H2065">
        <v>2</v>
      </c>
      <c r="I2065" t="s">
        <v>1382</v>
      </c>
      <c r="J2065">
        <v>2</v>
      </c>
      <c r="K2065" t="s">
        <v>1366</v>
      </c>
      <c r="L2065">
        <v>0</v>
      </c>
      <c r="M2065" t="s">
        <v>14</v>
      </c>
      <c r="N2065" t="s">
        <v>19</v>
      </c>
      <c r="P2065">
        <v>0</v>
      </c>
      <c r="Q2065">
        <v>0</v>
      </c>
      <c r="R2065">
        <v>0</v>
      </c>
      <c r="S2065">
        <v>0</v>
      </c>
      <c r="U2065">
        <v>0</v>
      </c>
      <c r="V2065">
        <v>1</v>
      </c>
      <c r="W2065" t="s">
        <v>20</v>
      </c>
      <c r="Y2065" t="s">
        <v>154</v>
      </c>
      <c r="Z2065">
        <v>26</v>
      </c>
      <c r="AA2065">
        <v>103</v>
      </c>
      <c r="AB2065">
        <v>10</v>
      </c>
      <c r="AC2065" t="s">
        <v>20</v>
      </c>
      <c r="AD2065" t="s">
        <v>20</v>
      </c>
      <c r="AE2065" t="s">
        <v>20</v>
      </c>
      <c r="AF2065">
        <v>3</v>
      </c>
      <c r="AG2065" t="s">
        <v>20</v>
      </c>
      <c r="AH2065" t="s">
        <v>20</v>
      </c>
      <c r="AI2065">
        <v>0</v>
      </c>
      <c r="AK2065">
        <v>1</v>
      </c>
      <c r="AL2065">
        <v>0</v>
      </c>
      <c r="AM2065">
        <v>1</v>
      </c>
      <c r="AN2065">
        <v>2</v>
      </c>
      <c r="AO2065">
        <v>0</v>
      </c>
      <c r="AQ2065">
        <v>1</v>
      </c>
      <c r="AR2065">
        <v>1</v>
      </c>
      <c r="AS2065">
        <v>1</v>
      </c>
      <c r="AT2065">
        <v>1</v>
      </c>
      <c r="AU2065">
        <v>2</v>
      </c>
      <c r="AV2065">
        <v>0</v>
      </c>
      <c r="AW2065" t="s">
        <v>1382</v>
      </c>
      <c r="AX2065" s="9" t="s">
        <v>1382</v>
      </c>
      <c r="AY2065" s="65" t="s">
        <v>1757</v>
      </c>
      <c r="AZ2065" s="70"/>
      <c r="BA2065" s="14" t="s">
        <v>2765</v>
      </c>
      <c r="BB2065" s="6" t="s">
        <v>1502</v>
      </c>
      <c r="BG2065" s="9"/>
      <c r="BI2065" t="s">
        <v>3146</v>
      </c>
    </row>
    <row r="2066" spans="1:61" x14ac:dyDescent="0.25">
      <c r="A2066" s="23" t="s">
        <v>658</v>
      </c>
      <c r="B2066" t="s">
        <v>767</v>
      </c>
      <c r="C2066" t="str">
        <f>VLOOKUP(Tabelle1[[#This Row],[bank_name]],list_all_banks!$B$1:$C$691,2,FALSE)</f>
        <v>FR493455042</v>
      </c>
      <c r="D2066" s="6" t="s">
        <v>768</v>
      </c>
      <c r="E2066" s="42" t="str">
        <f t="shared" si="32"/>
        <v>31.12.2015</v>
      </c>
      <c r="F2066">
        <v>2015</v>
      </c>
      <c r="G2066">
        <v>1</v>
      </c>
      <c r="H2066">
        <v>2</v>
      </c>
      <c r="I2066" t="s">
        <v>1382</v>
      </c>
      <c r="J2066">
        <v>2</v>
      </c>
      <c r="K2066" t="s">
        <v>1366</v>
      </c>
      <c r="L2066">
        <v>0</v>
      </c>
      <c r="M2066" t="s">
        <v>14</v>
      </c>
      <c r="N2066" t="s">
        <v>19</v>
      </c>
      <c r="P2066">
        <v>0</v>
      </c>
      <c r="Q2066">
        <v>0</v>
      </c>
      <c r="R2066">
        <v>0</v>
      </c>
      <c r="S2066">
        <v>0</v>
      </c>
      <c r="U2066">
        <v>0</v>
      </c>
      <c r="V2066">
        <v>1</v>
      </c>
      <c r="W2066" t="s">
        <v>20</v>
      </c>
      <c r="Y2066" t="s">
        <v>239</v>
      </c>
      <c r="Z2066">
        <v>22</v>
      </c>
      <c r="AA2066">
        <v>61</v>
      </c>
      <c r="AB2066">
        <v>8</v>
      </c>
      <c r="AC2066" t="s">
        <v>20</v>
      </c>
      <c r="AD2066" t="s">
        <v>20</v>
      </c>
      <c r="AE2066" t="s">
        <v>20</v>
      </c>
      <c r="AF2066">
        <v>3</v>
      </c>
      <c r="AG2066" t="s">
        <v>20</v>
      </c>
      <c r="AH2066" t="s">
        <v>20</v>
      </c>
      <c r="AI2066">
        <v>0</v>
      </c>
      <c r="AK2066">
        <v>1</v>
      </c>
      <c r="AL2066">
        <v>0</v>
      </c>
      <c r="AM2066">
        <v>1</v>
      </c>
      <c r="AN2066">
        <v>2</v>
      </c>
      <c r="AO2066">
        <v>0</v>
      </c>
      <c r="AQ2066">
        <v>1</v>
      </c>
      <c r="AR2066">
        <v>1</v>
      </c>
      <c r="AS2066">
        <v>1</v>
      </c>
      <c r="AT2066">
        <v>1</v>
      </c>
      <c r="AU2066">
        <v>2</v>
      </c>
      <c r="AV2066">
        <v>0</v>
      </c>
      <c r="AW2066" t="s">
        <v>1382</v>
      </c>
      <c r="AX2066" s="9" t="s">
        <v>1382</v>
      </c>
      <c r="AY2066" s="6" t="s">
        <v>1501</v>
      </c>
      <c r="BA2066" s="14" t="s">
        <v>2765</v>
      </c>
      <c r="BB2066" s="6" t="s">
        <v>1502</v>
      </c>
      <c r="BG2066" s="9"/>
      <c r="BI2066" t="s">
        <v>3146</v>
      </c>
    </row>
    <row r="2067" spans="1:61" x14ac:dyDescent="0.25">
      <c r="A2067" s="51" t="s">
        <v>658</v>
      </c>
      <c r="B2067" s="9" t="s">
        <v>767</v>
      </c>
      <c r="C2067" s="9" t="str">
        <f>VLOOKUP(Tabelle1[[#This Row],[bank_name]],list_all_banks!$B$1:$C$691,2,FALSE)</f>
        <v>FR493455042</v>
      </c>
      <c r="D2067" s="6" t="s">
        <v>768</v>
      </c>
      <c r="E2067" s="42" t="str">
        <f t="shared" si="32"/>
        <v>31.12.2015</v>
      </c>
      <c r="F2067" s="9">
        <v>2015</v>
      </c>
      <c r="G2067" s="9">
        <v>1</v>
      </c>
      <c r="H2067" s="9">
        <v>2</v>
      </c>
      <c r="I2067" s="9" t="s">
        <v>1382</v>
      </c>
      <c r="J2067" s="9">
        <v>2</v>
      </c>
      <c r="K2067" s="9" t="s">
        <v>1366</v>
      </c>
      <c r="L2067" s="9">
        <v>0</v>
      </c>
      <c r="M2067" s="9" t="s">
        <v>14</v>
      </c>
      <c r="N2067" s="9" t="s">
        <v>19</v>
      </c>
      <c r="P2067" s="9">
        <v>0</v>
      </c>
      <c r="Q2067" s="9">
        <v>0</v>
      </c>
      <c r="R2067" s="9">
        <v>0</v>
      </c>
      <c r="S2067" s="9">
        <v>0</v>
      </c>
      <c r="U2067" s="9">
        <v>0</v>
      </c>
      <c r="V2067" s="9">
        <v>1</v>
      </c>
      <c r="W2067" s="9" t="s">
        <v>20</v>
      </c>
      <c r="Y2067" s="9" t="s">
        <v>264</v>
      </c>
      <c r="Z2067" s="9">
        <v>1</v>
      </c>
      <c r="AA2067" s="9">
        <v>9</v>
      </c>
      <c r="AB2067" s="9">
        <v>1</v>
      </c>
      <c r="AC2067" s="9" t="s">
        <v>20</v>
      </c>
      <c r="AD2067" s="9" t="s">
        <v>20</v>
      </c>
      <c r="AE2067" s="9" t="s">
        <v>20</v>
      </c>
      <c r="AF2067" s="9">
        <v>0</v>
      </c>
      <c r="AG2067" s="9" t="s">
        <v>20</v>
      </c>
      <c r="AH2067" s="9" t="s">
        <v>20</v>
      </c>
      <c r="AI2067" s="9">
        <v>0</v>
      </c>
      <c r="AK2067" s="9">
        <v>1</v>
      </c>
      <c r="AL2067" s="9">
        <v>0</v>
      </c>
      <c r="AM2067" s="9">
        <v>1</v>
      </c>
      <c r="AN2067" s="9">
        <v>2</v>
      </c>
      <c r="AO2067" s="9">
        <v>0</v>
      </c>
      <c r="AQ2067" s="9">
        <v>1</v>
      </c>
      <c r="AR2067" s="9">
        <v>1</v>
      </c>
      <c r="AS2067" s="9">
        <v>1</v>
      </c>
      <c r="AT2067" s="9">
        <v>1</v>
      </c>
      <c r="AU2067" s="9">
        <v>2</v>
      </c>
      <c r="AV2067" s="9">
        <v>0</v>
      </c>
      <c r="AW2067" s="9" t="s">
        <v>1382</v>
      </c>
      <c r="AX2067" s="9" t="s">
        <v>1382</v>
      </c>
      <c r="BA2067" s="63" t="s">
        <v>2765</v>
      </c>
      <c r="BB2067" s="6" t="s">
        <v>1502</v>
      </c>
      <c r="BC2067" s="9"/>
      <c r="BD2067" s="9"/>
      <c r="BE2067" s="9"/>
      <c r="BF2067" s="9"/>
      <c r="BG2067" s="9"/>
      <c r="BI2067" t="s">
        <v>3146</v>
      </c>
    </row>
    <row r="2068" spans="1:61" x14ac:dyDescent="0.25">
      <c r="A2068" s="23" t="s">
        <v>658</v>
      </c>
      <c r="B2068" t="s">
        <v>767</v>
      </c>
      <c r="C2068" t="str">
        <f>VLOOKUP(Tabelle1[[#This Row],[bank_name]],list_all_banks!$B$1:$C$691,2,FALSE)</f>
        <v>FR493455042</v>
      </c>
      <c r="D2068" s="6" t="s">
        <v>768</v>
      </c>
      <c r="E2068" s="42" t="str">
        <f t="shared" si="32"/>
        <v>31.12.2015</v>
      </c>
      <c r="F2068">
        <v>2015</v>
      </c>
      <c r="G2068">
        <v>1</v>
      </c>
      <c r="H2068">
        <v>2</v>
      </c>
      <c r="I2068" t="s">
        <v>1382</v>
      </c>
      <c r="J2068">
        <v>2</v>
      </c>
      <c r="K2068" t="s">
        <v>1366</v>
      </c>
      <c r="L2068">
        <v>0</v>
      </c>
      <c r="M2068" t="s">
        <v>14</v>
      </c>
      <c r="N2068" t="s">
        <v>19</v>
      </c>
      <c r="P2068">
        <v>0</v>
      </c>
      <c r="Q2068">
        <v>0</v>
      </c>
      <c r="R2068">
        <v>0</v>
      </c>
      <c r="S2068">
        <v>0</v>
      </c>
      <c r="U2068">
        <v>0</v>
      </c>
      <c r="V2068">
        <v>1</v>
      </c>
      <c r="W2068" t="s">
        <v>20</v>
      </c>
      <c r="Y2068" t="s">
        <v>440</v>
      </c>
      <c r="Z2068">
        <v>11</v>
      </c>
      <c r="AA2068">
        <v>79</v>
      </c>
      <c r="AB2068">
        <v>0</v>
      </c>
      <c r="AC2068" t="s">
        <v>20</v>
      </c>
      <c r="AD2068" t="s">
        <v>20</v>
      </c>
      <c r="AE2068" t="s">
        <v>20</v>
      </c>
      <c r="AF2068">
        <v>1</v>
      </c>
      <c r="AG2068" t="s">
        <v>20</v>
      </c>
      <c r="AH2068" t="s">
        <v>20</v>
      </c>
      <c r="AI2068">
        <v>0</v>
      </c>
      <c r="AK2068">
        <v>1</v>
      </c>
      <c r="AL2068">
        <v>0</v>
      </c>
      <c r="AM2068">
        <v>1</v>
      </c>
      <c r="AN2068">
        <v>2</v>
      </c>
      <c r="AO2068">
        <v>0</v>
      </c>
      <c r="AQ2068">
        <v>1</v>
      </c>
      <c r="AR2068">
        <v>1</v>
      </c>
      <c r="AS2068">
        <v>1</v>
      </c>
      <c r="AT2068">
        <v>1</v>
      </c>
      <c r="AU2068">
        <v>2</v>
      </c>
      <c r="AV2068">
        <v>0</v>
      </c>
      <c r="AW2068" t="s">
        <v>1382</v>
      </c>
      <c r="AX2068" t="s">
        <v>1382</v>
      </c>
      <c r="BA2068" s="14" t="s">
        <v>2765</v>
      </c>
      <c r="BB2068" s="6" t="s">
        <v>1502</v>
      </c>
      <c r="BC2068" s="9"/>
      <c r="BD2068" s="9"/>
      <c r="BE2068" s="9"/>
      <c r="BF2068" s="9"/>
      <c r="BG2068" s="9"/>
      <c r="BI2068" t="s">
        <v>3146</v>
      </c>
    </row>
    <row r="2069" spans="1:61" x14ac:dyDescent="0.25">
      <c r="A2069" s="23" t="s">
        <v>658</v>
      </c>
      <c r="B2069" t="s">
        <v>767</v>
      </c>
      <c r="C2069" t="str">
        <f>VLOOKUP(Tabelle1[[#This Row],[bank_name]],list_all_banks!$B$1:$C$691,2,FALSE)</f>
        <v>FR493455042</v>
      </c>
      <c r="D2069" s="6" t="s">
        <v>768</v>
      </c>
      <c r="E2069" s="42" t="str">
        <f t="shared" si="32"/>
        <v>31.12.2015</v>
      </c>
      <c r="F2069">
        <v>2015</v>
      </c>
      <c r="G2069">
        <v>1</v>
      </c>
      <c r="H2069">
        <v>2</v>
      </c>
      <c r="I2069" t="s">
        <v>1382</v>
      </c>
      <c r="J2069">
        <v>2</v>
      </c>
      <c r="K2069" t="s">
        <v>1366</v>
      </c>
      <c r="L2069">
        <v>0</v>
      </c>
      <c r="M2069" t="s">
        <v>14</v>
      </c>
      <c r="N2069" t="s">
        <v>19</v>
      </c>
      <c r="P2069">
        <v>0</v>
      </c>
      <c r="Q2069">
        <v>0</v>
      </c>
      <c r="R2069">
        <v>0</v>
      </c>
      <c r="S2069">
        <v>0</v>
      </c>
      <c r="U2069">
        <v>0</v>
      </c>
      <c r="V2069">
        <v>1</v>
      </c>
      <c r="W2069" t="s">
        <v>20</v>
      </c>
      <c r="Y2069" t="s">
        <v>493</v>
      </c>
      <c r="Z2069">
        <v>160</v>
      </c>
      <c r="AA2069">
        <v>276</v>
      </c>
      <c r="AB2069">
        <v>72</v>
      </c>
      <c r="AC2069" t="s">
        <v>20</v>
      </c>
      <c r="AD2069" t="s">
        <v>20</v>
      </c>
      <c r="AE2069" t="s">
        <v>20</v>
      </c>
      <c r="AF2069">
        <v>19</v>
      </c>
      <c r="AG2069" t="s">
        <v>20</v>
      </c>
      <c r="AH2069" t="s">
        <v>20</v>
      </c>
      <c r="AI2069">
        <v>0</v>
      </c>
      <c r="AK2069">
        <v>1</v>
      </c>
      <c r="AL2069">
        <v>0</v>
      </c>
      <c r="AM2069">
        <v>1</v>
      </c>
      <c r="AN2069">
        <v>2</v>
      </c>
      <c r="AO2069">
        <v>0</v>
      </c>
      <c r="AQ2069">
        <v>1</v>
      </c>
      <c r="AR2069">
        <v>1</v>
      </c>
      <c r="AS2069">
        <v>1</v>
      </c>
      <c r="AT2069">
        <v>1</v>
      </c>
      <c r="AU2069">
        <v>2</v>
      </c>
      <c r="AV2069">
        <v>0</v>
      </c>
      <c r="AW2069" t="s">
        <v>1382</v>
      </c>
      <c r="AX2069" t="s">
        <v>1382</v>
      </c>
      <c r="BA2069" s="14" t="s">
        <v>2765</v>
      </c>
      <c r="BB2069" s="6" t="s">
        <v>1502</v>
      </c>
      <c r="BG2069" s="9"/>
      <c r="BI2069" t="s">
        <v>3146</v>
      </c>
    </row>
    <row r="2070" spans="1:61" x14ac:dyDescent="0.25">
      <c r="A2070" s="23" t="s">
        <v>658</v>
      </c>
      <c r="B2070" t="s">
        <v>767</v>
      </c>
      <c r="C2070" t="str">
        <f>VLOOKUP(Tabelle1[[#This Row],[bank_name]],list_all_banks!$B$1:$C$691,2,FALSE)</f>
        <v>FR493455042</v>
      </c>
      <c r="D2070" s="6" t="s">
        <v>768</v>
      </c>
      <c r="E2070" s="42" t="str">
        <f t="shared" si="32"/>
        <v>31.12.2015</v>
      </c>
      <c r="F2070">
        <v>2015</v>
      </c>
      <c r="G2070">
        <v>1</v>
      </c>
      <c r="H2070">
        <v>2</v>
      </c>
      <c r="I2070" t="s">
        <v>1382</v>
      </c>
      <c r="J2070">
        <v>2</v>
      </c>
      <c r="K2070" t="s">
        <v>1366</v>
      </c>
      <c r="L2070">
        <v>0</v>
      </c>
      <c r="M2070" t="s">
        <v>14</v>
      </c>
      <c r="N2070" t="s">
        <v>19</v>
      </c>
      <c r="P2070">
        <v>0</v>
      </c>
      <c r="Q2070">
        <v>0</v>
      </c>
      <c r="R2070">
        <v>0</v>
      </c>
      <c r="S2070">
        <v>0</v>
      </c>
      <c r="U2070">
        <v>0</v>
      </c>
      <c r="V2070">
        <v>1</v>
      </c>
      <c r="W2070" t="s">
        <v>20</v>
      </c>
      <c r="Y2070" t="s">
        <v>658</v>
      </c>
      <c r="Z2070">
        <v>19118</v>
      </c>
      <c r="AA2070">
        <v>91232</v>
      </c>
      <c r="AB2070">
        <v>4877</v>
      </c>
      <c r="AC2070" t="s">
        <v>20</v>
      </c>
      <c r="AD2070" t="s">
        <v>20</v>
      </c>
      <c r="AE2070" t="s">
        <v>20</v>
      </c>
      <c r="AF2070">
        <v>1760</v>
      </c>
      <c r="AG2070" t="s">
        <v>20</v>
      </c>
      <c r="AH2070" t="s">
        <v>20</v>
      </c>
      <c r="AI2070">
        <v>0</v>
      </c>
      <c r="AK2070">
        <v>1</v>
      </c>
      <c r="AL2070">
        <v>0</v>
      </c>
      <c r="AM2070">
        <v>1</v>
      </c>
      <c r="AN2070">
        <v>2</v>
      </c>
      <c r="AO2070">
        <v>0</v>
      </c>
      <c r="AQ2070">
        <v>1</v>
      </c>
      <c r="AR2070">
        <v>1</v>
      </c>
      <c r="AS2070">
        <v>1</v>
      </c>
      <c r="AT2070">
        <v>1</v>
      </c>
      <c r="AU2070">
        <v>2</v>
      </c>
      <c r="AV2070">
        <v>0</v>
      </c>
      <c r="AW2070" t="s">
        <v>1382</v>
      </c>
      <c r="AX2070" t="s">
        <v>1382</v>
      </c>
      <c r="BA2070" s="14" t="s">
        <v>2765</v>
      </c>
      <c r="BB2070" s="6" t="s">
        <v>1502</v>
      </c>
      <c r="BG2070" s="9"/>
      <c r="BI2070" t="s">
        <v>3146</v>
      </c>
    </row>
    <row r="2071" spans="1:61" x14ac:dyDescent="0.25">
      <c r="A2071" s="23" t="s">
        <v>658</v>
      </c>
      <c r="B2071" t="s">
        <v>767</v>
      </c>
      <c r="C2071" t="str">
        <f>VLOOKUP(Tabelle1[[#This Row],[bank_name]],list_all_banks!$B$1:$C$691,2,FALSE)</f>
        <v>FR493455042</v>
      </c>
      <c r="D2071" s="6" t="s">
        <v>768</v>
      </c>
      <c r="E2071" s="42" t="str">
        <f t="shared" si="32"/>
        <v>31.12.2015</v>
      </c>
      <c r="F2071">
        <v>2015</v>
      </c>
      <c r="G2071">
        <v>1</v>
      </c>
      <c r="H2071">
        <v>2</v>
      </c>
      <c r="I2071" t="s">
        <v>1382</v>
      </c>
      <c r="J2071">
        <v>2</v>
      </c>
      <c r="K2071" t="s">
        <v>1366</v>
      </c>
      <c r="L2071">
        <v>0</v>
      </c>
      <c r="M2071" t="s">
        <v>14</v>
      </c>
      <c r="N2071" t="s">
        <v>19</v>
      </c>
      <c r="P2071">
        <v>0</v>
      </c>
      <c r="Q2071">
        <v>0</v>
      </c>
      <c r="R2071">
        <v>0</v>
      </c>
      <c r="S2071">
        <v>0</v>
      </c>
      <c r="U2071">
        <v>0</v>
      </c>
      <c r="V2071">
        <v>1</v>
      </c>
      <c r="W2071" t="s">
        <v>20</v>
      </c>
      <c r="Y2071" t="s">
        <v>983</v>
      </c>
      <c r="Z2071">
        <v>-1</v>
      </c>
      <c r="AA2071">
        <v>34</v>
      </c>
      <c r="AB2071">
        <v>0</v>
      </c>
      <c r="AC2071" t="s">
        <v>20</v>
      </c>
      <c r="AD2071" t="s">
        <v>20</v>
      </c>
      <c r="AE2071" t="s">
        <v>20</v>
      </c>
      <c r="AF2071">
        <v>0</v>
      </c>
      <c r="AG2071" t="s">
        <v>20</v>
      </c>
      <c r="AH2071" t="s">
        <v>20</v>
      </c>
      <c r="AI2071">
        <v>0</v>
      </c>
      <c r="AK2071">
        <v>1</v>
      </c>
      <c r="AL2071">
        <v>0</v>
      </c>
      <c r="AM2071">
        <v>1</v>
      </c>
      <c r="AN2071">
        <v>2</v>
      </c>
      <c r="AO2071">
        <v>0</v>
      </c>
      <c r="AQ2071">
        <v>1</v>
      </c>
      <c r="AR2071">
        <v>1</v>
      </c>
      <c r="AS2071">
        <v>1</v>
      </c>
      <c r="AT2071">
        <v>1</v>
      </c>
      <c r="AU2071">
        <v>2</v>
      </c>
      <c r="AV2071">
        <v>0</v>
      </c>
      <c r="AW2071" t="s">
        <v>1382</v>
      </c>
      <c r="AX2071" t="s">
        <v>1382</v>
      </c>
      <c r="BA2071" s="14" t="s">
        <v>2765</v>
      </c>
      <c r="BB2071" s="6" t="s">
        <v>1502</v>
      </c>
      <c r="BG2071" s="9"/>
      <c r="BI2071" t="s">
        <v>3146</v>
      </c>
    </row>
    <row r="2072" spans="1:61" x14ac:dyDescent="0.25">
      <c r="A2072" s="23" t="s">
        <v>658</v>
      </c>
      <c r="B2072" t="s">
        <v>767</v>
      </c>
      <c r="C2072" t="str">
        <f>VLOOKUP(Tabelle1[[#This Row],[bank_name]],list_all_banks!$B$1:$C$691,2,FALSE)</f>
        <v>FR493455042</v>
      </c>
      <c r="D2072" s="6" t="s">
        <v>768</v>
      </c>
      <c r="E2072" s="42" t="str">
        <f t="shared" si="32"/>
        <v>31.12.2015</v>
      </c>
      <c r="F2072">
        <v>2015</v>
      </c>
      <c r="G2072">
        <v>1</v>
      </c>
      <c r="H2072">
        <v>2</v>
      </c>
      <c r="I2072" t="s">
        <v>1382</v>
      </c>
      <c r="J2072">
        <v>2</v>
      </c>
      <c r="K2072" t="s">
        <v>1366</v>
      </c>
      <c r="L2072">
        <v>0</v>
      </c>
      <c r="M2072" t="s">
        <v>14</v>
      </c>
      <c r="N2072" t="s">
        <v>19</v>
      </c>
      <c r="P2072">
        <v>0</v>
      </c>
      <c r="Q2072">
        <v>0</v>
      </c>
      <c r="R2072">
        <v>0</v>
      </c>
      <c r="S2072">
        <v>0</v>
      </c>
      <c r="U2072">
        <v>0</v>
      </c>
      <c r="V2072">
        <v>1</v>
      </c>
      <c r="W2072" t="s">
        <v>20</v>
      </c>
      <c r="Y2072" t="s">
        <v>1001</v>
      </c>
      <c r="Z2072">
        <v>5</v>
      </c>
      <c r="AA2072">
        <v>9</v>
      </c>
      <c r="AB2072">
        <v>2</v>
      </c>
      <c r="AC2072" t="s">
        <v>20</v>
      </c>
      <c r="AD2072" t="s">
        <v>20</v>
      </c>
      <c r="AE2072" t="s">
        <v>20</v>
      </c>
      <c r="AF2072">
        <v>-1</v>
      </c>
      <c r="AG2072" t="s">
        <v>20</v>
      </c>
      <c r="AH2072" t="s">
        <v>20</v>
      </c>
      <c r="AI2072">
        <v>0</v>
      </c>
      <c r="AK2072">
        <v>1</v>
      </c>
      <c r="AL2072">
        <v>0</v>
      </c>
      <c r="AM2072">
        <v>1</v>
      </c>
      <c r="AN2072">
        <v>2</v>
      </c>
      <c r="AO2072">
        <v>0</v>
      </c>
      <c r="AQ2072">
        <v>1</v>
      </c>
      <c r="AR2072">
        <v>1</v>
      </c>
      <c r="AS2072">
        <v>1</v>
      </c>
      <c r="AT2072">
        <v>1</v>
      </c>
      <c r="AU2072">
        <v>2</v>
      </c>
      <c r="AV2072">
        <v>0</v>
      </c>
      <c r="AW2072" t="s">
        <v>1382</v>
      </c>
      <c r="AX2072" t="s">
        <v>1382</v>
      </c>
      <c r="BA2072" s="14" t="s">
        <v>2765</v>
      </c>
      <c r="BB2072" s="6" t="s">
        <v>1502</v>
      </c>
      <c r="BG2072" s="9"/>
      <c r="BI2072" t="s">
        <v>3146</v>
      </c>
    </row>
    <row r="2073" spans="1:61" x14ac:dyDescent="0.25">
      <c r="A2073" s="23" t="s">
        <v>658</v>
      </c>
      <c r="B2073" t="s">
        <v>767</v>
      </c>
      <c r="C2073" t="str">
        <f>VLOOKUP(Tabelle1[[#This Row],[bank_name]],list_all_banks!$B$1:$C$691,2,FALSE)</f>
        <v>FR493455042</v>
      </c>
      <c r="D2073" s="6" t="s">
        <v>768</v>
      </c>
      <c r="E2073" s="42" t="str">
        <f t="shared" si="32"/>
        <v>31.12.2015</v>
      </c>
      <c r="F2073">
        <v>2015</v>
      </c>
      <c r="G2073">
        <v>1</v>
      </c>
      <c r="H2073">
        <v>2</v>
      </c>
      <c r="I2073" t="s">
        <v>1382</v>
      </c>
      <c r="J2073">
        <v>2</v>
      </c>
      <c r="K2073" t="s">
        <v>1366</v>
      </c>
      <c r="L2073">
        <v>0</v>
      </c>
      <c r="M2073" t="s">
        <v>14</v>
      </c>
      <c r="N2073" t="s">
        <v>19</v>
      </c>
      <c r="P2073">
        <v>0</v>
      </c>
      <c r="Q2073">
        <v>0</v>
      </c>
      <c r="R2073">
        <v>0</v>
      </c>
      <c r="S2073">
        <v>0</v>
      </c>
      <c r="U2073">
        <v>0</v>
      </c>
      <c r="V2073">
        <v>1</v>
      </c>
      <c r="W2073" t="s">
        <v>20</v>
      </c>
      <c r="Y2073" t="s">
        <v>1020</v>
      </c>
      <c r="Z2073">
        <v>171</v>
      </c>
      <c r="AA2073">
        <v>289</v>
      </c>
      <c r="AB2073">
        <v>107</v>
      </c>
      <c r="AC2073" t="s">
        <v>20</v>
      </c>
      <c r="AD2073" t="s">
        <v>20</v>
      </c>
      <c r="AE2073" t="s">
        <v>20</v>
      </c>
      <c r="AF2073">
        <v>26</v>
      </c>
      <c r="AG2073" t="s">
        <v>20</v>
      </c>
      <c r="AH2073" t="s">
        <v>20</v>
      </c>
      <c r="AI2073">
        <v>0</v>
      </c>
      <c r="AK2073">
        <v>1</v>
      </c>
      <c r="AL2073">
        <v>0</v>
      </c>
      <c r="AM2073">
        <v>1</v>
      </c>
      <c r="AN2073">
        <v>2</v>
      </c>
      <c r="AO2073">
        <v>0</v>
      </c>
      <c r="AQ2073">
        <v>1</v>
      </c>
      <c r="AR2073">
        <v>1</v>
      </c>
      <c r="AS2073">
        <v>1</v>
      </c>
      <c r="AT2073">
        <v>1</v>
      </c>
      <c r="AU2073">
        <v>2</v>
      </c>
      <c r="AV2073">
        <v>0</v>
      </c>
      <c r="AW2073" t="s">
        <v>1382</v>
      </c>
      <c r="AX2073" t="s">
        <v>1382</v>
      </c>
      <c r="BA2073" s="14" t="s">
        <v>2765</v>
      </c>
      <c r="BB2073" s="6" t="s">
        <v>1502</v>
      </c>
      <c r="BG2073" s="9"/>
      <c r="BI2073" t="s">
        <v>3146</v>
      </c>
    </row>
    <row r="2074" spans="1:61" x14ac:dyDescent="0.25">
      <c r="A2074" s="23" t="s">
        <v>658</v>
      </c>
      <c r="B2074" t="s">
        <v>767</v>
      </c>
      <c r="C2074" t="str">
        <f>VLOOKUP(Tabelle1[[#This Row],[bank_name]],list_all_banks!$B$1:$C$691,2,FALSE)</f>
        <v>FR493455042</v>
      </c>
      <c r="D2074" s="6" t="s">
        <v>768</v>
      </c>
      <c r="E2074" s="42" t="str">
        <f t="shared" si="32"/>
        <v>31.12.2015</v>
      </c>
      <c r="F2074">
        <v>2015</v>
      </c>
      <c r="G2074">
        <v>1</v>
      </c>
      <c r="H2074">
        <v>2</v>
      </c>
      <c r="I2074" t="s">
        <v>1382</v>
      </c>
      <c r="J2074">
        <v>2</v>
      </c>
      <c r="K2074" t="s">
        <v>1366</v>
      </c>
      <c r="L2074">
        <v>0</v>
      </c>
      <c r="M2074" t="s">
        <v>14</v>
      </c>
      <c r="N2074" t="s">
        <v>19</v>
      </c>
      <c r="P2074">
        <v>0</v>
      </c>
      <c r="Q2074">
        <v>0</v>
      </c>
      <c r="R2074">
        <v>0</v>
      </c>
      <c r="S2074">
        <v>0</v>
      </c>
      <c r="U2074">
        <v>0</v>
      </c>
      <c r="V2074">
        <v>1</v>
      </c>
      <c r="W2074" t="s">
        <v>20</v>
      </c>
      <c r="Y2074" t="s">
        <v>1205</v>
      </c>
      <c r="Z2074">
        <v>0</v>
      </c>
      <c r="AA2074">
        <v>9</v>
      </c>
      <c r="AB2074">
        <v>0</v>
      </c>
      <c r="AC2074" t="s">
        <v>20</v>
      </c>
      <c r="AD2074" t="s">
        <v>20</v>
      </c>
      <c r="AE2074" t="s">
        <v>20</v>
      </c>
      <c r="AF2074">
        <v>0</v>
      </c>
      <c r="AG2074" t="s">
        <v>20</v>
      </c>
      <c r="AH2074" t="s">
        <v>20</v>
      </c>
      <c r="AI2074">
        <v>0</v>
      </c>
      <c r="AK2074">
        <v>1</v>
      </c>
      <c r="AL2074">
        <v>0</v>
      </c>
      <c r="AM2074">
        <v>1</v>
      </c>
      <c r="AN2074">
        <v>2</v>
      </c>
      <c r="AO2074">
        <v>0</v>
      </c>
      <c r="AQ2074">
        <v>1</v>
      </c>
      <c r="AR2074">
        <v>1</v>
      </c>
      <c r="AS2074">
        <v>1</v>
      </c>
      <c r="AT2074">
        <v>1</v>
      </c>
      <c r="AU2074">
        <v>2</v>
      </c>
      <c r="AV2074">
        <v>0</v>
      </c>
      <c r="AW2074" t="s">
        <v>1382</v>
      </c>
      <c r="AX2074" t="s">
        <v>1382</v>
      </c>
      <c r="BA2074" s="14" t="s">
        <v>2765</v>
      </c>
      <c r="BB2074" s="6" t="s">
        <v>1502</v>
      </c>
      <c r="BG2074" s="9"/>
      <c r="BI2074" t="s">
        <v>3146</v>
      </c>
    </row>
    <row r="2075" spans="1:61" x14ac:dyDescent="0.25">
      <c r="A2075" s="51" t="s">
        <v>658</v>
      </c>
      <c r="B2075" s="9" t="s">
        <v>767</v>
      </c>
      <c r="C2075" s="9" t="str">
        <f>VLOOKUP(Tabelle1[[#This Row],[bank_name]],list_all_banks!$B$1:$C$691,2,FALSE)</f>
        <v>FR493455042</v>
      </c>
      <c r="D2075" s="6" t="s">
        <v>768</v>
      </c>
      <c r="E2075" s="42" t="str">
        <f t="shared" si="32"/>
        <v>31.12.2015</v>
      </c>
      <c r="F2075" s="9">
        <v>2015</v>
      </c>
      <c r="G2075" s="9">
        <v>1</v>
      </c>
      <c r="H2075" s="9">
        <v>2</v>
      </c>
      <c r="I2075" s="9" t="s">
        <v>1382</v>
      </c>
      <c r="J2075" s="9">
        <v>2</v>
      </c>
      <c r="K2075" s="9" t="s">
        <v>1366</v>
      </c>
      <c r="L2075" s="9">
        <v>0</v>
      </c>
      <c r="M2075" s="9" t="s">
        <v>14</v>
      </c>
      <c r="N2075" s="9" t="s">
        <v>19</v>
      </c>
      <c r="P2075" s="9">
        <v>0</v>
      </c>
      <c r="Q2075" s="9">
        <v>0</v>
      </c>
      <c r="R2075" s="9">
        <v>0</v>
      </c>
      <c r="S2075" s="9">
        <v>0</v>
      </c>
      <c r="U2075" s="9">
        <v>0</v>
      </c>
      <c r="V2075" s="9">
        <v>1</v>
      </c>
      <c r="W2075" s="9" t="s">
        <v>20</v>
      </c>
      <c r="Y2075" s="9" t="s">
        <v>1165</v>
      </c>
      <c r="Z2075" s="9">
        <v>2</v>
      </c>
      <c r="AA2075" s="9">
        <v>15</v>
      </c>
      <c r="AB2075" s="9">
        <v>1</v>
      </c>
      <c r="AC2075" s="9" t="s">
        <v>20</v>
      </c>
      <c r="AD2075" s="9" t="s">
        <v>20</v>
      </c>
      <c r="AE2075" s="9" t="s">
        <v>20</v>
      </c>
      <c r="AF2075" s="9">
        <v>0</v>
      </c>
      <c r="AG2075" s="9" t="s">
        <v>20</v>
      </c>
      <c r="AH2075" s="9" t="s">
        <v>20</v>
      </c>
      <c r="AI2075" s="9">
        <v>0</v>
      </c>
      <c r="AK2075" s="9">
        <v>1</v>
      </c>
      <c r="AL2075" s="9">
        <v>0</v>
      </c>
      <c r="AM2075" s="9">
        <v>1</v>
      </c>
      <c r="AN2075" s="9">
        <v>2</v>
      </c>
      <c r="AO2075" s="9">
        <v>0</v>
      </c>
      <c r="AQ2075" s="9">
        <v>1</v>
      </c>
      <c r="AR2075" s="9">
        <v>1</v>
      </c>
      <c r="AS2075" s="9">
        <v>1</v>
      </c>
      <c r="AT2075" s="9">
        <v>1</v>
      </c>
      <c r="AU2075" s="9">
        <v>2</v>
      </c>
      <c r="AV2075" s="9">
        <v>0</v>
      </c>
      <c r="AW2075" s="9" t="s">
        <v>1382</v>
      </c>
      <c r="AX2075" s="9" t="s">
        <v>1382</v>
      </c>
      <c r="BA2075" s="63" t="s">
        <v>2765</v>
      </c>
      <c r="BB2075" s="6" t="s">
        <v>1502</v>
      </c>
      <c r="BC2075" s="9"/>
      <c r="BD2075" s="9"/>
      <c r="BE2075" s="9"/>
      <c r="BF2075" s="9"/>
      <c r="BG2075" s="9"/>
      <c r="BI2075" t="s">
        <v>3146</v>
      </c>
    </row>
    <row r="2076" spans="1:61" x14ac:dyDescent="0.25">
      <c r="A2076" s="23" t="s">
        <v>658</v>
      </c>
      <c r="B2076" t="s">
        <v>767</v>
      </c>
      <c r="C2076" t="str">
        <f>VLOOKUP(Tabelle1[[#This Row],[bank_name]],list_all_banks!$B$1:$C$691,2,FALSE)</f>
        <v>FR493455042</v>
      </c>
      <c r="D2076" s="6" t="s">
        <v>768</v>
      </c>
      <c r="E2076" s="42" t="str">
        <f t="shared" si="32"/>
        <v>31.12.2015</v>
      </c>
      <c r="F2076">
        <v>2015</v>
      </c>
      <c r="G2076">
        <v>1</v>
      </c>
      <c r="H2076">
        <v>2</v>
      </c>
      <c r="I2076" t="s">
        <v>1382</v>
      </c>
      <c r="J2076">
        <v>2</v>
      </c>
      <c r="K2076" t="s">
        <v>1366</v>
      </c>
      <c r="L2076">
        <v>0</v>
      </c>
      <c r="M2076" t="s">
        <v>14</v>
      </c>
      <c r="N2076" t="s">
        <v>19</v>
      </c>
      <c r="P2076">
        <v>0</v>
      </c>
      <c r="Q2076">
        <v>0</v>
      </c>
      <c r="R2076">
        <v>0</v>
      </c>
      <c r="S2076">
        <v>0</v>
      </c>
      <c r="U2076">
        <v>0</v>
      </c>
      <c r="V2076">
        <v>1</v>
      </c>
      <c r="W2076" t="s">
        <v>20</v>
      </c>
      <c r="Y2076" t="s">
        <v>1170</v>
      </c>
      <c r="Z2076">
        <v>208</v>
      </c>
      <c r="AA2076">
        <v>259</v>
      </c>
      <c r="AB2076">
        <v>129</v>
      </c>
      <c r="AC2076" t="s">
        <v>20</v>
      </c>
      <c r="AD2076" t="s">
        <v>20</v>
      </c>
      <c r="AE2076" t="s">
        <v>20</v>
      </c>
      <c r="AF2076">
        <v>18</v>
      </c>
      <c r="AG2076" t="s">
        <v>20</v>
      </c>
      <c r="AH2076" t="s">
        <v>20</v>
      </c>
      <c r="AI2076">
        <v>0</v>
      </c>
      <c r="AK2076">
        <v>1</v>
      </c>
      <c r="AL2076">
        <v>0</v>
      </c>
      <c r="AM2076">
        <v>1</v>
      </c>
      <c r="AN2076">
        <v>2</v>
      </c>
      <c r="AO2076">
        <v>0</v>
      </c>
      <c r="AQ2076">
        <v>1</v>
      </c>
      <c r="AR2076">
        <v>1</v>
      </c>
      <c r="AS2076">
        <v>1</v>
      </c>
      <c r="AT2076">
        <v>1</v>
      </c>
      <c r="AU2076">
        <v>2</v>
      </c>
      <c r="AV2076">
        <v>0</v>
      </c>
      <c r="AW2076" t="s">
        <v>1382</v>
      </c>
      <c r="AX2076" t="s">
        <v>1382</v>
      </c>
      <c r="BA2076" s="14" t="s">
        <v>2765</v>
      </c>
      <c r="BB2076" s="6" t="s">
        <v>1502</v>
      </c>
      <c r="BG2076" s="9"/>
      <c r="BI2076" t="s">
        <v>3146</v>
      </c>
    </row>
    <row r="2077" spans="1:61" x14ac:dyDescent="0.25">
      <c r="A2077" s="23" t="s">
        <v>658</v>
      </c>
      <c r="B2077" t="s">
        <v>767</v>
      </c>
      <c r="C2077" t="str">
        <f>VLOOKUP(Tabelle1[[#This Row],[bank_name]],list_all_banks!$B$1:$C$691,2,FALSE)</f>
        <v>FR493455042</v>
      </c>
      <c r="D2077" s="6" t="s">
        <v>768</v>
      </c>
      <c r="E2077" s="42" t="str">
        <f t="shared" si="32"/>
        <v>31.12.2015</v>
      </c>
      <c r="F2077">
        <v>2015</v>
      </c>
      <c r="G2077">
        <v>1</v>
      </c>
      <c r="H2077">
        <v>2</v>
      </c>
      <c r="I2077" t="s">
        <v>1382</v>
      </c>
      <c r="J2077">
        <v>2</v>
      </c>
      <c r="K2077" t="s">
        <v>1366</v>
      </c>
      <c r="L2077">
        <v>0</v>
      </c>
      <c r="M2077" t="s">
        <v>14</v>
      </c>
      <c r="N2077" t="s">
        <v>19</v>
      </c>
      <c r="P2077">
        <v>0</v>
      </c>
      <c r="Q2077">
        <v>0</v>
      </c>
      <c r="R2077">
        <v>0</v>
      </c>
      <c r="S2077">
        <v>0</v>
      </c>
      <c r="U2077">
        <v>0</v>
      </c>
      <c r="V2077">
        <v>1</v>
      </c>
      <c r="W2077" t="s">
        <v>20</v>
      </c>
      <c r="Y2077" t="s">
        <v>1225</v>
      </c>
      <c r="Z2077">
        <v>26</v>
      </c>
      <c r="AA2077">
        <v>76</v>
      </c>
      <c r="AB2077">
        <v>13</v>
      </c>
      <c r="AC2077" t="s">
        <v>20</v>
      </c>
      <c r="AD2077" t="s">
        <v>20</v>
      </c>
      <c r="AE2077" t="s">
        <v>20</v>
      </c>
      <c r="AF2077">
        <v>3</v>
      </c>
      <c r="AG2077" t="s">
        <v>20</v>
      </c>
      <c r="AH2077" t="s">
        <v>20</v>
      </c>
      <c r="AI2077">
        <v>0</v>
      </c>
      <c r="AK2077">
        <v>1</v>
      </c>
      <c r="AL2077">
        <v>0</v>
      </c>
      <c r="AM2077">
        <v>1</v>
      </c>
      <c r="AN2077">
        <v>2</v>
      </c>
      <c r="AO2077">
        <v>0</v>
      </c>
      <c r="AQ2077">
        <v>1</v>
      </c>
      <c r="AR2077">
        <v>1</v>
      </c>
      <c r="AS2077">
        <v>1</v>
      </c>
      <c r="AT2077">
        <v>1</v>
      </c>
      <c r="AU2077">
        <v>2</v>
      </c>
      <c r="AV2077">
        <v>0</v>
      </c>
      <c r="AW2077" t="s">
        <v>1382</v>
      </c>
      <c r="AX2077" t="s">
        <v>1382</v>
      </c>
      <c r="BA2077" s="14" t="s">
        <v>2765</v>
      </c>
      <c r="BB2077" s="6" t="s">
        <v>1502</v>
      </c>
      <c r="BG2077" s="9"/>
      <c r="BI2077" t="s">
        <v>3146</v>
      </c>
    </row>
    <row r="2078" spans="1:61" x14ac:dyDescent="0.25">
      <c r="A2078" s="23" t="s">
        <v>658</v>
      </c>
      <c r="B2078" t="s">
        <v>767</v>
      </c>
      <c r="C2078" t="str">
        <f>VLOOKUP(Tabelle1[[#This Row],[bank_name]],list_all_banks!$B$1:$C$691,2,FALSE)</f>
        <v>FR493455042</v>
      </c>
      <c r="D2078" s="6" t="s">
        <v>768</v>
      </c>
      <c r="E2078" s="42" t="str">
        <f t="shared" si="32"/>
        <v>31.12.2015</v>
      </c>
      <c r="F2078">
        <v>2015</v>
      </c>
      <c r="G2078">
        <v>1</v>
      </c>
      <c r="H2078">
        <v>2</v>
      </c>
      <c r="I2078" t="s">
        <v>1382</v>
      </c>
      <c r="J2078">
        <v>2</v>
      </c>
      <c r="K2078" t="s">
        <v>1366</v>
      </c>
      <c r="L2078">
        <v>0</v>
      </c>
      <c r="M2078" t="s">
        <v>14</v>
      </c>
      <c r="N2078" t="s">
        <v>19</v>
      </c>
      <c r="P2078">
        <v>0</v>
      </c>
      <c r="Q2078">
        <v>0</v>
      </c>
      <c r="R2078">
        <v>0</v>
      </c>
      <c r="S2078">
        <v>0</v>
      </c>
      <c r="U2078">
        <v>0</v>
      </c>
      <c r="V2078">
        <v>1</v>
      </c>
      <c r="W2078" t="s">
        <v>20</v>
      </c>
      <c r="Y2078" t="s">
        <v>1278</v>
      </c>
      <c r="Z2078">
        <v>35</v>
      </c>
      <c r="AA2078">
        <v>238</v>
      </c>
      <c r="AB2078">
        <v>23</v>
      </c>
      <c r="AC2078" t="s">
        <v>20</v>
      </c>
      <c r="AD2078" t="s">
        <v>20</v>
      </c>
      <c r="AE2078" t="s">
        <v>20</v>
      </c>
      <c r="AF2078">
        <v>4</v>
      </c>
      <c r="AG2078" t="s">
        <v>20</v>
      </c>
      <c r="AH2078" t="s">
        <v>20</v>
      </c>
      <c r="AI2078">
        <v>0</v>
      </c>
      <c r="AK2078">
        <v>1</v>
      </c>
      <c r="AL2078">
        <v>0</v>
      </c>
      <c r="AM2078">
        <v>1</v>
      </c>
      <c r="AN2078">
        <v>2</v>
      </c>
      <c r="AO2078">
        <v>0</v>
      </c>
      <c r="AQ2078">
        <v>1</v>
      </c>
      <c r="AR2078">
        <v>1</v>
      </c>
      <c r="AS2078">
        <v>1</v>
      </c>
      <c r="AT2078">
        <v>1</v>
      </c>
      <c r="AU2078">
        <v>2</v>
      </c>
      <c r="AV2078">
        <v>0</v>
      </c>
      <c r="AW2078" t="s">
        <v>1382</v>
      </c>
      <c r="AX2078" t="s">
        <v>1382</v>
      </c>
      <c r="BA2078" s="14" t="s">
        <v>2765</v>
      </c>
      <c r="BB2078" s="6" t="s">
        <v>1502</v>
      </c>
      <c r="BG2078" s="9"/>
      <c r="BI2078" t="s">
        <v>3146</v>
      </c>
    </row>
    <row r="2079" spans="1:61" x14ac:dyDescent="0.25">
      <c r="A2079" s="23" t="s">
        <v>658</v>
      </c>
      <c r="B2079" t="s">
        <v>767</v>
      </c>
      <c r="C2079" t="str">
        <f>VLOOKUP(Tabelle1[[#This Row],[bank_name]],list_all_banks!$B$1:$C$691,2,FALSE)</f>
        <v>FR493455042</v>
      </c>
      <c r="D2079" s="6" t="s">
        <v>768</v>
      </c>
      <c r="E2079" s="42" t="str">
        <f t="shared" si="32"/>
        <v>31.12.2015</v>
      </c>
      <c r="F2079">
        <v>2015</v>
      </c>
      <c r="G2079">
        <v>1</v>
      </c>
      <c r="H2079">
        <v>2</v>
      </c>
      <c r="I2079" t="s">
        <v>1382</v>
      </c>
      <c r="J2079">
        <v>2</v>
      </c>
      <c r="K2079" t="s">
        <v>1366</v>
      </c>
      <c r="L2079">
        <v>0</v>
      </c>
      <c r="M2079" t="s">
        <v>14</v>
      </c>
      <c r="N2079" t="s">
        <v>19</v>
      </c>
      <c r="P2079">
        <v>0</v>
      </c>
      <c r="Q2079">
        <v>0</v>
      </c>
      <c r="R2079">
        <v>0</v>
      </c>
      <c r="S2079">
        <v>0</v>
      </c>
      <c r="U2079">
        <v>0</v>
      </c>
      <c r="V2079">
        <v>1</v>
      </c>
      <c r="W2079" t="s">
        <v>20</v>
      </c>
      <c r="Y2079" t="s">
        <v>1289</v>
      </c>
      <c r="Z2079">
        <v>31</v>
      </c>
      <c r="AA2079">
        <v>151</v>
      </c>
      <c r="AB2079">
        <v>5</v>
      </c>
      <c r="AC2079" t="s">
        <v>20</v>
      </c>
      <c r="AD2079" t="s">
        <v>20</v>
      </c>
      <c r="AE2079" t="s">
        <v>20</v>
      </c>
      <c r="AF2079">
        <v>1</v>
      </c>
      <c r="AG2079" t="s">
        <v>20</v>
      </c>
      <c r="AH2079" t="s">
        <v>20</v>
      </c>
      <c r="AI2079">
        <v>0</v>
      </c>
      <c r="AK2079">
        <v>1</v>
      </c>
      <c r="AL2079">
        <v>0</v>
      </c>
      <c r="AM2079">
        <v>1</v>
      </c>
      <c r="AN2079">
        <v>2</v>
      </c>
      <c r="AO2079">
        <v>0</v>
      </c>
      <c r="AQ2079">
        <v>1</v>
      </c>
      <c r="AR2079">
        <v>1</v>
      </c>
      <c r="AS2079">
        <v>1</v>
      </c>
      <c r="AT2079">
        <v>1</v>
      </c>
      <c r="AU2079">
        <v>2</v>
      </c>
      <c r="AV2079">
        <v>0</v>
      </c>
      <c r="AW2079" t="s">
        <v>1382</v>
      </c>
      <c r="AX2079" t="s">
        <v>1382</v>
      </c>
      <c r="BA2079" s="14" t="s">
        <v>2765</v>
      </c>
      <c r="BB2079" s="6" t="s">
        <v>1502</v>
      </c>
      <c r="BG2079" s="9"/>
      <c r="BI2079" t="s">
        <v>3146</v>
      </c>
    </row>
    <row r="2080" spans="1:61" x14ac:dyDescent="0.25">
      <c r="A2080" s="23" t="s">
        <v>658</v>
      </c>
      <c r="B2080" t="s">
        <v>767</v>
      </c>
      <c r="C2080" t="str">
        <f>VLOOKUP(Tabelle1[[#This Row],[bank_name]],list_all_banks!$B$1:$C$691,2,FALSE)</f>
        <v>FR493455042</v>
      </c>
      <c r="D2080" s="6" t="s">
        <v>768</v>
      </c>
      <c r="E2080" s="42" t="str">
        <f t="shared" si="32"/>
        <v>31.12.2015</v>
      </c>
      <c r="F2080">
        <v>2015</v>
      </c>
      <c r="G2080">
        <v>1</v>
      </c>
      <c r="H2080">
        <v>2</v>
      </c>
      <c r="I2080" t="s">
        <v>1382</v>
      </c>
      <c r="J2080">
        <v>2</v>
      </c>
      <c r="K2080" t="s">
        <v>1366</v>
      </c>
      <c r="L2080">
        <v>0</v>
      </c>
      <c r="M2080" t="s">
        <v>14</v>
      </c>
      <c r="N2080" t="s">
        <v>19</v>
      </c>
      <c r="P2080">
        <v>0</v>
      </c>
      <c r="Q2080">
        <v>0</v>
      </c>
      <c r="R2080">
        <v>0</v>
      </c>
      <c r="S2080">
        <v>0</v>
      </c>
      <c r="U2080">
        <v>0</v>
      </c>
      <c r="V2080">
        <v>1</v>
      </c>
      <c r="W2080" t="s">
        <v>20</v>
      </c>
      <c r="Y2080" t="s">
        <v>293</v>
      </c>
      <c r="Z2080">
        <v>2</v>
      </c>
      <c r="AA2080">
        <v>7</v>
      </c>
      <c r="AB2080">
        <v>1</v>
      </c>
      <c r="AC2080" t="s">
        <v>20</v>
      </c>
      <c r="AD2080" t="s">
        <v>20</v>
      </c>
      <c r="AE2080" t="s">
        <v>20</v>
      </c>
      <c r="AF2080">
        <v>0</v>
      </c>
      <c r="AG2080" t="s">
        <v>20</v>
      </c>
      <c r="AH2080" t="s">
        <v>20</v>
      </c>
      <c r="AI2080">
        <v>0</v>
      </c>
      <c r="AK2080">
        <v>1</v>
      </c>
      <c r="AL2080">
        <v>0</v>
      </c>
      <c r="AM2080">
        <v>1</v>
      </c>
      <c r="AN2080">
        <v>2</v>
      </c>
      <c r="AO2080">
        <v>0</v>
      </c>
      <c r="AQ2080">
        <v>1</v>
      </c>
      <c r="AR2080">
        <v>1</v>
      </c>
      <c r="AS2080">
        <v>1</v>
      </c>
      <c r="AT2080">
        <v>1</v>
      </c>
      <c r="AU2080">
        <v>2</v>
      </c>
      <c r="AV2080">
        <v>0</v>
      </c>
      <c r="AW2080" t="s">
        <v>1382</v>
      </c>
      <c r="AX2080" t="s">
        <v>1382</v>
      </c>
      <c r="BA2080" s="14" t="s">
        <v>2765</v>
      </c>
      <c r="BB2080" s="6" t="s">
        <v>1502</v>
      </c>
      <c r="BG2080" s="9"/>
      <c r="BI2080" t="s">
        <v>3146</v>
      </c>
    </row>
    <row r="2081" spans="1:61" x14ac:dyDescent="0.25">
      <c r="A2081" s="23" t="s">
        <v>658</v>
      </c>
      <c r="B2081" t="s">
        <v>767</v>
      </c>
      <c r="C2081" t="str">
        <f>VLOOKUP(Tabelle1[[#This Row],[bank_name]],list_all_banks!$B$1:$C$691,2,FALSE)</f>
        <v>FR493455042</v>
      </c>
      <c r="D2081" s="6" t="s">
        <v>768</v>
      </c>
      <c r="E2081" s="42" t="str">
        <f t="shared" si="32"/>
        <v>31.12.2015</v>
      </c>
      <c r="F2081">
        <v>2015</v>
      </c>
      <c r="G2081">
        <v>1</v>
      </c>
      <c r="H2081">
        <v>2</v>
      </c>
      <c r="I2081" t="s">
        <v>1382</v>
      </c>
      <c r="J2081">
        <v>2</v>
      </c>
      <c r="K2081" t="s">
        <v>1366</v>
      </c>
      <c r="L2081">
        <v>0</v>
      </c>
      <c r="M2081" t="s">
        <v>14</v>
      </c>
      <c r="N2081" t="s">
        <v>19</v>
      </c>
      <c r="P2081">
        <v>0</v>
      </c>
      <c r="Q2081">
        <v>0</v>
      </c>
      <c r="R2081">
        <v>0</v>
      </c>
      <c r="S2081">
        <v>0</v>
      </c>
      <c r="U2081">
        <v>0</v>
      </c>
      <c r="V2081">
        <v>1</v>
      </c>
      <c r="W2081" t="s">
        <v>20</v>
      </c>
      <c r="Y2081" t="s">
        <v>1324</v>
      </c>
      <c r="Z2081">
        <v>7</v>
      </c>
      <c r="AA2081">
        <v>92</v>
      </c>
      <c r="AB2081">
        <v>3</v>
      </c>
      <c r="AC2081" t="s">
        <v>20</v>
      </c>
      <c r="AD2081" t="s">
        <v>20</v>
      </c>
      <c r="AE2081" t="s">
        <v>20</v>
      </c>
      <c r="AF2081">
        <v>0</v>
      </c>
      <c r="AG2081" t="s">
        <v>20</v>
      </c>
      <c r="AH2081" t="s">
        <v>20</v>
      </c>
      <c r="AI2081">
        <v>0</v>
      </c>
      <c r="AK2081">
        <v>1</v>
      </c>
      <c r="AL2081">
        <v>0</v>
      </c>
      <c r="AM2081">
        <v>1</v>
      </c>
      <c r="AN2081">
        <v>2</v>
      </c>
      <c r="AO2081">
        <v>0</v>
      </c>
      <c r="AQ2081">
        <v>1</v>
      </c>
      <c r="AR2081">
        <v>1</v>
      </c>
      <c r="AS2081">
        <v>1</v>
      </c>
      <c r="AT2081">
        <v>1</v>
      </c>
      <c r="AU2081">
        <v>2</v>
      </c>
      <c r="AV2081">
        <v>0</v>
      </c>
      <c r="AW2081" t="s">
        <v>1382</v>
      </c>
      <c r="AX2081" t="s">
        <v>1382</v>
      </c>
      <c r="BA2081" s="14" t="s">
        <v>2765</v>
      </c>
      <c r="BB2081" s="6" t="s">
        <v>1502</v>
      </c>
      <c r="BG2081" s="9"/>
      <c r="BI2081" t="s">
        <v>3146</v>
      </c>
    </row>
    <row r="2082" spans="1:61" x14ac:dyDescent="0.25">
      <c r="A2082" s="51" t="s">
        <v>658</v>
      </c>
      <c r="B2082" s="9" t="s">
        <v>767</v>
      </c>
      <c r="C2082" s="9" t="str">
        <f>VLOOKUP(Tabelle1[[#This Row],[bank_name]],list_all_banks!$B$1:$C$691,2,FALSE)</f>
        <v>FR493455042</v>
      </c>
      <c r="D2082" s="6" t="s">
        <v>768</v>
      </c>
      <c r="E2082" s="42" t="str">
        <f t="shared" si="32"/>
        <v>31.12.2015</v>
      </c>
      <c r="F2082" s="9">
        <v>2015</v>
      </c>
      <c r="G2082" s="9">
        <v>1</v>
      </c>
      <c r="H2082" s="9">
        <v>2</v>
      </c>
      <c r="I2082" s="9" t="s">
        <v>1382</v>
      </c>
      <c r="J2082" s="9">
        <v>2</v>
      </c>
      <c r="K2082" s="9" t="s">
        <v>1366</v>
      </c>
      <c r="L2082" s="9">
        <v>0</v>
      </c>
      <c r="M2082" s="9" t="s">
        <v>14</v>
      </c>
      <c r="N2082" s="9" t="s">
        <v>19</v>
      </c>
      <c r="P2082" s="9">
        <v>0</v>
      </c>
      <c r="Q2082" s="9">
        <v>0</v>
      </c>
      <c r="R2082" s="9">
        <v>0</v>
      </c>
      <c r="S2082" s="9">
        <v>0</v>
      </c>
      <c r="U2082" s="9">
        <v>0</v>
      </c>
      <c r="V2082" s="9">
        <v>1</v>
      </c>
      <c r="W2082" s="9" t="s">
        <v>20</v>
      </c>
      <c r="Y2082" s="9" t="s">
        <v>1363</v>
      </c>
      <c r="Z2082" s="9">
        <v>1</v>
      </c>
      <c r="AA2082" s="9">
        <v>8</v>
      </c>
      <c r="AB2082" s="9">
        <v>0</v>
      </c>
      <c r="AC2082" s="9" t="s">
        <v>20</v>
      </c>
      <c r="AD2082" s="9" t="s">
        <v>20</v>
      </c>
      <c r="AE2082" s="9" t="s">
        <v>20</v>
      </c>
      <c r="AF2082" s="9">
        <v>0</v>
      </c>
      <c r="AG2082" s="9" t="s">
        <v>20</v>
      </c>
      <c r="AH2082" s="9" t="s">
        <v>20</v>
      </c>
      <c r="AI2082" s="9">
        <v>0</v>
      </c>
      <c r="AK2082" s="9">
        <v>1</v>
      </c>
      <c r="AL2082" s="9">
        <v>0</v>
      </c>
      <c r="AM2082" s="9">
        <v>1</v>
      </c>
      <c r="AN2082" s="9">
        <v>2</v>
      </c>
      <c r="AO2082" s="9">
        <v>0</v>
      </c>
      <c r="AQ2082" s="9">
        <v>1</v>
      </c>
      <c r="AR2082" s="9">
        <v>1</v>
      </c>
      <c r="AS2082" s="9">
        <v>1</v>
      </c>
      <c r="AT2082" s="9">
        <v>1</v>
      </c>
      <c r="AU2082" s="9">
        <v>2</v>
      </c>
      <c r="AV2082" s="9">
        <v>0</v>
      </c>
      <c r="AW2082" s="9" t="s">
        <v>1382</v>
      </c>
      <c r="AX2082" s="9" t="s">
        <v>1382</v>
      </c>
      <c r="BA2082" s="63" t="s">
        <v>2765</v>
      </c>
      <c r="BB2082" s="6" t="s">
        <v>1502</v>
      </c>
      <c r="BG2082" s="9"/>
      <c r="BI2082" t="s">
        <v>3146</v>
      </c>
    </row>
    <row r="2083" spans="1:61" x14ac:dyDescent="0.25">
      <c r="A2083" s="23" t="s">
        <v>658</v>
      </c>
      <c r="B2083" t="s">
        <v>767</v>
      </c>
      <c r="C2083" t="str">
        <f>VLOOKUP(Tabelle1[[#This Row],[bank_name]],list_all_banks!$B$1:$C$691,2,FALSE)</f>
        <v>FR493455042</v>
      </c>
      <c r="D2083" s="6" t="s">
        <v>768</v>
      </c>
      <c r="E2083" s="42" t="str">
        <f t="shared" si="32"/>
        <v>31.12.2015</v>
      </c>
      <c r="F2083">
        <v>2015</v>
      </c>
      <c r="G2083">
        <v>1</v>
      </c>
      <c r="H2083">
        <v>2</v>
      </c>
      <c r="I2083" t="s">
        <v>1382</v>
      </c>
      <c r="J2083">
        <v>2</v>
      </c>
      <c r="K2083" t="s">
        <v>1366</v>
      </c>
      <c r="L2083">
        <v>0</v>
      </c>
      <c r="M2083" t="s">
        <v>14</v>
      </c>
      <c r="N2083" t="s">
        <v>19</v>
      </c>
      <c r="P2083">
        <v>0</v>
      </c>
      <c r="Q2083">
        <v>0</v>
      </c>
      <c r="R2083">
        <v>0</v>
      </c>
      <c r="S2083">
        <v>0</v>
      </c>
      <c r="U2083">
        <v>0</v>
      </c>
      <c r="V2083">
        <v>1</v>
      </c>
      <c r="W2083" t="s">
        <v>20</v>
      </c>
      <c r="Y2083" t="s">
        <v>1327</v>
      </c>
      <c r="Z2083">
        <v>3</v>
      </c>
      <c r="AA2083">
        <v>13</v>
      </c>
      <c r="AB2083">
        <v>0</v>
      </c>
      <c r="AC2083" t="s">
        <v>20</v>
      </c>
      <c r="AD2083" t="s">
        <v>20</v>
      </c>
      <c r="AE2083" t="s">
        <v>20</v>
      </c>
      <c r="AF2083">
        <v>0</v>
      </c>
      <c r="AG2083" t="s">
        <v>20</v>
      </c>
      <c r="AH2083" t="s">
        <v>20</v>
      </c>
      <c r="AI2083">
        <v>0</v>
      </c>
      <c r="AK2083">
        <v>1</v>
      </c>
      <c r="AL2083">
        <v>0</v>
      </c>
      <c r="AM2083">
        <v>1</v>
      </c>
      <c r="AN2083">
        <v>2</v>
      </c>
      <c r="AO2083">
        <v>0</v>
      </c>
      <c r="AQ2083">
        <v>1</v>
      </c>
      <c r="AR2083">
        <v>1</v>
      </c>
      <c r="AS2083">
        <v>1</v>
      </c>
      <c r="AT2083">
        <v>1</v>
      </c>
      <c r="AU2083">
        <v>2</v>
      </c>
      <c r="AV2083">
        <v>0</v>
      </c>
      <c r="AW2083" t="s">
        <v>1382</v>
      </c>
      <c r="AX2083" t="s">
        <v>1382</v>
      </c>
      <c r="BA2083" s="14" t="s">
        <v>2765</v>
      </c>
      <c r="BB2083" s="6" t="s">
        <v>1502</v>
      </c>
      <c r="BG2083" s="9"/>
      <c r="BI2083" t="s">
        <v>3146</v>
      </c>
    </row>
    <row r="2084" spans="1:61" s="9" customFormat="1" x14ac:dyDescent="0.25">
      <c r="A2084" s="23" t="s">
        <v>658</v>
      </c>
      <c r="B2084" t="s">
        <v>767</v>
      </c>
      <c r="C2084" t="str">
        <f>VLOOKUP(Tabelle1[[#This Row],[bank_name]],list_all_banks!$B$1:$C$691,2,FALSE)</f>
        <v>FR493455042</v>
      </c>
      <c r="D2084" s="6" t="s">
        <v>768</v>
      </c>
      <c r="E2084" s="42" t="str">
        <f t="shared" si="32"/>
        <v>31.12.2015</v>
      </c>
      <c r="F2084">
        <v>2015</v>
      </c>
      <c r="G2084">
        <v>1</v>
      </c>
      <c r="H2084">
        <v>2</v>
      </c>
      <c r="I2084" t="s">
        <v>1382</v>
      </c>
      <c r="J2084">
        <v>2</v>
      </c>
      <c r="K2084" t="s">
        <v>1366</v>
      </c>
      <c r="L2084">
        <v>0</v>
      </c>
      <c r="M2084" t="s">
        <v>14</v>
      </c>
      <c r="N2084" t="s">
        <v>19</v>
      </c>
      <c r="O2084" s="6"/>
      <c r="P2084">
        <v>0</v>
      </c>
      <c r="Q2084">
        <v>0</v>
      </c>
      <c r="R2084">
        <v>0</v>
      </c>
      <c r="S2084">
        <v>0</v>
      </c>
      <c r="T2084" s="6"/>
      <c r="U2084">
        <v>0</v>
      </c>
      <c r="V2084">
        <v>1</v>
      </c>
      <c r="W2084" t="s">
        <v>20</v>
      </c>
      <c r="X2084" s="6"/>
      <c r="Y2084" t="s">
        <v>1681</v>
      </c>
      <c r="Z2084">
        <v>-1</v>
      </c>
      <c r="AA2084">
        <v>0</v>
      </c>
      <c r="AB2084">
        <v>-1</v>
      </c>
      <c r="AC2084" t="s">
        <v>20</v>
      </c>
      <c r="AD2084" t="s">
        <v>20</v>
      </c>
      <c r="AE2084" t="s">
        <v>20</v>
      </c>
      <c r="AF2084">
        <v>0</v>
      </c>
      <c r="AG2084" t="s">
        <v>20</v>
      </c>
      <c r="AH2084" t="s">
        <v>20</v>
      </c>
      <c r="AI2084">
        <v>0</v>
      </c>
      <c r="AJ2084" s="6"/>
      <c r="AK2084">
        <v>1</v>
      </c>
      <c r="AL2084">
        <v>0</v>
      </c>
      <c r="AM2084">
        <v>1</v>
      </c>
      <c r="AN2084">
        <v>2</v>
      </c>
      <c r="AO2084">
        <v>0</v>
      </c>
      <c r="AP2084" s="6"/>
      <c r="AQ2084">
        <v>1</v>
      </c>
      <c r="AR2084">
        <v>1</v>
      </c>
      <c r="AS2084">
        <v>1</v>
      </c>
      <c r="AT2084">
        <v>1</v>
      </c>
      <c r="AU2084">
        <v>2</v>
      </c>
      <c r="AV2084">
        <v>0</v>
      </c>
      <c r="AW2084" t="s">
        <v>1382</v>
      </c>
      <c r="AX2084" t="s">
        <v>1382</v>
      </c>
      <c r="AY2084" s="6"/>
      <c r="AZ2084" s="42"/>
      <c r="BA2084" s="14" t="s">
        <v>2765</v>
      </c>
      <c r="BB2084" s="6" t="s">
        <v>1502</v>
      </c>
      <c r="BH2084" s="6"/>
      <c r="BI2084" t="s">
        <v>3146</v>
      </c>
    </row>
    <row r="2085" spans="1:61" x14ac:dyDescent="0.25">
      <c r="A2085" s="23" t="s">
        <v>658</v>
      </c>
      <c r="B2085" t="s">
        <v>767</v>
      </c>
      <c r="C2085" t="str">
        <f>VLOOKUP(Tabelle1[[#This Row],[bank_name]],list_all_banks!$B$1:$C$691,2,FALSE)</f>
        <v>FR493455042</v>
      </c>
      <c r="D2085" s="6" t="s">
        <v>768</v>
      </c>
      <c r="E2085" s="42" t="str">
        <f t="shared" si="32"/>
        <v>31.12.2015</v>
      </c>
      <c r="F2085">
        <v>2015</v>
      </c>
      <c r="G2085">
        <v>1</v>
      </c>
      <c r="H2085">
        <v>2</v>
      </c>
      <c r="I2085" t="s">
        <v>1382</v>
      </c>
      <c r="J2085">
        <v>2</v>
      </c>
      <c r="K2085" t="s">
        <v>1366</v>
      </c>
      <c r="L2085">
        <v>0</v>
      </c>
      <c r="M2085" t="s">
        <v>14</v>
      </c>
      <c r="N2085" t="s">
        <v>19</v>
      </c>
      <c r="P2085">
        <v>0</v>
      </c>
      <c r="Q2085">
        <v>0</v>
      </c>
      <c r="R2085">
        <v>0</v>
      </c>
      <c r="S2085">
        <v>0</v>
      </c>
      <c r="U2085">
        <v>0</v>
      </c>
      <c r="V2085">
        <v>1</v>
      </c>
      <c r="W2085" t="s">
        <v>20</v>
      </c>
      <c r="Y2085" t="s">
        <v>1658</v>
      </c>
      <c r="Z2085">
        <v>12</v>
      </c>
      <c r="AA2085">
        <v>41</v>
      </c>
      <c r="AB2085">
        <v>3</v>
      </c>
      <c r="AC2085" t="s">
        <v>20</v>
      </c>
      <c r="AD2085" t="s">
        <v>20</v>
      </c>
      <c r="AE2085" t="s">
        <v>20</v>
      </c>
      <c r="AF2085">
        <v>1</v>
      </c>
      <c r="AG2085" t="s">
        <v>20</v>
      </c>
      <c r="AH2085" t="s">
        <v>20</v>
      </c>
      <c r="AI2085">
        <v>0</v>
      </c>
      <c r="AK2085">
        <v>1</v>
      </c>
      <c r="AL2085">
        <v>0</v>
      </c>
      <c r="AM2085">
        <v>1</v>
      </c>
      <c r="AN2085">
        <v>2</v>
      </c>
      <c r="AO2085">
        <v>0</v>
      </c>
      <c r="AQ2085">
        <v>1</v>
      </c>
      <c r="AR2085">
        <v>1</v>
      </c>
      <c r="AS2085">
        <v>1</v>
      </c>
      <c r="AT2085">
        <v>1</v>
      </c>
      <c r="AU2085">
        <v>2</v>
      </c>
      <c r="AV2085">
        <v>0</v>
      </c>
      <c r="AW2085" t="s">
        <v>1382</v>
      </c>
      <c r="AX2085" t="s">
        <v>1382</v>
      </c>
      <c r="BA2085" s="14" t="s">
        <v>2765</v>
      </c>
      <c r="BB2085" s="6" t="s">
        <v>1502</v>
      </c>
      <c r="BG2085" s="9"/>
      <c r="BI2085" t="s">
        <v>3146</v>
      </c>
    </row>
    <row r="2086" spans="1:61" x14ac:dyDescent="0.25">
      <c r="A2086" s="23" t="s">
        <v>658</v>
      </c>
      <c r="B2086" t="s">
        <v>767</v>
      </c>
      <c r="C2086" t="str">
        <f>VLOOKUP(Tabelle1[[#This Row],[bank_name]],list_all_banks!$B$1:$C$691,2,FALSE)</f>
        <v>FR493455042</v>
      </c>
      <c r="D2086" s="6" t="s">
        <v>768</v>
      </c>
      <c r="E2086" s="42" t="str">
        <f t="shared" si="32"/>
        <v>31.12.2015</v>
      </c>
      <c r="F2086">
        <v>2015</v>
      </c>
      <c r="G2086">
        <v>1</v>
      </c>
      <c r="H2086">
        <v>2</v>
      </c>
      <c r="I2086" t="s">
        <v>1382</v>
      </c>
      <c r="J2086">
        <v>2</v>
      </c>
      <c r="K2086" t="s">
        <v>1366</v>
      </c>
      <c r="L2086">
        <v>0</v>
      </c>
      <c r="M2086" t="s">
        <v>14</v>
      </c>
      <c r="N2086" t="s">
        <v>19</v>
      </c>
      <c r="P2086">
        <v>0</v>
      </c>
      <c r="Q2086">
        <v>0</v>
      </c>
      <c r="R2086">
        <v>0</v>
      </c>
      <c r="S2086">
        <v>0</v>
      </c>
      <c r="U2086">
        <v>0</v>
      </c>
      <c r="V2086">
        <v>1</v>
      </c>
      <c r="W2086" t="s">
        <v>20</v>
      </c>
      <c r="Y2086" t="s">
        <v>1661</v>
      </c>
      <c r="Z2086">
        <v>20</v>
      </c>
      <c r="AA2086">
        <v>65</v>
      </c>
      <c r="AB2086">
        <v>12</v>
      </c>
      <c r="AC2086" t="s">
        <v>20</v>
      </c>
      <c r="AD2086" t="s">
        <v>20</v>
      </c>
      <c r="AE2086" t="s">
        <v>20</v>
      </c>
      <c r="AF2086">
        <v>1</v>
      </c>
      <c r="AG2086" t="s">
        <v>20</v>
      </c>
      <c r="AH2086" t="s">
        <v>20</v>
      </c>
      <c r="AI2086">
        <v>0</v>
      </c>
      <c r="AK2086">
        <v>1</v>
      </c>
      <c r="AL2086">
        <v>0</v>
      </c>
      <c r="AM2086">
        <v>1</v>
      </c>
      <c r="AN2086">
        <v>2</v>
      </c>
      <c r="AO2086">
        <v>0</v>
      </c>
      <c r="AQ2086">
        <v>1</v>
      </c>
      <c r="AR2086">
        <v>1</v>
      </c>
      <c r="AS2086">
        <v>1</v>
      </c>
      <c r="AT2086">
        <v>1</v>
      </c>
      <c r="AU2086">
        <v>2</v>
      </c>
      <c r="AV2086">
        <v>0</v>
      </c>
      <c r="AW2086" t="s">
        <v>1382</v>
      </c>
      <c r="AX2086" t="s">
        <v>1382</v>
      </c>
      <c r="BA2086" s="14" t="s">
        <v>2765</v>
      </c>
      <c r="BB2086" s="6" t="s">
        <v>1502</v>
      </c>
      <c r="BG2086" s="9"/>
      <c r="BI2086" t="s">
        <v>3146</v>
      </c>
    </row>
    <row r="2087" spans="1:61" x14ac:dyDescent="0.25">
      <c r="A2087" s="23" t="s">
        <v>658</v>
      </c>
      <c r="B2087" t="s">
        <v>767</v>
      </c>
      <c r="C2087" t="str">
        <f>VLOOKUP(Tabelle1[[#This Row],[bank_name]],list_all_banks!$B$1:$C$691,2,FALSE)</f>
        <v>FR493455042</v>
      </c>
      <c r="D2087" s="6" t="s">
        <v>768</v>
      </c>
      <c r="E2087" s="42" t="str">
        <f t="shared" si="32"/>
        <v>31.12.2015</v>
      </c>
      <c r="F2087">
        <v>2015</v>
      </c>
      <c r="G2087">
        <v>1</v>
      </c>
      <c r="H2087">
        <v>2</v>
      </c>
      <c r="I2087" t="s">
        <v>1382</v>
      </c>
      <c r="J2087">
        <v>2</v>
      </c>
      <c r="K2087" t="s">
        <v>1366</v>
      </c>
      <c r="L2087">
        <v>0</v>
      </c>
      <c r="M2087" t="s">
        <v>14</v>
      </c>
      <c r="N2087" t="s">
        <v>19</v>
      </c>
      <c r="P2087">
        <v>0</v>
      </c>
      <c r="Q2087">
        <v>0</v>
      </c>
      <c r="R2087">
        <v>0</v>
      </c>
      <c r="S2087">
        <v>0</v>
      </c>
      <c r="U2087">
        <v>0</v>
      </c>
      <c r="V2087">
        <v>1</v>
      </c>
      <c r="W2087" t="s">
        <v>20</v>
      </c>
      <c r="Y2087" t="s">
        <v>1651</v>
      </c>
      <c r="Z2087">
        <v>34</v>
      </c>
      <c r="AA2087">
        <v>94</v>
      </c>
      <c r="AB2087">
        <v>6</v>
      </c>
      <c r="AC2087" t="s">
        <v>20</v>
      </c>
      <c r="AD2087" t="s">
        <v>20</v>
      </c>
      <c r="AE2087" t="s">
        <v>20</v>
      </c>
      <c r="AF2087">
        <v>2</v>
      </c>
      <c r="AG2087" t="s">
        <v>20</v>
      </c>
      <c r="AH2087" t="s">
        <v>20</v>
      </c>
      <c r="AI2087">
        <v>0</v>
      </c>
      <c r="AK2087">
        <v>1</v>
      </c>
      <c r="AL2087">
        <v>0</v>
      </c>
      <c r="AM2087">
        <v>1</v>
      </c>
      <c r="AN2087">
        <v>2</v>
      </c>
      <c r="AO2087">
        <v>0</v>
      </c>
      <c r="AQ2087">
        <v>1</v>
      </c>
      <c r="AR2087">
        <v>1</v>
      </c>
      <c r="AS2087">
        <v>1</v>
      </c>
      <c r="AT2087">
        <v>1</v>
      </c>
      <c r="AU2087">
        <v>2</v>
      </c>
      <c r="AV2087">
        <v>0</v>
      </c>
      <c r="AW2087" t="s">
        <v>1382</v>
      </c>
      <c r="AX2087" t="s">
        <v>1382</v>
      </c>
      <c r="BA2087" s="14" t="s">
        <v>2765</v>
      </c>
      <c r="BB2087" s="6" t="s">
        <v>1502</v>
      </c>
      <c r="BG2087" s="9"/>
      <c r="BI2087" t="s">
        <v>3146</v>
      </c>
    </row>
    <row r="2088" spans="1:61" x14ac:dyDescent="0.25">
      <c r="A2088" s="51" t="s">
        <v>658</v>
      </c>
      <c r="B2088" s="9" t="s">
        <v>767</v>
      </c>
      <c r="C2088" s="9" t="str">
        <f>VLOOKUP(Tabelle1[[#This Row],[bank_name]],list_all_banks!$B$1:$C$691,2,FALSE)</f>
        <v>FR493455042</v>
      </c>
      <c r="D2088" s="6" t="s">
        <v>768</v>
      </c>
      <c r="E2088" s="42" t="str">
        <f t="shared" si="32"/>
        <v>31.12.2015</v>
      </c>
      <c r="F2088" s="9">
        <v>2015</v>
      </c>
      <c r="G2088" s="9">
        <v>1</v>
      </c>
      <c r="H2088" s="9">
        <v>2</v>
      </c>
      <c r="I2088" s="9" t="s">
        <v>1382</v>
      </c>
      <c r="J2088" s="9">
        <v>2</v>
      </c>
      <c r="K2088" s="9" t="s">
        <v>1366</v>
      </c>
      <c r="L2088" s="9">
        <v>0</v>
      </c>
      <c r="M2088" s="9" t="s">
        <v>14</v>
      </c>
      <c r="N2088" s="9" t="s">
        <v>19</v>
      </c>
      <c r="P2088" s="9">
        <v>0</v>
      </c>
      <c r="Q2088" s="9">
        <v>0</v>
      </c>
      <c r="R2088" s="9">
        <v>0</v>
      </c>
      <c r="S2088" s="9">
        <v>0</v>
      </c>
      <c r="U2088" s="9">
        <v>0</v>
      </c>
      <c r="V2088" s="9">
        <v>1</v>
      </c>
      <c r="W2088" s="9" t="s">
        <v>20</v>
      </c>
      <c r="Y2088" s="9" t="s">
        <v>1710</v>
      </c>
      <c r="Z2088" s="9">
        <v>5</v>
      </c>
      <c r="AA2088" s="9">
        <v>59</v>
      </c>
      <c r="AB2088" s="9">
        <v>0</v>
      </c>
      <c r="AC2088" s="9" t="s">
        <v>20</v>
      </c>
      <c r="AD2088" s="9" t="s">
        <v>20</v>
      </c>
      <c r="AE2088" s="9" t="s">
        <v>20</v>
      </c>
      <c r="AF2088" s="9">
        <v>0</v>
      </c>
      <c r="AG2088" s="9" t="s">
        <v>20</v>
      </c>
      <c r="AH2088" s="9" t="s">
        <v>20</v>
      </c>
      <c r="AI2088" s="9">
        <v>0</v>
      </c>
      <c r="AK2088" s="9">
        <v>1</v>
      </c>
      <c r="AL2088" s="9">
        <v>0</v>
      </c>
      <c r="AM2088" s="9">
        <v>1</v>
      </c>
      <c r="AN2088" s="9">
        <v>2</v>
      </c>
      <c r="AO2088" s="9">
        <v>0</v>
      </c>
      <c r="AQ2088" s="9">
        <v>1</v>
      </c>
      <c r="AR2088" s="9">
        <v>1</v>
      </c>
      <c r="AS2088" s="9">
        <v>1</v>
      </c>
      <c r="AT2088" s="9">
        <v>1</v>
      </c>
      <c r="AU2088" s="9">
        <v>2</v>
      </c>
      <c r="AV2088" s="9">
        <v>0</v>
      </c>
      <c r="AW2088" s="9" t="s">
        <v>1382</v>
      </c>
      <c r="AX2088" s="9" t="s">
        <v>1382</v>
      </c>
      <c r="BA2088" s="63" t="s">
        <v>2765</v>
      </c>
      <c r="BB2088" s="6" t="s">
        <v>1502</v>
      </c>
      <c r="BG2088" s="9"/>
      <c r="BI2088" t="s">
        <v>3146</v>
      </c>
    </row>
    <row r="2089" spans="1:61" x14ac:dyDescent="0.25">
      <c r="A2089" s="51" t="s">
        <v>658</v>
      </c>
      <c r="B2089" s="9" t="s">
        <v>767</v>
      </c>
      <c r="C2089" s="9" t="str">
        <f>VLOOKUP(Tabelle1[[#This Row],[bank_name]],list_all_banks!$B$1:$C$691,2,FALSE)</f>
        <v>FR493455042</v>
      </c>
      <c r="D2089" s="6" t="s">
        <v>768</v>
      </c>
      <c r="E2089" s="42" t="str">
        <f t="shared" si="32"/>
        <v>31.12.2015</v>
      </c>
      <c r="F2089" s="9">
        <v>2015</v>
      </c>
      <c r="G2089" s="9">
        <v>1</v>
      </c>
      <c r="H2089" s="9">
        <v>2</v>
      </c>
      <c r="I2089" s="9" t="s">
        <v>1382</v>
      </c>
      <c r="J2089" s="9">
        <v>2</v>
      </c>
      <c r="K2089" s="9" t="s">
        <v>1366</v>
      </c>
      <c r="L2089" s="9">
        <v>0</v>
      </c>
      <c r="M2089" s="9" t="s">
        <v>14</v>
      </c>
      <c r="N2089" s="9" t="s">
        <v>19</v>
      </c>
      <c r="P2089" s="9">
        <v>0</v>
      </c>
      <c r="Q2089" s="9">
        <v>0</v>
      </c>
      <c r="R2089" s="9">
        <v>0</v>
      </c>
      <c r="S2089" s="9">
        <v>0</v>
      </c>
      <c r="U2089" s="9">
        <v>0</v>
      </c>
      <c r="V2089" s="9">
        <v>1</v>
      </c>
      <c r="W2089" s="9" t="s">
        <v>20</v>
      </c>
      <c r="Y2089" s="9" t="s">
        <v>1711</v>
      </c>
      <c r="Z2089" s="9">
        <v>67</v>
      </c>
      <c r="AA2089" s="9">
        <v>754</v>
      </c>
      <c r="AB2089" s="9">
        <v>23</v>
      </c>
      <c r="AC2089" s="9" t="s">
        <v>20</v>
      </c>
      <c r="AD2089" s="9" t="s">
        <v>20</v>
      </c>
      <c r="AE2089" s="9" t="s">
        <v>20</v>
      </c>
      <c r="AF2089" s="9">
        <v>6</v>
      </c>
      <c r="AG2089" s="9" t="s">
        <v>20</v>
      </c>
      <c r="AH2089" s="9" t="s">
        <v>20</v>
      </c>
      <c r="AI2089" s="9">
        <v>0</v>
      </c>
      <c r="AK2089" s="9">
        <v>1</v>
      </c>
      <c r="AL2089" s="9">
        <v>0</v>
      </c>
      <c r="AM2089" s="9">
        <v>1</v>
      </c>
      <c r="AN2089" s="9">
        <v>2</v>
      </c>
      <c r="AO2089" s="9">
        <v>0</v>
      </c>
      <c r="AQ2089" s="9">
        <v>1</v>
      </c>
      <c r="AR2089" s="9">
        <v>1</v>
      </c>
      <c r="AS2089" s="9">
        <v>1</v>
      </c>
      <c r="AT2089" s="9">
        <v>1</v>
      </c>
      <c r="AU2089" s="9">
        <v>2</v>
      </c>
      <c r="AV2089" s="9">
        <v>0</v>
      </c>
      <c r="AW2089" s="9" t="s">
        <v>1382</v>
      </c>
      <c r="AX2089" s="9" t="s">
        <v>1382</v>
      </c>
      <c r="BA2089" s="63" t="s">
        <v>2765</v>
      </c>
      <c r="BB2089" s="6" t="s">
        <v>1502</v>
      </c>
      <c r="BC2089" s="9"/>
      <c r="BD2089" s="9"/>
      <c r="BE2089" s="9"/>
      <c r="BF2089" s="9"/>
      <c r="BG2089" s="9"/>
      <c r="BI2089" t="s">
        <v>3146</v>
      </c>
    </row>
    <row r="2090" spans="1:61" x14ac:dyDescent="0.25">
      <c r="A2090" s="23" t="s">
        <v>658</v>
      </c>
      <c r="B2090" t="s">
        <v>767</v>
      </c>
      <c r="C2090" t="str">
        <f>VLOOKUP(Tabelle1[[#This Row],[bank_name]],list_all_banks!$B$1:$C$691,2,FALSE)</f>
        <v>FR493455042</v>
      </c>
      <c r="D2090" s="6" t="s">
        <v>768</v>
      </c>
      <c r="E2090" s="42" t="str">
        <f t="shared" si="32"/>
        <v>31.12.2015</v>
      </c>
      <c r="F2090">
        <v>2015</v>
      </c>
      <c r="G2090">
        <v>1</v>
      </c>
      <c r="H2090">
        <v>2</v>
      </c>
      <c r="I2090" t="s">
        <v>1382</v>
      </c>
      <c r="J2090">
        <v>2</v>
      </c>
      <c r="K2090" t="s">
        <v>1366</v>
      </c>
      <c r="L2090">
        <v>0</v>
      </c>
      <c r="M2090" t="s">
        <v>14</v>
      </c>
      <c r="N2090" t="s">
        <v>19</v>
      </c>
      <c r="P2090">
        <v>0</v>
      </c>
      <c r="Q2090">
        <v>0</v>
      </c>
      <c r="R2090">
        <v>0</v>
      </c>
      <c r="S2090">
        <v>0</v>
      </c>
      <c r="U2090">
        <v>0</v>
      </c>
      <c r="V2090">
        <v>1</v>
      </c>
      <c r="W2090" t="s">
        <v>20</v>
      </c>
      <c r="Y2090" t="s">
        <v>1745</v>
      </c>
      <c r="Z2090">
        <v>85</v>
      </c>
      <c r="AA2090">
        <v>780</v>
      </c>
      <c r="AB2090">
        <v>30</v>
      </c>
      <c r="AC2090" t="s">
        <v>20</v>
      </c>
      <c r="AD2090" t="s">
        <v>20</v>
      </c>
      <c r="AE2090" t="s">
        <v>20</v>
      </c>
      <c r="AF2090">
        <v>14</v>
      </c>
      <c r="AG2090" t="s">
        <v>20</v>
      </c>
      <c r="AH2090" t="s">
        <v>20</v>
      </c>
      <c r="AI2090">
        <v>0</v>
      </c>
      <c r="AK2090">
        <v>1</v>
      </c>
      <c r="AL2090">
        <v>0</v>
      </c>
      <c r="AM2090">
        <v>1</v>
      </c>
      <c r="AN2090">
        <v>2</v>
      </c>
      <c r="AO2090">
        <v>0</v>
      </c>
      <c r="AQ2090">
        <v>1</v>
      </c>
      <c r="AR2090">
        <v>1</v>
      </c>
      <c r="AS2090">
        <v>1</v>
      </c>
      <c r="AT2090">
        <v>1</v>
      </c>
      <c r="AU2090">
        <v>2</v>
      </c>
      <c r="AV2090">
        <v>0</v>
      </c>
      <c r="AW2090" t="s">
        <v>1382</v>
      </c>
      <c r="AX2090" t="s">
        <v>1382</v>
      </c>
      <c r="BA2090" s="14" t="s">
        <v>2765</v>
      </c>
      <c r="BB2090" s="6" t="s">
        <v>1502</v>
      </c>
      <c r="BG2090" s="9"/>
      <c r="BI2090" t="s">
        <v>3146</v>
      </c>
    </row>
    <row r="2091" spans="1:61" x14ac:dyDescent="0.25">
      <c r="A2091" s="51" t="s">
        <v>658</v>
      </c>
      <c r="B2091" s="9" t="s">
        <v>767</v>
      </c>
      <c r="C2091" s="9" t="str">
        <f>VLOOKUP(Tabelle1[[#This Row],[bank_name]],list_all_banks!$B$1:$C$691,2,FALSE)</f>
        <v>FR493455042</v>
      </c>
      <c r="D2091" s="6" t="s">
        <v>768</v>
      </c>
      <c r="E2091" s="42" t="str">
        <f t="shared" si="32"/>
        <v>31.12.2015</v>
      </c>
      <c r="F2091" s="9">
        <v>2015</v>
      </c>
      <c r="G2091" s="9">
        <v>1</v>
      </c>
      <c r="H2091" s="9">
        <v>2</v>
      </c>
      <c r="I2091" s="9" t="s">
        <v>1382</v>
      </c>
      <c r="J2091" s="9">
        <v>2</v>
      </c>
      <c r="K2091" s="9" t="s">
        <v>1366</v>
      </c>
      <c r="L2091" s="9">
        <v>0</v>
      </c>
      <c r="M2091" s="9" t="s">
        <v>14</v>
      </c>
      <c r="N2091" s="9" t="s">
        <v>19</v>
      </c>
      <c r="P2091" s="9">
        <v>0</v>
      </c>
      <c r="Q2091" s="9">
        <v>0</v>
      </c>
      <c r="R2091" s="9">
        <v>0</v>
      </c>
      <c r="S2091" s="9">
        <v>0</v>
      </c>
      <c r="U2091" s="9">
        <v>0</v>
      </c>
      <c r="V2091" s="9">
        <v>1</v>
      </c>
      <c r="W2091" s="9" t="s">
        <v>20</v>
      </c>
      <c r="Y2091" s="9" t="s">
        <v>1746</v>
      </c>
      <c r="Z2091" s="9">
        <v>23</v>
      </c>
      <c r="AA2091" s="9">
        <v>220</v>
      </c>
      <c r="AB2091" s="9">
        <v>8</v>
      </c>
      <c r="AC2091" s="9" t="s">
        <v>20</v>
      </c>
      <c r="AD2091" s="9" t="s">
        <v>20</v>
      </c>
      <c r="AE2091" s="9" t="s">
        <v>20</v>
      </c>
      <c r="AF2091" s="9">
        <v>4</v>
      </c>
      <c r="AG2091" s="9" t="s">
        <v>20</v>
      </c>
      <c r="AH2091" s="9" t="s">
        <v>20</v>
      </c>
      <c r="AI2091" s="9">
        <v>0</v>
      </c>
      <c r="AK2091" s="9">
        <v>1</v>
      </c>
      <c r="AL2091" s="9">
        <v>0</v>
      </c>
      <c r="AM2091" s="9">
        <v>1</v>
      </c>
      <c r="AN2091" s="9">
        <v>2</v>
      </c>
      <c r="AO2091" s="9">
        <v>0</v>
      </c>
      <c r="AQ2091" s="9">
        <v>1</v>
      </c>
      <c r="AR2091" s="9">
        <v>1</v>
      </c>
      <c r="AS2091" s="9">
        <v>1</v>
      </c>
      <c r="AT2091" s="9">
        <v>1</v>
      </c>
      <c r="AU2091" s="9">
        <v>2</v>
      </c>
      <c r="AV2091" s="9">
        <v>0</v>
      </c>
      <c r="AW2091" s="9" t="s">
        <v>1382</v>
      </c>
      <c r="AX2091" s="9" t="s">
        <v>1382</v>
      </c>
      <c r="BA2091" s="63" t="s">
        <v>2765</v>
      </c>
      <c r="BB2091" s="6" t="s">
        <v>1502</v>
      </c>
      <c r="BC2091" s="9"/>
      <c r="BD2091" s="9"/>
      <c r="BE2091" s="9"/>
      <c r="BF2091" s="9"/>
      <c r="BG2091" s="9"/>
      <c r="BI2091" t="s">
        <v>3146</v>
      </c>
    </row>
    <row r="2092" spans="1:61" x14ac:dyDescent="0.25">
      <c r="A2092" s="23" t="s">
        <v>658</v>
      </c>
      <c r="B2092" t="s">
        <v>767</v>
      </c>
      <c r="C2092" t="str">
        <f>VLOOKUP(Tabelle1[[#This Row],[bank_name]],list_all_banks!$B$1:$C$691,2,FALSE)</f>
        <v>FR493455042</v>
      </c>
      <c r="D2092" s="6" t="s">
        <v>768</v>
      </c>
      <c r="E2092" s="42" t="str">
        <f t="shared" si="32"/>
        <v>31.12.2015</v>
      </c>
      <c r="F2092">
        <v>2015</v>
      </c>
      <c r="G2092">
        <v>1</v>
      </c>
      <c r="H2092">
        <v>2</v>
      </c>
      <c r="I2092" t="s">
        <v>1382</v>
      </c>
      <c r="J2092">
        <v>2</v>
      </c>
      <c r="K2092" t="s">
        <v>1366</v>
      </c>
      <c r="L2092">
        <v>0</v>
      </c>
      <c r="M2092" t="s">
        <v>14</v>
      </c>
      <c r="N2092" t="s">
        <v>19</v>
      </c>
      <c r="P2092">
        <v>0</v>
      </c>
      <c r="Q2092">
        <v>0</v>
      </c>
      <c r="R2092">
        <v>0</v>
      </c>
      <c r="S2092">
        <v>0</v>
      </c>
      <c r="U2092">
        <v>0</v>
      </c>
      <c r="V2092">
        <v>1</v>
      </c>
      <c r="W2092" t="s">
        <v>20</v>
      </c>
      <c r="Y2092" t="s">
        <v>1747</v>
      </c>
      <c r="Z2092">
        <v>25</v>
      </c>
      <c r="AA2092">
        <v>263</v>
      </c>
      <c r="AB2092">
        <v>-10</v>
      </c>
      <c r="AC2092" t="s">
        <v>20</v>
      </c>
      <c r="AD2092" t="s">
        <v>20</v>
      </c>
      <c r="AE2092" t="s">
        <v>20</v>
      </c>
      <c r="AF2092">
        <v>-2</v>
      </c>
      <c r="AG2092" t="s">
        <v>20</v>
      </c>
      <c r="AH2092" t="s">
        <v>20</v>
      </c>
      <c r="AI2092">
        <v>0</v>
      </c>
      <c r="AK2092">
        <v>1</v>
      </c>
      <c r="AL2092">
        <v>0</v>
      </c>
      <c r="AM2092">
        <v>1</v>
      </c>
      <c r="AN2092">
        <v>2</v>
      </c>
      <c r="AO2092">
        <v>0</v>
      </c>
      <c r="AQ2092">
        <v>1</v>
      </c>
      <c r="AR2092">
        <v>1</v>
      </c>
      <c r="AS2092">
        <v>1</v>
      </c>
      <c r="AT2092">
        <v>1</v>
      </c>
      <c r="AU2092">
        <v>2</v>
      </c>
      <c r="AV2092">
        <v>0</v>
      </c>
      <c r="AW2092" t="s">
        <v>1382</v>
      </c>
      <c r="AX2092" t="s">
        <v>1382</v>
      </c>
      <c r="BA2092" s="14" t="s">
        <v>2765</v>
      </c>
      <c r="BB2092" s="6" t="s">
        <v>1502</v>
      </c>
      <c r="BG2092" s="9"/>
      <c r="BI2092" t="s">
        <v>3146</v>
      </c>
    </row>
    <row r="2093" spans="1:61" x14ac:dyDescent="0.25">
      <c r="A2093" s="51" t="s">
        <v>658</v>
      </c>
      <c r="B2093" s="9" t="s">
        <v>767</v>
      </c>
      <c r="C2093" s="9" t="str">
        <f>VLOOKUP(Tabelle1[[#This Row],[bank_name]],list_all_banks!$B$1:$C$691,2,FALSE)</f>
        <v>FR493455042</v>
      </c>
      <c r="D2093" s="6" t="s">
        <v>768</v>
      </c>
      <c r="E2093" s="42" t="str">
        <f t="shared" si="32"/>
        <v>31.12.2015</v>
      </c>
      <c r="F2093" s="9">
        <v>2015</v>
      </c>
      <c r="G2093" s="9">
        <v>1</v>
      </c>
      <c r="H2093" s="9">
        <v>2</v>
      </c>
      <c r="I2093" s="9" t="s">
        <v>1382</v>
      </c>
      <c r="J2093" s="9">
        <v>2</v>
      </c>
      <c r="K2093" s="9" t="s">
        <v>1366</v>
      </c>
      <c r="L2093" s="9">
        <v>0</v>
      </c>
      <c r="M2093" s="9" t="s">
        <v>14</v>
      </c>
      <c r="N2093" s="9" t="s">
        <v>19</v>
      </c>
      <c r="P2093" s="9">
        <v>0</v>
      </c>
      <c r="Q2093" s="9">
        <v>0</v>
      </c>
      <c r="R2093" s="9">
        <v>0</v>
      </c>
      <c r="S2093" s="9">
        <v>0</v>
      </c>
      <c r="U2093" s="9">
        <v>0</v>
      </c>
      <c r="V2093" s="9">
        <v>1</v>
      </c>
      <c r="W2093" s="9" t="s">
        <v>20</v>
      </c>
      <c r="Y2093" s="9" t="s">
        <v>1628</v>
      </c>
      <c r="Z2093" s="9">
        <v>10</v>
      </c>
      <c r="AA2093" s="9">
        <v>56</v>
      </c>
      <c r="AB2093" s="9">
        <v>2</v>
      </c>
      <c r="AC2093" s="9" t="s">
        <v>20</v>
      </c>
      <c r="AD2093" s="9" t="s">
        <v>20</v>
      </c>
      <c r="AE2093" s="9" t="s">
        <v>20</v>
      </c>
      <c r="AF2093" s="9">
        <v>0</v>
      </c>
      <c r="AG2093" s="9" t="s">
        <v>20</v>
      </c>
      <c r="AH2093" s="9" t="s">
        <v>20</v>
      </c>
      <c r="AI2093" s="9">
        <v>0</v>
      </c>
      <c r="AK2093" s="9">
        <v>1</v>
      </c>
      <c r="AL2093" s="9">
        <v>0</v>
      </c>
      <c r="AM2093" s="9">
        <v>1</v>
      </c>
      <c r="AN2093" s="9">
        <v>2</v>
      </c>
      <c r="AO2093" s="9">
        <v>0</v>
      </c>
      <c r="AQ2093" s="9">
        <v>1</v>
      </c>
      <c r="AR2093" s="9">
        <v>1</v>
      </c>
      <c r="AS2093" s="9">
        <v>1</v>
      </c>
      <c r="AT2093" s="9">
        <v>1</v>
      </c>
      <c r="AU2093" s="9">
        <v>2</v>
      </c>
      <c r="AV2093" s="9">
        <v>0</v>
      </c>
      <c r="AW2093" s="9" t="s">
        <v>1382</v>
      </c>
      <c r="AX2093" s="9" t="s">
        <v>1382</v>
      </c>
      <c r="BA2093" s="63" t="s">
        <v>2765</v>
      </c>
      <c r="BB2093" s="6" t="s">
        <v>1502</v>
      </c>
      <c r="BC2093" s="9"/>
      <c r="BD2093" s="9"/>
      <c r="BE2093" s="9"/>
      <c r="BF2093" s="9"/>
      <c r="BG2093" s="9"/>
      <c r="BI2093" t="s">
        <v>3146</v>
      </c>
    </row>
    <row r="2094" spans="1:61" x14ac:dyDescent="0.25">
      <c r="A2094" s="23" t="s">
        <v>658</v>
      </c>
      <c r="B2094" t="s">
        <v>767</v>
      </c>
      <c r="C2094" t="str">
        <f>VLOOKUP(Tabelle1[[#This Row],[bank_name]],list_all_banks!$B$1:$C$691,2,FALSE)</f>
        <v>FR493455042</v>
      </c>
      <c r="D2094" s="6" t="s">
        <v>768</v>
      </c>
      <c r="E2094" s="42" t="str">
        <f t="shared" si="32"/>
        <v>31.12.2015</v>
      </c>
      <c r="F2094">
        <v>2015</v>
      </c>
      <c r="G2094">
        <v>1</v>
      </c>
      <c r="H2094">
        <v>2</v>
      </c>
      <c r="I2094" t="s">
        <v>1382</v>
      </c>
      <c r="J2094">
        <v>2</v>
      </c>
      <c r="K2094" t="s">
        <v>1366</v>
      </c>
      <c r="L2094">
        <v>0</v>
      </c>
      <c r="M2094" t="s">
        <v>14</v>
      </c>
      <c r="N2094" t="s">
        <v>19</v>
      </c>
      <c r="P2094">
        <v>0</v>
      </c>
      <c r="Q2094">
        <v>0</v>
      </c>
      <c r="R2094">
        <v>0</v>
      </c>
      <c r="S2094">
        <v>0</v>
      </c>
      <c r="U2094">
        <v>0</v>
      </c>
      <c r="V2094">
        <v>1</v>
      </c>
      <c r="W2094" t="s">
        <v>20</v>
      </c>
      <c r="Y2094" t="s">
        <v>1704</v>
      </c>
      <c r="Z2094">
        <v>16</v>
      </c>
      <c r="AA2094">
        <v>275</v>
      </c>
      <c r="AB2094">
        <v>2</v>
      </c>
      <c r="AC2094" t="s">
        <v>20</v>
      </c>
      <c r="AD2094" t="s">
        <v>20</v>
      </c>
      <c r="AE2094" t="s">
        <v>20</v>
      </c>
      <c r="AF2094">
        <v>0</v>
      </c>
      <c r="AG2094" t="s">
        <v>20</v>
      </c>
      <c r="AH2094" t="s">
        <v>20</v>
      </c>
      <c r="AI2094">
        <v>0</v>
      </c>
      <c r="AK2094">
        <v>1</v>
      </c>
      <c r="AL2094">
        <v>0</v>
      </c>
      <c r="AM2094">
        <v>1</v>
      </c>
      <c r="AN2094">
        <v>2</v>
      </c>
      <c r="AO2094">
        <v>0</v>
      </c>
      <c r="AQ2094">
        <v>1</v>
      </c>
      <c r="AR2094">
        <v>1</v>
      </c>
      <c r="AS2094">
        <v>1</v>
      </c>
      <c r="AT2094">
        <v>1</v>
      </c>
      <c r="AU2094">
        <v>2</v>
      </c>
      <c r="AV2094">
        <v>0</v>
      </c>
      <c r="AW2094" t="s">
        <v>1382</v>
      </c>
      <c r="AX2094" t="s">
        <v>1382</v>
      </c>
      <c r="BA2094" s="14" t="s">
        <v>2765</v>
      </c>
      <c r="BB2094" s="6" t="s">
        <v>1502</v>
      </c>
      <c r="BG2094" s="9"/>
      <c r="BI2094" t="s">
        <v>3146</v>
      </c>
    </row>
    <row r="2095" spans="1:61" x14ac:dyDescent="0.25">
      <c r="A2095" s="51" t="s">
        <v>658</v>
      </c>
      <c r="B2095" s="9" t="s">
        <v>767</v>
      </c>
      <c r="C2095" s="9" t="str">
        <f>VLOOKUP(Tabelle1[[#This Row],[bank_name]],list_all_banks!$B$1:$C$691,2,FALSE)</f>
        <v>FR493455042</v>
      </c>
      <c r="D2095" s="6" t="s">
        <v>768</v>
      </c>
      <c r="E2095" s="42" t="str">
        <f t="shared" si="32"/>
        <v>31.12.2015</v>
      </c>
      <c r="F2095" s="9">
        <v>2015</v>
      </c>
      <c r="G2095" s="9">
        <v>1</v>
      </c>
      <c r="H2095" s="9">
        <v>2</v>
      </c>
      <c r="I2095" s="9" t="s">
        <v>1382</v>
      </c>
      <c r="J2095" s="9">
        <v>2</v>
      </c>
      <c r="K2095" s="9" t="s">
        <v>1366</v>
      </c>
      <c r="L2095" s="9">
        <v>0</v>
      </c>
      <c r="M2095" s="9" t="s">
        <v>14</v>
      </c>
      <c r="N2095" s="9" t="s">
        <v>19</v>
      </c>
      <c r="P2095" s="9">
        <v>0</v>
      </c>
      <c r="Q2095" s="9">
        <v>0</v>
      </c>
      <c r="R2095" s="9">
        <v>0</v>
      </c>
      <c r="S2095" s="9">
        <v>0</v>
      </c>
      <c r="U2095" s="9">
        <v>0</v>
      </c>
      <c r="V2095" s="9">
        <v>1</v>
      </c>
      <c r="W2095" s="9" t="s">
        <v>20</v>
      </c>
      <c r="Y2095" s="9" t="s">
        <v>1726</v>
      </c>
      <c r="Z2095" s="9">
        <v>12</v>
      </c>
      <c r="AA2095" s="9">
        <v>101</v>
      </c>
      <c r="AB2095" s="9">
        <v>2</v>
      </c>
      <c r="AC2095" s="9" t="s">
        <v>20</v>
      </c>
      <c r="AD2095" s="9" t="s">
        <v>20</v>
      </c>
      <c r="AE2095" s="9" t="s">
        <v>20</v>
      </c>
      <c r="AF2095" s="9">
        <v>1</v>
      </c>
      <c r="AG2095" s="9" t="s">
        <v>20</v>
      </c>
      <c r="AH2095" s="9" t="s">
        <v>20</v>
      </c>
      <c r="AI2095" s="9">
        <v>0</v>
      </c>
      <c r="AK2095" s="9">
        <v>1</v>
      </c>
      <c r="AL2095" s="9">
        <v>0</v>
      </c>
      <c r="AM2095" s="9">
        <v>1</v>
      </c>
      <c r="AN2095" s="9">
        <v>2</v>
      </c>
      <c r="AO2095" s="9">
        <v>0</v>
      </c>
      <c r="AQ2095" s="9">
        <v>1</v>
      </c>
      <c r="AR2095" s="9">
        <v>1</v>
      </c>
      <c r="AS2095" s="9">
        <v>1</v>
      </c>
      <c r="AT2095" s="9">
        <v>1</v>
      </c>
      <c r="AU2095" s="9">
        <v>2</v>
      </c>
      <c r="AV2095" s="9">
        <v>0</v>
      </c>
      <c r="AW2095" s="9" t="s">
        <v>1382</v>
      </c>
      <c r="AX2095" s="9" t="s">
        <v>1382</v>
      </c>
      <c r="BA2095" s="63" t="s">
        <v>2765</v>
      </c>
      <c r="BB2095" s="6" t="s">
        <v>1502</v>
      </c>
      <c r="BC2095" s="9"/>
      <c r="BD2095" s="9"/>
      <c r="BE2095" s="9"/>
      <c r="BF2095" s="9"/>
      <c r="BG2095" s="9"/>
      <c r="BI2095" t="s">
        <v>3146</v>
      </c>
    </row>
    <row r="2096" spans="1:61" x14ac:dyDescent="0.25">
      <c r="A2096" s="23" t="s">
        <v>658</v>
      </c>
      <c r="B2096" t="s">
        <v>767</v>
      </c>
      <c r="C2096" t="str">
        <f>VLOOKUP(Tabelle1[[#This Row],[bank_name]],list_all_banks!$B$1:$C$691,2,FALSE)</f>
        <v>FR493455042</v>
      </c>
      <c r="D2096" s="6" t="s">
        <v>768</v>
      </c>
      <c r="E2096" s="42" t="str">
        <f t="shared" si="32"/>
        <v>31.12.2015</v>
      </c>
      <c r="F2096">
        <v>2015</v>
      </c>
      <c r="G2096">
        <v>1</v>
      </c>
      <c r="H2096">
        <v>2</v>
      </c>
      <c r="I2096" t="s">
        <v>1382</v>
      </c>
      <c r="J2096">
        <v>2</v>
      </c>
      <c r="K2096" t="s">
        <v>1366</v>
      </c>
      <c r="L2096">
        <v>0</v>
      </c>
      <c r="M2096" t="s">
        <v>14</v>
      </c>
      <c r="N2096" t="s">
        <v>19</v>
      </c>
      <c r="P2096">
        <v>0</v>
      </c>
      <c r="Q2096">
        <v>0</v>
      </c>
      <c r="R2096">
        <v>0</v>
      </c>
      <c r="S2096">
        <v>0</v>
      </c>
      <c r="U2096">
        <v>0</v>
      </c>
      <c r="V2096">
        <v>1</v>
      </c>
      <c r="W2096" t="s">
        <v>20</v>
      </c>
      <c r="Y2096" t="s">
        <v>1748</v>
      </c>
      <c r="Z2096">
        <v>30</v>
      </c>
      <c r="AA2096">
        <v>395</v>
      </c>
      <c r="AB2096">
        <v>17</v>
      </c>
      <c r="AC2096" t="s">
        <v>20</v>
      </c>
      <c r="AD2096" t="s">
        <v>20</v>
      </c>
      <c r="AE2096" t="s">
        <v>20</v>
      </c>
      <c r="AF2096">
        <v>3</v>
      </c>
      <c r="AG2096" t="s">
        <v>20</v>
      </c>
      <c r="AH2096" t="s">
        <v>20</v>
      </c>
      <c r="AI2096">
        <v>0</v>
      </c>
      <c r="AK2096">
        <v>1</v>
      </c>
      <c r="AL2096">
        <v>0</v>
      </c>
      <c r="AM2096">
        <v>1</v>
      </c>
      <c r="AN2096">
        <v>2</v>
      </c>
      <c r="AO2096">
        <v>0</v>
      </c>
      <c r="AQ2096">
        <v>1</v>
      </c>
      <c r="AR2096">
        <v>1</v>
      </c>
      <c r="AS2096">
        <v>1</v>
      </c>
      <c r="AT2096">
        <v>1</v>
      </c>
      <c r="AU2096">
        <v>2</v>
      </c>
      <c r="AV2096">
        <v>0</v>
      </c>
      <c r="AW2096" t="s">
        <v>1382</v>
      </c>
      <c r="AX2096" t="s">
        <v>1382</v>
      </c>
      <c r="BA2096" s="14" t="s">
        <v>2765</v>
      </c>
      <c r="BB2096" s="6" t="s">
        <v>1502</v>
      </c>
      <c r="BG2096" s="9"/>
      <c r="BI2096" t="s">
        <v>3146</v>
      </c>
    </row>
    <row r="2097" spans="1:61" x14ac:dyDescent="0.25">
      <c r="A2097" s="23" t="s">
        <v>658</v>
      </c>
      <c r="B2097" t="s">
        <v>767</v>
      </c>
      <c r="C2097" t="str">
        <f>VLOOKUP(Tabelle1[[#This Row],[bank_name]],list_all_banks!$B$1:$C$691,2,FALSE)</f>
        <v>FR493455042</v>
      </c>
      <c r="D2097" s="6" t="s">
        <v>768</v>
      </c>
      <c r="E2097" s="42" t="str">
        <f t="shared" si="32"/>
        <v>31.12.2015</v>
      </c>
      <c r="F2097">
        <v>2015</v>
      </c>
      <c r="G2097">
        <v>1</v>
      </c>
      <c r="H2097">
        <v>2</v>
      </c>
      <c r="I2097" t="s">
        <v>1382</v>
      </c>
      <c r="J2097">
        <v>2</v>
      </c>
      <c r="K2097" t="s">
        <v>1366</v>
      </c>
      <c r="L2097">
        <v>0</v>
      </c>
      <c r="M2097" t="s">
        <v>14</v>
      </c>
      <c r="N2097" t="s">
        <v>19</v>
      </c>
      <c r="P2097">
        <v>0</v>
      </c>
      <c r="Q2097">
        <v>0</v>
      </c>
      <c r="R2097">
        <v>0</v>
      </c>
      <c r="S2097">
        <v>0</v>
      </c>
      <c r="U2097">
        <v>0</v>
      </c>
      <c r="V2097">
        <v>1</v>
      </c>
      <c r="W2097" t="s">
        <v>20</v>
      </c>
      <c r="Y2097" t="s">
        <v>1682</v>
      </c>
      <c r="Z2097">
        <v>-4</v>
      </c>
      <c r="AA2097">
        <v>4</v>
      </c>
      <c r="AB2097">
        <v>-16</v>
      </c>
      <c r="AC2097" t="s">
        <v>20</v>
      </c>
      <c r="AD2097" t="s">
        <v>20</v>
      </c>
      <c r="AE2097" t="s">
        <v>20</v>
      </c>
      <c r="AF2097">
        <v>0</v>
      </c>
      <c r="AG2097" t="s">
        <v>20</v>
      </c>
      <c r="AH2097" t="s">
        <v>20</v>
      </c>
      <c r="AI2097">
        <v>0</v>
      </c>
      <c r="AK2097">
        <v>1</v>
      </c>
      <c r="AL2097">
        <v>0</v>
      </c>
      <c r="AM2097">
        <v>1</v>
      </c>
      <c r="AN2097">
        <v>2</v>
      </c>
      <c r="AO2097">
        <v>0</v>
      </c>
      <c r="AQ2097">
        <v>1</v>
      </c>
      <c r="AR2097">
        <v>1</v>
      </c>
      <c r="AS2097">
        <v>1</v>
      </c>
      <c r="AT2097">
        <v>1</v>
      </c>
      <c r="AU2097">
        <v>2</v>
      </c>
      <c r="AV2097">
        <v>0</v>
      </c>
      <c r="AW2097" t="s">
        <v>1382</v>
      </c>
      <c r="AX2097" t="s">
        <v>1382</v>
      </c>
      <c r="BA2097" s="14" t="s">
        <v>2765</v>
      </c>
      <c r="BB2097" s="6" t="s">
        <v>1502</v>
      </c>
      <c r="BG2097" s="9"/>
      <c r="BI2097" t="s">
        <v>3146</v>
      </c>
    </row>
    <row r="2098" spans="1:61" x14ac:dyDescent="0.25">
      <c r="A2098" s="23" t="s">
        <v>658</v>
      </c>
      <c r="B2098" t="s">
        <v>767</v>
      </c>
      <c r="C2098" t="str">
        <f>VLOOKUP(Tabelle1[[#This Row],[bank_name]],list_all_banks!$B$1:$C$691,2,FALSE)</f>
        <v>FR493455042</v>
      </c>
      <c r="D2098" s="6" t="s">
        <v>768</v>
      </c>
      <c r="E2098" s="42" t="str">
        <f t="shared" si="32"/>
        <v>31.12.2015</v>
      </c>
      <c r="F2098">
        <v>2015</v>
      </c>
      <c r="G2098">
        <v>1</v>
      </c>
      <c r="H2098">
        <v>2</v>
      </c>
      <c r="I2098" t="s">
        <v>1382</v>
      </c>
      <c r="J2098">
        <v>2</v>
      </c>
      <c r="K2098" t="s">
        <v>1366</v>
      </c>
      <c r="L2098">
        <v>0</v>
      </c>
      <c r="M2098" t="s">
        <v>14</v>
      </c>
      <c r="N2098" t="s">
        <v>19</v>
      </c>
      <c r="P2098">
        <v>0</v>
      </c>
      <c r="Q2098">
        <v>0</v>
      </c>
      <c r="R2098">
        <v>0</v>
      </c>
      <c r="S2098">
        <v>0</v>
      </c>
      <c r="U2098">
        <v>0</v>
      </c>
      <c r="V2098">
        <v>1</v>
      </c>
      <c r="W2098" t="s">
        <v>20</v>
      </c>
      <c r="Y2098" t="s">
        <v>1742</v>
      </c>
      <c r="Z2098">
        <v>39</v>
      </c>
      <c r="AA2098">
        <v>489</v>
      </c>
      <c r="AB2098">
        <v>4</v>
      </c>
      <c r="AC2098" t="s">
        <v>20</v>
      </c>
      <c r="AD2098" t="s">
        <v>20</v>
      </c>
      <c r="AE2098" t="s">
        <v>20</v>
      </c>
      <c r="AF2098">
        <v>2</v>
      </c>
      <c r="AG2098" t="s">
        <v>20</v>
      </c>
      <c r="AH2098" t="s">
        <v>20</v>
      </c>
      <c r="AI2098">
        <v>0</v>
      </c>
      <c r="AK2098">
        <v>1</v>
      </c>
      <c r="AL2098">
        <v>0</v>
      </c>
      <c r="AM2098">
        <v>1</v>
      </c>
      <c r="AN2098">
        <v>2</v>
      </c>
      <c r="AO2098">
        <v>0</v>
      </c>
      <c r="AQ2098">
        <v>1</v>
      </c>
      <c r="AR2098">
        <v>1</v>
      </c>
      <c r="AS2098">
        <v>1</v>
      </c>
      <c r="AT2098">
        <v>1</v>
      </c>
      <c r="AU2098">
        <v>2</v>
      </c>
      <c r="AV2098">
        <v>0</v>
      </c>
      <c r="AW2098" t="s">
        <v>1382</v>
      </c>
      <c r="AX2098" t="s">
        <v>1382</v>
      </c>
      <c r="BA2098" s="14" t="s">
        <v>2765</v>
      </c>
      <c r="BB2098" s="6" t="s">
        <v>1502</v>
      </c>
      <c r="BG2098" s="9"/>
      <c r="BI2098" t="s">
        <v>3146</v>
      </c>
    </row>
    <row r="2099" spans="1:61" x14ac:dyDescent="0.25">
      <c r="A2099" s="51" t="s">
        <v>658</v>
      </c>
      <c r="B2099" s="9" t="s">
        <v>767</v>
      </c>
      <c r="C2099" s="9" t="str">
        <f>VLOOKUP(Tabelle1[[#This Row],[bank_name]],list_all_banks!$B$1:$C$691,2,FALSE)</f>
        <v>FR493455042</v>
      </c>
      <c r="D2099" s="6" t="s">
        <v>768</v>
      </c>
      <c r="E2099" s="42" t="str">
        <f t="shared" si="32"/>
        <v>31.12.2015</v>
      </c>
      <c r="F2099" s="9">
        <v>2015</v>
      </c>
      <c r="G2099" s="9">
        <v>1</v>
      </c>
      <c r="H2099" s="9">
        <v>2</v>
      </c>
      <c r="I2099" s="9" t="s">
        <v>1382</v>
      </c>
      <c r="J2099" s="9">
        <v>2</v>
      </c>
      <c r="K2099" s="9" t="s">
        <v>1366</v>
      </c>
      <c r="L2099" s="9">
        <v>0</v>
      </c>
      <c r="M2099" s="9" t="s">
        <v>14</v>
      </c>
      <c r="N2099" s="9" t="s">
        <v>19</v>
      </c>
      <c r="P2099" s="9">
        <v>0</v>
      </c>
      <c r="Q2099" s="9">
        <v>0</v>
      </c>
      <c r="R2099" s="9">
        <v>0</v>
      </c>
      <c r="S2099" s="9">
        <v>0</v>
      </c>
      <c r="U2099" s="9">
        <v>0</v>
      </c>
      <c r="V2099" s="9">
        <v>1</v>
      </c>
      <c r="W2099" s="9" t="s">
        <v>20</v>
      </c>
      <c r="Y2099" s="9" t="s">
        <v>1694</v>
      </c>
      <c r="Z2099" s="9">
        <v>3</v>
      </c>
      <c r="AA2099" s="9">
        <v>50</v>
      </c>
      <c r="AB2099" s="9">
        <v>-4</v>
      </c>
      <c r="AC2099" s="9" t="s">
        <v>20</v>
      </c>
      <c r="AD2099" s="9" t="s">
        <v>20</v>
      </c>
      <c r="AE2099" s="9" t="s">
        <v>20</v>
      </c>
      <c r="AF2099" s="9">
        <v>0</v>
      </c>
      <c r="AG2099" s="9" t="s">
        <v>20</v>
      </c>
      <c r="AH2099" s="9" t="s">
        <v>20</v>
      </c>
      <c r="AI2099" s="9">
        <v>0</v>
      </c>
      <c r="AK2099" s="9">
        <v>1</v>
      </c>
      <c r="AL2099" s="9">
        <v>0</v>
      </c>
      <c r="AM2099" s="9">
        <v>1</v>
      </c>
      <c r="AN2099" s="9">
        <v>2</v>
      </c>
      <c r="AO2099" s="9">
        <v>0</v>
      </c>
      <c r="AQ2099" s="9">
        <v>1</v>
      </c>
      <c r="AR2099" s="9">
        <v>1</v>
      </c>
      <c r="AS2099" s="9">
        <v>1</v>
      </c>
      <c r="AT2099" s="9">
        <v>1</v>
      </c>
      <c r="AU2099" s="9">
        <v>2</v>
      </c>
      <c r="AV2099" s="9">
        <v>0</v>
      </c>
      <c r="AW2099" s="9" t="s">
        <v>1382</v>
      </c>
      <c r="AX2099" s="9" t="s">
        <v>1382</v>
      </c>
      <c r="BA2099" s="63" t="s">
        <v>2765</v>
      </c>
      <c r="BB2099" s="6" t="s">
        <v>1502</v>
      </c>
      <c r="BG2099" s="9"/>
      <c r="BI2099" t="s">
        <v>3146</v>
      </c>
    </row>
    <row r="2100" spans="1:61" x14ac:dyDescent="0.25">
      <c r="A2100" s="51" t="s">
        <v>658</v>
      </c>
      <c r="B2100" s="9" t="s">
        <v>767</v>
      </c>
      <c r="C2100" s="9" t="str">
        <f>VLOOKUP(Tabelle1[[#This Row],[bank_name]],list_all_banks!$B$1:$C$691,2,FALSE)</f>
        <v>FR493455042</v>
      </c>
      <c r="D2100" s="6" t="s">
        <v>768</v>
      </c>
      <c r="E2100" s="42" t="str">
        <f t="shared" si="32"/>
        <v>31.12.2015</v>
      </c>
      <c r="F2100" s="9">
        <v>2015</v>
      </c>
      <c r="G2100" s="9">
        <v>1</v>
      </c>
      <c r="H2100" s="9">
        <v>2</v>
      </c>
      <c r="I2100" s="9" t="s">
        <v>1382</v>
      </c>
      <c r="J2100" s="9">
        <v>2</v>
      </c>
      <c r="K2100" s="9" t="s">
        <v>1366</v>
      </c>
      <c r="L2100" s="9">
        <v>0</v>
      </c>
      <c r="M2100" s="9" t="s">
        <v>14</v>
      </c>
      <c r="N2100" s="9" t="s">
        <v>19</v>
      </c>
      <c r="P2100" s="9">
        <v>0</v>
      </c>
      <c r="Q2100" s="9">
        <v>0</v>
      </c>
      <c r="R2100" s="9">
        <v>0</v>
      </c>
      <c r="S2100" s="9">
        <v>0</v>
      </c>
      <c r="U2100" s="9">
        <v>0</v>
      </c>
      <c r="V2100" s="9">
        <v>1</v>
      </c>
      <c r="W2100" s="9" t="s">
        <v>20</v>
      </c>
      <c r="Y2100" s="9" t="s">
        <v>1632</v>
      </c>
      <c r="Z2100" s="9">
        <v>4</v>
      </c>
      <c r="AA2100" s="9">
        <v>47</v>
      </c>
      <c r="AB2100" s="9">
        <v>0</v>
      </c>
      <c r="AC2100" s="9" t="s">
        <v>20</v>
      </c>
      <c r="AD2100" s="9" t="s">
        <v>20</v>
      </c>
      <c r="AE2100" s="9" t="s">
        <v>20</v>
      </c>
      <c r="AF2100" s="9">
        <v>0</v>
      </c>
      <c r="AG2100" s="9" t="s">
        <v>20</v>
      </c>
      <c r="AH2100" s="9" t="s">
        <v>20</v>
      </c>
      <c r="AI2100" s="9">
        <v>0</v>
      </c>
      <c r="AK2100" s="9">
        <v>1</v>
      </c>
      <c r="AL2100" s="9">
        <v>0</v>
      </c>
      <c r="AM2100" s="9">
        <v>1</v>
      </c>
      <c r="AN2100" s="9">
        <v>2</v>
      </c>
      <c r="AO2100" s="9">
        <v>0</v>
      </c>
      <c r="AQ2100" s="9">
        <v>1</v>
      </c>
      <c r="AR2100" s="9">
        <v>1</v>
      </c>
      <c r="AS2100" s="9">
        <v>1</v>
      </c>
      <c r="AT2100" s="9">
        <v>1</v>
      </c>
      <c r="AU2100" s="9">
        <v>2</v>
      </c>
      <c r="AV2100" s="9">
        <v>0</v>
      </c>
      <c r="AW2100" s="9" t="s">
        <v>1382</v>
      </c>
      <c r="AX2100" s="9" t="s">
        <v>1382</v>
      </c>
      <c r="BA2100" s="63" t="s">
        <v>2765</v>
      </c>
      <c r="BB2100" s="6" t="s">
        <v>1502</v>
      </c>
      <c r="BG2100" s="9"/>
      <c r="BI2100" t="s">
        <v>3146</v>
      </c>
    </row>
    <row r="2101" spans="1:61" x14ac:dyDescent="0.25">
      <c r="A2101" s="23" t="s">
        <v>658</v>
      </c>
      <c r="B2101" t="s">
        <v>767</v>
      </c>
      <c r="C2101" t="str">
        <f>VLOOKUP(Tabelle1[[#This Row],[bank_name]],list_all_banks!$B$1:$C$691,2,FALSE)</f>
        <v>FR493455042</v>
      </c>
      <c r="D2101" s="6" t="s">
        <v>768</v>
      </c>
      <c r="E2101" s="42" t="str">
        <f t="shared" ref="E2101:E2164" si="33">CONCATENATE($E$2,F2101)</f>
        <v>31.12.2015</v>
      </c>
      <c r="F2101">
        <v>2015</v>
      </c>
      <c r="G2101">
        <v>1</v>
      </c>
      <c r="H2101">
        <v>2</v>
      </c>
      <c r="I2101" t="s">
        <v>1382</v>
      </c>
      <c r="J2101">
        <v>2</v>
      </c>
      <c r="K2101" t="s">
        <v>1366</v>
      </c>
      <c r="L2101">
        <v>0</v>
      </c>
      <c r="M2101" t="s">
        <v>14</v>
      </c>
      <c r="N2101" t="s">
        <v>19</v>
      </c>
      <c r="P2101">
        <v>0</v>
      </c>
      <c r="Q2101">
        <v>0</v>
      </c>
      <c r="R2101">
        <v>0</v>
      </c>
      <c r="S2101">
        <v>0</v>
      </c>
      <c r="U2101">
        <v>0</v>
      </c>
      <c r="V2101">
        <v>1</v>
      </c>
      <c r="W2101" t="s">
        <v>20</v>
      </c>
      <c r="Y2101" t="s">
        <v>1677</v>
      </c>
      <c r="Z2101">
        <v>8</v>
      </c>
      <c r="AA2101">
        <v>97</v>
      </c>
      <c r="AB2101">
        <v>2</v>
      </c>
      <c r="AC2101" t="s">
        <v>20</v>
      </c>
      <c r="AD2101" t="s">
        <v>20</v>
      </c>
      <c r="AE2101" t="s">
        <v>20</v>
      </c>
      <c r="AF2101">
        <v>0</v>
      </c>
      <c r="AG2101" t="s">
        <v>20</v>
      </c>
      <c r="AH2101" t="s">
        <v>20</v>
      </c>
      <c r="AI2101">
        <v>0</v>
      </c>
      <c r="AK2101">
        <v>1</v>
      </c>
      <c r="AL2101">
        <v>0</v>
      </c>
      <c r="AM2101">
        <v>1</v>
      </c>
      <c r="AN2101">
        <v>2</v>
      </c>
      <c r="AO2101">
        <v>0</v>
      </c>
      <c r="AQ2101">
        <v>1</v>
      </c>
      <c r="AR2101">
        <v>1</v>
      </c>
      <c r="AS2101">
        <v>1</v>
      </c>
      <c r="AT2101">
        <v>1</v>
      </c>
      <c r="AU2101">
        <v>2</v>
      </c>
      <c r="AV2101">
        <v>0</v>
      </c>
      <c r="AW2101" t="s">
        <v>1382</v>
      </c>
      <c r="AX2101" t="s">
        <v>1382</v>
      </c>
      <c r="BA2101" s="14" t="s">
        <v>2765</v>
      </c>
      <c r="BB2101" s="6" t="s">
        <v>1502</v>
      </c>
      <c r="BG2101" s="9"/>
      <c r="BI2101" t="s">
        <v>3146</v>
      </c>
    </row>
    <row r="2102" spans="1:61" x14ac:dyDescent="0.25">
      <c r="A2102" s="23" t="s">
        <v>658</v>
      </c>
      <c r="B2102" t="s">
        <v>767</v>
      </c>
      <c r="C2102" t="str">
        <f>VLOOKUP(Tabelle1[[#This Row],[bank_name]],list_all_banks!$B$1:$C$691,2,FALSE)</f>
        <v>FR493455042</v>
      </c>
      <c r="D2102" s="6" t="s">
        <v>768</v>
      </c>
      <c r="E2102" s="42" t="str">
        <f t="shared" si="33"/>
        <v>31.12.2015</v>
      </c>
      <c r="F2102">
        <v>2015</v>
      </c>
      <c r="G2102">
        <v>1</v>
      </c>
      <c r="H2102">
        <v>2</v>
      </c>
      <c r="I2102" t="s">
        <v>1382</v>
      </c>
      <c r="J2102">
        <v>2</v>
      </c>
      <c r="K2102" t="s">
        <v>1366</v>
      </c>
      <c r="L2102">
        <v>0</v>
      </c>
      <c r="M2102" t="s">
        <v>14</v>
      </c>
      <c r="N2102" t="s">
        <v>19</v>
      </c>
      <c r="P2102">
        <v>0</v>
      </c>
      <c r="Q2102">
        <v>0</v>
      </c>
      <c r="R2102">
        <v>0</v>
      </c>
      <c r="S2102">
        <v>0</v>
      </c>
      <c r="U2102">
        <v>0</v>
      </c>
      <c r="V2102">
        <v>1</v>
      </c>
      <c r="W2102" t="s">
        <v>20</v>
      </c>
      <c r="Y2102" t="s">
        <v>1678</v>
      </c>
      <c r="Z2102">
        <v>6</v>
      </c>
      <c r="AA2102">
        <v>40</v>
      </c>
      <c r="AB2102">
        <v>-4</v>
      </c>
      <c r="AC2102" t="s">
        <v>20</v>
      </c>
      <c r="AD2102" t="s">
        <v>20</v>
      </c>
      <c r="AE2102" t="s">
        <v>20</v>
      </c>
      <c r="AF2102">
        <v>-2</v>
      </c>
      <c r="AG2102" t="s">
        <v>20</v>
      </c>
      <c r="AH2102" t="s">
        <v>20</v>
      </c>
      <c r="AI2102">
        <v>0</v>
      </c>
      <c r="AK2102">
        <v>1</v>
      </c>
      <c r="AL2102">
        <v>0</v>
      </c>
      <c r="AM2102">
        <v>1</v>
      </c>
      <c r="AN2102">
        <v>2</v>
      </c>
      <c r="AO2102">
        <v>0</v>
      </c>
      <c r="AQ2102">
        <v>1</v>
      </c>
      <c r="AR2102">
        <v>1</v>
      </c>
      <c r="AS2102">
        <v>1</v>
      </c>
      <c r="AT2102">
        <v>1</v>
      </c>
      <c r="AU2102">
        <v>2</v>
      </c>
      <c r="AV2102">
        <v>0</v>
      </c>
      <c r="AW2102" t="s">
        <v>1382</v>
      </c>
      <c r="AX2102" t="s">
        <v>1382</v>
      </c>
      <c r="BA2102" s="14" t="s">
        <v>2765</v>
      </c>
      <c r="BB2102" s="6" t="s">
        <v>1502</v>
      </c>
      <c r="BG2102" s="9"/>
      <c r="BI2102" t="s">
        <v>3146</v>
      </c>
    </row>
    <row r="2103" spans="1:61" x14ac:dyDescent="0.25">
      <c r="A2103" s="23" t="s">
        <v>658</v>
      </c>
      <c r="B2103" t="s">
        <v>767</v>
      </c>
      <c r="C2103" t="str">
        <f>VLOOKUP(Tabelle1[[#This Row],[bank_name]],list_all_banks!$B$1:$C$691,2,FALSE)</f>
        <v>FR493455042</v>
      </c>
      <c r="D2103" s="6" t="s">
        <v>768</v>
      </c>
      <c r="E2103" s="42" t="str">
        <f t="shared" si="33"/>
        <v>31.12.2015</v>
      </c>
      <c r="F2103">
        <v>2015</v>
      </c>
      <c r="G2103">
        <v>1</v>
      </c>
      <c r="H2103">
        <v>2</v>
      </c>
      <c r="I2103" t="s">
        <v>1382</v>
      </c>
      <c r="J2103">
        <v>2</v>
      </c>
      <c r="K2103" t="s">
        <v>1366</v>
      </c>
      <c r="L2103">
        <v>0</v>
      </c>
      <c r="M2103" t="s">
        <v>14</v>
      </c>
      <c r="N2103" t="s">
        <v>19</v>
      </c>
      <c r="P2103">
        <v>0</v>
      </c>
      <c r="Q2103">
        <v>0</v>
      </c>
      <c r="R2103">
        <v>0</v>
      </c>
      <c r="S2103">
        <v>0</v>
      </c>
      <c r="U2103">
        <v>0</v>
      </c>
      <c r="V2103">
        <v>1</v>
      </c>
      <c r="W2103" t="s">
        <v>20</v>
      </c>
      <c r="Y2103" t="s">
        <v>1679</v>
      </c>
      <c r="Z2103">
        <v>8</v>
      </c>
      <c r="AA2103">
        <v>41</v>
      </c>
      <c r="AB2103">
        <v>3</v>
      </c>
      <c r="AC2103" t="s">
        <v>20</v>
      </c>
      <c r="AD2103" t="s">
        <v>20</v>
      </c>
      <c r="AE2103" t="s">
        <v>20</v>
      </c>
      <c r="AF2103">
        <v>0</v>
      </c>
      <c r="AG2103" t="s">
        <v>20</v>
      </c>
      <c r="AH2103" t="s">
        <v>20</v>
      </c>
      <c r="AI2103">
        <v>0</v>
      </c>
      <c r="AK2103">
        <v>1</v>
      </c>
      <c r="AL2103">
        <v>0</v>
      </c>
      <c r="AM2103">
        <v>1</v>
      </c>
      <c r="AN2103">
        <v>2</v>
      </c>
      <c r="AO2103">
        <v>0</v>
      </c>
      <c r="AQ2103">
        <v>1</v>
      </c>
      <c r="AR2103">
        <v>1</v>
      </c>
      <c r="AS2103">
        <v>1</v>
      </c>
      <c r="AT2103">
        <v>1</v>
      </c>
      <c r="AU2103">
        <v>2</v>
      </c>
      <c r="AV2103">
        <v>0</v>
      </c>
      <c r="AW2103" t="s">
        <v>1382</v>
      </c>
      <c r="AX2103" t="s">
        <v>1382</v>
      </c>
      <c r="BA2103" s="14" t="s">
        <v>2765</v>
      </c>
      <c r="BB2103" s="6" t="s">
        <v>1502</v>
      </c>
      <c r="BG2103" s="9"/>
      <c r="BI2103" t="s">
        <v>3146</v>
      </c>
    </row>
    <row r="2104" spans="1:61" x14ac:dyDescent="0.25">
      <c r="A2104" s="23" t="s">
        <v>658</v>
      </c>
      <c r="B2104" t="s">
        <v>767</v>
      </c>
      <c r="C2104" t="str">
        <f>VLOOKUP(Tabelle1[[#This Row],[bank_name]],list_all_banks!$B$1:$C$691,2,FALSE)</f>
        <v>FR493455042</v>
      </c>
      <c r="D2104" s="6" t="s">
        <v>768</v>
      </c>
      <c r="E2104" s="42" t="str">
        <f t="shared" si="33"/>
        <v>31.12.2015</v>
      </c>
      <c r="F2104">
        <v>2015</v>
      </c>
      <c r="G2104">
        <v>1</v>
      </c>
      <c r="H2104">
        <v>2</v>
      </c>
      <c r="I2104" t="s">
        <v>1382</v>
      </c>
      <c r="J2104">
        <v>2</v>
      </c>
      <c r="K2104" t="s">
        <v>1366</v>
      </c>
      <c r="L2104">
        <v>0</v>
      </c>
      <c r="M2104" t="s">
        <v>14</v>
      </c>
      <c r="N2104" t="s">
        <v>19</v>
      </c>
      <c r="P2104">
        <v>0</v>
      </c>
      <c r="Q2104">
        <v>0</v>
      </c>
      <c r="R2104">
        <v>0</v>
      </c>
      <c r="S2104">
        <v>0</v>
      </c>
      <c r="U2104">
        <v>0</v>
      </c>
      <c r="V2104">
        <v>1</v>
      </c>
      <c r="W2104" t="s">
        <v>20</v>
      </c>
      <c r="Y2104" t="s">
        <v>1749</v>
      </c>
      <c r="Z2104">
        <v>1</v>
      </c>
      <c r="AA2104">
        <v>23</v>
      </c>
      <c r="AB2104">
        <v>-1</v>
      </c>
      <c r="AC2104" t="s">
        <v>20</v>
      </c>
      <c r="AD2104" t="s">
        <v>20</v>
      </c>
      <c r="AE2104" t="s">
        <v>20</v>
      </c>
      <c r="AF2104">
        <v>0</v>
      </c>
      <c r="AG2104" t="s">
        <v>20</v>
      </c>
      <c r="AH2104" t="s">
        <v>20</v>
      </c>
      <c r="AI2104">
        <v>0</v>
      </c>
      <c r="AK2104">
        <v>1</v>
      </c>
      <c r="AL2104">
        <v>0</v>
      </c>
      <c r="AM2104">
        <v>1</v>
      </c>
      <c r="AN2104">
        <v>2</v>
      </c>
      <c r="AO2104">
        <v>0</v>
      </c>
      <c r="AQ2104">
        <v>1</v>
      </c>
      <c r="AR2104">
        <v>1</v>
      </c>
      <c r="AS2104">
        <v>1</v>
      </c>
      <c r="AT2104">
        <v>1</v>
      </c>
      <c r="AU2104">
        <v>2</v>
      </c>
      <c r="AV2104">
        <v>0</v>
      </c>
      <c r="AW2104" t="s">
        <v>1382</v>
      </c>
      <c r="AX2104" t="s">
        <v>1382</v>
      </c>
      <c r="BA2104" s="14" t="s">
        <v>2765</v>
      </c>
      <c r="BB2104" s="6" t="s">
        <v>1502</v>
      </c>
      <c r="BG2104" s="9"/>
      <c r="BI2104" t="s">
        <v>3146</v>
      </c>
    </row>
    <row r="2105" spans="1:61" x14ac:dyDescent="0.25">
      <c r="A2105" s="23" t="s">
        <v>658</v>
      </c>
      <c r="B2105" t="s">
        <v>767</v>
      </c>
      <c r="C2105" t="str">
        <f>VLOOKUP(Tabelle1[[#This Row],[bank_name]],list_all_banks!$B$1:$C$691,2,FALSE)</f>
        <v>FR493455042</v>
      </c>
      <c r="D2105" s="6" t="s">
        <v>768</v>
      </c>
      <c r="E2105" s="42" t="str">
        <f t="shared" si="33"/>
        <v>31.12.2015</v>
      </c>
      <c r="F2105">
        <v>2015</v>
      </c>
      <c r="G2105">
        <v>1</v>
      </c>
      <c r="H2105">
        <v>2</v>
      </c>
      <c r="I2105" t="s">
        <v>1382</v>
      </c>
      <c r="J2105">
        <v>2</v>
      </c>
      <c r="K2105" t="s">
        <v>1366</v>
      </c>
      <c r="L2105">
        <v>0</v>
      </c>
      <c r="M2105" t="s">
        <v>14</v>
      </c>
      <c r="N2105" t="s">
        <v>19</v>
      </c>
      <c r="P2105">
        <v>0</v>
      </c>
      <c r="Q2105">
        <v>0</v>
      </c>
      <c r="R2105">
        <v>0</v>
      </c>
      <c r="S2105">
        <v>0</v>
      </c>
      <c r="U2105">
        <v>0</v>
      </c>
      <c r="V2105">
        <v>1</v>
      </c>
      <c r="W2105" t="s">
        <v>20</v>
      </c>
      <c r="Y2105" t="s">
        <v>1683</v>
      </c>
      <c r="Z2105">
        <v>0</v>
      </c>
      <c r="AA2105">
        <v>52</v>
      </c>
      <c r="AB2105">
        <v>-4</v>
      </c>
      <c r="AC2105" t="s">
        <v>20</v>
      </c>
      <c r="AD2105" t="s">
        <v>20</v>
      </c>
      <c r="AE2105" t="s">
        <v>20</v>
      </c>
      <c r="AF2105">
        <v>3</v>
      </c>
      <c r="AG2105" t="s">
        <v>20</v>
      </c>
      <c r="AH2105" t="s">
        <v>20</v>
      </c>
      <c r="AI2105">
        <v>0</v>
      </c>
      <c r="AK2105">
        <v>1</v>
      </c>
      <c r="AL2105">
        <v>0</v>
      </c>
      <c r="AM2105">
        <v>1</v>
      </c>
      <c r="AN2105">
        <v>2</v>
      </c>
      <c r="AO2105">
        <v>0</v>
      </c>
      <c r="AQ2105">
        <v>1</v>
      </c>
      <c r="AR2105">
        <v>1</v>
      </c>
      <c r="AS2105">
        <v>1</v>
      </c>
      <c r="AT2105">
        <v>1</v>
      </c>
      <c r="AU2105">
        <v>2</v>
      </c>
      <c r="AV2105">
        <v>0</v>
      </c>
      <c r="AW2105" t="s">
        <v>1382</v>
      </c>
      <c r="AX2105" t="s">
        <v>1382</v>
      </c>
      <c r="BA2105" s="14" t="s">
        <v>2765</v>
      </c>
      <c r="BB2105" s="6" t="s">
        <v>1502</v>
      </c>
      <c r="BG2105" s="9"/>
      <c r="BI2105" t="s">
        <v>3146</v>
      </c>
    </row>
    <row r="2106" spans="1:61" x14ac:dyDescent="0.25">
      <c r="A2106" s="23" t="s">
        <v>658</v>
      </c>
      <c r="B2106" t="s">
        <v>767</v>
      </c>
      <c r="C2106" t="str">
        <f>VLOOKUP(Tabelle1[[#This Row],[bank_name]],list_all_banks!$B$1:$C$691,2,FALSE)</f>
        <v>FR493455042</v>
      </c>
      <c r="D2106" s="6" t="s">
        <v>768</v>
      </c>
      <c r="E2106" s="42" t="str">
        <f t="shared" si="33"/>
        <v>31.12.2015</v>
      </c>
      <c r="F2106">
        <v>2015</v>
      </c>
      <c r="G2106">
        <v>1</v>
      </c>
      <c r="H2106">
        <v>2</v>
      </c>
      <c r="I2106" t="s">
        <v>1382</v>
      </c>
      <c r="J2106">
        <v>2</v>
      </c>
      <c r="K2106" t="s">
        <v>1366</v>
      </c>
      <c r="L2106">
        <v>0</v>
      </c>
      <c r="M2106" t="s">
        <v>14</v>
      </c>
      <c r="N2106" t="s">
        <v>19</v>
      </c>
      <c r="P2106">
        <v>0</v>
      </c>
      <c r="Q2106">
        <v>0</v>
      </c>
      <c r="R2106">
        <v>0</v>
      </c>
      <c r="S2106">
        <v>0</v>
      </c>
      <c r="U2106">
        <v>0</v>
      </c>
      <c r="V2106">
        <v>1</v>
      </c>
      <c r="W2106" t="s">
        <v>20</v>
      </c>
      <c r="Y2106" t="s">
        <v>1687</v>
      </c>
      <c r="Z2106">
        <v>0</v>
      </c>
      <c r="AA2106">
        <v>1</v>
      </c>
      <c r="AB2106">
        <v>0</v>
      </c>
      <c r="AC2106" t="s">
        <v>20</v>
      </c>
      <c r="AD2106" t="s">
        <v>20</v>
      </c>
      <c r="AE2106" t="s">
        <v>20</v>
      </c>
      <c r="AF2106">
        <v>0</v>
      </c>
      <c r="AG2106" t="s">
        <v>20</v>
      </c>
      <c r="AH2106" t="s">
        <v>20</v>
      </c>
      <c r="AI2106">
        <v>0</v>
      </c>
      <c r="AK2106">
        <v>1</v>
      </c>
      <c r="AL2106">
        <v>0</v>
      </c>
      <c r="AM2106">
        <v>1</v>
      </c>
      <c r="AN2106">
        <v>2</v>
      </c>
      <c r="AO2106">
        <v>0</v>
      </c>
      <c r="AQ2106">
        <v>1</v>
      </c>
      <c r="AR2106">
        <v>1</v>
      </c>
      <c r="AS2106">
        <v>1</v>
      </c>
      <c r="AT2106">
        <v>1</v>
      </c>
      <c r="AU2106">
        <v>2</v>
      </c>
      <c r="AV2106">
        <v>0</v>
      </c>
      <c r="AW2106" t="s">
        <v>1382</v>
      </c>
      <c r="AX2106" t="s">
        <v>1382</v>
      </c>
      <c r="BA2106" s="14" t="s">
        <v>2765</v>
      </c>
      <c r="BB2106" s="6" t="s">
        <v>1502</v>
      </c>
      <c r="BG2106" s="9"/>
      <c r="BI2106" t="s">
        <v>3146</v>
      </c>
    </row>
    <row r="2107" spans="1:61" x14ac:dyDescent="0.25">
      <c r="A2107" s="23" t="s">
        <v>658</v>
      </c>
      <c r="B2107" t="s">
        <v>767</v>
      </c>
      <c r="C2107" t="str">
        <f>VLOOKUP(Tabelle1[[#This Row],[bank_name]],list_all_banks!$B$1:$C$691,2,FALSE)</f>
        <v>FR493455042</v>
      </c>
      <c r="D2107" s="6" t="s">
        <v>768</v>
      </c>
      <c r="E2107" s="42" t="str">
        <f t="shared" si="33"/>
        <v>31.12.2015</v>
      </c>
      <c r="F2107">
        <v>2015</v>
      </c>
      <c r="G2107">
        <v>1</v>
      </c>
      <c r="H2107">
        <v>2</v>
      </c>
      <c r="I2107" t="s">
        <v>1382</v>
      </c>
      <c r="J2107">
        <v>2</v>
      </c>
      <c r="K2107" t="s">
        <v>1366</v>
      </c>
      <c r="L2107">
        <v>0</v>
      </c>
      <c r="M2107" t="s">
        <v>14</v>
      </c>
      <c r="N2107" t="s">
        <v>19</v>
      </c>
      <c r="P2107">
        <v>0</v>
      </c>
      <c r="Q2107">
        <v>0</v>
      </c>
      <c r="R2107">
        <v>0</v>
      </c>
      <c r="S2107">
        <v>0</v>
      </c>
      <c r="U2107">
        <v>0</v>
      </c>
      <c r="V2107">
        <v>1</v>
      </c>
      <c r="W2107" t="s">
        <v>20</v>
      </c>
      <c r="Y2107" t="s">
        <v>1633</v>
      </c>
      <c r="Z2107">
        <v>18</v>
      </c>
      <c r="AA2107">
        <v>27</v>
      </c>
      <c r="AB2107">
        <v>7</v>
      </c>
      <c r="AC2107" t="s">
        <v>20</v>
      </c>
      <c r="AD2107" t="s">
        <v>20</v>
      </c>
      <c r="AE2107" t="s">
        <v>20</v>
      </c>
      <c r="AF2107">
        <v>0</v>
      </c>
      <c r="AG2107" t="s">
        <v>20</v>
      </c>
      <c r="AH2107" t="s">
        <v>20</v>
      </c>
      <c r="AI2107">
        <v>0</v>
      </c>
      <c r="AK2107">
        <v>1</v>
      </c>
      <c r="AL2107">
        <v>0</v>
      </c>
      <c r="AM2107">
        <v>1</v>
      </c>
      <c r="AN2107">
        <v>2</v>
      </c>
      <c r="AO2107">
        <v>0</v>
      </c>
      <c r="AQ2107">
        <v>1</v>
      </c>
      <c r="AR2107">
        <v>1</v>
      </c>
      <c r="AS2107">
        <v>1</v>
      </c>
      <c r="AT2107">
        <v>1</v>
      </c>
      <c r="AU2107">
        <v>2</v>
      </c>
      <c r="AV2107">
        <v>0</v>
      </c>
      <c r="AW2107" t="s">
        <v>1382</v>
      </c>
      <c r="AX2107" t="s">
        <v>1382</v>
      </c>
      <c r="BA2107" s="14" t="s">
        <v>2765</v>
      </c>
      <c r="BB2107" s="6" t="s">
        <v>1502</v>
      </c>
      <c r="BG2107" s="9"/>
      <c r="BI2107" t="s">
        <v>3146</v>
      </c>
    </row>
    <row r="2108" spans="1:61" x14ac:dyDescent="0.25">
      <c r="A2108" s="23" t="s">
        <v>658</v>
      </c>
      <c r="B2108" t="s">
        <v>767</v>
      </c>
      <c r="C2108" t="str">
        <f>VLOOKUP(Tabelle1[[#This Row],[bank_name]],list_all_banks!$B$1:$C$691,2,FALSE)</f>
        <v>FR493455042</v>
      </c>
      <c r="D2108" s="6" t="s">
        <v>768</v>
      </c>
      <c r="E2108" s="42" t="str">
        <f t="shared" si="33"/>
        <v>31.12.2015</v>
      </c>
      <c r="F2108">
        <v>2015</v>
      </c>
      <c r="G2108">
        <v>1</v>
      </c>
      <c r="H2108">
        <v>2</v>
      </c>
      <c r="I2108" t="s">
        <v>1382</v>
      </c>
      <c r="J2108">
        <v>2</v>
      </c>
      <c r="K2108" t="s">
        <v>1366</v>
      </c>
      <c r="L2108">
        <v>0</v>
      </c>
      <c r="M2108" t="s">
        <v>14</v>
      </c>
      <c r="N2108" t="s">
        <v>19</v>
      </c>
      <c r="P2108">
        <v>0</v>
      </c>
      <c r="Q2108">
        <v>0</v>
      </c>
      <c r="R2108">
        <v>0</v>
      </c>
      <c r="S2108">
        <v>0</v>
      </c>
      <c r="U2108">
        <v>0</v>
      </c>
      <c r="V2108">
        <v>1</v>
      </c>
      <c r="W2108" t="s">
        <v>20</v>
      </c>
      <c r="Y2108" t="s">
        <v>1660</v>
      </c>
      <c r="Z2108">
        <v>15</v>
      </c>
      <c r="AA2108">
        <v>66</v>
      </c>
      <c r="AB2108">
        <v>-12</v>
      </c>
      <c r="AC2108" t="s">
        <v>20</v>
      </c>
      <c r="AD2108" t="s">
        <v>20</v>
      </c>
      <c r="AE2108" t="s">
        <v>20</v>
      </c>
      <c r="AF2108">
        <v>-3</v>
      </c>
      <c r="AG2108" t="s">
        <v>20</v>
      </c>
      <c r="AH2108" t="s">
        <v>20</v>
      </c>
      <c r="AI2108">
        <v>0</v>
      </c>
      <c r="AK2108">
        <v>1</v>
      </c>
      <c r="AL2108">
        <v>0</v>
      </c>
      <c r="AM2108">
        <v>1</v>
      </c>
      <c r="AN2108">
        <v>2</v>
      </c>
      <c r="AO2108">
        <v>0</v>
      </c>
      <c r="AQ2108">
        <v>1</v>
      </c>
      <c r="AR2108">
        <v>1</v>
      </c>
      <c r="AS2108">
        <v>1</v>
      </c>
      <c r="AT2108">
        <v>1</v>
      </c>
      <c r="AU2108">
        <v>2</v>
      </c>
      <c r="AV2108">
        <v>0</v>
      </c>
      <c r="AW2108" t="s">
        <v>1382</v>
      </c>
      <c r="AX2108" t="s">
        <v>1382</v>
      </c>
      <c r="BA2108" s="14" t="s">
        <v>2765</v>
      </c>
      <c r="BB2108" s="6" t="s">
        <v>1502</v>
      </c>
      <c r="BG2108" s="9"/>
      <c r="BI2108" t="s">
        <v>3146</v>
      </c>
    </row>
    <row r="2109" spans="1:61" x14ac:dyDescent="0.25">
      <c r="A2109" s="51" t="s">
        <v>658</v>
      </c>
      <c r="B2109" s="9" t="s">
        <v>767</v>
      </c>
      <c r="C2109" s="9" t="str">
        <f>VLOOKUP(Tabelle1[[#This Row],[bank_name]],list_all_banks!$B$1:$C$691,2,FALSE)</f>
        <v>FR493455042</v>
      </c>
      <c r="D2109" s="6" t="s">
        <v>768</v>
      </c>
      <c r="E2109" s="42" t="str">
        <f t="shared" si="33"/>
        <v>31.12.2015</v>
      </c>
      <c r="F2109" s="9">
        <v>2015</v>
      </c>
      <c r="G2109" s="9">
        <v>1</v>
      </c>
      <c r="H2109" s="9">
        <v>2</v>
      </c>
      <c r="I2109" s="9" t="s">
        <v>1382</v>
      </c>
      <c r="J2109" s="9">
        <v>2</v>
      </c>
      <c r="K2109" s="9" t="s">
        <v>1366</v>
      </c>
      <c r="L2109" s="9">
        <v>0</v>
      </c>
      <c r="M2109" s="9" t="s">
        <v>14</v>
      </c>
      <c r="N2109" s="9" t="s">
        <v>19</v>
      </c>
      <c r="P2109" s="9">
        <v>0</v>
      </c>
      <c r="Q2109" s="9">
        <v>0</v>
      </c>
      <c r="R2109" s="9">
        <v>0</v>
      </c>
      <c r="S2109" s="9">
        <v>0</v>
      </c>
      <c r="U2109" s="9">
        <v>0</v>
      </c>
      <c r="V2109" s="9">
        <v>1</v>
      </c>
      <c r="W2109" s="9" t="s">
        <v>20</v>
      </c>
      <c r="Y2109" s="9" t="s">
        <v>1751</v>
      </c>
      <c r="Z2109" s="9">
        <v>4</v>
      </c>
      <c r="AA2109" s="9">
        <v>95</v>
      </c>
      <c r="AB2109" s="9">
        <v>-2</v>
      </c>
      <c r="AC2109" s="9" t="s">
        <v>20</v>
      </c>
      <c r="AD2109" s="9" t="s">
        <v>20</v>
      </c>
      <c r="AE2109" s="9" t="s">
        <v>20</v>
      </c>
      <c r="AF2109" s="9">
        <v>0</v>
      </c>
      <c r="AG2109" s="9" t="s">
        <v>20</v>
      </c>
      <c r="AH2109" s="9" t="s">
        <v>20</v>
      </c>
      <c r="AI2109" s="9">
        <v>0</v>
      </c>
      <c r="AK2109" s="9">
        <v>1</v>
      </c>
      <c r="AL2109" s="9">
        <v>0</v>
      </c>
      <c r="AM2109" s="9">
        <v>1</v>
      </c>
      <c r="AN2109" s="9">
        <v>2</v>
      </c>
      <c r="AO2109" s="9">
        <v>0</v>
      </c>
      <c r="AQ2109" s="9">
        <v>1</v>
      </c>
      <c r="AR2109" s="9">
        <v>1</v>
      </c>
      <c r="AS2109" s="9">
        <v>1</v>
      </c>
      <c r="AT2109" s="9">
        <v>1</v>
      </c>
      <c r="AU2109" s="9">
        <v>2</v>
      </c>
      <c r="AV2109" s="9">
        <v>0</v>
      </c>
      <c r="AW2109" s="9" t="s">
        <v>1382</v>
      </c>
      <c r="AX2109" s="9" t="s">
        <v>1382</v>
      </c>
      <c r="BA2109" s="63" t="s">
        <v>2765</v>
      </c>
      <c r="BB2109" s="6" t="s">
        <v>1502</v>
      </c>
      <c r="BC2109" s="9"/>
      <c r="BD2109" s="9"/>
      <c r="BE2109" s="9"/>
      <c r="BF2109" s="9"/>
      <c r="BG2109" s="9"/>
      <c r="BI2109" t="s">
        <v>3146</v>
      </c>
    </row>
    <row r="2110" spans="1:61" x14ac:dyDescent="0.25">
      <c r="A2110" s="23" t="s">
        <v>658</v>
      </c>
      <c r="B2110" t="s">
        <v>767</v>
      </c>
      <c r="C2110" t="str">
        <f>VLOOKUP(Tabelle1[[#This Row],[bank_name]],list_all_banks!$B$1:$C$691,2,FALSE)</f>
        <v>FR493455042</v>
      </c>
      <c r="D2110" s="6" t="s">
        <v>768</v>
      </c>
      <c r="E2110" s="42" t="str">
        <f t="shared" si="33"/>
        <v>31.12.2015</v>
      </c>
      <c r="F2110">
        <v>2015</v>
      </c>
      <c r="G2110">
        <v>1</v>
      </c>
      <c r="H2110">
        <v>2</v>
      </c>
      <c r="I2110" t="s">
        <v>1382</v>
      </c>
      <c r="J2110">
        <v>2</v>
      </c>
      <c r="K2110" t="s">
        <v>1366</v>
      </c>
      <c r="L2110">
        <v>0</v>
      </c>
      <c r="M2110" t="s">
        <v>14</v>
      </c>
      <c r="N2110" t="s">
        <v>19</v>
      </c>
      <c r="P2110">
        <v>0</v>
      </c>
      <c r="Q2110">
        <v>0</v>
      </c>
      <c r="R2110">
        <v>0</v>
      </c>
      <c r="S2110">
        <v>0</v>
      </c>
      <c r="U2110">
        <v>0</v>
      </c>
      <c r="V2110">
        <v>1</v>
      </c>
      <c r="W2110" t="s">
        <v>20</v>
      </c>
      <c r="Y2110" t="s">
        <v>1657</v>
      </c>
      <c r="Z2110">
        <v>113</v>
      </c>
      <c r="AA2110">
        <v>306</v>
      </c>
      <c r="AB2110">
        <v>3</v>
      </c>
      <c r="AC2110" t="s">
        <v>20</v>
      </c>
      <c r="AD2110" t="s">
        <v>20</v>
      </c>
      <c r="AE2110" t="s">
        <v>20</v>
      </c>
      <c r="AF2110">
        <v>5</v>
      </c>
      <c r="AG2110" t="s">
        <v>20</v>
      </c>
      <c r="AH2110" t="s">
        <v>20</v>
      </c>
      <c r="AI2110">
        <v>0</v>
      </c>
      <c r="AK2110">
        <v>1</v>
      </c>
      <c r="AL2110">
        <v>0</v>
      </c>
      <c r="AM2110">
        <v>1</v>
      </c>
      <c r="AN2110">
        <v>2</v>
      </c>
      <c r="AO2110">
        <v>0</v>
      </c>
      <c r="AQ2110">
        <v>1</v>
      </c>
      <c r="AR2110">
        <v>1</v>
      </c>
      <c r="AS2110">
        <v>1</v>
      </c>
      <c r="AT2110">
        <v>1</v>
      </c>
      <c r="AU2110">
        <v>2</v>
      </c>
      <c r="AV2110">
        <v>0</v>
      </c>
      <c r="AW2110" t="s">
        <v>1382</v>
      </c>
      <c r="AX2110" t="s">
        <v>1382</v>
      </c>
      <c r="BA2110" s="14" t="s">
        <v>2765</v>
      </c>
      <c r="BB2110" s="6" t="s">
        <v>1502</v>
      </c>
      <c r="BG2110" s="9"/>
      <c r="BI2110" t="s">
        <v>3146</v>
      </c>
    </row>
    <row r="2111" spans="1:61" x14ac:dyDescent="0.25">
      <c r="A2111" s="23" t="s">
        <v>658</v>
      </c>
      <c r="B2111" t="s">
        <v>767</v>
      </c>
      <c r="C2111" t="str">
        <f>VLOOKUP(Tabelle1[[#This Row],[bank_name]],list_all_banks!$B$1:$C$691,2,FALSE)</f>
        <v>FR493455042</v>
      </c>
      <c r="D2111" s="6" t="s">
        <v>768</v>
      </c>
      <c r="E2111" s="42" t="str">
        <f t="shared" si="33"/>
        <v>31.12.2015</v>
      </c>
      <c r="F2111">
        <v>2015</v>
      </c>
      <c r="G2111">
        <v>1</v>
      </c>
      <c r="H2111">
        <v>2</v>
      </c>
      <c r="I2111" t="s">
        <v>1382</v>
      </c>
      <c r="J2111">
        <v>2</v>
      </c>
      <c r="K2111" t="s">
        <v>1366</v>
      </c>
      <c r="L2111">
        <v>0</v>
      </c>
      <c r="M2111" t="s">
        <v>14</v>
      </c>
      <c r="N2111" t="s">
        <v>19</v>
      </c>
      <c r="P2111">
        <v>0</v>
      </c>
      <c r="Q2111">
        <v>0</v>
      </c>
      <c r="R2111">
        <v>0</v>
      </c>
      <c r="S2111">
        <v>0</v>
      </c>
      <c r="U2111">
        <v>0</v>
      </c>
      <c r="V2111">
        <v>1</v>
      </c>
      <c r="W2111" t="s">
        <v>20</v>
      </c>
      <c r="Y2111" t="s">
        <v>1662</v>
      </c>
      <c r="Z2111">
        <v>0</v>
      </c>
      <c r="AA2111">
        <v>4</v>
      </c>
      <c r="AB2111">
        <v>0</v>
      </c>
      <c r="AC2111" t="s">
        <v>20</v>
      </c>
      <c r="AD2111" t="s">
        <v>20</v>
      </c>
      <c r="AE2111" t="s">
        <v>20</v>
      </c>
      <c r="AF2111">
        <v>0</v>
      </c>
      <c r="AG2111" t="s">
        <v>20</v>
      </c>
      <c r="AH2111" t="s">
        <v>20</v>
      </c>
      <c r="AI2111">
        <v>0</v>
      </c>
      <c r="AK2111">
        <v>1</v>
      </c>
      <c r="AL2111">
        <v>0</v>
      </c>
      <c r="AM2111">
        <v>1</v>
      </c>
      <c r="AN2111">
        <v>2</v>
      </c>
      <c r="AO2111">
        <v>0</v>
      </c>
      <c r="AQ2111">
        <v>1</v>
      </c>
      <c r="AR2111">
        <v>1</v>
      </c>
      <c r="AS2111">
        <v>1</v>
      </c>
      <c r="AT2111">
        <v>1</v>
      </c>
      <c r="AU2111">
        <v>2</v>
      </c>
      <c r="AV2111">
        <v>0</v>
      </c>
      <c r="AW2111" t="s">
        <v>1382</v>
      </c>
      <c r="AX2111" t="s">
        <v>1382</v>
      </c>
      <c r="BA2111" s="14" t="s">
        <v>2765</v>
      </c>
      <c r="BB2111" s="6" t="s">
        <v>1502</v>
      </c>
      <c r="BG2111" s="9"/>
      <c r="BI2111" t="s">
        <v>3146</v>
      </c>
    </row>
    <row r="2112" spans="1:61" x14ac:dyDescent="0.25">
      <c r="A2112" s="23" t="s">
        <v>658</v>
      </c>
      <c r="B2112" t="s">
        <v>767</v>
      </c>
      <c r="C2112" t="str">
        <f>VLOOKUP(Tabelle1[[#This Row],[bank_name]],list_all_banks!$B$1:$C$691,2,FALSE)</f>
        <v>FR493455042</v>
      </c>
      <c r="D2112" s="6" t="s">
        <v>768</v>
      </c>
      <c r="E2112" s="42" t="str">
        <f t="shared" si="33"/>
        <v>31.12.2015</v>
      </c>
      <c r="F2112">
        <v>2015</v>
      </c>
      <c r="G2112">
        <v>1</v>
      </c>
      <c r="H2112">
        <v>2</v>
      </c>
      <c r="I2112" t="s">
        <v>1382</v>
      </c>
      <c r="J2112">
        <v>2</v>
      </c>
      <c r="K2112" t="s">
        <v>1366</v>
      </c>
      <c r="L2112">
        <v>0</v>
      </c>
      <c r="M2112" t="s">
        <v>14</v>
      </c>
      <c r="N2112" t="s">
        <v>19</v>
      </c>
      <c r="P2112">
        <v>0</v>
      </c>
      <c r="Q2112">
        <v>0</v>
      </c>
      <c r="R2112">
        <v>0</v>
      </c>
      <c r="S2112">
        <v>0</v>
      </c>
      <c r="U2112">
        <v>0</v>
      </c>
      <c r="V2112">
        <v>1</v>
      </c>
      <c r="W2112" t="s">
        <v>20</v>
      </c>
      <c r="Y2112" t="s">
        <v>1696</v>
      </c>
      <c r="Z2112">
        <v>41</v>
      </c>
      <c r="AA2112">
        <v>125</v>
      </c>
      <c r="AB2112">
        <v>6</v>
      </c>
      <c r="AC2112" t="s">
        <v>20</v>
      </c>
      <c r="AD2112" t="s">
        <v>20</v>
      </c>
      <c r="AE2112" t="s">
        <v>20</v>
      </c>
      <c r="AF2112">
        <v>4</v>
      </c>
      <c r="AG2112" t="s">
        <v>20</v>
      </c>
      <c r="AH2112" t="s">
        <v>20</v>
      </c>
      <c r="AI2112">
        <v>0</v>
      </c>
      <c r="AK2112">
        <v>1</v>
      </c>
      <c r="AL2112">
        <v>0</v>
      </c>
      <c r="AM2112">
        <v>1</v>
      </c>
      <c r="AN2112">
        <v>2</v>
      </c>
      <c r="AO2112">
        <v>0</v>
      </c>
      <c r="AQ2112">
        <v>1</v>
      </c>
      <c r="AR2112">
        <v>1</v>
      </c>
      <c r="AS2112">
        <v>1</v>
      </c>
      <c r="AT2112">
        <v>1</v>
      </c>
      <c r="AU2112">
        <v>2</v>
      </c>
      <c r="AV2112">
        <v>0</v>
      </c>
      <c r="AW2112" t="s">
        <v>1382</v>
      </c>
      <c r="AX2112" t="s">
        <v>1382</v>
      </c>
      <c r="BA2112" s="14" t="s">
        <v>2765</v>
      </c>
      <c r="BB2112" s="6" t="s">
        <v>1502</v>
      </c>
      <c r="BG2112" s="9"/>
      <c r="BI2112" t="s">
        <v>3146</v>
      </c>
    </row>
    <row r="2113" spans="1:61" x14ac:dyDescent="0.25">
      <c r="A2113" s="23" t="s">
        <v>658</v>
      </c>
      <c r="B2113" t="s">
        <v>767</v>
      </c>
      <c r="C2113" t="str">
        <f>VLOOKUP(Tabelle1[[#This Row],[bank_name]],list_all_banks!$B$1:$C$691,2,FALSE)</f>
        <v>FR493455042</v>
      </c>
      <c r="D2113" s="6" t="s">
        <v>768</v>
      </c>
      <c r="E2113" s="42" t="str">
        <f t="shared" si="33"/>
        <v>31.12.2015</v>
      </c>
      <c r="F2113">
        <v>2015</v>
      </c>
      <c r="G2113">
        <v>1</v>
      </c>
      <c r="H2113">
        <v>2</v>
      </c>
      <c r="I2113" t="s">
        <v>1382</v>
      </c>
      <c r="J2113">
        <v>2</v>
      </c>
      <c r="K2113" t="s">
        <v>1366</v>
      </c>
      <c r="L2113">
        <v>0</v>
      </c>
      <c r="M2113" t="s">
        <v>14</v>
      </c>
      <c r="N2113" t="s">
        <v>19</v>
      </c>
      <c r="P2113">
        <v>0</v>
      </c>
      <c r="Q2113">
        <v>0</v>
      </c>
      <c r="R2113">
        <v>0</v>
      </c>
      <c r="S2113">
        <v>0</v>
      </c>
      <c r="U2113">
        <v>0</v>
      </c>
      <c r="V2113">
        <v>1</v>
      </c>
      <c r="W2113" t="s">
        <v>20</v>
      </c>
      <c r="Y2113" t="s">
        <v>1752</v>
      </c>
      <c r="Z2113">
        <v>7</v>
      </c>
      <c r="AA2113">
        <v>165</v>
      </c>
      <c r="AB2113">
        <v>1</v>
      </c>
      <c r="AC2113" t="s">
        <v>20</v>
      </c>
      <c r="AD2113" t="s">
        <v>20</v>
      </c>
      <c r="AE2113" t="s">
        <v>20</v>
      </c>
      <c r="AF2113">
        <v>0</v>
      </c>
      <c r="AG2113" t="s">
        <v>20</v>
      </c>
      <c r="AH2113" t="s">
        <v>20</v>
      </c>
      <c r="AI2113">
        <v>0</v>
      </c>
      <c r="AK2113">
        <v>1</v>
      </c>
      <c r="AL2113">
        <v>0</v>
      </c>
      <c r="AM2113">
        <v>1</v>
      </c>
      <c r="AN2113">
        <v>2</v>
      </c>
      <c r="AO2113">
        <v>0</v>
      </c>
      <c r="AQ2113">
        <v>1</v>
      </c>
      <c r="AR2113">
        <v>1</v>
      </c>
      <c r="AS2113">
        <v>1</v>
      </c>
      <c r="AT2113">
        <v>1</v>
      </c>
      <c r="AU2113">
        <v>2</v>
      </c>
      <c r="AV2113">
        <v>0</v>
      </c>
      <c r="AW2113" t="s">
        <v>1382</v>
      </c>
      <c r="AX2113" t="s">
        <v>1382</v>
      </c>
      <c r="BA2113" s="14" t="s">
        <v>2765</v>
      </c>
      <c r="BB2113" s="6" t="s">
        <v>1502</v>
      </c>
      <c r="BG2113" s="9"/>
      <c r="BI2113" t="s">
        <v>3146</v>
      </c>
    </row>
    <row r="2114" spans="1:61" x14ac:dyDescent="0.25">
      <c r="A2114" s="23" t="s">
        <v>658</v>
      </c>
      <c r="B2114" t="s">
        <v>767</v>
      </c>
      <c r="C2114" t="str">
        <f>VLOOKUP(Tabelle1[[#This Row],[bank_name]],list_all_banks!$B$1:$C$691,2,FALSE)</f>
        <v>FR493455042</v>
      </c>
      <c r="D2114" s="6" t="s">
        <v>768</v>
      </c>
      <c r="E2114" s="42" t="str">
        <f t="shared" si="33"/>
        <v>31.12.2015</v>
      </c>
      <c r="F2114">
        <v>2015</v>
      </c>
      <c r="G2114">
        <v>1</v>
      </c>
      <c r="H2114">
        <v>2</v>
      </c>
      <c r="I2114" t="s">
        <v>1382</v>
      </c>
      <c r="J2114">
        <v>2</v>
      </c>
      <c r="K2114" t="s">
        <v>1366</v>
      </c>
      <c r="L2114">
        <v>0</v>
      </c>
      <c r="M2114" t="s">
        <v>14</v>
      </c>
      <c r="N2114" t="s">
        <v>19</v>
      </c>
      <c r="P2114">
        <v>0</v>
      </c>
      <c r="Q2114">
        <v>0</v>
      </c>
      <c r="R2114">
        <v>0</v>
      </c>
      <c r="S2114">
        <v>0</v>
      </c>
      <c r="U2114">
        <v>0</v>
      </c>
      <c r="V2114">
        <v>1</v>
      </c>
      <c r="W2114" t="s">
        <v>20</v>
      </c>
      <c r="Y2114" t="s">
        <v>1703</v>
      </c>
      <c r="Z2114">
        <v>1</v>
      </c>
      <c r="AA2114">
        <v>5</v>
      </c>
      <c r="AB2114">
        <v>1</v>
      </c>
      <c r="AC2114" t="s">
        <v>20</v>
      </c>
      <c r="AD2114" t="s">
        <v>20</v>
      </c>
      <c r="AE2114" t="s">
        <v>20</v>
      </c>
      <c r="AF2114">
        <v>0</v>
      </c>
      <c r="AG2114" t="s">
        <v>20</v>
      </c>
      <c r="AH2114" t="s">
        <v>20</v>
      </c>
      <c r="AI2114">
        <v>0</v>
      </c>
      <c r="AK2114">
        <v>1</v>
      </c>
      <c r="AL2114">
        <v>0</v>
      </c>
      <c r="AM2114">
        <v>1</v>
      </c>
      <c r="AN2114">
        <v>2</v>
      </c>
      <c r="AO2114">
        <v>0</v>
      </c>
      <c r="AQ2114">
        <v>1</v>
      </c>
      <c r="AR2114">
        <v>1</v>
      </c>
      <c r="AS2114">
        <v>1</v>
      </c>
      <c r="AT2114">
        <v>1</v>
      </c>
      <c r="AU2114">
        <v>2</v>
      </c>
      <c r="AV2114">
        <v>0</v>
      </c>
      <c r="AW2114" t="s">
        <v>1382</v>
      </c>
      <c r="AX2114" t="s">
        <v>1382</v>
      </c>
      <c r="BA2114" s="14" t="s">
        <v>2765</v>
      </c>
      <c r="BB2114" s="6" t="s">
        <v>1502</v>
      </c>
      <c r="BG2114" s="9"/>
      <c r="BI2114" t="s">
        <v>3146</v>
      </c>
    </row>
    <row r="2115" spans="1:61" x14ac:dyDescent="0.25">
      <c r="A2115" s="23" t="s">
        <v>658</v>
      </c>
      <c r="B2115" t="s">
        <v>767</v>
      </c>
      <c r="C2115" t="str">
        <f>VLOOKUP(Tabelle1[[#This Row],[bank_name]],list_all_banks!$B$1:$C$691,2,FALSE)</f>
        <v>FR493455042</v>
      </c>
      <c r="D2115" s="6" t="s">
        <v>768</v>
      </c>
      <c r="E2115" s="42" t="str">
        <f t="shared" si="33"/>
        <v>31.12.2015</v>
      </c>
      <c r="F2115">
        <v>2015</v>
      </c>
      <c r="G2115">
        <v>1</v>
      </c>
      <c r="H2115">
        <v>2</v>
      </c>
      <c r="I2115" t="s">
        <v>1382</v>
      </c>
      <c r="J2115">
        <v>2</v>
      </c>
      <c r="K2115" t="s">
        <v>1366</v>
      </c>
      <c r="L2115">
        <v>0</v>
      </c>
      <c r="M2115" t="s">
        <v>14</v>
      </c>
      <c r="N2115" t="s">
        <v>19</v>
      </c>
      <c r="P2115">
        <v>0</v>
      </c>
      <c r="Q2115">
        <v>0</v>
      </c>
      <c r="R2115">
        <v>0</v>
      </c>
      <c r="S2115">
        <v>0</v>
      </c>
      <c r="U2115">
        <v>0</v>
      </c>
      <c r="V2115">
        <v>1</v>
      </c>
      <c r="W2115" t="s">
        <v>20</v>
      </c>
      <c r="Y2115" t="s">
        <v>1753</v>
      </c>
      <c r="Z2115">
        <v>71</v>
      </c>
      <c r="AA2115">
        <v>341</v>
      </c>
      <c r="AB2115">
        <v>30</v>
      </c>
      <c r="AC2115" t="s">
        <v>20</v>
      </c>
      <c r="AD2115" t="s">
        <v>20</v>
      </c>
      <c r="AE2115" t="s">
        <v>20</v>
      </c>
      <c r="AF2115">
        <v>14</v>
      </c>
      <c r="AG2115" t="s">
        <v>20</v>
      </c>
      <c r="AH2115" t="s">
        <v>20</v>
      </c>
      <c r="AI2115">
        <v>0</v>
      </c>
      <c r="AK2115">
        <v>1</v>
      </c>
      <c r="AL2115">
        <v>0</v>
      </c>
      <c r="AM2115">
        <v>1</v>
      </c>
      <c r="AN2115">
        <v>2</v>
      </c>
      <c r="AO2115">
        <v>0</v>
      </c>
      <c r="AQ2115">
        <v>1</v>
      </c>
      <c r="AR2115">
        <v>1</v>
      </c>
      <c r="AS2115">
        <v>1</v>
      </c>
      <c r="AT2115">
        <v>1</v>
      </c>
      <c r="AU2115">
        <v>2</v>
      </c>
      <c r="AV2115">
        <v>0</v>
      </c>
      <c r="AW2115" t="s">
        <v>1382</v>
      </c>
      <c r="AX2115" t="s">
        <v>1382</v>
      </c>
      <c r="BA2115" s="14" t="s">
        <v>2765</v>
      </c>
      <c r="BB2115" s="6" t="s">
        <v>1502</v>
      </c>
      <c r="BG2115" s="9"/>
      <c r="BI2115" t="s">
        <v>3146</v>
      </c>
    </row>
    <row r="2116" spans="1:61" x14ac:dyDescent="0.25">
      <c r="A2116" s="51" t="s">
        <v>658</v>
      </c>
      <c r="B2116" s="9" t="s">
        <v>767</v>
      </c>
      <c r="C2116" s="9" t="str">
        <f>VLOOKUP(Tabelle1[[#This Row],[bank_name]],list_all_banks!$B$1:$C$691,2,FALSE)</f>
        <v>FR493455042</v>
      </c>
      <c r="D2116" s="6" t="s">
        <v>768</v>
      </c>
      <c r="E2116" s="42" t="str">
        <f t="shared" si="33"/>
        <v>31.12.2015</v>
      </c>
      <c r="F2116" s="9">
        <v>2015</v>
      </c>
      <c r="G2116" s="9">
        <v>1</v>
      </c>
      <c r="H2116" s="9">
        <v>2</v>
      </c>
      <c r="I2116" s="9" t="s">
        <v>1382</v>
      </c>
      <c r="J2116" s="9">
        <v>2</v>
      </c>
      <c r="K2116" s="9" t="s">
        <v>1366</v>
      </c>
      <c r="L2116" s="9">
        <v>0</v>
      </c>
      <c r="M2116" s="9" t="s">
        <v>14</v>
      </c>
      <c r="N2116" s="9" t="s">
        <v>19</v>
      </c>
      <c r="P2116" s="9">
        <v>0</v>
      </c>
      <c r="Q2116" s="9">
        <v>0</v>
      </c>
      <c r="R2116" s="9">
        <v>0</v>
      </c>
      <c r="S2116" s="9">
        <v>0</v>
      </c>
      <c r="U2116" s="9">
        <v>0</v>
      </c>
      <c r="V2116" s="9">
        <v>1</v>
      </c>
      <c r="W2116" s="9" t="s">
        <v>20</v>
      </c>
      <c r="Y2116" s="9" t="s">
        <v>1754</v>
      </c>
      <c r="Z2116" s="9">
        <v>58</v>
      </c>
      <c r="AA2116" s="9">
        <v>296</v>
      </c>
      <c r="AB2116" s="9">
        <v>20</v>
      </c>
      <c r="AC2116" s="9" t="s">
        <v>20</v>
      </c>
      <c r="AD2116" s="9" t="s">
        <v>20</v>
      </c>
      <c r="AE2116" s="9" t="s">
        <v>20</v>
      </c>
      <c r="AF2116" s="9">
        <v>8</v>
      </c>
      <c r="AG2116" s="9" t="s">
        <v>20</v>
      </c>
      <c r="AH2116" s="9" t="s">
        <v>20</v>
      </c>
      <c r="AI2116" s="9">
        <v>0</v>
      </c>
      <c r="AK2116" s="9">
        <v>1</v>
      </c>
      <c r="AL2116" s="9">
        <v>0</v>
      </c>
      <c r="AM2116" s="9">
        <v>1</v>
      </c>
      <c r="AN2116" s="9">
        <v>2</v>
      </c>
      <c r="AO2116" s="9">
        <v>0</v>
      </c>
      <c r="AQ2116" s="9">
        <v>1</v>
      </c>
      <c r="AR2116" s="9">
        <v>1</v>
      </c>
      <c r="AS2116" s="9">
        <v>1</v>
      </c>
      <c r="AT2116" s="9">
        <v>1</v>
      </c>
      <c r="AU2116" s="9">
        <v>2</v>
      </c>
      <c r="AV2116" s="9">
        <v>0</v>
      </c>
      <c r="AW2116" s="9" t="s">
        <v>1382</v>
      </c>
      <c r="AX2116" s="9" t="s">
        <v>1382</v>
      </c>
      <c r="BA2116" s="63" t="s">
        <v>2765</v>
      </c>
      <c r="BB2116" s="6" t="s">
        <v>1502</v>
      </c>
      <c r="BG2116" s="9"/>
      <c r="BI2116" t="s">
        <v>3146</v>
      </c>
    </row>
    <row r="2117" spans="1:61" x14ac:dyDescent="0.25">
      <c r="A2117" s="23" t="s">
        <v>658</v>
      </c>
      <c r="B2117" s="9" t="s">
        <v>767</v>
      </c>
      <c r="C2117" t="str">
        <f>VLOOKUP(Tabelle1[[#This Row],[bank_name]],list_all_banks!$B$1:$C$691,2,FALSE)</f>
        <v>FR493455042</v>
      </c>
      <c r="D2117" s="6" t="s">
        <v>768</v>
      </c>
      <c r="E2117" s="42" t="str">
        <f t="shared" si="33"/>
        <v>31.12.2015</v>
      </c>
      <c r="F2117">
        <v>2015</v>
      </c>
      <c r="G2117">
        <v>1</v>
      </c>
      <c r="H2117">
        <v>2</v>
      </c>
      <c r="I2117" t="s">
        <v>1382</v>
      </c>
      <c r="J2117">
        <v>2</v>
      </c>
      <c r="K2117" t="s">
        <v>1366</v>
      </c>
      <c r="L2117">
        <v>0</v>
      </c>
      <c r="M2117" t="s">
        <v>14</v>
      </c>
      <c r="N2117" t="s">
        <v>19</v>
      </c>
      <c r="P2117">
        <v>0</v>
      </c>
      <c r="Q2117">
        <v>0</v>
      </c>
      <c r="R2117">
        <v>0</v>
      </c>
      <c r="S2117">
        <v>0</v>
      </c>
      <c r="U2117">
        <v>0</v>
      </c>
      <c r="V2117">
        <v>1</v>
      </c>
      <c r="W2117" t="s">
        <v>20</v>
      </c>
      <c r="Y2117" t="s">
        <v>1659</v>
      </c>
      <c r="Z2117">
        <v>75</v>
      </c>
      <c r="AA2117">
        <v>181</v>
      </c>
      <c r="AB2117">
        <v>29</v>
      </c>
      <c r="AC2117" t="s">
        <v>20</v>
      </c>
      <c r="AD2117" t="s">
        <v>20</v>
      </c>
      <c r="AE2117" t="s">
        <v>20</v>
      </c>
      <c r="AF2117">
        <v>4</v>
      </c>
      <c r="AG2117" t="s">
        <v>20</v>
      </c>
      <c r="AH2117" t="s">
        <v>20</v>
      </c>
      <c r="AI2117">
        <v>0</v>
      </c>
      <c r="AK2117">
        <v>1</v>
      </c>
      <c r="AL2117">
        <v>0</v>
      </c>
      <c r="AM2117">
        <v>1</v>
      </c>
      <c r="AN2117">
        <v>2</v>
      </c>
      <c r="AO2117">
        <v>0</v>
      </c>
      <c r="AQ2117">
        <v>1</v>
      </c>
      <c r="AR2117">
        <v>1</v>
      </c>
      <c r="AS2117">
        <v>1</v>
      </c>
      <c r="AT2117">
        <v>1</v>
      </c>
      <c r="AU2117">
        <v>2</v>
      </c>
      <c r="AV2117">
        <v>0</v>
      </c>
      <c r="AW2117" t="s">
        <v>1382</v>
      </c>
      <c r="AX2117" t="s">
        <v>1382</v>
      </c>
      <c r="BA2117" s="14" t="s">
        <v>2765</v>
      </c>
      <c r="BB2117" s="6" t="s">
        <v>1502</v>
      </c>
      <c r="BG2117" s="9"/>
      <c r="BI2117" t="s">
        <v>3146</v>
      </c>
    </row>
    <row r="2118" spans="1:61" x14ac:dyDescent="0.25">
      <c r="A2118" s="23" t="s">
        <v>658</v>
      </c>
      <c r="B2118" t="s">
        <v>767</v>
      </c>
      <c r="C2118" t="str">
        <f>VLOOKUP(Tabelle1[[#This Row],[bank_name]],list_all_banks!$B$1:$C$691,2,FALSE)</f>
        <v>FR493455042</v>
      </c>
      <c r="D2118" s="6" t="s">
        <v>768</v>
      </c>
      <c r="E2118" s="42" t="str">
        <f t="shared" si="33"/>
        <v>31.12.2015</v>
      </c>
      <c r="F2118">
        <v>2015</v>
      </c>
      <c r="G2118">
        <v>1</v>
      </c>
      <c r="H2118">
        <v>2</v>
      </c>
      <c r="I2118" t="s">
        <v>1382</v>
      </c>
      <c r="J2118">
        <v>2</v>
      </c>
      <c r="K2118" t="s">
        <v>1366</v>
      </c>
      <c r="L2118">
        <v>0</v>
      </c>
      <c r="M2118" t="s">
        <v>14</v>
      </c>
      <c r="N2118" t="s">
        <v>19</v>
      </c>
      <c r="P2118">
        <v>0</v>
      </c>
      <c r="Q2118">
        <v>0</v>
      </c>
      <c r="R2118">
        <v>0</v>
      </c>
      <c r="S2118">
        <v>0</v>
      </c>
      <c r="U2118">
        <v>0</v>
      </c>
      <c r="V2118">
        <v>1</v>
      </c>
      <c r="W2118" t="s">
        <v>20</v>
      </c>
      <c r="Y2118" t="s">
        <v>1698</v>
      </c>
      <c r="Z2118">
        <v>2</v>
      </c>
      <c r="AA2118">
        <v>20</v>
      </c>
      <c r="AB2118">
        <v>1</v>
      </c>
      <c r="AC2118" t="s">
        <v>20</v>
      </c>
      <c r="AD2118" t="s">
        <v>20</v>
      </c>
      <c r="AE2118" t="s">
        <v>20</v>
      </c>
      <c r="AF2118">
        <v>0</v>
      </c>
      <c r="AG2118" t="s">
        <v>20</v>
      </c>
      <c r="AH2118" t="s">
        <v>20</v>
      </c>
      <c r="AI2118">
        <v>0</v>
      </c>
      <c r="AK2118">
        <v>1</v>
      </c>
      <c r="AL2118">
        <v>0</v>
      </c>
      <c r="AM2118">
        <v>1</v>
      </c>
      <c r="AN2118">
        <v>2</v>
      </c>
      <c r="AO2118">
        <v>0</v>
      </c>
      <c r="AQ2118">
        <v>1</v>
      </c>
      <c r="AR2118">
        <v>1</v>
      </c>
      <c r="AS2118">
        <v>1</v>
      </c>
      <c r="AT2118">
        <v>1</v>
      </c>
      <c r="AU2118">
        <v>2</v>
      </c>
      <c r="AV2118">
        <v>0</v>
      </c>
      <c r="AW2118" t="s">
        <v>1382</v>
      </c>
      <c r="AX2118" t="s">
        <v>1382</v>
      </c>
      <c r="BA2118" s="14" t="s">
        <v>2765</v>
      </c>
      <c r="BB2118" s="6" t="s">
        <v>1502</v>
      </c>
      <c r="BG2118" s="9"/>
      <c r="BI2118" t="s">
        <v>3146</v>
      </c>
    </row>
    <row r="2119" spans="1:61" x14ac:dyDescent="0.25">
      <c r="A2119" s="23" t="s">
        <v>658</v>
      </c>
      <c r="B2119" t="s">
        <v>767</v>
      </c>
      <c r="C2119" t="str">
        <f>VLOOKUP(Tabelle1[[#This Row],[bank_name]],list_all_banks!$B$1:$C$691,2,FALSE)</f>
        <v>FR493455042</v>
      </c>
      <c r="D2119" s="6" t="s">
        <v>768</v>
      </c>
      <c r="E2119" s="42" t="str">
        <f t="shared" si="33"/>
        <v>31.12.2015</v>
      </c>
      <c r="F2119">
        <v>2015</v>
      </c>
      <c r="G2119">
        <v>1</v>
      </c>
      <c r="H2119">
        <v>2</v>
      </c>
      <c r="I2119" t="s">
        <v>1382</v>
      </c>
      <c r="J2119">
        <v>2</v>
      </c>
      <c r="K2119" t="s">
        <v>1366</v>
      </c>
      <c r="L2119">
        <v>0</v>
      </c>
      <c r="M2119" t="s">
        <v>14</v>
      </c>
      <c r="N2119" t="s">
        <v>19</v>
      </c>
      <c r="P2119">
        <v>0</v>
      </c>
      <c r="Q2119">
        <v>0</v>
      </c>
      <c r="R2119">
        <v>0</v>
      </c>
      <c r="S2119">
        <v>0</v>
      </c>
      <c r="U2119">
        <v>0</v>
      </c>
      <c r="V2119">
        <v>1</v>
      </c>
      <c r="W2119" t="s">
        <v>20</v>
      </c>
      <c r="Y2119" t="s">
        <v>1733</v>
      </c>
      <c r="Z2119">
        <v>0</v>
      </c>
      <c r="AA2119">
        <v>83</v>
      </c>
      <c r="AB2119">
        <v>0</v>
      </c>
      <c r="AC2119" t="s">
        <v>20</v>
      </c>
      <c r="AD2119" t="s">
        <v>20</v>
      </c>
      <c r="AE2119" t="s">
        <v>20</v>
      </c>
      <c r="AF2119">
        <v>0</v>
      </c>
      <c r="AG2119" t="s">
        <v>20</v>
      </c>
      <c r="AH2119" t="s">
        <v>20</v>
      </c>
      <c r="AI2119">
        <v>0</v>
      </c>
      <c r="AK2119">
        <v>1</v>
      </c>
      <c r="AL2119">
        <v>0</v>
      </c>
      <c r="AM2119">
        <v>1</v>
      </c>
      <c r="AN2119">
        <v>2</v>
      </c>
      <c r="AO2119">
        <v>0</v>
      </c>
      <c r="AQ2119">
        <v>1</v>
      </c>
      <c r="AR2119">
        <v>1</v>
      </c>
      <c r="AS2119">
        <v>1</v>
      </c>
      <c r="AT2119">
        <v>1</v>
      </c>
      <c r="AU2119">
        <v>2</v>
      </c>
      <c r="AV2119">
        <v>0</v>
      </c>
      <c r="AW2119" t="s">
        <v>1382</v>
      </c>
      <c r="AX2119" t="s">
        <v>1382</v>
      </c>
      <c r="BA2119" s="14" t="s">
        <v>2765</v>
      </c>
      <c r="BB2119" s="6" t="s">
        <v>1502</v>
      </c>
      <c r="BG2119" s="9"/>
      <c r="BI2119" t="s">
        <v>3146</v>
      </c>
    </row>
    <row r="2120" spans="1:61" x14ac:dyDescent="0.25">
      <c r="A2120" s="23" t="s">
        <v>658</v>
      </c>
      <c r="B2120" t="s">
        <v>767</v>
      </c>
      <c r="C2120" t="str">
        <f>VLOOKUP(Tabelle1[[#This Row],[bank_name]],list_all_banks!$B$1:$C$691,2,FALSE)</f>
        <v>FR493455042</v>
      </c>
      <c r="D2120" s="6" t="s">
        <v>768</v>
      </c>
      <c r="E2120" s="42" t="str">
        <f t="shared" si="33"/>
        <v>31.12.2015</v>
      </c>
      <c r="F2120">
        <v>2015</v>
      </c>
      <c r="G2120">
        <v>1</v>
      </c>
      <c r="H2120">
        <v>2</v>
      </c>
      <c r="I2120" t="s">
        <v>1382</v>
      </c>
      <c r="J2120">
        <v>2</v>
      </c>
      <c r="K2120" t="s">
        <v>1366</v>
      </c>
      <c r="L2120">
        <v>0</v>
      </c>
      <c r="M2120" t="s">
        <v>14</v>
      </c>
      <c r="N2120" t="s">
        <v>19</v>
      </c>
      <c r="P2120">
        <v>0</v>
      </c>
      <c r="Q2120">
        <v>0</v>
      </c>
      <c r="R2120">
        <v>0</v>
      </c>
      <c r="S2120">
        <v>0</v>
      </c>
      <c r="U2120">
        <v>0</v>
      </c>
      <c r="V2120">
        <v>1</v>
      </c>
      <c r="W2120" t="s">
        <v>20</v>
      </c>
      <c r="Y2120" t="s">
        <v>1755</v>
      </c>
      <c r="Z2120">
        <v>11</v>
      </c>
      <c r="AA2120">
        <v>118</v>
      </c>
      <c r="AB2120">
        <v>5</v>
      </c>
      <c r="AC2120" t="s">
        <v>20</v>
      </c>
      <c r="AD2120" t="s">
        <v>20</v>
      </c>
      <c r="AE2120" t="s">
        <v>20</v>
      </c>
      <c r="AF2120">
        <v>0</v>
      </c>
      <c r="AG2120" t="s">
        <v>20</v>
      </c>
      <c r="AH2120" t="s">
        <v>20</v>
      </c>
      <c r="AI2120">
        <v>0</v>
      </c>
      <c r="AK2120">
        <v>1</v>
      </c>
      <c r="AL2120">
        <v>0</v>
      </c>
      <c r="AM2120">
        <v>1</v>
      </c>
      <c r="AN2120">
        <v>2</v>
      </c>
      <c r="AO2120">
        <v>0</v>
      </c>
      <c r="AQ2120">
        <v>1</v>
      </c>
      <c r="AR2120">
        <v>1</v>
      </c>
      <c r="AS2120">
        <v>1</v>
      </c>
      <c r="AT2120">
        <v>1</v>
      </c>
      <c r="AU2120">
        <v>2</v>
      </c>
      <c r="AV2120">
        <v>0</v>
      </c>
      <c r="AW2120" t="s">
        <v>1382</v>
      </c>
      <c r="AX2120" t="s">
        <v>1382</v>
      </c>
      <c r="BA2120" s="14" t="s">
        <v>2765</v>
      </c>
      <c r="BB2120" s="6" t="s">
        <v>1502</v>
      </c>
      <c r="BG2120" s="9"/>
      <c r="BI2120" t="s">
        <v>3146</v>
      </c>
    </row>
    <row r="2121" spans="1:61" x14ac:dyDescent="0.25">
      <c r="A2121" s="51" t="s">
        <v>658</v>
      </c>
      <c r="B2121" s="9" t="s">
        <v>767</v>
      </c>
      <c r="C2121" s="9" t="str">
        <f>VLOOKUP(Tabelle1[[#This Row],[bank_name]],list_all_banks!$B$1:$C$691,2,FALSE)</f>
        <v>FR493455042</v>
      </c>
      <c r="D2121" s="6" t="s">
        <v>768</v>
      </c>
      <c r="E2121" s="42" t="str">
        <f t="shared" si="33"/>
        <v>31.12.2015</v>
      </c>
      <c r="F2121" s="9">
        <v>2015</v>
      </c>
      <c r="G2121" s="9">
        <v>1</v>
      </c>
      <c r="H2121" s="9">
        <v>2</v>
      </c>
      <c r="I2121" s="9" t="s">
        <v>1382</v>
      </c>
      <c r="J2121" s="9">
        <v>2</v>
      </c>
      <c r="K2121" s="9" t="s">
        <v>1366</v>
      </c>
      <c r="L2121" s="9">
        <v>0</v>
      </c>
      <c r="M2121" s="9" t="s">
        <v>14</v>
      </c>
      <c r="N2121" s="9" t="s">
        <v>19</v>
      </c>
      <c r="P2121" s="9">
        <v>0</v>
      </c>
      <c r="Q2121" s="9">
        <v>0</v>
      </c>
      <c r="R2121" s="9">
        <v>0</v>
      </c>
      <c r="S2121" s="9">
        <v>0</v>
      </c>
      <c r="U2121" s="9">
        <v>0</v>
      </c>
      <c r="V2121" s="9">
        <v>1</v>
      </c>
      <c r="W2121" s="9" t="s">
        <v>20</v>
      </c>
      <c r="Y2121" s="9" t="s">
        <v>1734</v>
      </c>
      <c r="Z2121" s="9">
        <v>2</v>
      </c>
      <c r="AA2121" s="9">
        <v>53</v>
      </c>
      <c r="AB2121" s="9">
        <v>2</v>
      </c>
      <c r="AC2121" s="9" t="s">
        <v>20</v>
      </c>
      <c r="AD2121" s="9" t="s">
        <v>20</v>
      </c>
      <c r="AE2121" s="9" t="s">
        <v>20</v>
      </c>
      <c r="AF2121" s="9">
        <v>0</v>
      </c>
      <c r="AG2121" s="9" t="s">
        <v>20</v>
      </c>
      <c r="AH2121" s="9" t="s">
        <v>20</v>
      </c>
      <c r="AI2121" s="9">
        <v>0</v>
      </c>
      <c r="AK2121" s="9">
        <v>1</v>
      </c>
      <c r="AL2121" s="9">
        <v>0</v>
      </c>
      <c r="AM2121" s="9">
        <v>1</v>
      </c>
      <c r="AN2121" s="9">
        <v>2</v>
      </c>
      <c r="AO2121" s="9">
        <v>0</v>
      </c>
      <c r="AQ2121" s="9">
        <v>1</v>
      </c>
      <c r="AR2121" s="9">
        <v>1</v>
      </c>
      <c r="AS2121" s="9">
        <v>1</v>
      </c>
      <c r="AT2121" s="9">
        <v>1</v>
      </c>
      <c r="AU2121" s="9">
        <v>2</v>
      </c>
      <c r="AV2121" s="9">
        <v>0</v>
      </c>
      <c r="AW2121" s="9" t="s">
        <v>1382</v>
      </c>
      <c r="AX2121" s="9" t="s">
        <v>1382</v>
      </c>
      <c r="BA2121" s="63" t="s">
        <v>2765</v>
      </c>
      <c r="BB2121" s="6" t="s">
        <v>1502</v>
      </c>
      <c r="BG2121" s="9"/>
      <c r="BI2121" t="s">
        <v>3146</v>
      </c>
    </row>
    <row r="2122" spans="1:61" s="44" customFormat="1" ht="15.75" thickBot="1" x14ac:dyDescent="0.3">
      <c r="A2122" s="43" t="s">
        <v>658</v>
      </c>
      <c r="B2122" s="44" t="s">
        <v>767</v>
      </c>
      <c r="C2122" s="44" t="str">
        <f>VLOOKUP(Tabelle1[[#This Row],[bank_name]],list_all_banks!$B$1:$C$691,2,FALSE)</f>
        <v>FR493455042</v>
      </c>
      <c r="D2122" s="45" t="s">
        <v>768</v>
      </c>
      <c r="E2122" s="46" t="str">
        <f t="shared" si="33"/>
        <v>31.12.2015</v>
      </c>
      <c r="F2122" s="44">
        <v>2015</v>
      </c>
      <c r="G2122" s="44">
        <v>1</v>
      </c>
      <c r="H2122" s="44">
        <v>2</v>
      </c>
      <c r="I2122" s="44" t="s">
        <v>1382</v>
      </c>
      <c r="J2122" s="44">
        <v>2</v>
      </c>
      <c r="K2122" s="44" t="s">
        <v>1366</v>
      </c>
      <c r="L2122" s="44">
        <v>0</v>
      </c>
      <c r="M2122" s="44" t="s">
        <v>14</v>
      </c>
      <c r="N2122" s="44" t="s">
        <v>19</v>
      </c>
      <c r="O2122" s="45"/>
      <c r="P2122" s="44">
        <v>0</v>
      </c>
      <c r="Q2122" s="44">
        <v>0</v>
      </c>
      <c r="R2122" s="44">
        <v>0</v>
      </c>
      <c r="S2122" s="44">
        <v>0</v>
      </c>
      <c r="T2122" s="45"/>
      <c r="U2122" s="44">
        <v>0</v>
      </c>
      <c r="V2122" s="44">
        <v>1</v>
      </c>
      <c r="W2122" s="44" t="s">
        <v>20</v>
      </c>
      <c r="X2122" s="45"/>
      <c r="Y2122" s="44" t="s">
        <v>1650</v>
      </c>
      <c r="Z2122" s="44">
        <v>2548</v>
      </c>
      <c r="AA2122" s="44">
        <v>2796</v>
      </c>
      <c r="AB2122" s="44">
        <v>841</v>
      </c>
      <c r="AC2122" s="44" t="s">
        <v>20</v>
      </c>
      <c r="AD2122" s="44" t="s">
        <v>20</v>
      </c>
      <c r="AE2122" s="44" t="s">
        <v>20</v>
      </c>
      <c r="AF2122" s="44">
        <v>343</v>
      </c>
      <c r="AG2122" s="44" t="s">
        <v>20</v>
      </c>
      <c r="AH2122" s="44" t="s">
        <v>20</v>
      </c>
      <c r="AI2122" s="44">
        <v>0</v>
      </c>
      <c r="AJ2122" s="45"/>
      <c r="AK2122" s="44">
        <v>1</v>
      </c>
      <c r="AL2122" s="44">
        <v>0</v>
      </c>
      <c r="AM2122" s="44">
        <v>1</v>
      </c>
      <c r="AN2122" s="44">
        <v>2</v>
      </c>
      <c r="AO2122" s="44">
        <v>0</v>
      </c>
      <c r="AP2122" s="45"/>
      <c r="AQ2122" s="44">
        <v>1</v>
      </c>
      <c r="AR2122" s="44">
        <v>1</v>
      </c>
      <c r="AS2122" s="44">
        <v>1</v>
      </c>
      <c r="AT2122" s="44">
        <v>1</v>
      </c>
      <c r="AU2122" s="44">
        <v>2</v>
      </c>
      <c r="AV2122" s="44">
        <v>0</v>
      </c>
      <c r="AW2122" s="44" t="s">
        <v>1382</v>
      </c>
      <c r="AX2122" s="44" t="s">
        <v>1382</v>
      </c>
      <c r="AY2122" s="45"/>
      <c r="AZ2122" s="46"/>
      <c r="BA2122" s="47" t="s">
        <v>2765</v>
      </c>
      <c r="BB2122" s="45" t="s">
        <v>1502</v>
      </c>
      <c r="BH2122" s="45"/>
      <c r="BI2122" t="s">
        <v>3146</v>
      </c>
    </row>
    <row r="2123" spans="1:61" x14ac:dyDescent="0.25">
      <c r="A2123" s="23" t="s">
        <v>658</v>
      </c>
      <c r="B2123" t="s">
        <v>767</v>
      </c>
      <c r="C2123" t="str">
        <f>VLOOKUP(Tabelle1[[#This Row],[bank_name]],list_all_banks!$B$1:$C$691,2,FALSE)</f>
        <v>FR493455042</v>
      </c>
      <c r="D2123" s="6" t="s">
        <v>768</v>
      </c>
      <c r="E2123" s="42" t="str">
        <f t="shared" si="33"/>
        <v>31.12.2016</v>
      </c>
      <c r="F2123">
        <v>2016</v>
      </c>
      <c r="G2123">
        <v>1</v>
      </c>
      <c r="H2123">
        <v>2</v>
      </c>
      <c r="I2123" t="s">
        <v>1382</v>
      </c>
      <c r="J2123">
        <v>2</v>
      </c>
      <c r="K2123" t="s">
        <v>1366</v>
      </c>
      <c r="L2123">
        <v>0</v>
      </c>
      <c r="M2123" t="s">
        <v>14</v>
      </c>
      <c r="N2123" t="s">
        <v>19</v>
      </c>
      <c r="P2123">
        <v>0</v>
      </c>
      <c r="Q2123">
        <v>0</v>
      </c>
      <c r="R2123">
        <v>0</v>
      </c>
      <c r="S2123">
        <v>0</v>
      </c>
      <c r="U2123">
        <v>0</v>
      </c>
      <c r="V2123">
        <v>1</v>
      </c>
      <c r="W2123" t="s">
        <v>20</v>
      </c>
      <c r="X2123" s="6" t="s">
        <v>2810</v>
      </c>
      <c r="Y2123" t="s">
        <v>820</v>
      </c>
      <c r="Z2123">
        <v>389</v>
      </c>
      <c r="AA2123">
        <v>643</v>
      </c>
      <c r="AB2123">
        <v>191</v>
      </c>
      <c r="AC2123" t="s">
        <v>20</v>
      </c>
      <c r="AD2123" t="s">
        <v>20</v>
      </c>
      <c r="AE2123" t="s">
        <v>20</v>
      </c>
      <c r="AF2123">
        <v>122</v>
      </c>
      <c r="AG2123" t="s">
        <v>20</v>
      </c>
      <c r="AH2123" t="s">
        <v>20</v>
      </c>
      <c r="AI2123">
        <v>0</v>
      </c>
      <c r="AK2123">
        <v>1</v>
      </c>
      <c r="AL2123">
        <v>0</v>
      </c>
      <c r="AM2123">
        <v>1</v>
      </c>
      <c r="AN2123">
        <v>2</v>
      </c>
      <c r="AO2123">
        <v>0</v>
      </c>
      <c r="AQ2123">
        <v>1</v>
      </c>
      <c r="AR2123">
        <v>1</v>
      </c>
      <c r="AS2123">
        <v>1</v>
      </c>
      <c r="AT2123">
        <v>1</v>
      </c>
      <c r="AU2123">
        <v>2</v>
      </c>
      <c r="AV2123">
        <v>0</v>
      </c>
      <c r="AW2123" t="s">
        <v>1382</v>
      </c>
      <c r="AX2123" t="s">
        <v>1382</v>
      </c>
      <c r="BA2123" s="50" t="s">
        <v>2766</v>
      </c>
      <c r="BB2123" s="65" t="s">
        <v>1503</v>
      </c>
      <c r="BG2123" s="9"/>
      <c r="BI2123" t="s">
        <v>3146</v>
      </c>
    </row>
    <row r="2124" spans="1:61" x14ac:dyDescent="0.25">
      <c r="A2124" s="51" t="s">
        <v>658</v>
      </c>
      <c r="B2124" s="9" t="s">
        <v>767</v>
      </c>
      <c r="C2124" s="9" t="str">
        <f>VLOOKUP(Tabelle1[[#This Row],[bank_name]],list_all_banks!$B$1:$C$691,2,FALSE)</f>
        <v>FR493455042</v>
      </c>
      <c r="D2124" s="6" t="s">
        <v>768</v>
      </c>
      <c r="E2124" s="42" t="str">
        <f t="shared" si="33"/>
        <v>31.12.2016</v>
      </c>
      <c r="F2124" s="9">
        <v>2016</v>
      </c>
      <c r="G2124" s="9">
        <v>1</v>
      </c>
      <c r="H2124" s="9">
        <v>2</v>
      </c>
      <c r="I2124" s="9" t="s">
        <v>1382</v>
      </c>
      <c r="J2124" s="9">
        <v>2</v>
      </c>
      <c r="K2124" s="9" t="s">
        <v>1366</v>
      </c>
      <c r="L2124" s="9">
        <v>0</v>
      </c>
      <c r="M2124" s="9" t="s">
        <v>14</v>
      </c>
      <c r="N2124" s="9" t="s">
        <v>19</v>
      </c>
      <c r="P2124" s="9">
        <v>0</v>
      </c>
      <c r="Q2124" s="9">
        <v>0</v>
      </c>
      <c r="R2124" s="9">
        <v>0</v>
      </c>
      <c r="S2124" s="9">
        <v>0</v>
      </c>
      <c r="U2124" s="9">
        <v>0</v>
      </c>
      <c r="V2124" s="9">
        <v>1</v>
      </c>
      <c r="W2124" s="9" t="s">
        <v>20</v>
      </c>
      <c r="Y2124" s="9" t="s">
        <v>1656</v>
      </c>
      <c r="Z2124" s="9">
        <v>3</v>
      </c>
      <c r="AA2124" s="9">
        <v>0</v>
      </c>
      <c r="AB2124" s="9">
        <v>3</v>
      </c>
      <c r="AC2124" s="9" t="s">
        <v>20</v>
      </c>
      <c r="AD2124" s="9" t="s">
        <v>20</v>
      </c>
      <c r="AE2124" s="9" t="s">
        <v>20</v>
      </c>
      <c r="AF2124" s="9">
        <v>0</v>
      </c>
      <c r="AG2124" s="9" t="s">
        <v>20</v>
      </c>
      <c r="AH2124" s="9" t="s">
        <v>20</v>
      </c>
      <c r="AI2124" s="9">
        <v>0</v>
      </c>
      <c r="AK2124" s="9">
        <v>1</v>
      </c>
      <c r="AL2124" s="9">
        <v>0</v>
      </c>
      <c r="AM2124" s="9">
        <v>1</v>
      </c>
      <c r="AN2124" s="9">
        <v>2</v>
      </c>
      <c r="AO2124" s="9">
        <v>0</v>
      </c>
      <c r="AQ2124" s="9">
        <v>1</v>
      </c>
      <c r="AR2124" s="9">
        <v>1</v>
      </c>
      <c r="AS2124" s="9">
        <v>1</v>
      </c>
      <c r="AT2124" s="9">
        <v>1</v>
      </c>
      <c r="AU2124" s="9">
        <v>2</v>
      </c>
      <c r="AV2124" s="9">
        <v>0</v>
      </c>
      <c r="AW2124" s="9" t="s">
        <v>1382</v>
      </c>
      <c r="AX2124" s="9" t="s">
        <v>1382</v>
      </c>
      <c r="BA2124" s="55" t="s">
        <v>2766</v>
      </c>
      <c r="BB2124" s="65" t="s">
        <v>1503</v>
      </c>
      <c r="BG2124" s="9"/>
      <c r="BI2124" t="s">
        <v>3146</v>
      </c>
    </row>
    <row r="2125" spans="1:61" x14ac:dyDescent="0.25">
      <c r="A2125" s="23" t="s">
        <v>658</v>
      </c>
      <c r="B2125" t="s">
        <v>767</v>
      </c>
      <c r="C2125" t="str">
        <f>VLOOKUP(Tabelle1[[#This Row],[bank_name]],list_all_banks!$B$1:$C$691,2,FALSE)</f>
        <v>FR493455042</v>
      </c>
      <c r="D2125" s="6" t="s">
        <v>768</v>
      </c>
      <c r="E2125" s="42" t="str">
        <f t="shared" si="33"/>
        <v>31.12.2016</v>
      </c>
      <c r="F2125">
        <v>2016</v>
      </c>
      <c r="G2125">
        <v>1</v>
      </c>
      <c r="H2125">
        <v>2</v>
      </c>
      <c r="I2125" t="s">
        <v>1382</v>
      </c>
      <c r="J2125">
        <v>2</v>
      </c>
      <c r="K2125" t="s">
        <v>1366</v>
      </c>
      <c r="L2125">
        <v>0</v>
      </c>
      <c r="M2125" t="s">
        <v>14</v>
      </c>
      <c r="N2125" t="s">
        <v>19</v>
      </c>
      <c r="P2125">
        <v>0</v>
      </c>
      <c r="Q2125">
        <v>0</v>
      </c>
      <c r="R2125">
        <v>0</v>
      </c>
      <c r="S2125">
        <v>0</v>
      </c>
      <c r="U2125">
        <v>0</v>
      </c>
      <c r="V2125">
        <v>1</v>
      </c>
      <c r="W2125" t="s">
        <v>20</v>
      </c>
      <c r="Y2125" t="s">
        <v>1</v>
      </c>
      <c r="Z2125">
        <v>172</v>
      </c>
      <c r="AA2125">
        <v>830</v>
      </c>
      <c r="AB2125">
        <v>15</v>
      </c>
      <c r="AC2125" t="s">
        <v>20</v>
      </c>
      <c r="AD2125" t="s">
        <v>20</v>
      </c>
      <c r="AE2125" t="s">
        <v>20</v>
      </c>
      <c r="AF2125">
        <v>4</v>
      </c>
      <c r="AG2125" t="s">
        <v>20</v>
      </c>
      <c r="AH2125" t="s">
        <v>20</v>
      </c>
      <c r="AI2125">
        <v>0</v>
      </c>
      <c r="AK2125">
        <v>1</v>
      </c>
      <c r="AL2125">
        <v>0</v>
      </c>
      <c r="AM2125">
        <v>1</v>
      </c>
      <c r="AN2125">
        <v>2</v>
      </c>
      <c r="AO2125">
        <v>0</v>
      </c>
      <c r="AQ2125">
        <v>1</v>
      </c>
      <c r="AR2125">
        <v>1</v>
      </c>
      <c r="AS2125">
        <v>1</v>
      </c>
      <c r="AT2125">
        <v>1</v>
      </c>
      <c r="AU2125">
        <v>2</v>
      </c>
      <c r="AV2125">
        <v>0</v>
      </c>
      <c r="AW2125" t="s">
        <v>1382</v>
      </c>
      <c r="AX2125" t="s">
        <v>1382</v>
      </c>
      <c r="BA2125" s="50" t="s">
        <v>2766</v>
      </c>
      <c r="BB2125" s="65" t="s">
        <v>1503</v>
      </c>
      <c r="BG2125" s="9"/>
      <c r="BI2125" t="s">
        <v>3146</v>
      </c>
    </row>
    <row r="2126" spans="1:61" x14ac:dyDescent="0.25">
      <c r="A2126" s="51" t="s">
        <v>658</v>
      </c>
      <c r="B2126" s="9" t="s">
        <v>767</v>
      </c>
      <c r="C2126" s="9" t="str">
        <f>VLOOKUP(Tabelle1[[#This Row],[bank_name]],list_all_banks!$B$1:$C$691,2,FALSE)</f>
        <v>FR493455042</v>
      </c>
      <c r="D2126" s="6" t="s">
        <v>768</v>
      </c>
      <c r="E2126" s="42" t="str">
        <f t="shared" si="33"/>
        <v>31.12.2016</v>
      </c>
      <c r="F2126" s="9">
        <v>2016</v>
      </c>
      <c r="G2126" s="9">
        <v>1</v>
      </c>
      <c r="H2126" s="9">
        <v>2</v>
      </c>
      <c r="I2126" s="9" t="s">
        <v>1382</v>
      </c>
      <c r="J2126" s="9">
        <v>2</v>
      </c>
      <c r="K2126" s="9" t="s">
        <v>1366</v>
      </c>
      <c r="L2126" s="9">
        <v>0</v>
      </c>
      <c r="M2126" s="9" t="s">
        <v>14</v>
      </c>
      <c r="N2126" s="9" t="s">
        <v>19</v>
      </c>
      <c r="P2126" s="9">
        <v>0</v>
      </c>
      <c r="Q2126" s="9">
        <v>0</v>
      </c>
      <c r="R2126" s="9">
        <v>0</v>
      </c>
      <c r="S2126" s="9">
        <v>0</v>
      </c>
      <c r="U2126" s="9">
        <v>0</v>
      </c>
      <c r="V2126" s="9">
        <v>1</v>
      </c>
      <c r="W2126" s="9" t="s">
        <v>20</v>
      </c>
      <c r="Y2126" s="9" t="s">
        <v>154</v>
      </c>
      <c r="Z2126" s="9">
        <v>23</v>
      </c>
      <c r="AA2126" s="9">
        <v>105</v>
      </c>
      <c r="AB2126" s="9">
        <v>7</v>
      </c>
      <c r="AC2126" s="9" t="s">
        <v>20</v>
      </c>
      <c r="AD2126" s="9" t="s">
        <v>20</v>
      </c>
      <c r="AE2126" s="9" t="s">
        <v>20</v>
      </c>
      <c r="AF2126" s="9">
        <v>2</v>
      </c>
      <c r="AG2126" s="9" t="s">
        <v>20</v>
      </c>
      <c r="AH2126" s="9" t="s">
        <v>20</v>
      </c>
      <c r="AI2126" s="9">
        <v>0</v>
      </c>
      <c r="AK2126" s="9">
        <v>1</v>
      </c>
      <c r="AL2126" s="9">
        <v>0</v>
      </c>
      <c r="AM2126" s="9">
        <v>1</v>
      </c>
      <c r="AN2126" s="9">
        <v>2</v>
      </c>
      <c r="AO2126" s="9">
        <v>0</v>
      </c>
      <c r="AQ2126" s="9">
        <v>1</v>
      </c>
      <c r="AR2126" s="9">
        <v>1</v>
      </c>
      <c r="AS2126" s="9">
        <v>1</v>
      </c>
      <c r="AT2126" s="9">
        <v>1</v>
      </c>
      <c r="AU2126" s="9">
        <v>2</v>
      </c>
      <c r="AV2126" s="9">
        <v>0</v>
      </c>
      <c r="AW2126" s="9" t="s">
        <v>1382</v>
      </c>
      <c r="AX2126" s="9" t="s">
        <v>1382</v>
      </c>
      <c r="BA2126" s="55" t="s">
        <v>2766</v>
      </c>
      <c r="BB2126" s="65" t="s">
        <v>1503</v>
      </c>
      <c r="BG2126" s="9"/>
      <c r="BI2126" t="s">
        <v>3146</v>
      </c>
    </row>
    <row r="2127" spans="1:61" x14ac:dyDescent="0.25">
      <c r="A2127" s="23" t="s">
        <v>658</v>
      </c>
      <c r="B2127" t="s">
        <v>767</v>
      </c>
      <c r="C2127" t="str">
        <f>VLOOKUP(Tabelle1[[#This Row],[bank_name]],list_all_banks!$B$1:$C$691,2,FALSE)</f>
        <v>FR493455042</v>
      </c>
      <c r="D2127" s="6" t="s">
        <v>768</v>
      </c>
      <c r="E2127" s="42" t="str">
        <f t="shared" si="33"/>
        <v>31.12.2016</v>
      </c>
      <c r="F2127">
        <v>2016</v>
      </c>
      <c r="G2127">
        <v>1</v>
      </c>
      <c r="H2127">
        <v>2</v>
      </c>
      <c r="I2127" t="s">
        <v>1382</v>
      </c>
      <c r="J2127">
        <v>2</v>
      </c>
      <c r="K2127" t="s">
        <v>1366</v>
      </c>
      <c r="L2127">
        <v>0</v>
      </c>
      <c r="M2127" t="s">
        <v>14</v>
      </c>
      <c r="N2127" t="s">
        <v>19</v>
      </c>
      <c r="P2127">
        <v>0</v>
      </c>
      <c r="Q2127">
        <v>0</v>
      </c>
      <c r="R2127">
        <v>0</v>
      </c>
      <c r="S2127">
        <v>0</v>
      </c>
      <c r="U2127">
        <v>0</v>
      </c>
      <c r="V2127">
        <v>1</v>
      </c>
      <c r="W2127" t="s">
        <v>20</v>
      </c>
      <c r="Y2127" t="s">
        <v>239</v>
      </c>
      <c r="Z2127">
        <v>15</v>
      </c>
      <c r="AA2127">
        <v>54</v>
      </c>
      <c r="AB2127">
        <v>8</v>
      </c>
      <c r="AC2127" t="s">
        <v>20</v>
      </c>
      <c r="AD2127" t="s">
        <v>20</v>
      </c>
      <c r="AE2127" t="s">
        <v>20</v>
      </c>
      <c r="AF2127">
        <v>1</v>
      </c>
      <c r="AG2127" t="s">
        <v>20</v>
      </c>
      <c r="AH2127" t="s">
        <v>20</v>
      </c>
      <c r="AI2127">
        <v>0</v>
      </c>
      <c r="AK2127">
        <v>1</v>
      </c>
      <c r="AL2127">
        <v>0</v>
      </c>
      <c r="AM2127">
        <v>1</v>
      </c>
      <c r="AN2127">
        <v>2</v>
      </c>
      <c r="AO2127">
        <v>0</v>
      </c>
      <c r="AQ2127">
        <v>1</v>
      </c>
      <c r="AR2127">
        <v>1</v>
      </c>
      <c r="AS2127">
        <v>1</v>
      </c>
      <c r="AT2127">
        <v>1</v>
      </c>
      <c r="AU2127">
        <v>2</v>
      </c>
      <c r="AV2127">
        <v>0</v>
      </c>
      <c r="AW2127" t="s">
        <v>1382</v>
      </c>
      <c r="AX2127" t="s">
        <v>1382</v>
      </c>
      <c r="BA2127" s="50" t="s">
        <v>2766</v>
      </c>
      <c r="BB2127" s="65" t="s">
        <v>1503</v>
      </c>
      <c r="BG2127" s="9"/>
      <c r="BI2127" t="s">
        <v>3146</v>
      </c>
    </row>
    <row r="2128" spans="1:61" x14ac:dyDescent="0.25">
      <c r="A2128" s="23" t="s">
        <v>658</v>
      </c>
      <c r="B2128" t="s">
        <v>767</v>
      </c>
      <c r="C2128" t="str">
        <f>VLOOKUP(Tabelle1[[#This Row],[bank_name]],list_all_banks!$B$1:$C$691,2,FALSE)</f>
        <v>FR493455042</v>
      </c>
      <c r="D2128" s="6" t="s">
        <v>768</v>
      </c>
      <c r="E2128" s="42" t="str">
        <f t="shared" si="33"/>
        <v>31.12.2016</v>
      </c>
      <c r="F2128">
        <v>2016</v>
      </c>
      <c r="G2128">
        <v>1</v>
      </c>
      <c r="H2128">
        <v>2</v>
      </c>
      <c r="I2128" t="s">
        <v>1382</v>
      </c>
      <c r="J2128">
        <v>2</v>
      </c>
      <c r="K2128" t="s">
        <v>1366</v>
      </c>
      <c r="L2128">
        <v>0</v>
      </c>
      <c r="M2128" t="s">
        <v>14</v>
      </c>
      <c r="N2128" t="s">
        <v>19</v>
      </c>
      <c r="P2128">
        <v>0</v>
      </c>
      <c r="Q2128">
        <v>0</v>
      </c>
      <c r="R2128">
        <v>0</v>
      </c>
      <c r="S2128">
        <v>0</v>
      </c>
      <c r="U2128">
        <v>0</v>
      </c>
      <c r="V2128">
        <v>1</v>
      </c>
      <c r="W2128" t="s">
        <v>20</v>
      </c>
      <c r="Y2128" t="s">
        <v>264</v>
      </c>
      <c r="Z2128">
        <v>1</v>
      </c>
      <c r="AA2128">
        <v>10</v>
      </c>
      <c r="AB2128">
        <v>1</v>
      </c>
      <c r="AC2128" t="s">
        <v>20</v>
      </c>
      <c r="AD2128" t="s">
        <v>20</v>
      </c>
      <c r="AE2128" t="s">
        <v>20</v>
      </c>
      <c r="AF2128">
        <v>0</v>
      </c>
      <c r="AG2128" t="s">
        <v>20</v>
      </c>
      <c r="AH2128" t="s">
        <v>20</v>
      </c>
      <c r="AI2128">
        <v>0</v>
      </c>
      <c r="AK2128">
        <v>1</v>
      </c>
      <c r="AL2128">
        <v>0</v>
      </c>
      <c r="AM2128">
        <v>1</v>
      </c>
      <c r="AN2128">
        <v>2</v>
      </c>
      <c r="AO2128">
        <v>0</v>
      </c>
      <c r="AQ2128">
        <v>1</v>
      </c>
      <c r="AR2128">
        <v>1</v>
      </c>
      <c r="AS2128">
        <v>1</v>
      </c>
      <c r="AT2128">
        <v>1</v>
      </c>
      <c r="AU2128">
        <v>2</v>
      </c>
      <c r="AV2128">
        <v>0</v>
      </c>
      <c r="AW2128" t="s">
        <v>1382</v>
      </c>
      <c r="AX2128" t="s">
        <v>1382</v>
      </c>
      <c r="BA2128" s="50" t="s">
        <v>2766</v>
      </c>
      <c r="BB2128" s="65" t="s">
        <v>1503</v>
      </c>
      <c r="BG2128" s="9"/>
      <c r="BI2128" t="s">
        <v>3146</v>
      </c>
    </row>
    <row r="2129" spans="1:61" x14ac:dyDescent="0.25">
      <c r="A2129" s="23" t="s">
        <v>658</v>
      </c>
      <c r="B2129" t="s">
        <v>767</v>
      </c>
      <c r="C2129" t="str">
        <f>VLOOKUP(Tabelle1[[#This Row],[bank_name]],list_all_banks!$B$1:$C$691,2,FALSE)</f>
        <v>FR493455042</v>
      </c>
      <c r="D2129" s="6" t="s">
        <v>768</v>
      </c>
      <c r="E2129" s="42" t="str">
        <f t="shared" si="33"/>
        <v>31.12.2016</v>
      </c>
      <c r="F2129">
        <v>2016</v>
      </c>
      <c r="G2129">
        <v>1</v>
      </c>
      <c r="H2129">
        <v>2</v>
      </c>
      <c r="I2129" t="s">
        <v>1382</v>
      </c>
      <c r="J2129">
        <v>2</v>
      </c>
      <c r="K2129" t="s">
        <v>1366</v>
      </c>
      <c r="L2129">
        <v>0</v>
      </c>
      <c r="M2129" t="s">
        <v>14</v>
      </c>
      <c r="N2129" t="s">
        <v>19</v>
      </c>
      <c r="P2129">
        <v>0</v>
      </c>
      <c r="Q2129">
        <v>0</v>
      </c>
      <c r="R2129">
        <v>0</v>
      </c>
      <c r="S2129">
        <v>0</v>
      </c>
      <c r="U2129">
        <v>0</v>
      </c>
      <c r="V2129">
        <v>1</v>
      </c>
      <c r="W2129" t="s">
        <v>20</v>
      </c>
      <c r="Y2129" t="s">
        <v>440</v>
      </c>
      <c r="Z2129">
        <v>12</v>
      </c>
      <c r="AA2129">
        <v>75</v>
      </c>
      <c r="AB2129">
        <v>2</v>
      </c>
      <c r="AC2129" t="s">
        <v>20</v>
      </c>
      <c r="AD2129" t="s">
        <v>20</v>
      </c>
      <c r="AE2129" t="s">
        <v>20</v>
      </c>
      <c r="AF2129">
        <v>0</v>
      </c>
      <c r="AG2129" t="s">
        <v>20</v>
      </c>
      <c r="AH2129" t="s">
        <v>20</v>
      </c>
      <c r="AI2129">
        <v>0</v>
      </c>
      <c r="AK2129">
        <v>1</v>
      </c>
      <c r="AL2129">
        <v>0</v>
      </c>
      <c r="AM2129">
        <v>1</v>
      </c>
      <c r="AN2129">
        <v>2</v>
      </c>
      <c r="AO2129">
        <v>0</v>
      </c>
      <c r="AQ2129">
        <v>1</v>
      </c>
      <c r="AR2129">
        <v>1</v>
      </c>
      <c r="AS2129">
        <v>1</v>
      </c>
      <c r="AT2129">
        <v>1</v>
      </c>
      <c r="AU2129">
        <v>2</v>
      </c>
      <c r="AV2129">
        <v>0</v>
      </c>
      <c r="AW2129" t="s">
        <v>1382</v>
      </c>
      <c r="AX2129" t="s">
        <v>1382</v>
      </c>
      <c r="BA2129" s="50" t="s">
        <v>2766</v>
      </c>
      <c r="BB2129" s="65" t="s">
        <v>1503</v>
      </c>
      <c r="BG2129" s="9"/>
      <c r="BI2129" t="s">
        <v>3146</v>
      </c>
    </row>
    <row r="2130" spans="1:61" x14ac:dyDescent="0.25">
      <c r="A2130" s="23" t="s">
        <v>658</v>
      </c>
      <c r="B2130" t="s">
        <v>767</v>
      </c>
      <c r="C2130" t="str">
        <f>VLOOKUP(Tabelle1[[#This Row],[bank_name]],list_all_banks!$B$1:$C$691,2,FALSE)</f>
        <v>FR493455042</v>
      </c>
      <c r="D2130" s="6" t="s">
        <v>768</v>
      </c>
      <c r="E2130" s="42" t="str">
        <f t="shared" si="33"/>
        <v>31.12.2016</v>
      </c>
      <c r="F2130">
        <v>2016</v>
      </c>
      <c r="G2130">
        <v>1</v>
      </c>
      <c r="H2130">
        <v>2</v>
      </c>
      <c r="I2130" t="s">
        <v>1382</v>
      </c>
      <c r="J2130">
        <v>2</v>
      </c>
      <c r="K2130" t="s">
        <v>1366</v>
      </c>
      <c r="L2130">
        <v>0</v>
      </c>
      <c r="M2130" t="s">
        <v>14</v>
      </c>
      <c r="N2130" t="s">
        <v>19</v>
      </c>
      <c r="P2130">
        <v>0</v>
      </c>
      <c r="Q2130">
        <v>0</v>
      </c>
      <c r="R2130">
        <v>0</v>
      </c>
      <c r="S2130">
        <v>0</v>
      </c>
      <c r="U2130">
        <v>0</v>
      </c>
      <c r="V2130">
        <v>1</v>
      </c>
      <c r="W2130" t="s">
        <v>20</v>
      </c>
      <c r="Y2130" t="s">
        <v>493</v>
      </c>
      <c r="Z2130">
        <v>106</v>
      </c>
      <c r="AA2130">
        <v>296</v>
      </c>
      <c r="AB2130">
        <v>5</v>
      </c>
      <c r="AC2130" t="s">
        <v>20</v>
      </c>
      <c r="AD2130" t="s">
        <v>20</v>
      </c>
      <c r="AE2130" t="s">
        <v>20</v>
      </c>
      <c r="AF2130">
        <v>2</v>
      </c>
      <c r="AG2130" t="s">
        <v>20</v>
      </c>
      <c r="AH2130" t="s">
        <v>20</v>
      </c>
      <c r="AI2130">
        <v>0</v>
      </c>
      <c r="AK2130">
        <v>1</v>
      </c>
      <c r="AL2130">
        <v>0</v>
      </c>
      <c r="AM2130">
        <v>1</v>
      </c>
      <c r="AN2130">
        <v>2</v>
      </c>
      <c r="AO2130">
        <v>0</v>
      </c>
      <c r="AQ2130">
        <v>1</v>
      </c>
      <c r="AR2130">
        <v>1</v>
      </c>
      <c r="AS2130">
        <v>1</v>
      </c>
      <c r="AT2130">
        <v>1</v>
      </c>
      <c r="AU2130">
        <v>2</v>
      </c>
      <c r="AV2130">
        <v>0</v>
      </c>
      <c r="AW2130" t="s">
        <v>1382</v>
      </c>
      <c r="AX2130" t="s">
        <v>1382</v>
      </c>
      <c r="BA2130" s="50" t="s">
        <v>2766</v>
      </c>
      <c r="BB2130" s="65" t="s">
        <v>1503</v>
      </c>
      <c r="BG2130" s="9"/>
      <c r="BI2130" t="s">
        <v>3146</v>
      </c>
    </row>
    <row r="2131" spans="1:61" x14ac:dyDescent="0.25">
      <c r="A2131" s="23" t="s">
        <v>658</v>
      </c>
      <c r="B2131" t="s">
        <v>767</v>
      </c>
      <c r="C2131" t="str">
        <f>VLOOKUP(Tabelle1[[#This Row],[bank_name]],list_all_banks!$B$1:$C$691,2,FALSE)</f>
        <v>FR493455042</v>
      </c>
      <c r="D2131" s="6" t="s">
        <v>768</v>
      </c>
      <c r="E2131" s="42" t="str">
        <f t="shared" si="33"/>
        <v>31.12.2016</v>
      </c>
      <c r="F2131">
        <v>2016</v>
      </c>
      <c r="G2131">
        <v>1</v>
      </c>
      <c r="H2131">
        <v>2</v>
      </c>
      <c r="I2131" t="s">
        <v>1382</v>
      </c>
      <c r="J2131">
        <v>2</v>
      </c>
      <c r="K2131" t="s">
        <v>1366</v>
      </c>
      <c r="L2131">
        <v>0</v>
      </c>
      <c r="M2131" t="s">
        <v>14</v>
      </c>
      <c r="N2131" t="s">
        <v>19</v>
      </c>
      <c r="P2131">
        <v>0</v>
      </c>
      <c r="Q2131">
        <v>0</v>
      </c>
      <c r="R2131">
        <v>0</v>
      </c>
      <c r="S2131">
        <v>0</v>
      </c>
      <c r="U2131">
        <v>0</v>
      </c>
      <c r="V2131">
        <v>1</v>
      </c>
      <c r="W2131" t="s">
        <v>20</v>
      </c>
      <c r="Y2131" t="s">
        <v>658</v>
      </c>
      <c r="Z2131">
        <v>19700</v>
      </c>
      <c r="AA2131">
        <v>91075</v>
      </c>
      <c r="AB2131">
        <v>5583</v>
      </c>
      <c r="AC2131" t="s">
        <v>20</v>
      </c>
      <c r="AD2131" t="s">
        <v>20</v>
      </c>
      <c r="AE2131" t="s">
        <v>20</v>
      </c>
      <c r="AF2131">
        <v>1370</v>
      </c>
      <c r="AG2131" t="s">
        <v>20</v>
      </c>
      <c r="AH2131" t="s">
        <v>20</v>
      </c>
      <c r="AI2131">
        <v>0</v>
      </c>
      <c r="AK2131">
        <v>1</v>
      </c>
      <c r="AL2131">
        <v>0</v>
      </c>
      <c r="AM2131">
        <v>1</v>
      </c>
      <c r="AN2131">
        <v>2</v>
      </c>
      <c r="AO2131">
        <v>0</v>
      </c>
      <c r="AQ2131">
        <v>1</v>
      </c>
      <c r="AR2131">
        <v>1</v>
      </c>
      <c r="AS2131">
        <v>1</v>
      </c>
      <c r="AT2131">
        <v>1</v>
      </c>
      <c r="AU2131">
        <v>2</v>
      </c>
      <c r="AV2131">
        <v>0</v>
      </c>
      <c r="AW2131" t="s">
        <v>1382</v>
      </c>
      <c r="AX2131" t="s">
        <v>1382</v>
      </c>
      <c r="BA2131" s="50" t="s">
        <v>2766</v>
      </c>
      <c r="BB2131" s="65" t="s">
        <v>1503</v>
      </c>
      <c r="BG2131" s="9"/>
      <c r="BI2131" t="s">
        <v>3146</v>
      </c>
    </row>
    <row r="2132" spans="1:61" x14ac:dyDescent="0.25">
      <c r="A2132" s="51" t="s">
        <v>658</v>
      </c>
      <c r="B2132" s="9" t="s">
        <v>767</v>
      </c>
      <c r="C2132" s="9" t="str">
        <f>VLOOKUP(Tabelle1[[#This Row],[bank_name]],list_all_banks!$B$1:$C$691,2,FALSE)</f>
        <v>FR493455042</v>
      </c>
      <c r="D2132" s="6" t="s">
        <v>768</v>
      </c>
      <c r="E2132" s="42" t="str">
        <f t="shared" si="33"/>
        <v>31.12.2016</v>
      </c>
      <c r="F2132" s="9">
        <v>2016</v>
      </c>
      <c r="G2132" s="9">
        <v>1</v>
      </c>
      <c r="H2132" s="9">
        <v>2</v>
      </c>
      <c r="I2132" s="9" t="s">
        <v>1382</v>
      </c>
      <c r="J2132" s="9">
        <v>2</v>
      </c>
      <c r="K2132" s="9" t="s">
        <v>1366</v>
      </c>
      <c r="L2132" s="9">
        <v>0</v>
      </c>
      <c r="M2132" s="9" t="s">
        <v>14</v>
      </c>
      <c r="N2132" s="9" t="s">
        <v>19</v>
      </c>
      <c r="P2132" s="9">
        <v>0</v>
      </c>
      <c r="Q2132" s="9">
        <v>0</v>
      </c>
      <c r="R2132" s="9">
        <v>0</v>
      </c>
      <c r="S2132" s="9">
        <v>0</v>
      </c>
      <c r="U2132" s="9">
        <v>0</v>
      </c>
      <c r="V2132" s="9">
        <v>1</v>
      </c>
      <c r="W2132" s="9" t="s">
        <v>20</v>
      </c>
      <c r="Y2132" s="9" t="s">
        <v>983</v>
      </c>
      <c r="Z2132" s="9">
        <v>1</v>
      </c>
      <c r="AA2132" s="9">
        <v>28</v>
      </c>
      <c r="AB2132" s="9">
        <v>0</v>
      </c>
      <c r="AC2132" s="9" t="s">
        <v>20</v>
      </c>
      <c r="AD2132" s="9" t="s">
        <v>20</v>
      </c>
      <c r="AE2132" s="9" t="s">
        <v>20</v>
      </c>
      <c r="AF2132" s="9">
        <v>0</v>
      </c>
      <c r="AG2132" s="9" t="s">
        <v>20</v>
      </c>
      <c r="AH2132" s="9" t="s">
        <v>20</v>
      </c>
      <c r="AI2132" s="9">
        <v>0</v>
      </c>
      <c r="AK2132" s="9">
        <v>1</v>
      </c>
      <c r="AL2132" s="9">
        <v>0</v>
      </c>
      <c r="AM2132" s="9">
        <v>1</v>
      </c>
      <c r="AN2132" s="9">
        <v>2</v>
      </c>
      <c r="AO2132" s="9">
        <v>0</v>
      </c>
      <c r="AQ2132" s="9">
        <v>1</v>
      </c>
      <c r="AR2132" s="9">
        <v>1</v>
      </c>
      <c r="AS2132" s="9">
        <v>1</v>
      </c>
      <c r="AT2132" s="9">
        <v>1</v>
      </c>
      <c r="AU2132" s="9">
        <v>2</v>
      </c>
      <c r="AV2132" s="9">
        <v>0</v>
      </c>
      <c r="AW2132" s="9" t="s">
        <v>1382</v>
      </c>
      <c r="AX2132" s="9" t="s">
        <v>1382</v>
      </c>
      <c r="BA2132" s="55" t="s">
        <v>2766</v>
      </c>
      <c r="BB2132" s="65" t="s">
        <v>1503</v>
      </c>
      <c r="BG2132" s="9"/>
      <c r="BI2132" t="s">
        <v>3146</v>
      </c>
    </row>
    <row r="2133" spans="1:61" x14ac:dyDescent="0.25">
      <c r="A2133" s="23" t="s">
        <v>658</v>
      </c>
      <c r="B2133" t="s">
        <v>767</v>
      </c>
      <c r="C2133" t="str">
        <f>VLOOKUP(Tabelle1[[#This Row],[bank_name]],list_all_banks!$B$1:$C$691,2,FALSE)</f>
        <v>FR493455042</v>
      </c>
      <c r="D2133" s="6" t="s">
        <v>768</v>
      </c>
      <c r="E2133" s="42" t="str">
        <f t="shared" si="33"/>
        <v>31.12.2016</v>
      </c>
      <c r="F2133">
        <v>2016</v>
      </c>
      <c r="G2133">
        <v>1</v>
      </c>
      <c r="H2133">
        <v>2</v>
      </c>
      <c r="I2133" t="s">
        <v>1382</v>
      </c>
      <c r="J2133">
        <v>2</v>
      </c>
      <c r="K2133" t="s">
        <v>1366</v>
      </c>
      <c r="L2133">
        <v>0</v>
      </c>
      <c r="M2133" t="s">
        <v>14</v>
      </c>
      <c r="N2133" t="s">
        <v>19</v>
      </c>
      <c r="P2133">
        <v>0</v>
      </c>
      <c r="Q2133">
        <v>0</v>
      </c>
      <c r="R2133">
        <v>0</v>
      </c>
      <c r="S2133">
        <v>0</v>
      </c>
      <c r="U2133">
        <v>0</v>
      </c>
      <c r="V2133">
        <v>1</v>
      </c>
      <c r="W2133" t="s">
        <v>20</v>
      </c>
      <c r="Y2133" t="s">
        <v>1001</v>
      </c>
      <c r="Z2133">
        <v>0</v>
      </c>
      <c r="AA2133">
        <v>7</v>
      </c>
      <c r="AB2133">
        <v>-2</v>
      </c>
      <c r="AC2133" t="s">
        <v>20</v>
      </c>
      <c r="AD2133" t="s">
        <v>20</v>
      </c>
      <c r="AE2133" t="s">
        <v>20</v>
      </c>
      <c r="AF2133">
        <v>1</v>
      </c>
      <c r="AG2133" t="s">
        <v>20</v>
      </c>
      <c r="AH2133" t="s">
        <v>20</v>
      </c>
      <c r="AI2133">
        <v>0</v>
      </c>
      <c r="AK2133">
        <v>1</v>
      </c>
      <c r="AL2133">
        <v>0</v>
      </c>
      <c r="AM2133">
        <v>1</v>
      </c>
      <c r="AN2133">
        <v>2</v>
      </c>
      <c r="AO2133">
        <v>0</v>
      </c>
      <c r="AQ2133">
        <v>1</v>
      </c>
      <c r="AR2133">
        <v>1</v>
      </c>
      <c r="AS2133">
        <v>1</v>
      </c>
      <c r="AT2133">
        <v>1</v>
      </c>
      <c r="AU2133">
        <v>2</v>
      </c>
      <c r="AV2133">
        <v>0</v>
      </c>
      <c r="AW2133" t="s">
        <v>1382</v>
      </c>
      <c r="AX2133" t="s">
        <v>1382</v>
      </c>
      <c r="BA2133" s="50" t="s">
        <v>2766</v>
      </c>
      <c r="BB2133" s="65" t="s">
        <v>1503</v>
      </c>
      <c r="BG2133" s="9"/>
      <c r="BI2133" t="s">
        <v>3146</v>
      </c>
    </row>
    <row r="2134" spans="1:61" x14ac:dyDescent="0.25">
      <c r="A2134" s="51" t="s">
        <v>658</v>
      </c>
      <c r="B2134" s="9" t="s">
        <v>767</v>
      </c>
      <c r="C2134" s="9" t="str">
        <f>VLOOKUP(Tabelle1[[#This Row],[bank_name]],list_all_banks!$B$1:$C$691,2,FALSE)</f>
        <v>FR493455042</v>
      </c>
      <c r="D2134" s="6" t="s">
        <v>768</v>
      </c>
      <c r="E2134" s="42" t="str">
        <f t="shared" si="33"/>
        <v>31.12.2016</v>
      </c>
      <c r="F2134" s="9">
        <v>2016</v>
      </c>
      <c r="G2134" s="9">
        <v>1</v>
      </c>
      <c r="H2134" s="9">
        <v>2</v>
      </c>
      <c r="I2134" s="9" t="s">
        <v>1382</v>
      </c>
      <c r="J2134" s="9">
        <v>2</v>
      </c>
      <c r="K2134" s="9" t="s">
        <v>1366</v>
      </c>
      <c r="L2134" s="9">
        <v>0</v>
      </c>
      <c r="M2134" s="9" t="s">
        <v>14</v>
      </c>
      <c r="N2134" s="9" t="s">
        <v>19</v>
      </c>
      <c r="P2134" s="9">
        <v>0</v>
      </c>
      <c r="Q2134" s="9">
        <v>0</v>
      </c>
      <c r="R2134" s="9">
        <v>0</v>
      </c>
      <c r="S2134" s="9">
        <v>0</v>
      </c>
      <c r="U2134" s="9">
        <v>0</v>
      </c>
      <c r="V2134" s="9">
        <v>1</v>
      </c>
      <c r="W2134" s="9" t="s">
        <v>20</v>
      </c>
      <c r="Y2134" s="9" t="s">
        <v>1020</v>
      </c>
      <c r="Z2134" s="9">
        <v>178</v>
      </c>
      <c r="AA2134" s="9">
        <v>292</v>
      </c>
      <c r="AB2134" s="9">
        <v>102</v>
      </c>
      <c r="AC2134" s="9" t="s">
        <v>20</v>
      </c>
      <c r="AD2134" s="9" t="s">
        <v>20</v>
      </c>
      <c r="AE2134" s="9" t="s">
        <v>20</v>
      </c>
      <c r="AF2134" s="9">
        <v>37</v>
      </c>
      <c r="AG2134" s="9" t="s">
        <v>20</v>
      </c>
      <c r="AH2134" s="9" t="s">
        <v>20</v>
      </c>
      <c r="AI2134" s="9">
        <v>0</v>
      </c>
      <c r="AK2134" s="9">
        <v>1</v>
      </c>
      <c r="AL2134" s="9">
        <v>0</v>
      </c>
      <c r="AM2134" s="9">
        <v>1</v>
      </c>
      <c r="AN2134" s="9">
        <v>2</v>
      </c>
      <c r="AO2134" s="9">
        <v>0</v>
      </c>
      <c r="AQ2134" s="9">
        <v>1</v>
      </c>
      <c r="AR2134" s="9">
        <v>1</v>
      </c>
      <c r="AS2134" s="9">
        <v>1</v>
      </c>
      <c r="AT2134" s="9">
        <v>1</v>
      </c>
      <c r="AU2134" s="9">
        <v>2</v>
      </c>
      <c r="AV2134" s="9">
        <v>0</v>
      </c>
      <c r="AW2134" s="9" t="s">
        <v>1382</v>
      </c>
      <c r="AX2134" s="9" t="s">
        <v>1382</v>
      </c>
      <c r="BA2134" s="55" t="s">
        <v>2766</v>
      </c>
      <c r="BB2134" s="65" t="s">
        <v>1503</v>
      </c>
      <c r="BG2134" s="9"/>
      <c r="BI2134" t="s">
        <v>3146</v>
      </c>
    </row>
    <row r="2135" spans="1:61" x14ac:dyDescent="0.25">
      <c r="A2135" s="23" t="s">
        <v>658</v>
      </c>
      <c r="B2135" t="s">
        <v>767</v>
      </c>
      <c r="C2135" t="str">
        <f>VLOOKUP(Tabelle1[[#This Row],[bank_name]],list_all_banks!$B$1:$C$691,2,FALSE)</f>
        <v>FR493455042</v>
      </c>
      <c r="D2135" s="6" t="s">
        <v>768</v>
      </c>
      <c r="E2135" s="42" t="str">
        <f t="shared" si="33"/>
        <v>31.12.2016</v>
      </c>
      <c r="F2135">
        <v>2016</v>
      </c>
      <c r="G2135">
        <v>1</v>
      </c>
      <c r="H2135">
        <v>2</v>
      </c>
      <c r="I2135" t="s">
        <v>1382</v>
      </c>
      <c r="J2135">
        <v>2</v>
      </c>
      <c r="K2135" t="s">
        <v>1366</v>
      </c>
      <c r="L2135">
        <v>0</v>
      </c>
      <c r="M2135" t="s">
        <v>14</v>
      </c>
      <c r="N2135" t="s">
        <v>19</v>
      </c>
      <c r="P2135">
        <v>0</v>
      </c>
      <c r="Q2135">
        <v>0</v>
      </c>
      <c r="R2135">
        <v>0</v>
      </c>
      <c r="S2135">
        <v>0</v>
      </c>
      <c r="U2135">
        <v>0</v>
      </c>
      <c r="V2135">
        <v>1</v>
      </c>
      <c r="W2135" t="s">
        <v>20</v>
      </c>
      <c r="Y2135" t="s">
        <v>1205</v>
      </c>
      <c r="Z2135">
        <v>0</v>
      </c>
      <c r="AA2135">
        <v>6</v>
      </c>
      <c r="AB2135">
        <v>0</v>
      </c>
      <c r="AC2135" t="s">
        <v>20</v>
      </c>
      <c r="AD2135" t="s">
        <v>20</v>
      </c>
      <c r="AE2135" t="s">
        <v>20</v>
      </c>
      <c r="AF2135">
        <v>0</v>
      </c>
      <c r="AG2135" t="s">
        <v>20</v>
      </c>
      <c r="AH2135" t="s">
        <v>20</v>
      </c>
      <c r="AI2135">
        <v>0</v>
      </c>
      <c r="AK2135">
        <v>1</v>
      </c>
      <c r="AL2135">
        <v>0</v>
      </c>
      <c r="AM2135">
        <v>1</v>
      </c>
      <c r="AN2135">
        <v>2</v>
      </c>
      <c r="AO2135">
        <v>0</v>
      </c>
      <c r="AQ2135">
        <v>1</v>
      </c>
      <c r="AR2135">
        <v>1</v>
      </c>
      <c r="AS2135">
        <v>1</v>
      </c>
      <c r="AT2135">
        <v>1</v>
      </c>
      <c r="AU2135">
        <v>2</v>
      </c>
      <c r="AV2135">
        <v>0</v>
      </c>
      <c r="AW2135" t="s">
        <v>1382</v>
      </c>
      <c r="AX2135" t="s">
        <v>1382</v>
      </c>
      <c r="BA2135" s="50" t="s">
        <v>2766</v>
      </c>
      <c r="BB2135" s="65" t="s">
        <v>1503</v>
      </c>
      <c r="BG2135" s="9"/>
      <c r="BI2135" t="s">
        <v>3146</v>
      </c>
    </row>
    <row r="2136" spans="1:61" x14ac:dyDescent="0.25">
      <c r="A2136" s="51" t="s">
        <v>658</v>
      </c>
      <c r="B2136" s="9" t="s">
        <v>767</v>
      </c>
      <c r="C2136" s="9" t="str">
        <f>VLOOKUP(Tabelle1[[#This Row],[bank_name]],list_all_banks!$B$1:$C$691,2,FALSE)</f>
        <v>FR493455042</v>
      </c>
      <c r="D2136" s="6" t="s">
        <v>768</v>
      </c>
      <c r="E2136" s="42" t="str">
        <f t="shared" si="33"/>
        <v>31.12.2016</v>
      </c>
      <c r="F2136" s="9">
        <v>2016</v>
      </c>
      <c r="G2136" s="9">
        <v>1</v>
      </c>
      <c r="H2136" s="9">
        <v>2</v>
      </c>
      <c r="I2136" s="9" t="s">
        <v>1382</v>
      </c>
      <c r="J2136" s="9">
        <v>2</v>
      </c>
      <c r="K2136" s="9" t="s">
        <v>1366</v>
      </c>
      <c r="L2136" s="9">
        <v>0</v>
      </c>
      <c r="M2136" s="9" t="s">
        <v>14</v>
      </c>
      <c r="N2136" s="9" t="s">
        <v>19</v>
      </c>
      <c r="P2136" s="9">
        <v>0</v>
      </c>
      <c r="Q2136" s="9">
        <v>0</v>
      </c>
      <c r="R2136" s="9">
        <v>0</v>
      </c>
      <c r="S2136" s="9">
        <v>0</v>
      </c>
      <c r="U2136" s="9">
        <v>0</v>
      </c>
      <c r="V2136" s="9">
        <v>1</v>
      </c>
      <c r="W2136" s="9" t="s">
        <v>20</v>
      </c>
      <c r="Y2136" s="9" t="s">
        <v>1165</v>
      </c>
      <c r="Z2136" s="9">
        <v>2</v>
      </c>
      <c r="AA2136" s="9">
        <v>14</v>
      </c>
      <c r="AB2136" s="9">
        <v>1</v>
      </c>
      <c r="AC2136" s="9" t="s">
        <v>20</v>
      </c>
      <c r="AD2136" s="9" t="s">
        <v>20</v>
      </c>
      <c r="AE2136" s="9" t="s">
        <v>20</v>
      </c>
      <c r="AF2136" s="9">
        <v>0</v>
      </c>
      <c r="AG2136" s="9" t="s">
        <v>20</v>
      </c>
      <c r="AH2136" s="9" t="s">
        <v>20</v>
      </c>
      <c r="AI2136" s="9">
        <v>0</v>
      </c>
      <c r="AK2136" s="9">
        <v>1</v>
      </c>
      <c r="AL2136" s="9">
        <v>0</v>
      </c>
      <c r="AM2136" s="9">
        <v>1</v>
      </c>
      <c r="AN2136" s="9">
        <v>2</v>
      </c>
      <c r="AO2136" s="9">
        <v>0</v>
      </c>
      <c r="AQ2136" s="9">
        <v>1</v>
      </c>
      <c r="AR2136" s="9">
        <v>1</v>
      </c>
      <c r="AS2136" s="9">
        <v>1</v>
      </c>
      <c r="AT2136" s="9">
        <v>1</v>
      </c>
      <c r="AU2136" s="9">
        <v>2</v>
      </c>
      <c r="AV2136" s="9">
        <v>0</v>
      </c>
      <c r="AW2136" s="9" t="s">
        <v>1382</v>
      </c>
      <c r="AX2136" s="9" t="s">
        <v>1382</v>
      </c>
      <c r="BA2136" s="55" t="s">
        <v>2766</v>
      </c>
      <c r="BB2136" s="65" t="s">
        <v>1503</v>
      </c>
      <c r="BG2136" s="9"/>
      <c r="BI2136" t="s">
        <v>3146</v>
      </c>
    </row>
    <row r="2137" spans="1:61" x14ac:dyDescent="0.25">
      <c r="A2137" s="23" t="s">
        <v>658</v>
      </c>
      <c r="B2137" t="s">
        <v>767</v>
      </c>
      <c r="C2137" t="str">
        <f>VLOOKUP(Tabelle1[[#This Row],[bank_name]],list_all_banks!$B$1:$C$691,2,FALSE)</f>
        <v>FR493455042</v>
      </c>
      <c r="D2137" s="6" t="s">
        <v>768</v>
      </c>
      <c r="E2137" s="42" t="str">
        <f t="shared" si="33"/>
        <v>31.12.2016</v>
      </c>
      <c r="F2137">
        <v>2016</v>
      </c>
      <c r="G2137">
        <v>1</v>
      </c>
      <c r="H2137">
        <v>2</v>
      </c>
      <c r="I2137" t="s">
        <v>1382</v>
      </c>
      <c r="J2137">
        <v>2</v>
      </c>
      <c r="K2137" t="s">
        <v>1366</v>
      </c>
      <c r="L2137">
        <v>0</v>
      </c>
      <c r="M2137" t="s">
        <v>14</v>
      </c>
      <c r="N2137" t="s">
        <v>19</v>
      </c>
      <c r="P2137">
        <v>0</v>
      </c>
      <c r="Q2137">
        <v>0</v>
      </c>
      <c r="R2137">
        <v>0</v>
      </c>
      <c r="S2137">
        <v>0</v>
      </c>
      <c r="U2137">
        <v>0</v>
      </c>
      <c r="V2137">
        <v>1</v>
      </c>
      <c r="W2137" t="s">
        <v>20</v>
      </c>
      <c r="Y2137" t="s">
        <v>1170</v>
      </c>
      <c r="Z2137">
        <v>109</v>
      </c>
      <c r="AA2137">
        <v>186</v>
      </c>
      <c r="AB2137">
        <v>60</v>
      </c>
      <c r="AC2137" t="s">
        <v>20</v>
      </c>
      <c r="AD2137" t="s">
        <v>20</v>
      </c>
      <c r="AE2137" t="s">
        <v>20</v>
      </c>
      <c r="AF2137">
        <v>6</v>
      </c>
      <c r="AG2137" t="s">
        <v>20</v>
      </c>
      <c r="AH2137" t="s">
        <v>20</v>
      </c>
      <c r="AI2137">
        <v>0</v>
      </c>
      <c r="AK2137">
        <v>1</v>
      </c>
      <c r="AL2137">
        <v>0</v>
      </c>
      <c r="AM2137">
        <v>1</v>
      </c>
      <c r="AN2137">
        <v>2</v>
      </c>
      <c r="AO2137">
        <v>0</v>
      </c>
      <c r="AQ2137">
        <v>1</v>
      </c>
      <c r="AR2137">
        <v>1</v>
      </c>
      <c r="AS2137">
        <v>1</v>
      </c>
      <c r="AT2137">
        <v>1</v>
      </c>
      <c r="AU2137">
        <v>2</v>
      </c>
      <c r="AV2137">
        <v>0</v>
      </c>
      <c r="AW2137" t="s">
        <v>1382</v>
      </c>
      <c r="AX2137" t="s">
        <v>1382</v>
      </c>
      <c r="BA2137" s="50" t="s">
        <v>2766</v>
      </c>
      <c r="BB2137" s="65" t="s">
        <v>1503</v>
      </c>
      <c r="BG2137" s="9"/>
      <c r="BI2137" t="s">
        <v>3146</v>
      </c>
    </row>
    <row r="2138" spans="1:61" x14ac:dyDescent="0.25">
      <c r="A2138" s="23" t="s">
        <v>658</v>
      </c>
      <c r="B2138" t="s">
        <v>767</v>
      </c>
      <c r="C2138" t="str">
        <f>VLOOKUP(Tabelle1[[#This Row],[bank_name]],list_all_banks!$B$1:$C$691,2,FALSE)</f>
        <v>FR493455042</v>
      </c>
      <c r="D2138" s="6" t="s">
        <v>768</v>
      </c>
      <c r="E2138" s="42" t="str">
        <f t="shared" si="33"/>
        <v>31.12.2016</v>
      </c>
      <c r="F2138">
        <v>2016</v>
      </c>
      <c r="G2138">
        <v>1</v>
      </c>
      <c r="H2138">
        <v>2</v>
      </c>
      <c r="I2138" t="s">
        <v>1382</v>
      </c>
      <c r="J2138">
        <v>2</v>
      </c>
      <c r="K2138" t="s">
        <v>1366</v>
      </c>
      <c r="L2138">
        <v>0</v>
      </c>
      <c r="M2138" t="s">
        <v>14</v>
      </c>
      <c r="N2138" t="s">
        <v>19</v>
      </c>
      <c r="P2138">
        <v>0</v>
      </c>
      <c r="Q2138">
        <v>0</v>
      </c>
      <c r="R2138">
        <v>0</v>
      </c>
      <c r="S2138">
        <v>0</v>
      </c>
      <c r="U2138">
        <v>0</v>
      </c>
      <c r="V2138">
        <v>1</v>
      </c>
      <c r="W2138" t="s">
        <v>20</v>
      </c>
      <c r="Y2138" t="s">
        <v>1225</v>
      </c>
      <c r="Z2138">
        <v>14</v>
      </c>
      <c r="AA2138">
        <v>72</v>
      </c>
      <c r="AB2138">
        <v>2</v>
      </c>
      <c r="AC2138" t="s">
        <v>20</v>
      </c>
      <c r="AD2138" t="s">
        <v>20</v>
      </c>
      <c r="AE2138" t="s">
        <v>20</v>
      </c>
      <c r="AF2138">
        <v>0</v>
      </c>
      <c r="AG2138" t="s">
        <v>20</v>
      </c>
      <c r="AH2138" t="s">
        <v>20</v>
      </c>
      <c r="AI2138">
        <v>0</v>
      </c>
      <c r="AK2138">
        <v>1</v>
      </c>
      <c r="AL2138">
        <v>0</v>
      </c>
      <c r="AM2138">
        <v>1</v>
      </c>
      <c r="AN2138">
        <v>2</v>
      </c>
      <c r="AO2138">
        <v>0</v>
      </c>
      <c r="AQ2138">
        <v>1</v>
      </c>
      <c r="AR2138">
        <v>1</v>
      </c>
      <c r="AS2138">
        <v>1</v>
      </c>
      <c r="AT2138">
        <v>1</v>
      </c>
      <c r="AU2138">
        <v>2</v>
      </c>
      <c r="AV2138">
        <v>0</v>
      </c>
      <c r="AW2138" t="s">
        <v>1382</v>
      </c>
      <c r="AX2138" t="s">
        <v>1382</v>
      </c>
      <c r="BA2138" s="50" t="s">
        <v>2766</v>
      </c>
      <c r="BB2138" s="65" t="s">
        <v>1503</v>
      </c>
      <c r="BG2138" s="9"/>
      <c r="BI2138" t="s">
        <v>3146</v>
      </c>
    </row>
    <row r="2139" spans="1:61" x14ac:dyDescent="0.25">
      <c r="A2139" s="23" t="s">
        <v>658</v>
      </c>
      <c r="B2139" t="s">
        <v>767</v>
      </c>
      <c r="C2139" t="str">
        <f>VLOOKUP(Tabelle1[[#This Row],[bank_name]],list_all_banks!$B$1:$C$691,2,FALSE)</f>
        <v>FR493455042</v>
      </c>
      <c r="D2139" s="6" t="s">
        <v>768</v>
      </c>
      <c r="E2139" s="42" t="str">
        <f t="shared" si="33"/>
        <v>31.12.2016</v>
      </c>
      <c r="F2139">
        <v>2016</v>
      </c>
      <c r="G2139">
        <v>1</v>
      </c>
      <c r="H2139">
        <v>2</v>
      </c>
      <c r="I2139" t="s">
        <v>1382</v>
      </c>
      <c r="J2139">
        <v>2</v>
      </c>
      <c r="K2139" t="s">
        <v>1366</v>
      </c>
      <c r="L2139">
        <v>0</v>
      </c>
      <c r="M2139" t="s">
        <v>14</v>
      </c>
      <c r="N2139" t="s">
        <v>19</v>
      </c>
      <c r="P2139">
        <v>0</v>
      </c>
      <c r="Q2139">
        <v>0</v>
      </c>
      <c r="R2139">
        <v>0</v>
      </c>
      <c r="S2139">
        <v>0</v>
      </c>
      <c r="U2139">
        <v>0</v>
      </c>
      <c r="V2139">
        <v>1</v>
      </c>
      <c r="W2139" t="s">
        <v>20</v>
      </c>
      <c r="Y2139" t="s">
        <v>1278</v>
      </c>
      <c r="Z2139">
        <v>23</v>
      </c>
      <c r="AA2139">
        <v>230</v>
      </c>
      <c r="AB2139">
        <v>9</v>
      </c>
      <c r="AC2139" t="s">
        <v>20</v>
      </c>
      <c r="AD2139" t="s">
        <v>20</v>
      </c>
      <c r="AE2139" t="s">
        <v>20</v>
      </c>
      <c r="AF2139">
        <v>2</v>
      </c>
      <c r="AG2139" t="s">
        <v>20</v>
      </c>
      <c r="AH2139" t="s">
        <v>20</v>
      </c>
      <c r="AI2139">
        <v>0</v>
      </c>
      <c r="AK2139">
        <v>1</v>
      </c>
      <c r="AL2139">
        <v>0</v>
      </c>
      <c r="AM2139">
        <v>1</v>
      </c>
      <c r="AN2139">
        <v>2</v>
      </c>
      <c r="AO2139">
        <v>0</v>
      </c>
      <c r="AQ2139">
        <v>1</v>
      </c>
      <c r="AR2139">
        <v>1</v>
      </c>
      <c r="AS2139">
        <v>1</v>
      </c>
      <c r="AT2139">
        <v>1</v>
      </c>
      <c r="AU2139">
        <v>2</v>
      </c>
      <c r="AV2139">
        <v>0</v>
      </c>
      <c r="AW2139" t="s">
        <v>1382</v>
      </c>
      <c r="AX2139" t="s">
        <v>1382</v>
      </c>
      <c r="BA2139" s="50" t="s">
        <v>2766</v>
      </c>
      <c r="BB2139" s="65" t="s">
        <v>1503</v>
      </c>
      <c r="BG2139" s="9"/>
      <c r="BI2139" t="s">
        <v>3146</v>
      </c>
    </row>
    <row r="2140" spans="1:61" x14ac:dyDescent="0.25">
      <c r="A2140" s="23" t="s">
        <v>658</v>
      </c>
      <c r="B2140" t="s">
        <v>767</v>
      </c>
      <c r="C2140" t="str">
        <f>VLOOKUP(Tabelle1[[#This Row],[bank_name]],list_all_banks!$B$1:$C$691,2,FALSE)</f>
        <v>FR493455042</v>
      </c>
      <c r="D2140" s="6" t="s">
        <v>768</v>
      </c>
      <c r="E2140" s="42" t="str">
        <f t="shared" si="33"/>
        <v>31.12.2016</v>
      </c>
      <c r="F2140">
        <v>2016</v>
      </c>
      <c r="G2140">
        <v>1</v>
      </c>
      <c r="H2140">
        <v>2</v>
      </c>
      <c r="I2140" t="s">
        <v>1382</v>
      </c>
      <c r="J2140">
        <v>2</v>
      </c>
      <c r="K2140" t="s">
        <v>1366</v>
      </c>
      <c r="L2140">
        <v>0</v>
      </c>
      <c r="M2140" t="s">
        <v>14</v>
      </c>
      <c r="N2140" t="s">
        <v>19</v>
      </c>
      <c r="P2140">
        <v>0</v>
      </c>
      <c r="Q2140">
        <v>0</v>
      </c>
      <c r="R2140">
        <v>0</v>
      </c>
      <c r="S2140">
        <v>0</v>
      </c>
      <c r="U2140">
        <v>0</v>
      </c>
      <c r="V2140">
        <v>1</v>
      </c>
      <c r="W2140" t="s">
        <v>20</v>
      </c>
      <c r="Y2140" t="s">
        <v>1289</v>
      </c>
      <c r="Z2140">
        <v>29</v>
      </c>
      <c r="AA2140">
        <v>146</v>
      </c>
      <c r="AB2140">
        <v>13</v>
      </c>
      <c r="AC2140" t="s">
        <v>20</v>
      </c>
      <c r="AD2140" t="s">
        <v>20</v>
      </c>
      <c r="AE2140" t="s">
        <v>20</v>
      </c>
      <c r="AF2140">
        <v>4</v>
      </c>
      <c r="AG2140" t="s">
        <v>20</v>
      </c>
      <c r="AH2140" t="s">
        <v>20</v>
      </c>
      <c r="AI2140">
        <v>0</v>
      </c>
      <c r="AK2140">
        <v>1</v>
      </c>
      <c r="AL2140">
        <v>0</v>
      </c>
      <c r="AM2140">
        <v>1</v>
      </c>
      <c r="AN2140">
        <v>2</v>
      </c>
      <c r="AO2140">
        <v>0</v>
      </c>
      <c r="AQ2140">
        <v>1</v>
      </c>
      <c r="AR2140">
        <v>1</v>
      </c>
      <c r="AS2140">
        <v>1</v>
      </c>
      <c r="AT2140">
        <v>1</v>
      </c>
      <c r="AU2140">
        <v>2</v>
      </c>
      <c r="AV2140">
        <v>0</v>
      </c>
      <c r="AW2140" t="s">
        <v>1382</v>
      </c>
      <c r="AX2140" t="s">
        <v>1382</v>
      </c>
      <c r="BA2140" s="50" t="s">
        <v>2766</v>
      </c>
      <c r="BB2140" s="65" t="s">
        <v>1503</v>
      </c>
      <c r="BG2140" s="9"/>
      <c r="BI2140" t="s">
        <v>3146</v>
      </c>
    </row>
    <row r="2141" spans="1:61" x14ac:dyDescent="0.25">
      <c r="A2141" s="23" t="s">
        <v>658</v>
      </c>
      <c r="B2141" t="s">
        <v>767</v>
      </c>
      <c r="C2141" t="str">
        <f>VLOOKUP(Tabelle1[[#This Row],[bank_name]],list_all_banks!$B$1:$C$691,2,FALSE)</f>
        <v>FR493455042</v>
      </c>
      <c r="D2141" s="6" t="s">
        <v>768</v>
      </c>
      <c r="E2141" s="42" t="str">
        <f t="shared" si="33"/>
        <v>31.12.2016</v>
      </c>
      <c r="F2141">
        <v>2016</v>
      </c>
      <c r="G2141">
        <v>1</v>
      </c>
      <c r="H2141">
        <v>2</v>
      </c>
      <c r="I2141" t="s">
        <v>1382</v>
      </c>
      <c r="J2141">
        <v>2</v>
      </c>
      <c r="K2141" t="s">
        <v>1366</v>
      </c>
      <c r="L2141">
        <v>0</v>
      </c>
      <c r="M2141" t="s">
        <v>14</v>
      </c>
      <c r="N2141" t="s">
        <v>19</v>
      </c>
      <c r="P2141">
        <v>0</v>
      </c>
      <c r="Q2141">
        <v>0</v>
      </c>
      <c r="R2141">
        <v>0</v>
      </c>
      <c r="S2141">
        <v>0</v>
      </c>
      <c r="U2141">
        <v>0</v>
      </c>
      <c r="V2141">
        <v>1</v>
      </c>
      <c r="W2141" t="s">
        <v>20</v>
      </c>
      <c r="Y2141" t="s">
        <v>293</v>
      </c>
      <c r="Z2141">
        <v>1</v>
      </c>
      <c r="AA2141">
        <v>8</v>
      </c>
      <c r="AB2141">
        <v>0</v>
      </c>
      <c r="AC2141" t="s">
        <v>20</v>
      </c>
      <c r="AD2141" t="s">
        <v>20</v>
      </c>
      <c r="AE2141" t="s">
        <v>20</v>
      </c>
      <c r="AF2141">
        <v>0</v>
      </c>
      <c r="AG2141" t="s">
        <v>20</v>
      </c>
      <c r="AH2141" t="s">
        <v>20</v>
      </c>
      <c r="AI2141">
        <v>0</v>
      </c>
      <c r="AK2141">
        <v>1</v>
      </c>
      <c r="AL2141">
        <v>0</v>
      </c>
      <c r="AM2141">
        <v>1</v>
      </c>
      <c r="AN2141">
        <v>2</v>
      </c>
      <c r="AO2141">
        <v>0</v>
      </c>
      <c r="AQ2141">
        <v>1</v>
      </c>
      <c r="AR2141">
        <v>1</v>
      </c>
      <c r="AS2141">
        <v>1</v>
      </c>
      <c r="AT2141">
        <v>1</v>
      </c>
      <c r="AU2141">
        <v>2</v>
      </c>
      <c r="AV2141">
        <v>0</v>
      </c>
      <c r="AW2141" t="s">
        <v>1382</v>
      </c>
      <c r="AX2141" t="s">
        <v>1382</v>
      </c>
      <c r="BA2141" s="50" t="s">
        <v>2766</v>
      </c>
      <c r="BB2141" s="65" t="s">
        <v>1503</v>
      </c>
      <c r="BG2141" s="9"/>
      <c r="BI2141" t="s">
        <v>3146</v>
      </c>
    </row>
    <row r="2142" spans="1:61" x14ac:dyDescent="0.25">
      <c r="A2142" s="23" t="s">
        <v>658</v>
      </c>
      <c r="B2142" t="s">
        <v>767</v>
      </c>
      <c r="C2142" t="str">
        <f>VLOOKUP(Tabelle1[[#This Row],[bank_name]],list_all_banks!$B$1:$C$691,2,FALSE)</f>
        <v>FR493455042</v>
      </c>
      <c r="D2142" s="6" t="s">
        <v>768</v>
      </c>
      <c r="E2142" s="42" t="str">
        <f t="shared" si="33"/>
        <v>31.12.2016</v>
      </c>
      <c r="F2142">
        <v>2016</v>
      </c>
      <c r="G2142">
        <v>1</v>
      </c>
      <c r="H2142">
        <v>2</v>
      </c>
      <c r="I2142" t="s">
        <v>1382</v>
      </c>
      <c r="J2142">
        <v>2</v>
      </c>
      <c r="K2142" t="s">
        <v>1366</v>
      </c>
      <c r="L2142">
        <v>0</v>
      </c>
      <c r="M2142" t="s">
        <v>14</v>
      </c>
      <c r="N2142" t="s">
        <v>19</v>
      </c>
      <c r="P2142">
        <v>0</v>
      </c>
      <c r="Q2142">
        <v>0</v>
      </c>
      <c r="R2142">
        <v>0</v>
      </c>
      <c r="S2142">
        <v>0</v>
      </c>
      <c r="U2142">
        <v>0</v>
      </c>
      <c r="V2142">
        <v>1</v>
      </c>
      <c r="W2142" t="s">
        <v>20</v>
      </c>
      <c r="Y2142" t="s">
        <v>1324</v>
      </c>
      <c r="Z2142">
        <v>8</v>
      </c>
      <c r="AA2142">
        <v>80</v>
      </c>
      <c r="AB2142">
        <v>2</v>
      </c>
      <c r="AC2142" t="s">
        <v>20</v>
      </c>
      <c r="AD2142" t="s">
        <v>20</v>
      </c>
      <c r="AE2142" t="s">
        <v>20</v>
      </c>
      <c r="AF2142">
        <v>0</v>
      </c>
      <c r="AG2142" t="s">
        <v>20</v>
      </c>
      <c r="AH2142" t="s">
        <v>20</v>
      </c>
      <c r="AI2142">
        <v>0</v>
      </c>
      <c r="AK2142">
        <v>1</v>
      </c>
      <c r="AL2142">
        <v>0</v>
      </c>
      <c r="AM2142">
        <v>1</v>
      </c>
      <c r="AN2142">
        <v>2</v>
      </c>
      <c r="AO2142">
        <v>0</v>
      </c>
      <c r="AQ2142">
        <v>1</v>
      </c>
      <c r="AR2142">
        <v>1</v>
      </c>
      <c r="AS2142">
        <v>1</v>
      </c>
      <c r="AT2142">
        <v>1</v>
      </c>
      <c r="AU2142">
        <v>2</v>
      </c>
      <c r="AV2142">
        <v>0</v>
      </c>
      <c r="AW2142" t="s">
        <v>1382</v>
      </c>
      <c r="AX2142" t="s">
        <v>1382</v>
      </c>
      <c r="BA2142" s="50" t="s">
        <v>2766</v>
      </c>
      <c r="BB2142" s="65" t="s">
        <v>1503</v>
      </c>
      <c r="BG2142" s="9"/>
      <c r="BI2142" t="s">
        <v>3146</v>
      </c>
    </row>
    <row r="2143" spans="1:61" x14ac:dyDescent="0.25">
      <c r="A2143" s="51" t="s">
        <v>658</v>
      </c>
      <c r="B2143" s="9" t="s">
        <v>767</v>
      </c>
      <c r="C2143" s="9" t="str">
        <f>VLOOKUP(Tabelle1[[#This Row],[bank_name]],list_all_banks!$B$1:$C$691,2,FALSE)</f>
        <v>FR493455042</v>
      </c>
      <c r="D2143" s="6" t="s">
        <v>768</v>
      </c>
      <c r="E2143" s="42" t="str">
        <f t="shared" si="33"/>
        <v>31.12.2016</v>
      </c>
      <c r="F2143" s="9">
        <v>2016</v>
      </c>
      <c r="G2143" s="9">
        <v>1</v>
      </c>
      <c r="H2143" s="9">
        <v>2</v>
      </c>
      <c r="I2143" s="9" t="s">
        <v>1382</v>
      </c>
      <c r="J2143" s="9">
        <v>2</v>
      </c>
      <c r="K2143" s="9" t="s">
        <v>1366</v>
      </c>
      <c r="L2143" s="9">
        <v>0</v>
      </c>
      <c r="M2143" s="9" t="s">
        <v>14</v>
      </c>
      <c r="N2143" s="9" t="s">
        <v>19</v>
      </c>
      <c r="P2143" s="9">
        <v>0</v>
      </c>
      <c r="Q2143" s="9">
        <v>0</v>
      </c>
      <c r="R2143" s="9">
        <v>0</v>
      </c>
      <c r="S2143" s="9">
        <v>0</v>
      </c>
      <c r="U2143" s="9">
        <v>0</v>
      </c>
      <c r="V2143" s="9">
        <v>1</v>
      </c>
      <c r="W2143" s="9" t="s">
        <v>20</v>
      </c>
      <c r="Y2143" s="9" t="s">
        <v>1363</v>
      </c>
      <c r="Z2143" s="9">
        <v>0</v>
      </c>
      <c r="AA2143" s="9">
        <v>9</v>
      </c>
      <c r="AB2143" s="9">
        <v>-1</v>
      </c>
      <c r="AC2143" s="9" t="s">
        <v>20</v>
      </c>
      <c r="AD2143" s="9" t="s">
        <v>20</v>
      </c>
      <c r="AE2143" s="9" t="s">
        <v>20</v>
      </c>
      <c r="AF2143" s="9">
        <v>0</v>
      </c>
      <c r="AG2143" s="9" t="s">
        <v>20</v>
      </c>
      <c r="AH2143" s="9" t="s">
        <v>20</v>
      </c>
      <c r="AI2143" s="9">
        <v>0</v>
      </c>
      <c r="AK2143" s="9">
        <v>1</v>
      </c>
      <c r="AL2143" s="9">
        <v>0</v>
      </c>
      <c r="AM2143" s="9">
        <v>1</v>
      </c>
      <c r="AN2143" s="9">
        <v>2</v>
      </c>
      <c r="AO2143" s="9">
        <v>0</v>
      </c>
      <c r="AQ2143" s="9">
        <v>1</v>
      </c>
      <c r="AR2143" s="9">
        <v>1</v>
      </c>
      <c r="AS2143" s="9">
        <v>1</v>
      </c>
      <c r="AT2143" s="9">
        <v>1</v>
      </c>
      <c r="AU2143" s="9">
        <v>2</v>
      </c>
      <c r="AV2143" s="9">
        <v>0</v>
      </c>
      <c r="AW2143" s="9" t="s">
        <v>1382</v>
      </c>
      <c r="AX2143" s="9" t="s">
        <v>1382</v>
      </c>
      <c r="BA2143" s="55" t="s">
        <v>2766</v>
      </c>
      <c r="BB2143" s="65" t="s">
        <v>1503</v>
      </c>
      <c r="BG2143" s="9"/>
      <c r="BI2143" t="s">
        <v>3146</v>
      </c>
    </row>
    <row r="2144" spans="1:61" x14ac:dyDescent="0.25">
      <c r="A2144" s="51" t="s">
        <v>658</v>
      </c>
      <c r="B2144" s="9" t="s">
        <v>767</v>
      </c>
      <c r="C2144" s="9" t="str">
        <f>VLOOKUP(Tabelle1[[#This Row],[bank_name]],list_all_banks!$B$1:$C$691,2,FALSE)</f>
        <v>FR493455042</v>
      </c>
      <c r="D2144" s="6" t="s">
        <v>768</v>
      </c>
      <c r="E2144" s="42" t="str">
        <f t="shared" si="33"/>
        <v>31.12.2016</v>
      </c>
      <c r="F2144" s="9">
        <v>2016</v>
      </c>
      <c r="G2144" s="9">
        <v>1</v>
      </c>
      <c r="H2144" s="9">
        <v>2</v>
      </c>
      <c r="I2144" s="9" t="s">
        <v>1382</v>
      </c>
      <c r="J2144" s="9">
        <v>2</v>
      </c>
      <c r="K2144" s="9" t="s">
        <v>1366</v>
      </c>
      <c r="L2144" s="9">
        <v>0</v>
      </c>
      <c r="M2144" s="9" t="s">
        <v>14</v>
      </c>
      <c r="N2144" s="9" t="s">
        <v>19</v>
      </c>
      <c r="P2144" s="9">
        <v>0</v>
      </c>
      <c r="Q2144" s="9">
        <v>0</v>
      </c>
      <c r="R2144" s="9">
        <v>0</v>
      </c>
      <c r="S2144" s="9">
        <v>0</v>
      </c>
      <c r="U2144" s="9">
        <v>0</v>
      </c>
      <c r="V2144" s="9">
        <v>1</v>
      </c>
      <c r="W2144" s="9" t="s">
        <v>20</v>
      </c>
      <c r="Y2144" s="9" t="s">
        <v>1327</v>
      </c>
      <c r="Z2144" s="9">
        <v>2</v>
      </c>
      <c r="AA2144" s="9">
        <v>14</v>
      </c>
      <c r="AB2144" s="9">
        <v>-1</v>
      </c>
      <c r="AC2144" s="9" t="s">
        <v>20</v>
      </c>
      <c r="AD2144" s="9" t="s">
        <v>20</v>
      </c>
      <c r="AE2144" s="9" t="s">
        <v>20</v>
      </c>
      <c r="AF2144" s="9">
        <v>0</v>
      </c>
      <c r="AG2144" s="9" t="s">
        <v>20</v>
      </c>
      <c r="AH2144" s="9" t="s">
        <v>20</v>
      </c>
      <c r="AI2144" s="9">
        <v>0</v>
      </c>
      <c r="AK2144" s="9">
        <v>1</v>
      </c>
      <c r="AL2144" s="9">
        <v>0</v>
      </c>
      <c r="AM2144" s="9">
        <v>1</v>
      </c>
      <c r="AN2144" s="9">
        <v>2</v>
      </c>
      <c r="AO2144" s="9">
        <v>0</v>
      </c>
      <c r="AQ2144" s="9">
        <v>1</v>
      </c>
      <c r="AR2144" s="9">
        <v>1</v>
      </c>
      <c r="AS2144" s="9">
        <v>1</v>
      </c>
      <c r="AT2144" s="9">
        <v>1</v>
      </c>
      <c r="AU2144" s="9">
        <v>2</v>
      </c>
      <c r="AV2144" s="9">
        <v>0</v>
      </c>
      <c r="AW2144" s="9" t="s">
        <v>1382</v>
      </c>
      <c r="AX2144" s="9" t="s">
        <v>1382</v>
      </c>
      <c r="BA2144" s="55" t="s">
        <v>2766</v>
      </c>
      <c r="BB2144" s="65" t="s">
        <v>1503</v>
      </c>
      <c r="BG2144" s="9"/>
      <c r="BI2144" t="s">
        <v>3146</v>
      </c>
    </row>
    <row r="2145" spans="1:61" x14ac:dyDescent="0.25">
      <c r="A2145" s="23" t="s">
        <v>658</v>
      </c>
      <c r="B2145" t="s">
        <v>767</v>
      </c>
      <c r="C2145" t="str">
        <f>VLOOKUP(Tabelle1[[#This Row],[bank_name]],list_all_banks!$B$1:$C$691,2,FALSE)</f>
        <v>FR493455042</v>
      </c>
      <c r="D2145" s="6" t="s">
        <v>768</v>
      </c>
      <c r="E2145" s="42" t="str">
        <f t="shared" si="33"/>
        <v>31.12.2016</v>
      </c>
      <c r="F2145">
        <v>2016</v>
      </c>
      <c r="G2145">
        <v>1</v>
      </c>
      <c r="H2145">
        <v>2</v>
      </c>
      <c r="I2145" t="s">
        <v>1382</v>
      </c>
      <c r="J2145">
        <v>2</v>
      </c>
      <c r="K2145" t="s">
        <v>1366</v>
      </c>
      <c r="L2145">
        <v>0</v>
      </c>
      <c r="M2145" t="s">
        <v>14</v>
      </c>
      <c r="N2145" t="s">
        <v>19</v>
      </c>
      <c r="P2145">
        <v>0</v>
      </c>
      <c r="Q2145">
        <v>0</v>
      </c>
      <c r="R2145">
        <v>0</v>
      </c>
      <c r="S2145">
        <v>0</v>
      </c>
      <c r="U2145">
        <v>0</v>
      </c>
      <c r="V2145">
        <v>1</v>
      </c>
      <c r="W2145" t="s">
        <v>20</v>
      </c>
      <c r="Y2145" t="s">
        <v>1681</v>
      </c>
      <c r="Z2145">
        <v>0</v>
      </c>
      <c r="AA2145">
        <v>0</v>
      </c>
      <c r="AB2145">
        <v>0</v>
      </c>
      <c r="AC2145" t="s">
        <v>20</v>
      </c>
      <c r="AD2145" t="s">
        <v>20</v>
      </c>
      <c r="AE2145" t="s">
        <v>20</v>
      </c>
      <c r="AF2145">
        <v>0</v>
      </c>
      <c r="AG2145" t="s">
        <v>20</v>
      </c>
      <c r="AH2145" t="s">
        <v>20</v>
      </c>
      <c r="AI2145">
        <v>0</v>
      </c>
      <c r="AK2145">
        <v>1</v>
      </c>
      <c r="AL2145">
        <v>0</v>
      </c>
      <c r="AM2145">
        <v>1</v>
      </c>
      <c r="AN2145">
        <v>2</v>
      </c>
      <c r="AO2145">
        <v>0</v>
      </c>
      <c r="AQ2145">
        <v>1</v>
      </c>
      <c r="AR2145">
        <v>1</v>
      </c>
      <c r="AS2145">
        <v>1</v>
      </c>
      <c r="AT2145">
        <v>1</v>
      </c>
      <c r="AU2145">
        <v>2</v>
      </c>
      <c r="AV2145">
        <v>0</v>
      </c>
      <c r="AW2145" t="s">
        <v>1382</v>
      </c>
      <c r="AX2145" t="s">
        <v>1382</v>
      </c>
      <c r="BA2145" s="50" t="s">
        <v>2766</v>
      </c>
      <c r="BB2145" s="65" t="s">
        <v>1503</v>
      </c>
      <c r="BG2145" s="9"/>
      <c r="BI2145" t="s">
        <v>3146</v>
      </c>
    </row>
    <row r="2146" spans="1:61" x14ac:dyDescent="0.25">
      <c r="A2146" s="23" t="s">
        <v>658</v>
      </c>
      <c r="B2146" t="s">
        <v>767</v>
      </c>
      <c r="C2146" t="str">
        <f>VLOOKUP(Tabelle1[[#This Row],[bank_name]],list_all_banks!$B$1:$C$691,2,FALSE)</f>
        <v>FR493455042</v>
      </c>
      <c r="D2146" s="6" t="s">
        <v>768</v>
      </c>
      <c r="E2146" s="42" t="str">
        <f t="shared" si="33"/>
        <v>31.12.2016</v>
      </c>
      <c r="F2146">
        <v>2016</v>
      </c>
      <c r="G2146">
        <v>1</v>
      </c>
      <c r="H2146">
        <v>2</v>
      </c>
      <c r="I2146" t="s">
        <v>1382</v>
      </c>
      <c r="J2146">
        <v>2</v>
      </c>
      <c r="K2146" t="s">
        <v>1366</v>
      </c>
      <c r="L2146">
        <v>0</v>
      </c>
      <c r="M2146" t="s">
        <v>14</v>
      </c>
      <c r="N2146" t="s">
        <v>19</v>
      </c>
      <c r="P2146">
        <v>0</v>
      </c>
      <c r="Q2146">
        <v>0</v>
      </c>
      <c r="R2146">
        <v>0</v>
      </c>
      <c r="S2146">
        <v>0</v>
      </c>
      <c r="U2146">
        <v>0</v>
      </c>
      <c r="V2146">
        <v>1</v>
      </c>
      <c r="W2146" t="s">
        <v>20</v>
      </c>
      <c r="Y2146" t="s">
        <v>1658</v>
      </c>
      <c r="Z2146">
        <v>12</v>
      </c>
      <c r="AA2146">
        <v>43</v>
      </c>
      <c r="AB2146">
        <v>3</v>
      </c>
      <c r="AC2146" t="s">
        <v>20</v>
      </c>
      <c r="AD2146" t="s">
        <v>20</v>
      </c>
      <c r="AE2146" t="s">
        <v>20</v>
      </c>
      <c r="AF2146">
        <v>1</v>
      </c>
      <c r="AG2146" t="s">
        <v>20</v>
      </c>
      <c r="AH2146" t="s">
        <v>20</v>
      </c>
      <c r="AI2146">
        <v>0</v>
      </c>
      <c r="AK2146">
        <v>1</v>
      </c>
      <c r="AL2146">
        <v>0</v>
      </c>
      <c r="AM2146">
        <v>1</v>
      </c>
      <c r="AN2146">
        <v>2</v>
      </c>
      <c r="AO2146">
        <v>0</v>
      </c>
      <c r="AQ2146">
        <v>1</v>
      </c>
      <c r="AR2146">
        <v>1</v>
      </c>
      <c r="AS2146">
        <v>1</v>
      </c>
      <c r="AT2146">
        <v>1</v>
      </c>
      <c r="AU2146">
        <v>2</v>
      </c>
      <c r="AV2146">
        <v>0</v>
      </c>
      <c r="AW2146" t="s">
        <v>1382</v>
      </c>
      <c r="AX2146" t="s">
        <v>1382</v>
      </c>
      <c r="BA2146" s="50" t="s">
        <v>2766</v>
      </c>
      <c r="BB2146" s="65" t="s">
        <v>1503</v>
      </c>
      <c r="BG2146" s="9"/>
      <c r="BI2146" t="s">
        <v>3146</v>
      </c>
    </row>
    <row r="2147" spans="1:61" x14ac:dyDescent="0.25">
      <c r="A2147" s="51" t="s">
        <v>658</v>
      </c>
      <c r="B2147" s="9" t="s">
        <v>767</v>
      </c>
      <c r="C2147" s="9" t="str">
        <f>VLOOKUP(Tabelle1[[#This Row],[bank_name]],list_all_banks!$B$1:$C$691,2,FALSE)</f>
        <v>FR493455042</v>
      </c>
      <c r="D2147" s="6" t="s">
        <v>768</v>
      </c>
      <c r="E2147" s="42" t="str">
        <f t="shared" si="33"/>
        <v>31.12.2016</v>
      </c>
      <c r="F2147" s="9">
        <v>2016</v>
      </c>
      <c r="G2147" s="9">
        <v>1</v>
      </c>
      <c r="H2147" s="9">
        <v>2</v>
      </c>
      <c r="I2147" s="9" t="s">
        <v>1382</v>
      </c>
      <c r="J2147" s="9">
        <v>2</v>
      </c>
      <c r="K2147" s="9" t="s">
        <v>1366</v>
      </c>
      <c r="L2147" s="9">
        <v>0</v>
      </c>
      <c r="M2147" s="9" t="s">
        <v>14</v>
      </c>
      <c r="N2147" s="9" t="s">
        <v>19</v>
      </c>
      <c r="P2147" s="9">
        <v>0</v>
      </c>
      <c r="Q2147" s="9">
        <v>0</v>
      </c>
      <c r="R2147" s="9">
        <v>0</v>
      </c>
      <c r="S2147" s="9">
        <v>0</v>
      </c>
      <c r="U2147" s="9">
        <v>0</v>
      </c>
      <c r="V2147" s="9">
        <v>1</v>
      </c>
      <c r="W2147" s="9" t="s">
        <v>20</v>
      </c>
      <c r="Y2147" s="9" t="s">
        <v>1661</v>
      </c>
      <c r="Z2147" s="9">
        <v>14</v>
      </c>
      <c r="AA2147" s="9">
        <v>66</v>
      </c>
      <c r="AB2147" s="9">
        <v>7</v>
      </c>
      <c r="AC2147" s="9" t="s">
        <v>20</v>
      </c>
      <c r="AD2147" s="9" t="s">
        <v>20</v>
      </c>
      <c r="AE2147" s="9" t="s">
        <v>20</v>
      </c>
      <c r="AF2147" s="9">
        <v>1</v>
      </c>
      <c r="AG2147" s="9" t="s">
        <v>20</v>
      </c>
      <c r="AH2147" s="9" t="s">
        <v>20</v>
      </c>
      <c r="AI2147" s="9">
        <v>0</v>
      </c>
      <c r="AK2147" s="9">
        <v>1</v>
      </c>
      <c r="AL2147" s="9">
        <v>0</v>
      </c>
      <c r="AM2147" s="9">
        <v>1</v>
      </c>
      <c r="AN2147" s="9">
        <v>2</v>
      </c>
      <c r="AO2147" s="9">
        <v>0</v>
      </c>
      <c r="AQ2147" s="9">
        <v>1</v>
      </c>
      <c r="AR2147" s="9">
        <v>1</v>
      </c>
      <c r="AS2147" s="9">
        <v>1</v>
      </c>
      <c r="AT2147" s="9">
        <v>1</v>
      </c>
      <c r="AU2147" s="9">
        <v>2</v>
      </c>
      <c r="AV2147" s="9">
        <v>0</v>
      </c>
      <c r="AW2147" s="9" t="s">
        <v>1382</v>
      </c>
      <c r="AX2147" s="9" t="s">
        <v>1382</v>
      </c>
      <c r="BA2147" s="55" t="s">
        <v>2766</v>
      </c>
      <c r="BB2147" s="65" t="s">
        <v>1503</v>
      </c>
      <c r="BG2147" s="9"/>
      <c r="BI2147" t="s">
        <v>3146</v>
      </c>
    </row>
    <row r="2148" spans="1:61" x14ac:dyDescent="0.25">
      <c r="A2148" s="23" t="s">
        <v>658</v>
      </c>
      <c r="B2148" t="s">
        <v>767</v>
      </c>
      <c r="C2148" t="str">
        <f>VLOOKUP(Tabelle1[[#This Row],[bank_name]],list_all_banks!$B$1:$C$691,2,FALSE)</f>
        <v>FR493455042</v>
      </c>
      <c r="D2148" s="6" t="s">
        <v>768</v>
      </c>
      <c r="E2148" s="42" t="str">
        <f t="shared" si="33"/>
        <v>31.12.2016</v>
      </c>
      <c r="F2148">
        <v>2016</v>
      </c>
      <c r="G2148">
        <v>1</v>
      </c>
      <c r="H2148">
        <v>2</v>
      </c>
      <c r="I2148" t="s">
        <v>1382</v>
      </c>
      <c r="J2148">
        <v>2</v>
      </c>
      <c r="K2148" t="s">
        <v>1366</v>
      </c>
      <c r="L2148">
        <v>0</v>
      </c>
      <c r="M2148" t="s">
        <v>14</v>
      </c>
      <c r="N2148" t="s">
        <v>19</v>
      </c>
      <c r="P2148">
        <v>0</v>
      </c>
      <c r="Q2148">
        <v>0</v>
      </c>
      <c r="R2148">
        <v>0</v>
      </c>
      <c r="S2148">
        <v>0</v>
      </c>
      <c r="U2148">
        <v>0</v>
      </c>
      <c r="V2148">
        <v>1</v>
      </c>
      <c r="W2148" t="s">
        <v>20</v>
      </c>
      <c r="Y2148" t="s">
        <v>1651</v>
      </c>
      <c r="Z2148">
        <v>34</v>
      </c>
      <c r="AA2148">
        <v>105</v>
      </c>
      <c r="AB2148">
        <v>-12</v>
      </c>
      <c r="AC2148" t="s">
        <v>20</v>
      </c>
      <c r="AD2148" t="s">
        <v>20</v>
      </c>
      <c r="AE2148" t="s">
        <v>20</v>
      </c>
      <c r="AF2148">
        <v>-4</v>
      </c>
      <c r="AG2148" t="s">
        <v>20</v>
      </c>
      <c r="AH2148" t="s">
        <v>20</v>
      </c>
      <c r="AI2148">
        <v>0</v>
      </c>
      <c r="AK2148">
        <v>1</v>
      </c>
      <c r="AL2148">
        <v>0</v>
      </c>
      <c r="AM2148">
        <v>1</v>
      </c>
      <c r="AN2148">
        <v>2</v>
      </c>
      <c r="AO2148">
        <v>0</v>
      </c>
      <c r="AQ2148">
        <v>1</v>
      </c>
      <c r="AR2148">
        <v>1</v>
      </c>
      <c r="AS2148">
        <v>1</v>
      </c>
      <c r="AT2148">
        <v>1</v>
      </c>
      <c r="AU2148">
        <v>2</v>
      </c>
      <c r="AV2148">
        <v>0</v>
      </c>
      <c r="AW2148" t="s">
        <v>1382</v>
      </c>
      <c r="AX2148" t="s">
        <v>1382</v>
      </c>
      <c r="BA2148" s="50" t="s">
        <v>2766</v>
      </c>
      <c r="BB2148" s="65" t="s">
        <v>1503</v>
      </c>
      <c r="BG2148" s="9"/>
      <c r="BI2148" t="s">
        <v>3146</v>
      </c>
    </row>
    <row r="2149" spans="1:61" x14ac:dyDescent="0.25">
      <c r="A2149" s="23" t="s">
        <v>658</v>
      </c>
      <c r="B2149" t="s">
        <v>767</v>
      </c>
      <c r="C2149" t="str">
        <f>VLOOKUP(Tabelle1[[#This Row],[bank_name]],list_all_banks!$B$1:$C$691,2,FALSE)</f>
        <v>FR493455042</v>
      </c>
      <c r="D2149" s="6" t="s">
        <v>768</v>
      </c>
      <c r="E2149" s="42" t="str">
        <f t="shared" si="33"/>
        <v>31.12.2016</v>
      </c>
      <c r="F2149">
        <v>2016</v>
      </c>
      <c r="G2149">
        <v>1</v>
      </c>
      <c r="H2149">
        <v>2</v>
      </c>
      <c r="I2149" t="s">
        <v>1382</v>
      </c>
      <c r="J2149">
        <v>2</v>
      </c>
      <c r="K2149" t="s">
        <v>1366</v>
      </c>
      <c r="L2149">
        <v>0</v>
      </c>
      <c r="M2149" t="s">
        <v>14</v>
      </c>
      <c r="N2149" t="s">
        <v>19</v>
      </c>
      <c r="P2149">
        <v>0</v>
      </c>
      <c r="Q2149">
        <v>0</v>
      </c>
      <c r="R2149">
        <v>0</v>
      </c>
      <c r="S2149">
        <v>0</v>
      </c>
      <c r="U2149">
        <v>0</v>
      </c>
      <c r="V2149">
        <v>1</v>
      </c>
      <c r="W2149" t="s">
        <v>20</v>
      </c>
      <c r="Y2149" t="s">
        <v>1710</v>
      </c>
      <c r="Z2149">
        <v>5</v>
      </c>
      <c r="AA2149">
        <v>58</v>
      </c>
      <c r="AB2149">
        <v>1</v>
      </c>
      <c r="AC2149" t="s">
        <v>20</v>
      </c>
      <c r="AD2149" t="s">
        <v>20</v>
      </c>
      <c r="AE2149" t="s">
        <v>20</v>
      </c>
      <c r="AF2149">
        <v>0</v>
      </c>
      <c r="AG2149" t="s">
        <v>20</v>
      </c>
      <c r="AH2149" t="s">
        <v>20</v>
      </c>
      <c r="AI2149">
        <v>0</v>
      </c>
      <c r="AK2149">
        <v>1</v>
      </c>
      <c r="AL2149">
        <v>0</v>
      </c>
      <c r="AM2149">
        <v>1</v>
      </c>
      <c r="AN2149">
        <v>2</v>
      </c>
      <c r="AO2149">
        <v>0</v>
      </c>
      <c r="AQ2149">
        <v>1</v>
      </c>
      <c r="AR2149">
        <v>1</v>
      </c>
      <c r="AS2149">
        <v>1</v>
      </c>
      <c r="AT2149">
        <v>1</v>
      </c>
      <c r="AU2149">
        <v>2</v>
      </c>
      <c r="AV2149">
        <v>0</v>
      </c>
      <c r="AW2149" t="s">
        <v>1382</v>
      </c>
      <c r="AX2149" t="s">
        <v>1382</v>
      </c>
      <c r="BA2149" s="50" t="s">
        <v>2766</v>
      </c>
      <c r="BB2149" s="65" t="s">
        <v>1503</v>
      </c>
      <c r="BG2149" s="9"/>
      <c r="BI2149" t="s">
        <v>3146</v>
      </c>
    </row>
    <row r="2150" spans="1:61" x14ac:dyDescent="0.25">
      <c r="A2150" s="23" t="s">
        <v>658</v>
      </c>
      <c r="B2150" t="s">
        <v>767</v>
      </c>
      <c r="C2150" t="str">
        <f>VLOOKUP(Tabelle1[[#This Row],[bank_name]],list_all_banks!$B$1:$C$691,2,FALSE)</f>
        <v>FR493455042</v>
      </c>
      <c r="D2150" s="6" t="s">
        <v>768</v>
      </c>
      <c r="E2150" s="42" t="str">
        <f t="shared" si="33"/>
        <v>31.12.2016</v>
      </c>
      <c r="F2150">
        <v>2016</v>
      </c>
      <c r="G2150">
        <v>1</v>
      </c>
      <c r="H2150">
        <v>2</v>
      </c>
      <c r="I2150" t="s">
        <v>1382</v>
      </c>
      <c r="J2150">
        <v>2</v>
      </c>
      <c r="K2150" t="s">
        <v>1366</v>
      </c>
      <c r="L2150">
        <v>0</v>
      </c>
      <c r="M2150" t="s">
        <v>14</v>
      </c>
      <c r="N2150" t="s">
        <v>19</v>
      </c>
      <c r="P2150">
        <v>0</v>
      </c>
      <c r="Q2150">
        <v>0</v>
      </c>
      <c r="R2150">
        <v>0</v>
      </c>
      <c r="S2150">
        <v>0</v>
      </c>
      <c r="U2150">
        <v>0</v>
      </c>
      <c r="V2150">
        <v>1</v>
      </c>
      <c r="W2150" t="s">
        <v>20</v>
      </c>
      <c r="Y2150" t="s">
        <v>1711</v>
      </c>
      <c r="Z2150">
        <v>54</v>
      </c>
      <c r="AA2150">
        <v>745</v>
      </c>
      <c r="AB2150">
        <v>11</v>
      </c>
      <c r="AC2150" t="s">
        <v>20</v>
      </c>
      <c r="AD2150" t="s">
        <v>20</v>
      </c>
      <c r="AE2150" t="s">
        <v>20</v>
      </c>
      <c r="AF2150">
        <v>3</v>
      </c>
      <c r="AG2150" t="s">
        <v>20</v>
      </c>
      <c r="AH2150" t="s">
        <v>20</v>
      </c>
      <c r="AI2150">
        <v>0</v>
      </c>
      <c r="AK2150">
        <v>1</v>
      </c>
      <c r="AL2150">
        <v>0</v>
      </c>
      <c r="AM2150">
        <v>1</v>
      </c>
      <c r="AN2150">
        <v>2</v>
      </c>
      <c r="AO2150">
        <v>0</v>
      </c>
      <c r="AQ2150">
        <v>1</v>
      </c>
      <c r="AR2150">
        <v>1</v>
      </c>
      <c r="AS2150">
        <v>1</v>
      </c>
      <c r="AT2150">
        <v>1</v>
      </c>
      <c r="AU2150">
        <v>2</v>
      </c>
      <c r="AV2150">
        <v>0</v>
      </c>
      <c r="AW2150" t="s">
        <v>1382</v>
      </c>
      <c r="AX2150" t="s">
        <v>1382</v>
      </c>
      <c r="BA2150" s="50" t="s">
        <v>2766</v>
      </c>
      <c r="BB2150" s="65" t="s">
        <v>1503</v>
      </c>
      <c r="BG2150" s="9"/>
      <c r="BI2150" t="s">
        <v>3146</v>
      </c>
    </row>
    <row r="2151" spans="1:61" x14ac:dyDescent="0.25">
      <c r="A2151" s="23" t="s">
        <v>658</v>
      </c>
      <c r="B2151" t="s">
        <v>767</v>
      </c>
      <c r="C2151" t="str">
        <f>VLOOKUP(Tabelle1[[#This Row],[bank_name]],list_all_banks!$B$1:$C$691,2,FALSE)</f>
        <v>FR493455042</v>
      </c>
      <c r="D2151" s="6" t="s">
        <v>768</v>
      </c>
      <c r="E2151" s="42" t="str">
        <f t="shared" si="33"/>
        <v>31.12.2016</v>
      </c>
      <c r="F2151">
        <v>2016</v>
      </c>
      <c r="G2151">
        <v>1</v>
      </c>
      <c r="H2151">
        <v>2</v>
      </c>
      <c r="I2151" t="s">
        <v>1382</v>
      </c>
      <c r="J2151">
        <v>2</v>
      </c>
      <c r="K2151" t="s">
        <v>1366</v>
      </c>
      <c r="L2151">
        <v>0</v>
      </c>
      <c r="M2151" t="s">
        <v>14</v>
      </c>
      <c r="N2151" t="s">
        <v>19</v>
      </c>
      <c r="P2151">
        <v>0</v>
      </c>
      <c r="Q2151">
        <v>0</v>
      </c>
      <c r="R2151">
        <v>0</v>
      </c>
      <c r="S2151">
        <v>0</v>
      </c>
      <c r="U2151">
        <v>0</v>
      </c>
      <c r="V2151">
        <v>1</v>
      </c>
      <c r="W2151" t="s">
        <v>20</v>
      </c>
      <c r="Y2151" t="s">
        <v>1745</v>
      </c>
      <c r="Z2151">
        <v>87</v>
      </c>
      <c r="AA2151">
        <v>752</v>
      </c>
      <c r="AB2151">
        <v>20</v>
      </c>
      <c r="AC2151" t="s">
        <v>20</v>
      </c>
      <c r="AD2151" t="s">
        <v>20</v>
      </c>
      <c r="AE2151" t="s">
        <v>20</v>
      </c>
      <c r="AF2151">
        <v>5</v>
      </c>
      <c r="AG2151" t="s">
        <v>20</v>
      </c>
      <c r="AH2151" t="s">
        <v>20</v>
      </c>
      <c r="AI2151">
        <v>0</v>
      </c>
      <c r="AK2151">
        <v>1</v>
      </c>
      <c r="AL2151">
        <v>0</v>
      </c>
      <c r="AM2151">
        <v>1</v>
      </c>
      <c r="AN2151">
        <v>2</v>
      </c>
      <c r="AO2151">
        <v>0</v>
      </c>
      <c r="AQ2151">
        <v>1</v>
      </c>
      <c r="AR2151">
        <v>1</v>
      </c>
      <c r="AS2151">
        <v>1</v>
      </c>
      <c r="AT2151">
        <v>1</v>
      </c>
      <c r="AU2151">
        <v>2</v>
      </c>
      <c r="AV2151">
        <v>0</v>
      </c>
      <c r="AW2151" t="s">
        <v>1382</v>
      </c>
      <c r="AX2151" t="s">
        <v>1382</v>
      </c>
      <c r="BA2151" s="50" t="s">
        <v>2766</v>
      </c>
      <c r="BB2151" s="65" t="s">
        <v>1503</v>
      </c>
      <c r="BG2151" s="9"/>
      <c r="BI2151" t="s">
        <v>3146</v>
      </c>
    </row>
    <row r="2152" spans="1:61" x14ac:dyDescent="0.25">
      <c r="A2152" s="51" t="s">
        <v>658</v>
      </c>
      <c r="B2152" s="9" t="s">
        <v>767</v>
      </c>
      <c r="C2152" s="9" t="str">
        <f>VLOOKUP(Tabelle1[[#This Row],[bank_name]],list_all_banks!$B$1:$C$691,2,FALSE)</f>
        <v>FR493455042</v>
      </c>
      <c r="D2152" s="6" t="s">
        <v>768</v>
      </c>
      <c r="E2152" s="42" t="str">
        <f t="shared" si="33"/>
        <v>31.12.2016</v>
      </c>
      <c r="F2152" s="9">
        <v>2016</v>
      </c>
      <c r="G2152" s="9">
        <v>1</v>
      </c>
      <c r="H2152" s="9">
        <v>2</v>
      </c>
      <c r="I2152" s="9" t="s">
        <v>1382</v>
      </c>
      <c r="J2152" s="9">
        <v>2</v>
      </c>
      <c r="K2152" s="9" t="s">
        <v>1366</v>
      </c>
      <c r="L2152" s="9">
        <v>0</v>
      </c>
      <c r="M2152" s="9" t="s">
        <v>14</v>
      </c>
      <c r="N2152" s="9" t="s">
        <v>19</v>
      </c>
      <c r="P2152" s="9">
        <v>0</v>
      </c>
      <c r="Q2152" s="9">
        <v>0</v>
      </c>
      <c r="R2152" s="9">
        <v>0</v>
      </c>
      <c r="S2152" s="9">
        <v>0</v>
      </c>
      <c r="U2152" s="9">
        <v>0</v>
      </c>
      <c r="V2152" s="9">
        <v>1</v>
      </c>
      <c r="W2152" s="9" t="s">
        <v>20</v>
      </c>
      <c r="Y2152" s="9" t="s">
        <v>1746</v>
      </c>
      <c r="Z2152" s="9">
        <v>22</v>
      </c>
      <c r="AA2152" s="9">
        <v>197</v>
      </c>
      <c r="AB2152" s="9">
        <v>4</v>
      </c>
      <c r="AC2152" s="9" t="s">
        <v>20</v>
      </c>
      <c r="AD2152" s="9" t="s">
        <v>20</v>
      </c>
      <c r="AE2152" s="9" t="s">
        <v>20</v>
      </c>
      <c r="AF2152" s="9">
        <v>2</v>
      </c>
      <c r="AG2152" s="9" t="s">
        <v>20</v>
      </c>
      <c r="AH2152" s="9" t="s">
        <v>20</v>
      </c>
      <c r="AI2152" s="9">
        <v>0</v>
      </c>
      <c r="AK2152" s="9">
        <v>1</v>
      </c>
      <c r="AL2152" s="9">
        <v>0</v>
      </c>
      <c r="AM2152" s="9">
        <v>1</v>
      </c>
      <c r="AN2152" s="9">
        <v>2</v>
      </c>
      <c r="AO2152" s="9">
        <v>0</v>
      </c>
      <c r="AQ2152">
        <v>1</v>
      </c>
      <c r="AR2152" s="9">
        <v>1</v>
      </c>
      <c r="AS2152" s="9">
        <v>1</v>
      </c>
      <c r="AT2152" s="9">
        <v>1</v>
      </c>
      <c r="AU2152" s="9">
        <v>2</v>
      </c>
      <c r="AV2152" s="9">
        <v>0</v>
      </c>
      <c r="AW2152" s="9" t="s">
        <v>1382</v>
      </c>
      <c r="AX2152" s="9" t="s">
        <v>1382</v>
      </c>
      <c r="BA2152" s="55" t="s">
        <v>2766</v>
      </c>
      <c r="BB2152" s="65" t="s">
        <v>1503</v>
      </c>
      <c r="BG2152" s="9"/>
      <c r="BI2152" t="s">
        <v>3146</v>
      </c>
    </row>
    <row r="2153" spans="1:61" x14ac:dyDescent="0.25">
      <c r="A2153" s="23" t="s">
        <v>658</v>
      </c>
      <c r="B2153" t="s">
        <v>767</v>
      </c>
      <c r="C2153" t="str">
        <f>VLOOKUP(Tabelle1[[#This Row],[bank_name]],list_all_banks!$B$1:$C$691,2,FALSE)</f>
        <v>FR493455042</v>
      </c>
      <c r="D2153" s="6" t="s">
        <v>768</v>
      </c>
      <c r="E2153" s="42" t="str">
        <f t="shared" si="33"/>
        <v>31.12.2016</v>
      </c>
      <c r="F2153">
        <v>2016</v>
      </c>
      <c r="G2153">
        <v>1</v>
      </c>
      <c r="H2153">
        <v>2</v>
      </c>
      <c r="I2153" t="s">
        <v>1382</v>
      </c>
      <c r="J2153">
        <v>2</v>
      </c>
      <c r="K2153" t="s">
        <v>1366</v>
      </c>
      <c r="L2153">
        <v>0</v>
      </c>
      <c r="M2153" t="s">
        <v>14</v>
      </c>
      <c r="N2153" t="s">
        <v>19</v>
      </c>
      <c r="P2153">
        <v>0</v>
      </c>
      <c r="Q2153">
        <v>0</v>
      </c>
      <c r="R2153">
        <v>0</v>
      </c>
      <c r="S2153">
        <v>0</v>
      </c>
      <c r="U2153">
        <v>0</v>
      </c>
      <c r="V2153">
        <v>1</v>
      </c>
      <c r="W2153" t="s">
        <v>20</v>
      </c>
      <c r="Y2153" t="s">
        <v>1747</v>
      </c>
      <c r="Z2153">
        <v>24</v>
      </c>
      <c r="AA2153">
        <v>256</v>
      </c>
      <c r="AB2153">
        <v>2</v>
      </c>
      <c r="AC2153" t="s">
        <v>20</v>
      </c>
      <c r="AD2153" t="s">
        <v>20</v>
      </c>
      <c r="AE2153" t="s">
        <v>20</v>
      </c>
      <c r="AF2153">
        <v>0</v>
      </c>
      <c r="AG2153" t="s">
        <v>20</v>
      </c>
      <c r="AH2153" t="s">
        <v>20</v>
      </c>
      <c r="AI2153">
        <v>0</v>
      </c>
      <c r="AK2153">
        <v>1</v>
      </c>
      <c r="AL2153">
        <v>0</v>
      </c>
      <c r="AM2153">
        <v>1</v>
      </c>
      <c r="AN2153">
        <v>2</v>
      </c>
      <c r="AO2153">
        <v>0</v>
      </c>
      <c r="AQ2153">
        <v>1</v>
      </c>
      <c r="AR2153">
        <v>1</v>
      </c>
      <c r="AS2153">
        <v>1</v>
      </c>
      <c r="AT2153">
        <v>1</v>
      </c>
      <c r="AU2153">
        <v>2</v>
      </c>
      <c r="AV2153">
        <v>0</v>
      </c>
      <c r="AW2153" t="s">
        <v>1382</v>
      </c>
      <c r="AX2153" t="s">
        <v>1382</v>
      </c>
      <c r="BA2153" s="50" t="s">
        <v>2766</v>
      </c>
      <c r="BB2153" s="65" t="s">
        <v>1503</v>
      </c>
      <c r="BG2153" s="9"/>
      <c r="BI2153" t="s">
        <v>3146</v>
      </c>
    </row>
    <row r="2154" spans="1:61" x14ac:dyDescent="0.25">
      <c r="A2154" s="23" t="s">
        <v>658</v>
      </c>
      <c r="B2154" t="s">
        <v>767</v>
      </c>
      <c r="C2154" t="str">
        <f>VLOOKUP(Tabelle1[[#This Row],[bank_name]],list_all_banks!$B$1:$C$691,2,FALSE)</f>
        <v>FR493455042</v>
      </c>
      <c r="D2154" s="6" t="s">
        <v>768</v>
      </c>
      <c r="E2154" s="42" t="str">
        <f t="shared" si="33"/>
        <v>31.12.2016</v>
      </c>
      <c r="F2154">
        <v>2016</v>
      </c>
      <c r="G2154">
        <v>1</v>
      </c>
      <c r="H2154">
        <v>2</v>
      </c>
      <c r="I2154" t="s">
        <v>1382</v>
      </c>
      <c r="J2154">
        <v>2</v>
      </c>
      <c r="K2154" t="s">
        <v>1366</v>
      </c>
      <c r="L2154">
        <v>0</v>
      </c>
      <c r="M2154" t="s">
        <v>14</v>
      </c>
      <c r="N2154" t="s">
        <v>19</v>
      </c>
      <c r="P2154">
        <v>0</v>
      </c>
      <c r="Q2154">
        <v>0</v>
      </c>
      <c r="R2154">
        <v>0</v>
      </c>
      <c r="S2154">
        <v>0</v>
      </c>
      <c r="U2154">
        <v>0</v>
      </c>
      <c r="V2154">
        <v>1</v>
      </c>
      <c r="W2154" t="s">
        <v>20</v>
      </c>
      <c r="Y2154" t="s">
        <v>1628</v>
      </c>
      <c r="Z2154">
        <v>29</v>
      </c>
      <c r="AA2154">
        <v>54</v>
      </c>
      <c r="AB2154">
        <v>17</v>
      </c>
      <c r="AC2154" t="s">
        <v>20</v>
      </c>
      <c r="AD2154" t="s">
        <v>20</v>
      </c>
      <c r="AE2154" t="s">
        <v>20</v>
      </c>
      <c r="AF2154">
        <v>0</v>
      </c>
      <c r="AG2154" t="s">
        <v>20</v>
      </c>
      <c r="AH2154" t="s">
        <v>20</v>
      </c>
      <c r="AI2154">
        <v>0</v>
      </c>
      <c r="AK2154">
        <v>1</v>
      </c>
      <c r="AL2154">
        <v>0</v>
      </c>
      <c r="AM2154">
        <v>1</v>
      </c>
      <c r="AN2154">
        <v>2</v>
      </c>
      <c r="AO2154">
        <v>0</v>
      </c>
      <c r="AQ2154">
        <v>1</v>
      </c>
      <c r="AR2154">
        <v>1</v>
      </c>
      <c r="AS2154">
        <v>1</v>
      </c>
      <c r="AT2154">
        <v>1</v>
      </c>
      <c r="AU2154">
        <v>2</v>
      </c>
      <c r="AV2154">
        <v>0</v>
      </c>
      <c r="AW2154" t="s">
        <v>1382</v>
      </c>
      <c r="AX2154" t="s">
        <v>1382</v>
      </c>
      <c r="BA2154" s="50" t="s">
        <v>2766</v>
      </c>
      <c r="BB2154" s="65" t="s">
        <v>1503</v>
      </c>
      <c r="BG2154" s="9"/>
      <c r="BI2154" t="s">
        <v>3146</v>
      </c>
    </row>
    <row r="2155" spans="1:61" ht="21" x14ac:dyDescent="0.25">
      <c r="A2155" s="23" t="s">
        <v>658</v>
      </c>
      <c r="B2155" t="s">
        <v>767</v>
      </c>
      <c r="C2155" t="str">
        <f>VLOOKUP(Tabelle1[[#This Row],[bank_name]],list_all_banks!$B$1:$C$691,2,FALSE)</f>
        <v>FR493455042</v>
      </c>
      <c r="D2155" s="6" t="s">
        <v>768</v>
      </c>
      <c r="E2155" s="42" t="str">
        <f t="shared" si="33"/>
        <v>31.12.2016</v>
      </c>
      <c r="F2155">
        <v>2016</v>
      </c>
      <c r="G2155">
        <v>1</v>
      </c>
      <c r="H2155">
        <v>2</v>
      </c>
      <c r="I2155" t="s">
        <v>1382</v>
      </c>
      <c r="J2155">
        <v>2</v>
      </c>
      <c r="K2155" t="s">
        <v>1366</v>
      </c>
      <c r="L2155">
        <v>0</v>
      </c>
      <c r="M2155" t="s">
        <v>14</v>
      </c>
      <c r="N2155" t="s">
        <v>19</v>
      </c>
      <c r="P2155">
        <v>0</v>
      </c>
      <c r="Q2155">
        <v>0</v>
      </c>
      <c r="R2155">
        <v>0</v>
      </c>
      <c r="S2155">
        <v>0</v>
      </c>
      <c r="U2155">
        <v>0</v>
      </c>
      <c r="V2155">
        <v>1</v>
      </c>
      <c r="W2155" t="s">
        <v>20</v>
      </c>
      <c r="Y2155" t="s">
        <v>1704</v>
      </c>
      <c r="Z2155">
        <v>16</v>
      </c>
      <c r="AA2155">
        <v>288</v>
      </c>
      <c r="AB2155">
        <v>4</v>
      </c>
      <c r="AC2155" t="s">
        <v>20</v>
      </c>
      <c r="AD2155" t="s">
        <v>20</v>
      </c>
      <c r="AE2155" t="s">
        <v>20</v>
      </c>
      <c r="AF2155">
        <v>0</v>
      </c>
      <c r="AG2155" t="s">
        <v>20</v>
      </c>
      <c r="AH2155" t="s">
        <v>20</v>
      </c>
      <c r="AI2155">
        <v>0</v>
      </c>
      <c r="AK2155">
        <v>1</v>
      </c>
      <c r="AL2155">
        <v>0</v>
      </c>
      <c r="AM2155">
        <v>1</v>
      </c>
      <c r="AN2155">
        <v>2</v>
      </c>
      <c r="AO2155">
        <v>0</v>
      </c>
      <c r="AQ2155">
        <v>1</v>
      </c>
      <c r="AR2155">
        <v>1</v>
      </c>
      <c r="AS2155">
        <v>1</v>
      </c>
      <c r="AT2155">
        <v>1</v>
      </c>
      <c r="AU2155">
        <v>2</v>
      </c>
      <c r="AV2155">
        <v>0</v>
      </c>
      <c r="AW2155" t="s">
        <v>1382</v>
      </c>
      <c r="AX2155" t="s">
        <v>1382</v>
      </c>
      <c r="BA2155" s="50" t="s">
        <v>2766</v>
      </c>
      <c r="BB2155" s="65" t="s">
        <v>1503</v>
      </c>
      <c r="BG2155" s="9"/>
      <c r="BI2155" t="s">
        <v>3146</v>
      </c>
    </row>
    <row r="2156" spans="1:61" x14ac:dyDescent="0.25">
      <c r="A2156" s="23" t="s">
        <v>658</v>
      </c>
      <c r="B2156" t="s">
        <v>767</v>
      </c>
      <c r="C2156" t="str">
        <f>VLOOKUP(Tabelle1[[#This Row],[bank_name]],list_all_banks!$B$1:$C$691,2,FALSE)</f>
        <v>FR493455042</v>
      </c>
      <c r="D2156" s="6" t="s">
        <v>768</v>
      </c>
      <c r="E2156" s="42" t="str">
        <f t="shared" si="33"/>
        <v>31.12.2016</v>
      </c>
      <c r="F2156">
        <v>2016</v>
      </c>
      <c r="G2156">
        <v>1</v>
      </c>
      <c r="H2156">
        <v>2</v>
      </c>
      <c r="I2156" t="s">
        <v>1382</v>
      </c>
      <c r="J2156">
        <v>2</v>
      </c>
      <c r="K2156" t="s">
        <v>1366</v>
      </c>
      <c r="L2156">
        <v>0</v>
      </c>
      <c r="M2156" t="s">
        <v>14</v>
      </c>
      <c r="N2156" t="s">
        <v>19</v>
      </c>
      <c r="P2156">
        <v>0</v>
      </c>
      <c r="Q2156">
        <v>0</v>
      </c>
      <c r="R2156">
        <v>0</v>
      </c>
      <c r="S2156">
        <v>0</v>
      </c>
      <c r="U2156">
        <v>0</v>
      </c>
      <c r="V2156">
        <v>1</v>
      </c>
      <c r="W2156" t="s">
        <v>20</v>
      </c>
      <c r="Y2156" t="s">
        <v>1726</v>
      </c>
      <c r="Z2156">
        <v>11</v>
      </c>
      <c r="AA2156">
        <v>102</v>
      </c>
      <c r="AB2156">
        <v>0</v>
      </c>
      <c r="AC2156" t="s">
        <v>20</v>
      </c>
      <c r="AD2156" t="s">
        <v>20</v>
      </c>
      <c r="AE2156" t="s">
        <v>20</v>
      </c>
      <c r="AF2156">
        <v>0</v>
      </c>
      <c r="AG2156" t="s">
        <v>20</v>
      </c>
      <c r="AH2156" t="s">
        <v>20</v>
      </c>
      <c r="AI2156">
        <v>0</v>
      </c>
      <c r="AK2156">
        <v>1</v>
      </c>
      <c r="AL2156">
        <v>0</v>
      </c>
      <c r="AM2156">
        <v>1</v>
      </c>
      <c r="AN2156">
        <v>2</v>
      </c>
      <c r="AO2156">
        <v>0</v>
      </c>
      <c r="AQ2156">
        <v>1</v>
      </c>
      <c r="AR2156">
        <v>1</v>
      </c>
      <c r="AS2156">
        <v>1</v>
      </c>
      <c r="AT2156">
        <v>1</v>
      </c>
      <c r="AU2156">
        <v>2</v>
      </c>
      <c r="AV2156">
        <v>0</v>
      </c>
      <c r="AW2156" t="s">
        <v>1382</v>
      </c>
      <c r="AX2156" t="s">
        <v>1382</v>
      </c>
      <c r="BA2156" s="50" t="s">
        <v>2766</v>
      </c>
      <c r="BB2156" s="65" t="s">
        <v>1503</v>
      </c>
      <c r="BG2156" s="9"/>
      <c r="BI2156" t="s">
        <v>3146</v>
      </c>
    </row>
    <row r="2157" spans="1:61" x14ac:dyDescent="0.25">
      <c r="A2157" s="51" t="s">
        <v>658</v>
      </c>
      <c r="B2157" s="9" t="s">
        <v>767</v>
      </c>
      <c r="C2157" s="9" t="str">
        <f>VLOOKUP(Tabelle1[[#This Row],[bank_name]],list_all_banks!$B$1:$C$691,2,FALSE)</f>
        <v>FR493455042</v>
      </c>
      <c r="D2157" s="6" t="s">
        <v>768</v>
      </c>
      <c r="E2157" s="42" t="str">
        <f t="shared" si="33"/>
        <v>31.12.2016</v>
      </c>
      <c r="F2157" s="9">
        <v>2016</v>
      </c>
      <c r="G2157" s="9">
        <v>1</v>
      </c>
      <c r="H2157" s="9">
        <v>2</v>
      </c>
      <c r="I2157" s="9" t="s">
        <v>1382</v>
      </c>
      <c r="J2157" s="9">
        <v>2</v>
      </c>
      <c r="K2157" s="9" t="s">
        <v>1366</v>
      </c>
      <c r="L2157" s="9">
        <v>0</v>
      </c>
      <c r="M2157" s="9" t="s">
        <v>14</v>
      </c>
      <c r="N2157" s="9" t="s">
        <v>19</v>
      </c>
      <c r="P2157" s="9">
        <v>0</v>
      </c>
      <c r="Q2157" s="9">
        <v>0</v>
      </c>
      <c r="R2157" s="9">
        <v>0</v>
      </c>
      <c r="S2157" s="9">
        <v>0</v>
      </c>
      <c r="U2157" s="9">
        <v>0</v>
      </c>
      <c r="V2157" s="9">
        <v>1</v>
      </c>
      <c r="W2157" s="9" t="s">
        <v>20</v>
      </c>
      <c r="Y2157" s="9" t="s">
        <v>1748</v>
      </c>
      <c r="Z2157" s="9">
        <v>33</v>
      </c>
      <c r="AA2157" s="9">
        <v>412</v>
      </c>
      <c r="AB2157" s="9">
        <v>19</v>
      </c>
      <c r="AC2157" s="9" t="s">
        <v>20</v>
      </c>
      <c r="AD2157" s="9" t="s">
        <v>20</v>
      </c>
      <c r="AE2157" s="9" t="s">
        <v>20</v>
      </c>
      <c r="AF2157" s="9">
        <v>4</v>
      </c>
      <c r="AG2157" s="9" t="s">
        <v>20</v>
      </c>
      <c r="AH2157" s="9" t="s">
        <v>20</v>
      </c>
      <c r="AI2157" s="9">
        <v>0</v>
      </c>
      <c r="AK2157" s="9">
        <v>1</v>
      </c>
      <c r="AL2157" s="9">
        <v>0</v>
      </c>
      <c r="AM2157" s="9">
        <v>1</v>
      </c>
      <c r="AN2157" s="9">
        <v>2</v>
      </c>
      <c r="AO2157" s="9">
        <v>0</v>
      </c>
      <c r="AQ2157" s="9">
        <v>1</v>
      </c>
      <c r="AR2157" s="9">
        <v>1</v>
      </c>
      <c r="AS2157" s="9">
        <v>1</v>
      </c>
      <c r="AT2157" s="9">
        <v>1</v>
      </c>
      <c r="AU2157" s="9">
        <v>2</v>
      </c>
      <c r="AV2157" s="9">
        <v>0</v>
      </c>
      <c r="AW2157" s="9" t="s">
        <v>1382</v>
      </c>
      <c r="AX2157" s="9" t="s">
        <v>1382</v>
      </c>
      <c r="BA2157" s="55" t="s">
        <v>2766</v>
      </c>
      <c r="BB2157" s="65" t="s">
        <v>1503</v>
      </c>
      <c r="BG2157" s="9"/>
      <c r="BI2157" t="s">
        <v>3146</v>
      </c>
    </row>
    <row r="2158" spans="1:61" x14ac:dyDescent="0.25">
      <c r="A2158" s="51" t="s">
        <v>658</v>
      </c>
      <c r="B2158" s="9" t="s">
        <v>767</v>
      </c>
      <c r="C2158" s="9" t="str">
        <f>VLOOKUP(Tabelle1[[#This Row],[bank_name]],list_all_banks!$B$1:$C$691,2,FALSE)</f>
        <v>FR493455042</v>
      </c>
      <c r="D2158" s="6" t="s">
        <v>768</v>
      </c>
      <c r="E2158" s="42" t="str">
        <f t="shared" si="33"/>
        <v>31.12.2016</v>
      </c>
      <c r="F2158" s="9">
        <v>2016</v>
      </c>
      <c r="G2158" s="9">
        <v>1</v>
      </c>
      <c r="H2158" s="9">
        <v>2</v>
      </c>
      <c r="I2158" s="9" t="s">
        <v>1382</v>
      </c>
      <c r="J2158" s="9">
        <v>2</v>
      </c>
      <c r="K2158" s="9" t="s">
        <v>1366</v>
      </c>
      <c r="L2158" s="9">
        <v>0</v>
      </c>
      <c r="M2158" s="9" t="s">
        <v>14</v>
      </c>
      <c r="N2158" s="9" t="s">
        <v>19</v>
      </c>
      <c r="P2158" s="9">
        <v>0</v>
      </c>
      <c r="Q2158" s="9">
        <v>0</v>
      </c>
      <c r="R2158" s="9">
        <v>0</v>
      </c>
      <c r="S2158" s="9">
        <v>0</v>
      </c>
      <c r="U2158" s="9">
        <v>0</v>
      </c>
      <c r="V2158" s="9">
        <v>1</v>
      </c>
      <c r="W2158" s="9" t="s">
        <v>20</v>
      </c>
      <c r="Y2158" s="9" t="s">
        <v>1682</v>
      </c>
      <c r="Z2158" s="9">
        <v>2</v>
      </c>
      <c r="AA2158" s="9">
        <v>3</v>
      </c>
      <c r="AB2158" s="9">
        <v>0</v>
      </c>
      <c r="AC2158" s="9" t="s">
        <v>20</v>
      </c>
      <c r="AD2158" s="9" t="s">
        <v>20</v>
      </c>
      <c r="AE2158" s="9" t="s">
        <v>20</v>
      </c>
      <c r="AF2158" s="9">
        <v>0</v>
      </c>
      <c r="AG2158" s="9" t="s">
        <v>20</v>
      </c>
      <c r="AH2158" s="9" t="s">
        <v>20</v>
      </c>
      <c r="AI2158" s="9">
        <v>0</v>
      </c>
      <c r="AK2158" s="9">
        <v>1</v>
      </c>
      <c r="AL2158" s="9">
        <v>0</v>
      </c>
      <c r="AM2158" s="9">
        <v>1</v>
      </c>
      <c r="AN2158" s="9">
        <v>2</v>
      </c>
      <c r="AO2158" s="9">
        <v>0</v>
      </c>
      <c r="AQ2158" s="9">
        <v>1</v>
      </c>
      <c r="AR2158" s="9">
        <v>1</v>
      </c>
      <c r="AS2158" s="9">
        <v>1</v>
      </c>
      <c r="AT2158" s="9">
        <v>1</v>
      </c>
      <c r="AU2158" s="9">
        <v>2</v>
      </c>
      <c r="AV2158" s="9">
        <v>0</v>
      </c>
      <c r="AW2158" s="9" t="s">
        <v>1382</v>
      </c>
      <c r="AX2158" s="9" t="s">
        <v>1382</v>
      </c>
      <c r="BA2158" s="55" t="s">
        <v>2766</v>
      </c>
      <c r="BB2158" s="65" t="s">
        <v>1503</v>
      </c>
      <c r="BG2158" s="9"/>
      <c r="BI2158" t="s">
        <v>3146</v>
      </c>
    </row>
    <row r="2159" spans="1:61" x14ac:dyDescent="0.25">
      <c r="A2159" s="23" t="s">
        <v>658</v>
      </c>
      <c r="B2159" t="s">
        <v>767</v>
      </c>
      <c r="C2159" t="str">
        <f>VLOOKUP(Tabelle1[[#This Row],[bank_name]],list_all_banks!$B$1:$C$691,2,FALSE)</f>
        <v>FR493455042</v>
      </c>
      <c r="D2159" s="6" t="s">
        <v>768</v>
      </c>
      <c r="E2159" s="42" t="str">
        <f t="shared" si="33"/>
        <v>31.12.2016</v>
      </c>
      <c r="F2159">
        <v>2016</v>
      </c>
      <c r="G2159">
        <v>1</v>
      </c>
      <c r="H2159">
        <v>2</v>
      </c>
      <c r="I2159" t="s">
        <v>1382</v>
      </c>
      <c r="J2159">
        <v>2</v>
      </c>
      <c r="K2159" t="s">
        <v>1366</v>
      </c>
      <c r="L2159">
        <v>0</v>
      </c>
      <c r="M2159" t="s">
        <v>14</v>
      </c>
      <c r="N2159" t="s">
        <v>19</v>
      </c>
      <c r="P2159">
        <v>0</v>
      </c>
      <c r="Q2159">
        <v>0</v>
      </c>
      <c r="R2159">
        <v>0</v>
      </c>
      <c r="S2159">
        <v>0</v>
      </c>
      <c r="U2159">
        <v>0</v>
      </c>
      <c r="V2159">
        <v>1</v>
      </c>
      <c r="W2159" t="s">
        <v>20</v>
      </c>
      <c r="Y2159" t="s">
        <v>1742</v>
      </c>
      <c r="Z2159">
        <v>27</v>
      </c>
      <c r="AA2159">
        <v>493</v>
      </c>
      <c r="AB2159">
        <v>-25</v>
      </c>
      <c r="AC2159" t="s">
        <v>20</v>
      </c>
      <c r="AD2159" t="s">
        <v>20</v>
      </c>
      <c r="AE2159" t="s">
        <v>20</v>
      </c>
      <c r="AF2159">
        <v>-8</v>
      </c>
      <c r="AG2159" t="s">
        <v>20</v>
      </c>
      <c r="AH2159" t="s">
        <v>20</v>
      </c>
      <c r="AI2159">
        <v>0</v>
      </c>
      <c r="AK2159">
        <v>1</v>
      </c>
      <c r="AL2159">
        <v>0</v>
      </c>
      <c r="AM2159">
        <v>1</v>
      </c>
      <c r="AN2159">
        <v>2</v>
      </c>
      <c r="AO2159">
        <v>0</v>
      </c>
      <c r="AQ2159">
        <v>1</v>
      </c>
      <c r="AR2159">
        <v>1</v>
      </c>
      <c r="AS2159">
        <v>1</v>
      </c>
      <c r="AT2159">
        <v>1</v>
      </c>
      <c r="AU2159">
        <v>2</v>
      </c>
      <c r="AV2159">
        <v>0</v>
      </c>
      <c r="AW2159" t="s">
        <v>1382</v>
      </c>
      <c r="AX2159" t="s">
        <v>1382</v>
      </c>
      <c r="BA2159" s="50" t="s">
        <v>2766</v>
      </c>
      <c r="BB2159" s="65" t="s">
        <v>1503</v>
      </c>
      <c r="BG2159" s="9"/>
      <c r="BI2159" t="s">
        <v>3146</v>
      </c>
    </row>
    <row r="2160" spans="1:61" x14ac:dyDescent="0.25">
      <c r="A2160" s="23" t="s">
        <v>658</v>
      </c>
      <c r="B2160" t="s">
        <v>767</v>
      </c>
      <c r="C2160" t="str">
        <f>VLOOKUP(Tabelle1[[#This Row],[bank_name]],list_all_banks!$B$1:$C$691,2,FALSE)</f>
        <v>FR493455042</v>
      </c>
      <c r="D2160" s="6" t="s">
        <v>768</v>
      </c>
      <c r="E2160" s="42" t="str">
        <f t="shared" si="33"/>
        <v>31.12.2016</v>
      </c>
      <c r="F2160">
        <v>2016</v>
      </c>
      <c r="G2160">
        <v>1</v>
      </c>
      <c r="H2160">
        <v>2</v>
      </c>
      <c r="I2160" t="s">
        <v>1382</v>
      </c>
      <c r="J2160">
        <v>2</v>
      </c>
      <c r="K2160" t="s">
        <v>1366</v>
      </c>
      <c r="L2160">
        <v>0</v>
      </c>
      <c r="M2160" t="s">
        <v>14</v>
      </c>
      <c r="N2160" t="s">
        <v>19</v>
      </c>
      <c r="P2160">
        <v>0</v>
      </c>
      <c r="Q2160">
        <v>0</v>
      </c>
      <c r="R2160">
        <v>0</v>
      </c>
      <c r="S2160">
        <v>0</v>
      </c>
      <c r="U2160">
        <v>0</v>
      </c>
      <c r="V2160">
        <v>1</v>
      </c>
      <c r="W2160" t="s">
        <v>20</v>
      </c>
      <c r="Y2160" t="s">
        <v>1694</v>
      </c>
      <c r="Z2160">
        <v>6</v>
      </c>
      <c r="AA2160">
        <v>56</v>
      </c>
      <c r="AB2160">
        <v>0</v>
      </c>
      <c r="AC2160" t="s">
        <v>20</v>
      </c>
      <c r="AD2160" t="s">
        <v>20</v>
      </c>
      <c r="AE2160" t="s">
        <v>20</v>
      </c>
      <c r="AF2160">
        <v>0</v>
      </c>
      <c r="AG2160" t="s">
        <v>20</v>
      </c>
      <c r="AH2160" t="s">
        <v>20</v>
      </c>
      <c r="AI2160">
        <v>0</v>
      </c>
      <c r="AK2160">
        <v>1</v>
      </c>
      <c r="AL2160">
        <v>0</v>
      </c>
      <c r="AM2160">
        <v>1</v>
      </c>
      <c r="AN2160">
        <v>2</v>
      </c>
      <c r="AO2160">
        <v>0</v>
      </c>
      <c r="AQ2160">
        <v>1</v>
      </c>
      <c r="AR2160">
        <v>1</v>
      </c>
      <c r="AS2160">
        <v>1</v>
      </c>
      <c r="AT2160">
        <v>1</v>
      </c>
      <c r="AU2160">
        <v>2</v>
      </c>
      <c r="AV2160">
        <v>0</v>
      </c>
      <c r="AW2160" t="s">
        <v>1382</v>
      </c>
      <c r="AX2160" t="s">
        <v>1382</v>
      </c>
      <c r="BA2160" s="50" t="s">
        <v>2766</v>
      </c>
      <c r="BB2160" s="65" t="s">
        <v>1503</v>
      </c>
      <c r="BG2160" s="9"/>
      <c r="BI2160" t="s">
        <v>3146</v>
      </c>
    </row>
    <row r="2161" spans="1:61" x14ac:dyDescent="0.25">
      <c r="A2161" s="51" t="s">
        <v>658</v>
      </c>
      <c r="B2161" s="9" t="s">
        <v>767</v>
      </c>
      <c r="C2161" s="9" t="str">
        <f>VLOOKUP(Tabelle1[[#This Row],[bank_name]],list_all_banks!$B$1:$C$691,2,FALSE)</f>
        <v>FR493455042</v>
      </c>
      <c r="D2161" s="6" t="s">
        <v>768</v>
      </c>
      <c r="E2161" s="42" t="str">
        <f t="shared" si="33"/>
        <v>31.12.2016</v>
      </c>
      <c r="F2161" s="9">
        <v>2016</v>
      </c>
      <c r="G2161" s="9">
        <v>1</v>
      </c>
      <c r="H2161" s="9">
        <v>2</v>
      </c>
      <c r="I2161" s="9" t="s">
        <v>1382</v>
      </c>
      <c r="J2161" s="9">
        <v>2</v>
      </c>
      <c r="K2161" s="9" t="s">
        <v>1366</v>
      </c>
      <c r="L2161" s="9">
        <v>0</v>
      </c>
      <c r="M2161" s="9" t="s">
        <v>14</v>
      </c>
      <c r="N2161" s="9" t="s">
        <v>19</v>
      </c>
      <c r="P2161" s="9">
        <v>0</v>
      </c>
      <c r="Q2161" s="9">
        <v>0</v>
      </c>
      <c r="R2161" s="9">
        <v>0</v>
      </c>
      <c r="S2161" s="9">
        <v>0</v>
      </c>
      <c r="U2161" s="9">
        <v>0</v>
      </c>
      <c r="V2161" s="9">
        <v>1</v>
      </c>
      <c r="W2161" s="9" t="s">
        <v>20</v>
      </c>
      <c r="Y2161" s="9" t="s">
        <v>1632</v>
      </c>
      <c r="Z2161" s="9">
        <v>8</v>
      </c>
      <c r="AA2161" s="9">
        <v>45</v>
      </c>
      <c r="AB2161" s="9">
        <v>3</v>
      </c>
      <c r="AC2161" s="9" t="s">
        <v>20</v>
      </c>
      <c r="AD2161" s="9" t="s">
        <v>20</v>
      </c>
      <c r="AE2161" s="9" t="s">
        <v>20</v>
      </c>
      <c r="AF2161" s="9">
        <v>1</v>
      </c>
      <c r="AG2161" s="9" t="s">
        <v>20</v>
      </c>
      <c r="AH2161" s="9" t="s">
        <v>20</v>
      </c>
      <c r="AI2161" s="9">
        <v>0</v>
      </c>
      <c r="AK2161" s="9">
        <v>1</v>
      </c>
      <c r="AL2161" s="9">
        <v>0</v>
      </c>
      <c r="AM2161" s="9">
        <v>1</v>
      </c>
      <c r="AN2161" s="9">
        <v>2</v>
      </c>
      <c r="AO2161" s="9">
        <v>0</v>
      </c>
      <c r="AQ2161" s="9">
        <v>1</v>
      </c>
      <c r="AR2161" s="9">
        <v>1</v>
      </c>
      <c r="AS2161" s="9">
        <v>1</v>
      </c>
      <c r="AT2161" s="9">
        <v>1</v>
      </c>
      <c r="AU2161" s="9">
        <v>2</v>
      </c>
      <c r="AV2161" s="9">
        <v>0</v>
      </c>
      <c r="AW2161" s="9" t="s">
        <v>1382</v>
      </c>
      <c r="AX2161" s="9" t="s">
        <v>1382</v>
      </c>
      <c r="BA2161" s="55" t="s">
        <v>2766</v>
      </c>
      <c r="BB2161" s="65" t="s">
        <v>1503</v>
      </c>
      <c r="BG2161" s="9"/>
      <c r="BI2161" t="s">
        <v>3146</v>
      </c>
    </row>
    <row r="2162" spans="1:61" x14ac:dyDescent="0.25">
      <c r="A2162" s="51" t="s">
        <v>658</v>
      </c>
      <c r="B2162" s="9" t="s">
        <v>767</v>
      </c>
      <c r="C2162" s="9" t="str">
        <f>VLOOKUP(Tabelle1[[#This Row],[bank_name]],list_all_banks!$B$1:$C$691,2,FALSE)</f>
        <v>FR493455042</v>
      </c>
      <c r="D2162" s="6" t="s">
        <v>768</v>
      </c>
      <c r="E2162" s="42" t="str">
        <f t="shared" si="33"/>
        <v>31.12.2016</v>
      </c>
      <c r="F2162" s="9">
        <v>2016</v>
      </c>
      <c r="G2162" s="9">
        <v>1</v>
      </c>
      <c r="H2162" s="9">
        <v>2</v>
      </c>
      <c r="I2162" s="9" t="s">
        <v>1382</v>
      </c>
      <c r="J2162" s="9">
        <v>2</v>
      </c>
      <c r="K2162" s="9" t="s">
        <v>1366</v>
      </c>
      <c r="L2162" s="9">
        <v>0</v>
      </c>
      <c r="M2162" s="9" t="s">
        <v>14</v>
      </c>
      <c r="N2162" s="9" t="s">
        <v>19</v>
      </c>
      <c r="P2162" s="9">
        <v>0</v>
      </c>
      <c r="Q2162" s="9">
        <v>0</v>
      </c>
      <c r="R2162" s="9">
        <v>0</v>
      </c>
      <c r="S2162" s="9">
        <v>0</v>
      </c>
      <c r="U2162" s="9">
        <v>0</v>
      </c>
      <c r="V2162" s="9">
        <v>1</v>
      </c>
      <c r="W2162" s="9" t="s">
        <v>20</v>
      </c>
      <c r="Y2162" s="9" t="s">
        <v>1677</v>
      </c>
      <c r="Z2162" s="9">
        <v>9</v>
      </c>
      <c r="AA2162" s="9">
        <v>83</v>
      </c>
      <c r="AB2162" s="9">
        <v>3</v>
      </c>
      <c r="AC2162" s="9" t="s">
        <v>20</v>
      </c>
      <c r="AD2162" s="9" t="s">
        <v>20</v>
      </c>
      <c r="AE2162" s="9" t="s">
        <v>20</v>
      </c>
      <c r="AF2162" s="9">
        <v>1</v>
      </c>
      <c r="AG2162" s="9" t="s">
        <v>20</v>
      </c>
      <c r="AH2162" s="9" t="s">
        <v>20</v>
      </c>
      <c r="AI2162" s="9">
        <v>0</v>
      </c>
      <c r="AK2162" s="9">
        <v>1</v>
      </c>
      <c r="AL2162" s="9">
        <v>0</v>
      </c>
      <c r="AM2162" s="9">
        <v>1</v>
      </c>
      <c r="AN2162" s="9">
        <v>2</v>
      </c>
      <c r="AO2162" s="9">
        <v>0</v>
      </c>
      <c r="AQ2162" s="9">
        <v>1</v>
      </c>
      <c r="AR2162" s="9">
        <v>1</v>
      </c>
      <c r="AS2162" s="9">
        <v>1</v>
      </c>
      <c r="AT2162" s="9">
        <v>1</v>
      </c>
      <c r="AU2162" s="9">
        <v>2</v>
      </c>
      <c r="AV2162" s="9">
        <v>0</v>
      </c>
      <c r="AW2162" s="9" t="s">
        <v>1382</v>
      </c>
      <c r="AX2162" s="9" t="s">
        <v>1382</v>
      </c>
      <c r="BA2162" s="55" t="s">
        <v>2766</v>
      </c>
      <c r="BB2162" s="65" t="s">
        <v>1503</v>
      </c>
      <c r="BG2162" s="9"/>
      <c r="BI2162" t="s">
        <v>3146</v>
      </c>
    </row>
    <row r="2163" spans="1:61" x14ac:dyDescent="0.25">
      <c r="A2163" s="51" t="s">
        <v>658</v>
      </c>
      <c r="B2163" s="9" t="s">
        <v>767</v>
      </c>
      <c r="C2163" s="9" t="str">
        <f>VLOOKUP(Tabelle1[[#This Row],[bank_name]],list_all_banks!$B$1:$C$691,2,FALSE)</f>
        <v>FR493455042</v>
      </c>
      <c r="D2163" s="6" t="s">
        <v>768</v>
      </c>
      <c r="E2163" s="42" t="str">
        <f t="shared" si="33"/>
        <v>31.12.2016</v>
      </c>
      <c r="F2163" s="9">
        <v>2016</v>
      </c>
      <c r="G2163" s="9">
        <v>1</v>
      </c>
      <c r="H2163" s="9">
        <v>2</v>
      </c>
      <c r="I2163" s="9" t="s">
        <v>1382</v>
      </c>
      <c r="J2163" s="9">
        <v>2</v>
      </c>
      <c r="K2163" s="9" t="s">
        <v>1366</v>
      </c>
      <c r="L2163" s="9">
        <v>0</v>
      </c>
      <c r="M2163" s="9" t="s">
        <v>14</v>
      </c>
      <c r="N2163" s="9" t="s">
        <v>19</v>
      </c>
      <c r="P2163" s="9">
        <v>0</v>
      </c>
      <c r="Q2163" s="9">
        <v>0</v>
      </c>
      <c r="R2163" s="9">
        <v>0</v>
      </c>
      <c r="S2163" s="9">
        <v>0</v>
      </c>
      <c r="U2163" s="9">
        <v>0</v>
      </c>
      <c r="V2163" s="9">
        <v>1</v>
      </c>
      <c r="W2163" s="9" t="s">
        <v>20</v>
      </c>
      <c r="Y2163" s="9" t="s">
        <v>1678</v>
      </c>
      <c r="Z2163" s="9">
        <v>11</v>
      </c>
      <c r="AA2163" s="9">
        <v>49</v>
      </c>
      <c r="AB2163" s="9">
        <v>0</v>
      </c>
      <c r="AC2163" s="9" t="s">
        <v>20</v>
      </c>
      <c r="AD2163" s="9" t="s">
        <v>20</v>
      </c>
      <c r="AE2163" s="9" t="s">
        <v>20</v>
      </c>
      <c r="AF2163" s="9">
        <v>-2</v>
      </c>
      <c r="AG2163" s="9" t="s">
        <v>20</v>
      </c>
      <c r="AH2163" s="9" t="s">
        <v>20</v>
      </c>
      <c r="AI2163" s="9">
        <v>0</v>
      </c>
      <c r="AK2163" s="9">
        <v>1</v>
      </c>
      <c r="AL2163" s="9">
        <v>0</v>
      </c>
      <c r="AM2163" s="9">
        <v>1</v>
      </c>
      <c r="AN2163" s="9">
        <v>2</v>
      </c>
      <c r="AO2163" s="9">
        <v>0</v>
      </c>
      <c r="AQ2163" s="9">
        <v>1</v>
      </c>
      <c r="AR2163" s="9">
        <v>1</v>
      </c>
      <c r="AS2163" s="9">
        <v>1</v>
      </c>
      <c r="AT2163" s="9">
        <v>1</v>
      </c>
      <c r="AU2163" s="9">
        <v>2</v>
      </c>
      <c r="AV2163" s="9">
        <v>0</v>
      </c>
      <c r="AW2163" s="9" t="s">
        <v>1382</v>
      </c>
      <c r="AX2163" s="9" t="s">
        <v>1382</v>
      </c>
      <c r="BA2163" s="55" t="s">
        <v>2766</v>
      </c>
      <c r="BB2163" s="65" t="s">
        <v>1503</v>
      </c>
      <c r="BG2163" s="9"/>
      <c r="BI2163" t="s">
        <v>3146</v>
      </c>
    </row>
    <row r="2164" spans="1:61" x14ac:dyDescent="0.25">
      <c r="A2164" s="51" t="s">
        <v>658</v>
      </c>
      <c r="B2164" s="9" t="s">
        <v>767</v>
      </c>
      <c r="C2164" s="9" t="str">
        <f>VLOOKUP(Tabelle1[[#This Row],[bank_name]],list_all_banks!$B$1:$C$691,2,FALSE)</f>
        <v>FR493455042</v>
      </c>
      <c r="D2164" s="6" t="s">
        <v>768</v>
      </c>
      <c r="E2164" s="42" t="str">
        <f t="shared" si="33"/>
        <v>31.12.2016</v>
      </c>
      <c r="F2164" s="9">
        <v>2016</v>
      </c>
      <c r="G2164" s="9">
        <v>1</v>
      </c>
      <c r="H2164" s="9">
        <v>2</v>
      </c>
      <c r="I2164" s="9" t="s">
        <v>1382</v>
      </c>
      <c r="J2164" s="9">
        <v>2</v>
      </c>
      <c r="K2164" s="9" t="s">
        <v>1366</v>
      </c>
      <c r="L2164" s="9">
        <v>0</v>
      </c>
      <c r="M2164" s="9" t="s">
        <v>14</v>
      </c>
      <c r="N2164" s="9" t="s">
        <v>19</v>
      </c>
      <c r="P2164" s="9">
        <v>0</v>
      </c>
      <c r="Q2164" s="9">
        <v>0</v>
      </c>
      <c r="R2164" s="9">
        <v>0</v>
      </c>
      <c r="S2164" s="9">
        <v>0</v>
      </c>
      <c r="U2164" s="9">
        <v>0</v>
      </c>
      <c r="V2164" s="9">
        <v>1</v>
      </c>
      <c r="W2164" s="9" t="s">
        <v>20</v>
      </c>
      <c r="Y2164" s="9" t="s">
        <v>1679</v>
      </c>
      <c r="Z2164" s="9">
        <v>6</v>
      </c>
      <c r="AA2164" s="9">
        <v>45</v>
      </c>
      <c r="AB2164" s="9">
        <v>1</v>
      </c>
      <c r="AC2164" s="9" t="s">
        <v>20</v>
      </c>
      <c r="AD2164" s="9" t="s">
        <v>20</v>
      </c>
      <c r="AE2164" s="9" t="s">
        <v>20</v>
      </c>
      <c r="AF2164" s="9">
        <v>0</v>
      </c>
      <c r="AG2164" s="9" t="s">
        <v>20</v>
      </c>
      <c r="AH2164" s="9" t="s">
        <v>20</v>
      </c>
      <c r="AI2164" s="9">
        <v>0</v>
      </c>
      <c r="AK2164" s="9">
        <v>1</v>
      </c>
      <c r="AL2164" s="9">
        <v>0</v>
      </c>
      <c r="AM2164" s="9">
        <v>1</v>
      </c>
      <c r="AN2164" s="9">
        <v>2</v>
      </c>
      <c r="AO2164" s="9">
        <v>0</v>
      </c>
      <c r="AQ2164" s="9">
        <v>1</v>
      </c>
      <c r="AR2164" s="9">
        <v>1</v>
      </c>
      <c r="AS2164" s="9">
        <v>1</v>
      </c>
      <c r="AT2164" s="9">
        <v>1</v>
      </c>
      <c r="AU2164" s="9">
        <v>2</v>
      </c>
      <c r="AV2164" s="9">
        <v>0</v>
      </c>
      <c r="AW2164" s="9" t="s">
        <v>1382</v>
      </c>
      <c r="AX2164" s="9" t="s">
        <v>1382</v>
      </c>
      <c r="BA2164" s="55" t="s">
        <v>2766</v>
      </c>
      <c r="BB2164" s="65" t="s">
        <v>1503</v>
      </c>
      <c r="BG2164" s="9"/>
      <c r="BI2164" t="s">
        <v>3146</v>
      </c>
    </row>
    <row r="2165" spans="1:61" x14ac:dyDescent="0.25">
      <c r="A2165" s="23" t="s">
        <v>658</v>
      </c>
      <c r="B2165" t="s">
        <v>767</v>
      </c>
      <c r="C2165" t="str">
        <f>VLOOKUP(Tabelle1[[#This Row],[bank_name]],list_all_banks!$B$1:$C$691,2,FALSE)</f>
        <v>FR493455042</v>
      </c>
      <c r="D2165" s="6" t="s">
        <v>768</v>
      </c>
      <c r="E2165" s="42" t="str">
        <f t="shared" ref="E2165:E2228" si="34">CONCATENATE($E$2,F2165)</f>
        <v>31.12.2016</v>
      </c>
      <c r="F2165">
        <v>2016</v>
      </c>
      <c r="G2165">
        <v>1</v>
      </c>
      <c r="H2165">
        <v>2</v>
      </c>
      <c r="I2165" t="s">
        <v>1382</v>
      </c>
      <c r="J2165">
        <v>2</v>
      </c>
      <c r="K2165" t="s">
        <v>1366</v>
      </c>
      <c r="L2165">
        <v>0</v>
      </c>
      <c r="M2165" t="s">
        <v>14</v>
      </c>
      <c r="N2165" t="s">
        <v>19</v>
      </c>
      <c r="P2165">
        <v>0</v>
      </c>
      <c r="Q2165">
        <v>0</v>
      </c>
      <c r="R2165">
        <v>0</v>
      </c>
      <c r="S2165">
        <v>0</v>
      </c>
      <c r="U2165">
        <v>0</v>
      </c>
      <c r="V2165">
        <v>1</v>
      </c>
      <c r="W2165" t="s">
        <v>20</v>
      </c>
      <c r="Y2165" t="s">
        <v>1749</v>
      </c>
      <c r="Z2165">
        <v>2</v>
      </c>
      <c r="AA2165">
        <v>24</v>
      </c>
      <c r="AB2165">
        <v>0</v>
      </c>
      <c r="AC2165" t="s">
        <v>20</v>
      </c>
      <c r="AD2165" t="s">
        <v>20</v>
      </c>
      <c r="AE2165" t="s">
        <v>20</v>
      </c>
      <c r="AF2165">
        <v>0</v>
      </c>
      <c r="AG2165" t="s">
        <v>20</v>
      </c>
      <c r="AH2165" t="s">
        <v>20</v>
      </c>
      <c r="AI2165">
        <v>0</v>
      </c>
      <c r="AK2165">
        <v>1</v>
      </c>
      <c r="AL2165">
        <v>0</v>
      </c>
      <c r="AM2165">
        <v>1</v>
      </c>
      <c r="AN2165">
        <v>2</v>
      </c>
      <c r="AO2165">
        <v>0</v>
      </c>
      <c r="AQ2165">
        <v>1</v>
      </c>
      <c r="AR2165">
        <v>1</v>
      </c>
      <c r="AS2165">
        <v>1</v>
      </c>
      <c r="AT2165">
        <v>1</v>
      </c>
      <c r="AU2165">
        <v>2</v>
      </c>
      <c r="AV2165">
        <v>0</v>
      </c>
      <c r="AW2165" t="s">
        <v>1382</v>
      </c>
      <c r="AX2165" t="s">
        <v>1382</v>
      </c>
      <c r="BA2165" s="50" t="s">
        <v>2766</v>
      </c>
      <c r="BB2165" s="65" t="s">
        <v>1503</v>
      </c>
      <c r="BG2165" s="9"/>
      <c r="BI2165" t="s">
        <v>3146</v>
      </c>
    </row>
    <row r="2166" spans="1:61" x14ac:dyDescent="0.25">
      <c r="A2166" s="51" t="s">
        <v>658</v>
      </c>
      <c r="B2166" s="9" t="s">
        <v>767</v>
      </c>
      <c r="C2166" s="9" t="str">
        <f>VLOOKUP(Tabelle1[[#This Row],[bank_name]],list_all_banks!$B$1:$C$691,2,FALSE)</f>
        <v>FR493455042</v>
      </c>
      <c r="D2166" s="6" t="s">
        <v>768</v>
      </c>
      <c r="E2166" s="42" t="str">
        <f t="shared" si="34"/>
        <v>31.12.2016</v>
      </c>
      <c r="F2166" s="9">
        <v>2016</v>
      </c>
      <c r="G2166" s="9">
        <v>1</v>
      </c>
      <c r="H2166" s="9">
        <v>2</v>
      </c>
      <c r="I2166" s="9" t="s">
        <v>1382</v>
      </c>
      <c r="J2166" s="9">
        <v>2</v>
      </c>
      <c r="K2166" s="9" t="s">
        <v>1366</v>
      </c>
      <c r="L2166" s="9">
        <v>0</v>
      </c>
      <c r="M2166" s="9" t="s">
        <v>14</v>
      </c>
      <c r="N2166" s="9" t="s">
        <v>19</v>
      </c>
      <c r="P2166" s="9">
        <v>0</v>
      </c>
      <c r="Q2166" s="9">
        <v>0</v>
      </c>
      <c r="R2166" s="9">
        <v>0</v>
      </c>
      <c r="S2166" s="9">
        <v>0</v>
      </c>
      <c r="U2166" s="9">
        <v>0</v>
      </c>
      <c r="V2166" s="9">
        <v>1</v>
      </c>
      <c r="W2166" s="9" t="s">
        <v>20</v>
      </c>
      <c r="Y2166" s="9" t="s">
        <v>1683</v>
      </c>
      <c r="Z2166" s="9">
        <v>3</v>
      </c>
      <c r="AA2166" s="9">
        <v>58</v>
      </c>
      <c r="AB2166" s="9">
        <v>-3</v>
      </c>
      <c r="AC2166" s="9" t="s">
        <v>20</v>
      </c>
      <c r="AD2166" s="9" t="s">
        <v>20</v>
      </c>
      <c r="AE2166" s="9" t="s">
        <v>20</v>
      </c>
      <c r="AF2166" s="9">
        <v>-2</v>
      </c>
      <c r="AG2166" s="9" t="s">
        <v>20</v>
      </c>
      <c r="AH2166" s="9" t="s">
        <v>20</v>
      </c>
      <c r="AI2166" s="9">
        <v>0</v>
      </c>
      <c r="AK2166" s="9">
        <v>1</v>
      </c>
      <c r="AL2166" s="9">
        <v>0</v>
      </c>
      <c r="AM2166" s="9">
        <v>1</v>
      </c>
      <c r="AN2166" s="9">
        <v>2</v>
      </c>
      <c r="AO2166" s="9">
        <v>0</v>
      </c>
      <c r="AQ2166" s="9">
        <v>1</v>
      </c>
      <c r="AR2166" s="9">
        <v>1</v>
      </c>
      <c r="AS2166" s="9">
        <v>1</v>
      </c>
      <c r="AT2166" s="9">
        <v>1</v>
      </c>
      <c r="AU2166" s="9">
        <v>2</v>
      </c>
      <c r="AV2166" s="9">
        <v>0</v>
      </c>
      <c r="AW2166" s="9" t="s">
        <v>1382</v>
      </c>
      <c r="AX2166" s="9" t="s">
        <v>1382</v>
      </c>
      <c r="BA2166" s="55" t="s">
        <v>2766</v>
      </c>
      <c r="BB2166" s="65" t="s">
        <v>1503</v>
      </c>
      <c r="BG2166" s="9"/>
      <c r="BI2166" t="s">
        <v>3146</v>
      </c>
    </row>
    <row r="2167" spans="1:61" x14ac:dyDescent="0.25">
      <c r="A2167" s="23" t="s">
        <v>658</v>
      </c>
      <c r="B2167" t="s">
        <v>767</v>
      </c>
      <c r="C2167" t="str">
        <f>VLOOKUP(Tabelle1[[#This Row],[bank_name]],list_all_banks!$B$1:$C$691,2,FALSE)</f>
        <v>FR493455042</v>
      </c>
      <c r="D2167" s="6" t="s">
        <v>768</v>
      </c>
      <c r="E2167" s="42" t="str">
        <f t="shared" si="34"/>
        <v>31.12.2016</v>
      </c>
      <c r="F2167">
        <v>2016</v>
      </c>
      <c r="G2167">
        <v>1</v>
      </c>
      <c r="H2167">
        <v>2</v>
      </c>
      <c r="I2167" t="s">
        <v>1382</v>
      </c>
      <c r="J2167">
        <v>2</v>
      </c>
      <c r="K2167" t="s">
        <v>1366</v>
      </c>
      <c r="L2167">
        <v>0</v>
      </c>
      <c r="M2167" t="s">
        <v>14</v>
      </c>
      <c r="N2167" t="s">
        <v>19</v>
      </c>
      <c r="P2167">
        <v>0</v>
      </c>
      <c r="Q2167">
        <v>0</v>
      </c>
      <c r="R2167">
        <v>0</v>
      </c>
      <c r="S2167">
        <v>0</v>
      </c>
      <c r="U2167">
        <v>0</v>
      </c>
      <c r="V2167">
        <v>1</v>
      </c>
      <c r="W2167" t="s">
        <v>20</v>
      </c>
      <c r="Y2167" t="s">
        <v>1687</v>
      </c>
      <c r="Z2167">
        <v>0</v>
      </c>
      <c r="AA2167">
        <v>1</v>
      </c>
      <c r="AB2167">
        <v>0</v>
      </c>
      <c r="AC2167" t="s">
        <v>20</v>
      </c>
      <c r="AD2167" t="s">
        <v>20</v>
      </c>
      <c r="AE2167" t="s">
        <v>20</v>
      </c>
      <c r="AF2167">
        <v>0</v>
      </c>
      <c r="AG2167" t="s">
        <v>20</v>
      </c>
      <c r="AH2167" t="s">
        <v>20</v>
      </c>
      <c r="AI2167">
        <v>0</v>
      </c>
      <c r="AK2167">
        <v>1</v>
      </c>
      <c r="AL2167">
        <v>0</v>
      </c>
      <c r="AM2167">
        <v>1</v>
      </c>
      <c r="AN2167">
        <v>2</v>
      </c>
      <c r="AO2167">
        <v>0</v>
      </c>
      <c r="AQ2167">
        <v>1</v>
      </c>
      <c r="AR2167">
        <v>1</v>
      </c>
      <c r="AS2167">
        <v>1</v>
      </c>
      <c r="AT2167">
        <v>1</v>
      </c>
      <c r="AU2167">
        <v>2</v>
      </c>
      <c r="AV2167">
        <v>0</v>
      </c>
      <c r="AW2167" t="s">
        <v>1382</v>
      </c>
      <c r="AX2167" t="s">
        <v>1382</v>
      </c>
      <c r="BA2167" s="50" t="s">
        <v>2766</v>
      </c>
      <c r="BB2167" s="65" t="s">
        <v>1503</v>
      </c>
      <c r="BG2167" s="9"/>
      <c r="BI2167" t="s">
        <v>3146</v>
      </c>
    </row>
    <row r="2168" spans="1:61" x14ac:dyDescent="0.25">
      <c r="A2168" s="23" t="s">
        <v>658</v>
      </c>
      <c r="B2168" t="s">
        <v>767</v>
      </c>
      <c r="C2168" t="str">
        <f>VLOOKUP(Tabelle1[[#This Row],[bank_name]],list_all_banks!$B$1:$C$691,2,FALSE)</f>
        <v>FR493455042</v>
      </c>
      <c r="D2168" s="6" t="s">
        <v>768</v>
      </c>
      <c r="E2168" s="42" t="str">
        <f t="shared" si="34"/>
        <v>31.12.2016</v>
      </c>
      <c r="F2168">
        <v>2016</v>
      </c>
      <c r="G2168">
        <v>1</v>
      </c>
      <c r="H2168">
        <v>2</v>
      </c>
      <c r="I2168" t="s">
        <v>1382</v>
      </c>
      <c r="J2168">
        <v>2</v>
      </c>
      <c r="K2168" t="s">
        <v>1366</v>
      </c>
      <c r="L2168">
        <v>0</v>
      </c>
      <c r="M2168" t="s">
        <v>14</v>
      </c>
      <c r="N2168" t="s">
        <v>19</v>
      </c>
      <c r="P2168">
        <v>0</v>
      </c>
      <c r="Q2168">
        <v>0</v>
      </c>
      <c r="R2168">
        <v>0</v>
      </c>
      <c r="S2168">
        <v>0</v>
      </c>
      <c r="U2168">
        <v>0</v>
      </c>
      <c r="V2168">
        <v>1</v>
      </c>
      <c r="W2168" t="s">
        <v>20</v>
      </c>
      <c r="Y2168" t="s">
        <v>1633</v>
      </c>
      <c r="Z2168">
        <v>18</v>
      </c>
      <c r="AA2168">
        <v>34</v>
      </c>
      <c r="AB2168">
        <v>5</v>
      </c>
      <c r="AC2168" t="s">
        <v>20</v>
      </c>
      <c r="AD2168" t="s">
        <v>20</v>
      </c>
      <c r="AE2168" t="s">
        <v>20</v>
      </c>
      <c r="AF2168">
        <v>2</v>
      </c>
      <c r="AG2168" t="s">
        <v>20</v>
      </c>
      <c r="AH2168" t="s">
        <v>20</v>
      </c>
      <c r="AI2168">
        <v>0</v>
      </c>
      <c r="AK2168">
        <v>1</v>
      </c>
      <c r="AL2168">
        <v>0</v>
      </c>
      <c r="AM2168">
        <v>1</v>
      </c>
      <c r="AN2168">
        <v>2</v>
      </c>
      <c r="AO2168">
        <v>0</v>
      </c>
      <c r="AQ2168">
        <v>1</v>
      </c>
      <c r="AR2168">
        <v>1</v>
      </c>
      <c r="AS2168">
        <v>1</v>
      </c>
      <c r="AT2168">
        <v>1</v>
      </c>
      <c r="AU2168">
        <v>2</v>
      </c>
      <c r="AV2168">
        <v>0</v>
      </c>
      <c r="AW2168" t="s">
        <v>1382</v>
      </c>
      <c r="AX2168" t="s">
        <v>1382</v>
      </c>
      <c r="BA2168" s="50" t="s">
        <v>2766</v>
      </c>
      <c r="BB2168" s="65" t="s">
        <v>1503</v>
      </c>
      <c r="BG2168" s="9"/>
      <c r="BI2168" t="s">
        <v>3146</v>
      </c>
    </row>
    <row r="2169" spans="1:61" x14ac:dyDescent="0.25">
      <c r="A2169" s="23" t="s">
        <v>658</v>
      </c>
      <c r="B2169" t="s">
        <v>767</v>
      </c>
      <c r="C2169" t="str">
        <f>VLOOKUP(Tabelle1[[#This Row],[bank_name]],list_all_banks!$B$1:$C$691,2,FALSE)</f>
        <v>FR493455042</v>
      </c>
      <c r="D2169" s="6" t="s">
        <v>768</v>
      </c>
      <c r="E2169" s="42" t="str">
        <f t="shared" si="34"/>
        <v>31.12.2016</v>
      </c>
      <c r="F2169">
        <v>2016</v>
      </c>
      <c r="G2169">
        <v>1</v>
      </c>
      <c r="H2169">
        <v>2</v>
      </c>
      <c r="I2169" t="s">
        <v>1382</v>
      </c>
      <c r="J2169">
        <v>2</v>
      </c>
      <c r="K2169" t="s">
        <v>1366</v>
      </c>
      <c r="L2169">
        <v>0</v>
      </c>
      <c r="M2169" t="s">
        <v>14</v>
      </c>
      <c r="N2169" t="s">
        <v>19</v>
      </c>
      <c r="P2169">
        <v>0</v>
      </c>
      <c r="Q2169">
        <v>0</v>
      </c>
      <c r="R2169">
        <v>0</v>
      </c>
      <c r="S2169">
        <v>0</v>
      </c>
      <c r="U2169">
        <v>0</v>
      </c>
      <c r="V2169">
        <v>1</v>
      </c>
      <c r="W2169" t="s">
        <v>20</v>
      </c>
      <c r="Y2169" t="s">
        <v>1750</v>
      </c>
      <c r="Z2169">
        <v>0</v>
      </c>
      <c r="AA2169">
        <v>59</v>
      </c>
      <c r="AB2169">
        <v>-1</v>
      </c>
      <c r="AC2169" t="s">
        <v>20</v>
      </c>
      <c r="AD2169" t="s">
        <v>20</v>
      </c>
      <c r="AE2169" t="s">
        <v>20</v>
      </c>
      <c r="AF2169">
        <v>0</v>
      </c>
      <c r="AG2169" t="s">
        <v>20</v>
      </c>
      <c r="AH2169" t="s">
        <v>20</v>
      </c>
      <c r="AI2169">
        <v>0</v>
      </c>
      <c r="AK2169">
        <v>1</v>
      </c>
      <c r="AL2169">
        <v>0</v>
      </c>
      <c r="AM2169">
        <v>1</v>
      </c>
      <c r="AN2169">
        <v>2</v>
      </c>
      <c r="AO2169">
        <v>0</v>
      </c>
      <c r="AQ2169">
        <v>1</v>
      </c>
      <c r="AR2169">
        <v>1</v>
      </c>
      <c r="AS2169">
        <v>1</v>
      </c>
      <c r="AT2169">
        <v>1</v>
      </c>
      <c r="AU2169">
        <v>2</v>
      </c>
      <c r="AV2169">
        <v>0</v>
      </c>
      <c r="AW2169" t="s">
        <v>1382</v>
      </c>
      <c r="AX2169" t="s">
        <v>1382</v>
      </c>
      <c r="BA2169" s="50" t="s">
        <v>2766</v>
      </c>
      <c r="BB2169" s="65" t="s">
        <v>1503</v>
      </c>
      <c r="BG2169" s="9"/>
      <c r="BI2169" t="s">
        <v>3146</v>
      </c>
    </row>
    <row r="2170" spans="1:61" x14ac:dyDescent="0.25">
      <c r="A2170" s="51" t="s">
        <v>658</v>
      </c>
      <c r="B2170" s="9" t="s">
        <v>767</v>
      </c>
      <c r="C2170" s="9" t="str">
        <f>VLOOKUP(Tabelle1[[#This Row],[bank_name]],list_all_banks!$B$1:$C$691,2,FALSE)</f>
        <v>FR493455042</v>
      </c>
      <c r="D2170" s="6" t="s">
        <v>768</v>
      </c>
      <c r="E2170" s="42" t="str">
        <f t="shared" si="34"/>
        <v>31.12.2016</v>
      </c>
      <c r="F2170" s="9">
        <v>2016</v>
      </c>
      <c r="G2170" s="9">
        <v>1</v>
      </c>
      <c r="H2170" s="9">
        <v>2</v>
      </c>
      <c r="I2170" s="9" t="s">
        <v>1382</v>
      </c>
      <c r="J2170" s="9">
        <v>2</v>
      </c>
      <c r="K2170" s="9" t="s">
        <v>1366</v>
      </c>
      <c r="L2170" s="9">
        <v>0</v>
      </c>
      <c r="M2170" s="9" t="s">
        <v>14</v>
      </c>
      <c r="N2170" s="9" t="s">
        <v>19</v>
      </c>
      <c r="P2170" s="9">
        <v>0</v>
      </c>
      <c r="Q2170" s="9">
        <v>0</v>
      </c>
      <c r="R2170" s="9">
        <v>0</v>
      </c>
      <c r="S2170" s="9">
        <v>0</v>
      </c>
      <c r="U2170" s="9">
        <v>0</v>
      </c>
      <c r="V2170" s="9">
        <v>1</v>
      </c>
      <c r="W2170" s="9" t="s">
        <v>20</v>
      </c>
      <c r="Y2170" s="9" t="s">
        <v>1660</v>
      </c>
      <c r="Z2170" s="9">
        <v>9</v>
      </c>
      <c r="AA2170" s="9">
        <v>67</v>
      </c>
      <c r="AB2170" s="9">
        <v>-14</v>
      </c>
      <c r="AC2170" s="9" t="s">
        <v>20</v>
      </c>
      <c r="AD2170" s="9" t="s">
        <v>20</v>
      </c>
      <c r="AE2170" s="9" t="s">
        <v>20</v>
      </c>
      <c r="AF2170" s="9">
        <v>-3</v>
      </c>
      <c r="AG2170" s="9" t="s">
        <v>20</v>
      </c>
      <c r="AH2170" s="9" t="s">
        <v>20</v>
      </c>
      <c r="AI2170" s="9">
        <v>0</v>
      </c>
      <c r="AK2170" s="9">
        <v>1</v>
      </c>
      <c r="AL2170" s="9">
        <v>0</v>
      </c>
      <c r="AM2170" s="9">
        <v>1</v>
      </c>
      <c r="AN2170" s="9">
        <v>2</v>
      </c>
      <c r="AO2170" s="9">
        <v>0</v>
      </c>
      <c r="AQ2170" s="9">
        <v>1</v>
      </c>
      <c r="AR2170" s="9">
        <v>1</v>
      </c>
      <c r="AS2170" s="9">
        <v>1</v>
      </c>
      <c r="AT2170" s="9">
        <v>1</v>
      </c>
      <c r="AU2170" s="9">
        <v>2</v>
      </c>
      <c r="AV2170" s="9">
        <v>0</v>
      </c>
      <c r="AW2170" s="9" t="s">
        <v>1382</v>
      </c>
      <c r="AX2170" s="9" t="s">
        <v>1382</v>
      </c>
      <c r="BA2170" s="55" t="s">
        <v>2766</v>
      </c>
      <c r="BB2170" s="65" t="s">
        <v>1503</v>
      </c>
      <c r="BC2170" s="9"/>
      <c r="BD2170" s="9"/>
      <c r="BE2170" s="9"/>
      <c r="BF2170" s="9"/>
      <c r="BG2170" s="9"/>
      <c r="BI2170" t="s">
        <v>3146</v>
      </c>
    </row>
    <row r="2171" spans="1:61" x14ac:dyDescent="0.25">
      <c r="A2171" s="23" t="s">
        <v>658</v>
      </c>
      <c r="B2171" t="s">
        <v>767</v>
      </c>
      <c r="C2171" t="str">
        <f>VLOOKUP(Tabelle1[[#This Row],[bank_name]],list_all_banks!$B$1:$C$691,2,FALSE)</f>
        <v>FR493455042</v>
      </c>
      <c r="D2171" s="6" t="s">
        <v>768</v>
      </c>
      <c r="E2171" s="42" t="str">
        <f t="shared" si="34"/>
        <v>31.12.2016</v>
      </c>
      <c r="F2171">
        <v>2016</v>
      </c>
      <c r="G2171">
        <v>1</v>
      </c>
      <c r="H2171">
        <v>2</v>
      </c>
      <c r="I2171" t="s">
        <v>1382</v>
      </c>
      <c r="J2171">
        <v>2</v>
      </c>
      <c r="K2171" t="s">
        <v>1366</v>
      </c>
      <c r="L2171">
        <v>0</v>
      </c>
      <c r="M2171" t="s">
        <v>14</v>
      </c>
      <c r="N2171" t="s">
        <v>19</v>
      </c>
      <c r="P2171">
        <v>0</v>
      </c>
      <c r="Q2171">
        <v>0</v>
      </c>
      <c r="R2171">
        <v>0</v>
      </c>
      <c r="S2171">
        <v>0</v>
      </c>
      <c r="U2171">
        <v>0</v>
      </c>
      <c r="V2171">
        <v>1</v>
      </c>
      <c r="W2171" t="s">
        <v>20</v>
      </c>
      <c r="Y2171" t="s">
        <v>1751</v>
      </c>
      <c r="Z2171">
        <v>6</v>
      </c>
      <c r="AA2171">
        <v>130</v>
      </c>
      <c r="AB2171">
        <v>0</v>
      </c>
      <c r="AC2171" t="s">
        <v>20</v>
      </c>
      <c r="AD2171" t="s">
        <v>20</v>
      </c>
      <c r="AE2171" t="s">
        <v>20</v>
      </c>
      <c r="AF2171">
        <v>0</v>
      </c>
      <c r="AG2171" t="s">
        <v>20</v>
      </c>
      <c r="AH2171" t="s">
        <v>20</v>
      </c>
      <c r="AI2171">
        <v>0</v>
      </c>
      <c r="AK2171">
        <v>1</v>
      </c>
      <c r="AL2171">
        <v>0</v>
      </c>
      <c r="AM2171">
        <v>1</v>
      </c>
      <c r="AN2171">
        <v>2</v>
      </c>
      <c r="AO2171">
        <v>0</v>
      </c>
      <c r="AQ2171">
        <v>1</v>
      </c>
      <c r="AR2171">
        <v>1</v>
      </c>
      <c r="AS2171">
        <v>1</v>
      </c>
      <c r="AT2171">
        <v>1</v>
      </c>
      <c r="AU2171">
        <v>2</v>
      </c>
      <c r="AV2171">
        <v>0</v>
      </c>
      <c r="AW2171" t="s">
        <v>1382</v>
      </c>
      <c r="AX2171" t="s">
        <v>1382</v>
      </c>
      <c r="BA2171" s="50" t="s">
        <v>2766</v>
      </c>
      <c r="BB2171" s="65" t="s">
        <v>1503</v>
      </c>
      <c r="BG2171" s="9"/>
      <c r="BI2171" t="s">
        <v>3146</v>
      </c>
    </row>
    <row r="2172" spans="1:61" x14ac:dyDescent="0.25">
      <c r="A2172" s="23" t="s">
        <v>658</v>
      </c>
      <c r="B2172" t="s">
        <v>767</v>
      </c>
      <c r="C2172" t="str">
        <f>VLOOKUP(Tabelle1[[#This Row],[bank_name]],list_all_banks!$B$1:$C$691,2,FALSE)</f>
        <v>FR493455042</v>
      </c>
      <c r="D2172" s="6" t="s">
        <v>768</v>
      </c>
      <c r="E2172" s="42" t="str">
        <f t="shared" si="34"/>
        <v>31.12.2016</v>
      </c>
      <c r="F2172">
        <v>2016</v>
      </c>
      <c r="G2172">
        <v>1</v>
      </c>
      <c r="H2172">
        <v>2</v>
      </c>
      <c r="I2172" t="s">
        <v>1382</v>
      </c>
      <c r="J2172">
        <v>2</v>
      </c>
      <c r="K2172" t="s">
        <v>1366</v>
      </c>
      <c r="L2172">
        <v>0</v>
      </c>
      <c r="M2172" t="s">
        <v>14</v>
      </c>
      <c r="N2172" t="s">
        <v>19</v>
      </c>
      <c r="P2172">
        <v>0</v>
      </c>
      <c r="Q2172">
        <v>0</v>
      </c>
      <c r="R2172">
        <v>0</v>
      </c>
      <c r="S2172">
        <v>0</v>
      </c>
      <c r="U2172">
        <v>0</v>
      </c>
      <c r="V2172">
        <v>1</v>
      </c>
      <c r="W2172" t="s">
        <v>20</v>
      </c>
      <c r="Y2172" t="s">
        <v>1657</v>
      </c>
      <c r="Z2172">
        <v>190</v>
      </c>
      <c r="AA2172">
        <v>342</v>
      </c>
      <c r="AB2172">
        <v>72</v>
      </c>
      <c r="AC2172" t="s">
        <v>20</v>
      </c>
      <c r="AD2172" t="s">
        <v>20</v>
      </c>
      <c r="AE2172" t="s">
        <v>20</v>
      </c>
      <c r="AF2172">
        <v>11</v>
      </c>
      <c r="AG2172" t="s">
        <v>20</v>
      </c>
      <c r="AH2172" t="s">
        <v>20</v>
      </c>
      <c r="AI2172">
        <v>0</v>
      </c>
      <c r="AK2172">
        <v>1</v>
      </c>
      <c r="AL2172">
        <v>0</v>
      </c>
      <c r="AM2172">
        <v>1</v>
      </c>
      <c r="AN2172">
        <v>2</v>
      </c>
      <c r="AO2172">
        <v>0</v>
      </c>
      <c r="AQ2172">
        <v>1</v>
      </c>
      <c r="AR2172">
        <v>1</v>
      </c>
      <c r="AS2172">
        <v>1</v>
      </c>
      <c r="AT2172">
        <v>1</v>
      </c>
      <c r="AU2172">
        <v>2</v>
      </c>
      <c r="AV2172">
        <v>0</v>
      </c>
      <c r="AW2172" t="s">
        <v>1382</v>
      </c>
      <c r="AX2172" t="s">
        <v>1382</v>
      </c>
      <c r="BA2172" s="50" t="s">
        <v>2766</v>
      </c>
      <c r="BB2172" s="65" t="s">
        <v>1503</v>
      </c>
      <c r="BG2172" s="9"/>
      <c r="BI2172" t="s">
        <v>3146</v>
      </c>
    </row>
    <row r="2173" spans="1:61" x14ac:dyDescent="0.25">
      <c r="A2173" s="23" t="s">
        <v>658</v>
      </c>
      <c r="B2173" t="s">
        <v>767</v>
      </c>
      <c r="C2173" t="str">
        <f>VLOOKUP(Tabelle1[[#This Row],[bank_name]],list_all_banks!$B$1:$C$691,2,FALSE)</f>
        <v>FR493455042</v>
      </c>
      <c r="D2173" s="6" t="s">
        <v>768</v>
      </c>
      <c r="E2173" s="42" t="str">
        <f t="shared" si="34"/>
        <v>31.12.2016</v>
      </c>
      <c r="F2173">
        <v>2016</v>
      </c>
      <c r="G2173">
        <v>1</v>
      </c>
      <c r="H2173">
        <v>2</v>
      </c>
      <c r="I2173" t="s">
        <v>1382</v>
      </c>
      <c r="J2173">
        <v>2</v>
      </c>
      <c r="K2173" t="s">
        <v>1366</v>
      </c>
      <c r="L2173">
        <v>0</v>
      </c>
      <c r="M2173" t="s">
        <v>14</v>
      </c>
      <c r="N2173" t="s">
        <v>19</v>
      </c>
      <c r="P2173">
        <v>0</v>
      </c>
      <c r="Q2173">
        <v>0</v>
      </c>
      <c r="R2173">
        <v>0</v>
      </c>
      <c r="S2173">
        <v>0</v>
      </c>
      <c r="U2173">
        <v>0</v>
      </c>
      <c r="V2173">
        <v>1</v>
      </c>
      <c r="W2173" t="s">
        <v>20</v>
      </c>
      <c r="Y2173" t="s">
        <v>1697</v>
      </c>
      <c r="Z2173">
        <v>0</v>
      </c>
      <c r="AA2173">
        <v>2</v>
      </c>
      <c r="AB2173">
        <v>-1</v>
      </c>
      <c r="AC2173" t="s">
        <v>20</v>
      </c>
      <c r="AD2173" t="s">
        <v>20</v>
      </c>
      <c r="AE2173" t="s">
        <v>20</v>
      </c>
      <c r="AF2173">
        <v>0</v>
      </c>
      <c r="AG2173" t="s">
        <v>20</v>
      </c>
      <c r="AH2173" t="s">
        <v>20</v>
      </c>
      <c r="AI2173">
        <v>0</v>
      </c>
      <c r="AK2173">
        <v>1</v>
      </c>
      <c r="AL2173">
        <v>0</v>
      </c>
      <c r="AM2173">
        <v>1</v>
      </c>
      <c r="AN2173">
        <v>2</v>
      </c>
      <c r="AO2173">
        <v>0</v>
      </c>
      <c r="AQ2173">
        <v>1</v>
      </c>
      <c r="AR2173">
        <v>1</v>
      </c>
      <c r="AS2173">
        <v>1</v>
      </c>
      <c r="AT2173">
        <v>1</v>
      </c>
      <c r="AU2173">
        <v>2</v>
      </c>
      <c r="AV2173">
        <v>0</v>
      </c>
      <c r="AW2173" t="s">
        <v>1382</v>
      </c>
      <c r="AX2173" t="s">
        <v>1382</v>
      </c>
      <c r="BA2173" s="50" t="s">
        <v>2766</v>
      </c>
      <c r="BB2173" s="65" t="s">
        <v>1503</v>
      </c>
      <c r="BG2173" s="9"/>
      <c r="BI2173" t="s">
        <v>3146</v>
      </c>
    </row>
    <row r="2174" spans="1:61" x14ac:dyDescent="0.25">
      <c r="A2174" s="23" t="s">
        <v>658</v>
      </c>
      <c r="B2174" t="s">
        <v>767</v>
      </c>
      <c r="C2174" t="str">
        <f>VLOOKUP(Tabelle1[[#This Row],[bank_name]],list_all_banks!$B$1:$C$691,2,FALSE)</f>
        <v>FR493455042</v>
      </c>
      <c r="D2174" s="6" t="s">
        <v>768</v>
      </c>
      <c r="E2174" s="42" t="str">
        <f t="shared" si="34"/>
        <v>31.12.2016</v>
      </c>
      <c r="F2174">
        <v>2016</v>
      </c>
      <c r="G2174">
        <v>1</v>
      </c>
      <c r="H2174">
        <v>2</v>
      </c>
      <c r="I2174" t="s">
        <v>1382</v>
      </c>
      <c r="J2174">
        <v>2</v>
      </c>
      <c r="K2174" t="s">
        <v>1366</v>
      </c>
      <c r="L2174">
        <v>0</v>
      </c>
      <c r="M2174" t="s">
        <v>14</v>
      </c>
      <c r="N2174" t="s">
        <v>19</v>
      </c>
      <c r="P2174">
        <v>0</v>
      </c>
      <c r="Q2174">
        <v>0</v>
      </c>
      <c r="R2174">
        <v>0</v>
      </c>
      <c r="S2174">
        <v>0</v>
      </c>
      <c r="U2174">
        <v>0</v>
      </c>
      <c r="V2174">
        <v>1</v>
      </c>
      <c r="W2174" t="s">
        <v>20</v>
      </c>
      <c r="Y2174" t="s">
        <v>1696</v>
      </c>
      <c r="Z2174">
        <v>43</v>
      </c>
      <c r="AA2174">
        <v>131</v>
      </c>
      <c r="AB2174">
        <v>-1</v>
      </c>
      <c r="AC2174" t="s">
        <v>20</v>
      </c>
      <c r="AD2174" t="s">
        <v>20</v>
      </c>
      <c r="AE2174" t="s">
        <v>20</v>
      </c>
      <c r="AF2174">
        <v>1</v>
      </c>
      <c r="AG2174" t="s">
        <v>20</v>
      </c>
      <c r="AH2174" t="s">
        <v>20</v>
      </c>
      <c r="AI2174">
        <v>0</v>
      </c>
      <c r="AK2174">
        <v>1</v>
      </c>
      <c r="AL2174">
        <v>0</v>
      </c>
      <c r="AM2174">
        <v>1</v>
      </c>
      <c r="AN2174">
        <v>2</v>
      </c>
      <c r="AO2174">
        <v>0</v>
      </c>
      <c r="AQ2174">
        <v>1</v>
      </c>
      <c r="AR2174">
        <v>1</v>
      </c>
      <c r="AS2174">
        <v>1</v>
      </c>
      <c r="AT2174">
        <v>1</v>
      </c>
      <c r="AU2174">
        <v>2</v>
      </c>
      <c r="AV2174">
        <v>0</v>
      </c>
      <c r="AW2174" t="s">
        <v>1382</v>
      </c>
      <c r="AX2174" t="s">
        <v>1382</v>
      </c>
      <c r="BA2174" s="50" t="s">
        <v>2766</v>
      </c>
      <c r="BB2174" s="65" t="s">
        <v>1503</v>
      </c>
      <c r="BG2174" s="9"/>
      <c r="BI2174" t="s">
        <v>3146</v>
      </c>
    </row>
    <row r="2175" spans="1:61" x14ac:dyDescent="0.25">
      <c r="A2175" s="23" t="s">
        <v>658</v>
      </c>
      <c r="B2175" t="s">
        <v>767</v>
      </c>
      <c r="C2175" t="str">
        <f>VLOOKUP(Tabelle1[[#This Row],[bank_name]],list_all_banks!$B$1:$C$691,2,FALSE)</f>
        <v>FR493455042</v>
      </c>
      <c r="D2175" s="6" t="s">
        <v>768</v>
      </c>
      <c r="E2175" s="42" t="str">
        <f t="shared" si="34"/>
        <v>31.12.2016</v>
      </c>
      <c r="F2175">
        <v>2016</v>
      </c>
      <c r="G2175">
        <v>1</v>
      </c>
      <c r="H2175">
        <v>2</v>
      </c>
      <c r="I2175" t="s">
        <v>1382</v>
      </c>
      <c r="J2175">
        <v>2</v>
      </c>
      <c r="K2175" t="s">
        <v>1366</v>
      </c>
      <c r="L2175">
        <v>0</v>
      </c>
      <c r="M2175" t="s">
        <v>14</v>
      </c>
      <c r="N2175" t="s">
        <v>19</v>
      </c>
      <c r="P2175">
        <v>0</v>
      </c>
      <c r="Q2175">
        <v>0</v>
      </c>
      <c r="R2175">
        <v>0</v>
      </c>
      <c r="S2175">
        <v>0</v>
      </c>
      <c r="U2175">
        <v>0</v>
      </c>
      <c r="V2175">
        <v>1</v>
      </c>
      <c r="W2175" t="s">
        <v>20</v>
      </c>
      <c r="Y2175" t="s">
        <v>1752</v>
      </c>
      <c r="Z2175">
        <v>8</v>
      </c>
      <c r="AA2175">
        <v>175</v>
      </c>
      <c r="AB2175">
        <v>1</v>
      </c>
      <c r="AC2175" t="s">
        <v>20</v>
      </c>
      <c r="AD2175" t="s">
        <v>20</v>
      </c>
      <c r="AE2175" t="s">
        <v>20</v>
      </c>
      <c r="AF2175">
        <v>0</v>
      </c>
      <c r="AG2175" t="s">
        <v>20</v>
      </c>
      <c r="AH2175" t="s">
        <v>20</v>
      </c>
      <c r="AI2175">
        <v>0</v>
      </c>
      <c r="AK2175">
        <v>1</v>
      </c>
      <c r="AL2175">
        <v>0</v>
      </c>
      <c r="AM2175">
        <v>1</v>
      </c>
      <c r="AN2175">
        <v>2</v>
      </c>
      <c r="AO2175">
        <v>0</v>
      </c>
      <c r="AQ2175">
        <v>1</v>
      </c>
      <c r="AR2175">
        <v>1</v>
      </c>
      <c r="AS2175">
        <v>1</v>
      </c>
      <c r="AT2175">
        <v>1</v>
      </c>
      <c r="AU2175">
        <v>2</v>
      </c>
      <c r="AV2175">
        <v>0</v>
      </c>
      <c r="AW2175" t="s">
        <v>1382</v>
      </c>
      <c r="AX2175" t="s">
        <v>1382</v>
      </c>
      <c r="BA2175" s="50" t="s">
        <v>2766</v>
      </c>
      <c r="BB2175" s="65" t="s">
        <v>1503</v>
      </c>
      <c r="BG2175" s="9"/>
      <c r="BI2175" t="s">
        <v>3146</v>
      </c>
    </row>
    <row r="2176" spans="1:61" x14ac:dyDescent="0.25">
      <c r="A2176" s="23" t="s">
        <v>658</v>
      </c>
      <c r="B2176" t="s">
        <v>767</v>
      </c>
      <c r="C2176" t="str">
        <f>VLOOKUP(Tabelle1[[#This Row],[bank_name]],list_all_banks!$B$1:$C$691,2,FALSE)</f>
        <v>FR493455042</v>
      </c>
      <c r="D2176" s="6" t="s">
        <v>768</v>
      </c>
      <c r="E2176" s="42" t="str">
        <f t="shared" si="34"/>
        <v>31.12.2016</v>
      </c>
      <c r="F2176">
        <v>2016</v>
      </c>
      <c r="G2176">
        <v>1</v>
      </c>
      <c r="H2176">
        <v>2</v>
      </c>
      <c r="I2176" t="s">
        <v>1382</v>
      </c>
      <c r="J2176">
        <v>2</v>
      </c>
      <c r="K2176" t="s">
        <v>1366</v>
      </c>
      <c r="L2176">
        <v>0</v>
      </c>
      <c r="M2176" t="s">
        <v>14</v>
      </c>
      <c r="N2176" t="s">
        <v>19</v>
      </c>
      <c r="P2176">
        <v>0</v>
      </c>
      <c r="Q2176">
        <v>0</v>
      </c>
      <c r="R2176">
        <v>0</v>
      </c>
      <c r="S2176">
        <v>0</v>
      </c>
      <c r="U2176">
        <v>0</v>
      </c>
      <c r="V2176">
        <v>1</v>
      </c>
      <c r="W2176" t="s">
        <v>20</v>
      </c>
      <c r="Y2176" t="s">
        <v>1703</v>
      </c>
      <c r="Z2176">
        <v>1</v>
      </c>
      <c r="AA2176">
        <v>5</v>
      </c>
      <c r="AB2176">
        <v>1</v>
      </c>
      <c r="AC2176" t="s">
        <v>20</v>
      </c>
      <c r="AD2176" t="s">
        <v>20</v>
      </c>
      <c r="AE2176" t="s">
        <v>20</v>
      </c>
      <c r="AF2176">
        <v>0</v>
      </c>
      <c r="AG2176" t="s">
        <v>20</v>
      </c>
      <c r="AH2176" t="s">
        <v>20</v>
      </c>
      <c r="AI2176">
        <v>0</v>
      </c>
      <c r="AK2176">
        <v>1</v>
      </c>
      <c r="AL2176">
        <v>0</v>
      </c>
      <c r="AM2176">
        <v>1</v>
      </c>
      <c r="AN2176">
        <v>2</v>
      </c>
      <c r="AO2176">
        <v>0</v>
      </c>
      <c r="AQ2176">
        <v>1</v>
      </c>
      <c r="AR2176">
        <v>1</v>
      </c>
      <c r="AS2176">
        <v>1</v>
      </c>
      <c r="AT2176">
        <v>1</v>
      </c>
      <c r="AU2176">
        <v>2</v>
      </c>
      <c r="AV2176">
        <v>0</v>
      </c>
      <c r="AW2176" t="s">
        <v>1382</v>
      </c>
      <c r="AX2176" t="s">
        <v>1382</v>
      </c>
      <c r="BA2176" s="50" t="s">
        <v>2766</v>
      </c>
      <c r="BB2176" s="65" t="s">
        <v>1503</v>
      </c>
      <c r="BG2176" s="9"/>
      <c r="BI2176" t="s">
        <v>3146</v>
      </c>
    </row>
    <row r="2177" spans="1:61" x14ac:dyDescent="0.25">
      <c r="A2177" s="23" t="s">
        <v>658</v>
      </c>
      <c r="B2177" t="s">
        <v>767</v>
      </c>
      <c r="C2177" t="str">
        <f>VLOOKUP(Tabelle1[[#This Row],[bank_name]],list_all_banks!$B$1:$C$691,2,FALSE)</f>
        <v>FR493455042</v>
      </c>
      <c r="D2177" s="6" t="s">
        <v>768</v>
      </c>
      <c r="E2177" s="42" t="str">
        <f t="shared" si="34"/>
        <v>31.12.2016</v>
      </c>
      <c r="F2177">
        <v>2016</v>
      </c>
      <c r="G2177">
        <v>1</v>
      </c>
      <c r="H2177">
        <v>2</v>
      </c>
      <c r="I2177" t="s">
        <v>1382</v>
      </c>
      <c r="J2177">
        <v>2</v>
      </c>
      <c r="K2177" t="s">
        <v>1366</v>
      </c>
      <c r="L2177">
        <v>0</v>
      </c>
      <c r="M2177" t="s">
        <v>14</v>
      </c>
      <c r="N2177" t="s">
        <v>19</v>
      </c>
      <c r="P2177">
        <v>0</v>
      </c>
      <c r="Q2177">
        <v>0</v>
      </c>
      <c r="R2177">
        <v>0</v>
      </c>
      <c r="S2177">
        <v>0</v>
      </c>
      <c r="U2177">
        <v>0</v>
      </c>
      <c r="V2177">
        <v>1</v>
      </c>
      <c r="W2177" t="s">
        <v>20</v>
      </c>
      <c r="Y2177" t="s">
        <v>1753</v>
      </c>
      <c r="Z2177">
        <v>73</v>
      </c>
      <c r="AA2177">
        <v>381</v>
      </c>
      <c r="AB2177">
        <v>26</v>
      </c>
      <c r="AC2177" t="s">
        <v>20</v>
      </c>
      <c r="AD2177" t="s">
        <v>20</v>
      </c>
      <c r="AE2177" t="s">
        <v>20</v>
      </c>
      <c r="AF2177">
        <v>12</v>
      </c>
      <c r="AG2177" t="s">
        <v>20</v>
      </c>
      <c r="AH2177" t="s">
        <v>20</v>
      </c>
      <c r="AI2177">
        <v>0</v>
      </c>
      <c r="AK2177">
        <v>1</v>
      </c>
      <c r="AL2177">
        <v>0</v>
      </c>
      <c r="AM2177">
        <v>1</v>
      </c>
      <c r="AN2177">
        <v>2</v>
      </c>
      <c r="AO2177">
        <v>0</v>
      </c>
      <c r="AQ2177">
        <v>1</v>
      </c>
      <c r="AR2177">
        <v>1</v>
      </c>
      <c r="AS2177">
        <v>1</v>
      </c>
      <c r="AT2177">
        <v>1</v>
      </c>
      <c r="AU2177">
        <v>2</v>
      </c>
      <c r="AV2177">
        <v>0</v>
      </c>
      <c r="AW2177" t="s">
        <v>1382</v>
      </c>
      <c r="AX2177" t="s">
        <v>1382</v>
      </c>
      <c r="BA2177" s="50" t="s">
        <v>2766</v>
      </c>
      <c r="BB2177" s="65" t="s">
        <v>1503</v>
      </c>
      <c r="BG2177" s="9"/>
      <c r="BI2177" t="s">
        <v>3146</v>
      </c>
    </row>
    <row r="2178" spans="1:61" x14ac:dyDescent="0.25">
      <c r="A2178" s="23" t="s">
        <v>658</v>
      </c>
      <c r="B2178" t="s">
        <v>767</v>
      </c>
      <c r="C2178" t="str">
        <f>VLOOKUP(Tabelle1[[#This Row],[bank_name]],list_all_banks!$B$1:$C$691,2,FALSE)</f>
        <v>FR493455042</v>
      </c>
      <c r="D2178" s="6" t="s">
        <v>768</v>
      </c>
      <c r="E2178" s="42" t="str">
        <f t="shared" si="34"/>
        <v>31.12.2016</v>
      </c>
      <c r="F2178">
        <v>2016</v>
      </c>
      <c r="G2178">
        <v>1</v>
      </c>
      <c r="H2178">
        <v>2</v>
      </c>
      <c r="I2178" t="s">
        <v>1382</v>
      </c>
      <c r="J2178">
        <v>2</v>
      </c>
      <c r="K2178" t="s">
        <v>1366</v>
      </c>
      <c r="L2178">
        <v>0</v>
      </c>
      <c r="M2178" t="s">
        <v>14</v>
      </c>
      <c r="N2178" t="s">
        <v>19</v>
      </c>
      <c r="P2178">
        <v>0</v>
      </c>
      <c r="Q2178">
        <v>0</v>
      </c>
      <c r="R2178">
        <v>0</v>
      </c>
      <c r="S2178">
        <v>0</v>
      </c>
      <c r="U2178">
        <v>0</v>
      </c>
      <c r="V2178">
        <v>1</v>
      </c>
      <c r="W2178" t="s">
        <v>20</v>
      </c>
      <c r="Y2178" t="s">
        <v>1754</v>
      </c>
      <c r="Z2178">
        <v>54</v>
      </c>
      <c r="AA2178">
        <v>290</v>
      </c>
      <c r="AB2178">
        <v>16</v>
      </c>
      <c r="AC2178" t="s">
        <v>20</v>
      </c>
      <c r="AD2178" t="s">
        <v>20</v>
      </c>
      <c r="AE2178" t="s">
        <v>20</v>
      </c>
      <c r="AF2178">
        <v>6</v>
      </c>
      <c r="AG2178" t="s">
        <v>20</v>
      </c>
      <c r="AH2178" t="s">
        <v>20</v>
      </c>
      <c r="AI2178">
        <v>0</v>
      </c>
      <c r="AK2178">
        <v>1</v>
      </c>
      <c r="AL2178">
        <v>0</v>
      </c>
      <c r="AM2178">
        <v>1</v>
      </c>
      <c r="AN2178">
        <v>2</v>
      </c>
      <c r="AO2178">
        <v>0</v>
      </c>
      <c r="AQ2178">
        <v>1</v>
      </c>
      <c r="AR2178">
        <v>1</v>
      </c>
      <c r="AS2178">
        <v>1</v>
      </c>
      <c r="AT2178">
        <v>1</v>
      </c>
      <c r="AU2178">
        <v>2</v>
      </c>
      <c r="AV2178">
        <v>0</v>
      </c>
      <c r="AW2178" t="s">
        <v>1382</v>
      </c>
      <c r="AX2178" t="s">
        <v>1382</v>
      </c>
      <c r="BA2178" s="50" t="s">
        <v>2766</v>
      </c>
      <c r="BB2178" s="65" t="s">
        <v>1503</v>
      </c>
      <c r="BG2178" s="9"/>
      <c r="BI2178" t="s">
        <v>3146</v>
      </c>
    </row>
    <row r="2179" spans="1:61" ht="21" x14ac:dyDescent="0.25">
      <c r="A2179" s="23" t="s">
        <v>658</v>
      </c>
      <c r="B2179" t="s">
        <v>767</v>
      </c>
      <c r="C2179" t="str">
        <f>VLOOKUP(Tabelle1[[#This Row],[bank_name]],list_all_banks!$B$1:$C$691,2,FALSE)</f>
        <v>FR493455042</v>
      </c>
      <c r="D2179" s="6" t="s">
        <v>768</v>
      </c>
      <c r="E2179" s="42" t="str">
        <f t="shared" si="34"/>
        <v>31.12.2016</v>
      </c>
      <c r="F2179">
        <v>2016</v>
      </c>
      <c r="G2179">
        <v>1</v>
      </c>
      <c r="H2179">
        <v>2</v>
      </c>
      <c r="I2179" t="s">
        <v>1382</v>
      </c>
      <c r="J2179">
        <v>2</v>
      </c>
      <c r="K2179" t="s">
        <v>1366</v>
      </c>
      <c r="L2179">
        <v>0</v>
      </c>
      <c r="M2179" t="s">
        <v>14</v>
      </c>
      <c r="N2179" t="s">
        <v>19</v>
      </c>
      <c r="P2179">
        <v>0</v>
      </c>
      <c r="Q2179">
        <v>0</v>
      </c>
      <c r="R2179">
        <v>0</v>
      </c>
      <c r="S2179">
        <v>0</v>
      </c>
      <c r="U2179">
        <v>0</v>
      </c>
      <c r="V2179">
        <v>1</v>
      </c>
      <c r="W2179" t="s">
        <v>20</v>
      </c>
      <c r="Y2179" t="s">
        <v>1659</v>
      </c>
      <c r="Z2179">
        <v>40</v>
      </c>
      <c r="AA2179">
        <v>187</v>
      </c>
      <c r="AB2179">
        <v>-4</v>
      </c>
      <c r="AC2179" t="s">
        <v>20</v>
      </c>
      <c r="AD2179" t="s">
        <v>20</v>
      </c>
      <c r="AE2179" t="s">
        <v>20</v>
      </c>
      <c r="AF2179">
        <v>5</v>
      </c>
      <c r="AG2179" t="s">
        <v>20</v>
      </c>
      <c r="AH2179" t="s">
        <v>20</v>
      </c>
      <c r="AI2179">
        <v>0</v>
      </c>
      <c r="AK2179">
        <v>1</v>
      </c>
      <c r="AL2179">
        <v>0</v>
      </c>
      <c r="AM2179">
        <v>1</v>
      </c>
      <c r="AN2179">
        <v>2</v>
      </c>
      <c r="AO2179">
        <v>0</v>
      </c>
      <c r="AQ2179">
        <v>1</v>
      </c>
      <c r="AR2179">
        <v>1</v>
      </c>
      <c r="AS2179">
        <v>1</v>
      </c>
      <c r="AT2179">
        <v>1</v>
      </c>
      <c r="AU2179">
        <v>2</v>
      </c>
      <c r="AV2179">
        <v>0</v>
      </c>
      <c r="AW2179" t="s">
        <v>1382</v>
      </c>
      <c r="AX2179" t="s">
        <v>1382</v>
      </c>
      <c r="BA2179" s="50" t="s">
        <v>2766</v>
      </c>
      <c r="BB2179" s="65" t="s">
        <v>1503</v>
      </c>
      <c r="BG2179" s="9"/>
      <c r="BI2179" t="s">
        <v>3146</v>
      </c>
    </row>
    <row r="2180" spans="1:61" x14ac:dyDescent="0.25">
      <c r="A2180" s="23" t="s">
        <v>658</v>
      </c>
      <c r="B2180" t="s">
        <v>767</v>
      </c>
      <c r="C2180" t="str">
        <f>VLOOKUP(Tabelle1[[#This Row],[bank_name]],list_all_banks!$B$1:$C$691,2,FALSE)</f>
        <v>FR493455042</v>
      </c>
      <c r="D2180" s="6" t="s">
        <v>768</v>
      </c>
      <c r="E2180" s="42" t="str">
        <f t="shared" si="34"/>
        <v>31.12.2016</v>
      </c>
      <c r="F2180">
        <v>2016</v>
      </c>
      <c r="G2180">
        <v>1</v>
      </c>
      <c r="H2180">
        <v>2</v>
      </c>
      <c r="I2180" t="s">
        <v>1382</v>
      </c>
      <c r="J2180">
        <v>2</v>
      </c>
      <c r="K2180" t="s">
        <v>1366</v>
      </c>
      <c r="L2180">
        <v>0</v>
      </c>
      <c r="M2180" t="s">
        <v>14</v>
      </c>
      <c r="N2180" t="s">
        <v>19</v>
      </c>
      <c r="P2180">
        <v>0</v>
      </c>
      <c r="Q2180">
        <v>0</v>
      </c>
      <c r="R2180">
        <v>0</v>
      </c>
      <c r="S2180">
        <v>0</v>
      </c>
      <c r="U2180">
        <v>0</v>
      </c>
      <c r="V2180">
        <v>1</v>
      </c>
      <c r="W2180" t="s">
        <v>20</v>
      </c>
      <c r="Y2180" t="s">
        <v>1698</v>
      </c>
      <c r="Z2180">
        <v>2</v>
      </c>
      <c r="AA2180">
        <v>28</v>
      </c>
      <c r="AB2180">
        <v>-1</v>
      </c>
      <c r="AC2180" t="s">
        <v>20</v>
      </c>
      <c r="AD2180" t="s">
        <v>20</v>
      </c>
      <c r="AE2180" t="s">
        <v>20</v>
      </c>
      <c r="AF2180">
        <v>0</v>
      </c>
      <c r="AG2180" t="s">
        <v>20</v>
      </c>
      <c r="AH2180" t="s">
        <v>20</v>
      </c>
      <c r="AI2180">
        <v>0</v>
      </c>
      <c r="AK2180">
        <v>1</v>
      </c>
      <c r="AL2180">
        <v>0</v>
      </c>
      <c r="AM2180">
        <v>1</v>
      </c>
      <c r="AN2180">
        <v>2</v>
      </c>
      <c r="AO2180">
        <v>0</v>
      </c>
      <c r="AQ2180">
        <v>1</v>
      </c>
      <c r="AR2180">
        <v>1</v>
      </c>
      <c r="AS2180">
        <v>1</v>
      </c>
      <c r="AT2180">
        <v>1</v>
      </c>
      <c r="AU2180">
        <v>2</v>
      </c>
      <c r="AV2180">
        <v>0</v>
      </c>
      <c r="AW2180" t="s">
        <v>1382</v>
      </c>
      <c r="AX2180" t="s">
        <v>1382</v>
      </c>
      <c r="BA2180" s="50" t="s">
        <v>2766</v>
      </c>
      <c r="BB2180" s="65" t="s">
        <v>1503</v>
      </c>
      <c r="BG2180" s="9"/>
      <c r="BI2180" t="s">
        <v>3146</v>
      </c>
    </row>
    <row r="2181" spans="1:61" x14ac:dyDescent="0.25">
      <c r="A2181" s="23" t="s">
        <v>658</v>
      </c>
      <c r="B2181" t="s">
        <v>767</v>
      </c>
      <c r="C2181" t="str">
        <f>VLOOKUP(Tabelle1[[#This Row],[bank_name]],list_all_banks!$B$1:$C$691,2,FALSE)</f>
        <v>FR493455042</v>
      </c>
      <c r="D2181" s="6" t="s">
        <v>768</v>
      </c>
      <c r="E2181" s="42" t="str">
        <f t="shared" si="34"/>
        <v>31.12.2016</v>
      </c>
      <c r="F2181">
        <v>2016</v>
      </c>
      <c r="G2181">
        <v>1</v>
      </c>
      <c r="H2181">
        <v>2</v>
      </c>
      <c r="I2181" t="s">
        <v>1382</v>
      </c>
      <c r="J2181">
        <v>2</v>
      </c>
      <c r="K2181" t="s">
        <v>1366</v>
      </c>
      <c r="L2181">
        <v>0</v>
      </c>
      <c r="M2181" t="s">
        <v>14</v>
      </c>
      <c r="N2181" t="s">
        <v>19</v>
      </c>
      <c r="P2181">
        <v>0</v>
      </c>
      <c r="Q2181">
        <v>0</v>
      </c>
      <c r="R2181">
        <v>0</v>
      </c>
      <c r="S2181">
        <v>0</v>
      </c>
      <c r="U2181">
        <v>0</v>
      </c>
      <c r="V2181">
        <v>1</v>
      </c>
      <c r="W2181" t="s">
        <v>20</v>
      </c>
      <c r="Y2181" t="s">
        <v>1733</v>
      </c>
      <c r="Z2181">
        <v>1</v>
      </c>
      <c r="AA2181">
        <v>97</v>
      </c>
      <c r="AB2181">
        <v>0</v>
      </c>
      <c r="AC2181" t="s">
        <v>20</v>
      </c>
      <c r="AD2181" t="s">
        <v>20</v>
      </c>
      <c r="AE2181" t="s">
        <v>20</v>
      </c>
      <c r="AF2181">
        <v>0</v>
      </c>
      <c r="AG2181" t="s">
        <v>20</v>
      </c>
      <c r="AH2181" t="s">
        <v>20</v>
      </c>
      <c r="AI2181">
        <v>0</v>
      </c>
      <c r="AK2181">
        <v>1</v>
      </c>
      <c r="AL2181">
        <v>0</v>
      </c>
      <c r="AM2181">
        <v>1</v>
      </c>
      <c r="AN2181">
        <v>2</v>
      </c>
      <c r="AO2181">
        <v>0</v>
      </c>
      <c r="AQ2181">
        <v>1</v>
      </c>
      <c r="AR2181">
        <v>1</v>
      </c>
      <c r="AS2181">
        <v>1</v>
      </c>
      <c r="AT2181">
        <v>1</v>
      </c>
      <c r="AU2181">
        <v>2</v>
      </c>
      <c r="AV2181">
        <v>0</v>
      </c>
      <c r="AW2181" t="s">
        <v>1382</v>
      </c>
      <c r="AX2181" t="s">
        <v>1382</v>
      </c>
      <c r="BA2181" s="50" t="s">
        <v>2766</v>
      </c>
      <c r="BB2181" s="65" t="s">
        <v>1503</v>
      </c>
      <c r="BG2181" s="9"/>
      <c r="BI2181" t="s">
        <v>3146</v>
      </c>
    </row>
    <row r="2182" spans="1:61" x14ac:dyDescent="0.25">
      <c r="A2182" s="51" t="s">
        <v>658</v>
      </c>
      <c r="B2182" s="9" t="s">
        <v>767</v>
      </c>
      <c r="C2182" s="9" t="str">
        <f>VLOOKUP(Tabelle1[[#This Row],[bank_name]],list_all_banks!$B$1:$C$691,2,FALSE)</f>
        <v>FR493455042</v>
      </c>
      <c r="D2182" s="6" t="s">
        <v>768</v>
      </c>
      <c r="E2182" s="42" t="str">
        <f t="shared" si="34"/>
        <v>31.12.2016</v>
      </c>
      <c r="F2182" s="9">
        <v>2016</v>
      </c>
      <c r="G2182" s="9">
        <v>1</v>
      </c>
      <c r="H2182" s="9">
        <v>2</v>
      </c>
      <c r="I2182" s="9" t="s">
        <v>1382</v>
      </c>
      <c r="J2182" s="9">
        <v>2</v>
      </c>
      <c r="K2182" s="9" t="s">
        <v>1366</v>
      </c>
      <c r="L2182" s="9">
        <v>0</v>
      </c>
      <c r="M2182" s="9" t="s">
        <v>14</v>
      </c>
      <c r="N2182" s="9" t="s">
        <v>19</v>
      </c>
      <c r="P2182" s="9">
        <v>0</v>
      </c>
      <c r="Q2182" s="9">
        <v>0</v>
      </c>
      <c r="R2182" s="9">
        <v>0</v>
      </c>
      <c r="S2182" s="9">
        <v>0</v>
      </c>
      <c r="U2182" s="9">
        <v>0</v>
      </c>
      <c r="V2182" s="9">
        <v>1</v>
      </c>
      <c r="W2182" s="9" t="s">
        <v>20</v>
      </c>
      <c r="Y2182" s="9" t="s">
        <v>1755</v>
      </c>
      <c r="Z2182" s="9">
        <v>12</v>
      </c>
      <c r="AA2182" s="9">
        <v>128</v>
      </c>
      <c r="AB2182" s="9">
        <v>4</v>
      </c>
      <c r="AC2182" s="9" t="s">
        <v>20</v>
      </c>
      <c r="AD2182" s="9" t="s">
        <v>20</v>
      </c>
      <c r="AE2182" s="9" t="s">
        <v>20</v>
      </c>
      <c r="AF2182" s="9">
        <v>0</v>
      </c>
      <c r="AG2182" s="9" t="s">
        <v>20</v>
      </c>
      <c r="AH2182" s="9" t="s">
        <v>20</v>
      </c>
      <c r="AI2182" s="9">
        <v>0</v>
      </c>
      <c r="AK2182" s="9">
        <v>1</v>
      </c>
      <c r="AL2182" s="9">
        <v>0</v>
      </c>
      <c r="AM2182" s="9">
        <v>1</v>
      </c>
      <c r="AN2182" s="9">
        <v>2</v>
      </c>
      <c r="AO2182" s="9">
        <v>0</v>
      </c>
      <c r="AQ2182" s="9">
        <v>1</v>
      </c>
      <c r="AR2182" s="9">
        <v>1</v>
      </c>
      <c r="AS2182" s="9">
        <v>1</v>
      </c>
      <c r="AT2182" s="9">
        <v>1</v>
      </c>
      <c r="AU2182" s="9">
        <v>2</v>
      </c>
      <c r="AV2182" s="9">
        <v>0</v>
      </c>
      <c r="AW2182" s="9" t="s">
        <v>1382</v>
      </c>
      <c r="AX2182" s="9" t="s">
        <v>1382</v>
      </c>
      <c r="BA2182" s="55" t="s">
        <v>2766</v>
      </c>
      <c r="BB2182" s="65" t="s">
        <v>1503</v>
      </c>
      <c r="BG2182" s="9"/>
      <c r="BI2182" t="s">
        <v>3146</v>
      </c>
    </row>
    <row r="2183" spans="1:61" x14ac:dyDescent="0.25">
      <c r="A2183" s="51" t="s">
        <v>658</v>
      </c>
      <c r="B2183" s="9" t="s">
        <v>767</v>
      </c>
      <c r="C2183" s="9" t="str">
        <f>VLOOKUP(Tabelle1[[#This Row],[bank_name]],list_all_banks!$B$1:$C$691,2,FALSE)</f>
        <v>FR493455042</v>
      </c>
      <c r="D2183" s="6" t="s">
        <v>768</v>
      </c>
      <c r="E2183" s="42" t="str">
        <f t="shared" si="34"/>
        <v>31.12.2016</v>
      </c>
      <c r="F2183" s="9">
        <v>2016</v>
      </c>
      <c r="G2183" s="9">
        <v>1</v>
      </c>
      <c r="H2183" s="9">
        <v>2</v>
      </c>
      <c r="I2183" s="9" t="s">
        <v>1382</v>
      </c>
      <c r="J2183" s="9">
        <v>2</v>
      </c>
      <c r="K2183" s="9" t="s">
        <v>1366</v>
      </c>
      <c r="L2183" s="9">
        <v>0</v>
      </c>
      <c r="M2183" s="9" t="s">
        <v>14</v>
      </c>
      <c r="N2183" s="9" t="s">
        <v>19</v>
      </c>
      <c r="P2183" s="9">
        <v>0</v>
      </c>
      <c r="Q2183" s="9">
        <v>0</v>
      </c>
      <c r="R2183" s="9">
        <v>0</v>
      </c>
      <c r="S2183" s="9">
        <v>0</v>
      </c>
      <c r="U2183" s="9">
        <v>0</v>
      </c>
      <c r="V2183" s="9">
        <v>1</v>
      </c>
      <c r="W2183" s="9" t="s">
        <v>20</v>
      </c>
      <c r="Y2183" s="9" t="s">
        <v>1734</v>
      </c>
      <c r="Z2183" s="9">
        <v>2</v>
      </c>
      <c r="AA2183" s="9">
        <v>58</v>
      </c>
      <c r="AB2183" s="9">
        <v>0</v>
      </c>
      <c r="AC2183" s="9" t="s">
        <v>20</v>
      </c>
      <c r="AD2183" s="9" t="s">
        <v>20</v>
      </c>
      <c r="AE2183" s="9" t="s">
        <v>20</v>
      </c>
      <c r="AF2183" s="9">
        <v>0</v>
      </c>
      <c r="AG2183" s="9" t="s">
        <v>20</v>
      </c>
      <c r="AH2183" s="9" t="s">
        <v>20</v>
      </c>
      <c r="AI2183" s="9">
        <v>0</v>
      </c>
      <c r="AK2183" s="9">
        <v>1</v>
      </c>
      <c r="AL2183" s="9">
        <v>0</v>
      </c>
      <c r="AM2183" s="9">
        <v>1</v>
      </c>
      <c r="AN2183" s="9">
        <v>2</v>
      </c>
      <c r="AO2183" s="9">
        <v>0</v>
      </c>
      <c r="AQ2183" s="9">
        <v>1</v>
      </c>
      <c r="AR2183" s="9">
        <v>1</v>
      </c>
      <c r="AS2183" s="9">
        <v>1</v>
      </c>
      <c r="AT2183" s="9">
        <v>1</v>
      </c>
      <c r="AU2183" s="9">
        <v>2</v>
      </c>
      <c r="AV2183" s="9">
        <v>0</v>
      </c>
      <c r="AW2183" s="9" t="s">
        <v>1382</v>
      </c>
      <c r="AX2183" s="9" t="s">
        <v>1382</v>
      </c>
      <c r="BA2183" s="55" t="s">
        <v>2766</v>
      </c>
      <c r="BB2183" s="65" t="s">
        <v>1503</v>
      </c>
      <c r="BG2183" s="9"/>
      <c r="BI2183" t="s">
        <v>3146</v>
      </c>
    </row>
    <row r="2184" spans="1:61" ht="15.75" thickBot="1" x14ac:dyDescent="0.3">
      <c r="A2184" s="43" t="s">
        <v>658</v>
      </c>
      <c r="B2184" s="44" t="s">
        <v>767</v>
      </c>
      <c r="C2184" s="44" t="str">
        <f>VLOOKUP(Tabelle1[[#This Row],[bank_name]],list_all_banks!$B$1:$C$691,2,FALSE)</f>
        <v>FR493455042</v>
      </c>
      <c r="D2184" s="45" t="s">
        <v>768</v>
      </c>
      <c r="E2184" s="46" t="str">
        <f t="shared" si="34"/>
        <v>31.12.2016</v>
      </c>
      <c r="F2184" s="44">
        <v>2016</v>
      </c>
      <c r="G2184" s="44">
        <v>1</v>
      </c>
      <c r="H2184" s="44">
        <v>2</v>
      </c>
      <c r="I2184" s="44" t="s">
        <v>1382</v>
      </c>
      <c r="J2184" s="44">
        <v>2</v>
      </c>
      <c r="K2184" s="44" t="s">
        <v>1366</v>
      </c>
      <c r="L2184" s="44">
        <v>0</v>
      </c>
      <c r="M2184" s="44" t="s">
        <v>14</v>
      </c>
      <c r="N2184" s="44" t="s">
        <v>19</v>
      </c>
      <c r="O2184" s="45"/>
      <c r="P2184" s="44">
        <v>0</v>
      </c>
      <c r="Q2184" s="44">
        <v>0</v>
      </c>
      <c r="R2184" s="44">
        <v>0</v>
      </c>
      <c r="S2184" s="44">
        <v>0</v>
      </c>
      <c r="T2184" s="45"/>
      <c r="U2184" s="44">
        <v>0</v>
      </c>
      <c r="V2184" s="44">
        <v>1</v>
      </c>
      <c r="W2184" s="44" t="s">
        <v>20</v>
      </c>
      <c r="X2184" s="45"/>
      <c r="Y2184" s="44" t="s">
        <v>1650</v>
      </c>
      <c r="Z2184" s="44">
        <v>2496</v>
      </c>
      <c r="AA2184" s="44">
        <v>2598</v>
      </c>
      <c r="AB2184" s="44">
        <v>797</v>
      </c>
      <c r="AC2184" s="44" t="s">
        <v>20</v>
      </c>
      <c r="AD2184" s="44" t="s">
        <v>20</v>
      </c>
      <c r="AE2184" s="44" t="s">
        <v>20</v>
      </c>
      <c r="AF2184" s="44">
        <v>299</v>
      </c>
      <c r="AG2184" s="44" t="s">
        <v>20</v>
      </c>
      <c r="AH2184" s="44" t="s">
        <v>20</v>
      </c>
      <c r="AI2184" s="44">
        <v>0</v>
      </c>
      <c r="AJ2184" s="45"/>
      <c r="AK2184" s="44">
        <v>1</v>
      </c>
      <c r="AL2184" s="44">
        <v>0</v>
      </c>
      <c r="AM2184" s="44">
        <v>1</v>
      </c>
      <c r="AN2184" s="44">
        <v>2</v>
      </c>
      <c r="AO2184" s="44">
        <v>0</v>
      </c>
      <c r="AP2184" s="45"/>
      <c r="AQ2184" s="44">
        <v>1</v>
      </c>
      <c r="AR2184" s="44">
        <v>1</v>
      </c>
      <c r="AS2184" s="44">
        <v>1</v>
      </c>
      <c r="AT2184" s="44">
        <v>1</v>
      </c>
      <c r="AU2184" s="44">
        <v>2</v>
      </c>
      <c r="AV2184" s="44">
        <v>0</v>
      </c>
      <c r="AW2184" s="44" t="s">
        <v>1382</v>
      </c>
      <c r="AX2184" s="44" t="s">
        <v>1382</v>
      </c>
      <c r="AY2184" s="45"/>
      <c r="AZ2184" s="46"/>
      <c r="BA2184" s="59" t="s">
        <v>2766</v>
      </c>
      <c r="BB2184" s="237" t="s">
        <v>1503</v>
      </c>
      <c r="BG2184" s="9"/>
      <c r="BI2184" t="s">
        <v>3146</v>
      </c>
    </row>
    <row r="2185" spans="1:61" x14ac:dyDescent="0.25">
      <c r="A2185" s="23" t="s">
        <v>658</v>
      </c>
      <c r="B2185" s="40" t="s">
        <v>769</v>
      </c>
      <c r="C2185" t="str">
        <f>VLOOKUP(Tabelle1[[#This Row],[bank_name]],list_all_banks!$B$1:$C$691,2,FALSE)</f>
        <v>FR542016381</v>
      </c>
      <c r="D2185" s="6" t="s">
        <v>770</v>
      </c>
      <c r="E2185" s="42" t="str">
        <f t="shared" si="34"/>
        <v>31.12.2014</v>
      </c>
      <c r="F2185">
        <v>2014</v>
      </c>
      <c r="G2185">
        <v>1</v>
      </c>
      <c r="H2185" s="9">
        <v>1</v>
      </c>
      <c r="I2185" s="9" t="s">
        <v>1382</v>
      </c>
      <c r="J2185" s="9">
        <v>1</v>
      </c>
      <c r="K2185" s="9" t="s">
        <v>658</v>
      </c>
      <c r="L2185" s="9">
        <v>0</v>
      </c>
      <c r="M2185" s="5" t="s">
        <v>14</v>
      </c>
      <c r="N2185" s="5" t="s">
        <v>19</v>
      </c>
      <c r="P2185" s="9">
        <v>1</v>
      </c>
      <c r="Q2185" s="9">
        <v>0</v>
      </c>
      <c r="R2185" s="9">
        <v>0</v>
      </c>
      <c r="S2185" s="9">
        <v>0</v>
      </c>
      <c r="U2185" s="9">
        <v>0</v>
      </c>
      <c r="V2185" s="9">
        <v>0</v>
      </c>
      <c r="W2185" s="9" t="s">
        <v>1943</v>
      </c>
      <c r="Y2185" s="9" t="s">
        <v>820</v>
      </c>
      <c r="Z2185" s="9">
        <v>42</v>
      </c>
      <c r="AA2185">
        <v>49</v>
      </c>
      <c r="AB2185" s="9">
        <v>36</v>
      </c>
      <c r="AC2185" s="9" t="s">
        <v>20</v>
      </c>
      <c r="AD2185" s="9" t="s">
        <v>20</v>
      </c>
      <c r="AE2185" s="9" t="s">
        <v>20</v>
      </c>
      <c r="AF2185" s="9" t="s">
        <v>20</v>
      </c>
      <c r="AG2185" s="9">
        <v>8</v>
      </c>
      <c r="AH2185" s="9">
        <v>0</v>
      </c>
      <c r="AI2185" s="9">
        <v>0</v>
      </c>
      <c r="AK2185" s="9">
        <v>1</v>
      </c>
      <c r="AL2185" s="9">
        <v>0</v>
      </c>
      <c r="AM2185" s="9">
        <v>2</v>
      </c>
      <c r="AN2185" s="9">
        <v>0</v>
      </c>
      <c r="AO2185" s="9">
        <v>0</v>
      </c>
      <c r="AQ2185" s="9">
        <v>1</v>
      </c>
      <c r="AR2185" s="9">
        <v>2</v>
      </c>
      <c r="AS2185" s="9">
        <v>1</v>
      </c>
      <c r="AT2185" s="9">
        <v>1</v>
      </c>
      <c r="AU2185" s="9">
        <v>2</v>
      </c>
      <c r="AV2185" s="9">
        <v>0</v>
      </c>
      <c r="AW2185" s="9"/>
      <c r="AX2185" s="9"/>
      <c r="AZ2185" s="114" t="s">
        <v>2811</v>
      </c>
      <c r="BA2185" s="63" t="s">
        <v>2523</v>
      </c>
      <c r="BB2185" s="65"/>
      <c r="BG2185" s="9"/>
      <c r="BI2185" t="s">
        <v>3146</v>
      </c>
    </row>
    <row r="2186" spans="1:61" x14ac:dyDescent="0.25">
      <c r="A2186" s="23" t="s">
        <v>658</v>
      </c>
      <c r="B2186" s="40" t="s">
        <v>769</v>
      </c>
      <c r="C2186" t="str">
        <f>VLOOKUP(Tabelle1[[#This Row],[bank_name]],list_all_banks!$B$1:$C$691,2,FALSE)</f>
        <v>FR542016381</v>
      </c>
      <c r="D2186" s="6" t="s">
        <v>770</v>
      </c>
      <c r="E2186" s="42" t="str">
        <f t="shared" si="34"/>
        <v>31.12.2014</v>
      </c>
      <c r="F2186">
        <v>2014</v>
      </c>
      <c r="G2186">
        <v>1</v>
      </c>
      <c r="H2186" s="9">
        <v>1</v>
      </c>
      <c r="I2186" s="9" t="s">
        <v>1382</v>
      </c>
      <c r="J2186" s="9">
        <v>1</v>
      </c>
      <c r="K2186" s="9" t="s">
        <v>658</v>
      </c>
      <c r="L2186" s="9">
        <v>0</v>
      </c>
      <c r="M2186" s="5" t="s">
        <v>14</v>
      </c>
      <c r="N2186" s="5" t="s">
        <v>19</v>
      </c>
      <c r="P2186" s="9">
        <v>1</v>
      </c>
      <c r="Q2186" s="9">
        <v>0</v>
      </c>
      <c r="R2186" s="9">
        <v>0</v>
      </c>
      <c r="S2186" s="9">
        <v>0</v>
      </c>
      <c r="U2186" s="9">
        <v>0</v>
      </c>
      <c r="V2186" s="9">
        <v>0</v>
      </c>
      <c r="W2186" s="9" t="s">
        <v>1943</v>
      </c>
      <c r="Y2186" s="9" t="s">
        <v>1656</v>
      </c>
      <c r="Z2186" s="9">
        <v>1</v>
      </c>
      <c r="AA2186" t="s">
        <v>20</v>
      </c>
      <c r="AB2186" s="9">
        <v>1</v>
      </c>
      <c r="AC2186" s="9" t="s">
        <v>20</v>
      </c>
      <c r="AD2186" s="9" t="s">
        <v>20</v>
      </c>
      <c r="AE2186" s="9" t="s">
        <v>20</v>
      </c>
      <c r="AF2186" s="9" t="s">
        <v>20</v>
      </c>
      <c r="AG2186" s="9">
        <v>0</v>
      </c>
      <c r="AH2186" s="9">
        <v>0</v>
      </c>
      <c r="AI2186" s="9">
        <v>0</v>
      </c>
      <c r="AK2186" s="9">
        <v>1</v>
      </c>
      <c r="AL2186" s="9">
        <v>0</v>
      </c>
      <c r="AM2186" s="9">
        <v>2</v>
      </c>
      <c r="AN2186" s="9">
        <v>0</v>
      </c>
      <c r="AO2186" s="9">
        <v>0</v>
      </c>
      <c r="AQ2186" s="9">
        <v>1</v>
      </c>
      <c r="AR2186" s="9">
        <v>2</v>
      </c>
      <c r="AS2186" s="9">
        <v>1</v>
      </c>
      <c r="AT2186" s="9">
        <v>1</v>
      </c>
      <c r="AU2186" s="9">
        <v>2</v>
      </c>
      <c r="AV2186" s="9">
        <v>0</v>
      </c>
      <c r="AW2186" s="9"/>
      <c r="AX2186" s="9"/>
      <c r="AZ2186" s="114" t="s">
        <v>2812</v>
      </c>
      <c r="BA2186" s="63" t="s">
        <v>2523</v>
      </c>
      <c r="BB2186" s="65"/>
      <c r="BG2186" s="9"/>
      <c r="BI2186" t="s">
        <v>3146</v>
      </c>
    </row>
    <row r="2187" spans="1:61" ht="21" x14ac:dyDescent="0.25">
      <c r="A2187" s="23" t="s">
        <v>658</v>
      </c>
      <c r="B2187" s="40" t="s">
        <v>769</v>
      </c>
      <c r="C2187" t="str">
        <f>VLOOKUP(Tabelle1[[#This Row],[bank_name]],list_all_banks!$B$1:$C$691,2,FALSE)</f>
        <v>FR542016381</v>
      </c>
      <c r="D2187" s="6" t="s">
        <v>770</v>
      </c>
      <c r="E2187" s="42" t="str">
        <f t="shared" si="34"/>
        <v>31.12.2014</v>
      </c>
      <c r="F2187">
        <v>2014</v>
      </c>
      <c r="G2187">
        <v>1</v>
      </c>
      <c r="H2187" s="9">
        <v>1</v>
      </c>
      <c r="I2187" s="9" t="s">
        <v>1382</v>
      </c>
      <c r="J2187" s="9">
        <v>1</v>
      </c>
      <c r="K2187" s="9" t="s">
        <v>658</v>
      </c>
      <c r="L2187" s="9">
        <v>0</v>
      </c>
      <c r="M2187" s="5" t="s">
        <v>14</v>
      </c>
      <c r="N2187" s="5" t="s">
        <v>19</v>
      </c>
      <c r="P2187" s="9">
        <v>1</v>
      </c>
      <c r="Q2187" s="9">
        <v>0</v>
      </c>
      <c r="R2187" s="9">
        <v>0</v>
      </c>
      <c r="S2187" s="9">
        <v>0</v>
      </c>
      <c r="U2187" s="9">
        <v>0</v>
      </c>
      <c r="V2187" s="9">
        <v>0</v>
      </c>
      <c r="W2187" s="9" t="s">
        <v>1943</v>
      </c>
      <c r="Y2187" s="9" t="s">
        <v>1</v>
      </c>
      <c r="Z2187" s="9">
        <v>4</v>
      </c>
      <c r="AA2187">
        <v>1</v>
      </c>
      <c r="AB2187" s="9">
        <v>3</v>
      </c>
      <c r="AC2187" s="9" t="s">
        <v>20</v>
      </c>
      <c r="AD2187" s="9" t="s">
        <v>20</v>
      </c>
      <c r="AE2187" s="9" t="s">
        <v>20</v>
      </c>
      <c r="AF2187" s="9" t="s">
        <v>20</v>
      </c>
      <c r="AG2187" s="9">
        <v>1</v>
      </c>
      <c r="AH2187" s="9">
        <v>0</v>
      </c>
      <c r="AI2187" s="9">
        <v>0</v>
      </c>
      <c r="AK2187" s="9">
        <v>1</v>
      </c>
      <c r="AL2187" s="9">
        <v>0</v>
      </c>
      <c r="AM2187" s="9">
        <v>2</v>
      </c>
      <c r="AN2187" s="9">
        <v>0</v>
      </c>
      <c r="AO2187" s="9">
        <v>0</v>
      </c>
      <c r="AQ2187" s="9">
        <v>1</v>
      </c>
      <c r="AR2187" s="9">
        <v>2</v>
      </c>
      <c r="AS2187" s="9">
        <v>1</v>
      </c>
      <c r="AT2187" s="9">
        <v>1</v>
      </c>
      <c r="AU2187" s="9">
        <v>2</v>
      </c>
      <c r="AV2187" s="9">
        <v>0</v>
      </c>
      <c r="AW2187" s="9"/>
      <c r="AX2187" s="9"/>
      <c r="AZ2187" s="190" t="s">
        <v>2813</v>
      </c>
      <c r="BA2187" s="63" t="s">
        <v>2523</v>
      </c>
      <c r="BB2187" s="65"/>
      <c r="BG2187" s="9"/>
      <c r="BI2187" t="s">
        <v>3146</v>
      </c>
    </row>
    <row r="2188" spans="1:61" x14ac:dyDescent="0.25">
      <c r="A2188" s="23" t="s">
        <v>658</v>
      </c>
      <c r="B2188" s="40" t="s">
        <v>769</v>
      </c>
      <c r="C2188" t="str">
        <f>VLOOKUP(Tabelle1[[#This Row],[bank_name]],list_all_banks!$B$1:$C$691,2,FALSE)</f>
        <v>FR542016381</v>
      </c>
      <c r="D2188" s="6" t="s">
        <v>770</v>
      </c>
      <c r="E2188" s="42" t="str">
        <f t="shared" si="34"/>
        <v>31.12.2014</v>
      </c>
      <c r="F2188">
        <v>2014</v>
      </c>
      <c r="G2188">
        <v>1</v>
      </c>
      <c r="H2188" s="9">
        <v>1</v>
      </c>
      <c r="I2188" s="9" t="s">
        <v>1382</v>
      </c>
      <c r="J2188" s="9">
        <v>1</v>
      </c>
      <c r="K2188" s="9" t="s">
        <v>658</v>
      </c>
      <c r="L2188" s="9">
        <v>0</v>
      </c>
      <c r="M2188" s="5" t="s">
        <v>14</v>
      </c>
      <c r="N2188" s="5" t="s">
        <v>19</v>
      </c>
      <c r="P2188" s="9">
        <v>1</v>
      </c>
      <c r="Q2188" s="9">
        <v>0</v>
      </c>
      <c r="R2188" s="9">
        <v>0</v>
      </c>
      <c r="S2188" s="9">
        <v>0</v>
      </c>
      <c r="U2188" s="9">
        <v>0</v>
      </c>
      <c r="V2188" s="9">
        <v>0</v>
      </c>
      <c r="W2188" s="9" t="s">
        <v>1943</v>
      </c>
      <c r="Y2188" s="9" t="s">
        <v>1675</v>
      </c>
      <c r="Z2188" s="9">
        <v>0</v>
      </c>
      <c r="AA2188">
        <v>9</v>
      </c>
      <c r="AB2188" s="9">
        <v>0</v>
      </c>
      <c r="AC2188" s="9" t="s">
        <v>20</v>
      </c>
      <c r="AD2188" s="9" t="s">
        <v>20</v>
      </c>
      <c r="AE2188" s="9" t="s">
        <v>20</v>
      </c>
      <c r="AF2188" s="9" t="s">
        <v>20</v>
      </c>
      <c r="AG2188" s="9">
        <v>0</v>
      </c>
      <c r="AH2188" s="9">
        <v>0</v>
      </c>
      <c r="AI2188" s="9">
        <v>0</v>
      </c>
      <c r="AK2188" s="9">
        <v>1</v>
      </c>
      <c r="AL2188" s="9">
        <v>0</v>
      </c>
      <c r="AM2188" s="9">
        <v>2</v>
      </c>
      <c r="AN2188" s="9">
        <v>0</v>
      </c>
      <c r="AO2188" s="9">
        <v>0</v>
      </c>
      <c r="AQ2188" s="9">
        <v>1</v>
      </c>
      <c r="AR2188" s="9">
        <v>2</v>
      </c>
      <c r="AS2188" s="9">
        <v>1</v>
      </c>
      <c r="AT2188" s="9">
        <v>1</v>
      </c>
      <c r="AU2188" s="9">
        <v>2</v>
      </c>
      <c r="AV2188" s="9">
        <v>0</v>
      </c>
      <c r="AW2188" s="9"/>
      <c r="AX2188" s="9"/>
      <c r="BA2188" s="63" t="s">
        <v>2523</v>
      </c>
      <c r="BB2188" s="65"/>
      <c r="BG2188" s="9"/>
      <c r="BI2188" t="s">
        <v>3146</v>
      </c>
    </row>
    <row r="2189" spans="1:61" x14ac:dyDescent="0.25">
      <c r="A2189" s="23" t="s">
        <v>658</v>
      </c>
      <c r="B2189" s="40" t="s">
        <v>769</v>
      </c>
      <c r="C2189" t="str">
        <f>VLOOKUP(Tabelle1[[#This Row],[bank_name]],list_all_banks!$B$1:$C$691,2,FALSE)</f>
        <v>FR542016381</v>
      </c>
      <c r="D2189" s="6" t="s">
        <v>770</v>
      </c>
      <c r="E2189" s="42" t="str">
        <f t="shared" si="34"/>
        <v>31.12.2014</v>
      </c>
      <c r="F2189">
        <v>2014</v>
      </c>
      <c r="G2189">
        <v>1</v>
      </c>
      <c r="H2189" s="9">
        <v>1</v>
      </c>
      <c r="I2189" s="9" t="s">
        <v>1382</v>
      </c>
      <c r="J2189" s="9">
        <v>1</v>
      </c>
      <c r="K2189" s="9" t="s">
        <v>658</v>
      </c>
      <c r="L2189" s="9">
        <v>0</v>
      </c>
      <c r="M2189" s="5" t="s">
        <v>14</v>
      </c>
      <c r="N2189" s="5" t="s">
        <v>19</v>
      </c>
      <c r="P2189" s="9">
        <v>1</v>
      </c>
      <c r="Q2189" s="9">
        <v>0</v>
      </c>
      <c r="R2189" s="9">
        <v>0</v>
      </c>
      <c r="S2189" s="9">
        <v>0</v>
      </c>
      <c r="U2189" s="9">
        <v>0</v>
      </c>
      <c r="V2189" s="9">
        <v>0</v>
      </c>
      <c r="W2189" s="9" t="s">
        <v>1943</v>
      </c>
      <c r="Y2189" s="9" t="s">
        <v>239</v>
      </c>
      <c r="Z2189" s="9">
        <v>16</v>
      </c>
      <c r="AA2189">
        <v>27</v>
      </c>
      <c r="AB2189" s="9">
        <v>9</v>
      </c>
      <c r="AC2189" s="9" t="s">
        <v>20</v>
      </c>
      <c r="AD2189" s="9" t="s">
        <v>20</v>
      </c>
      <c r="AE2189" s="9" t="s">
        <v>20</v>
      </c>
      <c r="AF2189" s="9" t="s">
        <v>20</v>
      </c>
      <c r="AG2189" s="9">
        <v>2</v>
      </c>
      <c r="AH2189" s="9">
        <v>0</v>
      </c>
      <c r="AI2189" s="9">
        <v>0</v>
      </c>
      <c r="AK2189" s="9">
        <v>1</v>
      </c>
      <c r="AL2189" s="9">
        <v>0</v>
      </c>
      <c r="AM2189" s="9">
        <v>2</v>
      </c>
      <c r="AN2189" s="9">
        <v>0</v>
      </c>
      <c r="AO2189" s="9">
        <v>0</v>
      </c>
      <c r="AQ2189" s="9">
        <v>1</v>
      </c>
      <c r="AR2189" s="9">
        <v>2</v>
      </c>
      <c r="AS2189" s="9">
        <v>1</v>
      </c>
      <c r="AT2189" s="9">
        <v>1</v>
      </c>
      <c r="AU2189" s="9">
        <v>2</v>
      </c>
      <c r="AV2189" s="9">
        <v>0</v>
      </c>
      <c r="AW2189" s="9"/>
      <c r="AX2189" s="9"/>
      <c r="BA2189" s="63" t="s">
        <v>2523</v>
      </c>
      <c r="BB2189" s="65"/>
      <c r="BG2189" s="9"/>
      <c r="BI2189" t="s">
        <v>3146</v>
      </c>
    </row>
    <row r="2190" spans="1:61" x14ac:dyDescent="0.25">
      <c r="A2190" s="23" t="s">
        <v>658</v>
      </c>
      <c r="B2190" s="40" t="s">
        <v>769</v>
      </c>
      <c r="C2190" t="str">
        <f>VLOOKUP(Tabelle1[[#This Row],[bank_name]],list_all_banks!$B$1:$C$691,2,FALSE)</f>
        <v>FR542016381</v>
      </c>
      <c r="D2190" s="6" t="s">
        <v>770</v>
      </c>
      <c r="E2190" s="42" t="str">
        <f t="shared" si="34"/>
        <v>31.12.2014</v>
      </c>
      <c r="F2190">
        <v>2014</v>
      </c>
      <c r="G2190">
        <v>1</v>
      </c>
      <c r="H2190" s="9">
        <v>1</v>
      </c>
      <c r="I2190" s="9" t="s">
        <v>1382</v>
      </c>
      <c r="J2190" s="9">
        <v>1</v>
      </c>
      <c r="K2190" s="9" t="s">
        <v>658</v>
      </c>
      <c r="L2190" s="9">
        <v>0</v>
      </c>
      <c r="M2190" s="5" t="s">
        <v>14</v>
      </c>
      <c r="N2190" s="5" t="s">
        <v>19</v>
      </c>
      <c r="P2190" s="9">
        <v>1</v>
      </c>
      <c r="Q2190" s="9">
        <v>0</v>
      </c>
      <c r="R2190" s="9">
        <v>0</v>
      </c>
      <c r="S2190" s="9">
        <v>0</v>
      </c>
      <c r="U2190" s="9">
        <v>0</v>
      </c>
      <c r="V2190" s="9">
        <v>0</v>
      </c>
      <c r="W2190" s="9" t="s">
        <v>1943</v>
      </c>
      <c r="Y2190" s="9" t="s">
        <v>1677</v>
      </c>
      <c r="Z2190" s="9">
        <v>1</v>
      </c>
      <c r="AA2190">
        <v>2</v>
      </c>
      <c r="AB2190" s="9">
        <v>0</v>
      </c>
      <c r="AC2190" s="9" t="s">
        <v>20</v>
      </c>
      <c r="AD2190" s="9" t="s">
        <v>20</v>
      </c>
      <c r="AE2190" s="9" t="s">
        <v>20</v>
      </c>
      <c r="AF2190" s="9" t="s">
        <v>20</v>
      </c>
      <c r="AG2190" s="9">
        <v>0</v>
      </c>
      <c r="AH2190" s="9">
        <v>0</v>
      </c>
      <c r="AI2190" s="9">
        <v>0</v>
      </c>
      <c r="AK2190" s="9">
        <v>1</v>
      </c>
      <c r="AL2190" s="9">
        <v>0</v>
      </c>
      <c r="AM2190" s="9">
        <v>2</v>
      </c>
      <c r="AN2190" s="9">
        <v>0</v>
      </c>
      <c r="AO2190" s="9">
        <v>0</v>
      </c>
      <c r="AQ2190" s="9">
        <v>1</v>
      </c>
      <c r="AR2190" s="9">
        <v>2</v>
      </c>
      <c r="AS2190" s="9">
        <v>1</v>
      </c>
      <c r="AT2190" s="9">
        <v>1</v>
      </c>
      <c r="AU2190" s="9">
        <v>2</v>
      </c>
      <c r="AV2190" s="9">
        <v>0</v>
      </c>
      <c r="AW2190" s="9"/>
      <c r="AX2190" s="9"/>
      <c r="BA2190" s="63" t="s">
        <v>2523</v>
      </c>
      <c r="BB2190" s="65"/>
      <c r="BG2190" s="9"/>
      <c r="BI2190" t="s">
        <v>3146</v>
      </c>
    </row>
    <row r="2191" spans="1:61" x14ac:dyDescent="0.25">
      <c r="A2191" s="23" t="s">
        <v>658</v>
      </c>
      <c r="B2191" s="40" t="s">
        <v>769</v>
      </c>
      <c r="C2191" t="str">
        <f>VLOOKUP(Tabelle1[[#This Row],[bank_name]],list_all_banks!$B$1:$C$691,2,FALSE)</f>
        <v>FR542016381</v>
      </c>
      <c r="D2191" s="6" t="s">
        <v>770</v>
      </c>
      <c r="E2191" s="42" t="str">
        <f t="shared" si="34"/>
        <v>31.12.2014</v>
      </c>
      <c r="F2191">
        <v>2014</v>
      </c>
      <c r="G2191">
        <v>1</v>
      </c>
      <c r="H2191" s="9">
        <v>1</v>
      </c>
      <c r="I2191" s="9" t="s">
        <v>1382</v>
      </c>
      <c r="J2191" s="9">
        <v>1</v>
      </c>
      <c r="K2191" s="9" t="s">
        <v>658</v>
      </c>
      <c r="L2191" s="9">
        <v>0</v>
      </c>
      <c r="M2191" s="5" t="s">
        <v>14</v>
      </c>
      <c r="N2191" s="5" t="s">
        <v>19</v>
      </c>
      <c r="P2191" s="9">
        <v>1</v>
      </c>
      <c r="Q2191" s="9">
        <v>0</v>
      </c>
      <c r="R2191" s="9">
        <v>0</v>
      </c>
      <c r="S2191" s="9">
        <v>0</v>
      </c>
      <c r="U2191" s="9">
        <v>0</v>
      </c>
      <c r="V2191" s="9">
        <v>0</v>
      </c>
      <c r="W2191" s="9" t="s">
        <v>1943</v>
      </c>
      <c r="Y2191" s="9" t="s">
        <v>658</v>
      </c>
      <c r="Z2191" s="9">
        <v>3813</v>
      </c>
      <c r="AA2191">
        <v>18379</v>
      </c>
      <c r="AB2191" s="9">
        <v>1168</v>
      </c>
      <c r="AC2191" s="9" t="s">
        <v>20</v>
      </c>
      <c r="AD2191" s="9" t="s">
        <v>20</v>
      </c>
      <c r="AE2191" s="9" t="s">
        <v>20</v>
      </c>
      <c r="AF2191" s="9" t="s">
        <v>20</v>
      </c>
      <c r="AG2191" s="9">
        <v>292</v>
      </c>
      <c r="AH2191" s="9">
        <v>0</v>
      </c>
      <c r="AI2191" s="9">
        <v>0</v>
      </c>
      <c r="AK2191" s="9">
        <v>1</v>
      </c>
      <c r="AL2191" s="9">
        <v>0</v>
      </c>
      <c r="AM2191" s="9">
        <v>2</v>
      </c>
      <c r="AN2191" s="9">
        <v>0</v>
      </c>
      <c r="AO2191" s="9">
        <v>0</v>
      </c>
      <c r="AQ2191" s="9">
        <v>1</v>
      </c>
      <c r="AR2191" s="9">
        <v>2</v>
      </c>
      <c r="AS2191" s="9">
        <v>1</v>
      </c>
      <c r="AT2191" s="9">
        <v>1</v>
      </c>
      <c r="AU2191" s="9">
        <v>2</v>
      </c>
      <c r="AV2191" s="9">
        <v>0</v>
      </c>
      <c r="AW2191" s="9"/>
      <c r="AX2191" s="9"/>
      <c r="BA2191" s="63" t="s">
        <v>2523</v>
      </c>
      <c r="BB2191" s="65"/>
      <c r="BG2191" s="9"/>
      <c r="BI2191" t="s">
        <v>3146</v>
      </c>
    </row>
    <row r="2192" spans="1:61" x14ac:dyDescent="0.25">
      <c r="A2192" s="23" t="s">
        <v>658</v>
      </c>
      <c r="B2192" s="40" t="s">
        <v>769</v>
      </c>
      <c r="C2192" t="str">
        <f>VLOOKUP(Tabelle1[[#This Row],[bank_name]],list_all_banks!$B$1:$C$691,2,FALSE)</f>
        <v>FR542016381</v>
      </c>
      <c r="D2192" s="6" t="s">
        <v>770</v>
      </c>
      <c r="E2192" s="42" t="str">
        <f t="shared" si="34"/>
        <v>31.12.2014</v>
      </c>
      <c r="F2192">
        <v>2014</v>
      </c>
      <c r="G2192">
        <v>1</v>
      </c>
      <c r="H2192" s="9">
        <v>1</v>
      </c>
      <c r="I2192" s="9" t="s">
        <v>1382</v>
      </c>
      <c r="J2192" s="9">
        <v>1</v>
      </c>
      <c r="K2192" s="9" t="s">
        <v>658</v>
      </c>
      <c r="L2192" s="9">
        <v>0</v>
      </c>
      <c r="M2192" s="5" t="s">
        <v>14</v>
      </c>
      <c r="N2192" s="5" t="s">
        <v>19</v>
      </c>
      <c r="P2192" s="9">
        <v>1</v>
      </c>
      <c r="Q2192" s="9">
        <v>0</v>
      </c>
      <c r="R2192" s="9">
        <v>0</v>
      </c>
      <c r="S2192" s="9">
        <v>0</v>
      </c>
      <c r="U2192" s="9">
        <v>0</v>
      </c>
      <c r="V2192" s="9">
        <v>0</v>
      </c>
      <c r="W2192" s="9" t="s">
        <v>1943</v>
      </c>
      <c r="Y2192" s="9" t="s">
        <v>1020</v>
      </c>
      <c r="Z2192" s="9">
        <v>0</v>
      </c>
      <c r="AA2192" t="s">
        <v>20</v>
      </c>
      <c r="AB2192" s="9">
        <v>-7</v>
      </c>
      <c r="AC2192" s="9" t="s">
        <v>20</v>
      </c>
      <c r="AD2192" s="9" t="s">
        <v>20</v>
      </c>
      <c r="AE2192" s="9" t="s">
        <v>20</v>
      </c>
      <c r="AF2192" s="9" t="s">
        <v>20</v>
      </c>
      <c r="AG2192" s="9">
        <v>0</v>
      </c>
      <c r="AH2192" s="9">
        <v>0</v>
      </c>
      <c r="AI2192" s="9">
        <v>0</v>
      </c>
      <c r="AK2192" s="9">
        <v>1</v>
      </c>
      <c r="AL2192" s="9">
        <v>0</v>
      </c>
      <c r="AM2192" s="9">
        <v>2</v>
      </c>
      <c r="AN2192" s="9">
        <v>0</v>
      </c>
      <c r="AO2192" s="9">
        <v>0</v>
      </c>
      <c r="AQ2192" s="9">
        <v>1</v>
      </c>
      <c r="AR2192" s="9">
        <v>2</v>
      </c>
      <c r="AS2192" s="9">
        <v>1</v>
      </c>
      <c r="AT2192" s="9">
        <v>1</v>
      </c>
      <c r="AU2192" s="9">
        <v>2</v>
      </c>
      <c r="AV2192" s="9">
        <v>0</v>
      </c>
      <c r="AW2192" s="9"/>
      <c r="AX2192" s="9"/>
      <c r="BA2192" s="63" t="s">
        <v>2523</v>
      </c>
      <c r="BB2192" s="65"/>
      <c r="BG2192" s="9"/>
      <c r="BI2192" t="s">
        <v>3146</v>
      </c>
    </row>
    <row r="2193" spans="1:61" x14ac:dyDescent="0.25">
      <c r="A2193" s="23" t="s">
        <v>658</v>
      </c>
      <c r="B2193" s="40" t="s">
        <v>769</v>
      </c>
      <c r="C2193" t="str">
        <f>VLOOKUP(Tabelle1[[#This Row],[bank_name]],list_all_banks!$B$1:$C$691,2,FALSE)</f>
        <v>FR542016381</v>
      </c>
      <c r="D2193" s="6" t="s">
        <v>770</v>
      </c>
      <c r="E2193" s="42" t="str">
        <f t="shared" si="34"/>
        <v>31.12.2014</v>
      </c>
      <c r="F2193">
        <v>2014</v>
      </c>
      <c r="G2193">
        <v>1</v>
      </c>
      <c r="H2193" s="9">
        <v>1</v>
      </c>
      <c r="I2193" s="9" t="s">
        <v>1382</v>
      </c>
      <c r="J2193" s="9">
        <v>1</v>
      </c>
      <c r="K2193" s="9" t="s">
        <v>658</v>
      </c>
      <c r="L2193" s="9">
        <v>0</v>
      </c>
      <c r="M2193" s="5" t="s">
        <v>14</v>
      </c>
      <c r="N2193" s="5" t="s">
        <v>19</v>
      </c>
      <c r="P2193" s="9">
        <v>1</v>
      </c>
      <c r="Q2193" s="9">
        <v>0</v>
      </c>
      <c r="R2193" s="9">
        <v>0</v>
      </c>
      <c r="S2193" s="9">
        <v>0</v>
      </c>
      <c r="U2193" s="9">
        <v>0</v>
      </c>
      <c r="V2193" s="9">
        <v>0</v>
      </c>
      <c r="W2193" s="9" t="s">
        <v>1943</v>
      </c>
      <c r="Y2193" s="9" t="s">
        <v>1740</v>
      </c>
      <c r="Z2193" s="9">
        <v>0</v>
      </c>
      <c r="AA2193">
        <v>13</v>
      </c>
      <c r="AB2193" s="9">
        <v>0</v>
      </c>
      <c r="AC2193" s="9" t="s">
        <v>20</v>
      </c>
      <c r="AD2193" s="9" t="s">
        <v>20</v>
      </c>
      <c r="AE2193" s="9" t="s">
        <v>20</v>
      </c>
      <c r="AF2193" s="9" t="s">
        <v>20</v>
      </c>
      <c r="AG2193" s="9">
        <v>0</v>
      </c>
      <c r="AH2193" s="9">
        <v>0</v>
      </c>
      <c r="AI2193" s="9">
        <v>0</v>
      </c>
      <c r="AK2193" s="9">
        <v>1</v>
      </c>
      <c r="AL2193" s="9">
        <v>0</v>
      </c>
      <c r="AM2193" s="9">
        <v>2</v>
      </c>
      <c r="AN2193" s="9">
        <v>0</v>
      </c>
      <c r="AO2193" s="9">
        <v>0</v>
      </c>
      <c r="AQ2193" s="9">
        <v>1</v>
      </c>
      <c r="AR2193" s="9">
        <v>2</v>
      </c>
      <c r="AS2193" s="9">
        <v>1</v>
      </c>
      <c r="AT2193" s="9">
        <v>1</v>
      </c>
      <c r="AU2193" s="9">
        <v>2</v>
      </c>
      <c r="AV2193" s="9">
        <v>0</v>
      </c>
      <c r="AW2193" s="9"/>
      <c r="AX2193" s="9"/>
      <c r="BA2193" s="63" t="s">
        <v>2523</v>
      </c>
      <c r="BB2193" s="65"/>
      <c r="BG2193" s="9"/>
      <c r="BI2193" t="s">
        <v>3146</v>
      </c>
    </row>
    <row r="2194" spans="1:61" x14ac:dyDescent="0.25">
      <c r="A2194" s="23" t="s">
        <v>658</v>
      </c>
      <c r="B2194" s="40" t="s">
        <v>769</v>
      </c>
      <c r="C2194" t="str">
        <f>VLOOKUP(Tabelle1[[#This Row],[bank_name]],list_all_banks!$B$1:$C$691,2,FALSE)</f>
        <v>FR542016381</v>
      </c>
      <c r="D2194" s="6" t="s">
        <v>770</v>
      </c>
      <c r="E2194" s="42" t="str">
        <f t="shared" si="34"/>
        <v>31.12.2014</v>
      </c>
      <c r="F2194">
        <v>2014</v>
      </c>
      <c r="G2194">
        <v>1</v>
      </c>
      <c r="H2194" s="9">
        <v>1</v>
      </c>
      <c r="I2194" s="9" t="s">
        <v>1382</v>
      </c>
      <c r="J2194" s="9">
        <v>1</v>
      </c>
      <c r="K2194" s="9" t="s">
        <v>658</v>
      </c>
      <c r="L2194" s="9">
        <v>0</v>
      </c>
      <c r="M2194" s="5" t="s">
        <v>14</v>
      </c>
      <c r="N2194" s="5" t="s">
        <v>19</v>
      </c>
      <c r="P2194" s="9">
        <v>1</v>
      </c>
      <c r="Q2194" s="9">
        <v>0</v>
      </c>
      <c r="R2194" s="9">
        <v>0</v>
      </c>
      <c r="S2194" s="9">
        <v>0</v>
      </c>
      <c r="U2194" s="9">
        <v>0</v>
      </c>
      <c r="V2194" s="9">
        <v>0</v>
      </c>
      <c r="W2194" s="9" t="s">
        <v>1943</v>
      </c>
      <c r="Y2194" s="9" t="s">
        <v>1170</v>
      </c>
      <c r="Z2194" s="9">
        <v>259</v>
      </c>
      <c r="AA2194">
        <v>769</v>
      </c>
      <c r="AB2194" s="9">
        <v>100</v>
      </c>
      <c r="AC2194" s="9" t="s">
        <v>20</v>
      </c>
      <c r="AD2194" s="9" t="s">
        <v>20</v>
      </c>
      <c r="AE2194" s="9" t="s">
        <v>20</v>
      </c>
      <c r="AF2194" s="9" t="s">
        <v>20</v>
      </c>
      <c r="AG2194" s="9">
        <v>15</v>
      </c>
      <c r="AH2194" s="9">
        <v>0</v>
      </c>
      <c r="AI2194" s="9">
        <v>0</v>
      </c>
      <c r="AK2194" s="9">
        <v>1</v>
      </c>
      <c r="AL2194" s="9">
        <v>0</v>
      </c>
      <c r="AM2194" s="9">
        <v>2</v>
      </c>
      <c r="AN2194" s="9">
        <v>0</v>
      </c>
      <c r="AO2194" s="9">
        <v>0</v>
      </c>
      <c r="AQ2194" s="9">
        <v>1</v>
      </c>
      <c r="AR2194" s="9">
        <v>2</v>
      </c>
      <c r="AS2194" s="9">
        <v>1</v>
      </c>
      <c r="AT2194" s="9">
        <v>1</v>
      </c>
      <c r="AU2194" s="9">
        <v>2</v>
      </c>
      <c r="AV2194" s="9">
        <v>0</v>
      </c>
      <c r="AW2194" s="9"/>
      <c r="AX2194" s="9"/>
      <c r="BA2194" s="63" t="s">
        <v>2523</v>
      </c>
      <c r="BB2194" s="65"/>
      <c r="BG2194" s="9"/>
      <c r="BI2194" t="s">
        <v>3146</v>
      </c>
    </row>
    <row r="2195" spans="1:61" x14ac:dyDescent="0.25">
      <c r="A2195" s="23" t="s">
        <v>658</v>
      </c>
      <c r="B2195" s="40" t="s">
        <v>769</v>
      </c>
      <c r="C2195" t="str">
        <f>VLOOKUP(Tabelle1[[#This Row],[bank_name]],list_all_banks!$B$1:$C$691,2,FALSE)</f>
        <v>FR542016381</v>
      </c>
      <c r="D2195" s="6" t="s">
        <v>770</v>
      </c>
      <c r="E2195" s="42" t="str">
        <f t="shared" si="34"/>
        <v>31.12.2014</v>
      </c>
      <c r="F2195">
        <v>2014</v>
      </c>
      <c r="G2195">
        <v>1</v>
      </c>
      <c r="H2195" s="9">
        <v>1</v>
      </c>
      <c r="I2195" s="9" t="s">
        <v>1382</v>
      </c>
      <c r="J2195" s="9">
        <v>1</v>
      </c>
      <c r="K2195" s="9" t="s">
        <v>658</v>
      </c>
      <c r="L2195" s="9">
        <v>0</v>
      </c>
      <c r="M2195" s="5" t="s">
        <v>14</v>
      </c>
      <c r="N2195" s="5" t="s">
        <v>19</v>
      </c>
      <c r="P2195" s="9">
        <v>1</v>
      </c>
      <c r="Q2195" s="9">
        <v>0</v>
      </c>
      <c r="R2195" s="9">
        <v>0</v>
      </c>
      <c r="S2195" s="9">
        <v>0</v>
      </c>
      <c r="U2195" s="9">
        <v>0</v>
      </c>
      <c r="V2195" s="9">
        <v>0</v>
      </c>
      <c r="W2195" s="9" t="s">
        <v>1943</v>
      </c>
      <c r="Y2195" s="9" t="s">
        <v>1658</v>
      </c>
      <c r="Z2195" s="9">
        <v>0</v>
      </c>
      <c r="AA2195">
        <v>0</v>
      </c>
      <c r="AB2195" s="9">
        <v>0</v>
      </c>
      <c r="AC2195" s="9" t="s">
        <v>20</v>
      </c>
      <c r="AD2195" s="9" t="s">
        <v>20</v>
      </c>
      <c r="AE2195" s="9" t="s">
        <v>20</v>
      </c>
      <c r="AF2195" s="9" t="s">
        <v>20</v>
      </c>
      <c r="AG2195" s="9">
        <v>0</v>
      </c>
      <c r="AH2195" s="9">
        <v>0</v>
      </c>
      <c r="AI2195" s="9">
        <v>0</v>
      </c>
      <c r="AK2195" s="9">
        <v>1</v>
      </c>
      <c r="AL2195" s="9">
        <v>0</v>
      </c>
      <c r="AM2195" s="9">
        <v>2</v>
      </c>
      <c r="AN2195" s="9">
        <v>0</v>
      </c>
      <c r="AO2195" s="9">
        <v>0</v>
      </c>
      <c r="AQ2195" s="9">
        <v>1</v>
      </c>
      <c r="AR2195" s="9">
        <v>2</v>
      </c>
      <c r="AS2195" s="9">
        <v>1</v>
      </c>
      <c r="AT2195" s="9">
        <v>1</v>
      </c>
      <c r="AU2195" s="9">
        <v>2</v>
      </c>
      <c r="AV2195" s="9">
        <v>0</v>
      </c>
      <c r="AW2195" s="9"/>
      <c r="AX2195" s="9"/>
      <c r="BA2195" s="63" t="s">
        <v>2523</v>
      </c>
      <c r="BB2195" s="65"/>
      <c r="BG2195" s="9"/>
      <c r="BI2195" t="s">
        <v>3146</v>
      </c>
    </row>
    <row r="2196" spans="1:61" x14ac:dyDescent="0.25">
      <c r="A2196" s="23" t="s">
        <v>658</v>
      </c>
      <c r="B2196" s="40" t="s">
        <v>769</v>
      </c>
      <c r="C2196" t="str">
        <f>VLOOKUP(Tabelle1[[#This Row],[bank_name]],list_all_banks!$B$1:$C$691,2,FALSE)</f>
        <v>FR542016381</v>
      </c>
      <c r="D2196" s="6" t="s">
        <v>770</v>
      </c>
      <c r="E2196" s="42" t="str">
        <f t="shared" si="34"/>
        <v>31.12.2014</v>
      </c>
      <c r="F2196">
        <v>2014</v>
      </c>
      <c r="G2196">
        <v>1</v>
      </c>
      <c r="H2196" s="9">
        <v>1</v>
      </c>
      <c r="I2196" s="9" t="s">
        <v>1382</v>
      </c>
      <c r="J2196" s="9">
        <v>1</v>
      </c>
      <c r="K2196" s="9" t="s">
        <v>658</v>
      </c>
      <c r="L2196" s="9">
        <v>0</v>
      </c>
      <c r="M2196" s="5" t="s">
        <v>14</v>
      </c>
      <c r="N2196" s="5" t="s">
        <v>19</v>
      </c>
      <c r="P2196" s="9">
        <v>1</v>
      </c>
      <c r="Q2196" s="9">
        <v>0</v>
      </c>
      <c r="R2196" s="9">
        <v>0</v>
      </c>
      <c r="S2196" s="9">
        <v>0</v>
      </c>
      <c r="U2196" s="9">
        <v>0</v>
      </c>
      <c r="V2196" s="9">
        <v>0</v>
      </c>
      <c r="W2196" s="9" t="s">
        <v>1943</v>
      </c>
      <c r="Y2196" s="9" t="s">
        <v>1659</v>
      </c>
      <c r="Z2196" s="9">
        <v>62</v>
      </c>
      <c r="AA2196">
        <v>210</v>
      </c>
      <c r="AB2196" s="9">
        <v>17</v>
      </c>
      <c r="AC2196" s="9" t="s">
        <v>20</v>
      </c>
      <c r="AD2196" s="9" t="s">
        <v>20</v>
      </c>
      <c r="AE2196" s="9" t="s">
        <v>20</v>
      </c>
      <c r="AF2196" s="9" t="s">
        <v>20</v>
      </c>
      <c r="AG2196" s="9">
        <v>2</v>
      </c>
      <c r="AH2196" s="9">
        <v>0</v>
      </c>
      <c r="AI2196" s="9">
        <v>0</v>
      </c>
      <c r="AK2196" s="9">
        <v>1</v>
      </c>
      <c r="AL2196" s="9">
        <v>0</v>
      </c>
      <c r="AM2196" s="9">
        <v>2</v>
      </c>
      <c r="AN2196" s="9">
        <v>0</v>
      </c>
      <c r="AO2196" s="9">
        <v>0</v>
      </c>
      <c r="AQ2196" s="9">
        <v>1</v>
      </c>
      <c r="AR2196" s="9">
        <v>2</v>
      </c>
      <c r="AS2196" s="9">
        <v>1</v>
      </c>
      <c r="AT2196" s="9">
        <v>1</v>
      </c>
      <c r="AU2196" s="9">
        <v>2</v>
      </c>
      <c r="AV2196" s="9">
        <v>0</v>
      </c>
      <c r="AW2196" s="9"/>
      <c r="AX2196" s="9"/>
      <c r="BA2196" s="63" t="s">
        <v>2523</v>
      </c>
      <c r="BB2196" s="65"/>
      <c r="BG2196" s="9"/>
      <c r="BI2196" t="s">
        <v>3146</v>
      </c>
    </row>
    <row r="2197" spans="1:61" x14ac:dyDescent="0.25">
      <c r="A2197" s="51" t="s">
        <v>658</v>
      </c>
      <c r="B2197" s="52" t="s">
        <v>769</v>
      </c>
      <c r="C2197" s="9" t="str">
        <f>VLOOKUP(Tabelle1[[#This Row],[bank_name]],list_all_banks!$B$1:$C$691,2,FALSE)</f>
        <v>FR542016381</v>
      </c>
      <c r="D2197" s="6" t="s">
        <v>770</v>
      </c>
      <c r="E2197" s="42" t="str">
        <f t="shared" si="34"/>
        <v>31.12.2014</v>
      </c>
      <c r="F2197" s="9">
        <v>2014</v>
      </c>
      <c r="G2197" s="9">
        <v>1</v>
      </c>
      <c r="H2197" s="9">
        <v>1</v>
      </c>
      <c r="I2197" s="9" t="s">
        <v>1382</v>
      </c>
      <c r="J2197" s="9">
        <v>1</v>
      </c>
      <c r="K2197" s="9" t="s">
        <v>658</v>
      </c>
      <c r="L2197" s="9">
        <v>0</v>
      </c>
      <c r="M2197" s="5" t="s">
        <v>14</v>
      </c>
      <c r="N2197" s="5" t="s">
        <v>19</v>
      </c>
      <c r="P2197" s="9">
        <v>1</v>
      </c>
      <c r="Q2197" s="9">
        <v>0</v>
      </c>
      <c r="R2197" s="9">
        <v>0</v>
      </c>
      <c r="S2197" s="9">
        <v>0</v>
      </c>
      <c r="U2197" s="9">
        <v>0</v>
      </c>
      <c r="V2197" s="9">
        <v>0</v>
      </c>
      <c r="W2197" s="9" t="s">
        <v>1943</v>
      </c>
      <c r="Y2197" s="9" t="s">
        <v>1651</v>
      </c>
      <c r="Z2197" s="9">
        <v>85</v>
      </c>
      <c r="AA2197" s="9">
        <v>350</v>
      </c>
      <c r="AB2197" s="9">
        <v>-9</v>
      </c>
      <c r="AC2197" s="9" t="s">
        <v>20</v>
      </c>
      <c r="AD2197" s="9" t="s">
        <v>20</v>
      </c>
      <c r="AE2197" s="9" t="s">
        <v>20</v>
      </c>
      <c r="AF2197" s="9" t="s">
        <v>20</v>
      </c>
      <c r="AG2197" s="9">
        <v>1</v>
      </c>
      <c r="AH2197" s="9">
        <v>0</v>
      </c>
      <c r="AI2197" s="9">
        <v>0</v>
      </c>
      <c r="AK2197" s="9">
        <v>1</v>
      </c>
      <c r="AL2197" s="9">
        <v>0</v>
      </c>
      <c r="AM2197" s="9">
        <v>2</v>
      </c>
      <c r="AN2197" s="9">
        <v>0</v>
      </c>
      <c r="AO2197" s="9">
        <v>0</v>
      </c>
      <c r="AQ2197" s="9">
        <v>1</v>
      </c>
      <c r="AR2197" s="9">
        <v>2</v>
      </c>
      <c r="AS2197" s="9">
        <v>1</v>
      </c>
      <c r="AT2197" s="9">
        <v>1</v>
      </c>
      <c r="AU2197" s="9">
        <v>2</v>
      </c>
      <c r="AV2197" s="9">
        <v>0</v>
      </c>
      <c r="AW2197" s="9"/>
      <c r="AX2197" s="9"/>
      <c r="BA2197" s="63" t="s">
        <v>2523</v>
      </c>
      <c r="BB2197" s="65"/>
      <c r="BG2197" s="9"/>
      <c r="BI2197" t="s">
        <v>3146</v>
      </c>
    </row>
    <row r="2198" spans="1:61" s="44" customFormat="1" ht="15.75" thickBot="1" x14ac:dyDescent="0.3">
      <c r="A2198" s="43" t="s">
        <v>658</v>
      </c>
      <c r="B2198" s="48" t="s">
        <v>769</v>
      </c>
      <c r="C2198" s="44" t="str">
        <f>VLOOKUP(Tabelle1[[#This Row],[bank_name]],list_all_banks!$B$1:$C$691,2,FALSE)</f>
        <v>FR542016381</v>
      </c>
      <c r="D2198" s="45" t="s">
        <v>770</v>
      </c>
      <c r="E2198" s="46" t="str">
        <f t="shared" si="34"/>
        <v>31.12.2014</v>
      </c>
      <c r="F2198" s="44">
        <v>2014</v>
      </c>
      <c r="G2198" s="44">
        <v>1</v>
      </c>
      <c r="H2198" s="44">
        <v>1</v>
      </c>
      <c r="I2198" s="44" t="s">
        <v>1382</v>
      </c>
      <c r="J2198" s="44">
        <v>1</v>
      </c>
      <c r="K2198" s="44" t="s">
        <v>658</v>
      </c>
      <c r="L2198" s="44">
        <v>0</v>
      </c>
      <c r="M2198" s="57" t="s">
        <v>14</v>
      </c>
      <c r="N2198" s="57" t="s">
        <v>19</v>
      </c>
      <c r="O2198" s="45"/>
      <c r="P2198" s="44">
        <v>1</v>
      </c>
      <c r="Q2198" s="44">
        <v>0</v>
      </c>
      <c r="R2198" s="44">
        <v>0</v>
      </c>
      <c r="S2198" s="44">
        <v>0</v>
      </c>
      <c r="T2198" s="45"/>
      <c r="U2198" s="44">
        <v>0</v>
      </c>
      <c r="V2198" s="44">
        <v>0</v>
      </c>
      <c r="W2198" s="44" t="s">
        <v>1943</v>
      </c>
      <c r="X2198" s="45"/>
      <c r="Y2198" s="44" t="s">
        <v>1650</v>
      </c>
      <c r="Z2198" s="44">
        <v>127</v>
      </c>
      <c r="AA2198" s="44">
        <v>84</v>
      </c>
      <c r="AB2198" s="44">
        <v>164</v>
      </c>
      <c r="AC2198" s="44" t="s">
        <v>20</v>
      </c>
      <c r="AD2198" s="44" t="s">
        <v>20</v>
      </c>
      <c r="AE2198" s="44" t="s">
        <v>20</v>
      </c>
      <c r="AF2198" s="44" t="s">
        <v>20</v>
      </c>
      <c r="AG2198" s="44">
        <v>37</v>
      </c>
      <c r="AH2198" s="44">
        <v>0</v>
      </c>
      <c r="AI2198" s="44">
        <v>0</v>
      </c>
      <c r="AJ2198" s="45"/>
      <c r="AK2198" s="44">
        <v>1</v>
      </c>
      <c r="AL2198" s="44">
        <v>0</v>
      </c>
      <c r="AM2198" s="44">
        <v>2</v>
      </c>
      <c r="AN2198" s="44">
        <v>0</v>
      </c>
      <c r="AO2198" s="44">
        <v>0</v>
      </c>
      <c r="AP2198" s="45"/>
      <c r="AQ2198" s="44">
        <v>1</v>
      </c>
      <c r="AR2198" s="44">
        <v>2</v>
      </c>
      <c r="AS2198" s="44">
        <v>1</v>
      </c>
      <c r="AT2198" s="44">
        <v>1</v>
      </c>
      <c r="AU2198" s="44">
        <v>2</v>
      </c>
      <c r="AV2198" s="44">
        <v>0</v>
      </c>
      <c r="AY2198" s="45"/>
      <c r="AZ2198" s="46"/>
      <c r="BA2198" s="47" t="s">
        <v>2523</v>
      </c>
      <c r="BB2198" s="237"/>
      <c r="BH2198" s="45"/>
      <c r="BI2198" t="s">
        <v>3146</v>
      </c>
    </row>
    <row r="2199" spans="1:61" x14ac:dyDescent="0.25">
      <c r="A2199" s="23" t="s">
        <v>658</v>
      </c>
      <c r="B2199" s="40" t="s">
        <v>769</v>
      </c>
      <c r="C2199" t="str">
        <f>VLOOKUP(Tabelle1[[#This Row],[bank_name]],list_all_banks!$B$1:$C$691,2,FALSE)</f>
        <v>FR542016381</v>
      </c>
      <c r="D2199" s="6" t="s">
        <v>770</v>
      </c>
      <c r="E2199" s="42" t="str">
        <f t="shared" si="34"/>
        <v>31.12.2015</v>
      </c>
      <c r="F2199">
        <v>2015</v>
      </c>
      <c r="G2199">
        <v>1</v>
      </c>
      <c r="H2199">
        <v>1</v>
      </c>
      <c r="I2199" t="s">
        <v>1382</v>
      </c>
      <c r="J2199">
        <v>2</v>
      </c>
      <c r="K2199" t="s">
        <v>1366</v>
      </c>
      <c r="L2199">
        <v>0</v>
      </c>
      <c r="M2199" s="5" t="s">
        <v>14</v>
      </c>
      <c r="N2199" s="5" t="s">
        <v>19</v>
      </c>
      <c r="P2199">
        <v>1</v>
      </c>
      <c r="Q2199">
        <v>0</v>
      </c>
      <c r="R2199">
        <v>0</v>
      </c>
      <c r="S2199">
        <v>0</v>
      </c>
      <c r="U2199">
        <v>0</v>
      </c>
      <c r="V2199">
        <v>0</v>
      </c>
      <c r="W2199" t="s">
        <v>1758</v>
      </c>
      <c r="Y2199" s="9" t="s">
        <v>820</v>
      </c>
      <c r="Z2199" s="9">
        <v>43</v>
      </c>
      <c r="AA2199" s="9">
        <v>47</v>
      </c>
      <c r="AB2199" s="9">
        <v>30</v>
      </c>
      <c r="AC2199" s="9" t="s">
        <v>20</v>
      </c>
      <c r="AD2199" s="9" t="s">
        <v>20</v>
      </c>
      <c r="AE2199" s="9" t="s">
        <v>20</v>
      </c>
      <c r="AF2199" s="9" t="s">
        <v>20</v>
      </c>
      <c r="AG2199" s="9">
        <v>6</v>
      </c>
      <c r="AH2199" s="9">
        <v>0</v>
      </c>
      <c r="AI2199" s="9">
        <v>0</v>
      </c>
      <c r="AK2199">
        <v>1</v>
      </c>
      <c r="AL2199">
        <v>0</v>
      </c>
      <c r="AM2199">
        <v>2</v>
      </c>
      <c r="AN2199">
        <v>0</v>
      </c>
      <c r="AO2199">
        <v>0</v>
      </c>
      <c r="AQ2199">
        <v>1</v>
      </c>
      <c r="AR2199">
        <v>2</v>
      </c>
      <c r="AS2199">
        <v>1</v>
      </c>
      <c r="AT2199">
        <v>1</v>
      </c>
      <c r="AU2199">
        <v>2</v>
      </c>
      <c r="AV2199">
        <v>0</v>
      </c>
      <c r="AW2199" t="s">
        <v>1382</v>
      </c>
      <c r="AX2199" t="s">
        <v>1382</v>
      </c>
      <c r="BA2199" s="50" t="s">
        <v>2767</v>
      </c>
      <c r="BB2199" s="6" t="s">
        <v>1504</v>
      </c>
      <c r="BG2199" s="9"/>
      <c r="BI2199" t="s">
        <v>3146</v>
      </c>
    </row>
    <row r="2200" spans="1:61" x14ac:dyDescent="0.25">
      <c r="A2200" s="23" t="s">
        <v>658</v>
      </c>
      <c r="B2200" s="40" t="s">
        <v>769</v>
      </c>
      <c r="C2200" t="str">
        <f>VLOOKUP(Tabelle1[[#This Row],[bank_name]],list_all_banks!$B$1:$C$691,2,FALSE)</f>
        <v>FR542016381</v>
      </c>
      <c r="D2200" s="6" t="s">
        <v>770</v>
      </c>
      <c r="E2200" s="42" t="str">
        <f t="shared" si="34"/>
        <v>31.12.2015</v>
      </c>
      <c r="F2200">
        <v>2015</v>
      </c>
      <c r="G2200">
        <v>1</v>
      </c>
      <c r="H2200">
        <v>1</v>
      </c>
      <c r="I2200" t="s">
        <v>1382</v>
      </c>
      <c r="J2200">
        <v>2</v>
      </c>
      <c r="K2200" t="s">
        <v>1366</v>
      </c>
      <c r="L2200">
        <v>0</v>
      </c>
      <c r="M2200" s="5" t="s">
        <v>14</v>
      </c>
      <c r="N2200" s="5" t="s">
        <v>19</v>
      </c>
      <c r="P2200">
        <v>1</v>
      </c>
      <c r="Q2200">
        <v>0</v>
      </c>
      <c r="R2200">
        <v>0</v>
      </c>
      <c r="S2200">
        <v>0</v>
      </c>
      <c r="U2200">
        <v>0</v>
      </c>
      <c r="V2200">
        <v>0</v>
      </c>
      <c r="W2200" t="s">
        <v>1758</v>
      </c>
      <c r="Y2200" t="s">
        <v>1</v>
      </c>
      <c r="Z2200">
        <v>5</v>
      </c>
      <c r="AA2200">
        <v>3</v>
      </c>
      <c r="AB2200">
        <v>3</v>
      </c>
      <c r="AC2200" t="s">
        <v>20</v>
      </c>
      <c r="AD2200" t="s">
        <v>20</v>
      </c>
      <c r="AE2200" t="s">
        <v>20</v>
      </c>
      <c r="AF2200" t="s">
        <v>20</v>
      </c>
      <c r="AG2200">
        <v>1</v>
      </c>
      <c r="AH2200">
        <v>0</v>
      </c>
      <c r="AI2200">
        <v>0</v>
      </c>
      <c r="AK2200">
        <v>1</v>
      </c>
      <c r="AL2200">
        <v>0</v>
      </c>
      <c r="AM2200">
        <v>2</v>
      </c>
      <c r="AN2200">
        <v>0</v>
      </c>
      <c r="AO2200">
        <v>0</v>
      </c>
      <c r="AQ2200">
        <v>1</v>
      </c>
      <c r="AR2200">
        <v>2</v>
      </c>
      <c r="AS2200">
        <v>1</v>
      </c>
      <c r="AT2200">
        <v>1</v>
      </c>
      <c r="AU2200">
        <v>2</v>
      </c>
      <c r="AV2200">
        <v>0</v>
      </c>
      <c r="AW2200" t="s">
        <v>1382</v>
      </c>
      <c r="AX2200" t="s">
        <v>1382</v>
      </c>
      <c r="BA2200" s="50" t="s">
        <v>2767</v>
      </c>
      <c r="BB2200" s="6" t="s">
        <v>1504</v>
      </c>
      <c r="BG2200" s="9"/>
      <c r="BI2200" t="s">
        <v>3146</v>
      </c>
    </row>
    <row r="2201" spans="1:61" x14ac:dyDescent="0.25">
      <c r="A2201" s="23" t="s">
        <v>658</v>
      </c>
      <c r="B2201" s="40" t="s">
        <v>769</v>
      </c>
      <c r="C2201" t="str">
        <f>VLOOKUP(Tabelle1[[#This Row],[bank_name]],list_all_banks!$B$1:$C$691,2,FALSE)</f>
        <v>FR542016381</v>
      </c>
      <c r="D2201" s="6" t="s">
        <v>770</v>
      </c>
      <c r="E2201" s="42" t="str">
        <f t="shared" si="34"/>
        <v>31.12.2015</v>
      </c>
      <c r="F2201">
        <v>2015</v>
      </c>
      <c r="G2201">
        <v>1</v>
      </c>
      <c r="H2201">
        <v>1</v>
      </c>
      <c r="I2201" t="s">
        <v>1382</v>
      </c>
      <c r="J2201">
        <v>2</v>
      </c>
      <c r="K2201" t="s">
        <v>1366</v>
      </c>
      <c r="L2201">
        <v>0</v>
      </c>
      <c r="M2201" s="5" t="s">
        <v>14</v>
      </c>
      <c r="N2201" s="5" t="s">
        <v>19</v>
      </c>
      <c r="P2201">
        <v>1</v>
      </c>
      <c r="Q2201">
        <v>0</v>
      </c>
      <c r="R2201">
        <v>0</v>
      </c>
      <c r="S2201">
        <v>0</v>
      </c>
      <c r="U2201">
        <v>0</v>
      </c>
      <c r="V2201">
        <v>0</v>
      </c>
      <c r="W2201" t="s">
        <v>1758</v>
      </c>
      <c r="Y2201" s="9" t="s">
        <v>239</v>
      </c>
      <c r="Z2201" s="9">
        <v>17</v>
      </c>
      <c r="AA2201" s="9">
        <v>34</v>
      </c>
      <c r="AB2201" s="9">
        <v>10</v>
      </c>
      <c r="AC2201" s="9" t="s">
        <v>20</v>
      </c>
      <c r="AD2201" s="9" t="s">
        <v>20</v>
      </c>
      <c r="AE2201" s="9" t="s">
        <v>20</v>
      </c>
      <c r="AF2201" s="9" t="s">
        <v>20</v>
      </c>
      <c r="AG2201" s="9">
        <v>3</v>
      </c>
      <c r="AH2201" s="9">
        <v>0</v>
      </c>
      <c r="AI2201" s="9">
        <v>0</v>
      </c>
      <c r="AK2201">
        <v>1</v>
      </c>
      <c r="AL2201">
        <v>0</v>
      </c>
      <c r="AM2201">
        <v>2</v>
      </c>
      <c r="AN2201">
        <v>0</v>
      </c>
      <c r="AO2201">
        <v>0</v>
      </c>
      <c r="AQ2201">
        <v>1</v>
      </c>
      <c r="AR2201">
        <v>2</v>
      </c>
      <c r="AS2201">
        <v>1</v>
      </c>
      <c r="AT2201">
        <v>1</v>
      </c>
      <c r="AU2201">
        <v>2</v>
      </c>
      <c r="AV2201">
        <v>0</v>
      </c>
      <c r="AW2201" t="s">
        <v>1382</v>
      </c>
      <c r="AX2201" t="s">
        <v>1382</v>
      </c>
      <c r="BA2201" s="50" t="s">
        <v>2767</v>
      </c>
      <c r="BB2201" s="6" t="s">
        <v>1504</v>
      </c>
      <c r="BG2201" s="9"/>
      <c r="BI2201" t="s">
        <v>3146</v>
      </c>
    </row>
    <row r="2202" spans="1:61" x14ac:dyDescent="0.25">
      <c r="A2202" s="51" t="s">
        <v>658</v>
      </c>
      <c r="B2202" s="52" t="s">
        <v>769</v>
      </c>
      <c r="C2202" s="9" t="str">
        <f>VLOOKUP(Tabelle1[[#This Row],[bank_name]],list_all_banks!$B$1:$C$691,2,FALSE)</f>
        <v>FR542016381</v>
      </c>
      <c r="D2202" s="6" t="s">
        <v>770</v>
      </c>
      <c r="E2202" s="42" t="str">
        <f t="shared" si="34"/>
        <v>31.12.2015</v>
      </c>
      <c r="F2202" s="9">
        <v>2015</v>
      </c>
      <c r="G2202" s="9">
        <v>1</v>
      </c>
      <c r="H2202" s="9">
        <v>1</v>
      </c>
      <c r="I2202" s="9" t="s">
        <v>1382</v>
      </c>
      <c r="J2202" s="9">
        <v>2</v>
      </c>
      <c r="K2202" s="9" t="s">
        <v>1366</v>
      </c>
      <c r="L2202" s="9">
        <v>0</v>
      </c>
      <c r="M2202" s="5" t="s">
        <v>14</v>
      </c>
      <c r="N2202" s="5" t="s">
        <v>19</v>
      </c>
      <c r="P2202" s="9">
        <v>1</v>
      </c>
      <c r="Q2202" s="9">
        <v>0</v>
      </c>
      <c r="R2202" s="9">
        <v>0</v>
      </c>
      <c r="S2202" s="9">
        <v>0</v>
      </c>
      <c r="U2202" s="9">
        <v>0</v>
      </c>
      <c r="V2202" s="9">
        <v>0</v>
      </c>
      <c r="W2202" s="9" t="s">
        <v>1758</v>
      </c>
      <c r="Y2202" s="9" t="s">
        <v>493</v>
      </c>
      <c r="Z2202" s="9">
        <v>0</v>
      </c>
      <c r="AA2202" s="9">
        <v>0</v>
      </c>
      <c r="AB2202" s="9">
        <v>0</v>
      </c>
      <c r="AC2202" s="9" t="s">
        <v>20</v>
      </c>
      <c r="AD2202" s="9" t="s">
        <v>20</v>
      </c>
      <c r="AE2202" s="9" t="s">
        <v>20</v>
      </c>
      <c r="AF2202" s="9" t="s">
        <v>20</v>
      </c>
      <c r="AG2202" s="9">
        <v>0</v>
      </c>
      <c r="AH2202" s="9">
        <v>0</v>
      </c>
      <c r="AI2202" s="9">
        <v>0</v>
      </c>
      <c r="AK2202" s="9">
        <v>1</v>
      </c>
      <c r="AL2202" s="9">
        <v>0</v>
      </c>
      <c r="AM2202" s="9">
        <v>2</v>
      </c>
      <c r="AN2202" s="9">
        <v>0</v>
      </c>
      <c r="AO2202" s="9">
        <v>0</v>
      </c>
      <c r="AQ2202" s="9">
        <v>1</v>
      </c>
      <c r="AR2202" s="9">
        <v>2</v>
      </c>
      <c r="AS2202" s="9">
        <v>1</v>
      </c>
      <c r="AT2202" s="9">
        <v>1</v>
      </c>
      <c r="AU2202" s="9">
        <v>2</v>
      </c>
      <c r="AV2202" s="9">
        <v>0</v>
      </c>
      <c r="AW2202" s="9" t="s">
        <v>1382</v>
      </c>
      <c r="AX2202" s="9" t="s">
        <v>1382</v>
      </c>
      <c r="BA2202" s="55" t="s">
        <v>2767</v>
      </c>
      <c r="BB2202" s="6" t="s">
        <v>1504</v>
      </c>
      <c r="BG2202" s="9"/>
      <c r="BI2202" t="s">
        <v>3146</v>
      </c>
    </row>
    <row r="2203" spans="1:61" x14ac:dyDescent="0.25">
      <c r="A2203" s="23" t="s">
        <v>658</v>
      </c>
      <c r="B2203" s="40" t="s">
        <v>769</v>
      </c>
      <c r="C2203" t="str">
        <f>VLOOKUP(Tabelle1[[#This Row],[bank_name]],list_all_banks!$B$1:$C$691,2,FALSE)</f>
        <v>FR542016381</v>
      </c>
      <c r="D2203" s="6" t="s">
        <v>770</v>
      </c>
      <c r="E2203" s="42" t="str">
        <f t="shared" si="34"/>
        <v>31.12.2015</v>
      </c>
      <c r="F2203">
        <v>2015</v>
      </c>
      <c r="G2203">
        <v>1</v>
      </c>
      <c r="H2203">
        <v>1</v>
      </c>
      <c r="I2203" t="s">
        <v>1382</v>
      </c>
      <c r="J2203">
        <v>2</v>
      </c>
      <c r="K2203" t="s">
        <v>1366</v>
      </c>
      <c r="L2203">
        <v>0</v>
      </c>
      <c r="M2203" s="5" t="s">
        <v>14</v>
      </c>
      <c r="N2203" s="5" t="s">
        <v>19</v>
      </c>
      <c r="P2203">
        <v>1</v>
      </c>
      <c r="Q2203">
        <v>0</v>
      </c>
      <c r="R2203">
        <v>0</v>
      </c>
      <c r="S2203">
        <v>0</v>
      </c>
      <c r="U2203">
        <v>0</v>
      </c>
      <c r="V2203">
        <v>0</v>
      </c>
      <c r="W2203" t="s">
        <v>1758</v>
      </c>
      <c r="Y2203" s="9" t="s">
        <v>658</v>
      </c>
      <c r="Z2203" s="9">
        <v>4123</v>
      </c>
      <c r="AA2203" s="9">
        <v>18306</v>
      </c>
      <c r="AB2203" s="9">
        <v>1452</v>
      </c>
      <c r="AC2203" s="9" t="s">
        <v>20</v>
      </c>
      <c r="AD2203" s="9" t="s">
        <v>20</v>
      </c>
      <c r="AE2203" s="9" t="s">
        <v>20</v>
      </c>
      <c r="AF2203" s="9" t="s">
        <v>20</v>
      </c>
      <c r="AG2203" s="9">
        <v>477</v>
      </c>
      <c r="AH2203" s="9">
        <v>0</v>
      </c>
      <c r="AI2203" s="9">
        <v>0</v>
      </c>
      <c r="AK2203">
        <v>1</v>
      </c>
      <c r="AL2203">
        <v>0</v>
      </c>
      <c r="AM2203">
        <v>2</v>
      </c>
      <c r="AN2203">
        <v>0</v>
      </c>
      <c r="AO2203">
        <v>0</v>
      </c>
      <c r="AQ2203">
        <v>1</v>
      </c>
      <c r="AR2203">
        <v>2</v>
      </c>
      <c r="AS2203">
        <v>1</v>
      </c>
      <c r="AT2203">
        <v>1</v>
      </c>
      <c r="AU2203">
        <v>2</v>
      </c>
      <c r="AV2203">
        <v>0</v>
      </c>
      <c r="AW2203" t="s">
        <v>1382</v>
      </c>
      <c r="AX2203" t="s">
        <v>1382</v>
      </c>
      <c r="BA2203" s="50" t="s">
        <v>2767</v>
      </c>
      <c r="BB2203" s="6" t="s">
        <v>1504</v>
      </c>
      <c r="BG2203" s="9"/>
      <c r="BI2203" t="s">
        <v>3146</v>
      </c>
    </row>
    <row r="2204" spans="1:61" x14ac:dyDescent="0.25">
      <c r="A2204" s="51" t="s">
        <v>658</v>
      </c>
      <c r="B2204" s="52" t="s">
        <v>769</v>
      </c>
      <c r="C2204" s="9" t="str">
        <f>VLOOKUP(Tabelle1[[#This Row],[bank_name]],list_all_banks!$B$1:$C$691,2,FALSE)</f>
        <v>FR542016381</v>
      </c>
      <c r="D2204" s="6" t="s">
        <v>770</v>
      </c>
      <c r="E2204" s="42" t="str">
        <f t="shared" si="34"/>
        <v>31.12.2015</v>
      </c>
      <c r="F2204" s="9">
        <v>2015</v>
      </c>
      <c r="G2204" s="9">
        <v>1</v>
      </c>
      <c r="H2204" s="9">
        <v>1</v>
      </c>
      <c r="I2204" s="9" t="s">
        <v>1382</v>
      </c>
      <c r="J2204" s="9">
        <v>2</v>
      </c>
      <c r="K2204" s="9" t="s">
        <v>1366</v>
      </c>
      <c r="L2204" s="9">
        <v>0</v>
      </c>
      <c r="M2204" s="5" t="s">
        <v>14</v>
      </c>
      <c r="N2204" s="5" t="s">
        <v>19</v>
      </c>
      <c r="P2204" s="9">
        <v>1</v>
      </c>
      <c r="Q2204" s="9">
        <v>0</v>
      </c>
      <c r="R2204" s="9">
        <v>0</v>
      </c>
      <c r="S2204" s="9">
        <v>0</v>
      </c>
      <c r="U2204" s="9">
        <v>0</v>
      </c>
      <c r="V2204" s="9">
        <v>0</v>
      </c>
      <c r="W2204" s="9" t="s">
        <v>1758</v>
      </c>
      <c r="Y2204" s="9" t="s">
        <v>1170</v>
      </c>
      <c r="Z2204" s="9">
        <v>289</v>
      </c>
      <c r="AA2204" s="9">
        <v>795</v>
      </c>
      <c r="AB2204" s="9">
        <v>117</v>
      </c>
      <c r="AC2204" s="9" t="s">
        <v>20</v>
      </c>
      <c r="AD2204" s="9" t="s">
        <v>20</v>
      </c>
      <c r="AE2204" s="9" t="s">
        <v>20</v>
      </c>
      <c r="AF2204" s="9" t="s">
        <v>20</v>
      </c>
      <c r="AG2204" s="9">
        <v>25</v>
      </c>
      <c r="AH2204" s="9">
        <v>0</v>
      </c>
      <c r="AI2204" s="9">
        <v>0</v>
      </c>
      <c r="AK2204" s="9">
        <v>1</v>
      </c>
      <c r="AL2204" s="9">
        <v>0</v>
      </c>
      <c r="AM2204" s="9">
        <v>2</v>
      </c>
      <c r="AN2204" s="9">
        <v>0</v>
      </c>
      <c r="AO2204" s="9">
        <v>0</v>
      </c>
      <c r="AQ2204" s="9">
        <v>1</v>
      </c>
      <c r="AR2204" s="9">
        <v>2</v>
      </c>
      <c r="AS2204" s="9">
        <v>1</v>
      </c>
      <c r="AT2204" s="9">
        <v>1</v>
      </c>
      <c r="AU2204" s="9">
        <v>2</v>
      </c>
      <c r="AV2204" s="9">
        <v>0</v>
      </c>
      <c r="AW2204" s="9" t="s">
        <v>1382</v>
      </c>
      <c r="AX2204" s="9" t="s">
        <v>1382</v>
      </c>
      <c r="BA2204" s="55" t="s">
        <v>2767</v>
      </c>
      <c r="BB2204" s="6" t="s">
        <v>1504</v>
      </c>
      <c r="BG2204" s="9"/>
      <c r="BI2204" t="s">
        <v>3146</v>
      </c>
    </row>
    <row r="2205" spans="1:61" x14ac:dyDescent="0.25">
      <c r="A2205" s="23" t="s">
        <v>658</v>
      </c>
      <c r="B2205" s="52" t="s">
        <v>769</v>
      </c>
      <c r="C2205" t="str">
        <f>VLOOKUP(Tabelle1[[#This Row],[bank_name]],list_all_banks!$B$1:$C$691,2,FALSE)</f>
        <v>FR542016381</v>
      </c>
      <c r="D2205" s="6" t="s">
        <v>770</v>
      </c>
      <c r="E2205" s="42" t="str">
        <f t="shared" si="34"/>
        <v>31.12.2015</v>
      </c>
      <c r="F2205">
        <v>2015</v>
      </c>
      <c r="G2205">
        <v>1</v>
      </c>
      <c r="H2205">
        <v>1</v>
      </c>
      <c r="I2205" t="s">
        <v>1382</v>
      </c>
      <c r="J2205">
        <v>2</v>
      </c>
      <c r="K2205" t="s">
        <v>1366</v>
      </c>
      <c r="L2205">
        <v>0</v>
      </c>
      <c r="M2205" s="5" t="s">
        <v>14</v>
      </c>
      <c r="N2205" s="5" t="s">
        <v>19</v>
      </c>
      <c r="P2205">
        <v>1</v>
      </c>
      <c r="Q2205">
        <v>0</v>
      </c>
      <c r="R2205">
        <v>0</v>
      </c>
      <c r="S2205">
        <v>0</v>
      </c>
      <c r="U2205">
        <v>0</v>
      </c>
      <c r="V2205">
        <v>0</v>
      </c>
      <c r="W2205" t="s">
        <v>1758</v>
      </c>
      <c r="Y2205" s="9" t="s">
        <v>1659</v>
      </c>
      <c r="Z2205" s="9">
        <v>66</v>
      </c>
      <c r="AA2205" s="9">
        <v>227</v>
      </c>
      <c r="AB2205" s="9">
        <v>10</v>
      </c>
      <c r="AC2205" s="9" t="s">
        <v>20</v>
      </c>
      <c r="AD2205" s="9" t="s">
        <v>20</v>
      </c>
      <c r="AE2205" s="9" t="s">
        <v>20</v>
      </c>
      <c r="AF2205" s="9" t="s">
        <v>20</v>
      </c>
      <c r="AG2205" s="9">
        <v>1</v>
      </c>
      <c r="AH2205" s="9">
        <v>0</v>
      </c>
      <c r="AI2205" s="9">
        <v>0</v>
      </c>
      <c r="AK2205">
        <v>1</v>
      </c>
      <c r="AL2205">
        <v>0</v>
      </c>
      <c r="AM2205">
        <v>2</v>
      </c>
      <c r="AN2205">
        <v>0</v>
      </c>
      <c r="AO2205">
        <v>0</v>
      </c>
      <c r="AQ2205">
        <v>1</v>
      </c>
      <c r="AR2205">
        <v>2</v>
      </c>
      <c r="AS2205">
        <v>1</v>
      </c>
      <c r="AT2205">
        <v>1</v>
      </c>
      <c r="AU2205">
        <v>2</v>
      </c>
      <c r="AV2205">
        <v>0</v>
      </c>
      <c r="AW2205" t="s">
        <v>1382</v>
      </c>
      <c r="AX2205" t="s">
        <v>1382</v>
      </c>
      <c r="BA2205" s="50" t="s">
        <v>2767</v>
      </c>
      <c r="BB2205" s="6" t="s">
        <v>1504</v>
      </c>
      <c r="BG2205" s="9"/>
      <c r="BI2205" t="s">
        <v>3146</v>
      </c>
    </row>
    <row r="2206" spans="1:61" x14ac:dyDescent="0.25">
      <c r="A2206" s="51" t="s">
        <v>658</v>
      </c>
      <c r="B2206" s="52" t="s">
        <v>769</v>
      </c>
      <c r="C2206" s="9" t="str">
        <f>VLOOKUP(Tabelle1[[#This Row],[bank_name]],list_all_banks!$B$1:$C$691,2,FALSE)</f>
        <v>FR542016381</v>
      </c>
      <c r="D2206" s="6" t="s">
        <v>770</v>
      </c>
      <c r="E2206" s="42" t="str">
        <f t="shared" si="34"/>
        <v>31.12.2015</v>
      </c>
      <c r="F2206" s="9">
        <v>2015</v>
      </c>
      <c r="G2206" s="9">
        <v>1</v>
      </c>
      <c r="H2206" s="9">
        <v>1</v>
      </c>
      <c r="I2206" s="9" t="s">
        <v>1382</v>
      </c>
      <c r="J2206" s="9">
        <v>2</v>
      </c>
      <c r="K2206" s="9" t="s">
        <v>1366</v>
      </c>
      <c r="L2206" s="9">
        <v>0</v>
      </c>
      <c r="M2206" s="5" t="s">
        <v>14</v>
      </c>
      <c r="N2206" s="5" t="s">
        <v>19</v>
      </c>
      <c r="P2206" s="9">
        <v>1</v>
      </c>
      <c r="Q2206" s="9">
        <v>0</v>
      </c>
      <c r="R2206" s="9">
        <v>0</v>
      </c>
      <c r="S2206" s="9">
        <v>0</v>
      </c>
      <c r="U2206" s="9">
        <v>0</v>
      </c>
      <c r="V2206" s="9">
        <v>0</v>
      </c>
      <c r="W2206" s="9" t="s">
        <v>1758</v>
      </c>
      <c r="Y2206" s="9" t="s">
        <v>1651</v>
      </c>
      <c r="Z2206" s="9">
        <v>103</v>
      </c>
      <c r="AA2206" s="9">
        <v>310</v>
      </c>
      <c r="AB2206" s="9">
        <v>10</v>
      </c>
      <c r="AC2206" s="9" t="s">
        <v>20</v>
      </c>
      <c r="AD2206" s="9" t="s">
        <v>20</v>
      </c>
      <c r="AE2206" s="9" t="s">
        <v>20</v>
      </c>
      <c r="AF2206" s="9" t="s">
        <v>20</v>
      </c>
      <c r="AG2206" s="9">
        <v>2</v>
      </c>
      <c r="AH2206" s="9">
        <v>0</v>
      </c>
      <c r="AI2206" s="9">
        <v>0</v>
      </c>
      <c r="AK2206" s="9">
        <v>1</v>
      </c>
      <c r="AL2206" s="9">
        <v>0</v>
      </c>
      <c r="AM2206" s="9">
        <v>2</v>
      </c>
      <c r="AN2206" s="9">
        <v>0</v>
      </c>
      <c r="AO2206" s="9">
        <v>0</v>
      </c>
      <c r="AQ2206" s="9">
        <v>1</v>
      </c>
      <c r="AR2206" s="9">
        <v>2</v>
      </c>
      <c r="AS2206" s="9">
        <v>1</v>
      </c>
      <c r="AT2206" s="9">
        <v>1</v>
      </c>
      <c r="AU2206" s="9">
        <v>2</v>
      </c>
      <c r="AV2206" s="9">
        <v>0</v>
      </c>
      <c r="AW2206" s="9" t="s">
        <v>1382</v>
      </c>
      <c r="AX2206" s="9" t="s">
        <v>1382</v>
      </c>
      <c r="BA2206" s="55" t="s">
        <v>2767</v>
      </c>
      <c r="BB2206" s="6" t="s">
        <v>1504</v>
      </c>
      <c r="BG2206" s="9"/>
      <c r="BI2206" t="s">
        <v>3146</v>
      </c>
    </row>
    <row r="2207" spans="1:61" s="44" customFormat="1" ht="15.75" thickBot="1" x14ac:dyDescent="0.3">
      <c r="A2207" s="43" t="s">
        <v>658</v>
      </c>
      <c r="B2207" s="48" t="s">
        <v>769</v>
      </c>
      <c r="C2207" s="44" t="str">
        <f>VLOOKUP(Tabelle1[[#This Row],[bank_name]],list_all_banks!$B$1:$C$691,2,FALSE)</f>
        <v>FR542016381</v>
      </c>
      <c r="D2207" s="45" t="s">
        <v>770</v>
      </c>
      <c r="E2207" s="46" t="str">
        <f t="shared" si="34"/>
        <v>31.12.2015</v>
      </c>
      <c r="F2207" s="44">
        <v>2015</v>
      </c>
      <c r="G2207" s="44">
        <v>1</v>
      </c>
      <c r="H2207" s="44">
        <v>1</v>
      </c>
      <c r="I2207" s="44" t="s">
        <v>1382</v>
      </c>
      <c r="J2207" s="44">
        <v>2</v>
      </c>
      <c r="K2207" s="44" t="s">
        <v>1366</v>
      </c>
      <c r="L2207" s="44">
        <v>0</v>
      </c>
      <c r="M2207" s="57" t="s">
        <v>14</v>
      </c>
      <c r="N2207" s="57" t="s">
        <v>19</v>
      </c>
      <c r="O2207" s="45"/>
      <c r="P2207" s="44">
        <v>1</v>
      </c>
      <c r="Q2207" s="44">
        <v>0</v>
      </c>
      <c r="R2207" s="44">
        <v>0</v>
      </c>
      <c r="S2207" s="44">
        <v>0</v>
      </c>
      <c r="T2207" s="45"/>
      <c r="U2207" s="44">
        <v>0</v>
      </c>
      <c r="V2207" s="44">
        <v>0</v>
      </c>
      <c r="W2207" s="44" t="s">
        <v>1758</v>
      </c>
      <c r="X2207" s="45"/>
      <c r="Y2207" s="44" t="s">
        <v>1650</v>
      </c>
      <c r="Z2207" s="44">
        <v>136</v>
      </c>
      <c r="AA2207" s="44">
        <v>84</v>
      </c>
      <c r="AB2207" s="44">
        <v>70</v>
      </c>
      <c r="AC2207" s="44" t="s">
        <v>20</v>
      </c>
      <c r="AD2207" s="44" t="s">
        <v>20</v>
      </c>
      <c r="AE2207" s="44" t="s">
        <v>20</v>
      </c>
      <c r="AF2207" s="44" t="s">
        <v>20</v>
      </c>
      <c r="AG2207" s="44">
        <v>47</v>
      </c>
      <c r="AH2207" s="44">
        <v>0</v>
      </c>
      <c r="AI2207" s="44">
        <v>0</v>
      </c>
      <c r="AJ2207" s="45"/>
      <c r="AK2207" s="44">
        <v>1</v>
      </c>
      <c r="AL2207" s="44">
        <v>0</v>
      </c>
      <c r="AM2207" s="44">
        <v>2</v>
      </c>
      <c r="AN2207" s="44">
        <v>0</v>
      </c>
      <c r="AO2207" s="44">
        <v>0</v>
      </c>
      <c r="AP2207" s="45"/>
      <c r="AQ2207" s="44">
        <v>1</v>
      </c>
      <c r="AR2207" s="44">
        <v>2</v>
      </c>
      <c r="AS2207" s="44">
        <v>1</v>
      </c>
      <c r="AT2207" s="44">
        <v>1</v>
      </c>
      <c r="AU2207" s="44">
        <v>2</v>
      </c>
      <c r="AV2207" s="44">
        <v>0</v>
      </c>
      <c r="AW2207" s="44" t="s">
        <v>1382</v>
      </c>
      <c r="AX2207" s="44" t="s">
        <v>1382</v>
      </c>
      <c r="AY2207" s="45"/>
      <c r="AZ2207" s="46"/>
      <c r="BA2207" s="59" t="s">
        <v>2767</v>
      </c>
      <c r="BB2207" s="45" t="s">
        <v>1504</v>
      </c>
      <c r="BH2207" s="45"/>
      <c r="BI2207" t="s">
        <v>3146</v>
      </c>
    </row>
    <row r="2208" spans="1:61" x14ac:dyDescent="0.25">
      <c r="A2208" s="9" t="s">
        <v>658</v>
      </c>
      <c r="B2208" s="9" t="s">
        <v>771</v>
      </c>
      <c r="C2208" s="9" t="str">
        <f>VLOOKUP(Tabelle1[[#This Row],[bank_name]],list_all_banks!$B$1:$C$691,2,FALSE)</f>
        <v>FR542097522</v>
      </c>
      <c r="D2208" s="6" t="s">
        <v>772</v>
      </c>
      <c r="E2208" s="42" t="str">
        <f t="shared" si="34"/>
        <v>31.12.</v>
      </c>
      <c r="F2208" s="9"/>
      <c r="G2208" s="9"/>
      <c r="H2208" s="9"/>
      <c r="I2208" s="9"/>
      <c r="J2208" s="9"/>
      <c r="K2208" s="9"/>
      <c r="L2208" s="9"/>
      <c r="M2208" s="9"/>
      <c r="N2208" s="9"/>
      <c r="P2208" s="9"/>
      <c r="Q2208" s="9"/>
      <c r="R2208" s="9"/>
      <c r="S2208" s="9"/>
      <c r="U2208" s="9"/>
      <c r="V2208" s="9"/>
      <c r="W2208" s="9"/>
      <c r="Y2208" s="9"/>
      <c r="Z2208" s="9"/>
      <c r="AA2208" s="9"/>
      <c r="AB2208" s="9"/>
      <c r="AC2208" s="9"/>
      <c r="AD2208" s="9"/>
      <c r="AE2208" s="9"/>
      <c r="AF2208" s="9"/>
      <c r="AG2208" s="9"/>
      <c r="AH2208" s="9"/>
      <c r="AI2208" s="9"/>
      <c r="AK2208" s="9"/>
      <c r="AL2208" s="9"/>
      <c r="AM2208" s="9"/>
      <c r="AN2208" s="9"/>
      <c r="AO2208" s="9"/>
      <c r="AQ2208" s="9"/>
      <c r="AR2208" s="9"/>
      <c r="AS2208" s="9"/>
      <c r="AT2208" s="9"/>
      <c r="AU2208" s="9"/>
      <c r="AV2208" s="9"/>
      <c r="AW2208" s="9"/>
      <c r="AX2208" s="9"/>
      <c r="BA2208" s="9"/>
      <c r="BC2208" s="9"/>
      <c r="BD2208" s="9"/>
      <c r="BE2208" s="9"/>
      <c r="BF2208" s="9"/>
      <c r="BG2208" s="9"/>
      <c r="BI2208" s="9"/>
    </row>
    <row r="2209" spans="1:61" x14ac:dyDescent="0.25">
      <c r="A2209" t="s">
        <v>658</v>
      </c>
      <c r="B2209" t="s">
        <v>1917</v>
      </c>
      <c r="C2209" t="str">
        <f>VLOOKUP(Tabelle1[[#This Row],[bank_name]],list_all_banks!$B$1:$C$691,2,FALSE)</f>
        <v>FR546380197</v>
      </c>
      <c r="D2209" s="6" t="s">
        <v>1918</v>
      </c>
      <c r="E2209" s="42" t="str">
        <f t="shared" si="34"/>
        <v>31.12.</v>
      </c>
      <c r="BG2209" s="9"/>
    </row>
    <row r="2210" spans="1:61" s="44" customFormat="1" ht="15.75" thickBot="1" x14ac:dyDescent="0.3">
      <c r="A2210" s="44" t="s">
        <v>658</v>
      </c>
      <c r="B2210" s="44" t="s">
        <v>773</v>
      </c>
      <c r="C2210" s="44" t="str">
        <f>VLOOKUP(Tabelle1[[#This Row],[bank_name]],list_all_banks!$B$1:$C$691,2,FALSE)</f>
        <v>FR552003261</v>
      </c>
      <c r="D2210" s="45" t="s">
        <v>774</v>
      </c>
      <c r="E2210" s="46" t="str">
        <f t="shared" si="34"/>
        <v>31.12.</v>
      </c>
      <c r="O2210" s="45"/>
      <c r="T2210" s="45"/>
      <c r="X2210" s="45"/>
      <c r="AJ2210" s="45"/>
      <c r="AP2210" s="45"/>
      <c r="AY2210" s="45"/>
      <c r="AZ2210" s="46"/>
      <c r="BB2210" s="45"/>
      <c r="BH2210" s="45"/>
      <c r="BI2210" s="9"/>
    </row>
    <row r="2211" spans="1:61" x14ac:dyDescent="0.25">
      <c r="A2211" s="23" t="s">
        <v>658</v>
      </c>
      <c r="B2211" s="9" t="s">
        <v>775</v>
      </c>
      <c r="C2211" t="str">
        <f>VLOOKUP(Tabelle1[[#This Row],[bank_name]],list_all_banks!$B$1:$C$691,2,FALSE)</f>
        <v>FR552120222</v>
      </c>
      <c r="D2211" s="6" t="s">
        <v>776</v>
      </c>
      <c r="E2211" s="42" t="str">
        <f t="shared" si="34"/>
        <v>31.12.2013</v>
      </c>
      <c r="F2211">
        <v>2013</v>
      </c>
      <c r="G2211" t="s">
        <v>1382</v>
      </c>
      <c r="H2211" t="s">
        <v>20</v>
      </c>
      <c r="I2211">
        <v>1</v>
      </c>
      <c r="J2211">
        <v>1</v>
      </c>
      <c r="K2211" t="s">
        <v>658</v>
      </c>
      <c r="L2211">
        <v>0</v>
      </c>
      <c r="M2211" t="s">
        <v>14</v>
      </c>
      <c r="N2211" t="s">
        <v>19</v>
      </c>
      <c r="P2211">
        <v>1</v>
      </c>
      <c r="Q2211">
        <v>0</v>
      </c>
      <c r="R2211">
        <v>1</v>
      </c>
      <c r="S2211">
        <v>0</v>
      </c>
      <c r="U2211">
        <v>0</v>
      </c>
      <c r="V2211">
        <v>0</v>
      </c>
      <c r="W2211" t="s">
        <v>20</v>
      </c>
      <c r="Y2211" t="s">
        <v>820</v>
      </c>
      <c r="Z2211">
        <v>1324</v>
      </c>
      <c r="AA2211">
        <v>2569</v>
      </c>
      <c r="AB2211" t="s">
        <v>20</v>
      </c>
      <c r="AC2211" t="s">
        <v>20</v>
      </c>
      <c r="AD2211" t="s">
        <v>20</v>
      </c>
      <c r="AE2211" t="s">
        <v>20</v>
      </c>
      <c r="AF2211" t="s">
        <v>20</v>
      </c>
      <c r="AG2211" t="s">
        <v>20</v>
      </c>
      <c r="AH2211" t="s">
        <v>20</v>
      </c>
      <c r="AI2211" t="s">
        <v>20</v>
      </c>
      <c r="AK2211">
        <v>1</v>
      </c>
      <c r="AL2211">
        <v>0</v>
      </c>
      <c r="AM2211">
        <v>2</v>
      </c>
      <c r="AN2211">
        <v>0</v>
      </c>
      <c r="AO2211">
        <v>0</v>
      </c>
      <c r="AQ2211">
        <v>1</v>
      </c>
      <c r="AR2211">
        <v>2</v>
      </c>
      <c r="AS2211">
        <v>1</v>
      </c>
      <c r="AT2211">
        <v>1</v>
      </c>
      <c r="AU2211">
        <v>2</v>
      </c>
      <c r="AV2211">
        <v>0</v>
      </c>
      <c r="BA2211" s="14" t="s">
        <v>2524</v>
      </c>
      <c r="BB2211" s="6" t="s">
        <v>1863</v>
      </c>
      <c r="BG2211" s="9"/>
      <c r="BI2211" t="s">
        <v>3146</v>
      </c>
    </row>
    <row r="2212" spans="1:61" x14ac:dyDescent="0.25">
      <c r="A2212" s="23" t="s">
        <v>658</v>
      </c>
      <c r="B2212" t="s">
        <v>775</v>
      </c>
      <c r="C2212" t="str">
        <f>VLOOKUP(Tabelle1[[#This Row],[bank_name]],list_all_banks!$B$1:$C$691,2,FALSE)</f>
        <v>FR552120222</v>
      </c>
      <c r="D2212" s="6" t="s">
        <v>776</v>
      </c>
      <c r="E2212" s="42" t="str">
        <f t="shared" si="34"/>
        <v>31.12.2013</v>
      </c>
      <c r="F2212">
        <v>2013</v>
      </c>
      <c r="G2212" t="s">
        <v>1382</v>
      </c>
      <c r="H2212" t="s">
        <v>20</v>
      </c>
      <c r="I2212">
        <v>1</v>
      </c>
      <c r="J2212">
        <v>1</v>
      </c>
      <c r="K2212" t="s">
        <v>658</v>
      </c>
      <c r="L2212">
        <v>0</v>
      </c>
      <c r="M2212" t="s">
        <v>14</v>
      </c>
      <c r="N2212" t="s">
        <v>19</v>
      </c>
      <c r="P2212">
        <v>1</v>
      </c>
      <c r="Q2212">
        <v>0</v>
      </c>
      <c r="R2212">
        <v>1</v>
      </c>
      <c r="S2212">
        <v>0</v>
      </c>
      <c r="U2212">
        <v>0</v>
      </c>
      <c r="V2212">
        <v>0</v>
      </c>
      <c r="W2212" t="s">
        <v>20</v>
      </c>
      <c r="Y2212" t="s">
        <v>1763</v>
      </c>
      <c r="Z2212">
        <v>40</v>
      </c>
      <c r="AA2212">
        <v>928</v>
      </c>
      <c r="AB2212" t="s">
        <v>20</v>
      </c>
      <c r="AC2212" t="s">
        <v>20</v>
      </c>
      <c r="AD2212" t="s">
        <v>20</v>
      </c>
      <c r="AE2212" t="s">
        <v>20</v>
      </c>
      <c r="AF2212" t="s">
        <v>20</v>
      </c>
      <c r="AG2212" t="s">
        <v>20</v>
      </c>
      <c r="AH2212" t="s">
        <v>20</v>
      </c>
      <c r="AI2212" t="s">
        <v>20</v>
      </c>
      <c r="AK2212">
        <v>1</v>
      </c>
      <c r="AL2212">
        <v>0</v>
      </c>
      <c r="AM2212">
        <v>2</v>
      </c>
      <c r="AN2212">
        <v>0</v>
      </c>
      <c r="AO2212">
        <v>0</v>
      </c>
      <c r="AQ2212">
        <v>1</v>
      </c>
      <c r="AR2212">
        <v>2</v>
      </c>
      <c r="AS2212">
        <v>1</v>
      </c>
      <c r="AT2212">
        <v>1</v>
      </c>
      <c r="AU2212">
        <v>2</v>
      </c>
      <c r="AV2212">
        <v>0</v>
      </c>
      <c r="BA2212" s="14" t="s">
        <v>2524</v>
      </c>
      <c r="BB2212" s="6" t="s">
        <v>1863</v>
      </c>
      <c r="BG2212" s="9"/>
      <c r="BI2212" t="s">
        <v>3146</v>
      </c>
    </row>
    <row r="2213" spans="1:61" x14ac:dyDescent="0.25">
      <c r="A2213" s="23" t="s">
        <v>658</v>
      </c>
      <c r="B2213" t="s">
        <v>775</v>
      </c>
      <c r="C2213" t="str">
        <f>VLOOKUP(Tabelle1[[#This Row],[bank_name]],list_all_banks!$B$1:$C$691,2,FALSE)</f>
        <v>FR552120222</v>
      </c>
      <c r="D2213" s="6" t="s">
        <v>776</v>
      </c>
      <c r="E2213" s="42" t="str">
        <f t="shared" si="34"/>
        <v>31.12.2013</v>
      </c>
      <c r="F2213">
        <v>2013</v>
      </c>
      <c r="G2213" t="s">
        <v>1382</v>
      </c>
      <c r="H2213" t="s">
        <v>20</v>
      </c>
      <c r="I2213">
        <v>1</v>
      </c>
      <c r="J2213">
        <v>1</v>
      </c>
      <c r="K2213" t="s">
        <v>658</v>
      </c>
      <c r="L2213">
        <v>0</v>
      </c>
      <c r="M2213" t="s">
        <v>14</v>
      </c>
      <c r="N2213" t="s">
        <v>19</v>
      </c>
      <c r="P2213">
        <v>1</v>
      </c>
      <c r="Q2213">
        <v>0</v>
      </c>
      <c r="R2213">
        <v>1</v>
      </c>
      <c r="S2213">
        <v>0</v>
      </c>
      <c r="U2213">
        <v>0</v>
      </c>
      <c r="V2213">
        <v>0</v>
      </c>
      <c r="W2213" t="s">
        <v>20</v>
      </c>
      <c r="Y2213" t="s">
        <v>1656</v>
      </c>
      <c r="Z2213">
        <v>0</v>
      </c>
      <c r="AA2213" t="s">
        <v>20</v>
      </c>
      <c r="AB2213" t="s">
        <v>20</v>
      </c>
      <c r="AC2213" t="s">
        <v>20</v>
      </c>
      <c r="AD2213" t="s">
        <v>20</v>
      </c>
      <c r="AE2213" t="s">
        <v>20</v>
      </c>
      <c r="AF2213" t="s">
        <v>20</v>
      </c>
      <c r="AG2213" t="s">
        <v>20</v>
      </c>
      <c r="AH2213" t="s">
        <v>20</v>
      </c>
      <c r="AI2213" t="s">
        <v>20</v>
      </c>
      <c r="AK2213">
        <v>1</v>
      </c>
      <c r="AL2213">
        <v>0</v>
      </c>
      <c r="AM2213">
        <v>2</v>
      </c>
      <c r="AN2213">
        <v>0</v>
      </c>
      <c r="AO2213">
        <v>0</v>
      </c>
      <c r="AQ2213">
        <v>1</v>
      </c>
      <c r="AR2213">
        <v>2</v>
      </c>
      <c r="AS2213">
        <v>1</v>
      </c>
      <c r="AT2213">
        <v>1</v>
      </c>
      <c r="AU2213">
        <v>2</v>
      </c>
      <c r="AV2213">
        <v>0</v>
      </c>
      <c r="BA2213" s="14" t="s">
        <v>2524</v>
      </c>
      <c r="BB2213" s="6" t="s">
        <v>1863</v>
      </c>
      <c r="BG2213" s="9"/>
      <c r="BI2213" t="s">
        <v>3146</v>
      </c>
    </row>
    <row r="2214" spans="1:61" x14ac:dyDescent="0.25">
      <c r="A2214" s="23" t="s">
        <v>658</v>
      </c>
      <c r="B2214" t="s">
        <v>775</v>
      </c>
      <c r="C2214" t="str">
        <f>VLOOKUP(Tabelle1[[#This Row],[bank_name]],list_all_banks!$B$1:$C$691,2,FALSE)</f>
        <v>FR552120222</v>
      </c>
      <c r="D2214" s="6" t="s">
        <v>776</v>
      </c>
      <c r="E2214" s="42" t="str">
        <f t="shared" si="34"/>
        <v>31.12.2013</v>
      </c>
      <c r="F2214">
        <v>2013</v>
      </c>
      <c r="G2214" t="s">
        <v>1382</v>
      </c>
      <c r="H2214" t="s">
        <v>20</v>
      </c>
      <c r="I2214">
        <v>1</v>
      </c>
      <c r="J2214">
        <v>1</v>
      </c>
      <c r="K2214" t="s">
        <v>658</v>
      </c>
      <c r="L2214">
        <v>0</v>
      </c>
      <c r="M2214" t="s">
        <v>14</v>
      </c>
      <c r="N2214" t="s">
        <v>19</v>
      </c>
      <c r="P2214">
        <v>1</v>
      </c>
      <c r="Q2214">
        <v>0</v>
      </c>
      <c r="R2214">
        <v>1</v>
      </c>
      <c r="S2214">
        <v>0</v>
      </c>
      <c r="U2214">
        <v>0</v>
      </c>
      <c r="V2214">
        <v>0</v>
      </c>
      <c r="W2214" t="s">
        <v>20</v>
      </c>
      <c r="Y2214" t="s">
        <v>1710</v>
      </c>
      <c r="Z2214">
        <v>10</v>
      </c>
      <c r="AA2214">
        <v>66</v>
      </c>
      <c r="AB2214" t="s">
        <v>20</v>
      </c>
      <c r="AC2214" t="s">
        <v>20</v>
      </c>
      <c r="AD2214" t="s">
        <v>20</v>
      </c>
      <c r="AE2214" t="s">
        <v>20</v>
      </c>
      <c r="AF2214" t="s">
        <v>20</v>
      </c>
      <c r="AG2214" t="s">
        <v>20</v>
      </c>
      <c r="AH2214" t="s">
        <v>20</v>
      </c>
      <c r="AI2214" t="s">
        <v>20</v>
      </c>
      <c r="AK2214">
        <v>1</v>
      </c>
      <c r="AL2214">
        <v>0</v>
      </c>
      <c r="AM2214">
        <v>2</v>
      </c>
      <c r="AN2214">
        <v>0</v>
      </c>
      <c r="AO2214">
        <v>0</v>
      </c>
      <c r="AQ2214">
        <v>1</v>
      </c>
      <c r="AR2214">
        <v>2</v>
      </c>
      <c r="AS2214">
        <v>1</v>
      </c>
      <c r="AT2214">
        <v>1</v>
      </c>
      <c r="AU2214">
        <v>2</v>
      </c>
      <c r="AV2214">
        <v>0</v>
      </c>
      <c r="BA2214" s="14" t="s">
        <v>2524</v>
      </c>
      <c r="BB2214" s="6" t="s">
        <v>1863</v>
      </c>
      <c r="BG2214" s="9"/>
      <c r="BI2214" t="s">
        <v>3146</v>
      </c>
    </row>
    <row r="2215" spans="1:61" x14ac:dyDescent="0.25">
      <c r="A2215" s="23" t="s">
        <v>658</v>
      </c>
      <c r="B2215" t="s">
        <v>775</v>
      </c>
      <c r="C2215" t="str">
        <f>VLOOKUP(Tabelle1[[#This Row],[bank_name]],list_all_banks!$B$1:$C$691,2,FALSE)</f>
        <v>FR552120222</v>
      </c>
      <c r="D2215" s="6" t="s">
        <v>776</v>
      </c>
      <c r="E2215" s="42" t="str">
        <f t="shared" si="34"/>
        <v>31.12.2013</v>
      </c>
      <c r="F2215">
        <v>2013</v>
      </c>
      <c r="G2215" t="s">
        <v>1382</v>
      </c>
      <c r="H2215" t="s">
        <v>20</v>
      </c>
      <c r="I2215">
        <v>1</v>
      </c>
      <c r="J2215">
        <v>1</v>
      </c>
      <c r="K2215" t="s">
        <v>658</v>
      </c>
      <c r="L2215">
        <v>0</v>
      </c>
      <c r="M2215" t="s">
        <v>14</v>
      </c>
      <c r="N2215" t="s">
        <v>19</v>
      </c>
      <c r="P2215">
        <v>1</v>
      </c>
      <c r="Q2215">
        <v>0</v>
      </c>
      <c r="R2215">
        <v>1</v>
      </c>
      <c r="S2215">
        <v>0</v>
      </c>
      <c r="U2215">
        <v>0</v>
      </c>
      <c r="V2215">
        <v>0</v>
      </c>
      <c r="W2215" t="s">
        <v>20</v>
      </c>
      <c r="Y2215" t="s">
        <v>1629</v>
      </c>
      <c r="Z2215">
        <v>20</v>
      </c>
      <c r="AA2215">
        <v>399</v>
      </c>
      <c r="AB2215" t="s">
        <v>20</v>
      </c>
      <c r="AC2215" t="s">
        <v>20</v>
      </c>
      <c r="AD2215" t="s">
        <v>20</v>
      </c>
      <c r="AE2215" t="s">
        <v>20</v>
      </c>
      <c r="AF2215" t="s">
        <v>20</v>
      </c>
      <c r="AG2215" t="s">
        <v>20</v>
      </c>
      <c r="AH2215" t="s">
        <v>20</v>
      </c>
      <c r="AI2215" t="s">
        <v>20</v>
      </c>
      <c r="AK2215">
        <v>1</v>
      </c>
      <c r="AL2215">
        <v>0</v>
      </c>
      <c r="AM2215">
        <v>2</v>
      </c>
      <c r="AN2215">
        <v>0</v>
      </c>
      <c r="AO2215">
        <v>0</v>
      </c>
      <c r="AQ2215">
        <v>1</v>
      </c>
      <c r="AR2215">
        <v>2</v>
      </c>
      <c r="AS2215">
        <v>1</v>
      </c>
      <c r="AT2215">
        <v>1</v>
      </c>
      <c r="AU2215">
        <v>2</v>
      </c>
      <c r="AV2215">
        <v>0</v>
      </c>
      <c r="BA2215" s="14" t="s">
        <v>2524</v>
      </c>
      <c r="BB2215" s="6" t="s">
        <v>1863</v>
      </c>
      <c r="BG2215" s="9"/>
      <c r="BI2215" t="s">
        <v>3146</v>
      </c>
    </row>
    <row r="2216" spans="1:61" x14ac:dyDescent="0.25">
      <c r="A2216" s="23" t="s">
        <v>658</v>
      </c>
      <c r="B2216" t="s">
        <v>775</v>
      </c>
      <c r="C2216" t="str">
        <f>VLOOKUP(Tabelle1[[#This Row],[bank_name]],list_all_banks!$B$1:$C$691,2,FALSE)</f>
        <v>FR552120222</v>
      </c>
      <c r="D2216" s="6" t="s">
        <v>776</v>
      </c>
      <c r="E2216" s="42" t="str">
        <f t="shared" si="34"/>
        <v>31.12.2013</v>
      </c>
      <c r="F2216">
        <v>2013</v>
      </c>
      <c r="G2216" t="s">
        <v>1382</v>
      </c>
      <c r="H2216" t="s">
        <v>20</v>
      </c>
      <c r="I2216">
        <v>1</v>
      </c>
      <c r="J2216">
        <v>1</v>
      </c>
      <c r="K2216" t="s">
        <v>658</v>
      </c>
      <c r="L2216">
        <v>0</v>
      </c>
      <c r="M2216" t="s">
        <v>14</v>
      </c>
      <c r="N2216" t="s">
        <v>19</v>
      </c>
      <c r="P2216">
        <v>1</v>
      </c>
      <c r="Q2216">
        <v>0</v>
      </c>
      <c r="R2216">
        <v>1</v>
      </c>
      <c r="S2216">
        <v>0</v>
      </c>
      <c r="U2216">
        <v>0</v>
      </c>
      <c r="V2216">
        <v>0</v>
      </c>
      <c r="W2216" t="s">
        <v>20</v>
      </c>
      <c r="Y2216" t="s">
        <v>1711</v>
      </c>
      <c r="Z2216">
        <v>142</v>
      </c>
      <c r="AA2216">
        <v>1429</v>
      </c>
      <c r="AB2216" t="s">
        <v>20</v>
      </c>
      <c r="AC2216" t="s">
        <v>20</v>
      </c>
      <c r="AD2216" t="s">
        <v>20</v>
      </c>
      <c r="AE2216" t="s">
        <v>20</v>
      </c>
      <c r="AF2216" t="s">
        <v>20</v>
      </c>
      <c r="AG2216" t="s">
        <v>20</v>
      </c>
      <c r="AH2216" t="s">
        <v>20</v>
      </c>
      <c r="AI2216" t="s">
        <v>20</v>
      </c>
      <c r="AK2216">
        <v>1</v>
      </c>
      <c r="AL2216">
        <v>0</v>
      </c>
      <c r="AM2216">
        <v>2</v>
      </c>
      <c r="AN2216">
        <v>0</v>
      </c>
      <c r="AO2216">
        <v>0</v>
      </c>
      <c r="AQ2216">
        <v>1</v>
      </c>
      <c r="AR2216">
        <v>2</v>
      </c>
      <c r="AS2216">
        <v>1</v>
      </c>
      <c r="AT2216">
        <v>1</v>
      </c>
      <c r="AU2216">
        <v>2</v>
      </c>
      <c r="AV2216">
        <v>0</v>
      </c>
      <c r="BA2216" s="14" t="s">
        <v>2524</v>
      </c>
      <c r="BB2216" s="6" t="s">
        <v>1863</v>
      </c>
      <c r="BG2216" s="9"/>
      <c r="BI2216" t="s">
        <v>3146</v>
      </c>
    </row>
    <row r="2217" spans="1:61" x14ac:dyDescent="0.25">
      <c r="A2217" s="23" t="s">
        <v>658</v>
      </c>
      <c r="B2217" t="s">
        <v>775</v>
      </c>
      <c r="C2217" t="str">
        <f>VLOOKUP(Tabelle1[[#This Row],[bank_name]],list_all_banks!$B$1:$C$691,2,FALSE)</f>
        <v>FR552120222</v>
      </c>
      <c r="D2217" s="6" t="s">
        <v>776</v>
      </c>
      <c r="E2217" s="42" t="str">
        <f t="shared" si="34"/>
        <v>31.12.2013</v>
      </c>
      <c r="F2217">
        <v>2013</v>
      </c>
      <c r="G2217" t="s">
        <v>1382</v>
      </c>
      <c r="H2217" t="s">
        <v>20</v>
      </c>
      <c r="I2217">
        <v>1</v>
      </c>
      <c r="J2217">
        <v>1</v>
      </c>
      <c r="K2217" t="s">
        <v>658</v>
      </c>
      <c r="L2217">
        <v>0</v>
      </c>
      <c r="M2217" t="s">
        <v>14</v>
      </c>
      <c r="N2217" t="s">
        <v>19</v>
      </c>
      <c r="P2217">
        <v>1</v>
      </c>
      <c r="Q2217">
        <v>0</v>
      </c>
      <c r="R2217">
        <v>1</v>
      </c>
      <c r="S2217">
        <v>0</v>
      </c>
      <c r="U2217">
        <v>0</v>
      </c>
      <c r="V2217">
        <v>0</v>
      </c>
      <c r="W2217" t="s">
        <v>20</v>
      </c>
      <c r="Y2217" t="s">
        <v>1</v>
      </c>
      <c r="Z2217">
        <v>634</v>
      </c>
      <c r="AA2217">
        <v>2965</v>
      </c>
      <c r="AB2217" t="s">
        <v>20</v>
      </c>
      <c r="AC2217" t="s">
        <v>20</v>
      </c>
      <c r="AD2217" t="s">
        <v>20</v>
      </c>
      <c r="AE2217" t="s">
        <v>20</v>
      </c>
      <c r="AF2217" t="s">
        <v>20</v>
      </c>
      <c r="AG2217" t="s">
        <v>20</v>
      </c>
      <c r="AH2217" t="s">
        <v>20</v>
      </c>
      <c r="AI2217" t="s">
        <v>20</v>
      </c>
      <c r="AK2217">
        <v>1</v>
      </c>
      <c r="AL2217">
        <v>0</v>
      </c>
      <c r="AM2217">
        <v>2</v>
      </c>
      <c r="AN2217">
        <v>0</v>
      </c>
      <c r="AO2217">
        <v>0</v>
      </c>
      <c r="AQ2217">
        <v>1</v>
      </c>
      <c r="AR2217">
        <v>2</v>
      </c>
      <c r="AS2217">
        <v>1</v>
      </c>
      <c r="AT2217">
        <v>1</v>
      </c>
      <c r="AU2217">
        <v>2</v>
      </c>
      <c r="AV2217">
        <v>0</v>
      </c>
      <c r="BA2217" s="14" t="s">
        <v>2524</v>
      </c>
      <c r="BB2217" s="6" t="s">
        <v>1863</v>
      </c>
      <c r="BG2217" s="9"/>
      <c r="BI2217" t="s">
        <v>3146</v>
      </c>
    </row>
    <row r="2218" spans="1:61" x14ac:dyDescent="0.25">
      <c r="A2218" s="23" t="s">
        <v>658</v>
      </c>
      <c r="B2218" t="s">
        <v>775</v>
      </c>
      <c r="C2218" t="str">
        <f>VLOOKUP(Tabelle1[[#This Row],[bank_name]],list_all_banks!$B$1:$C$691,2,FALSE)</f>
        <v>FR552120222</v>
      </c>
      <c r="D2218" s="6" t="s">
        <v>776</v>
      </c>
      <c r="E2218" s="42" t="str">
        <f t="shared" si="34"/>
        <v>31.12.2013</v>
      </c>
      <c r="F2218">
        <v>2013</v>
      </c>
      <c r="G2218" t="s">
        <v>1382</v>
      </c>
      <c r="H2218" t="s">
        <v>20</v>
      </c>
      <c r="I2218">
        <v>1</v>
      </c>
      <c r="J2218">
        <v>1</v>
      </c>
      <c r="K2218" t="s">
        <v>658</v>
      </c>
      <c r="L2218">
        <v>0</v>
      </c>
      <c r="M2218" t="s">
        <v>14</v>
      </c>
      <c r="N2218" t="s">
        <v>19</v>
      </c>
      <c r="P2218">
        <v>1</v>
      </c>
      <c r="Q2218">
        <v>0</v>
      </c>
      <c r="R2218">
        <v>1</v>
      </c>
      <c r="S2218">
        <v>0</v>
      </c>
      <c r="U2218">
        <v>0</v>
      </c>
      <c r="V2218">
        <v>0</v>
      </c>
      <c r="W2218" t="s">
        <v>20</v>
      </c>
      <c r="Y2218" t="s">
        <v>1633</v>
      </c>
      <c r="Z2218">
        <v>10</v>
      </c>
      <c r="AA2218">
        <v>17</v>
      </c>
      <c r="AB2218" t="s">
        <v>20</v>
      </c>
      <c r="AC2218" t="s">
        <v>20</v>
      </c>
      <c r="AD2218" t="s">
        <v>20</v>
      </c>
      <c r="AE2218" t="s">
        <v>20</v>
      </c>
      <c r="AF2218" t="s">
        <v>20</v>
      </c>
      <c r="AG2218" t="s">
        <v>20</v>
      </c>
      <c r="AH2218" t="s">
        <v>20</v>
      </c>
      <c r="AI2218" t="s">
        <v>20</v>
      </c>
      <c r="AK2218">
        <v>1</v>
      </c>
      <c r="AL2218">
        <v>0</v>
      </c>
      <c r="AM2218">
        <v>2</v>
      </c>
      <c r="AN2218">
        <v>0</v>
      </c>
      <c r="AO2218">
        <v>0</v>
      </c>
      <c r="AQ2218">
        <v>1</v>
      </c>
      <c r="AR2218">
        <v>2</v>
      </c>
      <c r="AS2218">
        <v>1</v>
      </c>
      <c r="AT2218">
        <v>1</v>
      </c>
      <c r="AU2218">
        <v>2</v>
      </c>
      <c r="AV2218">
        <v>0</v>
      </c>
      <c r="BA2218" s="14" t="s">
        <v>2524</v>
      </c>
      <c r="BB2218" s="6" t="s">
        <v>1863</v>
      </c>
      <c r="BG2218" s="9"/>
      <c r="BI2218" t="s">
        <v>3146</v>
      </c>
    </row>
    <row r="2219" spans="1:61" x14ac:dyDescent="0.25">
      <c r="A2219" s="51" t="s">
        <v>658</v>
      </c>
      <c r="B2219" s="9" t="s">
        <v>775</v>
      </c>
      <c r="C2219" s="9" t="str">
        <f>VLOOKUP(Tabelle1[[#This Row],[bank_name]],list_all_banks!$B$1:$C$691,2,FALSE)</f>
        <v>FR552120222</v>
      </c>
      <c r="D2219" s="6" t="s">
        <v>776</v>
      </c>
      <c r="E2219" s="42" t="str">
        <f t="shared" si="34"/>
        <v>31.12.2013</v>
      </c>
      <c r="F2219" s="9">
        <v>2013</v>
      </c>
      <c r="G2219" s="9" t="s">
        <v>1382</v>
      </c>
      <c r="H2219" s="9" t="s">
        <v>20</v>
      </c>
      <c r="I2219" s="9">
        <v>1</v>
      </c>
      <c r="J2219" s="9">
        <v>1</v>
      </c>
      <c r="K2219" s="9" t="s">
        <v>658</v>
      </c>
      <c r="L2219" s="9">
        <v>0</v>
      </c>
      <c r="M2219" s="9" t="s">
        <v>14</v>
      </c>
      <c r="N2219" s="9" t="s">
        <v>19</v>
      </c>
      <c r="P2219" s="9">
        <v>1</v>
      </c>
      <c r="Q2219" s="9">
        <v>0</v>
      </c>
      <c r="R2219" s="9">
        <v>1</v>
      </c>
      <c r="S2219" s="9">
        <v>0</v>
      </c>
      <c r="U2219" s="9">
        <v>0</v>
      </c>
      <c r="V2219" s="9">
        <v>0</v>
      </c>
      <c r="W2219" s="9" t="s">
        <v>20</v>
      </c>
      <c r="Y2219" s="9" t="s">
        <v>154</v>
      </c>
      <c r="Z2219" s="9">
        <v>11</v>
      </c>
      <c r="AA2219" s="9">
        <v>51</v>
      </c>
      <c r="AB2219" s="9" t="s">
        <v>20</v>
      </c>
      <c r="AC2219" s="9" t="s">
        <v>20</v>
      </c>
      <c r="AD2219" s="9" t="s">
        <v>20</v>
      </c>
      <c r="AE2219" s="9" t="s">
        <v>20</v>
      </c>
      <c r="AF2219" s="9" t="s">
        <v>20</v>
      </c>
      <c r="AG2219" s="9" t="s">
        <v>20</v>
      </c>
      <c r="AH2219" s="9" t="s">
        <v>20</v>
      </c>
      <c r="AI2219" s="9" t="s">
        <v>20</v>
      </c>
      <c r="AK2219" s="9">
        <v>1</v>
      </c>
      <c r="AL2219" s="9">
        <v>0</v>
      </c>
      <c r="AM2219" s="9">
        <v>2</v>
      </c>
      <c r="AN2219" s="9">
        <v>0</v>
      </c>
      <c r="AO2219" s="9">
        <v>0</v>
      </c>
      <c r="AQ2219" s="9">
        <v>1</v>
      </c>
      <c r="AR2219" s="9">
        <v>2</v>
      </c>
      <c r="AS2219" s="9">
        <v>1</v>
      </c>
      <c r="AT2219" s="9">
        <v>1</v>
      </c>
      <c r="AU2219" s="9">
        <v>2</v>
      </c>
      <c r="AV2219" s="9">
        <v>0</v>
      </c>
      <c r="AW2219" s="9"/>
      <c r="AX2219" s="9"/>
      <c r="BA2219" s="63" t="s">
        <v>2524</v>
      </c>
      <c r="BB2219" s="6" t="s">
        <v>1863</v>
      </c>
      <c r="BG2219" s="9"/>
      <c r="BI2219" t="s">
        <v>3146</v>
      </c>
    </row>
    <row r="2220" spans="1:61" x14ac:dyDescent="0.25">
      <c r="A2220" s="23" t="s">
        <v>658</v>
      </c>
      <c r="B2220" s="9" t="s">
        <v>775</v>
      </c>
      <c r="C2220" t="str">
        <f>VLOOKUP(Tabelle1[[#This Row],[bank_name]],list_all_banks!$B$1:$C$691,2,FALSE)</f>
        <v>FR552120222</v>
      </c>
      <c r="D2220" s="6" t="s">
        <v>776</v>
      </c>
      <c r="E2220" s="42" t="str">
        <f t="shared" si="34"/>
        <v>31.12.2013</v>
      </c>
      <c r="F2220">
        <v>2013</v>
      </c>
      <c r="G2220" t="s">
        <v>1382</v>
      </c>
      <c r="H2220" t="s">
        <v>20</v>
      </c>
      <c r="I2220">
        <v>1</v>
      </c>
      <c r="J2220">
        <v>1</v>
      </c>
      <c r="K2220" t="s">
        <v>658</v>
      </c>
      <c r="L2220">
        <v>0</v>
      </c>
      <c r="M2220" t="s">
        <v>14</v>
      </c>
      <c r="N2220" t="s">
        <v>19</v>
      </c>
      <c r="P2220">
        <v>1</v>
      </c>
      <c r="Q2220">
        <v>0</v>
      </c>
      <c r="R2220">
        <v>1</v>
      </c>
      <c r="S2220">
        <v>0</v>
      </c>
      <c r="U2220">
        <v>0</v>
      </c>
      <c r="V2220">
        <v>0</v>
      </c>
      <c r="W2220" t="s">
        <v>20</v>
      </c>
      <c r="Y2220" t="s">
        <v>1675</v>
      </c>
      <c r="Z2220">
        <v>19</v>
      </c>
      <c r="AA2220">
        <v>52</v>
      </c>
      <c r="AB2220" t="s">
        <v>20</v>
      </c>
      <c r="AC2220" t="s">
        <v>20</v>
      </c>
      <c r="AD2220" t="s">
        <v>20</v>
      </c>
      <c r="AE2220" t="s">
        <v>20</v>
      </c>
      <c r="AF2220" t="s">
        <v>20</v>
      </c>
      <c r="AG2220" t="s">
        <v>20</v>
      </c>
      <c r="AH2220" t="s">
        <v>20</v>
      </c>
      <c r="AI2220" t="s">
        <v>20</v>
      </c>
      <c r="AK2220">
        <v>1</v>
      </c>
      <c r="AL2220">
        <v>0</v>
      </c>
      <c r="AM2220">
        <v>2</v>
      </c>
      <c r="AN2220">
        <v>0</v>
      </c>
      <c r="AO2220">
        <v>0</v>
      </c>
      <c r="AQ2220">
        <v>1</v>
      </c>
      <c r="AR2220">
        <v>2</v>
      </c>
      <c r="AS2220">
        <v>1</v>
      </c>
      <c r="AT2220">
        <v>1</v>
      </c>
      <c r="AU2220">
        <v>2</v>
      </c>
      <c r="AV2220">
        <v>0</v>
      </c>
      <c r="BA2220" s="14" t="s">
        <v>2524</v>
      </c>
      <c r="BB2220" s="6" t="s">
        <v>1863</v>
      </c>
      <c r="BG2220" s="9"/>
      <c r="BI2220" t="s">
        <v>3146</v>
      </c>
    </row>
    <row r="2221" spans="1:61" x14ac:dyDescent="0.25">
      <c r="A2221" s="23" t="s">
        <v>658</v>
      </c>
      <c r="B2221" t="s">
        <v>775</v>
      </c>
      <c r="C2221" t="str">
        <f>VLOOKUP(Tabelle1[[#This Row],[bank_name]],list_all_banks!$B$1:$C$691,2,FALSE)</f>
        <v>FR552120222</v>
      </c>
      <c r="D2221" s="6" t="s">
        <v>776</v>
      </c>
      <c r="E2221" s="42" t="str">
        <f t="shared" si="34"/>
        <v>31.12.2013</v>
      </c>
      <c r="F2221">
        <v>2013</v>
      </c>
      <c r="G2221" t="s">
        <v>1382</v>
      </c>
      <c r="H2221" t="s">
        <v>20</v>
      </c>
      <c r="I2221">
        <v>1</v>
      </c>
      <c r="J2221">
        <v>1</v>
      </c>
      <c r="K2221" t="s">
        <v>658</v>
      </c>
      <c r="L2221">
        <v>0</v>
      </c>
      <c r="M2221" t="s">
        <v>14</v>
      </c>
      <c r="N2221" t="s">
        <v>19</v>
      </c>
      <c r="P2221">
        <v>1</v>
      </c>
      <c r="Q2221">
        <v>0</v>
      </c>
      <c r="R2221">
        <v>1</v>
      </c>
      <c r="S2221">
        <v>0</v>
      </c>
      <c r="U2221">
        <v>0</v>
      </c>
      <c r="V2221">
        <v>0</v>
      </c>
      <c r="W2221" t="s">
        <v>20</v>
      </c>
      <c r="Y2221" t="s">
        <v>239</v>
      </c>
      <c r="Z2221">
        <v>165</v>
      </c>
      <c r="AA2221">
        <v>448</v>
      </c>
      <c r="AB2221" t="s">
        <v>20</v>
      </c>
      <c r="AC2221" t="s">
        <v>20</v>
      </c>
      <c r="AD2221" t="s">
        <v>20</v>
      </c>
      <c r="AE2221" t="s">
        <v>20</v>
      </c>
      <c r="AF2221" t="s">
        <v>20</v>
      </c>
      <c r="AG2221" t="s">
        <v>20</v>
      </c>
      <c r="AH2221" t="s">
        <v>20</v>
      </c>
      <c r="AI2221" t="s">
        <v>20</v>
      </c>
      <c r="AK2221">
        <v>1</v>
      </c>
      <c r="AL2221">
        <v>0</v>
      </c>
      <c r="AM2221">
        <v>2</v>
      </c>
      <c r="AN2221">
        <v>0</v>
      </c>
      <c r="AO2221">
        <v>0</v>
      </c>
      <c r="AQ2221">
        <v>1</v>
      </c>
      <c r="AR2221">
        <v>2</v>
      </c>
      <c r="AS2221">
        <v>1</v>
      </c>
      <c r="AT2221">
        <v>1</v>
      </c>
      <c r="AU2221">
        <v>2</v>
      </c>
      <c r="AV2221">
        <v>0</v>
      </c>
      <c r="BA2221" s="14" t="s">
        <v>2524</v>
      </c>
      <c r="BB2221" s="6" t="s">
        <v>1863</v>
      </c>
      <c r="BG2221" s="9"/>
      <c r="BI2221" t="s">
        <v>3146</v>
      </c>
    </row>
    <row r="2222" spans="1:61" x14ac:dyDescent="0.25">
      <c r="A2222" s="23" t="s">
        <v>658</v>
      </c>
      <c r="B2222" t="s">
        <v>775</v>
      </c>
      <c r="C2222" t="str">
        <f>VLOOKUP(Tabelle1[[#This Row],[bank_name]],list_all_banks!$B$1:$C$691,2,FALSE)</f>
        <v>FR552120222</v>
      </c>
      <c r="D2222" s="6" t="s">
        <v>776</v>
      </c>
      <c r="E2222" s="42" t="str">
        <f t="shared" si="34"/>
        <v>31.12.2013</v>
      </c>
      <c r="F2222">
        <v>2013</v>
      </c>
      <c r="G2222" t="s">
        <v>1382</v>
      </c>
      <c r="H2222" t="s">
        <v>20</v>
      </c>
      <c r="I2222">
        <v>1</v>
      </c>
      <c r="J2222">
        <v>1</v>
      </c>
      <c r="K2222" t="s">
        <v>658</v>
      </c>
      <c r="L2222">
        <v>0</v>
      </c>
      <c r="M2222" t="s">
        <v>14</v>
      </c>
      <c r="N2222" t="s">
        <v>19</v>
      </c>
      <c r="P2222">
        <v>1</v>
      </c>
      <c r="Q2222">
        <v>0</v>
      </c>
      <c r="R2222">
        <v>1</v>
      </c>
      <c r="S2222">
        <v>0</v>
      </c>
      <c r="U2222">
        <v>0</v>
      </c>
      <c r="V2222">
        <v>0</v>
      </c>
      <c r="W2222" t="s">
        <v>20</v>
      </c>
      <c r="Y2222" t="s">
        <v>1759</v>
      </c>
      <c r="Z2222">
        <v>11</v>
      </c>
      <c r="AA2222">
        <v>213</v>
      </c>
      <c r="AB2222" t="s">
        <v>20</v>
      </c>
      <c r="AC2222" t="s">
        <v>20</v>
      </c>
      <c r="AD2222" t="s">
        <v>20</v>
      </c>
      <c r="AE2222" t="s">
        <v>20</v>
      </c>
      <c r="AF2222" t="s">
        <v>20</v>
      </c>
      <c r="AG2222" t="s">
        <v>20</v>
      </c>
      <c r="AH2222" t="s">
        <v>20</v>
      </c>
      <c r="AI2222" t="s">
        <v>20</v>
      </c>
      <c r="AK2222">
        <v>1</v>
      </c>
      <c r="AL2222">
        <v>0</v>
      </c>
      <c r="AM2222">
        <v>2</v>
      </c>
      <c r="AN2222">
        <v>0</v>
      </c>
      <c r="AO2222">
        <v>0</v>
      </c>
      <c r="AQ2222">
        <v>1</v>
      </c>
      <c r="AR2222">
        <v>2</v>
      </c>
      <c r="AS2222">
        <v>1</v>
      </c>
      <c r="AT2222">
        <v>1</v>
      </c>
      <c r="AU2222">
        <v>2</v>
      </c>
      <c r="AV2222">
        <v>0</v>
      </c>
      <c r="BA2222" s="14" t="s">
        <v>2524</v>
      </c>
      <c r="BB2222" s="6" t="s">
        <v>1863</v>
      </c>
      <c r="BG2222" s="9"/>
      <c r="BI2222" t="s">
        <v>3146</v>
      </c>
    </row>
    <row r="2223" spans="1:61" x14ac:dyDescent="0.25">
      <c r="A2223" s="23" t="s">
        <v>658</v>
      </c>
      <c r="B2223" t="s">
        <v>775</v>
      </c>
      <c r="C2223" t="str">
        <f>VLOOKUP(Tabelle1[[#This Row],[bank_name]],list_all_banks!$B$1:$C$691,2,FALSE)</f>
        <v>FR552120222</v>
      </c>
      <c r="D2223" s="6" t="s">
        <v>776</v>
      </c>
      <c r="E2223" s="42" t="str">
        <f t="shared" si="34"/>
        <v>31.12.2013</v>
      </c>
      <c r="F2223">
        <v>2013</v>
      </c>
      <c r="G2223" t="s">
        <v>1382</v>
      </c>
      <c r="H2223" t="s">
        <v>20</v>
      </c>
      <c r="I2223">
        <v>1</v>
      </c>
      <c r="J2223">
        <v>1</v>
      </c>
      <c r="K2223" t="s">
        <v>658</v>
      </c>
      <c r="L2223">
        <v>0</v>
      </c>
      <c r="M2223" t="s">
        <v>14</v>
      </c>
      <c r="N2223" t="s">
        <v>19</v>
      </c>
      <c r="P2223">
        <v>1</v>
      </c>
      <c r="Q2223">
        <v>0</v>
      </c>
      <c r="R2223">
        <v>1</v>
      </c>
      <c r="S2223">
        <v>0</v>
      </c>
      <c r="U2223">
        <v>0</v>
      </c>
      <c r="V2223">
        <v>0</v>
      </c>
      <c r="W2223" t="s">
        <v>20</v>
      </c>
      <c r="Y2223" t="s">
        <v>1760</v>
      </c>
      <c r="Z2223">
        <v>17</v>
      </c>
      <c r="AA2223" t="s">
        <v>20</v>
      </c>
      <c r="AB2223" t="s">
        <v>20</v>
      </c>
      <c r="AC2223" t="s">
        <v>20</v>
      </c>
      <c r="AD2223" t="s">
        <v>20</v>
      </c>
      <c r="AE2223" t="s">
        <v>20</v>
      </c>
      <c r="AF2223" t="s">
        <v>20</v>
      </c>
      <c r="AG2223" t="s">
        <v>20</v>
      </c>
      <c r="AH2223" t="s">
        <v>20</v>
      </c>
      <c r="AI2223" t="s">
        <v>20</v>
      </c>
      <c r="AK2223">
        <v>1</v>
      </c>
      <c r="AL2223">
        <v>0</v>
      </c>
      <c r="AM2223">
        <v>2</v>
      </c>
      <c r="AN2223">
        <v>0</v>
      </c>
      <c r="AO2223">
        <v>0</v>
      </c>
      <c r="AQ2223">
        <v>1</v>
      </c>
      <c r="AR2223">
        <v>2</v>
      </c>
      <c r="AS2223">
        <v>1</v>
      </c>
      <c r="AT2223">
        <v>1</v>
      </c>
      <c r="AU2223">
        <v>2</v>
      </c>
      <c r="AV2223">
        <v>0</v>
      </c>
      <c r="BA2223" s="14" t="s">
        <v>2524</v>
      </c>
      <c r="BB2223" s="6" t="s">
        <v>1863</v>
      </c>
      <c r="BG2223" s="9"/>
      <c r="BI2223" t="s">
        <v>3146</v>
      </c>
    </row>
    <row r="2224" spans="1:61" x14ac:dyDescent="0.25">
      <c r="A2224" s="51" t="s">
        <v>658</v>
      </c>
      <c r="B2224" s="9" t="s">
        <v>775</v>
      </c>
      <c r="C2224" s="9" t="str">
        <f>VLOOKUP(Tabelle1[[#This Row],[bank_name]],list_all_banks!$B$1:$C$691,2,FALSE)</f>
        <v>FR552120222</v>
      </c>
      <c r="D2224" s="6" t="s">
        <v>776</v>
      </c>
      <c r="E2224" s="42" t="str">
        <f t="shared" si="34"/>
        <v>31.12.2013</v>
      </c>
      <c r="F2224" s="9">
        <v>2013</v>
      </c>
      <c r="G2224" s="9" t="s">
        <v>1382</v>
      </c>
      <c r="H2224" s="9" t="s">
        <v>20</v>
      </c>
      <c r="I2224" s="9">
        <v>1</v>
      </c>
      <c r="J2224" s="9">
        <v>1</v>
      </c>
      <c r="K2224" s="9" t="s">
        <v>658</v>
      </c>
      <c r="L2224" s="9">
        <v>0</v>
      </c>
      <c r="M2224" s="9" t="s">
        <v>14</v>
      </c>
      <c r="N2224" s="9" t="s">
        <v>19</v>
      </c>
      <c r="P2224" s="9">
        <v>1</v>
      </c>
      <c r="Q2224" s="9">
        <v>0</v>
      </c>
      <c r="R2224" s="9">
        <v>1</v>
      </c>
      <c r="S2224" s="9">
        <v>0</v>
      </c>
      <c r="U2224" s="9">
        <v>0</v>
      </c>
      <c r="V2224" s="9">
        <v>0</v>
      </c>
      <c r="W2224" s="9" t="s">
        <v>20</v>
      </c>
      <c r="Y2224" s="9" t="s">
        <v>1677</v>
      </c>
      <c r="Z2224" s="9">
        <v>206</v>
      </c>
      <c r="AA2224" s="9">
        <v>1184</v>
      </c>
      <c r="AB2224" s="9" t="s">
        <v>20</v>
      </c>
      <c r="AC2224" s="9" t="s">
        <v>20</v>
      </c>
      <c r="AD2224" s="9" t="s">
        <v>20</v>
      </c>
      <c r="AE2224" s="9" t="s">
        <v>20</v>
      </c>
      <c r="AF2224" s="9" t="s">
        <v>20</v>
      </c>
      <c r="AG2224" s="9" t="s">
        <v>20</v>
      </c>
      <c r="AH2224" s="9" t="s">
        <v>20</v>
      </c>
      <c r="AI2224" s="9" t="s">
        <v>20</v>
      </c>
      <c r="AK2224" s="9">
        <v>1</v>
      </c>
      <c r="AL2224" s="9">
        <v>0</v>
      </c>
      <c r="AM2224" s="9">
        <v>2</v>
      </c>
      <c r="AN2224" s="9">
        <v>0</v>
      </c>
      <c r="AO2224" s="9">
        <v>0</v>
      </c>
      <c r="AQ2224" s="9">
        <v>1</v>
      </c>
      <c r="AR2224" s="9">
        <v>2</v>
      </c>
      <c r="AS2224" s="9">
        <v>1</v>
      </c>
      <c r="AT2224" s="9">
        <v>1</v>
      </c>
      <c r="AU2224" s="9">
        <v>2</v>
      </c>
      <c r="AV2224" s="9">
        <v>0</v>
      </c>
      <c r="AW2224" s="9"/>
      <c r="AX2224" s="9"/>
      <c r="BA2224" s="63" t="s">
        <v>2524</v>
      </c>
      <c r="BB2224" s="6" t="s">
        <v>1863</v>
      </c>
      <c r="BG2224" s="9"/>
      <c r="BI2224" t="s">
        <v>3146</v>
      </c>
    </row>
    <row r="2225" spans="1:61" x14ac:dyDescent="0.25">
      <c r="A2225" s="23" t="s">
        <v>658</v>
      </c>
      <c r="B2225" t="s">
        <v>775</v>
      </c>
      <c r="C2225" t="str">
        <f>VLOOKUP(Tabelle1[[#This Row],[bank_name]],list_all_banks!$B$1:$C$691,2,FALSE)</f>
        <v>FR552120222</v>
      </c>
      <c r="D2225" s="6" t="s">
        <v>776</v>
      </c>
      <c r="E2225" s="42" t="str">
        <f t="shared" si="34"/>
        <v>31.12.2013</v>
      </c>
      <c r="F2225">
        <v>2013</v>
      </c>
      <c r="G2225" t="s">
        <v>1382</v>
      </c>
      <c r="H2225" t="s">
        <v>20</v>
      </c>
      <c r="I2225">
        <v>1</v>
      </c>
      <c r="J2225">
        <v>1</v>
      </c>
      <c r="K2225" t="s">
        <v>658</v>
      </c>
      <c r="L2225">
        <v>0</v>
      </c>
      <c r="M2225" t="s">
        <v>14</v>
      </c>
      <c r="N2225" t="s">
        <v>19</v>
      </c>
      <c r="P2225">
        <v>1</v>
      </c>
      <c r="Q2225">
        <v>0</v>
      </c>
      <c r="R2225">
        <v>1</v>
      </c>
      <c r="S2225">
        <v>0</v>
      </c>
      <c r="U2225">
        <v>0</v>
      </c>
      <c r="V2225">
        <v>0</v>
      </c>
      <c r="W2225" t="s">
        <v>20</v>
      </c>
      <c r="Y2225" t="s">
        <v>264</v>
      </c>
      <c r="Z2225">
        <v>84</v>
      </c>
      <c r="AA2225">
        <v>1506</v>
      </c>
      <c r="AB2225" t="s">
        <v>20</v>
      </c>
      <c r="AC2225" t="s">
        <v>20</v>
      </c>
      <c r="AD2225" t="s">
        <v>20</v>
      </c>
      <c r="AE2225" t="s">
        <v>20</v>
      </c>
      <c r="AF2225" t="s">
        <v>20</v>
      </c>
      <c r="AG2225" t="s">
        <v>20</v>
      </c>
      <c r="AH2225" t="s">
        <v>20</v>
      </c>
      <c r="AI2225" t="s">
        <v>20</v>
      </c>
      <c r="AK2225">
        <v>1</v>
      </c>
      <c r="AL2225">
        <v>0</v>
      </c>
      <c r="AM2225">
        <v>2</v>
      </c>
      <c r="AN2225">
        <v>0</v>
      </c>
      <c r="AO2225">
        <v>0</v>
      </c>
      <c r="AQ2225">
        <v>1</v>
      </c>
      <c r="AR2225">
        <v>2</v>
      </c>
      <c r="AS2225">
        <v>1</v>
      </c>
      <c r="AT2225">
        <v>1</v>
      </c>
      <c r="AU2225">
        <v>2</v>
      </c>
      <c r="AV2225">
        <v>0</v>
      </c>
      <c r="BA2225" s="14" t="s">
        <v>2524</v>
      </c>
      <c r="BB2225" s="6" t="s">
        <v>1863</v>
      </c>
      <c r="BG2225" s="9"/>
      <c r="BI2225" t="s">
        <v>3146</v>
      </c>
    </row>
    <row r="2226" spans="1:61" x14ac:dyDescent="0.25">
      <c r="A2226" s="23" t="s">
        <v>658</v>
      </c>
      <c r="B2226" t="s">
        <v>775</v>
      </c>
      <c r="C2226" t="str">
        <f>VLOOKUP(Tabelle1[[#This Row],[bank_name]],list_all_banks!$B$1:$C$691,2,FALSE)</f>
        <v>FR552120222</v>
      </c>
      <c r="D2226" s="6" t="s">
        <v>776</v>
      </c>
      <c r="E2226" s="42" t="str">
        <f t="shared" si="34"/>
        <v>31.12.2013</v>
      </c>
      <c r="F2226">
        <v>2013</v>
      </c>
      <c r="G2226" t="s">
        <v>1382</v>
      </c>
      <c r="H2226" t="s">
        <v>20</v>
      </c>
      <c r="I2226">
        <v>1</v>
      </c>
      <c r="J2226">
        <v>1</v>
      </c>
      <c r="K2226" t="s">
        <v>658</v>
      </c>
      <c r="L2226">
        <v>0</v>
      </c>
      <c r="M2226" t="s">
        <v>14</v>
      </c>
      <c r="N2226" t="s">
        <v>19</v>
      </c>
      <c r="P2226">
        <v>1</v>
      </c>
      <c r="Q2226">
        <v>0</v>
      </c>
      <c r="R2226">
        <v>1</v>
      </c>
      <c r="S2226">
        <v>0</v>
      </c>
      <c r="U2226">
        <v>0</v>
      </c>
      <c r="V2226">
        <v>0</v>
      </c>
      <c r="W2226" t="s">
        <v>20</v>
      </c>
      <c r="Y2226" t="s">
        <v>1761</v>
      </c>
      <c r="Z2226">
        <v>26</v>
      </c>
      <c r="AA2226">
        <v>225</v>
      </c>
      <c r="AB2226" t="s">
        <v>20</v>
      </c>
      <c r="AC2226" t="s">
        <v>20</v>
      </c>
      <c r="AD2226" t="s">
        <v>20</v>
      </c>
      <c r="AE2226" t="s">
        <v>20</v>
      </c>
      <c r="AF2226" t="s">
        <v>20</v>
      </c>
      <c r="AG2226" t="s">
        <v>20</v>
      </c>
      <c r="AH2226" t="s">
        <v>20</v>
      </c>
      <c r="AI2226" t="s">
        <v>20</v>
      </c>
      <c r="AK2226">
        <v>1</v>
      </c>
      <c r="AL2226">
        <v>0</v>
      </c>
      <c r="AM2226">
        <v>2</v>
      </c>
      <c r="AN2226">
        <v>0</v>
      </c>
      <c r="AO2226">
        <v>0</v>
      </c>
      <c r="AQ2226">
        <v>1</v>
      </c>
      <c r="AR2226">
        <v>2</v>
      </c>
      <c r="AS2226">
        <v>1</v>
      </c>
      <c r="AT2226">
        <v>1</v>
      </c>
      <c r="AU2226">
        <v>2</v>
      </c>
      <c r="AV2226">
        <v>0</v>
      </c>
      <c r="BA2226" s="14" t="s">
        <v>2524</v>
      </c>
      <c r="BB2226" s="6" t="s">
        <v>1863</v>
      </c>
      <c r="BC2226" s="9"/>
      <c r="BD2226" s="9"/>
      <c r="BE2226" s="9"/>
      <c r="BF2226" s="9"/>
      <c r="BG2226" s="9"/>
      <c r="BI2226" t="s">
        <v>3146</v>
      </c>
    </row>
    <row r="2227" spans="1:61" x14ac:dyDescent="0.25">
      <c r="A2227" s="23" t="s">
        <v>658</v>
      </c>
      <c r="B2227" t="s">
        <v>775</v>
      </c>
      <c r="C2227" t="str">
        <f>VLOOKUP(Tabelle1[[#This Row],[bank_name]],list_all_banks!$B$1:$C$691,2,FALSE)</f>
        <v>FR552120222</v>
      </c>
      <c r="D2227" s="6" t="s">
        <v>776</v>
      </c>
      <c r="E2227" s="42" t="str">
        <f t="shared" si="34"/>
        <v>31.12.2013</v>
      </c>
      <c r="F2227">
        <v>2013</v>
      </c>
      <c r="G2227" t="s">
        <v>1382</v>
      </c>
      <c r="H2227" t="s">
        <v>20</v>
      </c>
      <c r="I2227">
        <v>1</v>
      </c>
      <c r="J2227">
        <v>1</v>
      </c>
      <c r="K2227" t="s">
        <v>658</v>
      </c>
      <c r="L2227">
        <v>0</v>
      </c>
      <c r="M2227" t="s">
        <v>14</v>
      </c>
      <c r="N2227" t="s">
        <v>19</v>
      </c>
      <c r="P2227">
        <v>1</v>
      </c>
      <c r="Q2227">
        <v>0</v>
      </c>
      <c r="R2227">
        <v>1</v>
      </c>
      <c r="S2227">
        <v>0</v>
      </c>
      <c r="U2227">
        <v>0</v>
      </c>
      <c r="V2227">
        <v>0</v>
      </c>
      <c r="W2227" t="s">
        <v>20</v>
      </c>
      <c r="Y2227" t="s">
        <v>1745</v>
      </c>
      <c r="Z2227">
        <v>70</v>
      </c>
      <c r="AA2227">
        <v>625</v>
      </c>
      <c r="AB2227" t="s">
        <v>20</v>
      </c>
      <c r="AC2227" t="s">
        <v>20</v>
      </c>
      <c r="AD2227" t="s">
        <v>20</v>
      </c>
      <c r="AE2227" t="s">
        <v>20</v>
      </c>
      <c r="AF2227" t="s">
        <v>20</v>
      </c>
      <c r="AG2227" t="s">
        <v>20</v>
      </c>
      <c r="AH2227" t="s">
        <v>20</v>
      </c>
      <c r="AI2227" t="s">
        <v>20</v>
      </c>
      <c r="AK2227">
        <v>1</v>
      </c>
      <c r="AL2227">
        <v>0</v>
      </c>
      <c r="AM2227">
        <v>2</v>
      </c>
      <c r="AN2227">
        <v>0</v>
      </c>
      <c r="AO2227">
        <v>0</v>
      </c>
      <c r="AQ2227">
        <v>1</v>
      </c>
      <c r="AR2227">
        <v>2</v>
      </c>
      <c r="AS2227">
        <v>1</v>
      </c>
      <c r="AT2227">
        <v>1</v>
      </c>
      <c r="AU2227">
        <v>2</v>
      </c>
      <c r="AV2227">
        <v>0</v>
      </c>
      <c r="BA2227" s="14" t="s">
        <v>2524</v>
      </c>
      <c r="BB2227" s="6" t="s">
        <v>1863</v>
      </c>
      <c r="BG2227" s="9"/>
      <c r="BI2227" t="s">
        <v>3146</v>
      </c>
    </row>
    <row r="2228" spans="1:61" x14ac:dyDescent="0.25">
      <c r="A2228" s="23" t="s">
        <v>658</v>
      </c>
      <c r="B2228" t="s">
        <v>775</v>
      </c>
      <c r="C2228" t="str">
        <f>VLOOKUP(Tabelle1[[#This Row],[bank_name]],list_all_banks!$B$1:$C$691,2,FALSE)</f>
        <v>FR552120222</v>
      </c>
      <c r="D2228" s="6" t="s">
        <v>776</v>
      </c>
      <c r="E2228" s="42" t="str">
        <f t="shared" si="34"/>
        <v>31.12.2013</v>
      </c>
      <c r="F2228">
        <v>2013</v>
      </c>
      <c r="G2228" t="s">
        <v>1382</v>
      </c>
      <c r="H2228" t="s">
        <v>20</v>
      </c>
      <c r="I2228">
        <v>1</v>
      </c>
      <c r="J2228">
        <v>1</v>
      </c>
      <c r="K2228" t="s">
        <v>658</v>
      </c>
      <c r="L2228">
        <v>0</v>
      </c>
      <c r="M2228" t="s">
        <v>14</v>
      </c>
      <c r="N2228" t="s">
        <v>19</v>
      </c>
      <c r="P2228">
        <v>1</v>
      </c>
      <c r="Q2228">
        <v>0</v>
      </c>
      <c r="R2228">
        <v>1</v>
      </c>
      <c r="S2228">
        <v>0</v>
      </c>
      <c r="U2228">
        <v>0</v>
      </c>
      <c r="V2228">
        <v>0</v>
      </c>
      <c r="W2228" t="s">
        <v>20</v>
      </c>
      <c r="Y2228" t="s">
        <v>1678</v>
      </c>
      <c r="Z2228">
        <v>75</v>
      </c>
      <c r="AA2228">
        <v>89</v>
      </c>
      <c r="AB2228" t="s">
        <v>20</v>
      </c>
      <c r="AC2228" t="s">
        <v>20</v>
      </c>
      <c r="AD2228" t="s">
        <v>20</v>
      </c>
      <c r="AE2228" t="s">
        <v>20</v>
      </c>
      <c r="AF2228" t="s">
        <v>20</v>
      </c>
      <c r="AG2228" t="s">
        <v>20</v>
      </c>
      <c r="AH2228" t="s">
        <v>20</v>
      </c>
      <c r="AI2228" t="s">
        <v>20</v>
      </c>
      <c r="AK2228">
        <v>1</v>
      </c>
      <c r="AL2228">
        <v>0</v>
      </c>
      <c r="AM2228">
        <v>2</v>
      </c>
      <c r="AN2228">
        <v>0</v>
      </c>
      <c r="AO2228">
        <v>0</v>
      </c>
      <c r="AQ2228">
        <v>1</v>
      </c>
      <c r="AR2228">
        <v>2</v>
      </c>
      <c r="AS2228">
        <v>1</v>
      </c>
      <c r="AT2228">
        <v>1</v>
      </c>
      <c r="AU2228">
        <v>2</v>
      </c>
      <c r="AV2228">
        <v>0</v>
      </c>
      <c r="BA2228" s="14" t="s">
        <v>2524</v>
      </c>
      <c r="BB2228" s="6" t="s">
        <v>1863</v>
      </c>
      <c r="BG2228" s="9"/>
      <c r="BI2228" t="s">
        <v>3146</v>
      </c>
    </row>
    <row r="2229" spans="1:61" x14ac:dyDescent="0.25">
      <c r="A2229" s="23" t="s">
        <v>658</v>
      </c>
      <c r="B2229" t="s">
        <v>775</v>
      </c>
      <c r="C2229" t="str">
        <f>VLOOKUP(Tabelle1[[#This Row],[bank_name]],list_all_banks!$B$1:$C$691,2,FALSE)</f>
        <v>FR552120222</v>
      </c>
      <c r="D2229" s="6" t="s">
        <v>776</v>
      </c>
      <c r="E2229" s="42" t="str">
        <f t="shared" ref="E2229:E2292" si="35">CONCATENATE($E$2,F2229)</f>
        <v>31.12.2013</v>
      </c>
      <c r="F2229">
        <v>2013</v>
      </c>
      <c r="G2229" t="s">
        <v>1382</v>
      </c>
      <c r="H2229" t="s">
        <v>20</v>
      </c>
      <c r="I2229">
        <v>1</v>
      </c>
      <c r="J2229">
        <v>1</v>
      </c>
      <c r="K2229" t="s">
        <v>658</v>
      </c>
      <c r="L2229">
        <v>0</v>
      </c>
      <c r="M2229" t="s">
        <v>14</v>
      </c>
      <c r="N2229" t="s">
        <v>19</v>
      </c>
      <c r="P2229">
        <v>1</v>
      </c>
      <c r="Q2229">
        <v>0</v>
      </c>
      <c r="R2229">
        <v>1</v>
      </c>
      <c r="S2229">
        <v>0</v>
      </c>
      <c r="U2229">
        <v>0</v>
      </c>
      <c r="V2229">
        <v>0</v>
      </c>
      <c r="W2229" t="s">
        <v>20</v>
      </c>
      <c r="Y2229" t="s">
        <v>1660</v>
      </c>
      <c r="Z2229">
        <v>81</v>
      </c>
      <c r="AA2229">
        <v>551</v>
      </c>
      <c r="AB2229" t="s">
        <v>20</v>
      </c>
      <c r="AC2229" t="s">
        <v>20</v>
      </c>
      <c r="AD2229" t="s">
        <v>20</v>
      </c>
      <c r="AE2229" t="s">
        <v>20</v>
      </c>
      <c r="AF2229" t="s">
        <v>20</v>
      </c>
      <c r="AG2229" t="s">
        <v>20</v>
      </c>
      <c r="AH2229" t="s">
        <v>20</v>
      </c>
      <c r="AI2229" t="s">
        <v>20</v>
      </c>
      <c r="AK2229">
        <v>1</v>
      </c>
      <c r="AL2229">
        <v>0</v>
      </c>
      <c r="AM2229">
        <v>2</v>
      </c>
      <c r="AN2229">
        <v>0</v>
      </c>
      <c r="AO2229">
        <v>0</v>
      </c>
      <c r="AQ2229">
        <v>1</v>
      </c>
      <c r="AR2229">
        <v>2</v>
      </c>
      <c r="AS2229">
        <v>1</v>
      </c>
      <c r="AT2229">
        <v>1</v>
      </c>
      <c r="AU2229">
        <v>2</v>
      </c>
      <c r="AV2229">
        <v>0</v>
      </c>
      <c r="BA2229" s="14" t="s">
        <v>2524</v>
      </c>
      <c r="BB2229" s="6" t="s">
        <v>1863</v>
      </c>
      <c r="BG2229" s="9"/>
      <c r="BI2229" t="s">
        <v>3146</v>
      </c>
    </row>
    <row r="2230" spans="1:61" x14ac:dyDescent="0.25">
      <c r="A2230" s="23" t="s">
        <v>658</v>
      </c>
      <c r="B2230" t="s">
        <v>775</v>
      </c>
      <c r="C2230" t="str">
        <f>VLOOKUP(Tabelle1[[#This Row],[bank_name]],list_all_banks!$B$1:$C$691,2,FALSE)</f>
        <v>FR552120222</v>
      </c>
      <c r="D2230" s="6" t="s">
        <v>776</v>
      </c>
      <c r="E2230" s="42" t="str">
        <f t="shared" si="35"/>
        <v>31.12.2013</v>
      </c>
      <c r="F2230">
        <v>2013</v>
      </c>
      <c r="G2230" t="s">
        <v>1382</v>
      </c>
      <c r="H2230" t="s">
        <v>20</v>
      </c>
      <c r="I2230">
        <v>1</v>
      </c>
      <c r="J2230">
        <v>1</v>
      </c>
      <c r="K2230" t="s">
        <v>658</v>
      </c>
      <c r="L2230">
        <v>0</v>
      </c>
      <c r="M2230" t="s">
        <v>14</v>
      </c>
      <c r="N2230" t="s">
        <v>19</v>
      </c>
      <c r="P2230">
        <v>1</v>
      </c>
      <c r="Q2230">
        <v>0</v>
      </c>
      <c r="R2230">
        <v>1</v>
      </c>
      <c r="S2230">
        <v>0</v>
      </c>
      <c r="U2230">
        <v>0</v>
      </c>
      <c r="V2230">
        <v>0</v>
      </c>
      <c r="W2230" t="s">
        <v>20</v>
      </c>
      <c r="Y2230" t="s">
        <v>277</v>
      </c>
      <c r="Z2230">
        <v>0</v>
      </c>
      <c r="AA2230">
        <v>3</v>
      </c>
      <c r="AB2230" t="s">
        <v>20</v>
      </c>
      <c r="AC2230" t="s">
        <v>20</v>
      </c>
      <c r="AD2230" t="s">
        <v>20</v>
      </c>
      <c r="AE2230" t="s">
        <v>20</v>
      </c>
      <c r="AF2230" t="s">
        <v>20</v>
      </c>
      <c r="AG2230" t="s">
        <v>20</v>
      </c>
      <c r="AH2230" t="s">
        <v>20</v>
      </c>
      <c r="AI2230" t="s">
        <v>20</v>
      </c>
      <c r="AK2230">
        <v>1</v>
      </c>
      <c r="AL2230">
        <v>0</v>
      </c>
      <c r="AM2230">
        <v>2</v>
      </c>
      <c r="AN2230">
        <v>0</v>
      </c>
      <c r="AO2230">
        <v>0</v>
      </c>
      <c r="AQ2230">
        <v>1</v>
      </c>
      <c r="AR2230">
        <v>2</v>
      </c>
      <c r="AS2230">
        <v>1</v>
      </c>
      <c r="AT2230">
        <v>1</v>
      </c>
      <c r="AU2230">
        <v>2</v>
      </c>
      <c r="AV2230">
        <v>0</v>
      </c>
      <c r="BA2230" s="14" t="s">
        <v>2524</v>
      </c>
      <c r="BB2230" s="6" t="s">
        <v>1863</v>
      </c>
      <c r="BG2230" s="9"/>
      <c r="BI2230" t="s">
        <v>3146</v>
      </c>
    </row>
    <row r="2231" spans="1:61" x14ac:dyDescent="0.25">
      <c r="A2231" s="23" t="s">
        <v>658</v>
      </c>
      <c r="B2231" t="s">
        <v>775</v>
      </c>
      <c r="C2231" t="str">
        <f>VLOOKUP(Tabelle1[[#This Row],[bank_name]],list_all_banks!$B$1:$C$691,2,FALSE)</f>
        <v>FR552120222</v>
      </c>
      <c r="D2231" s="6" t="s">
        <v>776</v>
      </c>
      <c r="E2231" s="42" t="str">
        <f t="shared" si="35"/>
        <v>31.12.2013</v>
      </c>
      <c r="F2231">
        <v>2013</v>
      </c>
      <c r="G2231" t="s">
        <v>1382</v>
      </c>
      <c r="H2231" t="s">
        <v>20</v>
      </c>
      <c r="I2231">
        <v>1</v>
      </c>
      <c r="J2231">
        <v>1</v>
      </c>
      <c r="K2231" t="s">
        <v>658</v>
      </c>
      <c r="L2231">
        <v>0</v>
      </c>
      <c r="M2231" t="s">
        <v>14</v>
      </c>
      <c r="N2231" t="s">
        <v>19</v>
      </c>
      <c r="P2231">
        <v>1</v>
      </c>
      <c r="Q2231">
        <v>0</v>
      </c>
      <c r="R2231">
        <v>1</v>
      </c>
      <c r="S2231">
        <v>0</v>
      </c>
      <c r="U2231">
        <v>0</v>
      </c>
      <c r="V2231">
        <v>0</v>
      </c>
      <c r="W2231" t="s">
        <v>20</v>
      </c>
      <c r="Y2231" t="s">
        <v>1697</v>
      </c>
      <c r="Z2231">
        <v>50</v>
      </c>
      <c r="AA2231">
        <v>123</v>
      </c>
      <c r="AB2231" t="s">
        <v>20</v>
      </c>
      <c r="AC2231" t="s">
        <v>20</v>
      </c>
      <c r="AD2231" t="s">
        <v>20</v>
      </c>
      <c r="AE2231" t="s">
        <v>20</v>
      </c>
      <c r="AF2231" t="s">
        <v>20</v>
      </c>
      <c r="AG2231" t="s">
        <v>20</v>
      </c>
      <c r="AH2231" t="s">
        <v>20</v>
      </c>
      <c r="AI2231" t="s">
        <v>20</v>
      </c>
      <c r="AK2231">
        <v>1</v>
      </c>
      <c r="AL2231">
        <v>0</v>
      </c>
      <c r="AM2231">
        <v>2</v>
      </c>
      <c r="AN2231">
        <v>0</v>
      </c>
      <c r="AO2231">
        <v>0</v>
      </c>
      <c r="AQ2231">
        <v>1</v>
      </c>
      <c r="AR2231">
        <v>2</v>
      </c>
      <c r="AS2231">
        <v>1</v>
      </c>
      <c r="AT2231">
        <v>1</v>
      </c>
      <c r="AU2231">
        <v>2</v>
      </c>
      <c r="AV2231">
        <v>0</v>
      </c>
      <c r="BA2231" s="14" t="s">
        <v>2524</v>
      </c>
      <c r="BB2231" s="6" t="s">
        <v>1863</v>
      </c>
      <c r="BG2231" s="9"/>
      <c r="BI2231" t="s">
        <v>3146</v>
      </c>
    </row>
    <row r="2232" spans="1:61" x14ac:dyDescent="0.25">
      <c r="A2232" s="23" t="s">
        <v>658</v>
      </c>
      <c r="B2232" t="s">
        <v>775</v>
      </c>
      <c r="C2232" t="str">
        <f>VLOOKUP(Tabelle1[[#This Row],[bank_name]],list_all_banks!$B$1:$C$691,2,FALSE)</f>
        <v>FR552120222</v>
      </c>
      <c r="D2232" s="6" t="s">
        <v>776</v>
      </c>
      <c r="E2232" s="42" t="str">
        <f t="shared" si="35"/>
        <v>31.12.2013</v>
      </c>
      <c r="F2232">
        <v>2013</v>
      </c>
      <c r="G2232" t="s">
        <v>1382</v>
      </c>
      <c r="H2232" t="s">
        <v>20</v>
      </c>
      <c r="I2232">
        <v>1</v>
      </c>
      <c r="J2232">
        <v>1</v>
      </c>
      <c r="K2232" t="s">
        <v>658</v>
      </c>
      <c r="L2232">
        <v>0</v>
      </c>
      <c r="M2232" t="s">
        <v>14</v>
      </c>
      <c r="N2232" t="s">
        <v>19</v>
      </c>
      <c r="P2232">
        <v>1</v>
      </c>
      <c r="Q2232">
        <v>0</v>
      </c>
      <c r="R2232">
        <v>1</v>
      </c>
      <c r="S2232">
        <v>0</v>
      </c>
      <c r="U2232">
        <v>0</v>
      </c>
      <c r="V2232">
        <v>0</v>
      </c>
      <c r="W2232" t="s">
        <v>20</v>
      </c>
      <c r="Y2232" t="s">
        <v>1762</v>
      </c>
      <c r="Z2232">
        <v>94</v>
      </c>
      <c r="AA2232">
        <v>1111</v>
      </c>
      <c r="AB2232" t="s">
        <v>20</v>
      </c>
      <c r="AC2232" t="s">
        <v>20</v>
      </c>
      <c r="AD2232" t="s">
        <v>20</v>
      </c>
      <c r="AE2232" t="s">
        <v>20</v>
      </c>
      <c r="AF2232" t="s">
        <v>20</v>
      </c>
      <c r="AG2232" t="s">
        <v>20</v>
      </c>
      <c r="AH2232" t="s">
        <v>20</v>
      </c>
      <c r="AI2232" t="s">
        <v>20</v>
      </c>
      <c r="AK2232">
        <v>1</v>
      </c>
      <c r="AL2232">
        <v>0</v>
      </c>
      <c r="AM2232">
        <v>2</v>
      </c>
      <c r="AN2232">
        <v>0</v>
      </c>
      <c r="AO2232">
        <v>0</v>
      </c>
      <c r="AQ2232">
        <v>1</v>
      </c>
      <c r="AR2232">
        <v>2</v>
      </c>
      <c r="AS2232">
        <v>1</v>
      </c>
      <c r="AT2232">
        <v>1</v>
      </c>
      <c r="AU2232">
        <v>2</v>
      </c>
      <c r="AV2232">
        <v>0</v>
      </c>
      <c r="BA2232" s="14" t="s">
        <v>2524</v>
      </c>
      <c r="BB2232" s="6" t="s">
        <v>1863</v>
      </c>
      <c r="BG2232" s="9"/>
      <c r="BI2232" t="s">
        <v>3146</v>
      </c>
    </row>
    <row r="2233" spans="1:61" x14ac:dyDescent="0.25">
      <c r="A2233" s="23" t="s">
        <v>658</v>
      </c>
      <c r="B2233" t="s">
        <v>775</v>
      </c>
      <c r="C2233" t="str">
        <f>VLOOKUP(Tabelle1[[#This Row],[bank_name]],list_all_banks!$B$1:$C$691,2,FALSE)</f>
        <v>FR552120222</v>
      </c>
      <c r="D2233" s="6" t="s">
        <v>776</v>
      </c>
      <c r="E2233" s="42" t="str">
        <f t="shared" si="35"/>
        <v>31.12.2013</v>
      </c>
      <c r="F2233">
        <v>2013</v>
      </c>
      <c r="G2233" t="s">
        <v>1382</v>
      </c>
      <c r="H2233" t="s">
        <v>20</v>
      </c>
      <c r="I2233">
        <v>1</v>
      </c>
      <c r="J2233">
        <v>1</v>
      </c>
      <c r="K2233" t="s">
        <v>658</v>
      </c>
      <c r="L2233">
        <v>0</v>
      </c>
      <c r="M2233" t="s">
        <v>14</v>
      </c>
      <c r="N2233" t="s">
        <v>19</v>
      </c>
      <c r="P2233">
        <v>1</v>
      </c>
      <c r="Q2233">
        <v>0</v>
      </c>
      <c r="R2233">
        <v>1</v>
      </c>
      <c r="S2233">
        <v>0</v>
      </c>
      <c r="U2233">
        <v>0</v>
      </c>
      <c r="V2233">
        <v>0</v>
      </c>
      <c r="W2233" t="s">
        <v>20</v>
      </c>
      <c r="Y2233" t="s">
        <v>980</v>
      </c>
      <c r="Z2233">
        <v>140</v>
      </c>
      <c r="AA2233">
        <v>1502</v>
      </c>
      <c r="AB2233" t="s">
        <v>20</v>
      </c>
      <c r="AC2233" t="s">
        <v>20</v>
      </c>
      <c r="AD2233" t="s">
        <v>20</v>
      </c>
      <c r="AE2233" t="s">
        <v>20</v>
      </c>
      <c r="AF2233" t="s">
        <v>20</v>
      </c>
      <c r="AG2233" t="s">
        <v>20</v>
      </c>
      <c r="AH2233" t="s">
        <v>20</v>
      </c>
      <c r="AI2233" t="s">
        <v>20</v>
      </c>
      <c r="AK2233">
        <v>1</v>
      </c>
      <c r="AL2233">
        <v>0</v>
      </c>
      <c r="AM2233">
        <v>2</v>
      </c>
      <c r="AN2233">
        <v>0</v>
      </c>
      <c r="AO2233">
        <v>0</v>
      </c>
      <c r="AQ2233">
        <v>1</v>
      </c>
      <c r="AR2233">
        <v>2</v>
      </c>
      <c r="AS2233">
        <v>1</v>
      </c>
      <c r="AT2233">
        <v>1</v>
      </c>
      <c r="AU2233">
        <v>2</v>
      </c>
      <c r="AV2233">
        <v>0</v>
      </c>
      <c r="BA2233" s="14" t="s">
        <v>2524</v>
      </c>
      <c r="BB2233" s="6" t="s">
        <v>1863</v>
      </c>
      <c r="BG2233" s="9"/>
      <c r="BI2233" t="s">
        <v>3146</v>
      </c>
    </row>
    <row r="2234" spans="1:61" x14ac:dyDescent="0.25">
      <c r="A2234" s="23" t="s">
        <v>658</v>
      </c>
      <c r="B2234" t="s">
        <v>775</v>
      </c>
      <c r="C2234" t="str">
        <f>VLOOKUP(Tabelle1[[#This Row],[bank_name]],list_all_banks!$B$1:$C$691,2,FALSE)</f>
        <v>FR552120222</v>
      </c>
      <c r="D2234" s="6" t="s">
        <v>776</v>
      </c>
      <c r="E2234" s="42" t="str">
        <f t="shared" si="35"/>
        <v>31.12.2013</v>
      </c>
      <c r="F2234">
        <v>2013</v>
      </c>
      <c r="G2234" t="s">
        <v>1382</v>
      </c>
      <c r="H2234" t="s">
        <v>20</v>
      </c>
      <c r="I2234">
        <v>1</v>
      </c>
      <c r="J2234">
        <v>1</v>
      </c>
      <c r="K2234" t="s">
        <v>658</v>
      </c>
      <c r="L2234">
        <v>0</v>
      </c>
      <c r="M2234" t="s">
        <v>14</v>
      </c>
      <c r="N2234" t="s">
        <v>19</v>
      </c>
      <c r="P2234">
        <v>1</v>
      </c>
      <c r="Q2234">
        <v>0</v>
      </c>
      <c r="R2234">
        <v>1</v>
      </c>
      <c r="S2234">
        <v>0</v>
      </c>
      <c r="U2234">
        <v>0</v>
      </c>
      <c r="V2234">
        <v>0</v>
      </c>
      <c r="W2234" t="s">
        <v>20</v>
      </c>
      <c r="Y2234" t="s">
        <v>1695</v>
      </c>
      <c r="Z2234">
        <v>0</v>
      </c>
      <c r="AA2234" t="s">
        <v>20</v>
      </c>
      <c r="AB2234" t="s">
        <v>20</v>
      </c>
      <c r="AC2234" t="s">
        <v>20</v>
      </c>
      <c r="AD2234" t="s">
        <v>20</v>
      </c>
      <c r="AE2234" t="s">
        <v>20</v>
      </c>
      <c r="AF2234" t="s">
        <v>20</v>
      </c>
      <c r="AG2234" t="s">
        <v>20</v>
      </c>
      <c r="AH2234" t="s">
        <v>20</v>
      </c>
      <c r="AI2234" t="s">
        <v>20</v>
      </c>
      <c r="AK2234">
        <v>1</v>
      </c>
      <c r="AL2234">
        <v>0</v>
      </c>
      <c r="AM2234">
        <v>2</v>
      </c>
      <c r="AN2234">
        <v>0</v>
      </c>
      <c r="AO2234">
        <v>0</v>
      </c>
      <c r="AQ2234">
        <v>1</v>
      </c>
      <c r="AR2234">
        <v>2</v>
      </c>
      <c r="AS2234">
        <v>1</v>
      </c>
      <c r="AT2234">
        <v>1</v>
      </c>
      <c r="AU2234">
        <v>2</v>
      </c>
      <c r="AV2234">
        <v>0</v>
      </c>
      <c r="BA2234" s="14" t="s">
        <v>2524</v>
      </c>
      <c r="BB2234" s="6" t="s">
        <v>1863</v>
      </c>
      <c r="BG2234" s="9"/>
      <c r="BI2234" t="s">
        <v>3146</v>
      </c>
    </row>
    <row r="2235" spans="1:61" x14ac:dyDescent="0.25">
      <c r="A2235" s="23" t="s">
        <v>658</v>
      </c>
      <c r="B2235" t="s">
        <v>775</v>
      </c>
      <c r="C2235" t="str">
        <f>VLOOKUP(Tabelle1[[#This Row],[bank_name]],list_all_banks!$B$1:$C$691,2,FALSE)</f>
        <v>FR552120222</v>
      </c>
      <c r="D2235" s="6" t="s">
        <v>776</v>
      </c>
      <c r="E2235" s="42" t="str">
        <f t="shared" si="35"/>
        <v>31.12.2013</v>
      </c>
      <c r="F2235">
        <v>2013</v>
      </c>
      <c r="G2235" t="s">
        <v>1382</v>
      </c>
      <c r="H2235" t="s">
        <v>20</v>
      </c>
      <c r="I2235">
        <v>1</v>
      </c>
      <c r="J2235">
        <v>1</v>
      </c>
      <c r="K2235" t="s">
        <v>658</v>
      </c>
      <c r="L2235">
        <v>0</v>
      </c>
      <c r="M2235" t="s">
        <v>14</v>
      </c>
      <c r="N2235" t="s">
        <v>19</v>
      </c>
      <c r="P2235">
        <v>1</v>
      </c>
      <c r="Q2235">
        <v>0</v>
      </c>
      <c r="R2235">
        <v>1</v>
      </c>
      <c r="S2235">
        <v>0</v>
      </c>
      <c r="U2235">
        <v>0</v>
      </c>
      <c r="V2235">
        <v>0</v>
      </c>
      <c r="W2235" t="s">
        <v>20</v>
      </c>
      <c r="Y2235" t="s">
        <v>440</v>
      </c>
      <c r="Z2235">
        <v>53</v>
      </c>
      <c r="AA2235">
        <v>41</v>
      </c>
      <c r="AB2235" t="s">
        <v>20</v>
      </c>
      <c r="AC2235" t="s">
        <v>20</v>
      </c>
      <c r="AD2235" t="s">
        <v>20</v>
      </c>
      <c r="AE2235" t="s">
        <v>20</v>
      </c>
      <c r="AF2235" t="s">
        <v>20</v>
      </c>
      <c r="AG2235" t="s">
        <v>20</v>
      </c>
      <c r="AH2235" t="s">
        <v>20</v>
      </c>
      <c r="AI2235" t="s">
        <v>20</v>
      </c>
      <c r="AK2235">
        <v>1</v>
      </c>
      <c r="AL2235">
        <v>0</v>
      </c>
      <c r="AM2235">
        <v>2</v>
      </c>
      <c r="AN2235">
        <v>0</v>
      </c>
      <c r="AO2235">
        <v>0</v>
      </c>
      <c r="AQ2235">
        <v>1</v>
      </c>
      <c r="AR2235">
        <v>2</v>
      </c>
      <c r="AS2235">
        <v>1</v>
      </c>
      <c r="AT2235">
        <v>1</v>
      </c>
      <c r="AU2235">
        <v>2</v>
      </c>
      <c r="AV2235">
        <v>0</v>
      </c>
      <c r="BA2235" s="14" t="s">
        <v>2524</v>
      </c>
      <c r="BB2235" s="6" t="s">
        <v>1863</v>
      </c>
      <c r="BG2235" s="9"/>
      <c r="BI2235" t="s">
        <v>3146</v>
      </c>
    </row>
    <row r="2236" spans="1:61" x14ac:dyDescent="0.25">
      <c r="A2236" s="23" t="s">
        <v>658</v>
      </c>
      <c r="B2236" t="s">
        <v>775</v>
      </c>
      <c r="C2236" t="str">
        <f>VLOOKUP(Tabelle1[[#This Row],[bank_name]],list_all_banks!$B$1:$C$691,2,FALSE)</f>
        <v>FR552120222</v>
      </c>
      <c r="D2236" s="6" t="s">
        <v>776</v>
      </c>
      <c r="E2236" s="42" t="str">
        <f t="shared" si="35"/>
        <v>31.12.2013</v>
      </c>
      <c r="F2236">
        <v>2013</v>
      </c>
      <c r="G2236" t="s">
        <v>1382</v>
      </c>
      <c r="H2236" t="s">
        <v>20</v>
      </c>
      <c r="I2236">
        <v>1</v>
      </c>
      <c r="J2236">
        <v>1</v>
      </c>
      <c r="K2236" t="s">
        <v>658</v>
      </c>
      <c r="L2236">
        <v>0</v>
      </c>
      <c r="M2236" t="s">
        <v>14</v>
      </c>
      <c r="N2236" t="s">
        <v>19</v>
      </c>
      <c r="P2236">
        <v>1</v>
      </c>
      <c r="Q2236">
        <v>0</v>
      </c>
      <c r="R2236">
        <v>1</v>
      </c>
      <c r="S2236">
        <v>0</v>
      </c>
      <c r="U2236">
        <v>0</v>
      </c>
      <c r="V2236">
        <v>0</v>
      </c>
      <c r="W2236" t="s">
        <v>20</v>
      </c>
      <c r="Y2236" t="s">
        <v>1628</v>
      </c>
      <c r="Z2236">
        <v>13</v>
      </c>
      <c r="AA2236">
        <v>78</v>
      </c>
      <c r="AB2236" t="s">
        <v>20</v>
      </c>
      <c r="AC2236" t="s">
        <v>20</v>
      </c>
      <c r="AD2236" t="s">
        <v>20</v>
      </c>
      <c r="AE2236" t="s">
        <v>20</v>
      </c>
      <c r="AF2236" t="s">
        <v>20</v>
      </c>
      <c r="AG2236" t="s">
        <v>20</v>
      </c>
      <c r="AH2236" t="s">
        <v>20</v>
      </c>
      <c r="AI2236" t="s">
        <v>20</v>
      </c>
      <c r="AK2236">
        <v>1</v>
      </c>
      <c r="AL2236">
        <v>0</v>
      </c>
      <c r="AM2236">
        <v>2</v>
      </c>
      <c r="AN2236">
        <v>0</v>
      </c>
      <c r="AO2236">
        <v>0</v>
      </c>
      <c r="AQ2236">
        <v>1</v>
      </c>
      <c r="AR2236">
        <v>2</v>
      </c>
      <c r="AS2236">
        <v>1</v>
      </c>
      <c r="AT2236">
        <v>1</v>
      </c>
      <c r="AU2236">
        <v>2</v>
      </c>
      <c r="AV2236">
        <v>0</v>
      </c>
      <c r="BA2236" s="14" t="s">
        <v>2524</v>
      </c>
      <c r="BB2236" s="6" t="s">
        <v>1863</v>
      </c>
      <c r="BG2236" s="9"/>
      <c r="BI2236" t="s">
        <v>3146</v>
      </c>
    </row>
    <row r="2237" spans="1:61" x14ac:dyDescent="0.25">
      <c r="A2237" s="23" t="s">
        <v>658</v>
      </c>
      <c r="B2237" t="s">
        <v>775</v>
      </c>
      <c r="C2237" t="str">
        <f>VLOOKUP(Tabelle1[[#This Row],[bank_name]],list_all_banks!$B$1:$C$691,2,FALSE)</f>
        <v>FR552120222</v>
      </c>
      <c r="D2237" s="6" t="s">
        <v>776</v>
      </c>
      <c r="E2237" s="42" t="str">
        <f t="shared" si="35"/>
        <v>31.12.2013</v>
      </c>
      <c r="F2237">
        <v>2013</v>
      </c>
      <c r="G2237" t="s">
        <v>1382</v>
      </c>
      <c r="H2237" t="s">
        <v>20</v>
      </c>
      <c r="I2237">
        <v>1</v>
      </c>
      <c r="J2237">
        <v>1</v>
      </c>
      <c r="K2237" t="s">
        <v>658</v>
      </c>
      <c r="L2237">
        <v>0</v>
      </c>
      <c r="M2237" t="s">
        <v>14</v>
      </c>
      <c r="N2237" t="s">
        <v>19</v>
      </c>
      <c r="P2237">
        <v>1</v>
      </c>
      <c r="Q2237">
        <v>0</v>
      </c>
      <c r="R2237">
        <v>1</v>
      </c>
      <c r="S2237">
        <v>0</v>
      </c>
      <c r="U2237">
        <v>0</v>
      </c>
      <c r="V2237">
        <v>0</v>
      </c>
      <c r="W2237" t="s">
        <v>20</v>
      </c>
      <c r="Y2237" t="s">
        <v>493</v>
      </c>
      <c r="Z2237">
        <v>307</v>
      </c>
      <c r="AA2237">
        <v>535</v>
      </c>
      <c r="AB2237" t="s">
        <v>20</v>
      </c>
      <c r="AC2237" t="s">
        <v>20</v>
      </c>
      <c r="AD2237" t="s">
        <v>20</v>
      </c>
      <c r="AE2237" t="s">
        <v>20</v>
      </c>
      <c r="AF2237" t="s">
        <v>20</v>
      </c>
      <c r="AG2237" t="s">
        <v>20</v>
      </c>
      <c r="AH2237" t="s">
        <v>20</v>
      </c>
      <c r="AI2237" t="s">
        <v>20</v>
      </c>
      <c r="AK2237">
        <v>1</v>
      </c>
      <c r="AL2237">
        <v>0</v>
      </c>
      <c r="AM2237">
        <v>2</v>
      </c>
      <c r="AN2237">
        <v>0</v>
      </c>
      <c r="AO2237">
        <v>0</v>
      </c>
      <c r="AQ2237">
        <v>1</v>
      </c>
      <c r="AR2237">
        <v>2</v>
      </c>
      <c r="AS2237">
        <v>1</v>
      </c>
      <c r="AT2237">
        <v>1</v>
      </c>
      <c r="AU2237">
        <v>2</v>
      </c>
      <c r="AV2237">
        <v>0</v>
      </c>
      <c r="BA2237" s="14" t="s">
        <v>2524</v>
      </c>
      <c r="BB2237" s="6" t="s">
        <v>1863</v>
      </c>
      <c r="BG2237" s="9"/>
      <c r="BI2237" t="s">
        <v>3146</v>
      </c>
    </row>
    <row r="2238" spans="1:61" x14ac:dyDescent="0.25">
      <c r="A2238" s="23" t="s">
        <v>658</v>
      </c>
      <c r="B2238" t="s">
        <v>775</v>
      </c>
      <c r="C2238" t="str">
        <f>VLOOKUP(Tabelle1[[#This Row],[bank_name]],list_all_banks!$B$1:$C$691,2,FALSE)</f>
        <v>FR552120222</v>
      </c>
      <c r="D2238" s="6" t="s">
        <v>776</v>
      </c>
      <c r="E2238" s="42" t="str">
        <f t="shared" si="35"/>
        <v>31.12.2013</v>
      </c>
      <c r="F2238">
        <v>2013</v>
      </c>
      <c r="G2238" t="s">
        <v>1382</v>
      </c>
      <c r="H2238" t="s">
        <v>20</v>
      </c>
      <c r="I2238">
        <v>1</v>
      </c>
      <c r="J2238">
        <v>1</v>
      </c>
      <c r="K2238" t="s">
        <v>658</v>
      </c>
      <c r="L2238">
        <v>0</v>
      </c>
      <c r="M2238" t="s">
        <v>14</v>
      </c>
      <c r="N2238" t="s">
        <v>19</v>
      </c>
      <c r="P2238">
        <v>1</v>
      </c>
      <c r="Q2238">
        <v>0</v>
      </c>
      <c r="R2238">
        <v>1</v>
      </c>
      <c r="S2238">
        <v>0</v>
      </c>
      <c r="U2238">
        <v>0</v>
      </c>
      <c r="V2238">
        <v>0</v>
      </c>
      <c r="W2238" t="s">
        <v>20</v>
      </c>
      <c r="Y2238" t="s">
        <v>487</v>
      </c>
      <c r="Z2238" t="s">
        <v>20</v>
      </c>
      <c r="AA2238" t="s">
        <v>20</v>
      </c>
      <c r="AB2238" t="s">
        <v>20</v>
      </c>
      <c r="AC2238" t="s">
        <v>20</v>
      </c>
      <c r="AD2238" t="s">
        <v>20</v>
      </c>
      <c r="AE2238" t="s">
        <v>20</v>
      </c>
      <c r="AF2238" t="s">
        <v>20</v>
      </c>
      <c r="AG2238" t="s">
        <v>20</v>
      </c>
      <c r="AH2238" t="s">
        <v>20</v>
      </c>
      <c r="AI2238" t="s">
        <v>20</v>
      </c>
      <c r="AK2238">
        <v>1</v>
      </c>
      <c r="AL2238">
        <v>0</v>
      </c>
      <c r="AM2238">
        <v>2</v>
      </c>
      <c r="AN2238">
        <v>0</v>
      </c>
      <c r="AO2238">
        <v>0</v>
      </c>
      <c r="AQ2238">
        <v>1</v>
      </c>
      <c r="AR2238">
        <v>2</v>
      </c>
      <c r="AS2238">
        <v>1</v>
      </c>
      <c r="AT2238">
        <v>1</v>
      </c>
      <c r="AU2238">
        <v>2</v>
      </c>
      <c r="AV2238">
        <v>0</v>
      </c>
      <c r="BA2238" s="14" t="s">
        <v>2524</v>
      </c>
      <c r="BB2238" s="6" t="s">
        <v>1863</v>
      </c>
      <c r="BG2238" s="9"/>
      <c r="BI2238" t="s">
        <v>3146</v>
      </c>
    </row>
    <row r="2239" spans="1:61" x14ac:dyDescent="0.25">
      <c r="A2239" s="23" t="s">
        <v>658</v>
      </c>
      <c r="B2239" t="s">
        <v>775</v>
      </c>
      <c r="C2239" t="str">
        <f>VLOOKUP(Tabelle1[[#This Row],[bank_name]],list_all_banks!$B$1:$C$691,2,FALSE)</f>
        <v>FR552120222</v>
      </c>
      <c r="D2239" s="6" t="s">
        <v>776</v>
      </c>
      <c r="E2239" s="42" t="str">
        <f t="shared" si="35"/>
        <v>31.12.2013</v>
      </c>
      <c r="F2239">
        <v>2013</v>
      </c>
      <c r="G2239" t="s">
        <v>1382</v>
      </c>
      <c r="H2239" t="s">
        <v>20</v>
      </c>
      <c r="I2239">
        <v>1</v>
      </c>
      <c r="J2239">
        <v>1</v>
      </c>
      <c r="K2239" t="s">
        <v>658</v>
      </c>
      <c r="L2239">
        <v>0</v>
      </c>
      <c r="M2239" t="s">
        <v>14</v>
      </c>
      <c r="N2239" t="s">
        <v>19</v>
      </c>
      <c r="P2239">
        <v>1</v>
      </c>
      <c r="Q2239">
        <v>0</v>
      </c>
      <c r="R2239">
        <v>1</v>
      </c>
      <c r="S2239">
        <v>0</v>
      </c>
      <c r="U2239">
        <v>0</v>
      </c>
      <c r="V2239">
        <v>0</v>
      </c>
      <c r="W2239" t="s">
        <v>20</v>
      </c>
      <c r="Y2239" t="s">
        <v>641</v>
      </c>
      <c r="Z2239">
        <v>50</v>
      </c>
      <c r="AA2239">
        <v>96</v>
      </c>
      <c r="AB2239" t="s">
        <v>20</v>
      </c>
      <c r="AC2239" t="s">
        <v>20</v>
      </c>
      <c r="AD2239" t="s">
        <v>20</v>
      </c>
      <c r="AE2239" t="s">
        <v>20</v>
      </c>
      <c r="AF2239" t="s">
        <v>20</v>
      </c>
      <c r="AG2239" t="s">
        <v>20</v>
      </c>
      <c r="AH2239" t="s">
        <v>20</v>
      </c>
      <c r="AI2239" t="s">
        <v>20</v>
      </c>
      <c r="AK2239">
        <v>1</v>
      </c>
      <c r="AL2239">
        <v>0</v>
      </c>
      <c r="AM2239">
        <v>2</v>
      </c>
      <c r="AN2239">
        <v>0</v>
      </c>
      <c r="AO2239">
        <v>0</v>
      </c>
      <c r="AQ2239">
        <v>1</v>
      </c>
      <c r="AR2239">
        <v>2</v>
      </c>
      <c r="AS2239">
        <v>1</v>
      </c>
      <c r="AT2239">
        <v>1</v>
      </c>
      <c r="AU2239">
        <v>2</v>
      </c>
      <c r="AV2239">
        <v>0</v>
      </c>
      <c r="BA2239" s="14" t="s">
        <v>2524</v>
      </c>
      <c r="BB2239" s="6" t="s">
        <v>1863</v>
      </c>
      <c r="BG2239" s="9"/>
      <c r="BI2239" t="s">
        <v>3146</v>
      </c>
    </row>
    <row r="2240" spans="1:61" x14ac:dyDescent="0.25">
      <c r="A2240" s="51" t="s">
        <v>658</v>
      </c>
      <c r="B2240" s="9" t="s">
        <v>775</v>
      </c>
      <c r="C2240" s="9" t="str">
        <f>VLOOKUP(Tabelle1[[#This Row],[bank_name]],list_all_banks!$B$1:$C$691,2,FALSE)</f>
        <v>FR552120222</v>
      </c>
      <c r="D2240" s="6" t="s">
        <v>776</v>
      </c>
      <c r="E2240" s="42" t="str">
        <f t="shared" si="35"/>
        <v>31.12.2013</v>
      </c>
      <c r="F2240" s="9">
        <v>2013</v>
      </c>
      <c r="G2240" s="9" t="s">
        <v>1382</v>
      </c>
      <c r="H2240" s="9" t="s">
        <v>20</v>
      </c>
      <c r="I2240" s="9">
        <v>1</v>
      </c>
      <c r="J2240" s="9">
        <v>1</v>
      </c>
      <c r="K2240" s="9" t="s">
        <v>658</v>
      </c>
      <c r="L2240" s="9">
        <v>0</v>
      </c>
      <c r="M2240" s="9" t="s">
        <v>14</v>
      </c>
      <c r="N2240" s="9" t="s">
        <v>19</v>
      </c>
      <c r="P2240" s="9">
        <v>1</v>
      </c>
      <c r="Q2240" s="9">
        <v>0</v>
      </c>
      <c r="R2240" s="9">
        <v>1</v>
      </c>
      <c r="S2240" s="9">
        <v>0</v>
      </c>
      <c r="U2240" s="9">
        <v>0</v>
      </c>
      <c r="V2240" s="9">
        <v>0</v>
      </c>
      <c r="W2240" s="9" t="s">
        <v>20</v>
      </c>
      <c r="Y2240" s="9" t="s">
        <v>658</v>
      </c>
      <c r="Z2240" s="9">
        <v>9995</v>
      </c>
      <c r="AA2240" s="9">
        <v>51632</v>
      </c>
      <c r="AB2240" s="9" t="s">
        <v>20</v>
      </c>
      <c r="AC2240" s="9" t="s">
        <v>20</v>
      </c>
      <c r="AD2240" s="9" t="s">
        <v>20</v>
      </c>
      <c r="AE2240" s="9" t="s">
        <v>20</v>
      </c>
      <c r="AF2240" s="9" t="s">
        <v>20</v>
      </c>
      <c r="AG2240" s="9" t="s">
        <v>20</v>
      </c>
      <c r="AH2240" s="9" t="s">
        <v>20</v>
      </c>
      <c r="AI2240" s="9" t="s">
        <v>20</v>
      </c>
      <c r="AK2240" s="9">
        <v>1</v>
      </c>
      <c r="AL2240" s="9">
        <v>0</v>
      </c>
      <c r="AM2240" s="9">
        <v>2</v>
      </c>
      <c r="AN2240" s="9">
        <v>0</v>
      </c>
      <c r="AO2240" s="9">
        <v>0</v>
      </c>
      <c r="AQ2240" s="9">
        <v>1</v>
      </c>
      <c r="AR2240" s="9">
        <v>2</v>
      </c>
      <c r="AS2240" s="9">
        <v>1</v>
      </c>
      <c r="AT2240" s="9">
        <v>1</v>
      </c>
      <c r="AU2240" s="9">
        <v>2</v>
      </c>
      <c r="AV2240" s="9">
        <v>0</v>
      </c>
      <c r="AW2240" s="9"/>
      <c r="AX2240" s="9"/>
      <c r="BA2240" s="63" t="s">
        <v>2524</v>
      </c>
      <c r="BB2240" s="6" t="s">
        <v>1863</v>
      </c>
      <c r="BC2240" s="9"/>
      <c r="BD2240" s="9"/>
      <c r="BE2240" s="9"/>
      <c r="BF2240" s="9"/>
      <c r="BG2240" s="9"/>
      <c r="BI2240" t="s">
        <v>3146</v>
      </c>
    </row>
    <row r="2241" spans="1:61" x14ac:dyDescent="0.25">
      <c r="A2241" s="23" t="s">
        <v>658</v>
      </c>
      <c r="B2241" t="s">
        <v>775</v>
      </c>
      <c r="C2241" t="str">
        <f>VLOOKUP(Tabelle1[[#This Row],[bank_name]],list_all_banks!$B$1:$C$691,2,FALSE)</f>
        <v>FR552120222</v>
      </c>
      <c r="D2241" s="6" t="s">
        <v>776</v>
      </c>
      <c r="E2241" s="42" t="str">
        <f t="shared" si="35"/>
        <v>31.12.2013</v>
      </c>
      <c r="F2241">
        <v>2013</v>
      </c>
      <c r="G2241" t="s">
        <v>1382</v>
      </c>
      <c r="H2241" t="s">
        <v>20</v>
      </c>
      <c r="I2241">
        <v>1</v>
      </c>
      <c r="J2241">
        <v>1</v>
      </c>
      <c r="K2241" t="s">
        <v>658</v>
      </c>
      <c r="L2241">
        <v>0</v>
      </c>
      <c r="M2241" t="s">
        <v>14</v>
      </c>
      <c r="N2241" t="s">
        <v>19</v>
      </c>
      <c r="P2241">
        <v>1</v>
      </c>
      <c r="Q2241">
        <v>0</v>
      </c>
      <c r="R2241">
        <v>1</v>
      </c>
      <c r="S2241">
        <v>0</v>
      </c>
      <c r="U2241">
        <v>0</v>
      </c>
      <c r="V2241">
        <v>0</v>
      </c>
      <c r="W2241" t="s">
        <v>20</v>
      </c>
      <c r="Y2241" t="s">
        <v>1764</v>
      </c>
      <c r="Z2241">
        <v>62</v>
      </c>
      <c r="AA2241">
        <v>695</v>
      </c>
      <c r="AB2241" t="s">
        <v>20</v>
      </c>
      <c r="AC2241" t="s">
        <v>20</v>
      </c>
      <c r="AD2241" t="s">
        <v>20</v>
      </c>
      <c r="AE2241" t="s">
        <v>20</v>
      </c>
      <c r="AF2241" t="s">
        <v>20</v>
      </c>
      <c r="AG2241" t="s">
        <v>20</v>
      </c>
      <c r="AH2241" t="s">
        <v>20</v>
      </c>
      <c r="AI2241" t="s">
        <v>20</v>
      </c>
      <c r="AK2241">
        <v>1</v>
      </c>
      <c r="AL2241">
        <v>0</v>
      </c>
      <c r="AM2241">
        <v>2</v>
      </c>
      <c r="AN2241">
        <v>0</v>
      </c>
      <c r="AO2241">
        <v>0</v>
      </c>
      <c r="AQ2241">
        <v>1</v>
      </c>
      <c r="AR2241">
        <v>2</v>
      </c>
      <c r="AS2241">
        <v>1</v>
      </c>
      <c r="AT2241">
        <v>1</v>
      </c>
      <c r="AU2241">
        <v>2</v>
      </c>
      <c r="AV2241">
        <v>0</v>
      </c>
      <c r="BA2241" s="14" t="s">
        <v>2524</v>
      </c>
      <c r="BB2241" s="6" t="s">
        <v>1863</v>
      </c>
      <c r="BG2241" s="9"/>
      <c r="BI2241" t="s">
        <v>3146</v>
      </c>
    </row>
    <row r="2242" spans="1:61" x14ac:dyDescent="0.25">
      <c r="A2242" s="23" t="s">
        <v>658</v>
      </c>
      <c r="B2242" t="s">
        <v>775</v>
      </c>
      <c r="C2242" t="str">
        <f>VLOOKUP(Tabelle1[[#This Row],[bank_name]],list_all_banks!$B$1:$C$691,2,FALSE)</f>
        <v>FR552120222</v>
      </c>
      <c r="D2242" s="6" t="s">
        <v>776</v>
      </c>
      <c r="E2242" s="42" t="str">
        <f t="shared" si="35"/>
        <v>31.12.2013</v>
      </c>
      <c r="F2242">
        <v>2013</v>
      </c>
      <c r="G2242" t="s">
        <v>1382</v>
      </c>
      <c r="H2242" t="s">
        <v>20</v>
      </c>
      <c r="I2242">
        <v>1</v>
      </c>
      <c r="J2242">
        <v>1</v>
      </c>
      <c r="K2242" t="s">
        <v>658</v>
      </c>
      <c r="L2242">
        <v>0</v>
      </c>
      <c r="M2242" t="s">
        <v>14</v>
      </c>
      <c r="N2242" t="s">
        <v>19</v>
      </c>
      <c r="P2242">
        <v>1</v>
      </c>
      <c r="Q2242">
        <v>0</v>
      </c>
      <c r="R2242">
        <v>1</v>
      </c>
      <c r="S2242">
        <v>0</v>
      </c>
      <c r="U2242">
        <v>0</v>
      </c>
      <c r="V2242">
        <v>0</v>
      </c>
      <c r="W2242" t="s">
        <v>20</v>
      </c>
      <c r="Y2242" t="s">
        <v>1665</v>
      </c>
      <c r="Z2242">
        <v>15</v>
      </c>
      <c r="AA2242">
        <v>54</v>
      </c>
      <c r="AB2242" t="s">
        <v>20</v>
      </c>
      <c r="AC2242" t="s">
        <v>20</v>
      </c>
      <c r="AD2242" t="s">
        <v>20</v>
      </c>
      <c r="AE2242" t="s">
        <v>20</v>
      </c>
      <c r="AF2242" t="s">
        <v>20</v>
      </c>
      <c r="AG2242" t="s">
        <v>20</v>
      </c>
      <c r="AH2242" t="s">
        <v>20</v>
      </c>
      <c r="AI2242" t="s">
        <v>20</v>
      </c>
      <c r="AK2242">
        <v>1</v>
      </c>
      <c r="AL2242">
        <v>0</v>
      </c>
      <c r="AM2242">
        <v>2</v>
      </c>
      <c r="AN2242">
        <v>0</v>
      </c>
      <c r="AO2242">
        <v>0</v>
      </c>
      <c r="AQ2242">
        <v>1</v>
      </c>
      <c r="AR2242">
        <v>2</v>
      </c>
      <c r="AS2242">
        <v>1</v>
      </c>
      <c r="AT2242">
        <v>1</v>
      </c>
      <c r="AU2242">
        <v>2</v>
      </c>
      <c r="AV2242">
        <v>0</v>
      </c>
      <c r="BA2242" s="14" t="s">
        <v>2524</v>
      </c>
      <c r="BB2242" s="6" t="s">
        <v>1863</v>
      </c>
      <c r="BG2242" s="9"/>
      <c r="BI2242" t="s">
        <v>3146</v>
      </c>
    </row>
    <row r="2243" spans="1:61" x14ac:dyDescent="0.25">
      <c r="A2243" s="23" t="s">
        <v>658</v>
      </c>
      <c r="B2243" t="s">
        <v>775</v>
      </c>
      <c r="C2243" t="str">
        <f>VLOOKUP(Tabelle1[[#This Row],[bank_name]],list_all_banks!$B$1:$C$691,2,FALSE)</f>
        <v>FR552120222</v>
      </c>
      <c r="D2243" s="6" t="s">
        <v>776</v>
      </c>
      <c r="E2243" s="42" t="str">
        <f t="shared" si="35"/>
        <v>31.12.2013</v>
      </c>
      <c r="F2243">
        <v>2013</v>
      </c>
      <c r="G2243" t="s">
        <v>1382</v>
      </c>
      <c r="H2243" t="s">
        <v>20</v>
      </c>
      <c r="I2243">
        <v>1</v>
      </c>
      <c r="J2243">
        <v>1</v>
      </c>
      <c r="K2243" t="s">
        <v>658</v>
      </c>
      <c r="L2243">
        <v>0</v>
      </c>
      <c r="M2243" t="s">
        <v>14</v>
      </c>
      <c r="N2243" t="s">
        <v>19</v>
      </c>
      <c r="P2243">
        <v>1</v>
      </c>
      <c r="Q2243">
        <v>0</v>
      </c>
      <c r="R2243">
        <v>1</v>
      </c>
      <c r="S2243">
        <v>0</v>
      </c>
      <c r="U2243">
        <v>0</v>
      </c>
      <c r="V2243">
        <v>0</v>
      </c>
      <c r="W2243" t="s">
        <v>20</v>
      </c>
      <c r="Y2243" t="s">
        <v>965</v>
      </c>
      <c r="Z2243">
        <v>4</v>
      </c>
      <c r="AA2243">
        <v>52</v>
      </c>
      <c r="AB2243" t="s">
        <v>20</v>
      </c>
      <c r="AC2243" t="s">
        <v>20</v>
      </c>
      <c r="AD2243" t="s">
        <v>20</v>
      </c>
      <c r="AE2243" t="s">
        <v>20</v>
      </c>
      <c r="AF2243" t="s">
        <v>20</v>
      </c>
      <c r="AG2243" t="s">
        <v>20</v>
      </c>
      <c r="AH2243" t="s">
        <v>20</v>
      </c>
      <c r="AI2243" t="s">
        <v>20</v>
      </c>
      <c r="AK2243">
        <v>1</v>
      </c>
      <c r="AL2243">
        <v>0</v>
      </c>
      <c r="AM2243">
        <v>2</v>
      </c>
      <c r="AN2243">
        <v>0</v>
      </c>
      <c r="AO2243">
        <v>0</v>
      </c>
      <c r="AQ2243">
        <v>1</v>
      </c>
      <c r="AR2243">
        <v>2</v>
      </c>
      <c r="AS2243">
        <v>1</v>
      </c>
      <c r="AT2243">
        <v>1</v>
      </c>
      <c r="AU2243">
        <v>2</v>
      </c>
      <c r="AV2243">
        <v>0</v>
      </c>
      <c r="BA2243" s="14" t="s">
        <v>2524</v>
      </c>
      <c r="BB2243" s="6" t="s">
        <v>1863</v>
      </c>
      <c r="BG2243" s="9"/>
      <c r="BI2243" t="s">
        <v>3146</v>
      </c>
    </row>
    <row r="2244" spans="1:61" x14ac:dyDescent="0.25">
      <c r="A2244" s="23" t="s">
        <v>658</v>
      </c>
      <c r="B2244" t="s">
        <v>775</v>
      </c>
      <c r="C2244" t="str">
        <f>VLOOKUP(Tabelle1[[#This Row],[bank_name]],list_all_banks!$B$1:$C$691,2,FALSE)</f>
        <v>FR552120222</v>
      </c>
      <c r="D2244" s="6" t="s">
        <v>776</v>
      </c>
      <c r="E2244" s="42" t="str">
        <f t="shared" si="35"/>
        <v>31.12.2013</v>
      </c>
      <c r="F2244">
        <v>2013</v>
      </c>
      <c r="G2244" t="s">
        <v>1382</v>
      </c>
      <c r="H2244" t="s">
        <v>20</v>
      </c>
      <c r="I2244">
        <v>1</v>
      </c>
      <c r="J2244">
        <v>1</v>
      </c>
      <c r="K2244" t="s">
        <v>658</v>
      </c>
      <c r="L2244">
        <v>0</v>
      </c>
      <c r="M2244" t="s">
        <v>14</v>
      </c>
      <c r="N2244" t="s">
        <v>19</v>
      </c>
      <c r="P2244">
        <v>1</v>
      </c>
      <c r="Q2244">
        <v>0</v>
      </c>
      <c r="R2244">
        <v>1</v>
      </c>
      <c r="S2244">
        <v>0</v>
      </c>
      <c r="U2244">
        <v>0</v>
      </c>
      <c r="V2244">
        <v>0</v>
      </c>
      <c r="W2244" t="s">
        <v>20</v>
      </c>
      <c r="Y2244" t="s">
        <v>1706</v>
      </c>
      <c r="Z2244">
        <v>0</v>
      </c>
      <c r="AA2244" t="s">
        <v>20</v>
      </c>
      <c r="AB2244" t="s">
        <v>20</v>
      </c>
      <c r="AC2244" t="s">
        <v>20</v>
      </c>
      <c r="AD2244" t="s">
        <v>20</v>
      </c>
      <c r="AE2244" t="s">
        <v>20</v>
      </c>
      <c r="AF2244" t="s">
        <v>20</v>
      </c>
      <c r="AG2244" t="s">
        <v>20</v>
      </c>
      <c r="AH2244" t="s">
        <v>20</v>
      </c>
      <c r="AI2244" t="s">
        <v>20</v>
      </c>
      <c r="AK2244">
        <v>1</v>
      </c>
      <c r="AL2244">
        <v>0</v>
      </c>
      <c r="AM2244">
        <v>2</v>
      </c>
      <c r="AN2244">
        <v>0</v>
      </c>
      <c r="AO2244">
        <v>0</v>
      </c>
      <c r="AQ2244">
        <v>1</v>
      </c>
      <c r="AR2244">
        <v>2</v>
      </c>
      <c r="AS2244">
        <v>1</v>
      </c>
      <c r="AT2244">
        <v>1</v>
      </c>
      <c r="AU2244">
        <v>2</v>
      </c>
      <c r="AV2244">
        <v>0</v>
      </c>
      <c r="BA2244" s="14" t="s">
        <v>2524</v>
      </c>
      <c r="BB2244" s="6" t="s">
        <v>1863</v>
      </c>
      <c r="BG2244" s="9"/>
      <c r="BI2244" t="s">
        <v>3146</v>
      </c>
    </row>
    <row r="2245" spans="1:61" x14ac:dyDescent="0.25">
      <c r="A2245" s="23" t="s">
        <v>658</v>
      </c>
      <c r="B2245" t="s">
        <v>775</v>
      </c>
      <c r="C2245" t="str">
        <f>VLOOKUP(Tabelle1[[#This Row],[bank_name]],list_all_banks!$B$1:$C$691,2,FALSE)</f>
        <v>FR552120222</v>
      </c>
      <c r="D2245" s="6" t="s">
        <v>776</v>
      </c>
      <c r="E2245" s="42" t="str">
        <f t="shared" si="35"/>
        <v>31.12.2013</v>
      </c>
      <c r="F2245">
        <v>2013</v>
      </c>
      <c r="G2245" t="s">
        <v>1382</v>
      </c>
      <c r="H2245" t="s">
        <v>20</v>
      </c>
      <c r="I2245">
        <v>1</v>
      </c>
      <c r="J2245">
        <v>1</v>
      </c>
      <c r="K2245" t="s">
        <v>658</v>
      </c>
      <c r="L2245">
        <v>0</v>
      </c>
      <c r="M2245" t="s">
        <v>14</v>
      </c>
      <c r="N2245" t="s">
        <v>19</v>
      </c>
      <c r="P2245">
        <v>1</v>
      </c>
      <c r="Q2245">
        <v>0</v>
      </c>
      <c r="R2245">
        <v>1</v>
      </c>
      <c r="S2245">
        <v>0</v>
      </c>
      <c r="U2245">
        <v>0</v>
      </c>
      <c r="V2245">
        <v>0</v>
      </c>
      <c r="W2245" t="s">
        <v>20</v>
      </c>
      <c r="Y2245" t="s">
        <v>1765</v>
      </c>
      <c r="Z2245">
        <v>25</v>
      </c>
      <c r="AA2245">
        <v>290</v>
      </c>
      <c r="AB2245" t="s">
        <v>20</v>
      </c>
      <c r="AC2245" t="s">
        <v>20</v>
      </c>
      <c r="AD2245" t="s">
        <v>20</v>
      </c>
      <c r="AE2245" t="s">
        <v>20</v>
      </c>
      <c r="AF2245" t="s">
        <v>20</v>
      </c>
      <c r="AG2245" t="s">
        <v>20</v>
      </c>
      <c r="AH2245" t="s">
        <v>20</v>
      </c>
      <c r="AI2245" t="s">
        <v>20</v>
      </c>
      <c r="AK2245">
        <v>1</v>
      </c>
      <c r="AL2245">
        <v>0</v>
      </c>
      <c r="AM2245">
        <v>2</v>
      </c>
      <c r="AN2245">
        <v>0</v>
      </c>
      <c r="AO2245">
        <v>0</v>
      </c>
      <c r="AQ2245">
        <v>1</v>
      </c>
      <c r="AR2245">
        <v>2</v>
      </c>
      <c r="AS2245">
        <v>1</v>
      </c>
      <c r="AT2245">
        <v>1</v>
      </c>
      <c r="AU2245">
        <v>2</v>
      </c>
      <c r="AV2245">
        <v>0</v>
      </c>
      <c r="BA2245" s="14" t="s">
        <v>2524</v>
      </c>
      <c r="BB2245" s="6" t="s">
        <v>1863</v>
      </c>
      <c r="BG2245" s="9"/>
      <c r="BI2245" t="s">
        <v>3146</v>
      </c>
    </row>
    <row r="2246" spans="1:61" x14ac:dyDescent="0.25">
      <c r="A2246" s="23" t="s">
        <v>658</v>
      </c>
      <c r="B2246" t="s">
        <v>775</v>
      </c>
      <c r="C2246" t="str">
        <f>VLOOKUP(Tabelle1[[#This Row],[bank_name]],list_all_banks!$B$1:$C$691,2,FALSE)</f>
        <v>FR552120222</v>
      </c>
      <c r="D2246" s="6" t="s">
        <v>776</v>
      </c>
      <c r="E2246" s="42" t="str">
        <f t="shared" si="35"/>
        <v>31.12.2013</v>
      </c>
      <c r="F2246">
        <v>2013</v>
      </c>
      <c r="G2246" t="s">
        <v>1382</v>
      </c>
      <c r="H2246" t="s">
        <v>20</v>
      </c>
      <c r="I2246">
        <v>1</v>
      </c>
      <c r="J2246">
        <v>1</v>
      </c>
      <c r="K2246" t="s">
        <v>658</v>
      </c>
      <c r="L2246">
        <v>0</v>
      </c>
      <c r="M2246" t="s">
        <v>14</v>
      </c>
      <c r="N2246" t="s">
        <v>19</v>
      </c>
      <c r="P2246">
        <v>1</v>
      </c>
      <c r="Q2246">
        <v>0</v>
      </c>
      <c r="R2246">
        <v>1</v>
      </c>
      <c r="S2246">
        <v>0</v>
      </c>
      <c r="U2246">
        <v>0</v>
      </c>
      <c r="V2246">
        <v>0</v>
      </c>
      <c r="W2246" t="s">
        <v>20</v>
      </c>
      <c r="Y2246" t="s">
        <v>1766</v>
      </c>
      <c r="Z2246">
        <v>26</v>
      </c>
      <c r="AA2246">
        <v>286</v>
      </c>
      <c r="AB2246" t="s">
        <v>20</v>
      </c>
      <c r="AC2246" t="s">
        <v>20</v>
      </c>
      <c r="AD2246" t="s">
        <v>20</v>
      </c>
      <c r="AE2246" t="s">
        <v>20</v>
      </c>
      <c r="AF2246" t="s">
        <v>20</v>
      </c>
      <c r="AG2246" t="s">
        <v>20</v>
      </c>
      <c r="AH2246" t="s">
        <v>20</v>
      </c>
      <c r="AI2246" t="s">
        <v>20</v>
      </c>
      <c r="AK2246">
        <v>1</v>
      </c>
      <c r="AL2246">
        <v>0</v>
      </c>
      <c r="AM2246">
        <v>2</v>
      </c>
      <c r="AN2246">
        <v>0</v>
      </c>
      <c r="AO2246">
        <v>0</v>
      </c>
      <c r="AQ2246">
        <v>1</v>
      </c>
      <c r="AR2246">
        <v>2</v>
      </c>
      <c r="AS2246">
        <v>1</v>
      </c>
      <c r="AT2246">
        <v>1</v>
      </c>
      <c r="AU2246">
        <v>2</v>
      </c>
      <c r="AV2246">
        <v>0</v>
      </c>
      <c r="BA2246" s="14" t="s">
        <v>2524</v>
      </c>
      <c r="BB2246" s="6" t="s">
        <v>1863</v>
      </c>
      <c r="BG2246" s="9"/>
      <c r="BI2246" t="s">
        <v>3146</v>
      </c>
    </row>
    <row r="2247" spans="1:61" x14ac:dyDescent="0.25">
      <c r="A2247" s="23" t="s">
        <v>658</v>
      </c>
      <c r="B2247" t="s">
        <v>775</v>
      </c>
      <c r="C2247" t="str">
        <f>VLOOKUP(Tabelle1[[#This Row],[bank_name]],list_all_banks!$B$1:$C$691,2,FALSE)</f>
        <v>FR552120222</v>
      </c>
      <c r="D2247" s="6" t="s">
        <v>776</v>
      </c>
      <c r="E2247" s="42" t="str">
        <f t="shared" si="35"/>
        <v>31.12.2013</v>
      </c>
      <c r="F2247">
        <v>2013</v>
      </c>
      <c r="G2247" t="s">
        <v>1382</v>
      </c>
      <c r="H2247" t="s">
        <v>20</v>
      </c>
      <c r="I2247">
        <v>1</v>
      </c>
      <c r="J2247">
        <v>1</v>
      </c>
      <c r="K2247" t="s">
        <v>658</v>
      </c>
      <c r="L2247">
        <v>0</v>
      </c>
      <c r="M2247" t="s">
        <v>14</v>
      </c>
      <c r="N2247" t="s">
        <v>19</v>
      </c>
      <c r="P2247">
        <v>1</v>
      </c>
      <c r="Q2247">
        <v>0</v>
      </c>
      <c r="R2247">
        <v>1</v>
      </c>
      <c r="S2247">
        <v>0</v>
      </c>
      <c r="U2247">
        <v>0</v>
      </c>
      <c r="V2247">
        <v>0</v>
      </c>
      <c r="W2247" t="s">
        <v>20</v>
      </c>
      <c r="Y2247" t="s">
        <v>1657</v>
      </c>
      <c r="Z2247">
        <v>759</v>
      </c>
      <c r="AA2247">
        <v>999</v>
      </c>
      <c r="AB2247" t="s">
        <v>20</v>
      </c>
      <c r="AC2247" t="s">
        <v>20</v>
      </c>
      <c r="AD2247" t="s">
        <v>20</v>
      </c>
      <c r="AE2247" t="s">
        <v>20</v>
      </c>
      <c r="AF2247" t="s">
        <v>20</v>
      </c>
      <c r="AG2247" t="s">
        <v>20</v>
      </c>
      <c r="AH2247" t="s">
        <v>20</v>
      </c>
      <c r="AI2247" t="s">
        <v>20</v>
      </c>
      <c r="AK2247">
        <v>1</v>
      </c>
      <c r="AL2247">
        <v>0</v>
      </c>
      <c r="AM2247">
        <v>2</v>
      </c>
      <c r="AN2247">
        <v>0</v>
      </c>
      <c r="AO2247">
        <v>0</v>
      </c>
      <c r="AQ2247">
        <v>1</v>
      </c>
      <c r="AR2247">
        <v>2</v>
      </c>
      <c r="AS2247">
        <v>1</v>
      </c>
      <c r="AT2247">
        <v>1</v>
      </c>
      <c r="AU2247">
        <v>2</v>
      </c>
      <c r="AV2247">
        <v>0</v>
      </c>
      <c r="BA2247" s="14" t="s">
        <v>2524</v>
      </c>
      <c r="BB2247" s="6" t="s">
        <v>1863</v>
      </c>
      <c r="BG2247" s="9"/>
      <c r="BI2247" t="s">
        <v>3146</v>
      </c>
    </row>
    <row r="2248" spans="1:61" x14ac:dyDescent="0.25">
      <c r="A2248" s="23" t="s">
        <v>658</v>
      </c>
      <c r="B2248" t="s">
        <v>775</v>
      </c>
      <c r="C2248" t="str">
        <f>VLOOKUP(Tabelle1[[#This Row],[bank_name]],list_all_banks!$B$1:$C$691,2,FALSE)</f>
        <v>FR552120222</v>
      </c>
      <c r="D2248" s="6" t="s">
        <v>776</v>
      </c>
      <c r="E2248" s="42" t="str">
        <f t="shared" si="35"/>
        <v>31.12.2013</v>
      </c>
      <c r="F2248">
        <v>2013</v>
      </c>
      <c r="G2248" t="s">
        <v>1382</v>
      </c>
      <c r="H2248" t="s">
        <v>20</v>
      </c>
      <c r="I2248">
        <v>1</v>
      </c>
      <c r="J2248">
        <v>1</v>
      </c>
      <c r="K2248" t="s">
        <v>658</v>
      </c>
      <c r="L2248">
        <v>0</v>
      </c>
      <c r="M2248" t="s">
        <v>14</v>
      </c>
      <c r="N2248" t="s">
        <v>19</v>
      </c>
      <c r="P2248">
        <v>1</v>
      </c>
      <c r="Q2248">
        <v>0</v>
      </c>
      <c r="R2248">
        <v>1</v>
      </c>
      <c r="S2248">
        <v>0</v>
      </c>
      <c r="U2248">
        <v>0</v>
      </c>
      <c r="V2248">
        <v>0</v>
      </c>
      <c r="W2248" t="s">
        <v>20</v>
      </c>
      <c r="Y2248" t="s">
        <v>983</v>
      </c>
      <c r="Z2248" t="s">
        <v>20</v>
      </c>
      <c r="AA2248" t="s">
        <v>20</v>
      </c>
      <c r="AB2248" t="s">
        <v>20</v>
      </c>
      <c r="AC2248" t="s">
        <v>20</v>
      </c>
      <c r="AD2248" t="s">
        <v>20</v>
      </c>
      <c r="AE2248" t="s">
        <v>20</v>
      </c>
      <c r="AF2248" t="s">
        <v>20</v>
      </c>
      <c r="AG2248" t="s">
        <v>20</v>
      </c>
      <c r="AH2248" t="s">
        <v>20</v>
      </c>
      <c r="AI2248" t="s">
        <v>20</v>
      </c>
      <c r="AK2248">
        <v>1</v>
      </c>
      <c r="AL2248">
        <v>0</v>
      </c>
      <c r="AM2248">
        <v>2</v>
      </c>
      <c r="AN2248">
        <v>0</v>
      </c>
      <c r="AO2248">
        <v>0</v>
      </c>
      <c r="AQ2248">
        <v>1</v>
      </c>
      <c r="AR2248">
        <v>2</v>
      </c>
      <c r="AS2248">
        <v>1</v>
      </c>
      <c r="AT2248">
        <v>1</v>
      </c>
      <c r="AU2248">
        <v>2</v>
      </c>
      <c r="AV2248">
        <v>0</v>
      </c>
      <c r="BA2248" s="14" t="s">
        <v>2524</v>
      </c>
      <c r="BB2248" s="6" t="s">
        <v>1863</v>
      </c>
      <c r="BG2248" s="9"/>
      <c r="BI2248" t="s">
        <v>3146</v>
      </c>
    </row>
    <row r="2249" spans="1:61" x14ac:dyDescent="0.25">
      <c r="A2249" s="23" t="s">
        <v>658</v>
      </c>
      <c r="B2249" t="s">
        <v>775</v>
      </c>
      <c r="C2249" t="str">
        <f>VLOOKUP(Tabelle1[[#This Row],[bank_name]],list_all_banks!$B$1:$C$691,2,FALSE)</f>
        <v>FR552120222</v>
      </c>
      <c r="D2249" s="6" t="s">
        <v>776</v>
      </c>
      <c r="E2249" s="42" t="str">
        <f t="shared" si="35"/>
        <v>31.12.2013</v>
      </c>
      <c r="F2249">
        <v>2013</v>
      </c>
      <c r="G2249" t="s">
        <v>1382</v>
      </c>
      <c r="H2249" t="s">
        <v>20</v>
      </c>
      <c r="I2249">
        <v>1</v>
      </c>
      <c r="J2249">
        <v>1</v>
      </c>
      <c r="K2249" t="s">
        <v>658</v>
      </c>
      <c r="L2249">
        <v>0</v>
      </c>
      <c r="M2249" t="s">
        <v>14</v>
      </c>
      <c r="N2249" t="s">
        <v>19</v>
      </c>
      <c r="P2249">
        <v>1</v>
      </c>
      <c r="Q2249">
        <v>0</v>
      </c>
      <c r="R2249">
        <v>1</v>
      </c>
      <c r="S2249">
        <v>0</v>
      </c>
      <c r="U2249">
        <v>0</v>
      </c>
      <c r="V2249">
        <v>0</v>
      </c>
      <c r="W2249" t="s">
        <v>20</v>
      </c>
      <c r="Y2249" t="s">
        <v>1662</v>
      </c>
      <c r="Z2249">
        <v>50</v>
      </c>
      <c r="AA2249">
        <v>2908</v>
      </c>
      <c r="AB2249" t="s">
        <v>20</v>
      </c>
      <c r="AC2249" t="s">
        <v>20</v>
      </c>
      <c r="AD2249" t="s">
        <v>20</v>
      </c>
      <c r="AE2249" t="s">
        <v>20</v>
      </c>
      <c r="AF2249" t="s">
        <v>20</v>
      </c>
      <c r="AG2249" t="s">
        <v>20</v>
      </c>
      <c r="AH2249" t="s">
        <v>20</v>
      </c>
      <c r="AI2249" t="s">
        <v>20</v>
      </c>
      <c r="AK2249">
        <v>1</v>
      </c>
      <c r="AL2249">
        <v>0</v>
      </c>
      <c r="AM2249">
        <v>2</v>
      </c>
      <c r="AN2249">
        <v>0</v>
      </c>
      <c r="AO2249">
        <v>0</v>
      </c>
      <c r="AQ2249">
        <v>1</v>
      </c>
      <c r="AR2249">
        <v>2</v>
      </c>
      <c r="AS2249">
        <v>1</v>
      </c>
      <c r="AT2249">
        <v>1</v>
      </c>
      <c r="AU2249">
        <v>2</v>
      </c>
      <c r="AV2249">
        <v>0</v>
      </c>
      <c r="BA2249" s="14" t="s">
        <v>2524</v>
      </c>
      <c r="BB2249" s="6" t="s">
        <v>1863</v>
      </c>
      <c r="BG2249" s="9"/>
      <c r="BI2249" t="s">
        <v>3146</v>
      </c>
    </row>
    <row r="2250" spans="1:61" x14ac:dyDescent="0.25">
      <c r="A2250" s="23" t="s">
        <v>658</v>
      </c>
      <c r="B2250" t="s">
        <v>775</v>
      </c>
      <c r="C2250" t="str">
        <f>VLOOKUP(Tabelle1[[#This Row],[bank_name]],list_all_banks!$B$1:$C$691,2,FALSE)</f>
        <v>FR552120222</v>
      </c>
      <c r="D2250" s="6" t="s">
        <v>776</v>
      </c>
      <c r="E2250" s="42" t="str">
        <f t="shared" si="35"/>
        <v>31.12.2013</v>
      </c>
      <c r="F2250">
        <v>2013</v>
      </c>
      <c r="G2250" t="s">
        <v>1382</v>
      </c>
      <c r="H2250" t="s">
        <v>20</v>
      </c>
      <c r="I2250">
        <v>1</v>
      </c>
      <c r="J2250">
        <v>1</v>
      </c>
      <c r="K2250" t="s">
        <v>658</v>
      </c>
      <c r="L2250">
        <v>0</v>
      </c>
      <c r="M2250" t="s">
        <v>14</v>
      </c>
      <c r="N2250" t="s">
        <v>19</v>
      </c>
      <c r="P2250">
        <v>1</v>
      </c>
      <c r="Q2250">
        <v>0</v>
      </c>
      <c r="R2250">
        <v>1</v>
      </c>
      <c r="S2250">
        <v>0</v>
      </c>
      <c r="U2250">
        <v>0</v>
      </c>
      <c r="V2250">
        <v>0</v>
      </c>
      <c r="W2250" t="s">
        <v>20</v>
      </c>
      <c r="Y2250" t="s">
        <v>1001</v>
      </c>
      <c r="Z2250">
        <v>9</v>
      </c>
      <c r="AA2250">
        <v>38</v>
      </c>
      <c r="AB2250" t="s">
        <v>20</v>
      </c>
      <c r="AC2250" t="s">
        <v>20</v>
      </c>
      <c r="AD2250" t="s">
        <v>20</v>
      </c>
      <c r="AE2250" t="s">
        <v>20</v>
      </c>
      <c r="AF2250" t="s">
        <v>20</v>
      </c>
      <c r="AG2250" t="s">
        <v>20</v>
      </c>
      <c r="AH2250" t="s">
        <v>20</v>
      </c>
      <c r="AI2250" t="s">
        <v>20</v>
      </c>
      <c r="AK2250">
        <v>1</v>
      </c>
      <c r="AL2250">
        <v>0</v>
      </c>
      <c r="AM2250">
        <v>2</v>
      </c>
      <c r="AN2250">
        <v>0</v>
      </c>
      <c r="AO2250">
        <v>0</v>
      </c>
      <c r="AQ2250">
        <v>1</v>
      </c>
      <c r="AR2250">
        <v>2</v>
      </c>
      <c r="AS2250">
        <v>1</v>
      </c>
      <c r="AT2250">
        <v>1</v>
      </c>
      <c r="AU2250">
        <v>2</v>
      </c>
      <c r="AV2250">
        <v>0</v>
      </c>
      <c r="BA2250" s="14" t="s">
        <v>2524</v>
      </c>
      <c r="BB2250" s="6" t="s">
        <v>1863</v>
      </c>
      <c r="BG2250" s="9"/>
      <c r="BI2250" t="s">
        <v>3146</v>
      </c>
    </row>
    <row r="2251" spans="1:61" x14ac:dyDescent="0.25">
      <c r="A2251" s="23" t="s">
        <v>658</v>
      </c>
      <c r="B2251" t="s">
        <v>775</v>
      </c>
      <c r="C2251" t="str">
        <f>VLOOKUP(Tabelle1[[#This Row],[bank_name]],list_all_banks!$B$1:$C$691,2,FALSE)</f>
        <v>FR552120222</v>
      </c>
      <c r="D2251" s="6" t="s">
        <v>776</v>
      </c>
      <c r="E2251" s="42" t="str">
        <f t="shared" si="35"/>
        <v>31.12.2013</v>
      </c>
      <c r="F2251">
        <v>2013</v>
      </c>
      <c r="G2251" t="s">
        <v>1382</v>
      </c>
      <c r="H2251" t="s">
        <v>20</v>
      </c>
      <c r="I2251">
        <v>1</v>
      </c>
      <c r="J2251">
        <v>1</v>
      </c>
      <c r="K2251" t="s">
        <v>658</v>
      </c>
      <c r="L2251">
        <v>0</v>
      </c>
      <c r="M2251" t="s">
        <v>14</v>
      </c>
      <c r="N2251" t="s">
        <v>19</v>
      </c>
      <c r="P2251">
        <v>1</v>
      </c>
      <c r="Q2251">
        <v>0</v>
      </c>
      <c r="R2251">
        <v>1</v>
      </c>
      <c r="S2251">
        <v>0</v>
      </c>
      <c r="U2251">
        <v>0</v>
      </c>
      <c r="V2251">
        <v>0</v>
      </c>
      <c r="W2251" t="s">
        <v>20</v>
      </c>
      <c r="Y2251" t="s">
        <v>1020</v>
      </c>
      <c r="Z2251">
        <v>583</v>
      </c>
      <c r="AA2251">
        <v>1845</v>
      </c>
      <c r="AB2251" t="s">
        <v>20</v>
      </c>
      <c r="AC2251" t="s">
        <v>20</v>
      </c>
      <c r="AD2251" t="s">
        <v>20</v>
      </c>
      <c r="AE2251" t="s">
        <v>20</v>
      </c>
      <c r="AF2251" t="s">
        <v>20</v>
      </c>
      <c r="AG2251" t="s">
        <v>20</v>
      </c>
      <c r="AH2251" t="s">
        <v>20</v>
      </c>
      <c r="AI2251" t="s">
        <v>20</v>
      </c>
      <c r="AK2251">
        <v>1</v>
      </c>
      <c r="AL2251">
        <v>0</v>
      </c>
      <c r="AM2251">
        <v>2</v>
      </c>
      <c r="AN2251">
        <v>0</v>
      </c>
      <c r="AO2251">
        <v>0</v>
      </c>
      <c r="AQ2251">
        <v>1</v>
      </c>
      <c r="AR2251">
        <v>2</v>
      </c>
      <c r="AS2251">
        <v>1</v>
      </c>
      <c r="AT2251">
        <v>1</v>
      </c>
      <c r="AU2251">
        <v>2</v>
      </c>
      <c r="AV2251">
        <v>0</v>
      </c>
      <c r="BA2251" s="14" t="s">
        <v>2524</v>
      </c>
      <c r="BB2251" s="6" t="s">
        <v>1863</v>
      </c>
      <c r="BG2251" s="9"/>
      <c r="BI2251" t="s">
        <v>3146</v>
      </c>
    </row>
    <row r="2252" spans="1:61" x14ac:dyDescent="0.25">
      <c r="A2252" s="23" t="s">
        <v>658</v>
      </c>
      <c r="B2252" t="s">
        <v>775</v>
      </c>
      <c r="C2252" t="str">
        <f>VLOOKUP(Tabelle1[[#This Row],[bank_name]],list_all_banks!$B$1:$C$691,2,FALSE)</f>
        <v>FR552120222</v>
      </c>
      <c r="D2252" s="6" t="s">
        <v>776</v>
      </c>
      <c r="E2252" s="42" t="str">
        <f t="shared" si="35"/>
        <v>31.12.2013</v>
      </c>
      <c r="F2252">
        <v>2013</v>
      </c>
      <c r="G2252" t="s">
        <v>1382</v>
      </c>
      <c r="H2252" t="s">
        <v>20</v>
      </c>
      <c r="I2252">
        <v>1</v>
      </c>
      <c r="J2252">
        <v>1</v>
      </c>
      <c r="K2252" t="s">
        <v>658</v>
      </c>
      <c r="L2252">
        <v>0</v>
      </c>
      <c r="M2252" t="s">
        <v>14</v>
      </c>
      <c r="N2252" t="s">
        <v>19</v>
      </c>
      <c r="P2252">
        <v>1</v>
      </c>
      <c r="Q2252">
        <v>0</v>
      </c>
      <c r="R2252">
        <v>1</v>
      </c>
      <c r="S2252">
        <v>0</v>
      </c>
      <c r="U2252">
        <v>0</v>
      </c>
      <c r="V2252">
        <v>0</v>
      </c>
      <c r="W2252" t="s">
        <v>20</v>
      </c>
      <c r="Y2252" t="s">
        <v>1696</v>
      </c>
      <c r="Z2252">
        <v>263</v>
      </c>
      <c r="AA2252">
        <v>239</v>
      </c>
      <c r="AB2252" t="s">
        <v>20</v>
      </c>
      <c r="AC2252" t="s">
        <v>20</v>
      </c>
      <c r="AD2252" t="s">
        <v>20</v>
      </c>
      <c r="AE2252" t="s">
        <v>20</v>
      </c>
      <c r="AF2252" t="s">
        <v>20</v>
      </c>
      <c r="AG2252" t="s">
        <v>20</v>
      </c>
      <c r="AH2252" t="s">
        <v>20</v>
      </c>
      <c r="AI2252" t="s">
        <v>20</v>
      </c>
      <c r="AK2252">
        <v>1</v>
      </c>
      <c r="AL2252">
        <v>0</v>
      </c>
      <c r="AM2252">
        <v>2</v>
      </c>
      <c r="AN2252">
        <v>0</v>
      </c>
      <c r="AO2252">
        <v>0</v>
      </c>
      <c r="AQ2252">
        <v>1</v>
      </c>
      <c r="AR2252">
        <v>2</v>
      </c>
      <c r="AS2252">
        <v>1</v>
      </c>
      <c r="AT2252">
        <v>1</v>
      </c>
      <c r="AU2252">
        <v>2</v>
      </c>
      <c r="AV2252">
        <v>0</v>
      </c>
      <c r="BA2252" s="14" t="s">
        <v>2524</v>
      </c>
      <c r="BB2252" s="6" t="s">
        <v>1863</v>
      </c>
      <c r="BG2252" s="9"/>
      <c r="BI2252" t="s">
        <v>3146</v>
      </c>
    </row>
    <row r="2253" spans="1:61" x14ac:dyDescent="0.25">
      <c r="A2253" s="23" t="s">
        <v>658</v>
      </c>
      <c r="B2253" t="s">
        <v>775</v>
      </c>
      <c r="C2253" t="str">
        <f>VLOOKUP(Tabelle1[[#This Row],[bank_name]],list_all_banks!$B$1:$C$691,2,FALSE)</f>
        <v>FR552120222</v>
      </c>
      <c r="D2253" s="6" t="s">
        <v>776</v>
      </c>
      <c r="E2253" s="42" t="str">
        <f t="shared" si="35"/>
        <v>31.12.2013</v>
      </c>
      <c r="F2253">
        <v>2013</v>
      </c>
      <c r="G2253" t="s">
        <v>1382</v>
      </c>
      <c r="H2253" t="s">
        <v>20</v>
      </c>
      <c r="I2253">
        <v>1</v>
      </c>
      <c r="J2253">
        <v>1</v>
      </c>
      <c r="K2253" t="s">
        <v>658</v>
      </c>
      <c r="L2253">
        <v>0</v>
      </c>
      <c r="M2253" t="s">
        <v>14</v>
      </c>
      <c r="N2253" t="s">
        <v>19</v>
      </c>
      <c r="P2253">
        <v>1</v>
      </c>
      <c r="Q2253">
        <v>0</v>
      </c>
      <c r="R2253">
        <v>1</v>
      </c>
      <c r="S2253">
        <v>0</v>
      </c>
      <c r="U2253">
        <v>0</v>
      </c>
      <c r="V2253">
        <v>0</v>
      </c>
      <c r="W2253" t="s">
        <v>20</v>
      </c>
      <c r="Y2253" t="s">
        <v>1681</v>
      </c>
      <c r="Z2253">
        <v>54</v>
      </c>
      <c r="AA2253">
        <v>220</v>
      </c>
      <c r="AB2253" t="s">
        <v>20</v>
      </c>
      <c r="AC2253" t="s">
        <v>20</v>
      </c>
      <c r="AD2253" t="s">
        <v>20</v>
      </c>
      <c r="AE2253" t="s">
        <v>20</v>
      </c>
      <c r="AF2253" t="s">
        <v>20</v>
      </c>
      <c r="AG2253" t="s">
        <v>20</v>
      </c>
      <c r="AH2253" t="s">
        <v>20</v>
      </c>
      <c r="AI2253" t="s">
        <v>20</v>
      </c>
      <c r="AK2253">
        <v>1</v>
      </c>
      <c r="AL2253">
        <v>0</v>
      </c>
      <c r="AM2253">
        <v>2</v>
      </c>
      <c r="AN2253">
        <v>0</v>
      </c>
      <c r="AO2253">
        <v>0</v>
      </c>
      <c r="AQ2253">
        <v>1</v>
      </c>
      <c r="AR2253">
        <v>2</v>
      </c>
      <c r="AS2253">
        <v>1</v>
      </c>
      <c r="AT2253">
        <v>1</v>
      </c>
      <c r="AU2253">
        <v>2</v>
      </c>
      <c r="AV2253">
        <v>0</v>
      </c>
      <c r="BA2253" s="14" t="s">
        <v>2524</v>
      </c>
      <c r="BB2253" s="6" t="s">
        <v>1863</v>
      </c>
      <c r="BG2253" s="9"/>
      <c r="BI2253" t="s">
        <v>3146</v>
      </c>
    </row>
    <row r="2254" spans="1:61" x14ac:dyDescent="0.25">
      <c r="A2254" s="23" t="s">
        <v>658</v>
      </c>
      <c r="B2254" t="s">
        <v>775</v>
      </c>
      <c r="C2254" t="str">
        <f>VLOOKUP(Tabelle1[[#This Row],[bank_name]],list_all_banks!$B$1:$C$691,2,FALSE)</f>
        <v>FR552120222</v>
      </c>
      <c r="D2254" s="6" t="s">
        <v>776</v>
      </c>
      <c r="E2254" s="42" t="str">
        <f t="shared" si="35"/>
        <v>31.12.2013</v>
      </c>
      <c r="F2254">
        <v>2013</v>
      </c>
      <c r="G2254" t="s">
        <v>1382</v>
      </c>
      <c r="H2254" t="s">
        <v>20</v>
      </c>
      <c r="I2254">
        <v>1</v>
      </c>
      <c r="J2254">
        <v>1</v>
      </c>
      <c r="K2254" t="s">
        <v>658</v>
      </c>
      <c r="L2254">
        <v>0</v>
      </c>
      <c r="M2254" t="s">
        <v>14</v>
      </c>
      <c r="N2254" t="s">
        <v>19</v>
      </c>
      <c r="P2254">
        <v>1</v>
      </c>
      <c r="Q2254">
        <v>0</v>
      </c>
      <c r="R2254">
        <v>1</v>
      </c>
      <c r="S2254">
        <v>0</v>
      </c>
      <c r="U2254">
        <v>0</v>
      </c>
      <c r="V2254">
        <v>0</v>
      </c>
      <c r="W2254" t="s">
        <v>20</v>
      </c>
      <c r="Y2254" t="s">
        <v>1205</v>
      </c>
      <c r="Z2254" t="s">
        <v>20</v>
      </c>
      <c r="AA2254" t="s">
        <v>20</v>
      </c>
      <c r="AB2254" t="s">
        <v>20</v>
      </c>
      <c r="AC2254" t="s">
        <v>20</v>
      </c>
      <c r="AD2254" t="s">
        <v>20</v>
      </c>
      <c r="AE2254" t="s">
        <v>20</v>
      </c>
      <c r="AF2254" t="s">
        <v>20</v>
      </c>
      <c r="AG2254" t="s">
        <v>20</v>
      </c>
      <c r="AH2254" t="s">
        <v>20</v>
      </c>
      <c r="AI2254" t="s">
        <v>20</v>
      </c>
      <c r="AK2254">
        <v>1</v>
      </c>
      <c r="AL2254">
        <v>0</v>
      </c>
      <c r="AM2254">
        <v>2</v>
      </c>
      <c r="AN2254">
        <v>0</v>
      </c>
      <c r="AO2254">
        <v>0</v>
      </c>
      <c r="AQ2254">
        <v>1</v>
      </c>
      <c r="AR2254">
        <v>2</v>
      </c>
      <c r="AS2254">
        <v>1</v>
      </c>
      <c r="AT2254">
        <v>1</v>
      </c>
      <c r="AU2254">
        <v>2</v>
      </c>
      <c r="AV2254">
        <v>0</v>
      </c>
      <c r="BA2254" s="14" t="s">
        <v>2524</v>
      </c>
      <c r="BB2254" s="6" t="s">
        <v>1863</v>
      </c>
      <c r="BG2254" s="9"/>
      <c r="BI2254" t="s">
        <v>3146</v>
      </c>
    </row>
    <row r="2255" spans="1:61" x14ac:dyDescent="0.25">
      <c r="A2255" s="23" t="s">
        <v>658</v>
      </c>
      <c r="B2255" t="s">
        <v>775</v>
      </c>
      <c r="C2255" t="str">
        <f>VLOOKUP(Tabelle1[[#This Row],[bank_name]],list_all_banks!$B$1:$C$691,2,FALSE)</f>
        <v>FR552120222</v>
      </c>
      <c r="D2255" s="6" t="s">
        <v>776</v>
      </c>
      <c r="E2255" s="42" t="str">
        <f t="shared" si="35"/>
        <v>31.12.2013</v>
      </c>
      <c r="F2255">
        <v>2013</v>
      </c>
      <c r="G2255" t="s">
        <v>1382</v>
      </c>
      <c r="H2255" t="s">
        <v>20</v>
      </c>
      <c r="I2255">
        <v>1</v>
      </c>
      <c r="J2255">
        <v>1</v>
      </c>
      <c r="K2255" t="s">
        <v>658</v>
      </c>
      <c r="L2255">
        <v>0</v>
      </c>
      <c r="M2255" t="s">
        <v>14</v>
      </c>
      <c r="N2255" t="s">
        <v>19</v>
      </c>
      <c r="P2255">
        <v>1</v>
      </c>
      <c r="Q2255">
        <v>0</v>
      </c>
      <c r="R2255">
        <v>1</v>
      </c>
      <c r="S2255">
        <v>0</v>
      </c>
      <c r="U2255">
        <v>0</v>
      </c>
      <c r="V2255">
        <v>0</v>
      </c>
      <c r="W2255" t="s">
        <v>20</v>
      </c>
      <c r="Y2255" t="s">
        <v>1767</v>
      </c>
      <c r="Z2255" t="s">
        <v>20</v>
      </c>
      <c r="AA2255" t="s">
        <v>20</v>
      </c>
      <c r="AB2255" t="s">
        <v>20</v>
      </c>
      <c r="AC2255" t="s">
        <v>20</v>
      </c>
      <c r="AD2255" t="s">
        <v>20</v>
      </c>
      <c r="AE2255" t="s">
        <v>20</v>
      </c>
      <c r="AF2255" t="s">
        <v>20</v>
      </c>
      <c r="AG2255" t="s">
        <v>20</v>
      </c>
      <c r="AH2255" t="s">
        <v>20</v>
      </c>
      <c r="AI2255" t="s">
        <v>20</v>
      </c>
      <c r="AK2255">
        <v>1</v>
      </c>
      <c r="AL2255">
        <v>0</v>
      </c>
      <c r="AM2255">
        <v>2</v>
      </c>
      <c r="AN2255">
        <v>0</v>
      </c>
      <c r="AO2255">
        <v>0</v>
      </c>
      <c r="AQ2255">
        <v>1</v>
      </c>
      <c r="AR2255">
        <v>2</v>
      </c>
      <c r="AS2255">
        <v>1</v>
      </c>
      <c r="AT2255">
        <v>1</v>
      </c>
      <c r="AU2255">
        <v>2</v>
      </c>
      <c r="AV2255">
        <v>0</v>
      </c>
      <c r="BA2255" s="14" t="s">
        <v>2524</v>
      </c>
      <c r="BB2255" s="6" t="s">
        <v>1863</v>
      </c>
      <c r="BG2255" s="9"/>
      <c r="BI2255" t="s">
        <v>3146</v>
      </c>
    </row>
    <row r="2256" spans="1:61" s="44" customFormat="1" ht="15.75" thickBot="1" x14ac:dyDescent="0.3">
      <c r="A2256" s="23" t="s">
        <v>658</v>
      </c>
      <c r="B2256" t="s">
        <v>775</v>
      </c>
      <c r="C2256" t="str">
        <f>VLOOKUP(Tabelle1[[#This Row],[bank_name]],list_all_banks!$B$1:$C$691,2,FALSE)</f>
        <v>FR552120222</v>
      </c>
      <c r="D2256" s="6" t="s">
        <v>776</v>
      </c>
      <c r="E2256" s="42" t="str">
        <f t="shared" si="35"/>
        <v>31.12.2013</v>
      </c>
      <c r="F2256">
        <v>2013</v>
      </c>
      <c r="G2256" t="s">
        <v>1382</v>
      </c>
      <c r="H2256" t="s">
        <v>20</v>
      </c>
      <c r="I2256">
        <v>1</v>
      </c>
      <c r="J2256">
        <v>1</v>
      </c>
      <c r="K2256" t="s">
        <v>658</v>
      </c>
      <c r="L2256">
        <v>0</v>
      </c>
      <c r="M2256" t="s">
        <v>14</v>
      </c>
      <c r="N2256" t="s">
        <v>19</v>
      </c>
      <c r="O2256" s="6"/>
      <c r="P2256">
        <v>1</v>
      </c>
      <c r="Q2256">
        <v>0</v>
      </c>
      <c r="R2256">
        <v>1</v>
      </c>
      <c r="S2256">
        <v>0</v>
      </c>
      <c r="T2256" s="6"/>
      <c r="U2256">
        <v>0</v>
      </c>
      <c r="V2256">
        <v>0</v>
      </c>
      <c r="W2256" t="s">
        <v>20</v>
      </c>
      <c r="X2256" s="6"/>
      <c r="Y2256" t="s">
        <v>1165</v>
      </c>
      <c r="Z2256" t="s">
        <v>20</v>
      </c>
      <c r="AA2256" t="s">
        <v>20</v>
      </c>
      <c r="AB2256" t="s">
        <v>20</v>
      </c>
      <c r="AC2256" t="s">
        <v>20</v>
      </c>
      <c r="AD2256" t="s">
        <v>20</v>
      </c>
      <c r="AE2256" t="s">
        <v>20</v>
      </c>
      <c r="AF2256" t="s">
        <v>20</v>
      </c>
      <c r="AG2256" t="s">
        <v>20</v>
      </c>
      <c r="AH2256" t="s">
        <v>20</v>
      </c>
      <c r="AI2256" t="s">
        <v>20</v>
      </c>
      <c r="AJ2256" s="6"/>
      <c r="AK2256">
        <v>1</v>
      </c>
      <c r="AL2256">
        <v>0</v>
      </c>
      <c r="AM2256">
        <v>2</v>
      </c>
      <c r="AN2256">
        <v>0</v>
      </c>
      <c r="AO2256">
        <v>0</v>
      </c>
      <c r="AP2256" s="6"/>
      <c r="AQ2256">
        <v>1</v>
      </c>
      <c r="AR2256">
        <v>2</v>
      </c>
      <c r="AS2256">
        <v>1</v>
      </c>
      <c r="AT2256">
        <v>1</v>
      </c>
      <c r="AU2256">
        <v>2</v>
      </c>
      <c r="AV2256">
        <v>0</v>
      </c>
      <c r="AW2256"/>
      <c r="AX2256"/>
      <c r="AY2256" s="6"/>
      <c r="AZ2256" s="42"/>
      <c r="BA2256" s="14" t="s">
        <v>2524</v>
      </c>
      <c r="BB2256" s="6" t="s">
        <v>1863</v>
      </c>
      <c r="BH2256" s="45"/>
      <c r="BI2256" t="s">
        <v>3146</v>
      </c>
    </row>
    <row r="2257" spans="1:61" x14ac:dyDescent="0.25">
      <c r="A2257" s="23" t="s">
        <v>658</v>
      </c>
      <c r="B2257" t="s">
        <v>775</v>
      </c>
      <c r="C2257" t="str">
        <f>VLOOKUP(Tabelle1[[#This Row],[bank_name]],list_all_banks!$B$1:$C$691,2,FALSE)</f>
        <v>FR552120222</v>
      </c>
      <c r="D2257" s="6" t="s">
        <v>776</v>
      </c>
      <c r="E2257" s="42" t="str">
        <f t="shared" si="35"/>
        <v>31.12.2013</v>
      </c>
      <c r="F2257">
        <v>2013</v>
      </c>
      <c r="G2257" t="s">
        <v>1382</v>
      </c>
      <c r="H2257" t="s">
        <v>20</v>
      </c>
      <c r="I2257">
        <v>1</v>
      </c>
      <c r="J2257">
        <v>1</v>
      </c>
      <c r="K2257" t="s">
        <v>658</v>
      </c>
      <c r="L2257">
        <v>0</v>
      </c>
      <c r="M2257" t="s">
        <v>14</v>
      </c>
      <c r="N2257" t="s">
        <v>19</v>
      </c>
      <c r="P2257">
        <v>1</v>
      </c>
      <c r="Q2257">
        <v>0</v>
      </c>
      <c r="R2257">
        <v>1</v>
      </c>
      <c r="S2257">
        <v>0</v>
      </c>
      <c r="U2257">
        <v>0</v>
      </c>
      <c r="V2257">
        <v>0</v>
      </c>
      <c r="W2257" t="s">
        <v>20</v>
      </c>
      <c r="Y2257" t="s">
        <v>1170</v>
      </c>
      <c r="Z2257">
        <v>793</v>
      </c>
      <c r="AA2257">
        <v>1176</v>
      </c>
      <c r="AB2257" t="s">
        <v>20</v>
      </c>
      <c r="AC2257" t="s">
        <v>20</v>
      </c>
      <c r="AD2257" t="s">
        <v>20</v>
      </c>
      <c r="AE2257" t="s">
        <v>20</v>
      </c>
      <c r="AF2257" t="s">
        <v>20</v>
      </c>
      <c r="AG2257" t="s">
        <v>20</v>
      </c>
      <c r="AH2257" t="s">
        <v>20</v>
      </c>
      <c r="AI2257" t="s">
        <v>20</v>
      </c>
      <c r="AK2257">
        <v>1</v>
      </c>
      <c r="AL2257">
        <v>0</v>
      </c>
      <c r="AM2257">
        <v>2</v>
      </c>
      <c r="AN2257">
        <v>0</v>
      </c>
      <c r="AO2257">
        <v>0</v>
      </c>
      <c r="AQ2257">
        <v>1</v>
      </c>
      <c r="AR2257">
        <v>2</v>
      </c>
      <c r="AS2257">
        <v>1</v>
      </c>
      <c r="AT2257">
        <v>1</v>
      </c>
      <c r="AU2257">
        <v>2</v>
      </c>
      <c r="AV2257">
        <v>0</v>
      </c>
      <c r="BA2257" s="14" t="s">
        <v>2524</v>
      </c>
      <c r="BB2257" s="6" t="s">
        <v>1863</v>
      </c>
      <c r="BG2257" s="9"/>
      <c r="BI2257" t="s">
        <v>3146</v>
      </c>
    </row>
    <row r="2258" spans="1:61" x14ac:dyDescent="0.25">
      <c r="A2258" s="23" t="s">
        <v>658</v>
      </c>
      <c r="B2258" t="s">
        <v>775</v>
      </c>
      <c r="C2258" t="str">
        <f>VLOOKUP(Tabelle1[[#This Row],[bank_name]],list_all_banks!$B$1:$C$691,2,FALSE)</f>
        <v>FR552120222</v>
      </c>
      <c r="D2258" s="6" t="s">
        <v>776</v>
      </c>
      <c r="E2258" s="42" t="str">
        <f t="shared" si="35"/>
        <v>31.12.2013</v>
      </c>
      <c r="F2258">
        <v>2013</v>
      </c>
      <c r="G2258" t="s">
        <v>1382</v>
      </c>
      <c r="H2258" t="s">
        <v>20</v>
      </c>
      <c r="I2258">
        <v>1</v>
      </c>
      <c r="J2258">
        <v>1</v>
      </c>
      <c r="K2258" t="s">
        <v>658</v>
      </c>
      <c r="L2258">
        <v>0</v>
      </c>
      <c r="M2258" t="s">
        <v>14</v>
      </c>
      <c r="N2258" t="s">
        <v>19</v>
      </c>
      <c r="P2258">
        <v>1</v>
      </c>
      <c r="Q2258">
        <v>0</v>
      </c>
      <c r="R2258">
        <v>1</v>
      </c>
      <c r="S2258">
        <v>0</v>
      </c>
      <c r="U2258">
        <v>0</v>
      </c>
      <c r="V2258">
        <v>0</v>
      </c>
      <c r="W2258" t="s">
        <v>20</v>
      </c>
      <c r="Y2258" t="s">
        <v>1768</v>
      </c>
      <c r="Z2258">
        <v>19</v>
      </c>
      <c r="AA2258">
        <v>378</v>
      </c>
      <c r="AB2258" t="s">
        <v>20</v>
      </c>
      <c r="AC2258" t="s">
        <v>20</v>
      </c>
      <c r="AD2258" t="s">
        <v>20</v>
      </c>
      <c r="AE2258" t="s">
        <v>20</v>
      </c>
      <c r="AF2258" t="s">
        <v>20</v>
      </c>
      <c r="AG2258" t="s">
        <v>20</v>
      </c>
      <c r="AH2258" t="s">
        <v>20</v>
      </c>
      <c r="AI2258" t="s">
        <v>20</v>
      </c>
      <c r="AK2258">
        <v>1</v>
      </c>
      <c r="AL2258">
        <v>0</v>
      </c>
      <c r="AM2258">
        <v>2</v>
      </c>
      <c r="AN2258">
        <v>0</v>
      </c>
      <c r="AO2258">
        <v>0</v>
      </c>
      <c r="AQ2258">
        <v>1</v>
      </c>
      <c r="AR2258">
        <v>2</v>
      </c>
      <c r="AS2258">
        <v>1</v>
      </c>
      <c r="AT2258">
        <v>1</v>
      </c>
      <c r="AU2258">
        <v>2</v>
      </c>
      <c r="AV2258">
        <v>0</v>
      </c>
      <c r="BA2258" s="14" t="s">
        <v>2524</v>
      </c>
      <c r="BB2258" s="6" t="s">
        <v>1863</v>
      </c>
      <c r="BG2258" s="9"/>
      <c r="BI2258" t="s">
        <v>3146</v>
      </c>
    </row>
    <row r="2259" spans="1:61" s="44" customFormat="1" ht="15.75" thickBot="1" x14ac:dyDescent="0.3">
      <c r="A2259" s="23" t="s">
        <v>658</v>
      </c>
      <c r="B2259" t="s">
        <v>775</v>
      </c>
      <c r="C2259" t="str">
        <f>VLOOKUP(Tabelle1[[#This Row],[bank_name]],list_all_banks!$B$1:$C$691,2,FALSE)</f>
        <v>FR552120222</v>
      </c>
      <c r="D2259" s="6" t="s">
        <v>776</v>
      </c>
      <c r="E2259" s="42" t="str">
        <f t="shared" si="35"/>
        <v>31.12.2013</v>
      </c>
      <c r="F2259">
        <v>2013</v>
      </c>
      <c r="G2259" t="s">
        <v>1382</v>
      </c>
      <c r="H2259" t="s">
        <v>20</v>
      </c>
      <c r="I2259">
        <v>1</v>
      </c>
      <c r="J2259">
        <v>1</v>
      </c>
      <c r="K2259" t="s">
        <v>658</v>
      </c>
      <c r="L2259">
        <v>0</v>
      </c>
      <c r="M2259" t="s">
        <v>14</v>
      </c>
      <c r="N2259" t="s">
        <v>19</v>
      </c>
      <c r="O2259" s="6"/>
      <c r="P2259">
        <v>1</v>
      </c>
      <c r="Q2259">
        <v>0</v>
      </c>
      <c r="R2259">
        <v>1</v>
      </c>
      <c r="S2259">
        <v>0</v>
      </c>
      <c r="T2259" s="6"/>
      <c r="U2259">
        <v>0</v>
      </c>
      <c r="V2259">
        <v>0</v>
      </c>
      <c r="W2259" t="s">
        <v>20</v>
      </c>
      <c r="X2259" s="6"/>
      <c r="Y2259" t="s">
        <v>1748</v>
      </c>
      <c r="Z2259">
        <v>37</v>
      </c>
      <c r="AA2259">
        <v>808</v>
      </c>
      <c r="AB2259" t="s">
        <v>20</v>
      </c>
      <c r="AC2259" t="s">
        <v>20</v>
      </c>
      <c r="AD2259" t="s">
        <v>20</v>
      </c>
      <c r="AE2259" t="s">
        <v>20</v>
      </c>
      <c r="AF2259" t="s">
        <v>20</v>
      </c>
      <c r="AG2259" t="s">
        <v>20</v>
      </c>
      <c r="AH2259" t="s">
        <v>20</v>
      </c>
      <c r="AI2259" t="s">
        <v>20</v>
      </c>
      <c r="AJ2259" s="6"/>
      <c r="AK2259">
        <v>1</v>
      </c>
      <c r="AL2259">
        <v>0</v>
      </c>
      <c r="AM2259">
        <v>2</v>
      </c>
      <c r="AN2259">
        <v>0</v>
      </c>
      <c r="AO2259">
        <v>0</v>
      </c>
      <c r="AP2259" s="6"/>
      <c r="AQ2259">
        <v>1</v>
      </c>
      <c r="AR2259">
        <v>2</v>
      </c>
      <c r="AS2259">
        <v>1</v>
      </c>
      <c r="AT2259">
        <v>1</v>
      </c>
      <c r="AU2259">
        <v>2</v>
      </c>
      <c r="AV2259">
        <v>0</v>
      </c>
      <c r="AW2259"/>
      <c r="AX2259"/>
      <c r="AY2259" s="6"/>
      <c r="AZ2259" s="42"/>
      <c r="BA2259" s="14" t="s">
        <v>2524</v>
      </c>
      <c r="BB2259" s="6" t="s">
        <v>1863</v>
      </c>
      <c r="BH2259" s="45"/>
      <c r="BI2259" t="s">
        <v>3146</v>
      </c>
    </row>
    <row r="2260" spans="1:61" x14ac:dyDescent="0.25">
      <c r="A2260" s="51" t="s">
        <v>658</v>
      </c>
      <c r="B2260" s="9" t="s">
        <v>775</v>
      </c>
      <c r="C2260" s="9" t="str">
        <f>VLOOKUP(Tabelle1[[#This Row],[bank_name]],list_all_banks!$B$1:$C$691,2,FALSE)</f>
        <v>FR552120222</v>
      </c>
      <c r="D2260" s="6" t="s">
        <v>776</v>
      </c>
      <c r="E2260" s="42" t="str">
        <f t="shared" si="35"/>
        <v>31.12.2013</v>
      </c>
      <c r="F2260" s="9">
        <v>2013</v>
      </c>
      <c r="G2260" s="9" t="s">
        <v>1382</v>
      </c>
      <c r="H2260" s="9" t="s">
        <v>20</v>
      </c>
      <c r="I2260" s="9">
        <v>1</v>
      </c>
      <c r="J2260" s="9">
        <v>1</v>
      </c>
      <c r="K2260" s="9" t="s">
        <v>658</v>
      </c>
      <c r="L2260" s="9">
        <v>0</v>
      </c>
      <c r="M2260" s="9" t="s">
        <v>14</v>
      </c>
      <c r="N2260" s="9" t="s">
        <v>19</v>
      </c>
      <c r="P2260" s="9">
        <v>1</v>
      </c>
      <c r="Q2260" s="9">
        <v>0</v>
      </c>
      <c r="R2260" s="9">
        <v>1</v>
      </c>
      <c r="S2260" s="9">
        <v>0</v>
      </c>
      <c r="U2260" s="9">
        <v>0</v>
      </c>
      <c r="V2260" s="9">
        <v>0</v>
      </c>
      <c r="W2260" s="9" t="s">
        <v>20</v>
      </c>
      <c r="Y2260" s="9" t="s">
        <v>1218</v>
      </c>
      <c r="Z2260" s="9" t="s">
        <v>20</v>
      </c>
      <c r="AA2260" s="9" t="s">
        <v>20</v>
      </c>
      <c r="AB2260" s="9" t="s">
        <v>20</v>
      </c>
      <c r="AC2260" s="9" t="s">
        <v>20</v>
      </c>
      <c r="AD2260" s="9" t="s">
        <v>20</v>
      </c>
      <c r="AE2260" s="9" t="s">
        <v>20</v>
      </c>
      <c r="AF2260" s="9" t="s">
        <v>20</v>
      </c>
      <c r="AG2260" s="9" t="s">
        <v>20</v>
      </c>
      <c r="AH2260" s="9" t="s">
        <v>20</v>
      </c>
      <c r="AI2260" s="9" t="s">
        <v>20</v>
      </c>
      <c r="AK2260" s="9">
        <v>1</v>
      </c>
      <c r="AL2260" s="9">
        <v>0</v>
      </c>
      <c r="AM2260" s="9">
        <v>2</v>
      </c>
      <c r="AN2260" s="9">
        <v>0</v>
      </c>
      <c r="AO2260" s="9">
        <v>0</v>
      </c>
      <c r="AQ2260" s="9">
        <v>1</v>
      </c>
      <c r="AR2260" s="9">
        <v>2</v>
      </c>
      <c r="AS2260" s="9">
        <v>1</v>
      </c>
      <c r="AT2260" s="9">
        <v>1</v>
      </c>
      <c r="AU2260" s="9">
        <v>2</v>
      </c>
      <c r="AV2260" s="9">
        <v>0</v>
      </c>
      <c r="AW2260" s="9"/>
      <c r="AX2260" s="9"/>
      <c r="BA2260" s="63" t="s">
        <v>2524</v>
      </c>
      <c r="BB2260" s="6" t="s">
        <v>1863</v>
      </c>
      <c r="BG2260" s="9"/>
      <c r="BI2260" t="s">
        <v>3146</v>
      </c>
    </row>
    <row r="2261" spans="1:61" s="44" customFormat="1" ht="15.75" thickBot="1" x14ac:dyDescent="0.3">
      <c r="A2261" s="23" t="s">
        <v>658</v>
      </c>
      <c r="B2261" t="s">
        <v>775</v>
      </c>
      <c r="C2261" t="str">
        <f>VLOOKUP(Tabelle1[[#This Row],[bank_name]],list_all_banks!$B$1:$C$691,2,FALSE)</f>
        <v>FR552120222</v>
      </c>
      <c r="D2261" s="6" t="s">
        <v>776</v>
      </c>
      <c r="E2261" s="42" t="str">
        <f t="shared" si="35"/>
        <v>31.12.2013</v>
      </c>
      <c r="F2261">
        <v>2013</v>
      </c>
      <c r="G2261" t="s">
        <v>1382</v>
      </c>
      <c r="H2261" t="s">
        <v>20</v>
      </c>
      <c r="I2261">
        <v>1</v>
      </c>
      <c r="J2261">
        <v>1</v>
      </c>
      <c r="K2261" t="s">
        <v>658</v>
      </c>
      <c r="L2261">
        <v>0</v>
      </c>
      <c r="M2261" t="s">
        <v>14</v>
      </c>
      <c r="N2261" t="s">
        <v>19</v>
      </c>
      <c r="O2261" s="6"/>
      <c r="P2261">
        <v>1</v>
      </c>
      <c r="Q2261">
        <v>0</v>
      </c>
      <c r="R2261">
        <v>1</v>
      </c>
      <c r="S2261">
        <v>0</v>
      </c>
      <c r="T2261" s="6"/>
      <c r="U2261">
        <v>0</v>
      </c>
      <c r="V2261">
        <v>0</v>
      </c>
      <c r="W2261" t="s">
        <v>20</v>
      </c>
      <c r="X2261" s="6"/>
      <c r="Y2261" t="s">
        <v>1805</v>
      </c>
      <c r="Z2261">
        <v>434</v>
      </c>
      <c r="AA2261">
        <v>3740</v>
      </c>
      <c r="AB2261" t="s">
        <v>20</v>
      </c>
      <c r="AC2261" t="s">
        <v>20</v>
      </c>
      <c r="AD2261" t="s">
        <v>20</v>
      </c>
      <c r="AE2261" t="s">
        <v>20</v>
      </c>
      <c r="AF2261" t="s">
        <v>20</v>
      </c>
      <c r="AG2261" t="s">
        <v>20</v>
      </c>
      <c r="AH2261" t="s">
        <v>20</v>
      </c>
      <c r="AI2261" t="s">
        <v>20</v>
      </c>
      <c r="AJ2261" s="6"/>
      <c r="AK2261">
        <v>1</v>
      </c>
      <c r="AL2261">
        <v>0</v>
      </c>
      <c r="AM2261">
        <v>2</v>
      </c>
      <c r="AN2261">
        <v>0</v>
      </c>
      <c r="AO2261">
        <v>0</v>
      </c>
      <c r="AP2261" s="6"/>
      <c r="AQ2261">
        <v>1</v>
      </c>
      <c r="AR2261">
        <v>2</v>
      </c>
      <c r="AS2261">
        <v>1</v>
      </c>
      <c r="AT2261">
        <v>1</v>
      </c>
      <c r="AU2261">
        <v>2</v>
      </c>
      <c r="AV2261">
        <v>0</v>
      </c>
      <c r="AW2261"/>
      <c r="AX2261"/>
      <c r="AY2261" s="6"/>
      <c r="AZ2261" s="42"/>
      <c r="BA2261" s="14" t="s">
        <v>2524</v>
      </c>
      <c r="BB2261" s="6" t="s">
        <v>1863</v>
      </c>
      <c r="BH2261" s="45"/>
      <c r="BI2261" t="s">
        <v>3146</v>
      </c>
    </row>
    <row r="2262" spans="1:61" x14ac:dyDescent="0.25">
      <c r="A2262" s="23" t="s">
        <v>658</v>
      </c>
      <c r="B2262" t="s">
        <v>775</v>
      </c>
      <c r="C2262" t="str">
        <f>VLOOKUP(Tabelle1[[#This Row],[bank_name]],list_all_banks!$B$1:$C$691,2,FALSE)</f>
        <v>FR552120222</v>
      </c>
      <c r="D2262" s="6" t="s">
        <v>776</v>
      </c>
      <c r="E2262" s="42" t="str">
        <f t="shared" si="35"/>
        <v>31.12.2013</v>
      </c>
      <c r="F2262">
        <v>2013</v>
      </c>
      <c r="G2262" t="s">
        <v>1382</v>
      </c>
      <c r="H2262" t="s">
        <v>20</v>
      </c>
      <c r="I2262">
        <v>1</v>
      </c>
      <c r="J2262">
        <v>1</v>
      </c>
      <c r="K2262" t="s">
        <v>658</v>
      </c>
      <c r="L2262">
        <v>0</v>
      </c>
      <c r="M2262" t="s">
        <v>14</v>
      </c>
      <c r="N2262" t="s">
        <v>19</v>
      </c>
      <c r="P2262">
        <v>1</v>
      </c>
      <c r="Q2262">
        <v>0</v>
      </c>
      <c r="R2262">
        <v>1</v>
      </c>
      <c r="S2262">
        <v>0</v>
      </c>
      <c r="U2262">
        <v>0</v>
      </c>
      <c r="V2262">
        <v>0</v>
      </c>
      <c r="W2262" t="s">
        <v>20</v>
      </c>
      <c r="Y2262" t="s">
        <v>1704</v>
      </c>
      <c r="Z2262" t="s">
        <v>20</v>
      </c>
      <c r="AA2262" t="s">
        <v>20</v>
      </c>
      <c r="AB2262" t="s">
        <v>20</v>
      </c>
      <c r="AC2262" t="s">
        <v>20</v>
      </c>
      <c r="AD2262" t="s">
        <v>20</v>
      </c>
      <c r="AE2262" t="s">
        <v>20</v>
      </c>
      <c r="AF2262" t="s">
        <v>20</v>
      </c>
      <c r="AG2262" t="s">
        <v>20</v>
      </c>
      <c r="AH2262" t="s">
        <v>20</v>
      </c>
      <c r="AI2262" t="s">
        <v>20</v>
      </c>
      <c r="AK2262">
        <v>1</v>
      </c>
      <c r="AL2262">
        <v>0</v>
      </c>
      <c r="AM2262">
        <v>2</v>
      </c>
      <c r="AN2262">
        <v>0</v>
      </c>
      <c r="AO2262">
        <v>0</v>
      </c>
      <c r="AQ2262">
        <v>1</v>
      </c>
      <c r="AR2262">
        <v>2</v>
      </c>
      <c r="AS2262">
        <v>1</v>
      </c>
      <c r="AT2262">
        <v>1</v>
      </c>
      <c r="AU2262">
        <v>2</v>
      </c>
      <c r="AV2262">
        <v>0</v>
      </c>
      <c r="BA2262" s="14" t="s">
        <v>2524</v>
      </c>
      <c r="BB2262" s="6" t="s">
        <v>1863</v>
      </c>
      <c r="BG2262" s="9"/>
      <c r="BI2262" t="s">
        <v>3146</v>
      </c>
    </row>
    <row r="2263" spans="1:61" x14ac:dyDescent="0.25">
      <c r="A2263" s="23" t="s">
        <v>658</v>
      </c>
      <c r="B2263" t="s">
        <v>775</v>
      </c>
      <c r="C2263" t="str">
        <f>VLOOKUP(Tabelle1[[#This Row],[bank_name]],list_all_banks!$B$1:$C$691,2,FALSE)</f>
        <v>FR552120222</v>
      </c>
      <c r="D2263" s="6" t="s">
        <v>776</v>
      </c>
      <c r="E2263" s="42" t="str">
        <f t="shared" si="35"/>
        <v>31.12.2013</v>
      </c>
      <c r="F2263">
        <v>2013</v>
      </c>
      <c r="G2263" t="s">
        <v>1382</v>
      </c>
      <c r="H2263" t="s">
        <v>20</v>
      </c>
      <c r="I2263">
        <v>1</v>
      </c>
      <c r="J2263">
        <v>1</v>
      </c>
      <c r="K2263" t="s">
        <v>658</v>
      </c>
      <c r="L2263">
        <v>0</v>
      </c>
      <c r="M2263" t="s">
        <v>14</v>
      </c>
      <c r="N2263" t="s">
        <v>19</v>
      </c>
      <c r="P2263">
        <v>1</v>
      </c>
      <c r="Q2263">
        <v>0</v>
      </c>
      <c r="R2263">
        <v>1</v>
      </c>
      <c r="S2263">
        <v>0</v>
      </c>
      <c r="U2263">
        <v>0</v>
      </c>
      <c r="V2263">
        <v>0</v>
      </c>
      <c r="W2263" t="s">
        <v>20</v>
      </c>
      <c r="Y2263" t="s">
        <v>1683</v>
      </c>
      <c r="Z2263">
        <v>5</v>
      </c>
      <c r="AA2263">
        <v>63</v>
      </c>
      <c r="AB2263" t="s">
        <v>20</v>
      </c>
      <c r="AC2263" t="s">
        <v>20</v>
      </c>
      <c r="AD2263" t="s">
        <v>20</v>
      </c>
      <c r="AE2263" t="s">
        <v>20</v>
      </c>
      <c r="AF2263" t="s">
        <v>20</v>
      </c>
      <c r="AG2263" t="s">
        <v>20</v>
      </c>
      <c r="AH2263" t="s">
        <v>20</v>
      </c>
      <c r="AI2263" t="s">
        <v>20</v>
      </c>
      <c r="AK2263">
        <v>1</v>
      </c>
      <c r="AL2263">
        <v>0</v>
      </c>
      <c r="AM2263">
        <v>2</v>
      </c>
      <c r="AN2263">
        <v>0</v>
      </c>
      <c r="AO2263">
        <v>0</v>
      </c>
      <c r="AQ2263">
        <v>1</v>
      </c>
      <c r="AR2263">
        <v>2</v>
      </c>
      <c r="AS2263">
        <v>1</v>
      </c>
      <c r="AT2263">
        <v>1</v>
      </c>
      <c r="AU2263">
        <v>2</v>
      </c>
      <c r="AV2263">
        <v>0</v>
      </c>
      <c r="BA2263" s="14" t="s">
        <v>2524</v>
      </c>
      <c r="BB2263" s="6" t="s">
        <v>1863</v>
      </c>
      <c r="BG2263" s="9"/>
      <c r="BI2263" t="s">
        <v>3146</v>
      </c>
    </row>
    <row r="2264" spans="1:61" x14ac:dyDescent="0.25">
      <c r="A2264" s="23" t="s">
        <v>658</v>
      </c>
      <c r="B2264" t="s">
        <v>775</v>
      </c>
      <c r="C2264" t="str">
        <f>VLOOKUP(Tabelle1[[#This Row],[bank_name]],list_all_banks!$B$1:$C$691,2,FALSE)</f>
        <v>FR552120222</v>
      </c>
      <c r="D2264" s="6" t="s">
        <v>776</v>
      </c>
      <c r="E2264" s="42" t="str">
        <f t="shared" si="35"/>
        <v>31.12.2013</v>
      </c>
      <c r="F2264">
        <v>2013</v>
      </c>
      <c r="G2264" t="s">
        <v>1382</v>
      </c>
      <c r="H2264" t="s">
        <v>20</v>
      </c>
      <c r="I2264">
        <v>1</v>
      </c>
      <c r="J2264">
        <v>1</v>
      </c>
      <c r="K2264" t="s">
        <v>658</v>
      </c>
      <c r="L2264">
        <v>0</v>
      </c>
      <c r="M2264" t="s">
        <v>14</v>
      </c>
      <c r="N2264" t="s">
        <v>19</v>
      </c>
      <c r="P2264">
        <v>1</v>
      </c>
      <c r="Q2264">
        <v>0</v>
      </c>
      <c r="R2264">
        <v>1</v>
      </c>
      <c r="S2264">
        <v>0</v>
      </c>
      <c r="U2264">
        <v>0</v>
      </c>
      <c r="V2264">
        <v>0</v>
      </c>
      <c r="W2264" t="s">
        <v>20</v>
      </c>
      <c r="Y2264" t="s">
        <v>1769</v>
      </c>
      <c r="Z2264">
        <v>21</v>
      </c>
      <c r="AA2264">
        <v>713</v>
      </c>
      <c r="AB2264" t="s">
        <v>20</v>
      </c>
      <c r="AC2264" t="s">
        <v>20</v>
      </c>
      <c r="AD2264" t="s">
        <v>20</v>
      </c>
      <c r="AE2264" t="s">
        <v>20</v>
      </c>
      <c r="AF2264" t="s">
        <v>20</v>
      </c>
      <c r="AG2264" t="s">
        <v>20</v>
      </c>
      <c r="AH2264" t="s">
        <v>20</v>
      </c>
      <c r="AI2264" t="s">
        <v>20</v>
      </c>
      <c r="AK2264">
        <v>1</v>
      </c>
      <c r="AL2264">
        <v>0</v>
      </c>
      <c r="AM2264">
        <v>2</v>
      </c>
      <c r="AN2264">
        <v>0</v>
      </c>
      <c r="AO2264">
        <v>0</v>
      </c>
      <c r="AQ2264">
        <v>1</v>
      </c>
      <c r="AR2264">
        <v>2</v>
      </c>
      <c r="AS2264">
        <v>1</v>
      </c>
      <c r="AT2264">
        <v>1</v>
      </c>
      <c r="AU2264">
        <v>2</v>
      </c>
      <c r="AV2264">
        <v>0</v>
      </c>
      <c r="BA2264" s="14" t="s">
        <v>2524</v>
      </c>
      <c r="BB2264" s="6" t="s">
        <v>1863</v>
      </c>
      <c r="BG2264" s="9"/>
      <c r="BI2264" t="s">
        <v>3146</v>
      </c>
    </row>
    <row r="2265" spans="1:61" x14ac:dyDescent="0.25">
      <c r="A2265" s="23" t="s">
        <v>658</v>
      </c>
      <c r="B2265" t="s">
        <v>775</v>
      </c>
      <c r="C2265" t="str">
        <f>VLOOKUP(Tabelle1[[#This Row],[bank_name]],list_all_banks!$B$1:$C$691,2,FALSE)</f>
        <v>FR552120222</v>
      </c>
      <c r="D2265" s="6" t="s">
        <v>776</v>
      </c>
      <c r="E2265" s="42" t="str">
        <f t="shared" si="35"/>
        <v>31.12.2013</v>
      </c>
      <c r="F2265">
        <v>2013</v>
      </c>
      <c r="G2265" t="s">
        <v>1382</v>
      </c>
      <c r="H2265" t="s">
        <v>20</v>
      </c>
      <c r="I2265">
        <v>1</v>
      </c>
      <c r="J2265">
        <v>1</v>
      </c>
      <c r="K2265" t="s">
        <v>658</v>
      </c>
      <c r="L2265">
        <v>0</v>
      </c>
      <c r="M2265" t="s">
        <v>14</v>
      </c>
      <c r="N2265" t="s">
        <v>19</v>
      </c>
      <c r="P2265">
        <v>1</v>
      </c>
      <c r="Q2265">
        <v>0</v>
      </c>
      <c r="R2265">
        <v>1</v>
      </c>
      <c r="S2265">
        <v>0</v>
      </c>
      <c r="U2265">
        <v>0</v>
      </c>
      <c r="V2265">
        <v>0</v>
      </c>
      <c r="W2265" t="s">
        <v>20</v>
      </c>
      <c r="Y2265" t="s">
        <v>1658</v>
      </c>
      <c r="Z2265">
        <v>119</v>
      </c>
      <c r="AA2265">
        <v>283</v>
      </c>
      <c r="AB2265" t="s">
        <v>20</v>
      </c>
      <c r="AC2265" t="s">
        <v>20</v>
      </c>
      <c r="AD2265" t="s">
        <v>20</v>
      </c>
      <c r="AE2265" t="s">
        <v>20</v>
      </c>
      <c r="AF2265" t="s">
        <v>20</v>
      </c>
      <c r="AG2265" t="s">
        <v>20</v>
      </c>
      <c r="AH2265" t="s">
        <v>20</v>
      </c>
      <c r="AI2265" t="s">
        <v>20</v>
      </c>
      <c r="AK2265">
        <v>1</v>
      </c>
      <c r="AL2265">
        <v>0</v>
      </c>
      <c r="AM2265">
        <v>2</v>
      </c>
      <c r="AN2265">
        <v>0</v>
      </c>
      <c r="AO2265">
        <v>0</v>
      </c>
      <c r="AQ2265">
        <v>1</v>
      </c>
      <c r="AR2265">
        <v>2</v>
      </c>
      <c r="AS2265">
        <v>1</v>
      </c>
      <c r="AT2265">
        <v>1</v>
      </c>
      <c r="AU2265">
        <v>2</v>
      </c>
      <c r="AV2265">
        <v>0</v>
      </c>
      <c r="BA2265" s="14" t="s">
        <v>2524</v>
      </c>
      <c r="BB2265" s="6" t="s">
        <v>1863</v>
      </c>
      <c r="BG2265" s="9"/>
      <c r="BI2265" t="s">
        <v>3146</v>
      </c>
    </row>
    <row r="2266" spans="1:61" x14ac:dyDescent="0.25">
      <c r="A2266" s="23" t="s">
        <v>658</v>
      </c>
      <c r="B2266" t="s">
        <v>775</v>
      </c>
      <c r="C2266" t="str">
        <f>VLOOKUP(Tabelle1[[#This Row],[bank_name]],list_all_banks!$B$1:$C$691,2,FALSE)</f>
        <v>FR552120222</v>
      </c>
      <c r="D2266" s="6" t="s">
        <v>776</v>
      </c>
      <c r="E2266" s="42" t="str">
        <f t="shared" si="35"/>
        <v>31.12.2013</v>
      </c>
      <c r="F2266">
        <v>2013</v>
      </c>
      <c r="G2266" t="s">
        <v>1382</v>
      </c>
      <c r="H2266" t="s">
        <v>20</v>
      </c>
      <c r="I2266">
        <v>1</v>
      </c>
      <c r="J2266">
        <v>1</v>
      </c>
      <c r="K2266" t="s">
        <v>658</v>
      </c>
      <c r="L2266">
        <v>0</v>
      </c>
      <c r="M2266" t="s">
        <v>14</v>
      </c>
      <c r="N2266" t="s">
        <v>19</v>
      </c>
      <c r="P2266">
        <v>1</v>
      </c>
      <c r="Q2266">
        <v>0</v>
      </c>
      <c r="R2266">
        <v>1</v>
      </c>
      <c r="S2266">
        <v>0</v>
      </c>
      <c r="U2266">
        <v>0</v>
      </c>
      <c r="V2266">
        <v>0</v>
      </c>
      <c r="W2266" t="s">
        <v>20</v>
      </c>
      <c r="Y2266" t="s">
        <v>1770</v>
      </c>
      <c r="Z2266">
        <v>20</v>
      </c>
      <c r="AA2266">
        <v>250</v>
      </c>
      <c r="AB2266" t="s">
        <v>20</v>
      </c>
      <c r="AC2266" t="s">
        <v>20</v>
      </c>
      <c r="AD2266" t="s">
        <v>20</v>
      </c>
      <c r="AE2266" t="s">
        <v>20</v>
      </c>
      <c r="AF2266" t="s">
        <v>20</v>
      </c>
      <c r="AG2266" t="s">
        <v>20</v>
      </c>
      <c r="AH2266" t="s">
        <v>20</v>
      </c>
      <c r="AI2266" t="s">
        <v>20</v>
      </c>
      <c r="AK2266">
        <v>1</v>
      </c>
      <c r="AL2266">
        <v>0</v>
      </c>
      <c r="AM2266">
        <v>2</v>
      </c>
      <c r="AN2266">
        <v>0</v>
      </c>
      <c r="AO2266">
        <v>0</v>
      </c>
      <c r="AQ2266">
        <v>1</v>
      </c>
      <c r="AR2266">
        <v>2</v>
      </c>
      <c r="AS2266">
        <v>1</v>
      </c>
      <c r="AT2266">
        <v>1</v>
      </c>
      <c r="AU2266">
        <v>2</v>
      </c>
      <c r="AV2266">
        <v>0</v>
      </c>
      <c r="BA2266" s="14" t="s">
        <v>2524</v>
      </c>
      <c r="BB2266" s="6" t="s">
        <v>1863</v>
      </c>
      <c r="BG2266" s="9"/>
      <c r="BI2266" t="s">
        <v>3146</v>
      </c>
    </row>
    <row r="2267" spans="1:61" x14ac:dyDescent="0.25">
      <c r="A2267" s="23" t="s">
        <v>658</v>
      </c>
      <c r="B2267" t="s">
        <v>775</v>
      </c>
      <c r="C2267" t="str">
        <f>VLOOKUP(Tabelle1[[#This Row],[bank_name]],list_all_banks!$B$1:$C$691,2,FALSE)</f>
        <v>FR552120222</v>
      </c>
      <c r="D2267" s="6" t="s">
        <v>776</v>
      </c>
      <c r="E2267" s="42" t="str">
        <f t="shared" si="35"/>
        <v>31.12.2013</v>
      </c>
      <c r="F2267">
        <v>2013</v>
      </c>
      <c r="G2267" t="s">
        <v>1382</v>
      </c>
      <c r="H2267" t="s">
        <v>20</v>
      </c>
      <c r="I2267">
        <v>1</v>
      </c>
      <c r="J2267">
        <v>1</v>
      </c>
      <c r="K2267" t="s">
        <v>658</v>
      </c>
      <c r="L2267">
        <v>0</v>
      </c>
      <c r="M2267" t="s">
        <v>14</v>
      </c>
      <c r="N2267" t="s">
        <v>19</v>
      </c>
      <c r="P2267">
        <v>1</v>
      </c>
      <c r="Q2267">
        <v>0</v>
      </c>
      <c r="R2267">
        <v>1</v>
      </c>
      <c r="S2267">
        <v>0</v>
      </c>
      <c r="U2267">
        <v>0</v>
      </c>
      <c r="V2267">
        <v>0</v>
      </c>
      <c r="W2267" t="s">
        <v>20</v>
      </c>
      <c r="Y2267" t="s">
        <v>1672</v>
      </c>
      <c r="Z2267">
        <v>131</v>
      </c>
      <c r="AA2267">
        <v>320</v>
      </c>
      <c r="AB2267" t="s">
        <v>20</v>
      </c>
      <c r="AC2267" t="s">
        <v>20</v>
      </c>
      <c r="AD2267" t="s">
        <v>20</v>
      </c>
      <c r="AE2267" t="s">
        <v>20</v>
      </c>
      <c r="AF2267" t="s">
        <v>20</v>
      </c>
      <c r="AG2267" t="s">
        <v>20</v>
      </c>
      <c r="AH2267" t="s">
        <v>20</v>
      </c>
      <c r="AI2267" t="s">
        <v>20</v>
      </c>
      <c r="AK2267">
        <v>1</v>
      </c>
      <c r="AL2267">
        <v>0</v>
      </c>
      <c r="AM2267">
        <v>2</v>
      </c>
      <c r="AN2267">
        <v>0</v>
      </c>
      <c r="AO2267">
        <v>0</v>
      </c>
      <c r="AQ2267">
        <v>1</v>
      </c>
      <c r="AR2267">
        <v>2</v>
      </c>
      <c r="AS2267">
        <v>1</v>
      </c>
      <c r="AT2267">
        <v>1</v>
      </c>
      <c r="AU2267">
        <v>2</v>
      </c>
      <c r="AV2267">
        <v>0</v>
      </c>
      <c r="BA2267" s="14" t="s">
        <v>2524</v>
      </c>
      <c r="BB2267" s="6" t="s">
        <v>1863</v>
      </c>
      <c r="BG2267" s="9"/>
      <c r="BI2267" t="s">
        <v>3146</v>
      </c>
    </row>
    <row r="2268" spans="1:61" x14ac:dyDescent="0.25">
      <c r="A2268" s="23" t="s">
        <v>658</v>
      </c>
      <c r="B2268" t="s">
        <v>775</v>
      </c>
      <c r="C2268" t="str">
        <f>VLOOKUP(Tabelle1[[#This Row],[bank_name]],list_all_banks!$B$1:$C$691,2,FALSE)</f>
        <v>FR552120222</v>
      </c>
      <c r="D2268" s="6" t="s">
        <v>776</v>
      </c>
      <c r="E2268" s="42" t="str">
        <f t="shared" si="35"/>
        <v>31.12.2013</v>
      </c>
      <c r="F2268">
        <v>2013</v>
      </c>
      <c r="G2268" t="s">
        <v>1382</v>
      </c>
      <c r="H2268" t="s">
        <v>20</v>
      </c>
      <c r="I2268">
        <v>1</v>
      </c>
      <c r="J2268">
        <v>1</v>
      </c>
      <c r="K2268" t="s">
        <v>658</v>
      </c>
      <c r="L2268">
        <v>0</v>
      </c>
      <c r="M2268" t="s">
        <v>14</v>
      </c>
      <c r="N2268" t="s">
        <v>19</v>
      </c>
      <c r="P2268">
        <v>1</v>
      </c>
      <c r="Q2268">
        <v>0</v>
      </c>
      <c r="R2268">
        <v>1</v>
      </c>
      <c r="S2268">
        <v>0</v>
      </c>
      <c r="U2268">
        <v>0</v>
      </c>
      <c r="V2268">
        <v>0</v>
      </c>
      <c r="W2268" t="s">
        <v>20</v>
      </c>
      <c r="Y2268" t="s">
        <v>1753</v>
      </c>
      <c r="Z2268">
        <v>76</v>
      </c>
      <c r="AA2268">
        <v>312</v>
      </c>
      <c r="AB2268" t="s">
        <v>20</v>
      </c>
      <c r="AC2268" t="s">
        <v>20</v>
      </c>
      <c r="AD2268" t="s">
        <v>20</v>
      </c>
      <c r="AE2268" t="s">
        <v>20</v>
      </c>
      <c r="AF2268" t="s">
        <v>20</v>
      </c>
      <c r="AG2268" t="s">
        <v>20</v>
      </c>
      <c r="AH2268" t="s">
        <v>20</v>
      </c>
      <c r="AI2268" t="s">
        <v>20</v>
      </c>
      <c r="AK2268">
        <v>1</v>
      </c>
      <c r="AL2268">
        <v>0</v>
      </c>
      <c r="AM2268">
        <v>2</v>
      </c>
      <c r="AN2268">
        <v>0</v>
      </c>
      <c r="AO2268">
        <v>0</v>
      </c>
      <c r="AQ2268">
        <v>1</v>
      </c>
      <c r="AR2268">
        <v>2</v>
      </c>
      <c r="AS2268">
        <v>1</v>
      </c>
      <c r="AT2268">
        <v>1</v>
      </c>
      <c r="AU2268">
        <v>2</v>
      </c>
      <c r="AV2268">
        <v>0</v>
      </c>
      <c r="BA2268" s="14" t="s">
        <v>2524</v>
      </c>
      <c r="BB2268" s="6" t="s">
        <v>1863</v>
      </c>
      <c r="BG2268" s="9"/>
      <c r="BI2268" t="s">
        <v>3146</v>
      </c>
    </row>
    <row r="2269" spans="1:61" s="9" customFormat="1" x14ac:dyDescent="0.25">
      <c r="A2269" s="23" t="s">
        <v>658</v>
      </c>
      <c r="B2269" t="s">
        <v>775</v>
      </c>
      <c r="C2269" t="str">
        <f>VLOOKUP(Tabelle1[[#This Row],[bank_name]],list_all_banks!$B$1:$C$691,2,FALSE)</f>
        <v>FR552120222</v>
      </c>
      <c r="D2269" s="6" t="s">
        <v>776</v>
      </c>
      <c r="E2269" s="42" t="str">
        <f t="shared" si="35"/>
        <v>31.12.2013</v>
      </c>
      <c r="F2269">
        <v>2013</v>
      </c>
      <c r="G2269" t="s">
        <v>1382</v>
      </c>
      <c r="H2269" t="s">
        <v>20</v>
      </c>
      <c r="I2269">
        <v>1</v>
      </c>
      <c r="J2269">
        <v>1</v>
      </c>
      <c r="K2269" t="s">
        <v>658</v>
      </c>
      <c r="L2269">
        <v>0</v>
      </c>
      <c r="M2269" t="s">
        <v>14</v>
      </c>
      <c r="N2269" t="s">
        <v>19</v>
      </c>
      <c r="O2269" s="6"/>
      <c r="P2269">
        <v>1</v>
      </c>
      <c r="Q2269">
        <v>0</v>
      </c>
      <c r="R2269">
        <v>1</v>
      </c>
      <c r="S2269">
        <v>0</v>
      </c>
      <c r="T2269" s="6"/>
      <c r="U2269">
        <v>0</v>
      </c>
      <c r="V2269">
        <v>0</v>
      </c>
      <c r="W2269" t="s">
        <v>20</v>
      </c>
      <c r="X2269" s="6"/>
      <c r="Y2269" t="s">
        <v>1727</v>
      </c>
      <c r="Z2269" t="s">
        <v>20</v>
      </c>
      <c r="AA2269" t="s">
        <v>20</v>
      </c>
      <c r="AB2269" t="s">
        <v>20</v>
      </c>
      <c r="AC2269" t="s">
        <v>20</v>
      </c>
      <c r="AD2269" t="s">
        <v>20</v>
      </c>
      <c r="AE2269" t="s">
        <v>20</v>
      </c>
      <c r="AF2269" t="s">
        <v>20</v>
      </c>
      <c r="AG2269" t="s">
        <v>20</v>
      </c>
      <c r="AH2269" t="s">
        <v>20</v>
      </c>
      <c r="AI2269" t="s">
        <v>20</v>
      </c>
      <c r="AJ2269" s="6"/>
      <c r="AK2269">
        <v>1</v>
      </c>
      <c r="AL2269">
        <v>0</v>
      </c>
      <c r="AM2269">
        <v>2</v>
      </c>
      <c r="AN2269">
        <v>0</v>
      </c>
      <c r="AO2269">
        <v>0</v>
      </c>
      <c r="AP2269" s="6"/>
      <c r="AQ2269">
        <v>1</v>
      </c>
      <c r="AR2269">
        <v>2</v>
      </c>
      <c r="AS2269">
        <v>1</v>
      </c>
      <c r="AT2269">
        <v>1</v>
      </c>
      <c r="AU2269">
        <v>2</v>
      </c>
      <c r="AV2269">
        <v>0</v>
      </c>
      <c r="AW2269"/>
      <c r="AX2269"/>
      <c r="AY2269" s="6"/>
      <c r="AZ2269" s="42"/>
      <c r="BA2269" s="14" t="s">
        <v>2524</v>
      </c>
      <c r="BB2269" s="6" t="s">
        <v>1863</v>
      </c>
      <c r="BH2269" s="6"/>
      <c r="BI2269" t="s">
        <v>3146</v>
      </c>
    </row>
    <row r="2270" spans="1:61" x14ac:dyDescent="0.25">
      <c r="A2270" s="23" t="s">
        <v>658</v>
      </c>
      <c r="B2270" t="s">
        <v>775</v>
      </c>
      <c r="C2270" t="str">
        <f>VLOOKUP(Tabelle1[[#This Row],[bank_name]],list_all_banks!$B$1:$C$691,2,FALSE)</f>
        <v>FR552120222</v>
      </c>
      <c r="D2270" s="6" t="s">
        <v>776</v>
      </c>
      <c r="E2270" s="42" t="str">
        <f t="shared" si="35"/>
        <v>31.12.2013</v>
      </c>
      <c r="F2270">
        <v>2013</v>
      </c>
      <c r="G2270" t="s">
        <v>1382</v>
      </c>
      <c r="H2270" t="s">
        <v>20</v>
      </c>
      <c r="I2270">
        <v>1</v>
      </c>
      <c r="J2270">
        <v>1</v>
      </c>
      <c r="K2270" t="s">
        <v>658</v>
      </c>
      <c r="L2270">
        <v>0</v>
      </c>
      <c r="M2270" t="s">
        <v>14</v>
      </c>
      <c r="N2270" t="s">
        <v>19</v>
      </c>
      <c r="P2270">
        <v>1</v>
      </c>
      <c r="Q2270">
        <v>0</v>
      </c>
      <c r="R2270">
        <v>1</v>
      </c>
      <c r="S2270">
        <v>0</v>
      </c>
      <c r="U2270">
        <v>0</v>
      </c>
      <c r="V2270">
        <v>0</v>
      </c>
      <c r="W2270" t="s">
        <v>20</v>
      </c>
      <c r="Y2270" t="s">
        <v>1225</v>
      </c>
      <c r="Z2270">
        <v>35</v>
      </c>
      <c r="AA2270">
        <v>159</v>
      </c>
      <c r="AB2270" t="s">
        <v>20</v>
      </c>
      <c r="AC2270" t="s">
        <v>20</v>
      </c>
      <c r="AD2270" t="s">
        <v>20</v>
      </c>
      <c r="AE2270" t="s">
        <v>20</v>
      </c>
      <c r="AF2270" t="s">
        <v>20</v>
      </c>
      <c r="AG2270" t="s">
        <v>20</v>
      </c>
      <c r="AH2270" t="s">
        <v>20</v>
      </c>
      <c r="AI2270" t="s">
        <v>20</v>
      </c>
      <c r="AK2270">
        <v>1</v>
      </c>
      <c r="AL2270">
        <v>0</v>
      </c>
      <c r="AM2270">
        <v>2</v>
      </c>
      <c r="AN2270">
        <v>0</v>
      </c>
      <c r="AO2270">
        <v>0</v>
      </c>
      <c r="AQ2270">
        <v>1</v>
      </c>
      <c r="AR2270">
        <v>2</v>
      </c>
      <c r="AS2270">
        <v>1</v>
      </c>
      <c r="AT2270">
        <v>1</v>
      </c>
      <c r="AU2270">
        <v>2</v>
      </c>
      <c r="AV2270">
        <v>0</v>
      </c>
      <c r="BA2270" s="14" t="s">
        <v>2524</v>
      </c>
      <c r="BB2270" s="6" t="s">
        <v>1863</v>
      </c>
      <c r="BG2270" s="9"/>
      <c r="BI2270" t="s">
        <v>3146</v>
      </c>
    </row>
    <row r="2271" spans="1:61" x14ac:dyDescent="0.25">
      <c r="A2271" s="23" t="s">
        <v>658</v>
      </c>
      <c r="B2271" t="s">
        <v>775</v>
      </c>
      <c r="C2271" t="str">
        <f>VLOOKUP(Tabelle1[[#This Row],[bank_name]],list_all_banks!$B$1:$C$691,2,FALSE)</f>
        <v>FR552120222</v>
      </c>
      <c r="D2271" s="6" t="s">
        <v>776</v>
      </c>
      <c r="E2271" s="42" t="str">
        <f t="shared" si="35"/>
        <v>31.12.2013</v>
      </c>
      <c r="F2271">
        <v>2013</v>
      </c>
      <c r="G2271" t="s">
        <v>1382</v>
      </c>
      <c r="H2271" t="s">
        <v>20</v>
      </c>
      <c r="I2271">
        <v>1</v>
      </c>
      <c r="J2271">
        <v>1</v>
      </c>
      <c r="K2271" t="s">
        <v>658</v>
      </c>
      <c r="L2271">
        <v>0</v>
      </c>
      <c r="M2271" t="s">
        <v>14</v>
      </c>
      <c r="N2271" t="s">
        <v>19</v>
      </c>
      <c r="P2271">
        <v>1</v>
      </c>
      <c r="Q2271">
        <v>0</v>
      </c>
      <c r="R2271">
        <v>1</v>
      </c>
      <c r="S2271">
        <v>0</v>
      </c>
      <c r="U2271">
        <v>0</v>
      </c>
      <c r="V2271">
        <v>0</v>
      </c>
      <c r="W2271" t="s">
        <v>20</v>
      </c>
      <c r="Y2271" t="s">
        <v>1278</v>
      </c>
      <c r="Z2271">
        <v>209</v>
      </c>
      <c r="AA2271">
        <v>3138</v>
      </c>
      <c r="AB2271" t="s">
        <v>20</v>
      </c>
      <c r="AC2271" t="s">
        <v>20</v>
      </c>
      <c r="AD2271" t="s">
        <v>20</v>
      </c>
      <c r="AE2271" t="s">
        <v>20</v>
      </c>
      <c r="AF2271" t="s">
        <v>20</v>
      </c>
      <c r="AG2271" t="s">
        <v>20</v>
      </c>
      <c r="AH2271" t="s">
        <v>20</v>
      </c>
      <c r="AI2271" t="s">
        <v>20</v>
      </c>
      <c r="AK2271">
        <v>1</v>
      </c>
      <c r="AL2271">
        <v>0</v>
      </c>
      <c r="AM2271">
        <v>2</v>
      </c>
      <c r="AN2271">
        <v>0</v>
      </c>
      <c r="AO2271">
        <v>0</v>
      </c>
      <c r="AQ2271">
        <v>1</v>
      </c>
      <c r="AR2271">
        <v>2</v>
      </c>
      <c r="AS2271">
        <v>1</v>
      </c>
      <c r="AT2271">
        <v>1</v>
      </c>
      <c r="AU2271">
        <v>2</v>
      </c>
      <c r="AV2271">
        <v>0</v>
      </c>
      <c r="BA2271" s="14" t="s">
        <v>2524</v>
      </c>
      <c r="BB2271" s="6" t="s">
        <v>1863</v>
      </c>
      <c r="BG2271" s="9"/>
      <c r="BI2271" t="s">
        <v>3146</v>
      </c>
    </row>
    <row r="2272" spans="1:61" x14ac:dyDescent="0.25">
      <c r="A2272" s="23" t="s">
        <v>658</v>
      </c>
      <c r="B2272" t="s">
        <v>775</v>
      </c>
      <c r="C2272" t="str">
        <f>VLOOKUP(Tabelle1[[#This Row],[bank_name]],list_all_banks!$B$1:$C$691,2,FALSE)</f>
        <v>FR552120222</v>
      </c>
      <c r="D2272" s="6" t="s">
        <v>776</v>
      </c>
      <c r="E2272" s="42" t="str">
        <f t="shared" si="35"/>
        <v>31.12.2013</v>
      </c>
      <c r="F2272">
        <v>2013</v>
      </c>
      <c r="G2272" t="s">
        <v>1382</v>
      </c>
      <c r="H2272" t="s">
        <v>20</v>
      </c>
      <c r="I2272">
        <v>1</v>
      </c>
      <c r="J2272">
        <v>1</v>
      </c>
      <c r="K2272" t="s">
        <v>658</v>
      </c>
      <c r="L2272">
        <v>0</v>
      </c>
      <c r="M2272" t="s">
        <v>14</v>
      </c>
      <c r="N2272" t="s">
        <v>19</v>
      </c>
      <c r="P2272">
        <v>1</v>
      </c>
      <c r="Q2272">
        <v>0</v>
      </c>
      <c r="R2272">
        <v>1</v>
      </c>
      <c r="S2272">
        <v>0</v>
      </c>
      <c r="U2272">
        <v>0</v>
      </c>
      <c r="V2272">
        <v>0</v>
      </c>
      <c r="W2272" t="s">
        <v>20</v>
      </c>
      <c r="Y2272" t="s">
        <v>1754</v>
      </c>
      <c r="Z2272">
        <v>56</v>
      </c>
      <c r="AA2272">
        <v>295</v>
      </c>
      <c r="AB2272" t="s">
        <v>20</v>
      </c>
      <c r="AC2272" t="s">
        <v>20</v>
      </c>
      <c r="AD2272" t="s">
        <v>20</v>
      </c>
      <c r="AE2272" t="s">
        <v>20</v>
      </c>
      <c r="AF2272" t="s">
        <v>20</v>
      </c>
      <c r="AG2272" t="s">
        <v>20</v>
      </c>
      <c r="AH2272" t="s">
        <v>20</v>
      </c>
      <c r="AI2272" t="s">
        <v>20</v>
      </c>
      <c r="AK2272">
        <v>1</v>
      </c>
      <c r="AL2272">
        <v>0</v>
      </c>
      <c r="AM2272">
        <v>2</v>
      </c>
      <c r="AN2272">
        <v>0</v>
      </c>
      <c r="AO2272">
        <v>0</v>
      </c>
      <c r="AQ2272">
        <v>1</v>
      </c>
      <c r="AR2272">
        <v>2</v>
      </c>
      <c r="AS2272">
        <v>1</v>
      </c>
      <c r="AT2272">
        <v>1</v>
      </c>
      <c r="AU2272">
        <v>2</v>
      </c>
      <c r="AV2272">
        <v>0</v>
      </c>
      <c r="BA2272" s="14" t="s">
        <v>2524</v>
      </c>
      <c r="BB2272" s="6" t="s">
        <v>1863</v>
      </c>
      <c r="BG2272" s="9"/>
      <c r="BI2272" t="s">
        <v>3146</v>
      </c>
    </row>
    <row r="2273" spans="1:61" x14ac:dyDescent="0.25">
      <c r="A2273" s="23" t="s">
        <v>658</v>
      </c>
      <c r="B2273" t="s">
        <v>775</v>
      </c>
      <c r="C2273" t="str">
        <f>VLOOKUP(Tabelle1[[#This Row],[bank_name]],list_all_banks!$B$1:$C$691,2,FALSE)</f>
        <v>FR552120222</v>
      </c>
      <c r="D2273" s="6" t="s">
        <v>776</v>
      </c>
      <c r="E2273" s="42" t="str">
        <f t="shared" si="35"/>
        <v>31.12.2013</v>
      </c>
      <c r="F2273">
        <v>2013</v>
      </c>
      <c r="G2273" t="s">
        <v>1382</v>
      </c>
      <c r="H2273" t="s">
        <v>20</v>
      </c>
      <c r="I2273">
        <v>1</v>
      </c>
      <c r="J2273">
        <v>1</v>
      </c>
      <c r="K2273" t="s">
        <v>658</v>
      </c>
      <c r="L2273">
        <v>0</v>
      </c>
      <c r="M2273" t="s">
        <v>14</v>
      </c>
      <c r="N2273" t="s">
        <v>19</v>
      </c>
      <c r="P2273">
        <v>1</v>
      </c>
      <c r="Q2273">
        <v>0</v>
      </c>
      <c r="R2273">
        <v>1</v>
      </c>
      <c r="S2273">
        <v>0</v>
      </c>
      <c r="U2273">
        <v>0</v>
      </c>
      <c r="V2273">
        <v>0</v>
      </c>
      <c r="W2273" t="s">
        <v>20</v>
      </c>
      <c r="Y2273" t="s">
        <v>1289</v>
      </c>
      <c r="Z2273">
        <v>15</v>
      </c>
      <c r="AA2273">
        <v>81</v>
      </c>
      <c r="AB2273" t="s">
        <v>20</v>
      </c>
      <c r="AC2273" t="s">
        <v>20</v>
      </c>
      <c r="AD2273" t="s">
        <v>20</v>
      </c>
      <c r="AE2273" t="s">
        <v>20</v>
      </c>
      <c r="AF2273" t="s">
        <v>20</v>
      </c>
      <c r="AG2273" t="s">
        <v>20</v>
      </c>
      <c r="AH2273" t="s">
        <v>20</v>
      </c>
      <c r="AI2273" t="s">
        <v>20</v>
      </c>
      <c r="AK2273">
        <v>1</v>
      </c>
      <c r="AL2273">
        <v>0</v>
      </c>
      <c r="AM2273">
        <v>2</v>
      </c>
      <c r="AN2273">
        <v>0</v>
      </c>
      <c r="AO2273">
        <v>0</v>
      </c>
      <c r="AQ2273">
        <v>1</v>
      </c>
      <c r="AR2273">
        <v>2</v>
      </c>
      <c r="AS2273">
        <v>1</v>
      </c>
      <c r="AT2273">
        <v>1</v>
      </c>
      <c r="AU2273">
        <v>2</v>
      </c>
      <c r="AV2273">
        <v>0</v>
      </c>
      <c r="BA2273" s="14" t="s">
        <v>2524</v>
      </c>
      <c r="BB2273" s="6" t="s">
        <v>1863</v>
      </c>
      <c r="BG2273" s="9"/>
      <c r="BI2273" t="s">
        <v>3146</v>
      </c>
    </row>
    <row r="2274" spans="1:61" x14ac:dyDescent="0.25">
      <c r="A2274" s="23" t="s">
        <v>658</v>
      </c>
      <c r="B2274" t="s">
        <v>775</v>
      </c>
      <c r="C2274" t="str">
        <f>VLOOKUP(Tabelle1[[#This Row],[bank_name]],list_all_banks!$B$1:$C$691,2,FALSE)</f>
        <v>FR552120222</v>
      </c>
      <c r="D2274" s="6" t="s">
        <v>776</v>
      </c>
      <c r="E2274" s="42" t="str">
        <f t="shared" si="35"/>
        <v>31.12.2013</v>
      </c>
      <c r="F2274">
        <v>2013</v>
      </c>
      <c r="G2274" t="s">
        <v>1382</v>
      </c>
      <c r="H2274" t="s">
        <v>20</v>
      </c>
      <c r="I2274">
        <v>1</v>
      </c>
      <c r="J2274">
        <v>1</v>
      </c>
      <c r="K2274" t="s">
        <v>658</v>
      </c>
      <c r="L2274">
        <v>0</v>
      </c>
      <c r="M2274" t="s">
        <v>14</v>
      </c>
      <c r="N2274" t="s">
        <v>19</v>
      </c>
      <c r="P2274">
        <v>1</v>
      </c>
      <c r="Q2274">
        <v>0</v>
      </c>
      <c r="R2274">
        <v>1</v>
      </c>
      <c r="S2274">
        <v>0</v>
      </c>
      <c r="U2274">
        <v>0</v>
      </c>
      <c r="V2274">
        <v>0</v>
      </c>
      <c r="W2274" t="s">
        <v>20</v>
      </c>
      <c r="Y2274" t="s">
        <v>293</v>
      </c>
      <c r="Z2274">
        <v>1191</v>
      </c>
      <c r="AA2274">
        <v>8688</v>
      </c>
      <c r="AB2274" t="s">
        <v>20</v>
      </c>
      <c r="AC2274" t="s">
        <v>20</v>
      </c>
      <c r="AD2274" t="s">
        <v>20</v>
      </c>
      <c r="AE2274" t="s">
        <v>20</v>
      </c>
      <c r="AF2274" t="s">
        <v>20</v>
      </c>
      <c r="AG2274" t="s">
        <v>20</v>
      </c>
      <c r="AH2274" t="s">
        <v>20</v>
      </c>
      <c r="AI2274" t="s">
        <v>20</v>
      </c>
      <c r="AK2274">
        <v>1</v>
      </c>
      <c r="AL2274">
        <v>0</v>
      </c>
      <c r="AM2274">
        <v>2</v>
      </c>
      <c r="AN2274">
        <v>0</v>
      </c>
      <c r="AO2274">
        <v>0</v>
      </c>
      <c r="AQ2274">
        <v>1</v>
      </c>
      <c r="AR2274">
        <v>2</v>
      </c>
      <c r="AS2274">
        <v>1</v>
      </c>
      <c r="AT2274">
        <v>1</v>
      </c>
      <c r="AU2274">
        <v>2</v>
      </c>
      <c r="AV2274">
        <v>0</v>
      </c>
      <c r="BA2274" s="14" t="s">
        <v>2524</v>
      </c>
      <c r="BB2274" s="6" t="s">
        <v>1863</v>
      </c>
      <c r="BG2274" s="9"/>
      <c r="BI2274" t="s">
        <v>3146</v>
      </c>
    </row>
    <row r="2275" spans="1:61" x14ac:dyDescent="0.25">
      <c r="A2275" s="51" t="s">
        <v>658</v>
      </c>
      <c r="B2275" s="9" t="s">
        <v>775</v>
      </c>
      <c r="C2275" s="9" t="str">
        <f>VLOOKUP(Tabelle1[[#This Row],[bank_name]],list_all_banks!$B$1:$C$691,2,FALSE)</f>
        <v>FR552120222</v>
      </c>
      <c r="D2275" s="6" t="s">
        <v>776</v>
      </c>
      <c r="E2275" s="42" t="str">
        <f t="shared" si="35"/>
        <v>31.12.2013</v>
      </c>
      <c r="F2275" s="9">
        <v>2013</v>
      </c>
      <c r="G2275" s="9" t="s">
        <v>1382</v>
      </c>
      <c r="H2275" s="9" t="s">
        <v>20</v>
      </c>
      <c r="I2275" s="9">
        <v>1</v>
      </c>
      <c r="J2275" s="9">
        <v>1</v>
      </c>
      <c r="K2275" s="9" t="s">
        <v>658</v>
      </c>
      <c r="L2275" s="9">
        <v>0</v>
      </c>
      <c r="M2275" s="9" t="s">
        <v>14</v>
      </c>
      <c r="N2275" s="9" t="s">
        <v>19</v>
      </c>
      <c r="P2275" s="9">
        <v>1</v>
      </c>
      <c r="Q2275" s="9">
        <v>0</v>
      </c>
      <c r="R2275" s="9">
        <v>1</v>
      </c>
      <c r="S2275" s="9">
        <v>0</v>
      </c>
      <c r="U2275" s="9">
        <v>0</v>
      </c>
      <c r="V2275" s="9">
        <v>0</v>
      </c>
      <c r="W2275" s="9" t="s">
        <v>20</v>
      </c>
      <c r="Y2275" s="9" t="s">
        <v>1324</v>
      </c>
      <c r="Z2275" s="9">
        <v>650</v>
      </c>
      <c r="AA2275" s="9">
        <v>7853</v>
      </c>
      <c r="AB2275" s="9" t="s">
        <v>20</v>
      </c>
      <c r="AC2275" s="9" t="s">
        <v>20</v>
      </c>
      <c r="AD2275" s="9" t="s">
        <v>20</v>
      </c>
      <c r="AE2275" s="9" t="s">
        <v>20</v>
      </c>
      <c r="AF2275" s="9" t="s">
        <v>20</v>
      </c>
      <c r="AG2275" s="9" t="s">
        <v>20</v>
      </c>
      <c r="AH2275" s="9" t="s">
        <v>20</v>
      </c>
      <c r="AI2275" s="9" t="s">
        <v>20</v>
      </c>
      <c r="AK2275" s="9">
        <v>1</v>
      </c>
      <c r="AL2275" s="9">
        <v>0</v>
      </c>
      <c r="AM2275" s="9">
        <v>2</v>
      </c>
      <c r="AN2275" s="9">
        <v>0</v>
      </c>
      <c r="AO2275" s="9">
        <v>0</v>
      </c>
      <c r="AQ2275" s="9">
        <v>1</v>
      </c>
      <c r="AR2275" s="9">
        <v>2</v>
      </c>
      <c r="AS2275" s="9">
        <v>1</v>
      </c>
      <c r="AT2275" s="9">
        <v>1</v>
      </c>
      <c r="AU2275" s="9">
        <v>2</v>
      </c>
      <c r="AV2275" s="9">
        <v>0</v>
      </c>
      <c r="AW2275" s="9"/>
      <c r="AX2275" s="9"/>
      <c r="BA2275" s="63" t="s">
        <v>2524</v>
      </c>
      <c r="BB2275" s="6" t="s">
        <v>1863</v>
      </c>
      <c r="BG2275" s="9"/>
      <c r="BI2275" t="s">
        <v>3146</v>
      </c>
    </row>
    <row r="2276" spans="1:61" x14ac:dyDescent="0.25">
      <c r="A2276" s="23" t="s">
        <v>658</v>
      </c>
      <c r="B2276" t="s">
        <v>775</v>
      </c>
      <c r="C2276" t="str">
        <f>VLOOKUP(Tabelle1[[#This Row],[bank_name]],list_all_banks!$B$1:$C$691,2,FALSE)</f>
        <v>FR552120222</v>
      </c>
      <c r="D2276" s="6" t="s">
        <v>776</v>
      </c>
      <c r="E2276" s="42" t="str">
        <f t="shared" si="35"/>
        <v>31.12.2013</v>
      </c>
      <c r="F2276">
        <v>2013</v>
      </c>
      <c r="G2276" t="s">
        <v>1382</v>
      </c>
      <c r="H2276" t="s">
        <v>20</v>
      </c>
      <c r="I2276">
        <v>1</v>
      </c>
      <c r="J2276">
        <v>1</v>
      </c>
      <c r="K2276" t="s">
        <v>658</v>
      </c>
      <c r="L2276">
        <v>0</v>
      </c>
      <c r="M2276" t="s">
        <v>14</v>
      </c>
      <c r="N2276" t="s">
        <v>19</v>
      </c>
      <c r="P2276">
        <v>1</v>
      </c>
      <c r="Q2276">
        <v>0</v>
      </c>
      <c r="R2276">
        <v>1</v>
      </c>
      <c r="S2276">
        <v>0</v>
      </c>
      <c r="U2276">
        <v>0</v>
      </c>
      <c r="V2276">
        <v>0</v>
      </c>
      <c r="W2276" t="s">
        <v>20</v>
      </c>
      <c r="Y2276" t="s">
        <v>1661</v>
      </c>
      <c r="Z2276">
        <v>1522</v>
      </c>
      <c r="AA2276">
        <v>22482</v>
      </c>
      <c r="AB2276" t="s">
        <v>20</v>
      </c>
      <c r="AC2276" t="s">
        <v>20</v>
      </c>
      <c r="AD2276" t="s">
        <v>20</v>
      </c>
      <c r="AE2276" t="s">
        <v>20</v>
      </c>
      <c r="AF2276" t="s">
        <v>20</v>
      </c>
      <c r="AG2276" t="s">
        <v>20</v>
      </c>
      <c r="AH2276" t="s">
        <v>20</v>
      </c>
      <c r="AI2276" t="s">
        <v>20</v>
      </c>
      <c r="AK2276">
        <v>1</v>
      </c>
      <c r="AL2276">
        <v>0</v>
      </c>
      <c r="AM2276">
        <v>2</v>
      </c>
      <c r="AN2276">
        <v>0</v>
      </c>
      <c r="AO2276">
        <v>0</v>
      </c>
      <c r="AQ2276">
        <v>1</v>
      </c>
      <c r="AR2276">
        <v>2</v>
      </c>
      <c r="AS2276">
        <v>1</v>
      </c>
      <c r="AT2276">
        <v>1</v>
      </c>
      <c r="AU2276">
        <v>2</v>
      </c>
      <c r="AV2276">
        <v>0</v>
      </c>
      <c r="BA2276" s="14" t="s">
        <v>2524</v>
      </c>
      <c r="BB2276" s="6" t="s">
        <v>1863</v>
      </c>
      <c r="BG2276" s="9"/>
      <c r="BI2276" t="s">
        <v>3146</v>
      </c>
    </row>
    <row r="2277" spans="1:61" x14ac:dyDescent="0.25">
      <c r="A2277" s="23" t="s">
        <v>658</v>
      </c>
      <c r="B2277" t="s">
        <v>775</v>
      </c>
      <c r="C2277" t="str">
        <f>VLOOKUP(Tabelle1[[#This Row],[bank_name]],list_all_banks!$B$1:$C$691,2,FALSE)</f>
        <v>FR552120222</v>
      </c>
      <c r="D2277" s="6" t="s">
        <v>776</v>
      </c>
      <c r="E2277" s="42" t="str">
        <f t="shared" si="35"/>
        <v>31.12.2013</v>
      </c>
      <c r="F2277">
        <v>2013</v>
      </c>
      <c r="G2277" t="s">
        <v>1382</v>
      </c>
      <c r="H2277" t="s">
        <v>20</v>
      </c>
      <c r="I2277">
        <v>1</v>
      </c>
      <c r="J2277">
        <v>1</v>
      </c>
      <c r="K2277" t="s">
        <v>658</v>
      </c>
      <c r="L2277">
        <v>0</v>
      </c>
      <c r="M2277" t="s">
        <v>14</v>
      </c>
      <c r="N2277" t="s">
        <v>19</v>
      </c>
      <c r="P2277">
        <v>1</v>
      </c>
      <c r="Q2277">
        <v>0</v>
      </c>
      <c r="R2277">
        <v>1</v>
      </c>
      <c r="S2277">
        <v>0</v>
      </c>
      <c r="U2277">
        <v>0</v>
      </c>
      <c r="V2277">
        <v>0</v>
      </c>
      <c r="W2277" t="s">
        <v>20</v>
      </c>
      <c r="Y2277" t="s">
        <v>1771</v>
      </c>
      <c r="Z2277">
        <v>83</v>
      </c>
      <c r="AA2277">
        <v>757</v>
      </c>
      <c r="AB2277" t="s">
        <v>20</v>
      </c>
      <c r="AC2277" t="s">
        <v>20</v>
      </c>
      <c r="AD2277" t="s">
        <v>20</v>
      </c>
      <c r="AE2277" t="s">
        <v>20</v>
      </c>
      <c r="AF2277" t="s">
        <v>20</v>
      </c>
      <c r="AG2277" t="s">
        <v>20</v>
      </c>
      <c r="AH2277" t="s">
        <v>20</v>
      </c>
      <c r="AI2277" t="s">
        <v>20</v>
      </c>
      <c r="AK2277">
        <v>1</v>
      </c>
      <c r="AL2277">
        <v>0</v>
      </c>
      <c r="AM2277">
        <v>2</v>
      </c>
      <c r="AN2277">
        <v>0</v>
      </c>
      <c r="AO2277">
        <v>0</v>
      </c>
      <c r="AQ2277">
        <v>1</v>
      </c>
      <c r="AR2277">
        <v>2</v>
      </c>
      <c r="AS2277">
        <v>1</v>
      </c>
      <c r="AT2277">
        <v>1</v>
      </c>
      <c r="AU2277">
        <v>2</v>
      </c>
      <c r="AV2277">
        <v>0</v>
      </c>
      <c r="BA2277" s="14" t="s">
        <v>2524</v>
      </c>
      <c r="BB2277" s="6" t="s">
        <v>1863</v>
      </c>
      <c r="BG2277" s="9"/>
      <c r="BI2277" t="s">
        <v>3146</v>
      </c>
    </row>
    <row r="2278" spans="1:61" x14ac:dyDescent="0.25">
      <c r="A2278" s="23" t="s">
        <v>658</v>
      </c>
      <c r="B2278" t="s">
        <v>775</v>
      </c>
      <c r="C2278" t="str">
        <f>VLOOKUP(Tabelle1[[#This Row],[bank_name]],list_all_banks!$B$1:$C$691,2,FALSE)</f>
        <v>FR552120222</v>
      </c>
      <c r="D2278" s="6" t="s">
        <v>776</v>
      </c>
      <c r="E2278" s="42" t="str">
        <f t="shared" si="35"/>
        <v>31.12.2013</v>
      </c>
      <c r="F2278">
        <v>2013</v>
      </c>
      <c r="G2278" t="s">
        <v>1382</v>
      </c>
      <c r="H2278" t="s">
        <v>20</v>
      </c>
      <c r="I2278">
        <v>1</v>
      </c>
      <c r="J2278">
        <v>1</v>
      </c>
      <c r="K2278" t="s">
        <v>658</v>
      </c>
      <c r="L2278">
        <v>0</v>
      </c>
      <c r="M2278" t="s">
        <v>14</v>
      </c>
      <c r="N2278" t="s">
        <v>19</v>
      </c>
      <c r="P2278">
        <v>1</v>
      </c>
      <c r="Q2278">
        <v>0</v>
      </c>
      <c r="R2278">
        <v>1</v>
      </c>
      <c r="S2278">
        <v>0</v>
      </c>
      <c r="U2278">
        <v>0</v>
      </c>
      <c r="V2278">
        <v>0</v>
      </c>
      <c r="W2278" t="s">
        <v>20</v>
      </c>
      <c r="Y2278" t="s">
        <v>1654</v>
      </c>
      <c r="Z2278">
        <v>92</v>
      </c>
      <c r="AA2278">
        <v>1299</v>
      </c>
      <c r="AB2278" t="s">
        <v>20</v>
      </c>
      <c r="AC2278" t="s">
        <v>20</v>
      </c>
      <c r="AD2278" t="s">
        <v>20</v>
      </c>
      <c r="AE2278" t="s">
        <v>20</v>
      </c>
      <c r="AF2278" t="s">
        <v>20</v>
      </c>
      <c r="AG2278" t="s">
        <v>20</v>
      </c>
      <c r="AH2278" t="s">
        <v>20</v>
      </c>
      <c r="AI2278" t="s">
        <v>20</v>
      </c>
      <c r="AK2278">
        <v>1</v>
      </c>
      <c r="AL2278">
        <v>0</v>
      </c>
      <c r="AM2278">
        <v>2</v>
      </c>
      <c r="AN2278">
        <v>0</v>
      </c>
      <c r="AO2278">
        <v>0</v>
      </c>
      <c r="AQ2278">
        <v>1</v>
      </c>
      <c r="AR2278">
        <v>2</v>
      </c>
      <c r="AS2278">
        <v>1</v>
      </c>
      <c r="AT2278">
        <v>1</v>
      </c>
      <c r="AU2278">
        <v>2</v>
      </c>
      <c r="AV2278">
        <v>0</v>
      </c>
      <c r="BA2278" s="14" t="s">
        <v>2524</v>
      </c>
      <c r="BB2278" s="6" t="s">
        <v>1863</v>
      </c>
      <c r="BG2278" s="9"/>
      <c r="BI2278" t="s">
        <v>3146</v>
      </c>
    </row>
    <row r="2279" spans="1:61" x14ac:dyDescent="0.25">
      <c r="A2279" s="23" t="s">
        <v>658</v>
      </c>
      <c r="B2279" t="s">
        <v>775</v>
      </c>
      <c r="C2279" t="str">
        <f>VLOOKUP(Tabelle1[[#This Row],[bank_name]],list_all_banks!$B$1:$C$691,2,FALSE)</f>
        <v>FR552120222</v>
      </c>
      <c r="D2279" s="6" t="s">
        <v>776</v>
      </c>
      <c r="E2279" s="42" t="str">
        <f t="shared" si="35"/>
        <v>31.12.2013</v>
      </c>
      <c r="F2279">
        <v>2013</v>
      </c>
      <c r="G2279" t="s">
        <v>1382</v>
      </c>
      <c r="H2279" t="s">
        <v>20</v>
      </c>
      <c r="I2279">
        <v>1</v>
      </c>
      <c r="J2279">
        <v>1</v>
      </c>
      <c r="K2279" t="s">
        <v>658</v>
      </c>
      <c r="L2279">
        <v>0</v>
      </c>
      <c r="M2279" t="s">
        <v>14</v>
      </c>
      <c r="N2279" t="s">
        <v>19</v>
      </c>
      <c r="P2279">
        <v>1</v>
      </c>
      <c r="Q2279">
        <v>0</v>
      </c>
      <c r="R2279">
        <v>1</v>
      </c>
      <c r="S2279">
        <v>0</v>
      </c>
      <c r="U2279">
        <v>0</v>
      </c>
      <c r="V2279">
        <v>0</v>
      </c>
      <c r="W2279" t="s">
        <v>20</v>
      </c>
      <c r="Y2279" t="s">
        <v>1659</v>
      </c>
      <c r="Z2279">
        <v>156</v>
      </c>
      <c r="AA2279">
        <v>511</v>
      </c>
      <c r="AB2279" t="s">
        <v>20</v>
      </c>
      <c r="AC2279" t="s">
        <v>20</v>
      </c>
      <c r="AD2279" t="s">
        <v>20</v>
      </c>
      <c r="AE2279" t="s">
        <v>20</v>
      </c>
      <c r="AF2279" t="s">
        <v>20</v>
      </c>
      <c r="AG2279" t="s">
        <v>20</v>
      </c>
      <c r="AH2279" t="s">
        <v>20</v>
      </c>
      <c r="AI2279" t="s">
        <v>20</v>
      </c>
      <c r="AK2279">
        <v>1</v>
      </c>
      <c r="AL2279">
        <v>0</v>
      </c>
      <c r="AM2279">
        <v>2</v>
      </c>
      <c r="AN2279">
        <v>0</v>
      </c>
      <c r="AO2279">
        <v>0</v>
      </c>
      <c r="AQ2279">
        <v>1</v>
      </c>
      <c r="AR2279">
        <v>2</v>
      </c>
      <c r="AS2279">
        <v>1</v>
      </c>
      <c r="AT2279">
        <v>1</v>
      </c>
      <c r="AU2279">
        <v>2</v>
      </c>
      <c r="AV2279">
        <v>0</v>
      </c>
      <c r="BA2279" s="14" t="s">
        <v>2524</v>
      </c>
      <c r="BB2279" s="6" t="s">
        <v>1863</v>
      </c>
      <c r="BG2279" s="9"/>
      <c r="BI2279" t="s">
        <v>3146</v>
      </c>
    </row>
    <row r="2280" spans="1:61" x14ac:dyDescent="0.25">
      <c r="A2280" s="51" t="s">
        <v>658</v>
      </c>
      <c r="B2280" s="9" t="s">
        <v>775</v>
      </c>
      <c r="C2280" s="9" t="str">
        <f>VLOOKUP(Tabelle1[[#This Row],[bank_name]],list_all_banks!$B$1:$C$691,2,FALSE)</f>
        <v>FR552120222</v>
      </c>
      <c r="D2280" s="6" t="s">
        <v>776</v>
      </c>
      <c r="E2280" s="42" t="str">
        <f t="shared" si="35"/>
        <v>31.12.2013</v>
      </c>
      <c r="F2280" s="9">
        <v>2013</v>
      </c>
      <c r="G2280" s="9" t="s">
        <v>1382</v>
      </c>
      <c r="H2280" s="9" t="s">
        <v>20</v>
      </c>
      <c r="I2280" s="9">
        <v>1</v>
      </c>
      <c r="J2280" s="9">
        <v>1</v>
      </c>
      <c r="K2280" s="9" t="s">
        <v>658</v>
      </c>
      <c r="L2280" s="9">
        <v>0</v>
      </c>
      <c r="M2280" s="9" t="s">
        <v>14</v>
      </c>
      <c r="N2280" s="9" t="s">
        <v>19</v>
      </c>
      <c r="P2280" s="9">
        <v>1</v>
      </c>
      <c r="Q2280" s="9">
        <v>0</v>
      </c>
      <c r="R2280" s="9">
        <v>1</v>
      </c>
      <c r="S2280" s="9">
        <v>0</v>
      </c>
      <c r="U2280" s="9">
        <v>0</v>
      </c>
      <c r="V2280" s="9">
        <v>0</v>
      </c>
      <c r="W2280" s="9" t="s">
        <v>20</v>
      </c>
      <c r="Y2280" s="9" t="s">
        <v>1813</v>
      </c>
      <c r="Z2280" s="9">
        <v>17</v>
      </c>
      <c r="AA2280" s="9">
        <v>80</v>
      </c>
      <c r="AB2280" s="9" t="s">
        <v>20</v>
      </c>
      <c r="AC2280" s="9" t="s">
        <v>20</v>
      </c>
      <c r="AD2280" s="9" t="s">
        <v>20</v>
      </c>
      <c r="AE2280" s="9" t="s">
        <v>20</v>
      </c>
      <c r="AF2280" s="9" t="s">
        <v>20</v>
      </c>
      <c r="AG2280" s="9" t="s">
        <v>20</v>
      </c>
      <c r="AH2280" s="9" t="s">
        <v>20</v>
      </c>
      <c r="AI2280" s="9" t="s">
        <v>20</v>
      </c>
      <c r="AK2280" s="9">
        <v>1</v>
      </c>
      <c r="AL2280" s="9">
        <v>0</v>
      </c>
      <c r="AM2280" s="9">
        <v>2</v>
      </c>
      <c r="AN2280" s="9">
        <v>0</v>
      </c>
      <c r="AO2280" s="9">
        <v>0</v>
      </c>
      <c r="AQ2280" s="9">
        <v>1</v>
      </c>
      <c r="AR2280" s="9">
        <v>2</v>
      </c>
      <c r="AS2280" s="9">
        <v>1</v>
      </c>
      <c r="AT2280" s="9">
        <v>1</v>
      </c>
      <c r="AU2280" s="9">
        <v>2</v>
      </c>
      <c r="AV2280" s="9">
        <v>0</v>
      </c>
      <c r="AW2280" s="9"/>
      <c r="AX2280" s="9"/>
      <c r="BA2280" s="63" t="s">
        <v>2524</v>
      </c>
      <c r="BB2280" s="6" t="s">
        <v>1863</v>
      </c>
      <c r="BG2280" s="9"/>
      <c r="BI2280" t="s">
        <v>3146</v>
      </c>
    </row>
    <row r="2281" spans="1:61" x14ac:dyDescent="0.25">
      <c r="A2281" s="23" t="s">
        <v>658</v>
      </c>
      <c r="B2281" s="9" t="s">
        <v>775</v>
      </c>
      <c r="C2281" t="str">
        <f>VLOOKUP(Tabelle1[[#This Row],[bank_name]],list_all_banks!$B$1:$C$691,2,FALSE)</f>
        <v>FR552120222</v>
      </c>
      <c r="D2281" s="6" t="s">
        <v>776</v>
      </c>
      <c r="E2281" s="42" t="str">
        <f t="shared" si="35"/>
        <v>31.12.2013</v>
      </c>
      <c r="F2281">
        <v>2013</v>
      </c>
      <c r="G2281" t="s">
        <v>1382</v>
      </c>
      <c r="H2281" t="s">
        <v>20</v>
      </c>
      <c r="I2281">
        <v>1</v>
      </c>
      <c r="J2281">
        <v>1</v>
      </c>
      <c r="K2281" t="s">
        <v>658</v>
      </c>
      <c r="L2281">
        <v>0</v>
      </c>
      <c r="M2281" t="s">
        <v>14</v>
      </c>
      <c r="N2281" t="s">
        <v>19</v>
      </c>
      <c r="P2281">
        <v>1</v>
      </c>
      <c r="Q2281">
        <v>0</v>
      </c>
      <c r="R2281">
        <v>1</v>
      </c>
      <c r="S2281">
        <v>0</v>
      </c>
      <c r="U2281">
        <v>0</v>
      </c>
      <c r="V2281">
        <v>0</v>
      </c>
      <c r="W2281" t="s">
        <v>20</v>
      </c>
      <c r="Y2281" t="s">
        <v>1350</v>
      </c>
      <c r="Z2281">
        <v>102</v>
      </c>
      <c r="AA2281">
        <v>863</v>
      </c>
      <c r="AB2281" t="s">
        <v>20</v>
      </c>
      <c r="AC2281" t="s">
        <v>20</v>
      </c>
      <c r="AD2281" t="s">
        <v>20</v>
      </c>
      <c r="AE2281" t="s">
        <v>20</v>
      </c>
      <c r="AF2281" t="s">
        <v>20</v>
      </c>
      <c r="AG2281" t="s">
        <v>20</v>
      </c>
      <c r="AH2281" t="s">
        <v>20</v>
      </c>
      <c r="AI2281" t="s">
        <v>20</v>
      </c>
      <c r="AK2281">
        <v>1</v>
      </c>
      <c r="AL2281">
        <v>0</v>
      </c>
      <c r="AM2281">
        <v>2</v>
      </c>
      <c r="AN2281">
        <v>0</v>
      </c>
      <c r="AO2281">
        <v>0</v>
      </c>
      <c r="AQ2281">
        <v>1</v>
      </c>
      <c r="AR2281">
        <v>2</v>
      </c>
      <c r="AS2281">
        <v>1</v>
      </c>
      <c r="AT2281">
        <v>1</v>
      </c>
      <c r="AU2281">
        <v>2</v>
      </c>
      <c r="AV2281">
        <v>0</v>
      </c>
      <c r="BA2281" s="14" t="s">
        <v>2524</v>
      </c>
      <c r="BB2281" s="6" t="s">
        <v>1863</v>
      </c>
      <c r="BG2281" s="9"/>
      <c r="BI2281" t="s">
        <v>3146</v>
      </c>
    </row>
    <row r="2282" spans="1:61" x14ac:dyDescent="0.25">
      <c r="A2282" s="23" t="s">
        <v>658</v>
      </c>
      <c r="B2282" t="s">
        <v>775</v>
      </c>
      <c r="C2282" t="str">
        <f>VLOOKUP(Tabelle1[[#This Row],[bank_name]],list_all_banks!$B$1:$C$691,2,FALSE)</f>
        <v>FR552120222</v>
      </c>
      <c r="D2282" s="6" t="s">
        <v>776</v>
      </c>
      <c r="E2282" s="42" t="str">
        <f t="shared" si="35"/>
        <v>31.12.2013</v>
      </c>
      <c r="F2282">
        <v>2013</v>
      </c>
      <c r="G2282" t="s">
        <v>1382</v>
      </c>
      <c r="H2282" t="s">
        <v>20</v>
      </c>
      <c r="I2282">
        <v>1</v>
      </c>
      <c r="J2282">
        <v>1</v>
      </c>
      <c r="K2282" t="s">
        <v>658</v>
      </c>
      <c r="L2282">
        <v>0</v>
      </c>
      <c r="M2282" t="s">
        <v>14</v>
      </c>
      <c r="N2282" t="s">
        <v>19</v>
      </c>
      <c r="P2282">
        <v>1</v>
      </c>
      <c r="Q2282">
        <v>0</v>
      </c>
      <c r="R2282">
        <v>1</v>
      </c>
      <c r="S2282">
        <v>0</v>
      </c>
      <c r="U2282">
        <v>0</v>
      </c>
      <c r="V2282">
        <v>0</v>
      </c>
      <c r="W2282" t="s">
        <v>20</v>
      </c>
      <c r="Y2282" t="s">
        <v>1327</v>
      </c>
      <c r="Z2282">
        <v>48</v>
      </c>
      <c r="AA2282">
        <v>118</v>
      </c>
      <c r="AB2282" t="s">
        <v>20</v>
      </c>
      <c r="AC2282" t="s">
        <v>20</v>
      </c>
      <c r="AD2282" t="s">
        <v>20</v>
      </c>
      <c r="AE2282" t="s">
        <v>20</v>
      </c>
      <c r="AF2282" t="s">
        <v>20</v>
      </c>
      <c r="AG2282" t="s">
        <v>20</v>
      </c>
      <c r="AH2282" t="s">
        <v>20</v>
      </c>
      <c r="AI2282" t="s">
        <v>20</v>
      </c>
      <c r="AK2282">
        <v>1</v>
      </c>
      <c r="AL2282">
        <v>0</v>
      </c>
      <c r="AM2282">
        <v>2</v>
      </c>
      <c r="AN2282">
        <v>0</v>
      </c>
      <c r="AO2282">
        <v>0</v>
      </c>
      <c r="AQ2282">
        <v>1</v>
      </c>
      <c r="AR2282">
        <v>2</v>
      </c>
      <c r="AS2282">
        <v>1</v>
      </c>
      <c r="AT2282">
        <v>1</v>
      </c>
      <c r="AU2282">
        <v>2</v>
      </c>
      <c r="AV2282">
        <v>0</v>
      </c>
      <c r="BA2282" s="14" t="s">
        <v>2524</v>
      </c>
      <c r="BB2282" s="6" t="s">
        <v>1863</v>
      </c>
      <c r="BG2282" s="9"/>
      <c r="BI2282" t="s">
        <v>3146</v>
      </c>
    </row>
    <row r="2283" spans="1:61" x14ac:dyDescent="0.25">
      <c r="A2283" s="23" t="s">
        <v>658</v>
      </c>
      <c r="B2283" t="s">
        <v>775</v>
      </c>
      <c r="C2283" t="str">
        <f>VLOOKUP(Tabelle1[[#This Row],[bank_name]],list_all_banks!$B$1:$C$691,2,FALSE)</f>
        <v>FR552120222</v>
      </c>
      <c r="D2283" s="6" t="s">
        <v>776</v>
      </c>
      <c r="E2283" s="42" t="str">
        <f t="shared" si="35"/>
        <v>31.12.2013</v>
      </c>
      <c r="F2283">
        <v>2013</v>
      </c>
      <c r="G2283" t="s">
        <v>1382</v>
      </c>
      <c r="H2283" t="s">
        <v>20</v>
      </c>
      <c r="I2283">
        <v>1</v>
      </c>
      <c r="J2283">
        <v>1</v>
      </c>
      <c r="K2283" t="s">
        <v>658</v>
      </c>
      <c r="L2283">
        <v>0</v>
      </c>
      <c r="M2283" t="s">
        <v>14</v>
      </c>
      <c r="N2283" t="s">
        <v>19</v>
      </c>
      <c r="P2283">
        <v>1</v>
      </c>
      <c r="Q2283">
        <v>0</v>
      </c>
      <c r="R2283">
        <v>1</v>
      </c>
      <c r="S2283">
        <v>0</v>
      </c>
      <c r="U2283">
        <v>0</v>
      </c>
      <c r="V2283">
        <v>0</v>
      </c>
      <c r="W2283" t="s">
        <v>20</v>
      </c>
      <c r="Y2283" t="s">
        <v>1651</v>
      </c>
      <c r="Z2283">
        <v>276</v>
      </c>
      <c r="AA2283">
        <v>646</v>
      </c>
      <c r="AB2283" t="s">
        <v>20</v>
      </c>
      <c r="AC2283" t="s">
        <v>20</v>
      </c>
      <c r="AD2283" t="s">
        <v>20</v>
      </c>
      <c r="AE2283" t="s">
        <v>20</v>
      </c>
      <c r="AF2283" t="s">
        <v>20</v>
      </c>
      <c r="AG2283" t="s">
        <v>20</v>
      </c>
      <c r="AH2283" t="s">
        <v>20</v>
      </c>
      <c r="AI2283" t="s">
        <v>20</v>
      </c>
      <c r="AK2283">
        <v>1</v>
      </c>
      <c r="AL2283">
        <v>0</v>
      </c>
      <c r="AM2283">
        <v>2</v>
      </c>
      <c r="AN2283">
        <v>0</v>
      </c>
      <c r="AO2283">
        <v>0</v>
      </c>
      <c r="AQ2283">
        <v>1</v>
      </c>
      <c r="AR2283">
        <v>2</v>
      </c>
      <c r="AS2283">
        <v>1</v>
      </c>
      <c r="AT2283">
        <v>1</v>
      </c>
      <c r="AU2283">
        <v>2</v>
      </c>
      <c r="AV2283">
        <v>0</v>
      </c>
      <c r="BA2283" s="14" t="s">
        <v>2524</v>
      </c>
      <c r="BB2283" s="6" t="s">
        <v>1863</v>
      </c>
      <c r="BG2283" s="9"/>
      <c r="BI2283" t="s">
        <v>3146</v>
      </c>
    </row>
    <row r="2284" spans="1:61" x14ac:dyDescent="0.25">
      <c r="A2284" s="23" t="s">
        <v>658</v>
      </c>
      <c r="B2284" t="s">
        <v>775</v>
      </c>
      <c r="C2284" t="str">
        <f>VLOOKUP(Tabelle1[[#This Row],[bank_name]],list_all_banks!$B$1:$C$691,2,FALSE)</f>
        <v>FR552120222</v>
      </c>
      <c r="D2284" s="6" t="s">
        <v>776</v>
      </c>
      <c r="E2284" s="42" t="str">
        <f t="shared" si="35"/>
        <v>31.12.2013</v>
      </c>
      <c r="F2284">
        <v>2013</v>
      </c>
      <c r="G2284" t="s">
        <v>1382</v>
      </c>
      <c r="H2284" t="s">
        <v>20</v>
      </c>
      <c r="I2284">
        <v>1</v>
      </c>
      <c r="J2284">
        <v>1</v>
      </c>
      <c r="K2284" t="s">
        <v>658</v>
      </c>
      <c r="L2284">
        <v>0</v>
      </c>
      <c r="M2284" t="s">
        <v>14</v>
      </c>
      <c r="N2284" t="s">
        <v>19</v>
      </c>
      <c r="P2284">
        <v>1</v>
      </c>
      <c r="Q2284">
        <v>0</v>
      </c>
      <c r="R2284">
        <v>1</v>
      </c>
      <c r="S2284">
        <v>0</v>
      </c>
      <c r="U2284">
        <v>0</v>
      </c>
      <c r="V2284">
        <v>0</v>
      </c>
      <c r="W2284" t="s">
        <v>20</v>
      </c>
      <c r="Y2284" t="s">
        <v>1698</v>
      </c>
      <c r="Z2284">
        <v>9</v>
      </c>
      <c r="AA2284">
        <v>23</v>
      </c>
      <c r="AB2284" t="s">
        <v>20</v>
      </c>
      <c r="AC2284" t="s">
        <v>20</v>
      </c>
      <c r="AD2284" t="s">
        <v>20</v>
      </c>
      <c r="AE2284" t="s">
        <v>20</v>
      </c>
      <c r="AF2284" t="s">
        <v>20</v>
      </c>
      <c r="AG2284" t="s">
        <v>20</v>
      </c>
      <c r="AH2284" t="s">
        <v>20</v>
      </c>
      <c r="AI2284" t="s">
        <v>20</v>
      </c>
      <c r="AK2284">
        <v>1</v>
      </c>
      <c r="AL2284">
        <v>0</v>
      </c>
      <c r="AM2284">
        <v>2</v>
      </c>
      <c r="AN2284">
        <v>0</v>
      </c>
      <c r="AO2284">
        <v>0</v>
      </c>
      <c r="AQ2284">
        <v>1</v>
      </c>
      <c r="AR2284">
        <v>2</v>
      </c>
      <c r="AS2284">
        <v>1</v>
      </c>
      <c r="AT2284">
        <v>1</v>
      </c>
      <c r="AU2284">
        <v>2</v>
      </c>
      <c r="AV2284">
        <v>0</v>
      </c>
      <c r="BA2284" s="14" t="s">
        <v>2524</v>
      </c>
      <c r="BB2284" s="6" t="s">
        <v>1863</v>
      </c>
      <c r="BG2284" s="9"/>
      <c r="BI2284" t="s">
        <v>3146</v>
      </c>
    </row>
    <row r="2285" spans="1:61" x14ac:dyDescent="0.25">
      <c r="A2285" s="23" t="s">
        <v>658</v>
      </c>
      <c r="B2285" t="s">
        <v>775</v>
      </c>
      <c r="C2285" t="str">
        <f>VLOOKUP(Tabelle1[[#This Row],[bank_name]],list_all_banks!$B$1:$C$691,2,FALSE)</f>
        <v>FR552120222</v>
      </c>
      <c r="D2285" s="6" t="s">
        <v>776</v>
      </c>
      <c r="E2285" s="42" t="str">
        <f t="shared" si="35"/>
        <v>31.12.2013</v>
      </c>
      <c r="F2285">
        <v>2013</v>
      </c>
      <c r="G2285" t="s">
        <v>1382</v>
      </c>
      <c r="H2285" t="s">
        <v>20</v>
      </c>
      <c r="I2285">
        <v>1</v>
      </c>
      <c r="J2285">
        <v>1</v>
      </c>
      <c r="K2285" t="s">
        <v>658</v>
      </c>
      <c r="L2285">
        <v>0</v>
      </c>
      <c r="M2285" t="s">
        <v>14</v>
      </c>
      <c r="N2285" t="s">
        <v>19</v>
      </c>
      <c r="P2285">
        <v>1</v>
      </c>
      <c r="Q2285">
        <v>0</v>
      </c>
      <c r="R2285">
        <v>1</v>
      </c>
      <c r="S2285">
        <v>0</v>
      </c>
      <c r="U2285">
        <v>0</v>
      </c>
      <c r="V2285">
        <v>0</v>
      </c>
      <c r="W2285" t="s">
        <v>20</v>
      </c>
      <c r="Y2285" t="s">
        <v>1772</v>
      </c>
      <c r="Z2285">
        <v>17</v>
      </c>
      <c r="AA2285">
        <v>170</v>
      </c>
      <c r="AB2285" t="s">
        <v>20</v>
      </c>
      <c r="AC2285" t="s">
        <v>20</v>
      </c>
      <c r="AD2285" t="s">
        <v>20</v>
      </c>
      <c r="AE2285" t="s">
        <v>20</v>
      </c>
      <c r="AF2285" t="s">
        <v>20</v>
      </c>
      <c r="AG2285" t="s">
        <v>20</v>
      </c>
      <c r="AH2285" t="s">
        <v>20</v>
      </c>
      <c r="AI2285" t="s">
        <v>20</v>
      </c>
      <c r="AK2285">
        <v>1</v>
      </c>
      <c r="AL2285">
        <v>0</v>
      </c>
      <c r="AM2285">
        <v>2</v>
      </c>
      <c r="AN2285">
        <v>0</v>
      </c>
      <c r="AO2285">
        <v>0</v>
      </c>
      <c r="AQ2285">
        <v>1</v>
      </c>
      <c r="AR2285">
        <v>2</v>
      </c>
      <c r="AS2285">
        <v>1</v>
      </c>
      <c r="AT2285">
        <v>1</v>
      </c>
      <c r="AU2285">
        <v>2</v>
      </c>
      <c r="AV2285">
        <v>0</v>
      </c>
      <c r="BA2285" s="14" t="s">
        <v>2524</v>
      </c>
      <c r="BB2285" s="6" t="s">
        <v>1863</v>
      </c>
      <c r="BG2285" s="9"/>
      <c r="BI2285" t="s">
        <v>3146</v>
      </c>
    </row>
    <row r="2286" spans="1:61" x14ac:dyDescent="0.25">
      <c r="A2286" s="23" t="s">
        <v>658</v>
      </c>
      <c r="B2286" t="s">
        <v>775</v>
      </c>
      <c r="C2286" t="str">
        <f>VLOOKUP(Tabelle1[[#This Row],[bank_name]],list_all_banks!$B$1:$C$691,2,FALSE)</f>
        <v>FR552120222</v>
      </c>
      <c r="D2286" s="6" t="s">
        <v>776</v>
      </c>
      <c r="E2286" s="42" t="str">
        <f t="shared" si="35"/>
        <v>31.12.2013</v>
      </c>
      <c r="F2286">
        <v>2013</v>
      </c>
      <c r="G2286" t="s">
        <v>1382</v>
      </c>
      <c r="H2286" t="s">
        <v>20</v>
      </c>
      <c r="I2286">
        <v>1</v>
      </c>
      <c r="J2286">
        <v>1</v>
      </c>
      <c r="K2286" t="s">
        <v>658</v>
      </c>
      <c r="L2286">
        <v>0</v>
      </c>
      <c r="M2286" t="s">
        <v>14</v>
      </c>
      <c r="N2286" t="s">
        <v>19</v>
      </c>
      <c r="P2286">
        <v>1</v>
      </c>
      <c r="Q2286">
        <v>0</v>
      </c>
      <c r="R2286">
        <v>1</v>
      </c>
      <c r="S2286">
        <v>0</v>
      </c>
      <c r="U2286">
        <v>0</v>
      </c>
      <c r="V2286">
        <v>0</v>
      </c>
      <c r="W2286" t="s">
        <v>20</v>
      </c>
      <c r="Y2286" t="s">
        <v>1733</v>
      </c>
      <c r="Z2286">
        <v>0</v>
      </c>
      <c r="AA2286" t="s">
        <v>20</v>
      </c>
      <c r="AB2286" t="s">
        <v>20</v>
      </c>
      <c r="AC2286" t="s">
        <v>20</v>
      </c>
      <c r="AD2286" t="s">
        <v>20</v>
      </c>
      <c r="AE2286" t="s">
        <v>20</v>
      </c>
      <c r="AF2286" t="s">
        <v>20</v>
      </c>
      <c r="AG2286" t="s">
        <v>20</v>
      </c>
      <c r="AH2286" t="s">
        <v>20</v>
      </c>
      <c r="AI2286" t="s">
        <v>20</v>
      </c>
      <c r="AK2286">
        <v>1</v>
      </c>
      <c r="AL2286">
        <v>0</v>
      </c>
      <c r="AM2286">
        <v>2</v>
      </c>
      <c r="AN2286">
        <v>0</v>
      </c>
      <c r="AO2286">
        <v>0</v>
      </c>
      <c r="AQ2286">
        <v>1</v>
      </c>
      <c r="AR2286">
        <v>2</v>
      </c>
      <c r="AS2286">
        <v>1</v>
      </c>
      <c r="AT2286">
        <v>1</v>
      </c>
      <c r="AU2286">
        <v>2</v>
      </c>
      <c r="AV2286">
        <v>0</v>
      </c>
      <c r="BA2286" s="14" t="s">
        <v>2524</v>
      </c>
      <c r="BB2286" s="6" t="s">
        <v>1863</v>
      </c>
      <c r="BG2286" s="9"/>
      <c r="BI2286" t="s">
        <v>3146</v>
      </c>
    </row>
    <row r="2287" spans="1:61" x14ac:dyDescent="0.25">
      <c r="A2287" s="23" t="s">
        <v>658</v>
      </c>
      <c r="B2287" t="s">
        <v>775</v>
      </c>
      <c r="C2287" t="str">
        <f>VLOOKUP(Tabelle1[[#This Row],[bank_name]],list_all_banks!$B$1:$C$691,2,FALSE)</f>
        <v>FR552120222</v>
      </c>
      <c r="D2287" s="6" t="s">
        <v>776</v>
      </c>
      <c r="E2287" s="42" t="str">
        <f t="shared" si="35"/>
        <v>31.12.2013</v>
      </c>
      <c r="F2287">
        <v>2013</v>
      </c>
      <c r="G2287" t="s">
        <v>1382</v>
      </c>
      <c r="H2287" t="s">
        <v>20</v>
      </c>
      <c r="I2287">
        <v>1</v>
      </c>
      <c r="J2287">
        <v>1</v>
      </c>
      <c r="K2287" t="s">
        <v>658</v>
      </c>
      <c r="L2287">
        <v>0</v>
      </c>
      <c r="M2287" t="s">
        <v>14</v>
      </c>
      <c r="N2287" t="s">
        <v>19</v>
      </c>
      <c r="P2287">
        <v>1</v>
      </c>
      <c r="Q2287">
        <v>0</v>
      </c>
      <c r="R2287">
        <v>1</v>
      </c>
      <c r="S2287">
        <v>0</v>
      </c>
      <c r="U2287">
        <v>0</v>
      </c>
      <c r="V2287">
        <v>0</v>
      </c>
      <c r="W2287" t="s">
        <v>20</v>
      </c>
      <c r="Y2287" t="s">
        <v>1742</v>
      </c>
      <c r="Z2287">
        <v>90</v>
      </c>
      <c r="AA2287">
        <v>1278</v>
      </c>
      <c r="AB2287" t="s">
        <v>20</v>
      </c>
      <c r="AC2287" t="s">
        <v>20</v>
      </c>
      <c r="AD2287" t="s">
        <v>20</v>
      </c>
      <c r="AE2287" t="s">
        <v>20</v>
      </c>
      <c r="AF2287" t="s">
        <v>20</v>
      </c>
      <c r="AG2287" t="s">
        <v>20</v>
      </c>
      <c r="AH2287" t="s">
        <v>20</v>
      </c>
      <c r="AI2287" t="s">
        <v>20</v>
      </c>
      <c r="AK2287">
        <v>1</v>
      </c>
      <c r="AL2287">
        <v>0</v>
      </c>
      <c r="AM2287">
        <v>2</v>
      </c>
      <c r="AN2287">
        <v>0</v>
      </c>
      <c r="AO2287">
        <v>0</v>
      </c>
      <c r="AQ2287">
        <v>1</v>
      </c>
      <c r="AR2287">
        <v>2</v>
      </c>
      <c r="AS2287">
        <v>1</v>
      </c>
      <c r="AT2287">
        <v>1</v>
      </c>
      <c r="AU2287">
        <v>2</v>
      </c>
      <c r="AV2287">
        <v>0</v>
      </c>
      <c r="BA2287" s="14" t="s">
        <v>2524</v>
      </c>
      <c r="BB2287" s="6" t="s">
        <v>1863</v>
      </c>
      <c r="BG2287" s="9"/>
      <c r="BI2287" t="s">
        <v>3146</v>
      </c>
    </row>
    <row r="2288" spans="1:61" x14ac:dyDescent="0.25">
      <c r="A2288" s="23" t="s">
        <v>658</v>
      </c>
      <c r="B2288" t="s">
        <v>775</v>
      </c>
      <c r="C2288" t="str">
        <f>VLOOKUP(Tabelle1[[#This Row],[bank_name]],list_all_banks!$B$1:$C$691,2,FALSE)</f>
        <v>FR552120222</v>
      </c>
      <c r="D2288" s="6" t="s">
        <v>776</v>
      </c>
      <c r="E2288" s="42" t="str">
        <f t="shared" si="35"/>
        <v>31.12.2013</v>
      </c>
      <c r="F2288">
        <v>2013</v>
      </c>
      <c r="G2288" t="s">
        <v>1382</v>
      </c>
      <c r="H2288" t="s">
        <v>20</v>
      </c>
      <c r="I2288">
        <v>1</v>
      </c>
      <c r="J2288">
        <v>1</v>
      </c>
      <c r="K2288" t="s">
        <v>658</v>
      </c>
      <c r="L2288">
        <v>0</v>
      </c>
      <c r="M2288" t="s">
        <v>14</v>
      </c>
      <c r="N2288" t="s">
        <v>19</v>
      </c>
      <c r="P2288">
        <v>1</v>
      </c>
      <c r="Q2288">
        <v>0</v>
      </c>
      <c r="R2288">
        <v>1</v>
      </c>
      <c r="S2288">
        <v>0</v>
      </c>
      <c r="U2288">
        <v>0</v>
      </c>
      <c r="V2288">
        <v>0</v>
      </c>
      <c r="W2288" t="s">
        <v>20</v>
      </c>
      <c r="Y2288" t="s">
        <v>1694</v>
      </c>
      <c r="Z2288">
        <v>27</v>
      </c>
      <c r="AA2288">
        <v>276</v>
      </c>
      <c r="AB2288" t="s">
        <v>20</v>
      </c>
      <c r="AC2288" t="s">
        <v>20</v>
      </c>
      <c r="AD2288" t="s">
        <v>20</v>
      </c>
      <c r="AE2288" t="s">
        <v>20</v>
      </c>
      <c r="AF2288" t="s">
        <v>20</v>
      </c>
      <c r="AG2288" t="s">
        <v>20</v>
      </c>
      <c r="AH2288" t="s">
        <v>20</v>
      </c>
      <c r="AI2288" t="s">
        <v>20</v>
      </c>
      <c r="AK2288">
        <v>1</v>
      </c>
      <c r="AL2288">
        <v>0</v>
      </c>
      <c r="AM2288">
        <v>2</v>
      </c>
      <c r="AN2288">
        <v>0</v>
      </c>
      <c r="AO2288">
        <v>0</v>
      </c>
      <c r="AQ2288">
        <v>1</v>
      </c>
      <c r="AR2288">
        <v>2</v>
      </c>
      <c r="AS2288">
        <v>1</v>
      </c>
      <c r="AT2288">
        <v>1</v>
      </c>
      <c r="AU2288">
        <v>2</v>
      </c>
      <c r="AV2288">
        <v>0</v>
      </c>
      <c r="BA2288" s="14" t="s">
        <v>2524</v>
      </c>
      <c r="BB2288" s="6" t="s">
        <v>1863</v>
      </c>
      <c r="BG2288" s="9"/>
      <c r="BI2288" t="s">
        <v>3146</v>
      </c>
    </row>
    <row r="2289" spans="1:61" x14ac:dyDescent="0.25">
      <c r="A2289" s="23" t="s">
        <v>658</v>
      </c>
      <c r="B2289" t="s">
        <v>775</v>
      </c>
      <c r="C2289" t="str">
        <f>VLOOKUP(Tabelle1[[#This Row],[bank_name]],list_all_banks!$B$1:$C$691,2,FALSE)</f>
        <v>FR552120222</v>
      </c>
      <c r="D2289" s="6" t="s">
        <v>776</v>
      </c>
      <c r="E2289" s="42" t="str">
        <f t="shared" si="35"/>
        <v>31.12.2013</v>
      </c>
      <c r="F2289">
        <v>2013</v>
      </c>
      <c r="G2289" t="s">
        <v>1382</v>
      </c>
      <c r="H2289" t="s">
        <v>20</v>
      </c>
      <c r="I2289">
        <v>1</v>
      </c>
      <c r="J2289">
        <v>1</v>
      </c>
      <c r="K2289" t="s">
        <v>658</v>
      </c>
      <c r="L2289">
        <v>0</v>
      </c>
      <c r="M2289" t="s">
        <v>14</v>
      </c>
      <c r="N2289" t="s">
        <v>19</v>
      </c>
      <c r="P2289">
        <v>1</v>
      </c>
      <c r="Q2289">
        <v>0</v>
      </c>
      <c r="R2289">
        <v>1</v>
      </c>
      <c r="S2289">
        <v>0</v>
      </c>
      <c r="U2289">
        <v>0</v>
      </c>
      <c r="V2289">
        <v>0</v>
      </c>
      <c r="W2289" t="s">
        <v>20</v>
      </c>
      <c r="Y2289" t="s">
        <v>1700</v>
      </c>
      <c r="Z2289" t="s">
        <v>20</v>
      </c>
      <c r="AA2289" t="s">
        <v>20</v>
      </c>
      <c r="AB2289" t="s">
        <v>20</v>
      </c>
      <c r="AC2289" t="s">
        <v>20</v>
      </c>
      <c r="AD2289" t="s">
        <v>20</v>
      </c>
      <c r="AE2289" t="s">
        <v>20</v>
      </c>
      <c r="AF2289" t="s">
        <v>20</v>
      </c>
      <c r="AG2289" t="s">
        <v>20</v>
      </c>
      <c r="AH2289" t="s">
        <v>20</v>
      </c>
      <c r="AI2289" t="s">
        <v>20</v>
      </c>
      <c r="AK2289">
        <v>1</v>
      </c>
      <c r="AL2289">
        <v>0</v>
      </c>
      <c r="AM2289">
        <v>2</v>
      </c>
      <c r="AN2289">
        <v>0</v>
      </c>
      <c r="AO2289">
        <v>0</v>
      </c>
      <c r="AQ2289">
        <v>1</v>
      </c>
      <c r="AR2289">
        <v>2</v>
      </c>
      <c r="AS2289">
        <v>1</v>
      </c>
      <c r="AT2289">
        <v>1</v>
      </c>
      <c r="AU2289">
        <v>2</v>
      </c>
      <c r="AV2289">
        <v>0</v>
      </c>
      <c r="BA2289" s="14" t="s">
        <v>2524</v>
      </c>
      <c r="BB2289" s="6" t="s">
        <v>1863</v>
      </c>
      <c r="BG2289" s="9"/>
      <c r="BI2289" t="s">
        <v>3146</v>
      </c>
    </row>
    <row r="2290" spans="1:61" s="44" customFormat="1" ht="15.75" thickBot="1" x14ac:dyDescent="0.3">
      <c r="A2290" s="43" t="s">
        <v>658</v>
      </c>
      <c r="B2290" s="44" t="s">
        <v>775</v>
      </c>
      <c r="C2290" s="44" t="str">
        <f>VLOOKUP(Tabelle1[[#This Row],[bank_name]],list_all_banks!$B$1:$C$691,2,FALSE)</f>
        <v>FR552120222</v>
      </c>
      <c r="D2290" s="45" t="s">
        <v>776</v>
      </c>
      <c r="E2290" s="46" t="str">
        <f t="shared" si="35"/>
        <v>31.12.2013</v>
      </c>
      <c r="F2290" s="44">
        <v>2013</v>
      </c>
      <c r="G2290" s="44" t="s">
        <v>1382</v>
      </c>
      <c r="H2290" s="44" t="s">
        <v>20</v>
      </c>
      <c r="I2290" s="44">
        <v>1</v>
      </c>
      <c r="J2290" s="44">
        <v>1</v>
      </c>
      <c r="K2290" s="44" t="s">
        <v>658</v>
      </c>
      <c r="L2290" s="44">
        <v>0</v>
      </c>
      <c r="M2290" s="44" t="s">
        <v>14</v>
      </c>
      <c r="N2290" s="44" t="s">
        <v>19</v>
      </c>
      <c r="O2290" s="45"/>
      <c r="P2290" s="44">
        <v>1</v>
      </c>
      <c r="Q2290" s="44">
        <v>0</v>
      </c>
      <c r="R2290" s="44">
        <v>1</v>
      </c>
      <c r="S2290" s="44">
        <v>0</v>
      </c>
      <c r="T2290" s="45"/>
      <c r="U2290" s="44">
        <v>0</v>
      </c>
      <c r="V2290" s="44">
        <v>0</v>
      </c>
      <c r="W2290" s="44" t="s">
        <v>20</v>
      </c>
      <c r="X2290" s="45"/>
      <c r="Y2290" s="44" t="s">
        <v>1650</v>
      </c>
      <c r="Z2290" s="44">
        <v>1083</v>
      </c>
      <c r="AA2290" s="44">
        <v>2065</v>
      </c>
      <c r="AB2290" s="44" t="s">
        <v>20</v>
      </c>
      <c r="AC2290" s="44" t="s">
        <v>20</v>
      </c>
      <c r="AD2290" s="44" t="s">
        <v>20</v>
      </c>
      <c r="AE2290" s="44" t="s">
        <v>20</v>
      </c>
      <c r="AF2290" s="44" t="s">
        <v>20</v>
      </c>
      <c r="AG2290" s="44" t="s">
        <v>20</v>
      </c>
      <c r="AH2290" s="44" t="s">
        <v>20</v>
      </c>
      <c r="AI2290" s="44" t="s">
        <v>20</v>
      </c>
      <c r="AJ2290" s="45"/>
      <c r="AK2290" s="44">
        <v>1</v>
      </c>
      <c r="AL2290" s="44">
        <v>0</v>
      </c>
      <c r="AM2290" s="44">
        <v>2</v>
      </c>
      <c r="AN2290" s="44">
        <v>0</v>
      </c>
      <c r="AO2290" s="44">
        <v>0</v>
      </c>
      <c r="AP2290" s="45"/>
      <c r="AQ2290" s="44">
        <v>1</v>
      </c>
      <c r="AR2290" s="44">
        <v>2</v>
      </c>
      <c r="AS2290" s="44">
        <v>1</v>
      </c>
      <c r="AT2290" s="44">
        <v>1</v>
      </c>
      <c r="AU2290" s="44">
        <v>2</v>
      </c>
      <c r="AV2290" s="44">
        <v>0</v>
      </c>
      <c r="AY2290" s="45"/>
      <c r="AZ2290" s="46"/>
      <c r="BA2290" s="47" t="s">
        <v>2524</v>
      </c>
      <c r="BB2290" s="45" t="s">
        <v>1863</v>
      </c>
      <c r="BH2290" s="45"/>
      <c r="BI2290" t="s">
        <v>3146</v>
      </c>
    </row>
    <row r="2291" spans="1:61" x14ac:dyDescent="0.25">
      <c r="A2291" s="23" t="s">
        <v>658</v>
      </c>
      <c r="B2291" t="s">
        <v>775</v>
      </c>
      <c r="C2291" t="str">
        <f>VLOOKUP(Tabelle1[[#This Row],[bank_name]],list_all_banks!$B$1:$C$691,2,FALSE)</f>
        <v>FR552120222</v>
      </c>
      <c r="D2291" s="6" t="s">
        <v>776</v>
      </c>
      <c r="E2291" s="42" t="str">
        <f t="shared" si="35"/>
        <v>31.12.2014</v>
      </c>
      <c r="F2291">
        <v>2014</v>
      </c>
      <c r="G2291">
        <v>1</v>
      </c>
      <c r="H2291">
        <v>1</v>
      </c>
      <c r="I2291" t="s">
        <v>1382</v>
      </c>
      <c r="J2291">
        <v>2</v>
      </c>
      <c r="K2291" t="s">
        <v>1366</v>
      </c>
      <c r="L2291">
        <v>1</v>
      </c>
      <c r="M2291" t="s">
        <v>14</v>
      </c>
      <c r="N2291" t="s">
        <v>19</v>
      </c>
      <c r="P2291">
        <v>1</v>
      </c>
      <c r="Q2291">
        <v>0</v>
      </c>
      <c r="R2291">
        <v>1</v>
      </c>
      <c r="S2291">
        <v>0</v>
      </c>
      <c r="U2291">
        <v>0</v>
      </c>
      <c r="V2291">
        <v>0</v>
      </c>
      <c r="W2291" t="s">
        <v>20</v>
      </c>
      <c r="Y2291" t="s">
        <v>820</v>
      </c>
      <c r="Z2291">
        <v>1452</v>
      </c>
      <c r="AA2291">
        <v>2934</v>
      </c>
      <c r="AB2291">
        <v>243</v>
      </c>
      <c r="AC2291" t="s">
        <v>20</v>
      </c>
      <c r="AD2291">
        <v>50</v>
      </c>
      <c r="AE2291">
        <v>45</v>
      </c>
      <c r="AF2291" t="s">
        <v>20</v>
      </c>
      <c r="AG2291" t="s">
        <v>20</v>
      </c>
      <c r="AH2291">
        <v>0</v>
      </c>
      <c r="AI2291">
        <v>0</v>
      </c>
      <c r="AK2291">
        <v>1</v>
      </c>
      <c r="AL2291">
        <v>0</v>
      </c>
      <c r="AM2291">
        <v>2</v>
      </c>
      <c r="AN2291">
        <v>0</v>
      </c>
      <c r="AO2291">
        <v>0</v>
      </c>
      <c r="AQ2291">
        <v>1</v>
      </c>
      <c r="AR2291">
        <v>2</v>
      </c>
      <c r="AS2291">
        <v>1</v>
      </c>
      <c r="AT2291">
        <v>1</v>
      </c>
      <c r="AU2291">
        <v>2</v>
      </c>
      <c r="AV2291">
        <v>0</v>
      </c>
      <c r="AW2291" t="s">
        <v>1382</v>
      </c>
      <c r="AX2291" t="s">
        <v>1382</v>
      </c>
      <c r="BA2291" s="14" t="s">
        <v>2768</v>
      </c>
      <c r="BB2291" s="6" t="s">
        <v>1505</v>
      </c>
      <c r="BC2291">
        <v>23561</v>
      </c>
      <c r="BE2291">
        <v>4354</v>
      </c>
      <c r="BG2291" s="9">
        <v>1376</v>
      </c>
      <c r="BI2291" t="s">
        <v>3146</v>
      </c>
    </row>
    <row r="2292" spans="1:61" x14ac:dyDescent="0.25">
      <c r="A2292" s="23" t="s">
        <v>658</v>
      </c>
      <c r="B2292" t="s">
        <v>775</v>
      </c>
      <c r="C2292" t="str">
        <f>VLOOKUP(Tabelle1[[#This Row],[bank_name]],list_all_banks!$B$1:$C$691,2,FALSE)</f>
        <v>FR552120222</v>
      </c>
      <c r="D2292" s="6" t="s">
        <v>776</v>
      </c>
      <c r="E2292" s="42" t="str">
        <f t="shared" si="35"/>
        <v>31.12.2014</v>
      </c>
      <c r="F2292" s="9">
        <v>2014</v>
      </c>
      <c r="G2292">
        <v>1</v>
      </c>
      <c r="H2292">
        <v>1</v>
      </c>
      <c r="I2292" t="s">
        <v>1382</v>
      </c>
      <c r="J2292">
        <v>2</v>
      </c>
      <c r="K2292" t="s">
        <v>1366</v>
      </c>
      <c r="L2292">
        <v>1</v>
      </c>
      <c r="M2292" t="s">
        <v>14</v>
      </c>
      <c r="N2292" t="s">
        <v>19</v>
      </c>
      <c r="P2292">
        <v>1</v>
      </c>
      <c r="Q2292">
        <v>0</v>
      </c>
      <c r="R2292">
        <v>1</v>
      </c>
      <c r="S2292">
        <v>0</v>
      </c>
      <c r="U2292">
        <v>0</v>
      </c>
      <c r="V2292">
        <v>0</v>
      </c>
      <c r="W2292" t="s">
        <v>20</v>
      </c>
      <c r="Y2292" t="s">
        <v>1763</v>
      </c>
      <c r="Z2292">
        <v>41</v>
      </c>
      <c r="AA2292">
        <v>956</v>
      </c>
      <c r="AB2292">
        <v>15</v>
      </c>
      <c r="AC2292" t="s">
        <v>20</v>
      </c>
      <c r="AD2292">
        <v>2</v>
      </c>
      <c r="AE2292">
        <v>1</v>
      </c>
      <c r="AF2292" t="s">
        <v>20</v>
      </c>
      <c r="AG2292" t="s">
        <v>20</v>
      </c>
      <c r="AH2292">
        <v>0</v>
      </c>
      <c r="AI2292">
        <v>0</v>
      </c>
      <c r="AK2292">
        <v>1</v>
      </c>
      <c r="AL2292">
        <v>0</v>
      </c>
      <c r="AM2292">
        <v>2</v>
      </c>
      <c r="AN2292">
        <v>0</v>
      </c>
      <c r="AO2292">
        <v>0</v>
      </c>
      <c r="AQ2292">
        <v>1</v>
      </c>
      <c r="AR2292">
        <v>2</v>
      </c>
      <c r="AS2292">
        <v>1</v>
      </c>
      <c r="AT2292">
        <v>1</v>
      </c>
      <c r="AU2292">
        <v>2</v>
      </c>
      <c r="AV2292">
        <v>0</v>
      </c>
      <c r="AW2292" t="s">
        <v>1382</v>
      </c>
      <c r="AX2292" t="s">
        <v>1382</v>
      </c>
      <c r="BA2292" s="14" t="s">
        <v>2768</v>
      </c>
      <c r="BB2292" s="6" t="s">
        <v>1505</v>
      </c>
      <c r="BC2292">
        <v>23561</v>
      </c>
      <c r="BE2292">
        <v>4354</v>
      </c>
      <c r="BG2292" s="9">
        <v>1376</v>
      </c>
      <c r="BI2292" t="s">
        <v>3146</v>
      </c>
    </row>
    <row r="2293" spans="1:61" x14ac:dyDescent="0.25">
      <c r="A2293" s="23" t="s">
        <v>658</v>
      </c>
      <c r="B2293" t="s">
        <v>775</v>
      </c>
      <c r="C2293" t="str">
        <f>VLOOKUP(Tabelle1[[#This Row],[bank_name]],list_all_banks!$B$1:$C$691,2,FALSE)</f>
        <v>FR552120222</v>
      </c>
      <c r="D2293" s="6" t="s">
        <v>776</v>
      </c>
      <c r="E2293" s="42" t="str">
        <f t="shared" ref="E2293:E2356" si="36">CONCATENATE($E$2,F2293)</f>
        <v>31.12.2014</v>
      </c>
      <c r="F2293" s="9">
        <v>2014</v>
      </c>
      <c r="G2293">
        <v>1</v>
      </c>
      <c r="H2293">
        <v>1</v>
      </c>
      <c r="I2293" t="s">
        <v>1382</v>
      </c>
      <c r="J2293">
        <v>2</v>
      </c>
      <c r="K2293" t="s">
        <v>1366</v>
      </c>
      <c r="L2293">
        <v>1</v>
      </c>
      <c r="M2293" t="s">
        <v>14</v>
      </c>
      <c r="N2293" t="s">
        <v>19</v>
      </c>
      <c r="P2293">
        <v>1</v>
      </c>
      <c r="Q2293">
        <v>0</v>
      </c>
      <c r="R2293">
        <v>1</v>
      </c>
      <c r="S2293">
        <v>0</v>
      </c>
      <c r="U2293">
        <v>0</v>
      </c>
      <c r="V2293">
        <v>0</v>
      </c>
      <c r="W2293" t="s">
        <v>20</v>
      </c>
      <c r="Y2293" t="s">
        <v>1656</v>
      </c>
      <c r="Z2293">
        <v>0</v>
      </c>
      <c r="AA2293">
        <v>0</v>
      </c>
      <c r="AB2293">
        <v>0</v>
      </c>
      <c r="AC2293" t="s">
        <v>20</v>
      </c>
      <c r="AD2293">
        <v>0</v>
      </c>
      <c r="AE2293">
        <v>0</v>
      </c>
      <c r="AF2293" t="s">
        <v>20</v>
      </c>
      <c r="AG2293" t="s">
        <v>20</v>
      </c>
      <c r="AH2293">
        <v>0</v>
      </c>
      <c r="AI2293">
        <v>0</v>
      </c>
      <c r="AK2293">
        <v>1</v>
      </c>
      <c r="AL2293">
        <v>0</v>
      </c>
      <c r="AM2293">
        <v>2</v>
      </c>
      <c r="AN2293">
        <v>0</v>
      </c>
      <c r="AO2293">
        <v>0</v>
      </c>
      <c r="AQ2293">
        <v>1</v>
      </c>
      <c r="AR2293">
        <v>2</v>
      </c>
      <c r="AS2293">
        <v>1</v>
      </c>
      <c r="AT2293">
        <v>1</v>
      </c>
      <c r="AU2293">
        <v>2</v>
      </c>
      <c r="AV2293">
        <v>0</v>
      </c>
      <c r="AW2293" t="s">
        <v>1382</v>
      </c>
      <c r="AX2293" t="s">
        <v>1382</v>
      </c>
      <c r="BA2293" s="14" t="s">
        <v>2768</v>
      </c>
      <c r="BB2293" s="6" t="s">
        <v>1505</v>
      </c>
      <c r="BC2293">
        <v>23561</v>
      </c>
      <c r="BE2293">
        <v>4354</v>
      </c>
      <c r="BG2293" s="9">
        <v>1376</v>
      </c>
      <c r="BI2293" t="s">
        <v>3146</v>
      </c>
    </row>
    <row r="2294" spans="1:61" x14ac:dyDescent="0.25">
      <c r="A2294" s="23" t="s">
        <v>658</v>
      </c>
      <c r="B2294" t="s">
        <v>775</v>
      </c>
      <c r="C2294" t="str">
        <f>VLOOKUP(Tabelle1[[#This Row],[bank_name]],list_all_banks!$B$1:$C$691,2,FALSE)</f>
        <v>FR552120222</v>
      </c>
      <c r="D2294" s="6" t="s">
        <v>776</v>
      </c>
      <c r="E2294" s="42" t="str">
        <f t="shared" si="36"/>
        <v>31.12.2014</v>
      </c>
      <c r="F2294">
        <v>2014</v>
      </c>
      <c r="G2294">
        <v>1</v>
      </c>
      <c r="H2294">
        <v>1</v>
      </c>
      <c r="I2294" t="s">
        <v>1382</v>
      </c>
      <c r="J2294">
        <v>2</v>
      </c>
      <c r="K2294" t="s">
        <v>1366</v>
      </c>
      <c r="L2294">
        <v>1</v>
      </c>
      <c r="M2294" t="s">
        <v>14</v>
      </c>
      <c r="N2294" t="s">
        <v>19</v>
      </c>
      <c r="P2294">
        <v>1</v>
      </c>
      <c r="Q2294">
        <v>0</v>
      </c>
      <c r="R2294">
        <v>1</v>
      </c>
      <c r="S2294">
        <v>0</v>
      </c>
      <c r="U2294">
        <v>0</v>
      </c>
      <c r="V2294">
        <v>0</v>
      </c>
      <c r="W2294" t="s">
        <v>20</v>
      </c>
      <c r="Y2294" t="s">
        <v>1710</v>
      </c>
      <c r="Z2294">
        <v>11</v>
      </c>
      <c r="AA2294">
        <v>80</v>
      </c>
      <c r="AB2294">
        <v>6</v>
      </c>
      <c r="AC2294" t="s">
        <v>20</v>
      </c>
      <c r="AD2294">
        <v>2</v>
      </c>
      <c r="AE2294">
        <v>0</v>
      </c>
      <c r="AF2294" t="s">
        <v>20</v>
      </c>
      <c r="AG2294" t="s">
        <v>20</v>
      </c>
      <c r="AH2294">
        <v>0</v>
      </c>
      <c r="AI2294">
        <v>0</v>
      </c>
      <c r="AK2294">
        <v>1</v>
      </c>
      <c r="AL2294">
        <v>0</v>
      </c>
      <c r="AM2294">
        <v>2</v>
      </c>
      <c r="AN2294">
        <v>0</v>
      </c>
      <c r="AO2294">
        <v>0</v>
      </c>
      <c r="AQ2294">
        <v>1</v>
      </c>
      <c r="AR2294">
        <v>2</v>
      </c>
      <c r="AS2294">
        <v>1</v>
      </c>
      <c r="AT2294">
        <v>1</v>
      </c>
      <c r="AU2294">
        <v>2</v>
      </c>
      <c r="AV2294">
        <v>0</v>
      </c>
      <c r="AW2294" t="s">
        <v>1382</v>
      </c>
      <c r="AX2294" t="s">
        <v>1382</v>
      </c>
      <c r="BA2294" s="14" t="s">
        <v>2768</v>
      </c>
      <c r="BB2294" s="6" t="s">
        <v>1505</v>
      </c>
      <c r="BC2294">
        <v>23561</v>
      </c>
      <c r="BE2294">
        <v>4354</v>
      </c>
      <c r="BG2294" s="9">
        <v>1376</v>
      </c>
      <c r="BI2294" t="s">
        <v>3146</v>
      </c>
    </row>
    <row r="2295" spans="1:61" x14ac:dyDescent="0.25">
      <c r="A2295" s="23" t="s">
        <v>658</v>
      </c>
      <c r="B2295" t="s">
        <v>775</v>
      </c>
      <c r="C2295" t="str">
        <f>VLOOKUP(Tabelle1[[#This Row],[bank_name]],list_all_banks!$B$1:$C$691,2,FALSE)</f>
        <v>FR552120222</v>
      </c>
      <c r="D2295" s="6" t="s">
        <v>776</v>
      </c>
      <c r="E2295" s="42" t="str">
        <f t="shared" si="36"/>
        <v>31.12.2014</v>
      </c>
      <c r="F2295">
        <v>2014</v>
      </c>
      <c r="G2295">
        <v>1</v>
      </c>
      <c r="H2295">
        <v>1</v>
      </c>
      <c r="I2295" t="s">
        <v>1382</v>
      </c>
      <c r="J2295">
        <v>2</v>
      </c>
      <c r="K2295" t="s">
        <v>1366</v>
      </c>
      <c r="L2295">
        <v>1</v>
      </c>
      <c r="M2295" t="s">
        <v>14</v>
      </c>
      <c r="N2295" t="s">
        <v>19</v>
      </c>
      <c r="P2295">
        <v>1</v>
      </c>
      <c r="Q2295">
        <v>0</v>
      </c>
      <c r="R2295">
        <v>1</v>
      </c>
      <c r="S2295">
        <v>0</v>
      </c>
      <c r="U2295">
        <v>0</v>
      </c>
      <c r="V2295">
        <v>0</v>
      </c>
      <c r="W2295" t="s">
        <v>20</v>
      </c>
      <c r="Y2295" t="s">
        <v>1629</v>
      </c>
      <c r="Z2295">
        <v>21</v>
      </c>
      <c r="AA2295">
        <v>400</v>
      </c>
      <c r="AB2295">
        <v>5</v>
      </c>
      <c r="AC2295" t="s">
        <v>20</v>
      </c>
      <c r="AD2295">
        <v>0</v>
      </c>
      <c r="AE2295">
        <v>0</v>
      </c>
      <c r="AF2295" t="s">
        <v>20</v>
      </c>
      <c r="AG2295" t="s">
        <v>20</v>
      </c>
      <c r="AH2295">
        <v>0</v>
      </c>
      <c r="AI2295">
        <v>0</v>
      </c>
      <c r="AK2295">
        <v>1</v>
      </c>
      <c r="AL2295">
        <v>0</v>
      </c>
      <c r="AM2295">
        <v>2</v>
      </c>
      <c r="AN2295">
        <v>0</v>
      </c>
      <c r="AO2295">
        <v>0</v>
      </c>
      <c r="AQ2295">
        <v>1</v>
      </c>
      <c r="AR2295">
        <v>2</v>
      </c>
      <c r="AS2295">
        <v>1</v>
      </c>
      <c r="AT2295">
        <v>1</v>
      </c>
      <c r="AU2295">
        <v>2</v>
      </c>
      <c r="AV2295">
        <v>0</v>
      </c>
      <c r="AW2295" t="s">
        <v>1382</v>
      </c>
      <c r="AX2295" t="s">
        <v>1382</v>
      </c>
      <c r="BA2295" s="14" t="s">
        <v>2768</v>
      </c>
      <c r="BB2295" s="6" t="s">
        <v>1505</v>
      </c>
      <c r="BC2295">
        <v>23561</v>
      </c>
      <c r="BE2295">
        <v>4354</v>
      </c>
      <c r="BG2295" s="9">
        <v>1376</v>
      </c>
      <c r="BI2295" t="s">
        <v>3146</v>
      </c>
    </row>
    <row r="2296" spans="1:61" x14ac:dyDescent="0.25">
      <c r="A2296" s="23" t="s">
        <v>658</v>
      </c>
      <c r="B2296" t="s">
        <v>775</v>
      </c>
      <c r="C2296" t="str">
        <f>VLOOKUP(Tabelle1[[#This Row],[bank_name]],list_all_banks!$B$1:$C$691,2,FALSE)</f>
        <v>FR552120222</v>
      </c>
      <c r="D2296" s="6" t="s">
        <v>776</v>
      </c>
      <c r="E2296" s="42" t="str">
        <f t="shared" si="36"/>
        <v>31.12.2014</v>
      </c>
      <c r="F2296">
        <v>2014</v>
      </c>
      <c r="G2296">
        <v>1</v>
      </c>
      <c r="H2296">
        <v>1</v>
      </c>
      <c r="I2296" t="s">
        <v>1382</v>
      </c>
      <c r="J2296">
        <v>2</v>
      </c>
      <c r="K2296" t="s">
        <v>1366</v>
      </c>
      <c r="L2296">
        <v>1</v>
      </c>
      <c r="M2296" t="s">
        <v>14</v>
      </c>
      <c r="N2296" t="s">
        <v>19</v>
      </c>
      <c r="P2296">
        <v>1</v>
      </c>
      <c r="Q2296">
        <v>0</v>
      </c>
      <c r="R2296">
        <v>1</v>
      </c>
      <c r="S2296">
        <v>0</v>
      </c>
      <c r="U2296">
        <v>0</v>
      </c>
      <c r="V2296">
        <v>0</v>
      </c>
      <c r="W2296" t="s">
        <v>20</v>
      </c>
      <c r="Y2296" t="s">
        <v>1711</v>
      </c>
      <c r="Z2296">
        <v>134</v>
      </c>
      <c r="AA2296">
        <v>1412</v>
      </c>
      <c r="AB2296">
        <v>63</v>
      </c>
      <c r="AC2296" t="s">
        <v>20</v>
      </c>
      <c r="AD2296">
        <v>15</v>
      </c>
      <c r="AE2296">
        <v>3</v>
      </c>
      <c r="AF2296" t="s">
        <v>20</v>
      </c>
      <c r="AG2296" t="s">
        <v>20</v>
      </c>
      <c r="AH2296">
        <v>0</v>
      </c>
      <c r="AI2296">
        <v>0</v>
      </c>
      <c r="AK2296">
        <v>1</v>
      </c>
      <c r="AL2296">
        <v>0</v>
      </c>
      <c r="AM2296">
        <v>2</v>
      </c>
      <c r="AN2296">
        <v>0</v>
      </c>
      <c r="AO2296">
        <v>0</v>
      </c>
      <c r="AQ2296">
        <v>1</v>
      </c>
      <c r="AR2296">
        <v>2</v>
      </c>
      <c r="AS2296">
        <v>1</v>
      </c>
      <c r="AT2296">
        <v>1</v>
      </c>
      <c r="AU2296">
        <v>2</v>
      </c>
      <c r="AV2296">
        <v>0</v>
      </c>
      <c r="AW2296" t="s">
        <v>1382</v>
      </c>
      <c r="AX2296" t="s">
        <v>1382</v>
      </c>
      <c r="BA2296" s="14" t="s">
        <v>2768</v>
      </c>
      <c r="BB2296" s="6" t="s">
        <v>1505</v>
      </c>
      <c r="BC2296">
        <v>23561</v>
      </c>
      <c r="BE2296">
        <v>4354</v>
      </c>
      <c r="BG2296" s="9">
        <v>1376</v>
      </c>
      <c r="BI2296" t="s">
        <v>3146</v>
      </c>
    </row>
    <row r="2297" spans="1:61" x14ac:dyDescent="0.25">
      <c r="A2297" s="23" t="s">
        <v>658</v>
      </c>
      <c r="B2297" t="s">
        <v>775</v>
      </c>
      <c r="C2297" t="str">
        <f>VLOOKUP(Tabelle1[[#This Row],[bank_name]],list_all_banks!$B$1:$C$691,2,FALSE)</f>
        <v>FR552120222</v>
      </c>
      <c r="D2297" s="6" t="s">
        <v>776</v>
      </c>
      <c r="E2297" s="42" t="str">
        <f t="shared" si="36"/>
        <v>31.12.2014</v>
      </c>
      <c r="F2297">
        <v>2014</v>
      </c>
      <c r="G2297">
        <v>1</v>
      </c>
      <c r="H2297">
        <v>1</v>
      </c>
      <c r="I2297" t="s">
        <v>1382</v>
      </c>
      <c r="J2297">
        <v>2</v>
      </c>
      <c r="K2297" t="s">
        <v>1366</v>
      </c>
      <c r="L2297">
        <v>1</v>
      </c>
      <c r="M2297" t="s">
        <v>14</v>
      </c>
      <c r="N2297" t="s">
        <v>19</v>
      </c>
      <c r="P2297">
        <v>1</v>
      </c>
      <c r="Q2297">
        <v>0</v>
      </c>
      <c r="R2297">
        <v>1</v>
      </c>
      <c r="S2297">
        <v>0</v>
      </c>
      <c r="U2297">
        <v>0</v>
      </c>
      <c r="V2297">
        <v>0</v>
      </c>
      <c r="W2297" t="s">
        <v>20</v>
      </c>
      <c r="Y2297" t="s">
        <v>1</v>
      </c>
      <c r="Z2297">
        <v>744</v>
      </c>
      <c r="AA2297">
        <v>3115</v>
      </c>
      <c r="AB2297">
        <v>191</v>
      </c>
      <c r="AC2297" t="s">
        <v>20</v>
      </c>
      <c r="AD2297">
        <v>29</v>
      </c>
      <c r="AE2297">
        <v>8</v>
      </c>
      <c r="AF2297" t="s">
        <v>20</v>
      </c>
      <c r="AG2297" t="s">
        <v>20</v>
      </c>
      <c r="AH2297">
        <v>0</v>
      </c>
      <c r="AI2297">
        <v>0</v>
      </c>
      <c r="AK2297">
        <v>1</v>
      </c>
      <c r="AL2297">
        <v>0</v>
      </c>
      <c r="AM2297">
        <v>2</v>
      </c>
      <c r="AN2297">
        <v>0</v>
      </c>
      <c r="AO2297">
        <v>0</v>
      </c>
      <c r="AQ2297">
        <v>1</v>
      </c>
      <c r="AR2297">
        <v>2</v>
      </c>
      <c r="AS2297">
        <v>1</v>
      </c>
      <c r="AT2297">
        <v>1</v>
      </c>
      <c r="AU2297">
        <v>2</v>
      </c>
      <c r="AV2297">
        <v>0</v>
      </c>
      <c r="AW2297" t="s">
        <v>1382</v>
      </c>
      <c r="AX2297" t="s">
        <v>1382</v>
      </c>
      <c r="BA2297" s="14" t="s">
        <v>2768</v>
      </c>
      <c r="BB2297" s="6" t="s">
        <v>1505</v>
      </c>
      <c r="BC2297">
        <v>23561</v>
      </c>
      <c r="BE2297">
        <v>4354</v>
      </c>
      <c r="BG2297" s="9">
        <v>1376</v>
      </c>
      <c r="BI2297" t="s">
        <v>3146</v>
      </c>
    </row>
    <row r="2298" spans="1:61" x14ac:dyDescent="0.25">
      <c r="A2298" s="23" t="s">
        <v>658</v>
      </c>
      <c r="B2298" t="s">
        <v>775</v>
      </c>
      <c r="C2298" t="str">
        <f>VLOOKUP(Tabelle1[[#This Row],[bank_name]],list_all_banks!$B$1:$C$691,2,FALSE)</f>
        <v>FR552120222</v>
      </c>
      <c r="D2298" s="6" t="s">
        <v>776</v>
      </c>
      <c r="E2298" s="42" t="str">
        <f t="shared" si="36"/>
        <v>31.12.2014</v>
      </c>
      <c r="F2298">
        <v>2014</v>
      </c>
      <c r="G2298">
        <v>1</v>
      </c>
      <c r="H2298">
        <v>1</v>
      </c>
      <c r="I2298" t="s">
        <v>1382</v>
      </c>
      <c r="J2298">
        <v>2</v>
      </c>
      <c r="K2298" t="s">
        <v>1366</v>
      </c>
      <c r="L2298">
        <v>1</v>
      </c>
      <c r="M2298" t="s">
        <v>14</v>
      </c>
      <c r="N2298" t="s">
        <v>19</v>
      </c>
      <c r="P2298">
        <v>1</v>
      </c>
      <c r="Q2298">
        <v>0</v>
      </c>
      <c r="R2298">
        <v>1</v>
      </c>
      <c r="S2298">
        <v>0</v>
      </c>
      <c r="U2298">
        <v>0</v>
      </c>
      <c r="V2298">
        <v>0</v>
      </c>
      <c r="W2298" t="s">
        <v>20</v>
      </c>
      <c r="Y2298" t="s">
        <v>1633</v>
      </c>
      <c r="Z2298">
        <v>9</v>
      </c>
      <c r="AA2298">
        <v>26</v>
      </c>
      <c r="AB2298">
        <v>-2</v>
      </c>
      <c r="AC2298" t="s">
        <v>20</v>
      </c>
      <c r="AD2298">
        <v>0</v>
      </c>
      <c r="AE2298">
        <v>-1</v>
      </c>
      <c r="AF2298" t="s">
        <v>20</v>
      </c>
      <c r="AG2298" t="s">
        <v>20</v>
      </c>
      <c r="AH2298">
        <v>0</v>
      </c>
      <c r="AI2298">
        <v>0</v>
      </c>
      <c r="AK2298">
        <v>1</v>
      </c>
      <c r="AL2298">
        <v>0</v>
      </c>
      <c r="AM2298">
        <v>2</v>
      </c>
      <c r="AN2298">
        <v>0</v>
      </c>
      <c r="AO2298">
        <v>0</v>
      </c>
      <c r="AQ2298">
        <v>1</v>
      </c>
      <c r="AR2298">
        <v>2</v>
      </c>
      <c r="AS2298">
        <v>1</v>
      </c>
      <c r="AT2298">
        <v>1</v>
      </c>
      <c r="AU2298">
        <v>2</v>
      </c>
      <c r="AV2298">
        <v>0</v>
      </c>
      <c r="AW2298" t="s">
        <v>1382</v>
      </c>
      <c r="AX2298" t="s">
        <v>1382</v>
      </c>
      <c r="BA2298" s="14" t="s">
        <v>2768</v>
      </c>
      <c r="BB2298" s="6" t="s">
        <v>1505</v>
      </c>
      <c r="BC2298">
        <v>23561</v>
      </c>
      <c r="BE2298">
        <v>4354</v>
      </c>
      <c r="BG2298" s="9">
        <v>1376</v>
      </c>
      <c r="BI2298" t="s">
        <v>3146</v>
      </c>
    </row>
    <row r="2299" spans="1:61" x14ac:dyDescent="0.25">
      <c r="A2299" s="23" t="s">
        <v>658</v>
      </c>
      <c r="B2299" t="s">
        <v>775</v>
      </c>
      <c r="C2299" t="str">
        <f>VLOOKUP(Tabelle1[[#This Row],[bank_name]],list_all_banks!$B$1:$C$691,2,FALSE)</f>
        <v>FR552120222</v>
      </c>
      <c r="D2299" s="6" t="s">
        <v>776</v>
      </c>
      <c r="E2299" s="42" t="str">
        <f t="shared" si="36"/>
        <v>31.12.2014</v>
      </c>
      <c r="F2299">
        <v>2014</v>
      </c>
      <c r="G2299">
        <v>1</v>
      </c>
      <c r="H2299">
        <v>1</v>
      </c>
      <c r="I2299" t="s">
        <v>1382</v>
      </c>
      <c r="J2299">
        <v>2</v>
      </c>
      <c r="K2299" t="s">
        <v>1366</v>
      </c>
      <c r="L2299">
        <v>1</v>
      </c>
      <c r="M2299" t="s">
        <v>14</v>
      </c>
      <c r="N2299" t="s">
        <v>19</v>
      </c>
      <c r="P2299">
        <v>1</v>
      </c>
      <c r="Q2299">
        <v>0</v>
      </c>
      <c r="R2299">
        <v>1</v>
      </c>
      <c r="S2299">
        <v>0</v>
      </c>
      <c r="U2299">
        <v>0</v>
      </c>
      <c r="V2299">
        <v>0</v>
      </c>
      <c r="W2299" t="s">
        <v>20</v>
      </c>
      <c r="Y2299" t="s">
        <v>154</v>
      </c>
      <c r="Z2299">
        <v>11</v>
      </c>
      <c r="AA2299">
        <v>54</v>
      </c>
      <c r="AB2299">
        <v>4</v>
      </c>
      <c r="AC2299" t="s">
        <v>20</v>
      </c>
      <c r="AD2299">
        <v>1</v>
      </c>
      <c r="AE2299">
        <v>0</v>
      </c>
      <c r="AF2299" t="s">
        <v>20</v>
      </c>
      <c r="AG2299" t="s">
        <v>20</v>
      </c>
      <c r="AH2299">
        <v>0</v>
      </c>
      <c r="AI2299">
        <v>0</v>
      </c>
      <c r="AK2299">
        <v>1</v>
      </c>
      <c r="AL2299">
        <v>0</v>
      </c>
      <c r="AM2299">
        <v>2</v>
      </c>
      <c r="AN2299">
        <v>0</v>
      </c>
      <c r="AO2299">
        <v>0</v>
      </c>
      <c r="AQ2299">
        <v>1</v>
      </c>
      <c r="AR2299">
        <v>2</v>
      </c>
      <c r="AS2299">
        <v>1</v>
      </c>
      <c r="AT2299">
        <v>1</v>
      </c>
      <c r="AU2299">
        <v>2</v>
      </c>
      <c r="AV2299">
        <v>0</v>
      </c>
      <c r="AW2299" t="s">
        <v>1382</v>
      </c>
      <c r="AX2299" t="s">
        <v>1382</v>
      </c>
      <c r="BA2299" s="14" t="s">
        <v>2768</v>
      </c>
      <c r="BB2299" s="6" t="s">
        <v>1505</v>
      </c>
      <c r="BC2299">
        <v>23561</v>
      </c>
      <c r="BE2299">
        <v>4354</v>
      </c>
      <c r="BG2299" s="9">
        <v>1376</v>
      </c>
      <c r="BI2299" t="s">
        <v>3146</v>
      </c>
    </row>
    <row r="2300" spans="1:61" x14ac:dyDescent="0.25">
      <c r="A2300" s="51" t="s">
        <v>658</v>
      </c>
      <c r="B2300" s="9" t="s">
        <v>775</v>
      </c>
      <c r="C2300" s="9" t="str">
        <f>VLOOKUP(Tabelle1[[#This Row],[bank_name]],list_all_banks!$B$1:$C$691,2,FALSE)</f>
        <v>FR552120222</v>
      </c>
      <c r="D2300" s="6" t="s">
        <v>776</v>
      </c>
      <c r="E2300" s="42" t="str">
        <f t="shared" si="36"/>
        <v>31.12.2014</v>
      </c>
      <c r="F2300" s="9">
        <v>2014</v>
      </c>
      <c r="G2300" s="9">
        <v>1</v>
      </c>
      <c r="H2300" s="9">
        <v>1</v>
      </c>
      <c r="I2300" s="9" t="s">
        <v>1382</v>
      </c>
      <c r="J2300" s="9">
        <v>2</v>
      </c>
      <c r="K2300" s="9" t="s">
        <v>1366</v>
      </c>
      <c r="L2300" s="9">
        <v>1</v>
      </c>
      <c r="M2300" s="9" t="s">
        <v>14</v>
      </c>
      <c r="N2300" s="9" t="s">
        <v>19</v>
      </c>
      <c r="P2300" s="9">
        <v>1</v>
      </c>
      <c r="Q2300" s="9">
        <v>0</v>
      </c>
      <c r="R2300" s="9">
        <v>1</v>
      </c>
      <c r="S2300" s="9">
        <v>0</v>
      </c>
      <c r="U2300" s="9">
        <v>0</v>
      </c>
      <c r="V2300" s="9">
        <v>0</v>
      </c>
      <c r="W2300" s="9" t="s">
        <v>20</v>
      </c>
      <c r="Y2300" s="9" t="s">
        <v>1675</v>
      </c>
      <c r="Z2300" s="9">
        <v>15</v>
      </c>
      <c r="AA2300" s="9">
        <v>44</v>
      </c>
      <c r="AB2300" s="9">
        <v>4</v>
      </c>
      <c r="AC2300" s="9" t="s">
        <v>20</v>
      </c>
      <c r="AD2300" s="9">
        <v>0</v>
      </c>
      <c r="AE2300" s="9">
        <v>0</v>
      </c>
      <c r="AF2300" s="9" t="s">
        <v>20</v>
      </c>
      <c r="AG2300" s="9" t="s">
        <v>20</v>
      </c>
      <c r="AH2300" s="9">
        <v>0</v>
      </c>
      <c r="AI2300" s="9">
        <v>0</v>
      </c>
      <c r="AK2300" s="9">
        <v>1</v>
      </c>
      <c r="AL2300" s="9">
        <v>0</v>
      </c>
      <c r="AM2300" s="9">
        <v>2</v>
      </c>
      <c r="AN2300" s="9">
        <v>0</v>
      </c>
      <c r="AO2300" s="9">
        <v>0</v>
      </c>
      <c r="AQ2300" s="9">
        <v>1</v>
      </c>
      <c r="AR2300" s="9">
        <v>2</v>
      </c>
      <c r="AS2300" s="9">
        <v>1</v>
      </c>
      <c r="AT2300" s="9">
        <v>1</v>
      </c>
      <c r="AU2300" s="9">
        <v>2</v>
      </c>
      <c r="AV2300" s="9">
        <v>0</v>
      </c>
      <c r="AW2300" s="9" t="s">
        <v>1382</v>
      </c>
      <c r="AX2300" s="9" t="s">
        <v>1382</v>
      </c>
      <c r="BA2300" s="63" t="s">
        <v>2768</v>
      </c>
      <c r="BB2300" s="6" t="s">
        <v>1505</v>
      </c>
      <c r="BC2300">
        <v>23561</v>
      </c>
      <c r="BE2300">
        <v>4354</v>
      </c>
      <c r="BG2300" s="9">
        <v>1376</v>
      </c>
      <c r="BI2300" t="s">
        <v>3146</v>
      </c>
    </row>
    <row r="2301" spans="1:61" x14ac:dyDescent="0.25">
      <c r="A2301" s="23" t="s">
        <v>658</v>
      </c>
      <c r="B2301" t="s">
        <v>775</v>
      </c>
      <c r="C2301" t="str">
        <f>VLOOKUP(Tabelle1[[#This Row],[bank_name]],list_all_banks!$B$1:$C$691,2,FALSE)</f>
        <v>FR552120222</v>
      </c>
      <c r="D2301" s="6" t="s">
        <v>776</v>
      </c>
      <c r="E2301" s="42" t="str">
        <f t="shared" si="36"/>
        <v>31.12.2014</v>
      </c>
      <c r="F2301">
        <v>2014</v>
      </c>
      <c r="G2301">
        <v>1</v>
      </c>
      <c r="H2301">
        <v>1</v>
      </c>
      <c r="I2301" t="s">
        <v>1382</v>
      </c>
      <c r="J2301">
        <v>2</v>
      </c>
      <c r="K2301" t="s">
        <v>1366</v>
      </c>
      <c r="L2301">
        <v>1</v>
      </c>
      <c r="M2301" t="s">
        <v>14</v>
      </c>
      <c r="N2301" t="s">
        <v>19</v>
      </c>
      <c r="P2301">
        <v>1</v>
      </c>
      <c r="Q2301">
        <v>0</v>
      </c>
      <c r="R2301">
        <v>1</v>
      </c>
      <c r="S2301">
        <v>0</v>
      </c>
      <c r="U2301">
        <v>0</v>
      </c>
      <c r="V2301">
        <v>0</v>
      </c>
      <c r="W2301" t="s">
        <v>20</v>
      </c>
      <c r="Y2301" t="s">
        <v>239</v>
      </c>
      <c r="Z2301">
        <v>193</v>
      </c>
      <c r="AA2301">
        <v>471</v>
      </c>
      <c r="AB2301">
        <v>102</v>
      </c>
      <c r="AC2301" t="s">
        <v>20</v>
      </c>
      <c r="AD2301">
        <v>15</v>
      </c>
      <c r="AE2301">
        <v>0</v>
      </c>
      <c r="AF2301" t="s">
        <v>20</v>
      </c>
      <c r="AG2301" t="s">
        <v>20</v>
      </c>
      <c r="AH2301">
        <v>0</v>
      </c>
      <c r="AI2301">
        <v>0</v>
      </c>
      <c r="AK2301">
        <v>1</v>
      </c>
      <c r="AL2301">
        <v>0</v>
      </c>
      <c r="AM2301">
        <v>2</v>
      </c>
      <c r="AN2301">
        <v>0</v>
      </c>
      <c r="AO2301">
        <v>0</v>
      </c>
      <c r="AQ2301">
        <v>1</v>
      </c>
      <c r="AR2301">
        <v>2</v>
      </c>
      <c r="AS2301">
        <v>1</v>
      </c>
      <c r="AT2301">
        <v>1</v>
      </c>
      <c r="AU2301">
        <v>2</v>
      </c>
      <c r="AV2301">
        <v>0</v>
      </c>
      <c r="AW2301" t="s">
        <v>1382</v>
      </c>
      <c r="AX2301" t="s">
        <v>1382</v>
      </c>
      <c r="BA2301" s="14" t="s">
        <v>2768</v>
      </c>
      <c r="BB2301" s="6" t="s">
        <v>1505</v>
      </c>
      <c r="BC2301">
        <v>23561</v>
      </c>
      <c r="BE2301">
        <v>4354</v>
      </c>
      <c r="BG2301" s="9">
        <v>1376</v>
      </c>
      <c r="BI2301" t="s">
        <v>3146</v>
      </c>
    </row>
    <row r="2302" spans="1:61" x14ac:dyDescent="0.25">
      <c r="A2302" s="23" t="s">
        <v>658</v>
      </c>
      <c r="B2302" t="s">
        <v>775</v>
      </c>
      <c r="C2302" t="str">
        <f>VLOOKUP(Tabelle1[[#This Row],[bank_name]],list_all_banks!$B$1:$C$691,2,FALSE)</f>
        <v>FR552120222</v>
      </c>
      <c r="D2302" s="6" t="s">
        <v>776</v>
      </c>
      <c r="E2302" s="42" t="str">
        <f t="shared" si="36"/>
        <v>31.12.2014</v>
      </c>
      <c r="F2302">
        <v>2014</v>
      </c>
      <c r="G2302">
        <v>1</v>
      </c>
      <c r="H2302">
        <v>1</v>
      </c>
      <c r="I2302" t="s">
        <v>1382</v>
      </c>
      <c r="J2302">
        <v>2</v>
      </c>
      <c r="K2302" t="s">
        <v>1366</v>
      </c>
      <c r="L2302">
        <v>1</v>
      </c>
      <c r="M2302" t="s">
        <v>14</v>
      </c>
      <c r="N2302" t="s">
        <v>19</v>
      </c>
      <c r="P2302">
        <v>1</v>
      </c>
      <c r="Q2302">
        <v>0</v>
      </c>
      <c r="R2302">
        <v>1</v>
      </c>
      <c r="S2302">
        <v>0</v>
      </c>
      <c r="U2302">
        <v>0</v>
      </c>
      <c r="V2302">
        <v>0</v>
      </c>
      <c r="W2302" t="s">
        <v>20</v>
      </c>
      <c r="Y2302" t="s">
        <v>1759</v>
      </c>
      <c r="Z2302">
        <v>19</v>
      </c>
      <c r="AA2302">
        <v>218</v>
      </c>
      <c r="AB2302">
        <v>1</v>
      </c>
      <c r="AC2302" t="s">
        <v>20</v>
      </c>
      <c r="AD2302">
        <v>0</v>
      </c>
      <c r="AE2302">
        <v>-1</v>
      </c>
      <c r="AF2302" t="s">
        <v>20</v>
      </c>
      <c r="AG2302" t="s">
        <v>20</v>
      </c>
      <c r="AH2302">
        <v>0</v>
      </c>
      <c r="AI2302">
        <v>0</v>
      </c>
      <c r="AK2302">
        <v>1</v>
      </c>
      <c r="AL2302">
        <v>0</v>
      </c>
      <c r="AM2302">
        <v>2</v>
      </c>
      <c r="AN2302">
        <v>0</v>
      </c>
      <c r="AO2302">
        <v>0</v>
      </c>
      <c r="AQ2302">
        <v>1</v>
      </c>
      <c r="AR2302">
        <v>2</v>
      </c>
      <c r="AS2302">
        <v>1</v>
      </c>
      <c r="AT2302">
        <v>1</v>
      </c>
      <c r="AU2302">
        <v>2</v>
      </c>
      <c r="AV2302">
        <v>0</v>
      </c>
      <c r="AW2302" t="s">
        <v>1382</v>
      </c>
      <c r="AX2302" t="s">
        <v>1382</v>
      </c>
      <c r="BA2302" s="14" t="s">
        <v>2768</v>
      </c>
      <c r="BB2302" s="6" t="s">
        <v>1505</v>
      </c>
      <c r="BC2302">
        <v>23561</v>
      </c>
      <c r="BE2302">
        <v>4354</v>
      </c>
      <c r="BG2302" s="9">
        <v>1376</v>
      </c>
      <c r="BI2302" t="s">
        <v>3146</v>
      </c>
    </row>
    <row r="2303" spans="1:61" x14ac:dyDescent="0.25">
      <c r="A2303" s="23" t="s">
        <v>658</v>
      </c>
      <c r="B2303" t="s">
        <v>775</v>
      </c>
      <c r="C2303" t="str">
        <f>VLOOKUP(Tabelle1[[#This Row],[bank_name]],list_all_banks!$B$1:$C$691,2,FALSE)</f>
        <v>FR552120222</v>
      </c>
      <c r="D2303" s="6" t="s">
        <v>776</v>
      </c>
      <c r="E2303" s="42" t="str">
        <f t="shared" si="36"/>
        <v>31.12.2014</v>
      </c>
      <c r="F2303">
        <v>2014</v>
      </c>
      <c r="G2303">
        <v>1</v>
      </c>
      <c r="H2303">
        <v>1</v>
      </c>
      <c r="I2303" t="s">
        <v>1382</v>
      </c>
      <c r="J2303">
        <v>2</v>
      </c>
      <c r="K2303" t="s">
        <v>1366</v>
      </c>
      <c r="L2303">
        <v>1</v>
      </c>
      <c r="M2303" t="s">
        <v>14</v>
      </c>
      <c r="N2303" t="s">
        <v>19</v>
      </c>
      <c r="P2303">
        <v>1</v>
      </c>
      <c r="Q2303">
        <v>0</v>
      </c>
      <c r="R2303">
        <v>1</v>
      </c>
      <c r="S2303">
        <v>0</v>
      </c>
      <c r="U2303">
        <v>0</v>
      </c>
      <c r="V2303">
        <v>0</v>
      </c>
      <c r="W2303" t="s">
        <v>20</v>
      </c>
      <c r="Y2303" t="s">
        <v>1760</v>
      </c>
      <c r="Z2303">
        <v>12</v>
      </c>
      <c r="AA2303">
        <v>0</v>
      </c>
      <c r="AB2303">
        <v>12</v>
      </c>
      <c r="AC2303" t="s">
        <v>20</v>
      </c>
      <c r="AD2303">
        <v>0</v>
      </c>
      <c r="AE2303">
        <v>0</v>
      </c>
      <c r="AF2303" t="s">
        <v>20</v>
      </c>
      <c r="AG2303" t="s">
        <v>20</v>
      </c>
      <c r="AH2303">
        <v>0</v>
      </c>
      <c r="AI2303">
        <v>0</v>
      </c>
      <c r="AK2303">
        <v>1</v>
      </c>
      <c r="AL2303">
        <v>0</v>
      </c>
      <c r="AM2303">
        <v>2</v>
      </c>
      <c r="AN2303">
        <v>0</v>
      </c>
      <c r="AO2303">
        <v>0</v>
      </c>
      <c r="AQ2303">
        <v>1</v>
      </c>
      <c r="AR2303">
        <v>2</v>
      </c>
      <c r="AS2303">
        <v>1</v>
      </c>
      <c r="AT2303">
        <v>1</v>
      </c>
      <c r="AU2303">
        <v>2</v>
      </c>
      <c r="AV2303">
        <v>0</v>
      </c>
      <c r="AW2303" t="s">
        <v>1382</v>
      </c>
      <c r="AX2303" t="s">
        <v>1382</v>
      </c>
      <c r="BA2303" s="14" t="s">
        <v>2768</v>
      </c>
      <c r="BB2303" s="6" t="s">
        <v>1505</v>
      </c>
      <c r="BC2303">
        <v>23561</v>
      </c>
      <c r="BE2303">
        <v>4354</v>
      </c>
      <c r="BG2303" s="9">
        <v>1376</v>
      </c>
      <c r="BI2303" t="s">
        <v>3146</v>
      </c>
    </row>
    <row r="2304" spans="1:61" x14ac:dyDescent="0.25">
      <c r="A2304" s="23" t="s">
        <v>658</v>
      </c>
      <c r="B2304" t="s">
        <v>775</v>
      </c>
      <c r="C2304" t="str">
        <f>VLOOKUP(Tabelle1[[#This Row],[bank_name]],list_all_banks!$B$1:$C$691,2,FALSE)</f>
        <v>FR552120222</v>
      </c>
      <c r="D2304" s="6" t="s">
        <v>776</v>
      </c>
      <c r="E2304" s="42" t="str">
        <f t="shared" si="36"/>
        <v>31.12.2014</v>
      </c>
      <c r="F2304">
        <v>2014</v>
      </c>
      <c r="G2304">
        <v>1</v>
      </c>
      <c r="H2304">
        <v>1</v>
      </c>
      <c r="I2304" t="s">
        <v>1382</v>
      </c>
      <c r="J2304">
        <v>2</v>
      </c>
      <c r="K2304" t="s">
        <v>1366</v>
      </c>
      <c r="L2304">
        <v>1</v>
      </c>
      <c r="M2304" t="s">
        <v>14</v>
      </c>
      <c r="N2304" t="s">
        <v>19</v>
      </c>
      <c r="P2304">
        <v>1</v>
      </c>
      <c r="Q2304">
        <v>0</v>
      </c>
      <c r="R2304">
        <v>1</v>
      </c>
      <c r="S2304">
        <v>0</v>
      </c>
      <c r="U2304">
        <v>0</v>
      </c>
      <c r="V2304">
        <v>0</v>
      </c>
      <c r="W2304" t="s">
        <v>20</v>
      </c>
      <c r="Y2304" t="s">
        <v>1677</v>
      </c>
      <c r="Z2304">
        <v>195</v>
      </c>
      <c r="AA2304">
        <v>1182</v>
      </c>
      <c r="AB2304">
        <v>-167</v>
      </c>
      <c r="AC2304" t="s">
        <v>20</v>
      </c>
      <c r="AD2304">
        <v>29</v>
      </c>
      <c r="AE2304">
        <v>-25</v>
      </c>
      <c r="AF2304" t="s">
        <v>20</v>
      </c>
      <c r="AG2304" t="s">
        <v>20</v>
      </c>
      <c r="AH2304">
        <v>0</v>
      </c>
      <c r="AI2304">
        <v>0</v>
      </c>
      <c r="AK2304">
        <v>1</v>
      </c>
      <c r="AL2304">
        <v>0</v>
      </c>
      <c r="AM2304">
        <v>2</v>
      </c>
      <c r="AN2304">
        <v>0</v>
      </c>
      <c r="AO2304">
        <v>0</v>
      </c>
      <c r="AQ2304">
        <v>1</v>
      </c>
      <c r="AR2304">
        <v>2</v>
      </c>
      <c r="AS2304">
        <v>1</v>
      </c>
      <c r="AT2304">
        <v>1</v>
      </c>
      <c r="AU2304">
        <v>2</v>
      </c>
      <c r="AV2304">
        <v>0</v>
      </c>
      <c r="AW2304" t="s">
        <v>1382</v>
      </c>
      <c r="AX2304" t="s">
        <v>1382</v>
      </c>
      <c r="BA2304" s="14" t="s">
        <v>2768</v>
      </c>
      <c r="BB2304" s="6" t="s">
        <v>1505</v>
      </c>
      <c r="BC2304">
        <v>23561</v>
      </c>
      <c r="BE2304">
        <v>4354</v>
      </c>
      <c r="BG2304" s="9">
        <v>1376</v>
      </c>
      <c r="BI2304" t="s">
        <v>3146</v>
      </c>
    </row>
    <row r="2305" spans="1:74" x14ac:dyDescent="0.25">
      <c r="A2305" s="51" t="s">
        <v>658</v>
      </c>
      <c r="B2305" s="9" t="s">
        <v>775</v>
      </c>
      <c r="C2305" s="9" t="str">
        <f>VLOOKUP(Tabelle1[[#This Row],[bank_name]],list_all_banks!$B$1:$C$691,2,FALSE)</f>
        <v>FR552120222</v>
      </c>
      <c r="D2305" s="6" t="s">
        <v>776</v>
      </c>
      <c r="E2305" s="42" t="str">
        <f t="shared" si="36"/>
        <v>31.12.2014</v>
      </c>
      <c r="F2305" s="9">
        <v>2014</v>
      </c>
      <c r="G2305" s="9">
        <v>1</v>
      </c>
      <c r="H2305" s="9">
        <v>1</v>
      </c>
      <c r="I2305" s="9" t="s">
        <v>1382</v>
      </c>
      <c r="J2305" s="9">
        <v>2</v>
      </c>
      <c r="K2305" s="9" t="s">
        <v>1366</v>
      </c>
      <c r="L2305" s="9">
        <v>1</v>
      </c>
      <c r="M2305" s="9" t="s">
        <v>14</v>
      </c>
      <c r="N2305" s="9" t="s">
        <v>19</v>
      </c>
      <c r="P2305" s="9">
        <v>1</v>
      </c>
      <c r="Q2305" s="9">
        <v>0</v>
      </c>
      <c r="R2305" s="9">
        <v>1</v>
      </c>
      <c r="S2305" s="9">
        <v>0</v>
      </c>
      <c r="U2305" s="9">
        <v>0</v>
      </c>
      <c r="V2305" s="9">
        <v>0</v>
      </c>
      <c r="W2305" s="9" t="s">
        <v>20</v>
      </c>
      <c r="Y2305" s="9" t="s">
        <v>264</v>
      </c>
      <c r="Z2305" s="9">
        <v>93</v>
      </c>
      <c r="AA2305" s="9">
        <v>1506</v>
      </c>
      <c r="AB2305" s="9">
        <v>35</v>
      </c>
      <c r="AC2305" s="9" t="s">
        <v>20</v>
      </c>
      <c r="AD2305" s="9">
        <v>3</v>
      </c>
      <c r="AE2305" s="9">
        <v>0</v>
      </c>
      <c r="AF2305" s="9" t="s">
        <v>20</v>
      </c>
      <c r="AG2305" s="9" t="s">
        <v>20</v>
      </c>
      <c r="AH2305" s="9">
        <v>0</v>
      </c>
      <c r="AI2305" s="9">
        <v>0</v>
      </c>
      <c r="AK2305" s="9">
        <v>1</v>
      </c>
      <c r="AL2305" s="9">
        <v>0</v>
      </c>
      <c r="AM2305" s="9">
        <v>2</v>
      </c>
      <c r="AN2305" s="9">
        <v>0</v>
      </c>
      <c r="AO2305" s="9">
        <v>0</v>
      </c>
      <c r="AQ2305" s="9">
        <v>1</v>
      </c>
      <c r="AR2305" s="9">
        <v>2</v>
      </c>
      <c r="AS2305" s="9">
        <v>1</v>
      </c>
      <c r="AT2305" s="9">
        <v>1</v>
      </c>
      <c r="AU2305" s="9">
        <v>2</v>
      </c>
      <c r="AV2305" s="9">
        <v>0</v>
      </c>
      <c r="AW2305" s="9" t="s">
        <v>1382</v>
      </c>
      <c r="AX2305" s="9" t="s">
        <v>1382</v>
      </c>
      <c r="BA2305" s="63" t="s">
        <v>2768</v>
      </c>
      <c r="BB2305" s="6" t="s">
        <v>1505</v>
      </c>
      <c r="BC2305">
        <v>23561</v>
      </c>
      <c r="BE2305">
        <v>4354</v>
      </c>
      <c r="BG2305" s="9">
        <v>1376</v>
      </c>
      <c r="BI2305" t="s">
        <v>3146</v>
      </c>
    </row>
    <row r="2306" spans="1:74" x14ac:dyDescent="0.25">
      <c r="A2306" s="23" t="s">
        <v>658</v>
      </c>
      <c r="B2306" t="s">
        <v>775</v>
      </c>
      <c r="C2306" t="str">
        <f>VLOOKUP(Tabelle1[[#This Row],[bank_name]],list_all_banks!$B$1:$C$691,2,FALSE)</f>
        <v>FR552120222</v>
      </c>
      <c r="D2306" s="6" t="s">
        <v>776</v>
      </c>
      <c r="E2306" s="42" t="str">
        <f t="shared" si="36"/>
        <v>31.12.2014</v>
      </c>
      <c r="F2306">
        <v>2014</v>
      </c>
      <c r="G2306">
        <v>1</v>
      </c>
      <c r="H2306">
        <v>1</v>
      </c>
      <c r="I2306" t="s">
        <v>1382</v>
      </c>
      <c r="J2306">
        <v>2</v>
      </c>
      <c r="K2306" t="s">
        <v>1366</v>
      </c>
      <c r="L2306">
        <v>1</v>
      </c>
      <c r="M2306" t="s">
        <v>14</v>
      </c>
      <c r="N2306" t="s">
        <v>19</v>
      </c>
      <c r="P2306">
        <v>1</v>
      </c>
      <c r="Q2306">
        <v>0</v>
      </c>
      <c r="R2306">
        <v>1</v>
      </c>
      <c r="S2306">
        <v>0</v>
      </c>
      <c r="U2306">
        <v>0</v>
      </c>
      <c r="V2306">
        <v>0</v>
      </c>
      <c r="W2306" t="s">
        <v>20</v>
      </c>
      <c r="Y2306" t="s">
        <v>1761</v>
      </c>
      <c r="Z2306">
        <v>29</v>
      </c>
      <c r="AA2306">
        <v>246</v>
      </c>
      <c r="AB2306">
        <v>9</v>
      </c>
      <c r="AC2306" t="s">
        <v>20</v>
      </c>
      <c r="AD2306">
        <v>1</v>
      </c>
      <c r="AE2306">
        <v>0</v>
      </c>
      <c r="AF2306" t="s">
        <v>20</v>
      </c>
      <c r="AG2306" t="s">
        <v>20</v>
      </c>
      <c r="AH2306">
        <v>0</v>
      </c>
      <c r="AI2306">
        <v>0</v>
      </c>
      <c r="AK2306">
        <v>1</v>
      </c>
      <c r="AL2306">
        <v>0</v>
      </c>
      <c r="AM2306">
        <v>2</v>
      </c>
      <c r="AN2306">
        <v>0</v>
      </c>
      <c r="AO2306">
        <v>0</v>
      </c>
      <c r="AQ2306">
        <v>1</v>
      </c>
      <c r="AR2306">
        <v>2</v>
      </c>
      <c r="AS2306">
        <v>1</v>
      </c>
      <c r="AT2306">
        <v>1</v>
      </c>
      <c r="AU2306">
        <v>2</v>
      </c>
      <c r="AV2306">
        <v>0</v>
      </c>
      <c r="AW2306" t="s">
        <v>1382</v>
      </c>
      <c r="AX2306" t="s">
        <v>1382</v>
      </c>
      <c r="BA2306" s="14" t="s">
        <v>2768</v>
      </c>
      <c r="BB2306" s="6" t="s">
        <v>1505</v>
      </c>
      <c r="BC2306">
        <v>23561</v>
      </c>
      <c r="BE2306">
        <v>4354</v>
      </c>
      <c r="BG2306" s="9">
        <v>1376</v>
      </c>
      <c r="BI2306" t="s">
        <v>3146</v>
      </c>
    </row>
    <row r="2307" spans="1:74" x14ac:dyDescent="0.25">
      <c r="A2307" s="23" t="s">
        <v>658</v>
      </c>
      <c r="B2307" t="s">
        <v>775</v>
      </c>
      <c r="C2307" t="str">
        <f>VLOOKUP(Tabelle1[[#This Row],[bank_name]],list_all_banks!$B$1:$C$691,2,FALSE)</f>
        <v>FR552120222</v>
      </c>
      <c r="D2307" s="6" t="s">
        <v>776</v>
      </c>
      <c r="E2307" s="42" t="str">
        <f t="shared" si="36"/>
        <v>31.12.2014</v>
      </c>
      <c r="F2307">
        <v>2014</v>
      </c>
      <c r="G2307">
        <v>1</v>
      </c>
      <c r="H2307">
        <v>1</v>
      </c>
      <c r="I2307" t="s">
        <v>1382</v>
      </c>
      <c r="J2307">
        <v>2</v>
      </c>
      <c r="K2307" t="s">
        <v>1366</v>
      </c>
      <c r="L2307">
        <v>1</v>
      </c>
      <c r="M2307" t="s">
        <v>14</v>
      </c>
      <c r="N2307" t="s">
        <v>19</v>
      </c>
      <c r="P2307">
        <v>1</v>
      </c>
      <c r="Q2307">
        <v>0</v>
      </c>
      <c r="R2307">
        <v>1</v>
      </c>
      <c r="S2307">
        <v>0</v>
      </c>
      <c r="U2307">
        <v>0</v>
      </c>
      <c r="V2307">
        <v>0</v>
      </c>
      <c r="W2307" t="s">
        <v>20</v>
      </c>
      <c r="Y2307" t="s">
        <v>1745</v>
      </c>
      <c r="Z2307">
        <v>72</v>
      </c>
      <c r="AA2307">
        <v>625</v>
      </c>
      <c r="AB2307">
        <v>19</v>
      </c>
      <c r="AC2307" t="s">
        <v>20</v>
      </c>
      <c r="AD2307">
        <v>9</v>
      </c>
      <c r="AE2307">
        <v>0</v>
      </c>
      <c r="AF2307" t="s">
        <v>20</v>
      </c>
      <c r="AG2307" t="s">
        <v>20</v>
      </c>
      <c r="AH2307">
        <v>0</v>
      </c>
      <c r="AI2307">
        <v>0</v>
      </c>
      <c r="AK2307">
        <v>1</v>
      </c>
      <c r="AL2307">
        <v>0</v>
      </c>
      <c r="AM2307">
        <v>2</v>
      </c>
      <c r="AN2307">
        <v>0</v>
      </c>
      <c r="AO2307">
        <v>0</v>
      </c>
      <c r="AQ2307">
        <v>1</v>
      </c>
      <c r="AR2307">
        <v>2</v>
      </c>
      <c r="AS2307">
        <v>1</v>
      </c>
      <c r="AT2307">
        <v>1</v>
      </c>
      <c r="AU2307">
        <v>2</v>
      </c>
      <c r="AV2307">
        <v>0</v>
      </c>
      <c r="AW2307" t="s">
        <v>1382</v>
      </c>
      <c r="AX2307" t="s">
        <v>1382</v>
      </c>
      <c r="BA2307" s="14" t="s">
        <v>2768</v>
      </c>
      <c r="BB2307" s="6" t="s">
        <v>1505</v>
      </c>
      <c r="BC2307">
        <v>23561</v>
      </c>
      <c r="BE2307">
        <v>4354</v>
      </c>
      <c r="BG2307" s="9">
        <v>1376</v>
      </c>
      <c r="BI2307" t="s">
        <v>3146</v>
      </c>
    </row>
    <row r="2308" spans="1:74" x14ac:dyDescent="0.25">
      <c r="A2308" s="23" t="s">
        <v>658</v>
      </c>
      <c r="B2308" t="s">
        <v>775</v>
      </c>
      <c r="C2308" t="str">
        <f>VLOOKUP(Tabelle1[[#This Row],[bank_name]],list_all_banks!$B$1:$C$691,2,FALSE)</f>
        <v>FR552120222</v>
      </c>
      <c r="D2308" s="6" t="s">
        <v>776</v>
      </c>
      <c r="E2308" s="42" t="str">
        <f t="shared" si="36"/>
        <v>31.12.2014</v>
      </c>
      <c r="F2308">
        <v>2014</v>
      </c>
      <c r="G2308">
        <v>1</v>
      </c>
      <c r="H2308">
        <v>1</v>
      </c>
      <c r="I2308" t="s">
        <v>1382</v>
      </c>
      <c r="J2308">
        <v>2</v>
      </c>
      <c r="K2308" t="s">
        <v>1366</v>
      </c>
      <c r="L2308">
        <v>1</v>
      </c>
      <c r="M2308" t="s">
        <v>14</v>
      </c>
      <c r="N2308" t="s">
        <v>19</v>
      </c>
      <c r="P2308">
        <v>1</v>
      </c>
      <c r="Q2308">
        <v>0</v>
      </c>
      <c r="R2308">
        <v>1</v>
      </c>
      <c r="S2308">
        <v>0</v>
      </c>
      <c r="U2308">
        <v>0</v>
      </c>
      <c r="V2308">
        <v>0</v>
      </c>
      <c r="W2308" t="s">
        <v>20</v>
      </c>
      <c r="Y2308" t="s">
        <v>1678</v>
      </c>
      <c r="Z2308">
        <v>49</v>
      </c>
      <c r="AA2308">
        <v>108</v>
      </c>
      <c r="AB2308">
        <v>12</v>
      </c>
      <c r="AC2308" t="s">
        <v>20</v>
      </c>
      <c r="AD2308">
        <v>6</v>
      </c>
      <c r="AE2308">
        <v>-1</v>
      </c>
      <c r="AF2308" t="s">
        <v>20</v>
      </c>
      <c r="AG2308" t="s">
        <v>20</v>
      </c>
      <c r="AH2308">
        <v>0</v>
      </c>
      <c r="AI2308">
        <v>0</v>
      </c>
      <c r="AK2308">
        <v>1</v>
      </c>
      <c r="AL2308">
        <v>0</v>
      </c>
      <c r="AM2308">
        <v>2</v>
      </c>
      <c r="AN2308">
        <v>0</v>
      </c>
      <c r="AO2308">
        <v>0</v>
      </c>
      <c r="AQ2308">
        <v>1</v>
      </c>
      <c r="AR2308">
        <v>2</v>
      </c>
      <c r="AS2308">
        <v>1</v>
      </c>
      <c r="AT2308">
        <v>1</v>
      </c>
      <c r="AU2308">
        <v>2</v>
      </c>
      <c r="AV2308">
        <v>0</v>
      </c>
      <c r="AW2308" t="s">
        <v>1382</v>
      </c>
      <c r="AX2308" t="s">
        <v>1382</v>
      </c>
      <c r="BA2308" s="14" t="s">
        <v>2768</v>
      </c>
      <c r="BB2308" s="6" t="s">
        <v>1505</v>
      </c>
      <c r="BC2308">
        <v>23561</v>
      </c>
      <c r="BE2308">
        <v>4354</v>
      </c>
      <c r="BG2308" s="9">
        <v>1376</v>
      </c>
      <c r="BI2308" t="s">
        <v>3146</v>
      </c>
    </row>
    <row r="2309" spans="1:74" x14ac:dyDescent="0.25">
      <c r="A2309" s="51" t="s">
        <v>658</v>
      </c>
      <c r="B2309" s="9" t="s">
        <v>775</v>
      </c>
      <c r="C2309" s="9" t="str">
        <f>VLOOKUP(Tabelle1[[#This Row],[bank_name]],list_all_banks!$B$1:$C$691,2,FALSE)</f>
        <v>FR552120222</v>
      </c>
      <c r="D2309" s="6" t="s">
        <v>776</v>
      </c>
      <c r="E2309" s="42" t="str">
        <f t="shared" si="36"/>
        <v>31.12.2014</v>
      </c>
      <c r="F2309" s="9">
        <v>2014</v>
      </c>
      <c r="G2309" s="9">
        <v>1</v>
      </c>
      <c r="H2309" s="9">
        <v>1</v>
      </c>
      <c r="I2309" s="9" t="s">
        <v>1382</v>
      </c>
      <c r="J2309" s="9">
        <v>2</v>
      </c>
      <c r="K2309" s="9" t="s">
        <v>1366</v>
      </c>
      <c r="L2309" s="9">
        <v>1</v>
      </c>
      <c r="M2309" s="9" t="s">
        <v>14</v>
      </c>
      <c r="N2309" s="9" t="s">
        <v>19</v>
      </c>
      <c r="P2309" s="9">
        <v>1</v>
      </c>
      <c r="Q2309" s="9">
        <v>0</v>
      </c>
      <c r="R2309" s="9">
        <v>1</v>
      </c>
      <c r="S2309" s="9">
        <v>0</v>
      </c>
      <c r="U2309" s="9">
        <v>0</v>
      </c>
      <c r="V2309" s="9">
        <v>0</v>
      </c>
      <c r="W2309" s="9" t="s">
        <v>20</v>
      </c>
      <c r="Y2309" s="9" t="s">
        <v>1660</v>
      </c>
      <c r="Z2309" s="9">
        <v>84</v>
      </c>
      <c r="AA2309" s="9">
        <v>537</v>
      </c>
      <c r="AB2309" s="9">
        <v>12</v>
      </c>
      <c r="AC2309" s="9" t="s">
        <v>20</v>
      </c>
      <c r="AD2309" s="9">
        <v>0</v>
      </c>
      <c r="AE2309" s="9">
        <v>-1</v>
      </c>
      <c r="AF2309" s="9" t="s">
        <v>20</v>
      </c>
      <c r="AG2309" s="9" t="s">
        <v>20</v>
      </c>
      <c r="AH2309" s="9">
        <v>0</v>
      </c>
      <c r="AI2309" s="9">
        <v>0</v>
      </c>
      <c r="AK2309" s="9">
        <v>1</v>
      </c>
      <c r="AL2309" s="9">
        <v>0</v>
      </c>
      <c r="AM2309" s="9">
        <v>2</v>
      </c>
      <c r="AN2309" s="9">
        <v>0</v>
      </c>
      <c r="AO2309" s="9">
        <v>0</v>
      </c>
      <c r="AQ2309" s="9">
        <v>1</v>
      </c>
      <c r="AR2309" s="9">
        <v>2</v>
      </c>
      <c r="AS2309" s="9">
        <v>1</v>
      </c>
      <c r="AT2309" s="9">
        <v>1</v>
      </c>
      <c r="AU2309" s="9">
        <v>2</v>
      </c>
      <c r="AV2309" s="9">
        <v>0</v>
      </c>
      <c r="AW2309" s="9" t="s">
        <v>1382</v>
      </c>
      <c r="AX2309" s="9" t="s">
        <v>1382</v>
      </c>
      <c r="BA2309" s="63" t="s">
        <v>2768</v>
      </c>
      <c r="BB2309" s="6" t="s">
        <v>1505</v>
      </c>
      <c r="BC2309">
        <v>23561</v>
      </c>
      <c r="BE2309">
        <v>4354</v>
      </c>
      <c r="BG2309" s="9">
        <v>1376</v>
      </c>
      <c r="BI2309" t="s">
        <v>3146</v>
      </c>
    </row>
    <row r="2310" spans="1:74" x14ac:dyDescent="0.25">
      <c r="A2310" s="23" t="s">
        <v>658</v>
      </c>
      <c r="B2310" t="s">
        <v>775</v>
      </c>
      <c r="C2310" t="str">
        <f>VLOOKUP(Tabelle1[[#This Row],[bank_name]],list_all_banks!$B$1:$C$691,2,FALSE)</f>
        <v>FR552120222</v>
      </c>
      <c r="D2310" s="6" t="s">
        <v>776</v>
      </c>
      <c r="E2310" s="42" t="str">
        <f t="shared" si="36"/>
        <v>31.12.2014</v>
      </c>
      <c r="F2310">
        <v>2014</v>
      </c>
      <c r="G2310">
        <v>1</v>
      </c>
      <c r="H2310">
        <v>1</v>
      </c>
      <c r="I2310" t="s">
        <v>1382</v>
      </c>
      <c r="J2310">
        <v>2</v>
      </c>
      <c r="K2310" t="s">
        <v>1366</v>
      </c>
      <c r="L2310">
        <v>1</v>
      </c>
      <c r="M2310" t="s">
        <v>14</v>
      </c>
      <c r="N2310" t="s">
        <v>19</v>
      </c>
      <c r="P2310">
        <v>1</v>
      </c>
      <c r="Q2310">
        <v>0</v>
      </c>
      <c r="R2310">
        <v>1</v>
      </c>
      <c r="S2310">
        <v>0</v>
      </c>
      <c r="U2310">
        <v>0</v>
      </c>
      <c r="V2310">
        <v>0</v>
      </c>
      <c r="W2310" t="s">
        <v>20</v>
      </c>
      <c r="Y2310" t="s">
        <v>277</v>
      </c>
      <c r="Z2310">
        <v>1</v>
      </c>
      <c r="AA2310">
        <v>0</v>
      </c>
      <c r="AB2310">
        <v>1</v>
      </c>
      <c r="AC2310" t="s">
        <v>20</v>
      </c>
      <c r="AD2310">
        <v>0</v>
      </c>
      <c r="AE2310">
        <v>0</v>
      </c>
      <c r="AF2310" t="s">
        <v>20</v>
      </c>
      <c r="AG2310" t="s">
        <v>20</v>
      </c>
      <c r="AH2310">
        <v>0</v>
      </c>
      <c r="AI2310">
        <v>0</v>
      </c>
      <c r="AK2310">
        <v>1</v>
      </c>
      <c r="AL2310">
        <v>0</v>
      </c>
      <c r="AM2310">
        <v>2</v>
      </c>
      <c r="AN2310">
        <v>0</v>
      </c>
      <c r="AO2310">
        <v>0</v>
      </c>
      <c r="AQ2310">
        <v>1</v>
      </c>
      <c r="AR2310">
        <v>2</v>
      </c>
      <c r="AS2310">
        <v>1</v>
      </c>
      <c r="AT2310">
        <v>1</v>
      </c>
      <c r="AU2310">
        <v>2</v>
      </c>
      <c r="AV2310">
        <v>0</v>
      </c>
      <c r="AW2310" t="s">
        <v>1382</v>
      </c>
      <c r="AX2310" t="s">
        <v>1382</v>
      </c>
      <c r="BA2310" s="14" t="s">
        <v>2768</v>
      </c>
      <c r="BB2310" s="6" t="s">
        <v>1505</v>
      </c>
      <c r="BC2310">
        <v>23561</v>
      </c>
      <c r="BE2310">
        <v>4354</v>
      </c>
      <c r="BG2310" s="9">
        <v>1376</v>
      </c>
      <c r="BI2310" t="s">
        <v>3146</v>
      </c>
    </row>
    <row r="2311" spans="1:74" x14ac:dyDescent="0.25">
      <c r="A2311" s="23" t="s">
        <v>658</v>
      </c>
      <c r="B2311" t="s">
        <v>775</v>
      </c>
      <c r="C2311" t="str">
        <f>VLOOKUP(Tabelle1[[#This Row],[bank_name]],list_all_banks!$B$1:$C$691,2,FALSE)</f>
        <v>FR552120222</v>
      </c>
      <c r="D2311" s="6" t="s">
        <v>776</v>
      </c>
      <c r="E2311" s="42" t="str">
        <f t="shared" si="36"/>
        <v>31.12.2014</v>
      </c>
      <c r="F2311">
        <v>2014</v>
      </c>
      <c r="G2311">
        <v>1</v>
      </c>
      <c r="H2311">
        <v>1</v>
      </c>
      <c r="I2311" t="s">
        <v>1382</v>
      </c>
      <c r="J2311">
        <v>2</v>
      </c>
      <c r="K2311" t="s">
        <v>1366</v>
      </c>
      <c r="L2311">
        <v>1</v>
      </c>
      <c r="M2311" t="s">
        <v>14</v>
      </c>
      <c r="N2311" t="s">
        <v>19</v>
      </c>
      <c r="P2311">
        <v>1</v>
      </c>
      <c r="Q2311">
        <v>0</v>
      </c>
      <c r="R2311">
        <v>1</v>
      </c>
      <c r="S2311">
        <v>0</v>
      </c>
      <c r="U2311">
        <v>0</v>
      </c>
      <c r="V2311">
        <v>0</v>
      </c>
      <c r="W2311" t="s">
        <v>20</v>
      </c>
      <c r="Y2311" t="s">
        <v>1697</v>
      </c>
      <c r="Z2311">
        <v>117</v>
      </c>
      <c r="AA2311">
        <v>136</v>
      </c>
      <c r="AB2311">
        <v>39</v>
      </c>
      <c r="AC2311" t="s">
        <v>20</v>
      </c>
      <c r="AD2311">
        <v>9</v>
      </c>
      <c r="AE2311">
        <v>-2</v>
      </c>
      <c r="AF2311" t="s">
        <v>20</v>
      </c>
      <c r="AG2311" t="s">
        <v>20</v>
      </c>
      <c r="AH2311">
        <v>0</v>
      </c>
      <c r="AI2311">
        <v>0</v>
      </c>
      <c r="AK2311">
        <v>1</v>
      </c>
      <c r="AL2311">
        <v>0</v>
      </c>
      <c r="AM2311">
        <v>2</v>
      </c>
      <c r="AN2311">
        <v>0</v>
      </c>
      <c r="AO2311">
        <v>0</v>
      </c>
      <c r="AQ2311">
        <v>1</v>
      </c>
      <c r="AR2311">
        <v>2</v>
      </c>
      <c r="AS2311">
        <v>1</v>
      </c>
      <c r="AT2311">
        <v>1</v>
      </c>
      <c r="AU2311">
        <v>2</v>
      </c>
      <c r="AV2311">
        <v>0</v>
      </c>
      <c r="AW2311" t="s">
        <v>1382</v>
      </c>
      <c r="AX2311" t="s">
        <v>1382</v>
      </c>
      <c r="BA2311" s="14" t="s">
        <v>2768</v>
      </c>
      <c r="BB2311" s="6" t="s">
        <v>1505</v>
      </c>
      <c r="BC2311">
        <v>23561</v>
      </c>
      <c r="BE2311">
        <v>4354</v>
      </c>
      <c r="BG2311" s="9">
        <v>1376</v>
      </c>
      <c r="BI2311" t="s">
        <v>3146</v>
      </c>
    </row>
    <row r="2312" spans="1:74" x14ac:dyDescent="0.25">
      <c r="A2312" s="23" t="s">
        <v>658</v>
      </c>
      <c r="B2312" t="s">
        <v>775</v>
      </c>
      <c r="C2312" t="str">
        <f>VLOOKUP(Tabelle1[[#This Row],[bank_name]],list_all_banks!$B$1:$C$691,2,FALSE)</f>
        <v>FR552120222</v>
      </c>
      <c r="D2312" s="6" t="s">
        <v>776</v>
      </c>
      <c r="E2312" s="42" t="str">
        <f t="shared" si="36"/>
        <v>31.12.2014</v>
      </c>
      <c r="F2312">
        <v>2014</v>
      </c>
      <c r="G2312">
        <v>1</v>
      </c>
      <c r="H2312">
        <v>1</v>
      </c>
      <c r="I2312" t="s">
        <v>1382</v>
      </c>
      <c r="J2312">
        <v>2</v>
      </c>
      <c r="K2312" t="s">
        <v>1366</v>
      </c>
      <c r="L2312">
        <v>1</v>
      </c>
      <c r="M2312" t="s">
        <v>14</v>
      </c>
      <c r="N2312" t="s">
        <v>19</v>
      </c>
      <c r="P2312">
        <v>1</v>
      </c>
      <c r="Q2312">
        <v>0</v>
      </c>
      <c r="R2312">
        <v>1</v>
      </c>
      <c r="S2312">
        <v>0</v>
      </c>
      <c r="U2312">
        <v>0</v>
      </c>
      <c r="V2312">
        <v>0</v>
      </c>
      <c r="W2312" t="s">
        <v>20</v>
      </c>
      <c r="Y2312" t="s">
        <v>1762</v>
      </c>
      <c r="Z2312">
        <v>111</v>
      </c>
      <c r="AA2312">
        <v>1147</v>
      </c>
      <c r="AB2312">
        <v>48</v>
      </c>
      <c r="AC2312" t="s">
        <v>20</v>
      </c>
      <c r="AD2312">
        <v>10</v>
      </c>
      <c r="AE2312">
        <v>-1</v>
      </c>
      <c r="AF2312" t="s">
        <v>20</v>
      </c>
      <c r="AG2312" t="s">
        <v>20</v>
      </c>
      <c r="AH2312">
        <v>0</v>
      </c>
      <c r="AI2312">
        <v>0</v>
      </c>
      <c r="AK2312">
        <v>1</v>
      </c>
      <c r="AL2312">
        <v>0</v>
      </c>
      <c r="AM2312">
        <v>2</v>
      </c>
      <c r="AN2312">
        <v>0</v>
      </c>
      <c r="AO2312">
        <v>0</v>
      </c>
      <c r="AQ2312">
        <v>1</v>
      </c>
      <c r="AR2312">
        <v>2</v>
      </c>
      <c r="AS2312">
        <v>1</v>
      </c>
      <c r="AT2312">
        <v>1</v>
      </c>
      <c r="AU2312">
        <v>2</v>
      </c>
      <c r="AV2312">
        <v>0</v>
      </c>
      <c r="AW2312" t="s">
        <v>1382</v>
      </c>
      <c r="AX2312" t="s">
        <v>1382</v>
      </c>
      <c r="BA2312" s="14" t="s">
        <v>2768</v>
      </c>
      <c r="BB2312" s="6" t="s">
        <v>1505</v>
      </c>
      <c r="BC2312">
        <v>23561</v>
      </c>
      <c r="BE2312">
        <v>4354</v>
      </c>
      <c r="BG2312" s="9">
        <v>1376</v>
      </c>
      <c r="BI2312" t="s">
        <v>3146</v>
      </c>
    </row>
    <row r="2313" spans="1:74" x14ac:dyDescent="0.25">
      <c r="A2313" s="51" t="s">
        <v>658</v>
      </c>
      <c r="B2313" s="9" t="s">
        <v>775</v>
      </c>
      <c r="C2313" s="9" t="str">
        <f>VLOOKUP(Tabelle1[[#This Row],[bank_name]],list_all_banks!$B$1:$C$691,2,FALSE)</f>
        <v>FR552120222</v>
      </c>
      <c r="D2313" s="6" t="s">
        <v>776</v>
      </c>
      <c r="E2313" s="42" t="str">
        <f t="shared" si="36"/>
        <v>31.12.2014</v>
      </c>
      <c r="F2313" s="9">
        <v>2014</v>
      </c>
      <c r="G2313" s="9">
        <v>1</v>
      </c>
      <c r="H2313" s="9">
        <v>1</v>
      </c>
      <c r="I2313" s="9" t="s">
        <v>1382</v>
      </c>
      <c r="J2313" s="9">
        <v>2</v>
      </c>
      <c r="K2313" s="9" t="s">
        <v>1366</v>
      </c>
      <c r="L2313" s="9">
        <v>1</v>
      </c>
      <c r="M2313" s="9" t="s">
        <v>14</v>
      </c>
      <c r="N2313" s="9" t="s">
        <v>19</v>
      </c>
      <c r="P2313" s="9">
        <v>1</v>
      </c>
      <c r="Q2313" s="9">
        <v>0</v>
      </c>
      <c r="R2313" s="9">
        <v>1</v>
      </c>
      <c r="S2313" s="9">
        <v>0</v>
      </c>
      <c r="U2313" s="9">
        <v>0</v>
      </c>
      <c r="V2313" s="9">
        <v>0</v>
      </c>
      <c r="W2313" s="9" t="s">
        <v>20</v>
      </c>
      <c r="Y2313" s="9" t="s">
        <v>980</v>
      </c>
      <c r="Z2313" s="9">
        <v>138</v>
      </c>
      <c r="AA2313" s="9">
        <v>1459</v>
      </c>
      <c r="AB2313" s="9">
        <v>32</v>
      </c>
      <c r="AC2313" s="9" t="s">
        <v>20</v>
      </c>
      <c r="AD2313" s="9">
        <v>4</v>
      </c>
      <c r="AE2313" s="9">
        <v>-1</v>
      </c>
      <c r="AF2313" s="9" t="s">
        <v>20</v>
      </c>
      <c r="AG2313" s="9" t="s">
        <v>20</v>
      </c>
      <c r="AH2313" s="9">
        <v>0</v>
      </c>
      <c r="AI2313" s="9">
        <v>0</v>
      </c>
      <c r="AK2313" s="9">
        <v>1</v>
      </c>
      <c r="AL2313" s="9">
        <v>0</v>
      </c>
      <c r="AM2313" s="9">
        <v>2</v>
      </c>
      <c r="AN2313" s="9">
        <v>0</v>
      </c>
      <c r="AO2313" s="9">
        <v>0</v>
      </c>
      <c r="AQ2313" s="9">
        <v>1</v>
      </c>
      <c r="AR2313" s="9">
        <v>2</v>
      </c>
      <c r="AS2313" s="9">
        <v>1</v>
      </c>
      <c r="AT2313" s="9">
        <v>1</v>
      </c>
      <c r="AU2313" s="9">
        <v>2</v>
      </c>
      <c r="AV2313" s="9">
        <v>0</v>
      </c>
      <c r="AW2313" s="9" t="s">
        <v>1382</v>
      </c>
      <c r="AX2313" s="9" t="s">
        <v>1382</v>
      </c>
      <c r="BA2313" s="63" t="s">
        <v>2768</v>
      </c>
      <c r="BB2313" s="6" t="s">
        <v>1505</v>
      </c>
      <c r="BC2313">
        <v>23561</v>
      </c>
      <c r="BE2313">
        <v>4354</v>
      </c>
      <c r="BG2313" s="9">
        <v>1376</v>
      </c>
      <c r="BI2313" t="s">
        <v>3146</v>
      </c>
    </row>
    <row r="2314" spans="1:74" x14ac:dyDescent="0.25">
      <c r="A2314" s="23" t="s">
        <v>658</v>
      </c>
      <c r="B2314" t="s">
        <v>775</v>
      </c>
      <c r="C2314" t="str">
        <f>VLOOKUP(Tabelle1[[#This Row],[bank_name]],list_all_banks!$B$1:$C$691,2,FALSE)</f>
        <v>FR552120222</v>
      </c>
      <c r="D2314" s="6" t="s">
        <v>776</v>
      </c>
      <c r="E2314" s="42" t="str">
        <f t="shared" si="36"/>
        <v>31.12.2014</v>
      </c>
      <c r="F2314">
        <v>2014</v>
      </c>
      <c r="G2314">
        <v>1</v>
      </c>
      <c r="H2314">
        <v>1</v>
      </c>
      <c r="I2314" t="s">
        <v>1382</v>
      </c>
      <c r="J2314">
        <v>2</v>
      </c>
      <c r="K2314" t="s">
        <v>1366</v>
      </c>
      <c r="L2314">
        <v>1</v>
      </c>
      <c r="M2314" t="s">
        <v>14</v>
      </c>
      <c r="N2314" t="s">
        <v>19</v>
      </c>
      <c r="P2314">
        <v>1</v>
      </c>
      <c r="Q2314">
        <v>0</v>
      </c>
      <c r="R2314">
        <v>1</v>
      </c>
      <c r="S2314">
        <v>0</v>
      </c>
      <c r="U2314">
        <v>0</v>
      </c>
      <c r="V2314">
        <v>0</v>
      </c>
      <c r="W2314" t="s">
        <v>20</v>
      </c>
      <c r="Y2314" t="s">
        <v>1695</v>
      </c>
      <c r="Z2314">
        <v>1</v>
      </c>
      <c r="AA2314">
        <v>0</v>
      </c>
      <c r="AB2314">
        <v>1</v>
      </c>
      <c r="AC2314" t="s">
        <v>20</v>
      </c>
      <c r="AD2314">
        <v>0</v>
      </c>
      <c r="AE2314">
        <v>0</v>
      </c>
      <c r="AF2314" t="s">
        <v>20</v>
      </c>
      <c r="AG2314" t="s">
        <v>20</v>
      </c>
      <c r="AH2314">
        <v>0</v>
      </c>
      <c r="AI2314">
        <v>0</v>
      </c>
      <c r="AK2314">
        <v>1</v>
      </c>
      <c r="AL2314">
        <v>0</v>
      </c>
      <c r="AM2314">
        <v>2</v>
      </c>
      <c r="AN2314">
        <v>0</v>
      </c>
      <c r="AO2314">
        <v>0</v>
      </c>
      <c r="AQ2314">
        <v>1</v>
      </c>
      <c r="AR2314">
        <v>2</v>
      </c>
      <c r="AS2314">
        <v>1</v>
      </c>
      <c r="AT2314">
        <v>1</v>
      </c>
      <c r="AU2314">
        <v>2</v>
      </c>
      <c r="AV2314">
        <v>0</v>
      </c>
      <c r="AW2314" t="s">
        <v>1382</v>
      </c>
      <c r="AX2314" t="s">
        <v>1382</v>
      </c>
      <c r="BA2314" s="14" t="s">
        <v>2768</v>
      </c>
      <c r="BB2314" s="6" t="s">
        <v>1505</v>
      </c>
      <c r="BC2314">
        <v>23561</v>
      </c>
      <c r="BE2314">
        <v>4354</v>
      </c>
      <c r="BG2314" s="9">
        <v>1376</v>
      </c>
      <c r="BI2314" t="s">
        <v>3146</v>
      </c>
    </row>
    <row r="2315" spans="1:74" s="44" customFormat="1" ht="15.75" thickBot="1" x14ac:dyDescent="0.3">
      <c r="A2315" s="23" t="s">
        <v>658</v>
      </c>
      <c r="B2315" t="s">
        <v>775</v>
      </c>
      <c r="C2315" t="str">
        <f>VLOOKUP(Tabelle1[[#This Row],[bank_name]],list_all_banks!$B$1:$C$691,2,FALSE)</f>
        <v>FR552120222</v>
      </c>
      <c r="D2315" s="6" t="s">
        <v>776</v>
      </c>
      <c r="E2315" s="42" t="str">
        <f t="shared" si="36"/>
        <v>31.12.2014</v>
      </c>
      <c r="F2315" s="9">
        <v>2014</v>
      </c>
      <c r="G2315">
        <v>1</v>
      </c>
      <c r="H2315">
        <v>1</v>
      </c>
      <c r="I2315" t="s">
        <v>1382</v>
      </c>
      <c r="J2315">
        <v>2</v>
      </c>
      <c r="K2315" t="s">
        <v>1366</v>
      </c>
      <c r="L2315">
        <v>1</v>
      </c>
      <c r="M2315" t="s">
        <v>14</v>
      </c>
      <c r="N2315" t="s">
        <v>19</v>
      </c>
      <c r="O2315" s="6"/>
      <c r="P2315">
        <v>1</v>
      </c>
      <c r="Q2315">
        <v>0</v>
      </c>
      <c r="R2315">
        <v>1</v>
      </c>
      <c r="S2315">
        <v>0</v>
      </c>
      <c r="T2315" s="6"/>
      <c r="U2315">
        <v>0</v>
      </c>
      <c r="V2315">
        <v>0</v>
      </c>
      <c r="W2315" t="s">
        <v>20</v>
      </c>
      <c r="X2315" s="6"/>
      <c r="Y2315" t="s">
        <v>440</v>
      </c>
      <c r="Z2315">
        <v>57</v>
      </c>
      <c r="AA2315">
        <v>146</v>
      </c>
      <c r="AB2315">
        <v>33</v>
      </c>
      <c r="AC2315" t="s">
        <v>20</v>
      </c>
      <c r="AD2315">
        <v>9</v>
      </c>
      <c r="AE2315">
        <v>-2</v>
      </c>
      <c r="AF2315" t="s">
        <v>20</v>
      </c>
      <c r="AG2315" t="s">
        <v>20</v>
      </c>
      <c r="AH2315">
        <v>0</v>
      </c>
      <c r="AI2315">
        <v>0</v>
      </c>
      <c r="AJ2315" s="6"/>
      <c r="AK2315">
        <v>1</v>
      </c>
      <c r="AL2315">
        <v>0</v>
      </c>
      <c r="AM2315">
        <v>2</v>
      </c>
      <c r="AN2315">
        <v>0</v>
      </c>
      <c r="AO2315">
        <v>0</v>
      </c>
      <c r="AP2315" s="6"/>
      <c r="AQ2315">
        <v>1</v>
      </c>
      <c r="AR2315">
        <v>2</v>
      </c>
      <c r="AS2315">
        <v>1</v>
      </c>
      <c r="AT2315">
        <v>1</v>
      </c>
      <c r="AU2315">
        <v>2</v>
      </c>
      <c r="AV2315">
        <v>0</v>
      </c>
      <c r="AW2315" t="s">
        <v>1382</v>
      </c>
      <c r="AX2315" t="s">
        <v>1382</v>
      </c>
      <c r="AY2315" s="6"/>
      <c r="AZ2315" s="42"/>
      <c r="BA2315" s="14" t="s">
        <v>2768</v>
      </c>
      <c r="BB2315" s="6" t="s">
        <v>1505</v>
      </c>
      <c r="BC2315">
        <v>23561</v>
      </c>
      <c r="BD2315"/>
      <c r="BE2315">
        <v>4354</v>
      </c>
      <c r="BF2315"/>
      <c r="BG2315" s="9">
        <v>1376</v>
      </c>
      <c r="BH2315" s="6"/>
      <c r="BI2315" s="9" t="s">
        <v>3146</v>
      </c>
      <c r="BJ2315" s="9"/>
      <c r="BK2315" s="9"/>
      <c r="BL2315" s="9"/>
      <c r="BM2315" s="9"/>
      <c r="BN2315" s="9"/>
      <c r="BO2315" s="9"/>
      <c r="BP2315" s="9"/>
      <c r="BQ2315" s="9"/>
      <c r="BR2315" s="9"/>
      <c r="BS2315" s="9"/>
      <c r="BT2315" s="9"/>
      <c r="BU2315" s="9"/>
      <c r="BV2315" s="9"/>
    </row>
    <row r="2316" spans="1:74" x14ac:dyDescent="0.25">
      <c r="A2316" s="23" t="s">
        <v>658</v>
      </c>
      <c r="B2316" t="s">
        <v>775</v>
      </c>
      <c r="C2316" t="str">
        <f>VLOOKUP(Tabelle1[[#This Row],[bank_name]],list_all_banks!$B$1:$C$691,2,FALSE)</f>
        <v>FR552120222</v>
      </c>
      <c r="D2316" s="6" t="s">
        <v>776</v>
      </c>
      <c r="E2316" s="42" t="str">
        <f t="shared" si="36"/>
        <v>31.12.2014</v>
      </c>
      <c r="F2316" s="9">
        <v>2014</v>
      </c>
      <c r="G2316">
        <v>1</v>
      </c>
      <c r="H2316">
        <v>1</v>
      </c>
      <c r="I2316" t="s">
        <v>1382</v>
      </c>
      <c r="J2316">
        <v>2</v>
      </c>
      <c r="K2316" t="s">
        <v>1366</v>
      </c>
      <c r="L2316">
        <v>1</v>
      </c>
      <c r="M2316" t="s">
        <v>14</v>
      </c>
      <c r="N2316" t="s">
        <v>19</v>
      </c>
      <c r="P2316">
        <v>1</v>
      </c>
      <c r="Q2316">
        <v>0</v>
      </c>
      <c r="R2316">
        <v>1</v>
      </c>
      <c r="S2316">
        <v>0</v>
      </c>
      <c r="U2316">
        <v>0</v>
      </c>
      <c r="V2316">
        <v>0</v>
      </c>
      <c r="W2316" t="s">
        <v>20</v>
      </c>
      <c r="Y2316" t="s">
        <v>1628</v>
      </c>
      <c r="Z2316">
        <v>17</v>
      </c>
      <c r="AA2316">
        <v>79</v>
      </c>
      <c r="AB2316">
        <v>4</v>
      </c>
      <c r="AC2316" t="s">
        <v>20</v>
      </c>
      <c r="AD2316">
        <v>0</v>
      </c>
      <c r="AE2316">
        <v>0</v>
      </c>
      <c r="AF2316" t="s">
        <v>20</v>
      </c>
      <c r="AG2316" t="s">
        <v>20</v>
      </c>
      <c r="AH2316">
        <v>0</v>
      </c>
      <c r="AI2316">
        <v>0</v>
      </c>
      <c r="AK2316">
        <v>1</v>
      </c>
      <c r="AL2316">
        <v>0</v>
      </c>
      <c r="AM2316">
        <v>2</v>
      </c>
      <c r="AN2316">
        <v>0</v>
      </c>
      <c r="AO2316">
        <v>0</v>
      </c>
      <c r="AQ2316">
        <v>1</v>
      </c>
      <c r="AR2316">
        <v>2</v>
      </c>
      <c r="AS2316">
        <v>1</v>
      </c>
      <c r="AT2316">
        <v>1</v>
      </c>
      <c r="AU2316">
        <v>2</v>
      </c>
      <c r="AV2316">
        <v>0</v>
      </c>
      <c r="AW2316" t="s">
        <v>1382</v>
      </c>
      <c r="AX2316" t="s">
        <v>1382</v>
      </c>
      <c r="BA2316" s="14" t="s">
        <v>2768</v>
      </c>
      <c r="BB2316" s="6" t="s">
        <v>1505</v>
      </c>
      <c r="BC2316">
        <v>23561</v>
      </c>
      <c r="BE2316">
        <v>4354</v>
      </c>
      <c r="BG2316" s="9">
        <v>1376</v>
      </c>
      <c r="BI2316" t="s">
        <v>3146</v>
      </c>
    </row>
    <row r="2317" spans="1:74" x14ac:dyDescent="0.25">
      <c r="A2317" s="23" t="s">
        <v>658</v>
      </c>
      <c r="B2317" t="s">
        <v>775</v>
      </c>
      <c r="C2317" t="str">
        <f>VLOOKUP(Tabelle1[[#This Row],[bank_name]],list_all_banks!$B$1:$C$691,2,FALSE)</f>
        <v>FR552120222</v>
      </c>
      <c r="D2317" s="6" t="s">
        <v>776</v>
      </c>
      <c r="E2317" s="42" t="str">
        <f t="shared" si="36"/>
        <v>31.12.2014</v>
      </c>
      <c r="F2317" s="9">
        <v>2014</v>
      </c>
      <c r="G2317">
        <v>1</v>
      </c>
      <c r="H2317">
        <v>1</v>
      </c>
      <c r="I2317" t="s">
        <v>1382</v>
      </c>
      <c r="J2317">
        <v>2</v>
      </c>
      <c r="K2317" t="s">
        <v>1366</v>
      </c>
      <c r="L2317">
        <v>1</v>
      </c>
      <c r="M2317" t="s">
        <v>14</v>
      </c>
      <c r="N2317" t="s">
        <v>19</v>
      </c>
      <c r="P2317">
        <v>1</v>
      </c>
      <c r="Q2317">
        <v>0</v>
      </c>
      <c r="R2317">
        <v>1</v>
      </c>
      <c r="S2317">
        <v>0</v>
      </c>
      <c r="U2317">
        <v>0</v>
      </c>
      <c r="V2317">
        <v>0</v>
      </c>
      <c r="W2317" t="s">
        <v>20</v>
      </c>
      <c r="Y2317" t="s">
        <v>493</v>
      </c>
      <c r="Z2317">
        <v>400</v>
      </c>
      <c r="AA2317">
        <v>562</v>
      </c>
      <c r="AB2317">
        <v>233</v>
      </c>
      <c r="AC2317" t="s">
        <v>20</v>
      </c>
      <c r="AD2317">
        <v>46</v>
      </c>
      <c r="AE2317">
        <v>7</v>
      </c>
      <c r="AF2317" t="s">
        <v>20</v>
      </c>
      <c r="AG2317" t="s">
        <v>20</v>
      </c>
      <c r="AH2317">
        <v>0</v>
      </c>
      <c r="AI2317">
        <v>0</v>
      </c>
      <c r="AK2317">
        <v>1</v>
      </c>
      <c r="AL2317">
        <v>0</v>
      </c>
      <c r="AM2317">
        <v>2</v>
      </c>
      <c r="AN2317">
        <v>0</v>
      </c>
      <c r="AO2317">
        <v>0</v>
      </c>
      <c r="AQ2317">
        <v>1</v>
      </c>
      <c r="AR2317">
        <v>2</v>
      </c>
      <c r="AS2317">
        <v>1</v>
      </c>
      <c r="AT2317">
        <v>1</v>
      </c>
      <c r="AU2317">
        <v>2</v>
      </c>
      <c r="AV2317">
        <v>0</v>
      </c>
      <c r="AW2317" t="s">
        <v>1382</v>
      </c>
      <c r="AX2317" t="s">
        <v>1382</v>
      </c>
      <c r="BA2317" s="14" t="s">
        <v>2768</v>
      </c>
      <c r="BB2317" s="6" t="s">
        <v>1505</v>
      </c>
      <c r="BC2317">
        <v>23561</v>
      </c>
      <c r="BE2317">
        <v>4354</v>
      </c>
      <c r="BG2317" s="9">
        <v>1376</v>
      </c>
      <c r="BI2317" t="s">
        <v>3146</v>
      </c>
    </row>
    <row r="2318" spans="1:74" x14ac:dyDescent="0.25">
      <c r="A2318" s="23" t="s">
        <v>658</v>
      </c>
      <c r="B2318" t="s">
        <v>775</v>
      </c>
      <c r="C2318" t="str">
        <f>VLOOKUP(Tabelle1[[#This Row],[bank_name]],list_all_banks!$B$1:$C$691,2,FALSE)</f>
        <v>FR552120222</v>
      </c>
      <c r="D2318" s="6" t="s">
        <v>776</v>
      </c>
      <c r="E2318" s="42" t="str">
        <f t="shared" si="36"/>
        <v>31.12.2014</v>
      </c>
      <c r="F2318" s="9">
        <v>2014</v>
      </c>
      <c r="G2318">
        <v>1</v>
      </c>
      <c r="H2318">
        <v>1</v>
      </c>
      <c r="I2318" t="s">
        <v>1382</v>
      </c>
      <c r="J2318">
        <v>2</v>
      </c>
      <c r="K2318" t="s">
        <v>1366</v>
      </c>
      <c r="L2318">
        <v>1</v>
      </c>
      <c r="M2318" t="s">
        <v>14</v>
      </c>
      <c r="N2318" t="s">
        <v>19</v>
      </c>
      <c r="P2318">
        <v>1</v>
      </c>
      <c r="Q2318">
        <v>0</v>
      </c>
      <c r="R2318">
        <v>1</v>
      </c>
      <c r="S2318">
        <v>0</v>
      </c>
      <c r="U2318">
        <v>0</v>
      </c>
      <c r="V2318">
        <v>0</v>
      </c>
      <c r="W2318" t="s">
        <v>20</v>
      </c>
      <c r="Y2318" t="s">
        <v>487</v>
      </c>
      <c r="Z2318" t="s">
        <v>20</v>
      </c>
      <c r="AA2318" t="s">
        <v>20</v>
      </c>
      <c r="AB2318">
        <v>0</v>
      </c>
      <c r="AC2318" t="s">
        <v>20</v>
      </c>
      <c r="AD2318" t="s">
        <v>20</v>
      </c>
      <c r="AE2318" t="s">
        <v>20</v>
      </c>
      <c r="AF2318" t="s">
        <v>20</v>
      </c>
      <c r="AG2318" t="s">
        <v>20</v>
      </c>
      <c r="AH2318">
        <v>0</v>
      </c>
      <c r="AI2318">
        <v>0</v>
      </c>
      <c r="AK2318">
        <v>1</v>
      </c>
      <c r="AL2318">
        <v>0</v>
      </c>
      <c r="AM2318">
        <v>2</v>
      </c>
      <c r="AN2318">
        <v>0</v>
      </c>
      <c r="AO2318">
        <v>0</v>
      </c>
      <c r="AQ2318">
        <v>1</v>
      </c>
      <c r="AR2318">
        <v>2</v>
      </c>
      <c r="AS2318">
        <v>1</v>
      </c>
      <c r="AT2318">
        <v>1</v>
      </c>
      <c r="AU2318">
        <v>2</v>
      </c>
      <c r="AV2318">
        <v>0</v>
      </c>
      <c r="AW2318" t="s">
        <v>1382</v>
      </c>
      <c r="AX2318" t="s">
        <v>1382</v>
      </c>
      <c r="BA2318" s="14" t="s">
        <v>2768</v>
      </c>
      <c r="BB2318" s="6" t="s">
        <v>1505</v>
      </c>
      <c r="BC2318">
        <v>23561</v>
      </c>
      <c r="BE2318">
        <v>4354</v>
      </c>
      <c r="BG2318" s="9">
        <v>1376</v>
      </c>
      <c r="BI2318" t="s">
        <v>3146</v>
      </c>
    </row>
    <row r="2319" spans="1:74" x14ac:dyDescent="0.25">
      <c r="A2319" s="23" t="s">
        <v>658</v>
      </c>
      <c r="B2319" t="s">
        <v>775</v>
      </c>
      <c r="C2319" t="str">
        <f>VLOOKUP(Tabelle1[[#This Row],[bank_name]],list_all_banks!$B$1:$C$691,2,FALSE)</f>
        <v>FR552120222</v>
      </c>
      <c r="D2319" s="6" t="s">
        <v>776</v>
      </c>
      <c r="E2319" s="42" t="str">
        <f t="shared" si="36"/>
        <v>31.12.2014</v>
      </c>
      <c r="F2319" s="9">
        <v>2014</v>
      </c>
      <c r="G2319">
        <v>1</v>
      </c>
      <c r="H2319">
        <v>1</v>
      </c>
      <c r="I2319" t="s">
        <v>1382</v>
      </c>
      <c r="J2319">
        <v>2</v>
      </c>
      <c r="K2319" t="s">
        <v>1366</v>
      </c>
      <c r="L2319">
        <v>1</v>
      </c>
      <c r="M2319" t="s">
        <v>14</v>
      </c>
      <c r="N2319" t="s">
        <v>19</v>
      </c>
      <c r="P2319">
        <v>1</v>
      </c>
      <c r="Q2319">
        <v>0</v>
      </c>
      <c r="R2319">
        <v>1</v>
      </c>
      <c r="S2319">
        <v>0</v>
      </c>
      <c r="U2319">
        <v>0</v>
      </c>
      <c r="V2319">
        <v>0</v>
      </c>
      <c r="W2319" t="s">
        <v>20</v>
      </c>
      <c r="Y2319" t="s">
        <v>641</v>
      </c>
      <c r="Z2319">
        <v>59</v>
      </c>
      <c r="AA2319">
        <v>86</v>
      </c>
      <c r="AB2319">
        <v>43</v>
      </c>
      <c r="AC2319" t="s">
        <v>20</v>
      </c>
      <c r="AD2319">
        <v>7</v>
      </c>
      <c r="AE2319">
        <v>3</v>
      </c>
      <c r="AF2319" t="s">
        <v>20</v>
      </c>
      <c r="AG2319" t="s">
        <v>20</v>
      </c>
      <c r="AH2319">
        <v>0</v>
      </c>
      <c r="AI2319">
        <v>0</v>
      </c>
      <c r="AK2319">
        <v>1</v>
      </c>
      <c r="AL2319">
        <v>0</v>
      </c>
      <c r="AM2319">
        <v>2</v>
      </c>
      <c r="AN2319">
        <v>0</v>
      </c>
      <c r="AO2319">
        <v>0</v>
      </c>
      <c r="AQ2319">
        <v>1</v>
      </c>
      <c r="AR2319">
        <v>2</v>
      </c>
      <c r="AS2319">
        <v>1</v>
      </c>
      <c r="AT2319">
        <v>1</v>
      </c>
      <c r="AU2319">
        <v>2</v>
      </c>
      <c r="AV2319">
        <v>0</v>
      </c>
      <c r="AW2319" t="s">
        <v>1382</v>
      </c>
      <c r="AX2319" t="s">
        <v>1382</v>
      </c>
      <c r="BA2319" s="14" t="s">
        <v>2768</v>
      </c>
      <c r="BB2319" s="6" t="s">
        <v>1505</v>
      </c>
      <c r="BC2319">
        <v>23561</v>
      </c>
      <c r="BE2319">
        <v>4354</v>
      </c>
      <c r="BG2319" s="9">
        <v>1376</v>
      </c>
      <c r="BI2319" t="s">
        <v>3146</v>
      </c>
    </row>
    <row r="2320" spans="1:74" x14ac:dyDescent="0.25">
      <c r="A2320" s="51" t="s">
        <v>658</v>
      </c>
      <c r="B2320" s="9" t="s">
        <v>775</v>
      </c>
      <c r="C2320" s="9" t="str">
        <f>VLOOKUP(Tabelle1[[#This Row],[bank_name]],list_all_banks!$B$1:$C$691,2,FALSE)</f>
        <v>FR552120222</v>
      </c>
      <c r="D2320" s="6" t="s">
        <v>776</v>
      </c>
      <c r="E2320" s="42" t="str">
        <f t="shared" si="36"/>
        <v>31.12.2014</v>
      </c>
      <c r="F2320" s="9">
        <v>2014</v>
      </c>
      <c r="G2320" s="9">
        <v>1</v>
      </c>
      <c r="H2320" s="9">
        <v>1</v>
      </c>
      <c r="I2320" s="9" t="s">
        <v>1382</v>
      </c>
      <c r="J2320" s="9">
        <v>2</v>
      </c>
      <c r="K2320" s="9" t="s">
        <v>1366</v>
      </c>
      <c r="L2320" s="9">
        <v>1</v>
      </c>
      <c r="M2320" s="9" t="s">
        <v>14</v>
      </c>
      <c r="N2320" s="9" t="s">
        <v>19</v>
      </c>
      <c r="P2320" s="9">
        <v>1</v>
      </c>
      <c r="Q2320" s="9">
        <v>0</v>
      </c>
      <c r="R2320" s="9">
        <v>1</v>
      </c>
      <c r="S2320" s="9">
        <v>0</v>
      </c>
      <c r="U2320" s="9">
        <v>0</v>
      </c>
      <c r="V2320" s="9">
        <v>0</v>
      </c>
      <c r="W2320" s="9" t="s">
        <v>20</v>
      </c>
      <c r="Y2320" s="9" t="s">
        <v>658</v>
      </c>
      <c r="Z2320" s="9">
        <v>10576</v>
      </c>
      <c r="AA2320" s="9">
        <v>51794</v>
      </c>
      <c r="AB2320" s="9">
        <v>321</v>
      </c>
      <c r="AC2320" s="9" t="s">
        <v>20</v>
      </c>
      <c r="AD2320" s="9">
        <v>347</v>
      </c>
      <c r="AE2320" s="9">
        <v>-33</v>
      </c>
      <c r="AF2320" s="9" t="s">
        <v>20</v>
      </c>
      <c r="AG2320" s="9" t="s">
        <v>20</v>
      </c>
      <c r="AH2320" s="9">
        <v>0</v>
      </c>
      <c r="AI2320" s="9">
        <v>0</v>
      </c>
      <c r="AK2320" s="9">
        <v>1</v>
      </c>
      <c r="AL2320" s="9">
        <v>0</v>
      </c>
      <c r="AM2320" s="9">
        <v>2</v>
      </c>
      <c r="AN2320" s="9">
        <v>0</v>
      </c>
      <c r="AO2320" s="9">
        <v>0</v>
      </c>
      <c r="AQ2320" s="9">
        <v>1</v>
      </c>
      <c r="AR2320" s="9">
        <v>2</v>
      </c>
      <c r="AS2320" s="9">
        <v>1</v>
      </c>
      <c r="AT2320" s="9">
        <v>1</v>
      </c>
      <c r="AU2320" s="9">
        <v>2</v>
      </c>
      <c r="AV2320" s="9">
        <v>0</v>
      </c>
      <c r="AW2320" s="9" t="s">
        <v>1382</v>
      </c>
      <c r="AX2320" s="9" t="s">
        <v>1382</v>
      </c>
      <c r="BA2320" s="63" t="s">
        <v>2768</v>
      </c>
      <c r="BB2320" s="6" t="s">
        <v>1505</v>
      </c>
      <c r="BC2320">
        <v>23561</v>
      </c>
      <c r="BE2320">
        <v>4354</v>
      </c>
      <c r="BG2320" s="9">
        <v>1376</v>
      </c>
      <c r="BI2320" t="s">
        <v>3146</v>
      </c>
    </row>
    <row r="2321" spans="1:61" x14ac:dyDescent="0.25">
      <c r="A2321" s="23" t="s">
        <v>658</v>
      </c>
      <c r="B2321" t="s">
        <v>775</v>
      </c>
      <c r="C2321" t="str">
        <f>VLOOKUP(Tabelle1[[#This Row],[bank_name]],list_all_banks!$B$1:$C$691,2,FALSE)</f>
        <v>FR552120222</v>
      </c>
      <c r="D2321" s="6" t="s">
        <v>776</v>
      </c>
      <c r="E2321" s="42" t="str">
        <f t="shared" si="36"/>
        <v>31.12.2014</v>
      </c>
      <c r="F2321" s="9">
        <v>2014</v>
      </c>
      <c r="G2321">
        <v>1</v>
      </c>
      <c r="H2321">
        <v>1</v>
      </c>
      <c r="I2321" t="s">
        <v>1382</v>
      </c>
      <c r="J2321">
        <v>2</v>
      </c>
      <c r="K2321" t="s">
        <v>1366</v>
      </c>
      <c r="L2321">
        <v>1</v>
      </c>
      <c r="M2321" t="s">
        <v>14</v>
      </c>
      <c r="N2321" t="s">
        <v>19</v>
      </c>
      <c r="P2321">
        <v>1</v>
      </c>
      <c r="Q2321">
        <v>0</v>
      </c>
      <c r="R2321">
        <v>1</v>
      </c>
      <c r="S2321">
        <v>0</v>
      </c>
      <c r="U2321">
        <v>0</v>
      </c>
      <c r="V2321">
        <v>0</v>
      </c>
      <c r="W2321" t="s">
        <v>20</v>
      </c>
      <c r="Y2321" t="s">
        <v>1764</v>
      </c>
      <c r="Z2321">
        <v>62</v>
      </c>
      <c r="AA2321">
        <v>709</v>
      </c>
      <c r="AB2321">
        <v>11</v>
      </c>
      <c r="AC2321" t="s">
        <v>20</v>
      </c>
      <c r="AD2321">
        <v>5</v>
      </c>
      <c r="AE2321">
        <v>0</v>
      </c>
      <c r="AF2321" t="s">
        <v>20</v>
      </c>
      <c r="AG2321" t="s">
        <v>20</v>
      </c>
      <c r="AH2321">
        <v>0</v>
      </c>
      <c r="AI2321">
        <v>0</v>
      </c>
      <c r="AK2321">
        <v>1</v>
      </c>
      <c r="AL2321">
        <v>0</v>
      </c>
      <c r="AM2321">
        <v>2</v>
      </c>
      <c r="AN2321">
        <v>0</v>
      </c>
      <c r="AO2321">
        <v>0</v>
      </c>
      <c r="AQ2321">
        <v>1</v>
      </c>
      <c r="AR2321">
        <v>2</v>
      </c>
      <c r="AS2321">
        <v>1</v>
      </c>
      <c r="AT2321">
        <v>1</v>
      </c>
      <c r="AU2321">
        <v>2</v>
      </c>
      <c r="AV2321">
        <v>0</v>
      </c>
      <c r="AW2321" t="s">
        <v>1382</v>
      </c>
      <c r="AX2321" t="s">
        <v>1382</v>
      </c>
      <c r="BA2321" s="14" t="s">
        <v>2768</v>
      </c>
      <c r="BB2321" s="6" t="s">
        <v>1505</v>
      </c>
      <c r="BC2321">
        <v>23561</v>
      </c>
      <c r="BE2321">
        <v>4354</v>
      </c>
      <c r="BG2321" s="9">
        <v>1376</v>
      </c>
      <c r="BI2321" t="s">
        <v>3146</v>
      </c>
    </row>
    <row r="2322" spans="1:61" x14ac:dyDescent="0.25">
      <c r="A2322" s="23" t="s">
        <v>658</v>
      </c>
      <c r="B2322" t="s">
        <v>775</v>
      </c>
      <c r="C2322" t="str">
        <f>VLOOKUP(Tabelle1[[#This Row],[bank_name]],list_all_banks!$B$1:$C$691,2,FALSE)</f>
        <v>FR552120222</v>
      </c>
      <c r="D2322" s="6" t="s">
        <v>776</v>
      </c>
      <c r="E2322" s="42" t="str">
        <f t="shared" si="36"/>
        <v>31.12.2014</v>
      </c>
      <c r="F2322" s="9">
        <v>2014</v>
      </c>
      <c r="G2322">
        <v>1</v>
      </c>
      <c r="H2322">
        <v>1</v>
      </c>
      <c r="I2322" t="s">
        <v>1382</v>
      </c>
      <c r="J2322">
        <v>2</v>
      </c>
      <c r="K2322" t="s">
        <v>1366</v>
      </c>
      <c r="L2322">
        <v>1</v>
      </c>
      <c r="M2322" t="s">
        <v>14</v>
      </c>
      <c r="N2322" t="s">
        <v>19</v>
      </c>
      <c r="P2322">
        <v>1</v>
      </c>
      <c r="Q2322">
        <v>0</v>
      </c>
      <c r="R2322">
        <v>1</v>
      </c>
      <c r="S2322">
        <v>0</v>
      </c>
      <c r="U2322">
        <v>0</v>
      </c>
      <c r="V2322">
        <v>0</v>
      </c>
      <c r="W2322" t="s">
        <v>20</v>
      </c>
      <c r="Y2322" t="s">
        <v>1665</v>
      </c>
      <c r="Z2322">
        <v>16</v>
      </c>
      <c r="AA2322">
        <v>50</v>
      </c>
      <c r="AB2322">
        <v>0</v>
      </c>
      <c r="AC2322" t="s">
        <v>20</v>
      </c>
      <c r="AD2322">
        <v>0</v>
      </c>
      <c r="AE2322">
        <v>0</v>
      </c>
      <c r="AF2322" t="s">
        <v>20</v>
      </c>
      <c r="AG2322" t="s">
        <v>20</v>
      </c>
      <c r="AH2322">
        <v>0</v>
      </c>
      <c r="AI2322">
        <v>0</v>
      </c>
      <c r="AK2322">
        <v>1</v>
      </c>
      <c r="AL2322">
        <v>0</v>
      </c>
      <c r="AM2322">
        <v>2</v>
      </c>
      <c r="AN2322">
        <v>0</v>
      </c>
      <c r="AO2322">
        <v>0</v>
      </c>
      <c r="AQ2322">
        <v>1</v>
      </c>
      <c r="AR2322">
        <v>2</v>
      </c>
      <c r="AS2322">
        <v>1</v>
      </c>
      <c r="AT2322">
        <v>1</v>
      </c>
      <c r="AU2322">
        <v>2</v>
      </c>
      <c r="AV2322">
        <v>0</v>
      </c>
      <c r="AW2322" t="s">
        <v>1382</v>
      </c>
      <c r="AX2322" t="s">
        <v>1382</v>
      </c>
      <c r="BA2322" s="14" t="s">
        <v>2768</v>
      </c>
      <c r="BB2322" s="6" t="s">
        <v>1505</v>
      </c>
      <c r="BC2322">
        <v>23561</v>
      </c>
      <c r="BE2322">
        <v>4354</v>
      </c>
      <c r="BG2322" s="9">
        <v>1376</v>
      </c>
      <c r="BI2322" t="s">
        <v>3146</v>
      </c>
    </row>
    <row r="2323" spans="1:61" x14ac:dyDescent="0.25">
      <c r="A2323" s="23" t="s">
        <v>658</v>
      </c>
      <c r="B2323" t="s">
        <v>775</v>
      </c>
      <c r="C2323" t="str">
        <f>VLOOKUP(Tabelle1[[#This Row],[bank_name]],list_all_banks!$B$1:$C$691,2,FALSE)</f>
        <v>FR552120222</v>
      </c>
      <c r="D2323" s="6" t="s">
        <v>776</v>
      </c>
      <c r="E2323" s="42" t="str">
        <f t="shared" si="36"/>
        <v>31.12.2014</v>
      </c>
      <c r="F2323" s="9">
        <v>2014</v>
      </c>
      <c r="G2323">
        <v>1</v>
      </c>
      <c r="H2323">
        <v>1</v>
      </c>
      <c r="I2323" t="s">
        <v>1382</v>
      </c>
      <c r="J2323">
        <v>2</v>
      </c>
      <c r="K2323" t="s">
        <v>1366</v>
      </c>
      <c r="L2323">
        <v>1</v>
      </c>
      <c r="M2323" t="s">
        <v>14</v>
      </c>
      <c r="N2323" t="s">
        <v>19</v>
      </c>
      <c r="P2323">
        <v>1</v>
      </c>
      <c r="Q2323">
        <v>0</v>
      </c>
      <c r="R2323">
        <v>1</v>
      </c>
      <c r="S2323">
        <v>0</v>
      </c>
      <c r="U2323">
        <v>0</v>
      </c>
      <c r="V2323">
        <v>0</v>
      </c>
      <c r="W2323" t="s">
        <v>20</v>
      </c>
      <c r="Y2323" t="s">
        <v>965</v>
      </c>
      <c r="Z2323">
        <v>4</v>
      </c>
      <c r="AA2323">
        <v>38</v>
      </c>
      <c r="AB2323">
        <v>1</v>
      </c>
      <c r="AC2323" t="s">
        <v>20</v>
      </c>
      <c r="AD2323">
        <v>0</v>
      </c>
      <c r="AE2323">
        <v>0</v>
      </c>
      <c r="AF2323" t="s">
        <v>20</v>
      </c>
      <c r="AG2323" t="s">
        <v>20</v>
      </c>
      <c r="AH2323">
        <v>0</v>
      </c>
      <c r="AI2323">
        <v>0</v>
      </c>
      <c r="AK2323">
        <v>1</v>
      </c>
      <c r="AL2323">
        <v>0</v>
      </c>
      <c r="AM2323">
        <v>2</v>
      </c>
      <c r="AN2323">
        <v>0</v>
      </c>
      <c r="AO2323">
        <v>0</v>
      </c>
      <c r="AQ2323">
        <v>1</v>
      </c>
      <c r="AR2323">
        <v>2</v>
      </c>
      <c r="AS2323">
        <v>1</v>
      </c>
      <c r="AT2323">
        <v>1</v>
      </c>
      <c r="AU2323">
        <v>2</v>
      </c>
      <c r="AV2323">
        <v>0</v>
      </c>
      <c r="AW2323" t="s">
        <v>1382</v>
      </c>
      <c r="AX2323" t="s">
        <v>1382</v>
      </c>
      <c r="BA2323" s="14" t="s">
        <v>2768</v>
      </c>
      <c r="BB2323" s="6" t="s">
        <v>1505</v>
      </c>
      <c r="BC2323">
        <v>23561</v>
      </c>
      <c r="BE2323">
        <v>4354</v>
      </c>
      <c r="BG2323" s="9">
        <v>1376</v>
      </c>
      <c r="BI2323" t="s">
        <v>3146</v>
      </c>
    </row>
    <row r="2324" spans="1:61" x14ac:dyDescent="0.25">
      <c r="A2324" s="23" t="s">
        <v>658</v>
      </c>
      <c r="B2324" t="s">
        <v>775</v>
      </c>
      <c r="C2324" t="str">
        <f>VLOOKUP(Tabelle1[[#This Row],[bank_name]],list_all_banks!$B$1:$C$691,2,FALSE)</f>
        <v>FR552120222</v>
      </c>
      <c r="D2324" s="6" t="s">
        <v>776</v>
      </c>
      <c r="E2324" s="42" t="str">
        <f t="shared" si="36"/>
        <v>31.12.2014</v>
      </c>
      <c r="F2324" s="9">
        <v>2014</v>
      </c>
      <c r="G2324">
        <v>1</v>
      </c>
      <c r="H2324">
        <v>1</v>
      </c>
      <c r="I2324" t="s">
        <v>1382</v>
      </c>
      <c r="J2324">
        <v>2</v>
      </c>
      <c r="K2324" t="s">
        <v>1366</v>
      </c>
      <c r="L2324">
        <v>1</v>
      </c>
      <c r="M2324" t="s">
        <v>14</v>
      </c>
      <c r="N2324" t="s">
        <v>19</v>
      </c>
      <c r="P2324">
        <v>1</v>
      </c>
      <c r="Q2324">
        <v>0</v>
      </c>
      <c r="R2324">
        <v>1</v>
      </c>
      <c r="S2324">
        <v>0</v>
      </c>
      <c r="U2324">
        <v>0</v>
      </c>
      <c r="V2324">
        <v>0</v>
      </c>
      <c r="W2324" t="s">
        <v>20</v>
      </c>
      <c r="Y2324" t="s">
        <v>1706</v>
      </c>
      <c r="Z2324">
        <v>0</v>
      </c>
      <c r="AA2324">
        <v>0</v>
      </c>
      <c r="AB2324">
        <v>0</v>
      </c>
      <c r="AC2324" t="s">
        <v>20</v>
      </c>
      <c r="AD2324">
        <v>0</v>
      </c>
      <c r="AE2324">
        <v>0</v>
      </c>
      <c r="AF2324" t="s">
        <v>20</v>
      </c>
      <c r="AG2324" t="s">
        <v>20</v>
      </c>
      <c r="AH2324">
        <v>0</v>
      </c>
      <c r="AI2324">
        <v>0</v>
      </c>
      <c r="AK2324">
        <v>1</v>
      </c>
      <c r="AL2324">
        <v>0</v>
      </c>
      <c r="AM2324">
        <v>2</v>
      </c>
      <c r="AN2324">
        <v>0</v>
      </c>
      <c r="AO2324">
        <v>0</v>
      </c>
      <c r="AQ2324">
        <v>1</v>
      </c>
      <c r="AR2324">
        <v>2</v>
      </c>
      <c r="AS2324">
        <v>1</v>
      </c>
      <c r="AT2324">
        <v>1</v>
      </c>
      <c r="AU2324">
        <v>2</v>
      </c>
      <c r="AV2324">
        <v>0</v>
      </c>
      <c r="AW2324" t="s">
        <v>1382</v>
      </c>
      <c r="AX2324" t="s">
        <v>1382</v>
      </c>
      <c r="BA2324" s="14" t="s">
        <v>2768</v>
      </c>
      <c r="BB2324" s="6" t="s">
        <v>1505</v>
      </c>
      <c r="BC2324">
        <v>23561</v>
      </c>
      <c r="BE2324">
        <v>4354</v>
      </c>
      <c r="BG2324" s="9">
        <v>1376</v>
      </c>
      <c r="BI2324" t="s">
        <v>3146</v>
      </c>
    </row>
    <row r="2325" spans="1:61" x14ac:dyDescent="0.25">
      <c r="A2325" s="23" t="s">
        <v>658</v>
      </c>
      <c r="B2325" t="s">
        <v>775</v>
      </c>
      <c r="C2325" t="str">
        <f>VLOOKUP(Tabelle1[[#This Row],[bank_name]],list_all_banks!$B$1:$C$691,2,FALSE)</f>
        <v>FR552120222</v>
      </c>
      <c r="D2325" s="6" t="s">
        <v>776</v>
      </c>
      <c r="E2325" s="42" t="str">
        <f t="shared" si="36"/>
        <v>31.12.2014</v>
      </c>
      <c r="F2325" s="9">
        <v>2014</v>
      </c>
      <c r="G2325">
        <v>1</v>
      </c>
      <c r="H2325">
        <v>1</v>
      </c>
      <c r="I2325" t="s">
        <v>1382</v>
      </c>
      <c r="J2325">
        <v>2</v>
      </c>
      <c r="K2325" t="s">
        <v>1366</v>
      </c>
      <c r="L2325">
        <v>1</v>
      </c>
      <c r="M2325" t="s">
        <v>14</v>
      </c>
      <c r="N2325" t="s">
        <v>19</v>
      </c>
      <c r="P2325">
        <v>1</v>
      </c>
      <c r="Q2325">
        <v>0</v>
      </c>
      <c r="R2325">
        <v>1</v>
      </c>
      <c r="S2325">
        <v>0</v>
      </c>
      <c r="U2325">
        <v>0</v>
      </c>
      <c r="V2325">
        <v>0</v>
      </c>
      <c r="W2325" t="s">
        <v>20</v>
      </c>
      <c r="Y2325" t="s">
        <v>1765</v>
      </c>
      <c r="Z2325">
        <v>28</v>
      </c>
      <c r="AA2325">
        <v>290</v>
      </c>
      <c r="AB2325">
        <v>12</v>
      </c>
      <c r="AC2325" t="s">
        <v>20</v>
      </c>
      <c r="AD2325">
        <v>5</v>
      </c>
      <c r="AE2325">
        <v>0</v>
      </c>
      <c r="AF2325" t="s">
        <v>20</v>
      </c>
      <c r="AG2325" t="s">
        <v>20</v>
      </c>
      <c r="AH2325">
        <v>0</v>
      </c>
      <c r="AI2325">
        <v>0</v>
      </c>
      <c r="AK2325">
        <v>1</v>
      </c>
      <c r="AL2325">
        <v>0</v>
      </c>
      <c r="AM2325">
        <v>2</v>
      </c>
      <c r="AN2325">
        <v>0</v>
      </c>
      <c r="AO2325">
        <v>0</v>
      </c>
      <c r="AQ2325">
        <v>1</v>
      </c>
      <c r="AR2325">
        <v>2</v>
      </c>
      <c r="AS2325">
        <v>1</v>
      </c>
      <c r="AT2325">
        <v>1</v>
      </c>
      <c r="AU2325">
        <v>2</v>
      </c>
      <c r="AV2325">
        <v>0</v>
      </c>
      <c r="AW2325" t="s">
        <v>1382</v>
      </c>
      <c r="AX2325" t="s">
        <v>1382</v>
      </c>
      <c r="BA2325" s="14" t="s">
        <v>2768</v>
      </c>
      <c r="BB2325" s="6" t="s">
        <v>1505</v>
      </c>
      <c r="BC2325">
        <v>23561</v>
      </c>
      <c r="BE2325">
        <v>4354</v>
      </c>
      <c r="BG2325" s="9">
        <v>1376</v>
      </c>
      <c r="BI2325" t="s">
        <v>3146</v>
      </c>
    </row>
    <row r="2326" spans="1:61" x14ac:dyDescent="0.25">
      <c r="A2326" s="23" t="s">
        <v>658</v>
      </c>
      <c r="B2326" t="s">
        <v>775</v>
      </c>
      <c r="C2326" t="str">
        <f>VLOOKUP(Tabelle1[[#This Row],[bank_name]],list_all_banks!$B$1:$C$691,2,FALSE)</f>
        <v>FR552120222</v>
      </c>
      <c r="D2326" s="6" t="s">
        <v>776</v>
      </c>
      <c r="E2326" s="42" t="str">
        <f t="shared" si="36"/>
        <v>31.12.2014</v>
      </c>
      <c r="F2326" s="9">
        <v>2014</v>
      </c>
      <c r="G2326">
        <v>1</v>
      </c>
      <c r="H2326">
        <v>1</v>
      </c>
      <c r="I2326" t="s">
        <v>1382</v>
      </c>
      <c r="J2326">
        <v>2</v>
      </c>
      <c r="K2326" t="s">
        <v>1366</v>
      </c>
      <c r="L2326">
        <v>1</v>
      </c>
      <c r="M2326" t="s">
        <v>14</v>
      </c>
      <c r="N2326" t="s">
        <v>19</v>
      </c>
      <c r="P2326">
        <v>1</v>
      </c>
      <c r="Q2326">
        <v>0</v>
      </c>
      <c r="R2326">
        <v>1</v>
      </c>
      <c r="S2326">
        <v>0</v>
      </c>
      <c r="U2326">
        <v>0</v>
      </c>
      <c r="V2326">
        <v>0</v>
      </c>
      <c r="W2326" t="s">
        <v>20</v>
      </c>
      <c r="Y2326" t="s">
        <v>1766</v>
      </c>
      <c r="Z2326">
        <v>27</v>
      </c>
      <c r="AA2326">
        <v>289</v>
      </c>
      <c r="AB2326">
        <v>12</v>
      </c>
      <c r="AC2326" t="s">
        <v>20</v>
      </c>
      <c r="AD2326">
        <v>4</v>
      </c>
      <c r="AE2326">
        <v>1</v>
      </c>
      <c r="AF2326" t="s">
        <v>20</v>
      </c>
      <c r="AG2326" t="s">
        <v>20</v>
      </c>
      <c r="AH2326">
        <v>0</v>
      </c>
      <c r="AI2326">
        <v>0</v>
      </c>
      <c r="AK2326">
        <v>1</v>
      </c>
      <c r="AL2326">
        <v>0</v>
      </c>
      <c r="AM2326">
        <v>2</v>
      </c>
      <c r="AN2326">
        <v>0</v>
      </c>
      <c r="AO2326">
        <v>0</v>
      </c>
      <c r="AQ2326">
        <v>1</v>
      </c>
      <c r="AR2326">
        <v>2</v>
      </c>
      <c r="AS2326">
        <v>1</v>
      </c>
      <c r="AT2326">
        <v>1</v>
      </c>
      <c r="AU2326">
        <v>2</v>
      </c>
      <c r="AV2326">
        <v>0</v>
      </c>
      <c r="AW2326" t="s">
        <v>1382</v>
      </c>
      <c r="AX2326" t="s">
        <v>1382</v>
      </c>
      <c r="BA2326" s="14" t="s">
        <v>2768</v>
      </c>
      <c r="BB2326" s="6" t="s">
        <v>1505</v>
      </c>
      <c r="BC2326">
        <v>23561</v>
      </c>
      <c r="BE2326">
        <v>4354</v>
      </c>
      <c r="BG2326" s="9">
        <v>1376</v>
      </c>
      <c r="BI2326" t="s">
        <v>3146</v>
      </c>
    </row>
    <row r="2327" spans="1:61" x14ac:dyDescent="0.25">
      <c r="A2327" s="23" t="s">
        <v>658</v>
      </c>
      <c r="B2327" t="s">
        <v>775</v>
      </c>
      <c r="C2327" t="str">
        <f>VLOOKUP(Tabelle1[[#This Row],[bank_name]],list_all_banks!$B$1:$C$691,2,FALSE)</f>
        <v>FR552120222</v>
      </c>
      <c r="D2327" s="6" t="s">
        <v>776</v>
      </c>
      <c r="E2327" s="42" t="str">
        <f t="shared" si="36"/>
        <v>31.12.2014</v>
      </c>
      <c r="F2327" s="9">
        <v>2014</v>
      </c>
      <c r="G2327">
        <v>1</v>
      </c>
      <c r="H2327">
        <v>1</v>
      </c>
      <c r="I2327" t="s">
        <v>1382</v>
      </c>
      <c r="J2327">
        <v>2</v>
      </c>
      <c r="K2327" t="s">
        <v>1366</v>
      </c>
      <c r="L2327">
        <v>1</v>
      </c>
      <c r="M2327" t="s">
        <v>14</v>
      </c>
      <c r="N2327" t="s">
        <v>19</v>
      </c>
      <c r="P2327">
        <v>1</v>
      </c>
      <c r="Q2327">
        <v>0</v>
      </c>
      <c r="R2327">
        <v>1</v>
      </c>
      <c r="S2327">
        <v>0</v>
      </c>
      <c r="U2327">
        <v>0</v>
      </c>
      <c r="V2327">
        <v>0</v>
      </c>
      <c r="W2327" t="s">
        <v>20</v>
      </c>
      <c r="Y2327" t="s">
        <v>1657</v>
      </c>
      <c r="Z2327">
        <v>673</v>
      </c>
      <c r="AA2327">
        <v>1038</v>
      </c>
      <c r="AB2327">
        <v>342</v>
      </c>
      <c r="AC2327" t="s">
        <v>20</v>
      </c>
      <c r="AD2327">
        <v>31</v>
      </c>
      <c r="AE2327">
        <v>-3</v>
      </c>
      <c r="AF2327" t="s">
        <v>20</v>
      </c>
      <c r="AG2327" t="s">
        <v>20</v>
      </c>
      <c r="AH2327">
        <v>0</v>
      </c>
      <c r="AI2327">
        <v>0</v>
      </c>
      <c r="AK2327">
        <v>1</v>
      </c>
      <c r="AL2327">
        <v>0</v>
      </c>
      <c r="AM2327">
        <v>2</v>
      </c>
      <c r="AN2327">
        <v>0</v>
      </c>
      <c r="AO2327">
        <v>0</v>
      </c>
      <c r="AQ2327">
        <v>1</v>
      </c>
      <c r="AR2327">
        <v>2</v>
      </c>
      <c r="AS2327">
        <v>1</v>
      </c>
      <c r="AT2327">
        <v>1</v>
      </c>
      <c r="AU2327">
        <v>2</v>
      </c>
      <c r="AV2327">
        <v>0</v>
      </c>
      <c r="AW2327" t="s">
        <v>1382</v>
      </c>
      <c r="AX2327" t="s">
        <v>1382</v>
      </c>
      <c r="BA2327" s="14" t="s">
        <v>2768</v>
      </c>
      <c r="BB2327" s="6" t="s">
        <v>1505</v>
      </c>
      <c r="BC2327">
        <v>23561</v>
      </c>
      <c r="BE2327">
        <v>4354</v>
      </c>
      <c r="BG2327" s="9">
        <v>1376</v>
      </c>
      <c r="BI2327" t="s">
        <v>3146</v>
      </c>
    </row>
    <row r="2328" spans="1:61" x14ac:dyDescent="0.25">
      <c r="A2328" s="23" t="s">
        <v>658</v>
      </c>
      <c r="B2328" t="s">
        <v>775</v>
      </c>
      <c r="C2328" t="str">
        <f>VLOOKUP(Tabelle1[[#This Row],[bank_name]],list_all_banks!$B$1:$C$691,2,FALSE)</f>
        <v>FR552120222</v>
      </c>
      <c r="D2328" s="6" t="s">
        <v>776</v>
      </c>
      <c r="E2328" s="42" t="str">
        <f t="shared" si="36"/>
        <v>31.12.2014</v>
      </c>
      <c r="F2328" s="9">
        <v>2014</v>
      </c>
      <c r="G2328">
        <v>1</v>
      </c>
      <c r="H2328">
        <v>1</v>
      </c>
      <c r="I2328" t="s">
        <v>1382</v>
      </c>
      <c r="J2328">
        <v>2</v>
      </c>
      <c r="K2328" t="s">
        <v>1366</v>
      </c>
      <c r="L2328">
        <v>1</v>
      </c>
      <c r="M2328" t="s">
        <v>14</v>
      </c>
      <c r="N2328" t="s">
        <v>19</v>
      </c>
      <c r="P2328">
        <v>1</v>
      </c>
      <c r="Q2328">
        <v>0</v>
      </c>
      <c r="R2328">
        <v>1</v>
      </c>
      <c r="S2328">
        <v>0</v>
      </c>
      <c r="U2328">
        <v>0</v>
      </c>
      <c r="V2328">
        <v>0</v>
      </c>
      <c r="W2328" t="s">
        <v>20</v>
      </c>
      <c r="Y2328" t="s">
        <v>983</v>
      </c>
      <c r="Z2328" t="s">
        <v>20</v>
      </c>
      <c r="AA2328" t="s">
        <v>20</v>
      </c>
      <c r="AB2328">
        <v>3</v>
      </c>
      <c r="AC2328" t="s">
        <v>20</v>
      </c>
      <c r="AD2328" t="s">
        <v>20</v>
      </c>
      <c r="AE2328" t="s">
        <v>20</v>
      </c>
      <c r="AF2328" t="s">
        <v>20</v>
      </c>
      <c r="AG2328" t="s">
        <v>20</v>
      </c>
      <c r="AH2328">
        <v>0</v>
      </c>
      <c r="AI2328">
        <v>0</v>
      </c>
      <c r="AK2328">
        <v>1</v>
      </c>
      <c r="AL2328">
        <v>0</v>
      </c>
      <c r="AM2328">
        <v>2</v>
      </c>
      <c r="AN2328">
        <v>0</v>
      </c>
      <c r="AO2328">
        <v>0</v>
      </c>
      <c r="AQ2328">
        <v>1</v>
      </c>
      <c r="AR2328">
        <v>2</v>
      </c>
      <c r="AS2328">
        <v>1</v>
      </c>
      <c r="AT2328">
        <v>1</v>
      </c>
      <c r="AU2328">
        <v>2</v>
      </c>
      <c r="AV2328">
        <v>0</v>
      </c>
      <c r="AW2328" t="s">
        <v>1382</v>
      </c>
      <c r="AX2328" t="s">
        <v>1382</v>
      </c>
      <c r="BA2328" s="14" t="s">
        <v>2768</v>
      </c>
      <c r="BB2328" s="6" t="s">
        <v>1505</v>
      </c>
      <c r="BC2328">
        <v>23561</v>
      </c>
      <c r="BE2328">
        <v>4354</v>
      </c>
      <c r="BG2328" s="9">
        <v>1376</v>
      </c>
      <c r="BI2328" t="s">
        <v>3146</v>
      </c>
    </row>
    <row r="2329" spans="1:61" x14ac:dyDescent="0.25">
      <c r="A2329" s="23" t="s">
        <v>658</v>
      </c>
      <c r="B2329" t="s">
        <v>775</v>
      </c>
      <c r="C2329" t="str">
        <f>VLOOKUP(Tabelle1[[#This Row],[bank_name]],list_all_banks!$B$1:$C$691,2,FALSE)</f>
        <v>FR552120222</v>
      </c>
      <c r="D2329" s="6" t="s">
        <v>776</v>
      </c>
      <c r="E2329" s="42" t="str">
        <f t="shared" si="36"/>
        <v>31.12.2014</v>
      </c>
      <c r="F2329" s="9">
        <v>2014</v>
      </c>
      <c r="G2329">
        <v>1</v>
      </c>
      <c r="H2329">
        <v>1</v>
      </c>
      <c r="I2329" t="s">
        <v>1382</v>
      </c>
      <c r="J2329">
        <v>2</v>
      </c>
      <c r="K2329" t="s">
        <v>1366</v>
      </c>
      <c r="L2329">
        <v>1</v>
      </c>
      <c r="M2329" t="s">
        <v>14</v>
      </c>
      <c r="N2329" t="s">
        <v>19</v>
      </c>
      <c r="P2329">
        <v>1</v>
      </c>
      <c r="Q2329">
        <v>0</v>
      </c>
      <c r="R2329">
        <v>1</v>
      </c>
      <c r="S2329">
        <v>0</v>
      </c>
      <c r="U2329">
        <v>0</v>
      </c>
      <c r="V2329">
        <v>0</v>
      </c>
      <c r="W2329" t="s">
        <v>20</v>
      </c>
      <c r="Y2329" t="s">
        <v>1662</v>
      </c>
      <c r="Z2329">
        <v>61</v>
      </c>
      <c r="AA2329">
        <v>3968</v>
      </c>
      <c r="AB2329">
        <v>56</v>
      </c>
      <c r="AC2329" t="s">
        <v>20</v>
      </c>
      <c r="AD2329">
        <v>19</v>
      </c>
      <c r="AE2329">
        <v>-1</v>
      </c>
      <c r="AF2329" t="s">
        <v>20</v>
      </c>
      <c r="AG2329" t="s">
        <v>20</v>
      </c>
      <c r="AH2329">
        <v>0</v>
      </c>
      <c r="AI2329">
        <v>0</v>
      </c>
      <c r="AK2329">
        <v>1</v>
      </c>
      <c r="AL2329">
        <v>0</v>
      </c>
      <c r="AM2329">
        <v>2</v>
      </c>
      <c r="AN2329">
        <v>0</v>
      </c>
      <c r="AO2329">
        <v>0</v>
      </c>
      <c r="AQ2329">
        <v>1</v>
      </c>
      <c r="AR2329">
        <v>2</v>
      </c>
      <c r="AS2329">
        <v>1</v>
      </c>
      <c r="AT2329">
        <v>1</v>
      </c>
      <c r="AU2329">
        <v>2</v>
      </c>
      <c r="AV2329">
        <v>0</v>
      </c>
      <c r="AW2329" t="s">
        <v>1382</v>
      </c>
      <c r="AX2329" t="s">
        <v>1382</v>
      </c>
      <c r="BA2329" s="14" t="s">
        <v>2768</v>
      </c>
      <c r="BB2329" s="6" t="s">
        <v>1505</v>
      </c>
      <c r="BC2329">
        <v>23561</v>
      </c>
      <c r="BE2329">
        <v>4354</v>
      </c>
      <c r="BG2329" s="9">
        <v>1376</v>
      </c>
      <c r="BI2329" t="s">
        <v>3146</v>
      </c>
    </row>
    <row r="2330" spans="1:61" x14ac:dyDescent="0.25">
      <c r="A2330" s="23" t="s">
        <v>658</v>
      </c>
      <c r="B2330" t="s">
        <v>775</v>
      </c>
      <c r="C2330" t="str">
        <f>VLOOKUP(Tabelle1[[#This Row],[bank_name]],list_all_banks!$B$1:$C$691,2,FALSE)</f>
        <v>FR552120222</v>
      </c>
      <c r="D2330" s="6" t="s">
        <v>776</v>
      </c>
      <c r="E2330" s="42" t="str">
        <f t="shared" si="36"/>
        <v>31.12.2014</v>
      </c>
      <c r="F2330" s="9">
        <v>2014</v>
      </c>
      <c r="G2330">
        <v>1</v>
      </c>
      <c r="H2330">
        <v>1</v>
      </c>
      <c r="I2330" t="s">
        <v>1382</v>
      </c>
      <c r="J2330">
        <v>2</v>
      </c>
      <c r="K2330" t="s">
        <v>1366</v>
      </c>
      <c r="L2330">
        <v>1</v>
      </c>
      <c r="M2330" t="s">
        <v>14</v>
      </c>
      <c r="N2330" t="s">
        <v>19</v>
      </c>
      <c r="P2330">
        <v>1</v>
      </c>
      <c r="Q2330">
        <v>0</v>
      </c>
      <c r="R2330">
        <v>1</v>
      </c>
      <c r="S2330">
        <v>0</v>
      </c>
      <c r="U2330">
        <v>0</v>
      </c>
      <c r="V2330">
        <v>0</v>
      </c>
      <c r="W2330" t="s">
        <v>20</v>
      </c>
      <c r="Y2330" t="s">
        <v>1001</v>
      </c>
      <c r="Z2330">
        <v>5</v>
      </c>
      <c r="AA2330">
        <v>53</v>
      </c>
      <c r="AB2330">
        <v>13</v>
      </c>
      <c r="AC2330" t="s">
        <v>20</v>
      </c>
      <c r="AD2330">
        <v>0</v>
      </c>
      <c r="AE2330">
        <v>0</v>
      </c>
      <c r="AF2330" t="s">
        <v>20</v>
      </c>
      <c r="AG2330" t="s">
        <v>20</v>
      </c>
      <c r="AH2330">
        <v>0</v>
      </c>
      <c r="AI2330">
        <v>0</v>
      </c>
      <c r="AK2330">
        <v>1</v>
      </c>
      <c r="AL2330">
        <v>0</v>
      </c>
      <c r="AM2330">
        <v>2</v>
      </c>
      <c r="AN2330">
        <v>0</v>
      </c>
      <c r="AO2330">
        <v>0</v>
      </c>
      <c r="AQ2330">
        <v>1</v>
      </c>
      <c r="AR2330">
        <v>2</v>
      </c>
      <c r="AS2330">
        <v>1</v>
      </c>
      <c r="AT2330">
        <v>1</v>
      </c>
      <c r="AU2330">
        <v>2</v>
      </c>
      <c r="AV2330">
        <v>0</v>
      </c>
      <c r="AW2330" t="s">
        <v>1382</v>
      </c>
      <c r="AX2330" t="s">
        <v>1382</v>
      </c>
      <c r="BA2330" s="14" t="s">
        <v>2768</v>
      </c>
      <c r="BB2330" s="6" t="s">
        <v>1505</v>
      </c>
      <c r="BC2330">
        <v>23561</v>
      </c>
      <c r="BE2330">
        <v>4354</v>
      </c>
      <c r="BG2330" s="9">
        <v>1376</v>
      </c>
      <c r="BI2330" t="s">
        <v>3146</v>
      </c>
    </row>
    <row r="2331" spans="1:61" x14ac:dyDescent="0.25">
      <c r="A2331" s="23" t="s">
        <v>658</v>
      </c>
      <c r="B2331" t="s">
        <v>775</v>
      </c>
      <c r="C2331" t="str">
        <f>VLOOKUP(Tabelle1[[#This Row],[bank_name]],list_all_banks!$B$1:$C$691,2,FALSE)</f>
        <v>FR552120222</v>
      </c>
      <c r="D2331" s="6" t="s">
        <v>776</v>
      </c>
      <c r="E2331" s="42" t="str">
        <f t="shared" si="36"/>
        <v>31.12.2014</v>
      </c>
      <c r="F2331" s="9">
        <v>2014</v>
      </c>
      <c r="G2331">
        <v>1</v>
      </c>
      <c r="H2331">
        <v>1</v>
      </c>
      <c r="I2331" t="s">
        <v>1382</v>
      </c>
      <c r="J2331">
        <v>2</v>
      </c>
      <c r="K2331" t="s">
        <v>1366</v>
      </c>
      <c r="L2331">
        <v>1</v>
      </c>
      <c r="M2331" t="s">
        <v>14</v>
      </c>
      <c r="N2331" t="s">
        <v>19</v>
      </c>
      <c r="P2331">
        <v>1</v>
      </c>
      <c r="Q2331">
        <v>0</v>
      </c>
      <c r="R2331">
        <v>1</v>
      </c>
      <c r="S2331">
        <v>0</v>
      </c>
      <c r="U2331">
        <v>0</v>
      </c>
      <c r="V2331">
        <v>0</v>
      </c>
      <c r="W2331" t="s">
        <v>20</v>
      </c>
      <c r="Y2331" t="s">
        <v>1020</v>
      </c>
      <c r="Z2331">
        <v>619</v>
      </c>
      <c r="AA2331">
        <v>1938</v>
      </c>
      <c r="AB2331">
        <v>114</v>
      </c>
      <c r="AC2331" t="s">
        <v>20</v>
      </c>
      <c r="AD2331">
        <v>70</v>
      </c>
      <c r="AE2331">
        <v>-32</v>
      </c>
      <c r="AF2331" t="s">
        <v>20</v>
      </c>
      <c r="AG2331" t="s">
        <v>20</v>
      </c>
      <c r="AH2331">
        <v>0</v>
      </c>
      <c r="AI2331">
        <v>0</v>
      </c>
      <c r="AK2331">
        <v>1</v>
      </c>
      <c r="AL2331">
        <v>0</v>
      </c>
      <c r="AM2331">
        <v>2</v>
      </c>
      <c r="AN2331">
        <v>0</v>
      </c>
      <c r="AO2331">
        <v>0</v>
      </c>
      <c r="AQ2331">
        <v>1</v>
      </c>
      <c r="AR2331">
        <v>2</v>
      </c>
      <c r="AS2331">
        <v>1</v>
      </c>
      <c r="AT2331">
        <v>1</v>
      </c>
      <c r="AU2331">
        <v>2</v>
      </c>
      <c r="AV2331">
        <v>0</v>
      </c>
      <c r="AW2331" t="s">
        <v>1382</v>
      </c>
      <c r="AX2331" t="s">
        <v>1382</v>
      </c>
      <c r="BA2331" s="14" t="s">
        <v>2768</v>
      </c>
      <c r="BB2331" s="6" t="s">
        <v>1505</v>
      </c>
      <c r="BC2331">
        <v>23561</v>
      </c>
      <c r="BE2331">
        <v>4354</v>
      </c>
      <c r="BG2331" s="9">
        <v>1376</v>
      </c>
      <c r="BI2331" t="s">
        <v>3146</v>
      </c>
    </row>
    <row r="2332" spans="1:61" x14ac:dyDescent="0.25">
      <c r="A2332" s="23" t="s">
        <v>658</v>
      </c>
      <c r="B2332" t="s">
        <v>775</v>
      </c>
      <c r="C2332" t="str">
        <f>VLOOKUP(Tabelle1[[#This Row],[bank_name]],list_all_banks!$B$1:$C$691,2,FALSE)</f>
        <v>FR552120222</v>
      </c>
      <c r="D2332" s="6" t="s">
        <v>776</v>
      </c>
      <c r="E2332" s="42" t="str">
        <f t="shared" si="36"/>
        <v>31.12.2014</v>
      </c>
      <c r="F2332" s="9">
        <v>2014</v>
      </c>
      <c r="G2332">
        <v>1</v>
      </c>
      <c r="H2332">
        <v>1</v>
      </c>
      <c r="I2332" t="s">
        <v>1382</v>
      </c>
      <c r="J2332">
        <v>2</v>
      </c>
      <c r="K2332" t="s">
        <v>1366</v>
      </c>
      <c r="L2332">
        <v>1</v>
      </c>
      <c r="M2332" t="s">
        <v>14</v>
      </c>
      <c r="N2332" t="s">
        <v>19</v>
      </c>
      <c r="P2332">
        <v>1</v>
      </c>
      <c r="Q2332">
        <v>0</v>
      </c>
      <c r="R2332">
        <v>1</v>
      </c>
      <c r="S2332">
        <v>0</v>
      </c>
      <c r="U2332">
        <v>0</v>
      </c>
      <c r="V2332">
        <v>0</v>
      </c>
      <c r="W2332" t="s">
        <v>20</v>
      </c>
      <c r="Y2332" t="s">
        <v>1696</v>
      </c>
      <c r="Z2332">
        <v>306</v>
      </c>
      <c r="AA2332">
        <v>284</v>
      </c>
      <c r="AB2332">
        <v>179</v>
      </c>
      <c r="AC2332" t="s">
        <v>20</v>
      </c>
      <c r="AD2332">
        <v>42</v>
      </c>
      <c r="AE2332">
        <v>4</v>
      </c>
      <c r="AF2332" t="s">
        <v>20</v>
      </c>
      <c r="AG2332" t="s">
        <v>20</v>
      </c>
      <c r="AH2332">
        <v>0</v>
      </c>
      <c r="AI2332">
        <v>0</v>
      </c>
      <c r="AK2332">
        <v>1</v>
      </c>
      <c r="AL2332">
        <v>0</v>
      </c>
      <c r="AM2332">
        <v>2</v>
      </c>
      <c r="AN2332">
        <v>0</v>
      </c>
      <c r="AO2332">
        <v>0</v>
      </c>
      <c r="AQ2332">
        <v>1</v>
      </c>
      <c r="AR2332">
        <v>2</v>
      </c>
      <c r="AS2332">
        <v>1</v>
      </c>
      <c r="AT2332">
        <v>1</v>
      </c>
      <c r="AU2332">
        <v>2</v>
      </c>
      <c r="AV2332">
        <v>0</v>
      </c>
      <c r="AW2332" t="s">
        <v>1382</v>
      </c>
      <c r="AX2332" t="s">
        <v>1382</v>
      </c>
      <c r="BA2332" s="14" t="s">
        <v>2768</v>
      </c>
      <c r="BB2332" s="6" t="s">
        <v>1505</v>
      </c>
      <c r="BC2332">
        <v>23561</v>
      </c>
      <c r="BE2332">
        <v>4354</v>
      </c>
      <c r="BG2332" s="9">
        <v>1376</v>
      </c>
      <c r="BI2332" t="s">
        <v>3146</v>
      </c>
    </row>
    <row r="2333" spans="1:61" x14ac:dyDescent="0.25">
      <c r="A2333" s="51" t="s">
        <v>658</v>
      </c>
      <c r="B2333" s="9" t="s">
        <v>775</v>
      </c>
      <c r="C2333" s="9" t="str">
        <f>VLOOKUP(Tabelle1[[#This Row],[bank_name]],list_all_banks!$B$1:$C$691,2,FALSE)</f>
        <v>FR552120222</v>
      </c>
      <c r="D2333" s="6" t="s">
        <v>776</v>
      </c>
      <c r="E2333" s="42" t="str">
        <f t="shared" si="36"/>
        <v>31.12.2014</v>
      </c>
      <c r="F2333" s="9">
        <v>2014</v>
      </c>
      <c r="G2333">
        <v>1</v>
      </c>
      <c r="H2333">
        <v>1</v>
      </c>
      <c r="I2333" t="s">
        <v>1382</v>
      </c>
      <c r="J2333">
        <v>2</v>
      </c>
      <c r="K2333" t="s">
        <v>1366</v>
      </c>
      <c r="L2333">
        <v>1</v>
      </c>
      <c r="M2333" t="s">
        <v>14</v>
      </c>
      <c r="N2333" t="s">
        <v>19</v>
      </c>
      <c r="P2333">
        <v>1</v>
      </c>
      <c r="Q2333">
        <v>0</v>
      </c>
      <c r="R2333">
        <v>1</v>
      </c>
      <c r="S2333">
        <v>0</v>
      </c>
      <c r="U2333">
        <v>0</v>
      </c>
      <c r="V2333">
        <v>0</v>
      </c>
      <c r="W2333" t="s">
        <v>20</v>
      </c>
      <c r="Y2333" s="9" t="s">
        <v>1681</v>
      </c>
      <c r="Z2333">
        <v>60</v>
      </c>
      <c r="AA2333">
        <v>219</v>
      </c>
      <c r="AB2333">
        <v>20</v>
      </c>
      <c r="AC2333" t="s">
        <v>20</v>
      </c>
      <c r="AD2333">
        <v>2</v>
      </c>
      <c r="AE2333">
        <v>0</v>
      </c>
      <c r="AF2333" t="s">
        <v>20</v>
      </c>
      <c r="AG2333" t="s">
        <v>20</v>
      </c>
      <c r="AH2333">
        <v>0</v>
      </c>
      <c r="AI2333">
        <v>0</v>
      </c>
      <c r="AK2333">
        <v>1</v>
      </c>
      <c r="AL2333">
        <v>0</v>
      </c>
      <c r="AM2333">
        <v>2</v>
      </c>
      <c r="AN2333">
        <v>0</v>
      </c>
      <c r="AO2333">
        <v>0</v>
      </c>
      <c r="AQ2333">
        <v>1</v>
      </c>
      <c r="AR2333">
        <v>2</v>
      </c>
      <c r="AS2333">
        <v>1</v>
      </c>
      <c r="AT2333">
        <v>1</v>
      </c>
      <c r="AU2333">
        <v>2</v>
      </c>
      <c r="AV2333">
        <v>0</v>
      </c>
      <c r="AW2333" t="s">
        <v>1382</v>
      </c>
      <c r="AX2333" t="s">
        <v>1382</v>
      </c>
      <c r="BA2333" s="14" t="s">
        <v>2768</v>
      </c>
      <c r="BB2333" s="6" t="s">
        <v>1505</v>
      </c>
      <c r="BC2333">
        <v>23561</v>
      </c>
      <c r="BE2333">
        <v>4354</v>
      </c>
      <c r="BG2333" s="9">
        <v>1376</v>
      </c>
      <c r="BI2333" t="s">
        <v>3146</v>
      </c>
    </row>
    <row r="2334" spans="1:61" x14ac:dyDescent="0.25">
      <c r="A2334" s="23" t="s">
        <v>658</v>
      </c>
      <c r="B2334" t="s">
        <v>775</v>
      </c>
      <c r="C2334" t="str">
        <f>VLOOKUP(Tabelle1[[#This Row],[bank_name]],list_all_banks!$B$1:$C$691,2,FALSE)</f>
        <v>FR552120222</v>
      </c>
      <c r="D2334" s="6" t="s">
        <v>776</v>
      </c>
      <c r="E2334" s="42" t="str">
        <f t="shared" si="36"/>
        <v>31.12.2014</v>
      </c>
      <c r="F2334">
        <v>2014</v>
      </c>
      <c r="G2334">
        <v>1</v>
      </c>
      <c r="H2334">
        <v>1</v>
      </c>
      <c r="I2334" t="s">
        <v>1382</v>
      </c>
      <c r="J2334">
        <v>2</v>
      </c>
      <c r="K2334" t="s">
        <v>1366</v>
      </c>
      <c r="L2334">
        <v>1</v>
      </c>
      <c r="M2334" t="s">
        <v>14</v>
      </c>
      <c r="N2334" t="s">
        <v>19</v>
      </c>
      <c r="P2334">
        <v>1</v>
      </c>
      <c r="Q2334">
        <v>0</v>
      </c>
      <c r="R2334">
        <v>1</v>
      </c>
      <c r="S2334">
        <v>0</v>
      </c>
      <c r="U2334">
        <v>0</v>
      </c>
      <c r="V2334">
        <v>0</v>
      </c>
      <c r="W2334" t="s">
        <v>20</v>
      </c>
      <c r="Y2334" t="s">
        <v>1205</v>
      </c>
      <c r="Z2334" t="s">
        <v>20</v>
      </c>
      <c r="AA2334" t="s">
        <v>20</v>
      </c>
      <c r="AB2334">
        <v>1</v>
      </c>
      <c r="AC2334" t="s">
        <v>20</v>
      </c>
      <c r="AD2334" t="s">
        <v>20</v>
      </c>
      <c r="AE2334" t="s">
        <v>20</v>
      </c>
      <c r="AF2334" t="s">
        <v>20</v>
      </c>
      <c r="AG2334" t="s">
        <v>20</v>
      </c>
      <c r="AH2334">
        <v>0</v>
      </c>
      <c r="AI2334">
        <v>0</v>
      </c>
      <c r="AK2334">
        <v>1</v>
      </c>
      <c r="AL2334">
        <v>0</v>
      </c>
      <c r="AM2334">
        <v>2</v>
      </c>
      <c r="AN2334">
        <v>0</v>
      </c>
      <c r="AO2334">
        <v>0</v>
      </c>
      <c r="AQ2334">
        <v>1</v>
      </c>
      <c r="AR2334">
        <v>2</v>
      </c>
      <c r="AS2334">
        <v>1</v>
      </c>
      <c r="AT2334">
        <v>1</v>
      </c>
      <c r="AU2334">
        <v>2</v>
      </c>
      <c r="AV2334">
        <v>0</v>
      </c>
      <c r="AW2334" t="s">
        <v>1382</v>
      </c>
      <c r="AX2334" t="s">
        <v>1382</v>
      </c>
      <c r="BA2334" s="14" t="s">
        <v>2768</v>
      </c>
      <c r="BB2334" s="6" t="s">
        <v>1505</v>
      </c>
      <c r="BC2334">
        <v>23561</v>
      </c>
      <c r="BE2334">
        <v>4354</v>
      </c>
      <c r="BG2334" s="9">
        <v>1376</v>
      </c>
      <c r="BI2334" t="s">
        <v>3146</v>
      </c>
    </row>
    <row r="2335" spans="1:61" x14ac:dyDescent="0.25">
      <c r="A2335" s="23" t="s">
        <v>658</v>
      </c>
      <c r="B2335" t="s">
        <v>775</v>
      </c>
      <c r="C2335" t="str">
        <f>VLOOKUP(Tabelle1[[#This Row],[bank_name]],list_all_banks!$B$1:$C$691,2,FALSE)</f>
        <v>FR552120222</v>
      </c>
      <c r="D2335" s="6" t="s">
        <v>776</v>
      </c>
      <c r="E2335" s="42" t="str">
        <f t="shared" si="36"/>
        <v>31.12.2014</v>
      </c>
      <c r="F2335">
        <v>2014</v>
      </c>
      <c r="G2335">
        <v>1</v>
      </c>
      <c r="H2335">
        <v>1</v>
      </c>
      <c r="I2335" t="s">
        <v>1382</v>
      </c>
      <c r="J2335">
        <v>2</v>
      </c>
      <c r="K2335" t="s">
        <v>1366</v>
      </c>
      <c r="L2335">
        <v>1</v>
      </c>
      <c r="M2335" t="s">
        <v>14</v>
      </c>
      <c r="N2335" t="s">
        <v>19</v>
      </c>
      <c r="P2335">
        <v>1</v>
      </c>
      <c r="Q2335">
        <v>0</v>
      </c>
      <c r="R2335">
        <v>1</v>
      </c>
      <c r="S2335">
        <v>0</v>
      </c>
      <c r="U2335">
        <v>0</v>
      </c>
      <c r="V2335">
        <v>0</v>
      </c>
      <c r="W2335" t="s">
        <v>20</v>
      </c>
      <c r="Y2335" t="s">
        <v>1767</v>
      </c>
      <c r="Z2335" t="s">
        <v>20</v>
      </c>
      <c r="AA2335" t="s">
        <v>20</v>
      </c>
      <c r="AB2335">
        <v>15</v>
      </c>
      <c r="AC2335" t="s">
        <v>20</v>
      </c>
      <c r="AD2335" t="s">
        <v>20</v>
      </c>
      <c r="AE2335" t="s">
        <v>20</v>
      </c>
      <c r="AF2335" t="s">
        <v>20</v>
      </c>
      <c r="AG2335" t="s">
        <v>20</v>
      </c>
      <c r="AH2335">
        <v>0</v>
      </c>
      <c r="AI2335">
        <v>0</v>
      </c>
      <c r="AK2335">
        <v>1</v>
      </c>
      <c r="AL2335">
        <v>0</v>
      </c>
      <c r="AM2335">
        <v>2</v>
      </c>
      <c r="AN2335">
        <v>0</v>
      </c>
      <c r="AO2335">
        <v>0</v>
      </c>
      <c r="AQ2335">
        <v>1</v>
      </c>
      <c r="AR2335">
        <v>2</v>
      </c>
      <c r="AS2335">
        <v>1</v>
      </c>
      <c r="AT2335">
        <v>1</v>
      </c>
      <c r="AU2335">
        <v>2</v>
      </c>
      <c r="AV2335">
        <v>0</v>
      </c>
      <c r="AW2335" t="s">
        <v>1382</v>
      </c>
      <c r="AX2335" t="s">
        <v>1382</v>
      </c>
      <c r="BA2335" s="14" t="s">
        <v>2768</v>
      </c>
      <c r="BB2335" s="6" t="s">
        <v>1505</v>
      </c>
      <c r="BC2335">
        <v>23561</v>
      </c>
      <c r="BE2335">
        <v>4354</v>
      </c>
      <c r="BG2335" s="9">
        <v>1376</v>
      </c>
      <c r="BI2335" t="s">
        <v>3146</v>
      </c>
    </row>
    <row r="2336" spans="1:61" x14ac:dyDescent="0.25">
      <c r="A2336" s="23" t="s">
        <v>658</v>
      </c>
      <c r="B2336" t="s">
        <v>775</v>
      </c>
      <c r="C2336" t="str">
        <f>VLOOKUP(Tabelle1[[#This Row],[bank_name]],list_all_banks!$B$1:$C$691,2,FALSE)</f>
        <v>FR552120222</v>
      </c>
      <c r="D2336" s="6" t="s">
        <v>776</v>
      </c>
      <c r="E2336" s="42" t="str">
        <f t="shared" si="36"/>
        <v>31.12.2014</v>
      </c>
      <c r="F2336">
        <v>2014</v>
      </c>
      <c r="G2336">
        <v>1</v>
      </c>
      <c r="H2336">
        <v>1</v>
      </c>
      <c r="I2336" t="s">
        <v>1382</v>
      </c>
      <c r="J2336">
        <v>2</v>
      </c>
      <c r="K2336" t="s">
        <v>1366</v>
      </c>
      <c r="L2336">
        <v>1</v>
      </c>
      <c r="M2336" t="s">
        <v>14</v>
      </c>
      <c r="N2336" t="s">
        <v>19</v>
      </c>
      <c r="P2336">
        <v>1</v>
      </c>
      <c r="Q2336">
        <v>0</v>
      </c>
      <c r="R2336">
        <v>1</v>
      </c>
      <c r="S2336">
        <v>0</v>
      </c>
      <c r="U2336">
        <v>0</v>
      </c>
      <c r="V2336">
        <v>0</v>
      </c>
      <c r="W2336" t="s">
        <v>20</v>
      </c>
      <c r="Y2336" t="s">
        <v>1165</v>
      </c>
      <c r="Z2336" t="s">
        <v>20</v>
      </c>
      <c r="AA2336" t="s">
        <v>20</v>
      </c>
      <c r="AB2336">
        <v>1</v>
      </c>
      <c r="AC2336" t="s">
        <v>20</v>
      </c>
      <c r="AD2336" t="s">
        <v>20</v>
      </c>
      <c r="AE2336" t="s">
        <v>20</v>
      </c>
      <c r="AF2336" t="s">
        <v>20</v>
      </c>
      <c r="AG2336" t="s">
        <v>20</v>
      </c>
      <c r="AH2336">
        <v>0</v>
      </c>
      <c r="AI2336">
        <v>0</v>
      </c>
      <c r="AK2336">
        <v>1</v>
      </c>
      <c r="AL2336">
        <v>0</v>
      </c>
      <c r="AM2336">
        <v>2</v>
      </c>
      <c r="AN2336">
        <v>0</v>
      </c>
      <c r="AO2336">
        <v>0</v>
      </c>
      <c r="AQ2336">
        <v>1</v>
      </c>
      <c r="AR2336">
        <v>2</v>
      </c>
      <c r="AS2336">
        <v>1</v>
      </c>
      <c r="AT2336">
        <v>1</v>
      </c>
      <c r="AU2336">
        <v>2</v>
      </c>
      <c r="AV2336">
        <v>0</v>
      </c>
      <c r="AW2336" t="s">
        <v>1382</v>
      </c>
      <c r="AX2336" t="s">
        <v>1382</v>
      </c>
      <c r="BA2336" s="14" t="s">
        <v>2768</v>
      </c>
      <c r="BB2336" s="6" t="s">
        <v>1505</v>
      </c>
      <c r="BC2336">
        <v>23561</v>
      </c>
      <c r="BE2336">
        <v>4354</v>
      </c>
      <c r="BG2336" s="9">
        <v>1376</v>
      </c>
      <c r="BI2336" t="s">
        <v>3146</v>
      </c>
    </row>
    <row r="2337" spans="1:61" x14ac:dyDescent="0.25">
      <c r="A2337" s="23" t="s">
        <v>658</v>
      </c>
      <c r="B2337" t="s">
        <v>775</v>
      </c>
      <c r="C2337" t="str">
        <f>VLOOKUP(Tabelle1[[#This Row],[bank_name]],list_all_banks!$B$1:$C$691,2,FALSE)</f>
        <v>FR552120222</v>
      </c>
      <c r="D2337" s="6" t="s">
        <v>776</v>
      </c>
      <c r="E2337" s="42" t="str">
        <f t="shared" si="36"/>
        <v>31.12.2014</v>
      </c>
      <c r="F2337">
        <v>2014</v>
      </c>
      <c r="G2337">
        <v>1</v>
      </c>
      <c r="H2337">
        <v>1</v>
      </c>
      <c r="I2337" t="s">
        <v>1382</v>
      </c>
      <c r="J2337">
        <v>2</v>
      </c>
      <c r="K2337" t="s">
        <v>1366</v>
      </c>
      <c r="L2337">
        <v>1</v>
      </c>
      <c r="M2337" t="s">
        <v>14</v>
      </c>
      <c r="N2337" t="s">
        <v>19</v>
      </c>
      <c r="P2337">
        <v>1</v>
      </c>
      <c r="Q2337">
        <v>0</v>
      </c>
      <c r="R2337">
        <v>1</v>
      </c>
      <c r="S2337">
        <v>0</v>
      </c>
      <c r="U2337">
        <v>0</v>
      </c>
      <c r="V2337">
        <v>0</v>
      </c>
      <c r="W2337" t="s">
        <v>20</v>
      </c>
      <c r="Y2337" t="s">
        <v>1170</v>
      </c>
      <c r="Z2337">
        <v>834</v>
      </c>
      <c r="AA2337">
        <v>1275</v>
      </c>
      <c r="AB2337">
        <v>590</v>
      </c>
      <c r="AC2337" t="s">
        <v>20</v>
      </c>
      <c r="AD2337">
        <v>96</v>
      </c>
      <c r="AE2337">
        <v>26</v>
      </c>
      <c r="AF2337" t="s">
        <v>20</v>
      </c>
      <c r="AG2337" t="s">
        <v>20</v>
      </c>
      <c r="AH2337">
        <v>0</v>
      </c>
      <c r="AI2337">
        <v>0</v>
      </c>
      <c r="AK2337">
        <v>1</v>
      </c>
      <c r="AL2337">
        <v>0</v>
      </c>
      <c r="AM2337">
        <v>2</v>
      </c>
      <c r="AN2337">
        <v>0</v>
      </c>
      <c r="AO2337">
        <v>0</v>
      </c>
      <c r="AQ2337">
        <v>1</v>
      </c>
      <c r="AR2337">
        <v>2</v>
      </c>
      <c r="AS2337">
        <v>1</v>
      </c>
      <c r="AT2337">
        <v>1</v>
      </c>
      <c r="AU2337">
        <v>2</v>
      </c>
      <c r="AV2337">
        <v>0</v>
      </c>
      <c r="AW2337" t="s">
        <v>1382</v>
      </c>
      <c r="AX2337" t="s">
        <v>1382</v>
      </c>
      <c r="BA2337" s="14" t="s">
        <v>2768</v>
      </c>
      <c r="BB2337" s="6" t="s">
        <v>1505</v>
      </c>
      <c r="BC2337">
        <v>23561</v>
      </c>
      <c r="BE2337">
        <v>4354</v>
      </c>
      <c r="BG2337" s="9">
        <v>1376</v>
      </c>
      <c r="BI2337" t="s">
        <v>3146</v>
      </c>
    </row>
    <row r="2338" spans="1:61" x14ac:dyDescent="0.25">
      <c r="A2338" s="23" t="s">
        <v>658</v>
      </c>
      <c r="B2338" t="s">
        <v>775</v>
      </c>
      <c r="C2338" t="str">
        <f>VLOOKUP(Tabelle1[[#This Row],[bank_name]],list_all_banks!$B$1:$C$691,2,FALSE)</f>
        <v>FR552120222</v>
      </c>
      <c r="D2338" s="6" t="s">
        <v>776</v>
      </c>
      <c r="E2338" s="42" t="str">
        <f t="shared" si="36"/>
        <v>31.12.2014</v>
      </c>
      <c r="F2338">
        <v>2014</v>
      </c>
      <c r="G2338">
        <v>1</v>
      </c>
      <c r="H2338">
        <v>1</v>
      </c>
      <c r="I2338" t="s">
        <v>1382</v>
      </c>
      <c r="J2338">
        <v>2</v>
      </c>
      <c r="K2338" t="s">
        <v>1366</v>
      </c>
      <c r="L2338">
        <v>1</v>
      </c>
      <c r="M2338" t="s">
        <v>14</v>
      </c>
      <c r="N2338" t="s">
        <v>19</v>
      </c>
      <c r="P2338">
        <v>1</v>
      </c>
      <c r="Q2338">
        <v>0</v>
      </c>
      <c r="R2338">
        <v>1</v>
      </c>
      <c r="S2338">
        <v>0</v>
      </c>
      <c r="U2338">
        <v>0</v>
      </c>
      <c r="V2338">
        <v>0</v>
      </c>
      <c r="W2338" t="s">
        <v>20</v>
      </c>
      <c r="Y2338" t="s">
        <v>1768</v>
      </c>
      <c r="Z2338">
        <v>19</v>
      </c>
      <c r="AA2338">
        <v>375</v>
      </c>
      <c r="AB2338">
        <v>4</v>
      </c>
      <c r="AC2338" t="s">
        <v>20</v>
      </c>
      <c r="AD2338">
        <v>0</v>
      </c>
      <c r="AE2338">
        <v>0</v>
      </c>
      <c r="AF2338" t="s">
        <v>20</v>
      </c>
      <c r="AG2338" t="s">
        <v>20</v>
      </c>
      <c r="AH2338">
        <v>0</v>
      </c>
      <c r="AI2338">
        <v>0</v>
      </c>
      <c r="AK2338">
        <v>1</v>
      </c>
      <c r="AL2338">
        <v>0</v>
      </c>
      <c r="AM2338">
        <v>2</v>
      </c>
      <c r="AN2338">
        <v>0</v>
      </c>
      <c r="AO2338">
        <v>0</v>
      </c>
      <c r="AQ2338">
        <v>1</v>
      </c>
      <c r="AR2338">
        <v>2</v>
      </c>
      <c r="AS2338">
        <v>1</v>
      </c>
      <c r="AT2338">
        <v>1</v>
      </c>
      <c r="AU2338">
        <v>2</v>
      </c>
      <c r="AV2338">
        <v>0</v>
      </c>
      <c r="AW2338" t="s">
        <v>1382</v>
      </c>
      <c r="AX2338" t="s">
        <v>1382</v>
      </c>
      <c r="BA2338" s="14" t="s">
        <v>2768</v>
      </c>
      <c r="BB2338" s="6" t="s">
        <v>1505</v>
      </c>
      <c r="BC2338">
        <v>23561</v>
      </c>
      <c r="BE2338">
        <v>4354</v>
      </c>
      <c r="BG2338" s="9">
        <v>1376</v>
      </c>
      <c r="BI2338" t="s">
        <v>3146</v>
      </c>
    </row>
    <row r="2339" spans="1:61" x14ac:dyDescent="0.25">
      <c r="A2339" s="23" t="s">
        <v>658</v>
      </c>
      <c r="B2339" t="s">
        <v>775</v>
      </c>
      <c r="C2339" t="str">
        <f>VLOOKUP(Tabelle1[[#This Row],[bank_name]],list_all_banks!$B$1:$C$691,2,FALSE)</f>
        <v>FR552120222</v>
      </c>
      <c r="D2339" s="6" t="s">
        <v>776</v>
      </c>
      <c r="E2339" s="42" t="str">
        <f t="shared" si="36"/>
        <v>31.12.2014</v>
      </c>
      <c r="F2339">
        <v>2014</v>
      </c>
      <c r="G2339">
        <v>1</v>
      </c>
      <c r="H2339">
        <v>1</v>
      </c>
      <c r="I2339" t="s">
        <v>1382</v>
      </c>
      <c r="J2339">
        <v>2</v>
      </c>
      <c r="K2339" t="s">
        <v>1366</v>
      </c>
      <c r="L2339">
        <v>1</v>
      </c>
      <c r="M2339" t="s">
        <v>14</v>
      </c>
      <c r="N2339" t="s">
        <v>19</v>
      </c>
      <c r="P2339">
        <v>1</v>
      </c>
      <c r="Q2339">
        <v>0</v>
      </c>
      <c r="R2339">
        <v>1</v>
      </c>
      <c r="S2339">
        <v>0</v>
      </c>
      <c r="U2339">
        <v>0</v>
      </c>
      <c r="V2339">
        <v>0</v>
      </c>
      <c r="W2339" t="s">
        <v>20</v>
      </c>
      <c r="Y2339" t="s">
        <v>1748</v>
      </c>
      <c r="Z2339">
        <v>44</v>
      </c>
      <c r="AA2339">
        <v>805</v>
      </c>
      <c r="AB2339">
        <v>19</v>
      </c>
      <c r="AC2339" t="s">
        <v>20</v>
      </c>
      <c r="AD2339">
        <v>4</v>
      </c>
      <c r="AE2339">
        <v>0</v>
      </c>
      <c r="AF2339" t="s">
        <v>20</v>
      </c>
      <c r="AG2339" t="s">
        <v>20</v>
      </c>
      <c r="AH2339">
        <v>0</v>
      </c>
      <c r="AI2339">
        <v>0</v>
      </c>
      <c r="AK2339">
        <v>1</v>
      </c>
      <c r="AL2339">
        <v>0</v>
      </c>
      <c r="AM2339">
        <v>2</v>
      </c>
      <c r="AN2339">
        <v>0</v>
      </c>
      <c r="AO2339">
        <v>0</v>
      </c>
      <c r="AQ2339">
        <v>1</v>
      </c>
      <c r="AR2339">
        <v>2</v>
      </c>
      <c r="AS2339">
        <v>1</v>
      </c>
      <c r="AT2339">
        <v>1</v>
      </c>
      <c r="AU2339">
        <v>2</v>
      </c>
      <c r="AV2339">
        <v>0</v>
      </c>
      <c r="AW2339" t="s">
        <v>1382</v>
      </c>
      <c r="AX2339" t="s">
        <v>1382</v>
      </c>
      <c r="BA2339" s="14" t="s">
        <v>2768</v>
      </c>
      <c r="BB2339" s="6" t="s">
        <v>1505</v>
      </c>
      <c r="BC2339">
        <v>23561</v>
      </c>
      <c r="BE2339">
        <v>4354</v>
      </c>
      <c r="BG2339" s="9">
        <v>1376</v>
      </c>
      <c r="BI2339" t="s">
        <v>3146</v>
      </c>
    </row>
    <row r="2340" spans="1:61" x14ac:dyDescent="0.25">
      <c r="A2340" s="51" t="s">
        <v>658</v>
      </c>
      <c r="B2340" s="9" t="s">
        <v>775</v>
      </c>
      <c r="C2340" s="9" t="str">
        <f>VLOOKUP(Tabelle1[[#This Row],[bank_name]],list_all_banks!$B$1:$C$691,2,FALSE)</f>
        <v>FR552120222</v>
      </c>
      <c r="D2340" s="6" t="s">
        <v>776</v>
      </c>
      <c r="E2340" s="42" t="str">
        <f t="shared" si="36"/>
        <v>31.12.2014</v>
      </c>
      <c r="F2340" s="9">
        <v>2014</v>
      </c>
      <c r="G2340" s="9">
        <v>1</v>
      </c>
      <c r="H2340" s="9">
        <v>1</v>
      </c>
      <c r="I2340" s="9" t="s">
        <v>1382</v>
      </c>
      <c r="J2340" s="9">
        <v>2</v>
      </c>
      <c r="K2340" s="9" t="s">
        <v>1366</v>
      </c>
      <c r="L2340" s="9">
        <v>1</v>
      </c>
      <c r="M2340" s="9" t="s">
        <v>14</v>
      </c>
      <c r="N2340" s="9" t="s">
        <v>19</v>
      </c>
      <c r="P2340" s="9">
        <v>1</v>
      </c>
      <c r="Q2340" s="9">
        <v>0</v>
      </c>
      <c r="R2340" s="9">
        <v>1</v>
      </c>
      <c r="S2340" s="9">
        <v>0</v>
      </c>
      <c r="U2340" s="9">
        <v>0</v>
      </c>
      <c r="V2340" s="9">
        <v>0</v>
      </c>
      <c r="W2340" s="9" t="s">
        <v>20</v>
      </c>
      <c r="Y2340" s="9" t="s">
        <v>1218</v>
      </c>
      <c r="Z2340" s="9">
        <v>0</v>
      </c>
      <c r="AA2340" s="9">
        <v>0</v>
      </c>
      <c r="AB2340" s="9">
        <v>0</v>
      </c>
      <c r="AC2340" s="9" t="s">
        <v>20</v>
      </c>
      <c r="AD2340" s="9">
        <v>0</v>
      </c>
      <c r="AE2340" s="9">
        <v>0</v>
      </c>
      <c r="AF2340" s="9" t="s">
        <v>20</v>
      </c>
      <c r="AG2340" s="9" t="s">
        <v>20</v>
      </c>
      <c r="AH2340" s="9">
        <v>0</v>
      </c>
      <c r="AI2340" s="9">
        <v>0</v>
      </c>
      <c r="AK2340" s="9">
        <v>1</v>
      </c>
      <c r="AL2340" s="9">
        <v>0</v>
      </c>
      <c r="AM2340" s="9">
        <v>2</v>
      </c>
      <c r="AN2340" s="9">
        <v>0</v>
      </c>
      <c r="AO2340" s="9">
        <v>0</v>
      </c>
      <c r="AQ2340" s="9">
        <v>1</v>
      </c>
      <c r="AR2340" s="9">
        <v>2</v>
      </c>
      <c r="AS2340" s="9">
        <v>1</v>
      </c>
      <c r="AT2340" s="9">
        <v>1</v>
      </c>
      <c r="AU2340" s="9">
        <v>2</v>
      </c>
      <c r="AV2340" s="9">
        <v>0</v>
      </c>
      <c r="AW2340" s="9" t="s">
        <v>1382</v>
      </c>
      <c r="AX2340" s="9" t="s">
        <v>1382</v>
      </c>
      <c r="BA2340" s="63" t="s">
        <v>2768</v>
      </c>
      <c r="BB2340" s="6" t="s">
        <v>1505</v>
      </c>
      <c r="BC2340">
        <v>23561</v>
      </c>
      <c r="BE2340">
        <v>4354</v>
      </c>
      <c r="BG2340" s="9">
        <v>1376</v>
      </c>
      <c r="BI2340" t="s">
        <v>3146</v>
      </c>
    </row>
    <row r="2341" spans="1:61" x14ac:dyDescent="0.25">
      <c r="A2341" s="23" t="s">
        <v>658</v>
      </c>
      <c r="B2341" s="9" t="s">
        <v>775</v>
      </c>
      <c r="C2341" t="str">
        <f>VLOOKUP(Tabelle1[[#This Row],[bank_name]],list_all_banks!$B$1:$C$691,2,FALSE)</f>
        <v>FR552120222</v>
      </c>
      <c r="D2341" s="6" t="s">
        <v>776</v>
      </c>
      <c r="E2341" s="42" t="str">
        <f t="shared" si="36"/>
        <v>31.12.2014</v>
      </c>
      <c r="F2341">
        <v>2014</v>
      </c>
      <c r="G2341">
        <v>1</v>
      </c>
      <c r="H2341">
        <v>1</v>
      </c>
      <c r="I2341" t="s">
        <v>1382</v>
      </c>
      <c r="J2341">
        <v>2</v>
      </c>
      <c r="K2341" t="s">
        <v>1366</v>
      </c>
      <c r="L2341">
        <v>1</v>
      </c>
      <c r="M2341" t="s">
        <v>14</v>
      </c>
      <c r="N2341" t="s">
        <v>19</v>
      </c>
      <c r="P2341">
        <v>1</v>
      </c>
      <c r="Q2341">
        <v>0</v>
      </c>
      <c r="R2341">
        <v>1</v>
      </c>
      <c r="S2341">
        <v>0</v>
      </c>
      <c r="U2341">
        <v>0</v>
      </c>
      <c r="V2341">
        <v>0</v>
      </c>
      <c r="W2341" t="s">
        <v>20</v>
      </c>
      <c r="Y2341" t="s">
        <v>1682</v>
      </c>
      <c r="Z2341">
        <v>436</v>
      </c>
      <c r="AA2341">
        <v>3778</v>
      </c>
      <c r="AB2341">
        <v>130</v>
      </c>
      <c r="AC2341" t="s">
        <v>20</v>
      </c>
      <c r="AD2341">
        <v>59</v>
      </c>
      <c r="AE2341">
        <v>-10</v>
      </c>
      <c r="AF2341" t="s">
        <v>20</v>
      </c>
      <c r="AG2341" t="s">
        <v>20</v>
      </c>
      <c r="AH2341">
        <v>0</v>
      </c>
      <c r="AI2341">
        <v>0</v>
      </c>
      <c r="AK2341">
        <v>1</v>
      </c>
      <c r="AL2341">
        <v>0</v>
      </c>
      <c r="AM2341">
        <v>2</v>
      </c>
      <c r="AN2341">
        <v>0</v>
      </c>
      <c r="AO2341">
        <v>0</v>
      </c>
      <c r="AQ2341">
        <v>1</v>
      </c>
      <c r="AR2341">
        <v>2</v>
      </c>
      <c r="AS2341">
        <v>1</v>
      </c>
      <c r="AT2341">
        <v>1</v>
      </c>
      <c r="AU2341">
        <v>2</v>
      </c>
      <c r="AV2341">
        <v>0</v>
      </c>
      <c r="AW2341" t="s">
        <v>1382</v>
      </c>
      <c r="AX2341" t="s">
        <v>1382</v>
      </c>
      <c r="BA2341" s="14" t="s">
        <v>2768</v>
      </c>
      <c r="BB2341" s="6" t="s">
        <v>1505</v>
      </c>
      <c r="BC2341">
        <v>23561</v>
      </c>
      <c r="BE2341">
        <v>4354</v>
      </c>
      <c r="BG2341" s="9">
        <v>1376</v>
      </c>
      <c r="BI2341" t="s">
        <v>3146</v>
      </c>
    </row>
    <row r="2342" spans="1:61" x14ac:dyDescent="0.25">
      <c r="A2342" s="51" t="s">
        <v>658</v>
      </c>
      <c r="B2342" t="s">
        <v>775</v>
      </c>
      <c r="C2342" s="9" t="str">
        <f>VLOOKUP(Tabelle1[[#This Row],[bank_name]],list_all_banks!$B$1:$C$691,2,FALSE)</f>
        <v>FR552120222</v>
      </c>
      <c r="D2342" s="6" t="s">
        <v>776</v>
      </c>
      <c r="E2342" s="42" t="str">
        <f t="shared" si="36"/>
        <v>31.12.2014</v>
      </c>
      <c r="F2342" s="9">
        <v>2014</v>
      </c>
      <c r="G2342" s="9">
        <v>1</v>
      </c>
      <c r="H2342" s="9">
        <v>1</v>
      </c>
      <c r="I2342" s="9" t="s">
        <v>1382</v>
      </c>
      <c r="J2342" s="9">
        <v>2</v>
      </c>
      <c r="K2342" s="9" t="s">
        <v>1366</v>
      </c>
      <c r="L2342" s="9">
        <v>1</v>
      </c>
      <c r="M2342" s="9" t="s">
        <v>14</v>
      </c>
      <c r="N2342" s="9" t="s">
        <v>19</v>
      </c>
      <c r="P2342" s="9">
        <v>1</v>
      </c>
      <c r="Q2342" s="9">
        <v>0</v>
      </c>
      <c r="R2342" s="9">
        <v>1</v>
      </c>
      <c r="S2342" s="9">
        <v>0</v>
      </c>
      <c r="U2342" s="9">
        <v>0</v>
      </c>
      <c r="V2342" s="9">
        <v>0</v>
      </c>
      <c r="W2342" s="9" t="s">
        <v>20</v>
      </c>
      <c r="Y2342" s="9" t="s">
        <v>1704</v>
      </c>
      <c r="Z2342" s="9" t="s">
        <v>20</v>
      </c>
      <c r="AA2342" s="9" t="s">
        <v>20</v>
      </c>
      <c r="AB2342" s="9">
        <v>0</v>
      </c>
      <c r="AC2342" s="9" t="s">
        <v>20</v>
      </c>
      <c r="AD2342" s="9" t="s">
        <v>20</v>
      </c>
      <c r="AE2342" s="9" t="s">
        <v>20</v>
      </c>
      <c r="AF2342" s="9" t="s">
        <v>20</v>
      </c>
      <c r="AG2342" s="9" t="s">
        <v>20</v>
      </c>
      <c r="AH2342" s="9">
        <v>0</v>
      </c>
      <c r="AI2342" s="9">
        <v>0</v>
      </c>
      <c r="AK2342" s="9">
        <v>1</v>
      </c>
      <c r="AL2342" s="9">
        <v>0</v>
      </c>
      <c r="AM2342" s="9">
        <v>2</v>
      </c>
      <c r="AN2342" s="9">
        <v>0</v>
      </c>
      <c r="AO2342" s="9">
        <v>0</v>
      </c>
      <c r="AQ2342" s="9">
        <v>1</v>
      </c>
      <c r="AR2342" s="9">
        <v>2</v>
      </c>
      <c r="AS2342" s="9">
        <v>1</v>
      </c>
      <c r="AT2342" s="9">
        <v>1</v>
      </c>
      <c r="AU2342" s="9">
        <v>2</v>
      </c>
      <c r="AV2342" s="9">
        <v>0</v>
      </c>
      <c r="AW2342" s="9" t="s">
        <v>1382</v>
      </c>
      <c r="AX2342" s="9" t="s">
        <v>1382</v>
      </c>
      <c r="BA2342" s="63" t="s">
        <v>2768</v>
      </c>
      <c r="BB2342" s="6" t="s">
        <v>1505</v>
      </c>
      <c r="BC2342">
        <v>23561</v>
      </c>
      <c r="BE2342">
        <v>4354</v>
      </c>
      <c r="BG2342" s="9">
        <v>1376</v>
      </c>
      <c r="BI2342" t="s">
        <v>3146</v>
      </c>
    </row>
    <row r="2343" spans="1:61" x14ac:dyDescent="0.25">
      <c r="A2343" s="23" t="s">
        <v>658</v>
      </c>
      <c r="B2343" s="9" t="s">
        <v>775</v>
      </c>
      <c r="C2343" t="str">
        <f>VLOOKUP(Tabelle1[[#This Row],[bank_name]],list_all_banks!$B$1:$C$691,2,FALSE)</f>
        <v>FR552120222</v>
      </c>
      <c r="D2343" s="6" t="s">
        <v>776</v>
      </c>
      <c r="E2343" s="42" t="str">
        <f t="shared" si="36"/>
        <v>31.12.2014</v>
      </c>
      <c r="F2343">
        <v>2014</v>
      </c>
      <c r="G2343">
        <v>1</v>
      </c>
      <c r="H2343">
        <v>1</v>
      </c>
      <c r="I2343" t="s">
        <v>1382</v>
      </c>
      <c r="J2343">
        <v>2</v>
      </c>
      <c r="K2343" t="s">
        <v>1366</v>
      </c>
      <c r="L2343">
        <v>1</v>
      </c>
      <c r="M2343" t="s">
        <v>14</v>
      </c>
      <c r="N2343" t="s">
        <v>19</v>
      </c>
      <c r="P2343">
        <v>1</v>
      </c>
      <c r="Q2343">
        <v>0</v>
      </c>
      <c r="R2343">
        <v>1</v>
      </c>
      <c r="S2343">
        <v>0</v>
      </c>
      <c r="U2343">
        <v>0</v>
      </c>
      <c r="V2343">
        <v>0</v>
      </c>
      <c r="W2343" t="s">
        <v>20</v>
      </c>
      <c r="Y2343" t="s">
        <v>1683</v>
      </c>
      <c r="Z2343">
        <v>8</v>
      </c>
      <c r="AA2343">
        <v>90</v>
      </c>
      <c r="AB2343">
        <v>2</v>
      </c>
      <c r="AC2343" t="s">
        <v>20</v>
      </c>
      <c r="AD2343">
        <v>-1</v>
      </c>
      <c r="AE2343">
        <v>0</v>
      </c>
      <c r="AF2343" t="s">
        <v>20</v>
      </c>
      <c r="AG2343" t="s">
        <v>20</v>
      </c>
      <c r="AH2343">
        <v>0</v>
      </c>
      <c r="AI2343">
        <v>0</v>
      </c>
      <c r="AK2343">
        <v>1</v>
      </c>
      <c r="AL2343">
        <v>0</v>
      </c>
      <c r="AM2343">
        <v>2</v>
      </c>
      <c r="AN2343">
        <v>0</v>
      </c>
      <c r="AO2343">
        <v>0</v>
      </c>
      <c r="AQ2343">
        <v>1</v>
      </c>
      <c r="AR2343">
        <v>2</v>
      </c>
      <c r="AS2343">
        <v>1</v>
      </c>
      <c r="AT2343">
        <v>1</v>
      </c>
      <c r="AU2343">
        <v>2</v>
      </c>
      <c r="AV2343">
        <v>0</v>
      </c>
      <c r="AW2343" t="s">
        <v>1382</v>
      </c>
      <c r="AX2343" t="s">
        <v>1382</v>
      </c>
      <c r="BA2343" s="14" t="s">
        <v>2768</v>
      </c>
      <c r="BB2343" s="6" t="s">
        <v>1505</v>
      </c>
      <c r="BC2343">
        <v>23561</v>
      </c>
      <c r="BE2343">
        <v>4354</v>
      </c>
      <c r="BG2343" s="9">
        <v>1376</v>
      </c>
      <c r="BI2343" t="s">
        <v>3146</v>
      </c>
    </row>
    <row r="2344" spans="1:61" x14ac:dyDescent="0.25">
      <c r="A2344" s="23" t="s">
        <v>658</v>
      </c>
      <c r="B2344" t="s">
        <v>775</v>
      </c>
      <c r="C2344" t="str">
        <f>VLOOKUP(Tabelle1[[#This Row],[bank_name]],list_all_banks!$B$1:$C$691,2,FALSE)</f>
        <v>FR552120222</v>
      </c>
      <c r="D2344" s="6" t="s">
        <v>776</v>
      </c>
      <c r="E2344" s="42" t="str">
        <f t="shared" si="36"/>
        <v>31.12.2014</v>
      </c>
      <c r="F2344">
        <v>2014</v>
      </c>
      <c r="G2344">
        <v>1</v>
      </c>
      <c r="H2344">
        <v>1</v>
      </c>
      <c r="I2344" t="s">
        <v>1382</v>
      </c>
      <c r="J2344">
        <v>2</v>
      </c>
      <c r="K2344" t="s">
        <v>1366</v>
      </c>
      <c r="L2344">
        <v>1</v>
      </c>
      <c r="M2344" t="s">
        <v>14</v>
      </c>
      <c r="N2344" t="s">
        <v>19</v>
      </c>
      <c r="P2344">
        <v>1</v>
      </c>
      <c r="Q2344">
        <v>0</v>
      </c>
      <c r="R2344">
        <v>1</v>
      </c>
      <c r="S2344">
        <v>0</v>
      </c>
      <c r="U2344">
        <v>0</v>
      </c>
      <c r="V2344">
        <v>0</v>
      </c>
      <c r="W2344" t="s">
        <v>20</v>
      </c>
      <c r="Y2344" t="s">
        <v>1769</v>
      </c>
      <c r="Z2344">
        <v>22</v>
      </c>
      <c r="AA2344">
        <v>736</v>
      </c>
      <c r="AB2344">
        <v>6</v>
      </c>
      <c r="AC2344" t="s">
        <v>20</v>
      </c>
      <c r="AD2344">
        <v>1</v>
      </c>
      <c r="AE2344">
        <v>0</v>
      </c>
      <c r="AF2344" t="s">
        <v>20</v>
      </c>
      <c r="AG2344" t="s">
        <v>20</v>
      </c>
      <c r="AH2344">
        <v>0</v>
      </c>
      <c r="AI2344">
        <v>0</v>
      </c>
      <c r="AK2344">
        <v>1</v>
      </c>
      <c r="AL2344">
        <v>0</v>
      </c>
      <c r="AM2344">
        <v>2</v>
      </c>
      <c r="AN2344">
        <v>0</v>
      </c>
      <c r="AO2344">
        <v>0</v>
      </c>
      <c r="AQ2344">
        <v>1</v>
      </c>
      <c r="AR2344">
        <v>2</v>
      </c>
      <c r="AS2344">
        <v>1</v>
      </c>
      <c r="AT2344">
        <v>1</v>
      </c>
      <c r="AU2344">
        <v>2</v>
      </c>
      <c r="AV2344">
        <v>0</v>
      </c>
      <c r="AW2344" t="s">
        <v>1382</v>
      </c>
      <c r="AX2344" t="s">
        <v>1382</v>
      </c>
      <c r="BA2344" s="14" t="s">
        <v>2768</v>
      </c>
      <c r="BB2344" s="6" t="s">
        <v>1505</v>
      </c>
      <c r="BC2344">
        <v>23561</v>
      </c>
      <c r="BE2344">
        <v>4354</v>
      </c>
      <c r="BG2344" s="9">
        <v>1376</v>
      </c>
      <c r="BI2344" t="s">
        <v>3146</v>
      </c>
    </row>
    <row r="2345" spans="1:61" x14ac:dyDescent="0.25">
      <c r="A2345" s="23" t="s">
        <v>658</v>
      </c>
      <c r="B2345" t="s">
        <v>775</v>
      </c>
      <c r="C2345" t="str">
        <f>VLOOKUP(Tabelle1[[#This Row],[bank_name]],list_all_banks!$B$1:$C$691,2,FALSE)</f>
        <v>FR552120222</v>
      </c>
      <c r="D2345" s="6" t="s">
        <v>776</v>
      </c>
      <c r="E2345" s="42" t="str">
        <f t="shared" si="36"/>
        <v>31.12.2014</v>
      </c>
      <c r="F2345">
        <v>2014</v>
      </c>
      <c r="G2345">
        <v>1</v>
      </c>
      <c r="H2345">
        <v>1</v>
      </c>
      <c r="I2345" t="s">
        <v>1382</v>
      </c>
      <c r="J2345">
        <v>2</v>
      </c>
      <c r="K2345" t="s">
        <v>1366</v>
      </c>
      <c r="L2345">
        <v>1</v>
      </c>
      <c r="M2345" t="s">
        <v>14</v>
      </c>
      <c r="N2345" t="s">
        <v>19</v>
      </c>
      <c r="P2345">
        <v>1</v>
      </c>
      <c r="Q2345">
        <v>0</v>
      </c>
      <c r="R2345">
        <v>1</v>
      </c>
      <c r="S2345">
        <v>0</v>
      </c>
      <c r="U2345">
        <v>0</v>
      </c>
      <c r="V2345">
        <v>0</v>
      </c>
      <c r="W2345" t="s">
        <v>20</v>
      </c>
      <c r="Y2345" t="s">
        <v>1658</v>
      </c>
      <c r="Z2345">
        <v>140</v>
      </c>
      <c r="AA2345">
        <v>315</v>
      </c>
      <c r="AB2345">
        <v>63</v>
      </c>
      <c r="AC2345" t="s">
        <v>20</v>
      </c>
      <c r="AD2345">
        <v>21</v>
      </c>
      <c r="AE2345" t="s">
        <v>20</v>
      </c>
      <c r="AF2345" t="s">
        <v>20</v>
      </c>
      <c r="AG2345" t="s">
        <v>20</v>
      </c>
      <c r="AH2345">
        <v>0</v>
      </c>
      <c r="AI2345">
        <v>0</v>
      </c>
      <c r="AK2345">
        <v>1</v>
      </c>
      <c r="AL2345">
        <v>0</v>
      </c>
      <c r="AM2345">
        <v>2</v>
      </c>
      <c r="AN2345">
        <v>0</v>
      </c>
      <c r="AO2345">
        <v>0</v>
      </c>
      <c r="AQ2345">
        <v>1</v>
      </c>
      <c r="AR2345">
        <v>2</v>
      </c>
      <c r="AS2345">
        <v>1</v>
      </c>
      <c r="AT2345">
        <v>1</v>
      </c>
      <c r="AU2345">
        <v>2</v>
      </c>
      <c r="AV2345">
        <v>0</v>
      </c>
      <c r="AW2345" t="s">
        <v>1382</v>
      </c>
      <c r="AX2345" t="s">
        <v>1382</v>
      </c>
      <c r="BA2345" s="14" t="s">
        <v>2768</v>
      </c>
      <c r="BB2345" s="6" t="s">
        <v>1505</v>
      </c>
      <c r="BC2345">
        <v>23561</v>
      </c>
      <c r="BE2345">
        <v>4354</v>
      </c>
      <c r="BG2345" s="9">
        <v>1376</v>
      </c>
      <c r="BI2345" t="s">
        <v>3146</v>
      </c>
    </row>
    <row r="2346" spans="1:61" x14ac:dyDescent="0.25">
      <c r="A2346" s="51" t="s">
        <v>658</v>
      </c>
      <c r="B2346" s="9" t="s">
        <v>775</v>
      </c>
      <c r="C2346" s="9" t="str">
        <f>VLOOKUP(Tabelle1[[#This Row],[bank_name]],list_all_banks!$B$1:$C$691,2,FALSE)</f>
        <v>FR552120222</v>
      </c>
      <c r="D2346" s="6" t="s">
        <v>776</v>
      </c>
      <c r="E2346" s="42" t="str">
        <f t="shared" si="36"/>
        <v>31.12.2014</v>
      </c>
      <c r="F2346" s="9">
        <v>2014</v>
      </c>
      <c r="G2346" s="9">
        <v>1</v>
      </c>
      <c r="H2346" s="9">
        <v>1</v>
      </c>
      <c r="I2346" s="9" t="s">
        <v>1382</v>
      </c>
      <c r="J2346" s="9">
        <v>2</v>
      </c>
      <c r="K2346" s="9" t="s">
        <v>1366</v>
      </c>
      <c r="L2346" s="9">
        <v>1</v>
      </c>
      <c r="M2346" s="9" t="s">
        <v>14</v>
      </c>
      <c r="N2346" s="9" t="s">
        <v>19</v>
      </c>
      <c r="P2346" s="9">
        <v>1</v>
      </c>
      <c r="Q2346" s="9">
        <v>0</v>
      </c>
      <c r="R2346" s="9">
        <v>1</v>
      </c>
      <c r="S2346" s="9">
        <v>0</v>
      </c>
      <c r="U2346" s="9">
        <v>0</v>
      </c>
      <c r="V2346" s="9">
        <v>0</v>
      </c>
      <c r="W2346" s="9" t="s">
        <v>20</v>
      </c>
      <c r="Y2346" s="9" t="s">
        <v>1770</v>
      </c>
      <c r="Z2346" s="9">
        <v>21</v>
      </c>
      <c r="AA2346" s="9">
        <v>258</v>
      </c>
      <c r="AB2346" s="9">
        <v>6</v>
      </c>
      <c r="AC2346" s="9" t="s">
        <v>20</v>
      </c>
      <c r="AD2346" s="9">
        <v>1</v>
      </c>
      <c r="AE2346" s="9">
        <v>0</v>
      </c>
      <c r="AF2346" s="9" t="s">
        <v>20</v>
      </c>
      <c r="AG2346" s="9" t="s">
        <v>20</v>
      </c>
      <c r="AH2346" s="9">
        <v>0</v>
      </c>
      <c r="AI2346" s="9">
        <v>0</v>
      </c>
      <c r="AK2346" s="9">
        <v>1</v>
      </c>
      <c r="AL2346" s="9">
        <v>0</v>
      </c>
      <c r="AM2346" s="9">
        <v>2</v>
      </c>
      <c r="AN2346" s="9">
        <v>0</v>
      </c>
      <c r="AO2346" s="9">
        <v>0</v>
      </c>
      <c r="AQ2346" s="9">
        <v>1</v>
      </c>
      <c r="AR2346" s="9">
        <v>2</v>
      </c>
      <c r="AS2346" s="9">
        <v>1</v>
      </c>
      <c r="AT2346" s="9">
        <v>1</v>
      </c>
      <c r="AU2346" s="9">
        <v>2</v>
      </c>
      <c r="AV2346" s="9">
        <v>0</v>
      </c>
      <c r="AW2346" s="9" t="s">
        <v>1382</v>
      </c>
      <c r="AX2346" s="9" t="s">
        <v>1382</v>
      </c>
      <c r="BA2346" s="63" t="s">
        <v>2768</v>
      </c>
      <c r="BB2346" s="6" t="s">
        <v>1505</v>
      </c>
      <c r="BC2346">
        <v>23561</v>
      </c>
      <c r="BE2346">
        <v>4354</v>
      </c>
      <c r="BG2346" s="9">
        <v>1376</v>
      </c>
      <c r="BI2346" t="s">
        <v>3146</v>
      </c>
    </row>
    <row r="2347" spans="1:61" x14ac:dyDescent="0.25">
      <c r="A2347" s="51" t="s">
        <v>658</v>
      </c>
      <c r="B2347" s="9" t="s">
        <v>775</v>
      </c>
      <c r="C2347" s="9" t="str">
        <f>VLOOKUP(Tabelle1[[#This Row],[bank_name]],list_all_banks!$B$1:$C$691,2,FALSE)</f>
        <v>FR552120222</v>
      </c>
      <c r="D2347" s="6" t="s">
        <v>776</v>
      </c>
      <c r="E2347" s="42" t="str">
        <f t="shared" si="36"/>
        <v>31.12.2014</v>
      </c>
      <c r="F2347" s="9">
        <v>2014</v>
      </c>
      <c r="G2347" s="9">
        <v>1</v>
      </c>
      <c r="H2347" s="9">
        <v>1</v>
      </c>
      <c r="I2347" s="9" t="s">
        <v>1382</v>
      </c>
      <c r="J2347" s="9">
        <v>2</v>
      </c>
      <c r="K2347" s="9" t="s">
        <v>1366</v>
      </c>
      <c r="L2347" s="9">
        <v>1</v>
      </c>
      <c r="M2347" s="9" t="s">
        <v>14</v>
      </c>
      <c r="N2347" s="9" t="s">
        <v>19</v>
      </c>
      <c r="P2347" s="9">
        <v>1</v>
      </c>
      <c r="Q2347" s="9">
        <v>0</v>
      </c>
      <c r="R2347" s="9">
        <v>1</v>
      </c>
      <c r="S2347" s="9">
        <v>0</v>
      </c>
      <c r="U2347" s="9">
        <v>0</v>
      </c>
      <c r="V2347" s="9">
        <v>0</v>
      </c>
      <c r="W2347" s="9" t="s">
        <v>20</v>
      </c>
      <c r="Y2347" s="9" t="s">
        <v>1672</v>
      </c>
      <c r="Z2347" s="9">
        <v>129</v>
      </c>
      <c r="AA2347" s="9">
        <v>328</v>
      </c>
      <c r="AB2347" s="9">
        <v>61</v>
      </c>
      <c r="AC2347" s="9" t="s">
        <v>20</v>
      </c>
      <c r="AD2347" s="9">
        <v>7</v>
      </c>
      <c r="AE2347" s="9">
        <v>6</v>
      </c>
      <c r="AF2347" s="9" t="s">
        <v>20</v>
      </c>
      <c r="AG2347" s="9" t="s">
        <v>20</v>
      </c>
      <c r="AH2347" s="9">
        <v>0</v>
      </c>
      <c r="AI2347" s="9">
        <v>0</v>
      </c>
      <c r="AK2347" s="9">
        <v>1</v>
      </c>
      <c r="AL2347" s="9">
        <v>0</v>
      </c>
      <c r="AM2347" s="9">
        <v>2</v>
      </c>
      <c r="AN2347" s="9">
        <v>0</v>
      </c>
      <c r="AO2347" s="9">
        <v>0</v>
      </c>
      <c r="AQ2347" s="9">
        <v>1</v>
      </c>
      <c r="AR2347" s="9">
        <v>2</v>
      </c>
      <c r="AS2347" s="9">
        <v>1</v>
      </c>
      <c r="AT2347" s="9">
        <v>1</v>
      </c>
      <c r="AU2347" s="9">
        <v>2</v>
      </c>
      <c r="AV2347" s="9">
        <v>0</v>
      </c>
      <c r="AW2347" s="9" t="s">
        <v>1382</v>
      </c>
      <c r="AX2347" s="9" t="s">
        <v>1382</v>
      </c>
      <c r="BA2347" s="63" t="s">
        <v>2768</v>
      </c>
      <c r="BB2347" s="6" t="s">
        <v>1505</v>
      </c>
      <c r="BC2347">
        <v>23561</v>
      </c>
      <c r="BE2347">
        <v>4354</v>
      </c>
      <c r="BG2347" s="9">
        <v>1376</v>
      </c>
      <c r="BI2347" t="s">
        <v>3146</v>
      </c>
    </row>
    <row r="2348" spans="1:61" x14ac:dyDescent="0.25">
      <c r="A2348" s="23" t="s">
        <v>658</v>
      </c>
      <c r="B2348" s="9" t="s">
        <v>775</v>
      </c>
      <c r="C2348" t="str">
        <f>VLOOKUP(Tabelle1[[#This Row],[bank_name]],list_all_banks!$B$1:$C$691,2,FALSE)</f>
        <v>FR552120222</v>
      </c>
      <c r="D2348" s="6" t="s">
        <v>776</v>
      </c>
      <c r="E2348" s="42" t="str">
        <f t="shared" si="36"/>
        <v>31.12.2014</v>
      </c>
      <c r="F2348">
        <v>2014</v>
      </c>
      <c r="G2348">
        <v>1</v>
      </c>
      <c r="H2348">
        <v>1</v>
      </c>
      <c r="I2348" t="s">
        <v>1382</v>
      </c>
      <c r="J2348">
        <v>2</v>
      </c>
      <c r="K2348" t="s">
        <v>1366</v>
      </c>
      <c r="L2348">
        <v>1</v>
      </c>
      <c r="M2348" t="s">
        <v>14</v>
      </c>
      <c r="N2348" t="s">
        <v>19</v>
      </c>
      <c r="P2348">
        <v>1</v>
      </c>
      <c r="Q2348">
        <v>0</v>
      </c>
      <c r="R2348">
        <v>1</v>
      </c>
      <c r="S2348">
        <v>0</v>
      </c>
      <c r="U2348">
        <v>0</v>
      </c>
      <c r="V2348">
        <v>0</v>
      </c>
      <c r="W2348" t="s">
        <v>20</v>
      </c>
      <c r="Y2348" t="s">
        <v>1753</v>
      </c>
      <c r="Z2348">
        <v>79</v>
      </c>
      <c r="AA2348">
        <v>312</v>
      </c>
      <c r="AB2348">
        <v>42</v>
      </c>
      <c r="AC2348" t="s">
        <v>20</v>
      </c>
      <c r="AD2348">
        <v>17</v>
      </c>
      <c r="AE2348">
        <v>-1</v>
      </c>
      <c r="AF2348" t="s">
        <v>20</v>
      </c>
      <c r="AG2348" t="s">
        <v>20</v>
      </c>
      <c r="AH2348">
        <v>0</v>
      </c>
      <c r="AI2348">
        <v>0</v>
      </c>
      <c r="AK2348">
        <v>1</v>
      </c>
      <c r="AL2348">
        <v>0</v>
      </c>
      <c r="AM2348">
        <v>2</v>
      </c>
      <c r="AN2348">
        <v>0</v>
      </c>
      <c r="AO2348">
        <v>0</v>
      </c>
      <c r="AQ2348">
        <v>1</v>
      </c>
      <c r="AR2348">
        <v>2</v>
      </c>
      <c r="AS2348">
        <v>1</v>
      </c>
      <c r="AT2348">
        <v>1</v>
      </c>
      <c r="AU2348">
        <v>2</v>
      </c>
      <c r="AV2348">
        <v>0</v>
      </c>
      <c r="AW2348" t="s">
        <v>1382</v>
      </c>
      <c r="AX2348" t="s">
        <v>1382</v>
      </c>
      <c r="BA2348" s="14" t="s">
        <v>2768</v>
      </c>
      <c r="BB2348" s="6" t="s">
        <v>1505</v>
      </c>
      <c r="BC2348">
        <v>23561</v>
      </c>
      <c r="BE2348">
        <v>4354</v>
      </c>
      <c r="BG2348" s="9">
        <v>1376</v>
      </c>
      <c r="BI2348" t="s">
        <v>3146</v>
      </c>
    </row>
    <row r="2349" spans="1:61" s="9" customFormat="1" x14ac:dyDescent="0.25">
      <c r="A2349" s="23" t="s">
        <v>658</v>
      </c>
      <c r="B2349" t="s">
        <v>775</v>
      </c>
      <c r="C2349" t="str">
        <f>VLOOKUP(Tabelle1[[#This Row],[bank_name]],list_all_banks!$B$1:$C$691,2,FALSE)</f>
        <v>FR552120222</v>
      </c>
      <c r="D2349" s="6" t="s">
        <v>776</v>
      </c>
      <c r="E2349" s="42" t="str">
        <f t="shared" si="36"/>
        <v>31.12.2014</v>
      </c>
      <c r="F2349">
        <v>2014</v>
      </c>
      <c r="G2349">
        <v>1</v>
      </c>
      <c r="H2349">
        <v>1</v>
      </c>
      <c r="I2349" t="s">
        <v>1382</v>
      </c>
      <c r="J2349">
        <v>2</v>
      </c>
      <c r="K2349" t="s">
        <v>1366</v>
      </c>
      <c r="L2349">
        <v>1</v>
      </c>
      <c r="M2349" t="s">
        <v>14</v>
      </c>
      <c r="N2349" t="s">
        <v>19</v>
      </c>
      <c r="O2349" s="6"/>
      <c r="P2349">
        <v>1</v>
      </c>
      <c r="Q2349">
        <v>0</v>
      </c>
      <c r="R2349">
        <v>1</v>
      </c>
      <c r="S2349">
        <v>0</v>
      </c>
      <c r="T2349" s="6"/>
      <c r="U2349">
        <v>0</v>
      </c>
      <c r="V2349">
        <v>0</v>
      </c>
      <c r="W2349" t="s">
        <v>20</v>
      </c>
      <c r="X2349" s="6"/>
      <c r="Y2349" t="s">
        <v>1727</v>
      </c>
      <c r="Z2349">
        <v>0</v>
      </c>
      <c r="AA2349">
        <v>0</v>
      </c>
      <c r="AB2349">
        <v>0</v>
      </c>
      <c r="AC2349" t="s">
        <v>20</v>
      </c>
      <c r="AD2349">
        <v>0</v>
      </c>
      <c r="AE2349">
        <v>0</v>
      </c>
      <c r="AF2349" t="s">
        <v>20</v>
      </c>
      <c r="AG2349" t="s">
        <v>20</v>
      </c>
      <c r="AH2349">
        <v>0</v>
      </c>
      <c r="AI2349">
        <v>0</v>
      </c>
      <c r="AJ2349" s="6"/>
      <c r="AK2349">
        <v>1</v>
      </c>
      <c r="AL2349">
        <v>0</v>
      </c>
      <c r="AM2349">
        <v>2</v>
      </c>
      <c r="AN2349">
        <v>0</v>
      </c>
      <c r="AO2349">
        <v>0</v>
      </c>
      <c r="AP2349" s="6"/>
      <c r="AQ2349">
        <v>1</v>
      </c>
      <c r="AR2349">
        <v>2</v>
      </c>
      <c r="AS2349">
        <v>1</v>
      </c>
      <c r="AT2349">
        <v>1</v>
      </c>
      <c r="AU2349">
        <v>2</v>
      </c>
      <c r="AV2349">
        <v>0</v>
      </c>
      <c r="AW2349" t="s">
        <v>1382</v>
      </c>
      <c r="AX2349" t="s">
        <v>1382</v>
      </c>
      <c r="AY2349" s="6"/>
      <c r="AZ2349" s="42"/>
      <c r="BA2349" s="14" t="s">
        <v>2768</v>
      </c>
      <c r="BB2349" s="6" t="s">
        <v>1505</v>
      </c>
      <c r="BC2349">
        <v>23561</v>
      </c>
      <c r="BD2349"/>
      <c r="BE2349">
        <v>4354</v>
      </c>
      <c r="BF2349"/>
      <c r="BG2349" s="9">
        <v>1376</v>
      </c>
      <c r="BH2349" s="6"/>
      <c r="BI2349" t="s">
        <v>3146</v>
      </c>
    </row>
    <row r="2350" spans="1:61" x14ac:dyDescent="0.25">
      <c r="A2350" s="23" t="s">
        <v>658</v>
      </c>
      <c r="B2350" t="s">
        <v>775</v>
      </c>
      <c r="C2350" t="str">
        <f>VLOOKUP(Tabelle1[[#This Row],[bank_name]],list_all_banks!$B$1:$C$691,2,FALSE)</f>
        <v>FR552120222</v>
      </c>
      <c r="D2350" s="6" t="s">
        <v>776</v>
      </c>
      <c r="E2350" s="42" t="str">
        <f t="shared" si="36"/>
        <v>31.12.2014</v>
      </c>
      <c r="F2350">
        <v>2014</v>
      </c>
      <c r="G2350">
        <v>1</v>
      </c>
      <c r="H2350">
        <v>1</v>
      </c>
      <c r="I2350" t="s">
        <v>1382</v>
      </c>
      <c r="J2350">
        <v>2</v>
      </c>
      <c r="K2350" t="s">
        <v>1366</v>
      </c>
      <c r="L2350">
        <v>1</v>
      </c>
      <c r="M2350" t="s">
        <v>14</v>
      </c>
      <c r="N2350" t="s">
        <v>19</v>
      </c>
      <c r="P2350">
        <v>1</v>
      </c>
      <c r="Q2350">
        <v>0</v>
      </c>
      <c r="R2350">
        <v>1</v>
      </c>
      <c r="S2350">
        <v>0</v>
      </c>
      <c r="U2350">
        <v>0</v>
      </c>
      <c r="V2350">
        <v>0</v>
      </c>
      <c r="W2350" t="s">
        <v>20</v>
      </c>
      <c r="Y2350" t="s">
        <v>1225</v>
      </c>
      <c r="Z2350">
        <v>32</v>
      </c>
      <c r="AA2350">
        <v>164</v>
      </c>
      <c r="AB2350">
        <v>7</v>
      </c>
      <c r="AC2350" t="s">
        <v>20</v>
      </c>
      <c r="AD2350">
        <v>3</v>
      </c>
      <c r="AE2350">
        <v>0</v>
      </c>
      <c r="AF2350" t="s">
        <v>20</v>
      </c>
      <c r="AG2350" t="s">
        <v>20</v>
      </c>
      <c r="AH2350">
        <v>0</v>
      </c>
      <c r="AI2350">
        <v>0</v>
      </c>
      <c r="AK2350">
        <v>1</v>
      </c>
      <c r="AL2350">
        <v>0</v>
      </c>
      <c r="AM2350">
        <v>2</v>
      </c>
      <c r="AN2350">
        <v>0</v>
      </c>
      <c r="AO2350">
        <v>0</v>
      </c>
      <c r="AQ2350">
        <v>1</v>
      </c>
      <c r="AR2350">
        <v>2</v>
      </c>
      <c r="AS2350">
        <v>1</v>
      </c>
      <c r="AT2350">
        <v>1</v>
      </c>
      <c r="AU2350">
        <v>2</v>
      </c>
      <c r="AV2350">
        <v>0</v>
      </c>
      <c r="AW2350" t="s">
        <v>1382</v>
      </c>
      <c r="AX2350" t="s">
        <v>1382</v>
      </c>
      <c r="BA2350" s="14" t="s">
        <v>2768</v>
      </c>
      <c r="BB2350" s="6" t="s">
        <v>1505</v>
      </c>
      <c r="BC2350">
        <v>23561</v>
      </c>
      <c r="BE2350">
        <v>4354</v>
      </c>
      <c r="BG2350" s="9">
        <v>1376</v>
      </c>
      <c r="BI2350" t="s">
        <v>3146</v>
      </c>
    </row>
    <row r="2351" spans="1:61" x14ac:dyDescent="0.25">
      <c r="A2351" s="23" t="s">
        <v>658</v>
      </c>
      <c r="B2351" t="s">
        <v>775</v>
      </c>
      <c r="C2351" t="str">
        <f>VLOOKUP(Tabelle1[[#This Row],[bank_name]],list_all_banks!$B$1:$C$691,2,FALSE)</f>
        <v>FR552120222</v>
      </c>
      <c r="D2351" s="6" t="s">
        <v>776</v>
      </c>
      <c r="E2351" s="42" t="str">
        <f t="shared" si="36"/>
        <v>31.12.2014</v>
      </c>
      <c r="F2351">
        <v>2014</v>
      </c>
      <c r="G2351">
        <v>1</v>
      </c>
      <c r="H2351">
        <v>1</v>
      </c>
      <c r="I2351" t="s">
        <v>1382</v>
      </c>
      <c r="J2351">
        <v>2</v>
      </c>
      <c r="K2351" t="s">
        <v>1366</v>
      </c>
      <c r="L2351">
        <v>1</v>
      </c>
      <c r="M2351" t="s">
        <v>14</v>
      </c>
      <c r="N2351" t="s">
        <v>19</v>
      </c>
      <c r="P2351">
        <v>1</v>
      </c>
      <c r="Q2351">
        <v>0</v>
      </c>
      <c r="R2351">
        <v>1</v>
      </c>
      <c r="S2351">
        <v>0</v>
      </c>
      <c r="U2351">
        <v>0</v>
      </c>
      <c r="V2351">
        <v>0</v>
      </c>
      <c r="W2351" t="s">
        <v>20</v>
      </c>
      <c r="Y2351" t="s">
        <v>1278</v>
      </c>
      <c r="Z2351">
        <v>195</v>
      </c>
      <c r="AA2351">
        <v>3328</v>
      </c>
      <c r="AB2351">
        <v>43</v>
      </c>
      <c r="AC2351" t="s">
        <v>20</v>
      </c>
      <c r="AD2351">
        <v>0</v>
      </c>
      <c r="AE2351">
        <v>9</v>
      </c>
      <c r="AF2351" t="s">
        <v>20</v>
      </c>
      <c r="AG2351" t="s">
        <v>20</v>
      </c>
      <c r="AH2351">
        <v>0</v>
      </c>
      <c r="AI2351">
        <v>0</v>
      </c>
      <c r="AK2351">
        <v>1</v>
      </c>
      <c r="AL2351">
        <v>0</v>
      </c>
      <c r="AM2351">
        <v>2</v>
      </c>
      <c r="AN2351">
        <v>0</v>
      </c>
      <c r="AO2351">
        <v>0</v>
      </c>
      <c r="AQ2351">
        <v>1</v>
      </c>
      <c r="AR2351">
        <v>2</v>
      </c>
      <c r="AS2351">
        <v>1</v>
      </c>
      <c r="AT2351">
        <v>1</v>
      </c>
      <c r="AU2351">
        <v>2</v>
      </c>
      <c r="AV2351">
        <v>0</v>
      </c>
      <c r="AW2351" t="s">
        <v>1382</v>
      </c>
      <c r="AX2351" t="s">
        <v>1382</v>
      </c>
      <c r="BA2351" s="14" t="s">
        <v>2768</v>
      </c>
      <c r="BB2351" s="6" t="s">
        <v>1505</v>
      </c>
      <c r="BC2351">
        <v>23561</v>
      </c>
      <c r="BE2351">
        <v>4354</v>
      </c>
      <c r="BG2351" s="9">
        <v>1376</v>
      </c>
      <c r="BI2351" t="s">
        <v>3146</v>
      </c>
    </row>
    <row r="2352" spans="1:61" x14ac:dyDescent="0.25">
      <c r="A2352" s="23" t="s">
        <v>658</v>
      </c>
      <c r="B2352" t="s">
        <v>775</v>
      </c>
      <c r="C2352" t="str">
        <f>VLOOKUP(Tabelle1[[#This Row],[bank_name]],list_all_banks!$B$1:$C$691,2,FALSE)</f>
        <v>FR552120222</v>
      </c>
      <c r="D2352" s="6" t="s">
        <v>776</v>
      </c>
      <c r="E2352" s="42" t="str">
        <f t="shared" si="36"/>
        <v>31.12.2014</v>
      </c>
      <c r="F2352">
        <v>2014</v>
      </c>
      <c r="G2352">
        <v>1</v>
      </c>
      <c r="H2352">
        <v>1</v>
      </c>
      <c r="I2352" t="s">
        <v>1382</v>
      </c>
      <c r="J2352">
        <v>2</v>
      </c>
      <c r="K2352" t="s">
        <v>1366</v>
      </c>
      <c r="L2352">
        <v>1</v>
      </c>
      <c r="M2352" t="s">
        <v>14</v>
      </c>
      <c r="N2352" t="s">
        <v>19</v>
      </c>
      <c r="P2352">
        <v>1</v>
      </c>
      <c r="Q2352">
        <v>0</v>
      </c>
      <c r="R2352">
        <v>1</v>
      </c>
      <c r="S2352">
        <v>0</v>
      </c>
      <c r="U2352">
        <v>0</v>
      </c>
      <c r="V2352">
        <v>0</v>
      </c>
      <c r="W2352" t="s">
        <v>20</v>
      </c>
      <c r="Y2352" t="s">
        <v>1754</v>
      </c>
      <c r="Z2352">
        <v>52</v>
      </c>
      <c r="AA2352">
        <v>283</v>
      </c>
      <c r="AB2352">
        <v>3</v>
      </c>
      <c r="AC2352" t="s">
        <v>20</v>
      </c>
      <c r="AD2352">
        <v>6</v>
      </c>
      <c r="AE2352">
        <v>-4</v>
      </c>
      <c r="AF2352" t="s">
        <v>20</v>
      </c>
      <c r="AG2352" t="s">
        <v>20</v>
      </c>
      <c r="AH2352">
        <v>0</v>
      </c>
      <c r="AI2352">
        <v>0</v>
      </c>
      <c r="AK2352">
        <v>1</v>
      </c>
      <c r="AL2352">
        <v>0</v>
      </c>
      <c r="AM2352">
        <v>2</v>
      </c>
      <c r="AN2352">
        <v>0</v>
      </c>
      <c r="AO2352">
        <v>0</v>
      </c>
      <c r="AQ2352">
        <v>1</v>
      </c>
      <c r="AR2352">
        <v>2</v>
      </c>
      <c r="AS2352">
        <v>1</v>
      </c>
      <c r="AT2352">
        <v>1</v>
      </c>
      <c r="AU2352">
        <v>2</v>
      </c>
      <c r="AV2352">
        <v>0</v>
      </c>
      <c r="AW2352" t="s">
        <v>1382</v>
      </c>
      <c r="AX2352" t="s">
        <v>1382</v>
      </c>
      <c r="BA2352" s="14" t="s">
        <v>2768</v>
      </c>
      <c r="BB2352" s="6" t="s">
        <v>1505</v>
      </c>
      <c r="BC2352">
        <v>23561</v>
      </c>
      <c r="BE2352">
        <v>4354</v>
      </c>
      <c r="BG2352" s="9">
        <v>1376</v>
      </c>
      <c r="BI2352" t="s">
        <v>3146</v>
      </c>
    </row>
    <row r="2353" spans="1:103" x14ac:dyDescent="0.25">
      <c r="A2353" s="23" t="s">
        <v>658</v>
      </c>
      <c r="B2353" t="s">
        <v>775</v>
      </c>
      <c r="C2353" t="str">
        <f>VLOOKUP(Tabelle1[[#This Row],[bank_name]],list_all_banks!$B$1:$C$691,2,FALSE)</f>
        <v>FR552120222</v>
      </c>
      <c r="D2353" s="6" t="s">
        <v>776</v>
      </c>
      <c r="E2353" s="42" t="str">
        <f t="shared" si="36"/>
        <v>31.12.2014</v>
      </c>
      <c r="F2353">
        <v>2014</v>
      </c>
      <c r="G2353">
        <v>1</v>
      </c>
      <c r="H2353">
        <v>1</v>
      </c>
      <c r="I2353" t="s">
        <v>1382</v>
      </c>
      <c r="J2353">
        <v>2</v>
      </c>
      <c r="K2353" t="s">
        <v>1366</v>
      </c>
      <c r="L2353">
        <v>1</v>
      </c>
      <c r="M2353" t="s">
        <v>14</v>
      </c>
      <c r="N2353" t="s">
        <v>19</v>
      </c>
      <c r="P2353">
        <v>1</v>
      </c>
      <c r="Q2353">
        <v>0</v>
      </c>
      <c r="R2353">
        <v>1</v>
      </c>
      <c r="S2353">
        <v>0</v>
      </c>
      <c r="U2353">
        <v>0</v>
      </c>
      <c r="V2353">
        <v>0</v>
      </c>
      <c r="W2353" t="s">
        <v>20</v>
      </c>
      <c r="Y2353" t="s">
        <v>1289</v>
      </c>
      <c r="Z2353">
        <v>16</v>
      </c>
      <c r="AA2353">
        <v>85</v>
      </c>
      <c r="AB2353">
        <v>11</v>
      </c>
      <c r="AC2353" t="s">
        <v>20</v>
      </c>
      <c r="AD2353">
        <v>2</v>
      </c>
      <c r="AE2353">
        <v>0</v>
      </c>
      <c r="AF2353" t="s">
        <v>20</v>
      </c>
      <c r="AG2353" t="s">
        <v>20</v>
      </c>
      <c r="AH2353">
        <v>0</v>
      </c>
      <c r="AI2353">
        <v>0</v>
      </c>
      <c r="AK2353">
        <v>1</v>
      </c>
      <c r="AL2353">
        <v>0</v>
      </c>
      <c r="AM2353">
        <v>2</v>
      </c>
      <c r="AN2353">
        <v>0</v>
      </c>
      <c r="AO2353">
        <v>0</v>
      </c>
      <c r="AQ2353">
        <v>1</v>
      </c>
      <c r="AR2353">
        <v>2</v>
      </c>
      <c r="AS2353">
        <v>1</v>
      </c>
      <c r="AT2353">
        <v>1</v>
      </c>
      <c r="AU2353">
        <v>2</v>
      </c>
      <c r="AV2353">
        <v>0</v>
      </c>
      <c r="AW2353" t="s">
        <v>1382</v>
      </c>
      <c r="AX2353" t="s">
        <v>1382</v>
      </c>
      <c r="BA2353" s="14" t="s">
        <v>2768</v>
      </c>
      <c r="BB2353" s="6" t="s">
        <v>1505</v>
      </c>
      <c r="BC2353">
        <v>23561</v>
      </c>
      <c r="BE2353">
        <v>4354</v>
      </c>
      <c r="BG2353" s="9">
        <v>1376</v>
      </c>
      <c r="BI2353" t="s">
        <v>3146</v>
      </c>
    </row>
    <row r="2354" spans="1:103" x14ac:dyDescent="0.25">
      <c r="A2354" s="23" t="s">
        <v>658</v>
      </c>
      <c r="B2354" t="s">
        <v>775</v>
      </c>
      <c r="C2354" t="str">
        <f>VLOOKUP(Tabelle1[[#This Row],[bank_name]],list_all_banks!$B$1:$C$691,2,FALSE)</f>
        <v>FR552120222</v>
      </c>
      <c r="D2354" s="6" t="s">
        <v>776</v>
      </c>
      <c r="E2354" s="42" t="str">
        <f t="shared" si="36"/>
        <v>31.12.2014</v>
      </c>
      <c r="F2354">
        <v>2014</v>
      </c>
      <c r="G2354">
        <v>1</v>
      </c>
      <c r="H2354">
        <v>1</v>
      </c>
      <c r="I2354" t="s">
        <v>1382</v>
      </c>
      <c r="J2354">
        <v>2</v>
      </c>
      <c r="K2354" t="s">
        <v>1366</v>
      </c>
      <c r="L2354">
        <v>1</v>
      </c>
      <c r="M2354" t="s">
        <v>14</v>
      </c>
      <c r="N2354" t="s">
        <v>19</v>
      </c>
      <c r="P2354">
        <v>1</v>
      </c>
      <c r="Q2354">
        <v>0</v>
      </c>
      <c r="R2354">
        <v>1</v>
      </c>
      <c r="S2354">
        <v>0</v>
      </c>
      <c r="U2354">
        <v>0</v>
      </c>
      <c r="V2354">
        <v>0</v>
      </c>
      <c r="W2354" t="s">
        <v>20</v>
      </c>
      <c r="Y2354" t="s">
        <v>293</v>
      </c>
      <c r="Z2354">
        <v>1118</v>
      </c>
      <c r="AA2354">
        <v>8436</v>
      </c>
      <c r="AB2354">
        <v>586</v>
      </c>
      <c r="AC2354" t="s">
        <v>20</v>
      </c>
      <c r="AD2354">
        <v>97</v>
      </c>
      <c r="AE2354">
        <v>5</v>
      </c>
      <c r="AF2354" t="s">
        <v>20</v>
      </c>
      <c r="AG2354" t="s">
        <v>20</v>
      </c>
      <c r="AH2354">
        <v>0</v>
      </c>
      <c r="AI2354">
        <v>0</v>
      </c>
      <c r="AK2354">
        <v>1</v>
      </c>
      <c r="AL2354">
        <v>0</v>
      </c>
      <c r="AM2354">
        <v>2</v>
      </c>
      <c r="AN2354">
        <v>0</v>
      </c>
      <c r="AO2354">
        <v>0</v>
      </c>
      <c r="AQ2354">
        <v>1</v>
      </c>
      <c r="AR2354">
        <v>2</v>
      </c>
      <c r="AS2354">
        <v>1</v>
      </c>
      <c r="AT2354">
        <v>1</v>
      </c>
      <c r="AU2354">
        <v>2</v>
      </c>
      <c r="AV2354">
        <v>0</v>
      </c>
      <c r="AW2354" t="s">
        <v>1382</v>
      </c>
      <c r="AX2354" t="s">
        <v>1382</v>
      </c>
      <c r="BA2354" s="14" t="s">
        <v>2768</v>
      </c>
      <c r="BB2354" s="6" t="s">
        <v>1505</v>
      </c>
      <c r="BC2354">
        <v>23561</v>
      </c>
      <c r="BE2354">
        <v>4354</v>
      </c>
      <c r="BG2354" s="9">
        <v>1376</v>
      </c>
      <c r="BI2354" t="s">
        <v>3146</v>
      </c>
    </row>
    <row r="2355" spans="1:103" x14ac:dyDescent="0.25">
      <c r="A2355" s="23" t="s">
        <v>658</v>
      </c>
      <c r="B2355" t="s">
        <v>775</v>
      </c>
      <c r="C2355" t="str">
        <f>VLOOKUP(Tabelle1[[#This Row],[bank_name]],list_all_banks!$B$1:$C$691,2,FALSE)</f>
        <v>FR552120222</v>
      </c>
      <c r="D2355" s="6" t="s">
        <v>776</v>
      </c>
      <c r="E2355" s="42" t="str">
        <f t="shared" si="36"/>
        <v>31.12.2014</v>
      </c>
      <c r="F2355">
        <v>2014</v>
      </c>
      <c r="G2355">
        <v>1</v>
      </c>
      <c r="H2355">
        <v>1</v>
      </c>
      <c r="I2355" t="s">
        <v>1382</v>
      </c>
      <c r="J2355">
        <v>2</v>
      </c>
      <c r="K2355" t="s">
        <v>1366</v>
      </c>
      <c r="L2355">
        <v>1</v>
      </c>
      <c r="M2355" t="s">
        <v>14</v>
      </c>
      <c r="N2355" t="s">
        <v>19</v>
      </c>
      <c r="P2355">
        <v>1</v>
      </c>
      <c r="Q2355">
        <v>0</v>
      </c>
      <c r="R2355">
        <v>1</v>
      </c>
      <c r="S2355">
        <v>0</v>
      </c>
      <c r="U2355">
        <v>0</v>
      </c>
      <c r="V2355">
        <v>0</v>
      </c>
      <c r="W2355" t="s">
        <v>20</v>
      </c>
      <c r="Y2355" t="s">
        <v>1324</v>
      </c>
      <c r="Z2355">
        <v>596</v>
      </c>
      <c r="AA2355">
        <v>8250</v>
      </c>
      <c r="AB2355">
        <v>24</v>
      </c>
      <c r="AC2355" t="s">
        <v>20</v>
      </c>
      <c r="AD2355">
        <v>2</v>
      </c>
      <c r="AE2355">
        <v>10</v>
      </c>
      <c r="AF2355" t="s">
        <v>20</v>
      </c>
      <c r="AG2355" t="s">
        <v>20</v>
      </c>
      <c r="AH2355">
        <v>0</v>
      </c>
      <c r="AI2355">
        <v>0</v>
      </c>
      <c r="AK2355">
        <v>1</v>
      </c>
      <c r="AL2355">
        <v>0</v>
      </c>
      <c r="AM2355">
        <v>2</v>
      </c>
      <c r="AN2355">
        <v>0</v>
      </c>
      <c r="AO2355">
        <v>0</v>
      </c>
      <c r="AQ2355">
        <v>1</v>
      </c>
      <c r="AR2355">
        <v>2</v>
      </c>
      <c r="AS2355">
        <v>1</v>
      </c>
      <c r="AT2355">
        <v>1</v>
      </c>
      <c r="AU2355">
        <v>2</v>
      </c>
      <c r="AV2355">
        <v>0</v>
      </c>
      <c r="AW2355" t="s">
        <v>1382</v>
      </c>
      <c r="AX2355" t="s">
        <v>1382</v>
      </c>
      <c r="BA2355" s="14" t="s">
        <v>2768</v>
      </c>
      <c r="BB2355" s="6" t="s">
        <v>1505</v>
      </c>
      <c r="BC2355">
        <v>23561</v>
      </c>
      <c r="BE2355">
        <v>4354</v>
      </c>
      <c r="BG2355" s="9">
        <v>1376</v>
      </c>
      <c r="BI2355" t="s">
        <v>3146</v>
      </c>
    </row>
    <row r="2356" spans="1:103" s="44" customFormat="1" ht="15.75" thickBot="1" x14ac:dyDescent="0.3">
      <c r="A2356" s="51" t="s">
        <v>658</v>
      </c>
      <c r="B2356" s="9" t="s">
        <v>775</v>
      </c>
      <c r="C2356" s="9" t="str">
        <f>VLOOKUP(Tabelle1[[#This Row],[bank_name]],list_all_banks!$B$1:$C$691,2,FALSE)</f>
        <v>FR552120222</v>
      </c>
      <c r="D2356" s="6" t="s">
        <v>776</v>
      </c>
      <c r="E2356" s="42" t="str">
        <f t="shared" si="36"/>
        <v>31.12.2014</v>
      </c>
      <c r="F2356" s="9">
        <v>2014</v>
      </c>
      <c r="G2356" s="9">
        <v>1</v>
      </c>
      <c r="H2356" s="9">
        <v>1</v>
      </c>
      <c r="I2356" s="9" t="s">
        <v>1382</v>
      </c>
      <c r="J2356" s="9">
        <v>2</v>
      </c>
      <c r="K2356" s="9" t="s">
        <v>1366</v>
      </c>
      <c r="L2356" s="9">
        <v>1</v>
      </c>
      <c r="M2356" s="9" t="s">
        <v>14</v>
      </c>
      <c r="N2356" s="9" t="s">
        <v>19</v>
      </c>
      <c r="O2356" s="6"/>
      <c r="P2356" s="9">
        <v>1</v>
      </c>
      <c r="Q2356" s="9">
        <v>0</v>
      </c>
      <c r="R2356" s="9">
        <v>1</v>
      </c>
      <c r="S2356" s="9">
        <v>0</v>
      </c>
      <c r="T2356" s="6"/>
      <c r="U2356" s="9">
        <v>0</v>
      </c>
      <c r="V2356" s="9">
        <v>0</v>
      </c>
      <c r="W2356" s="9" t="s">
        <v>20</v>
      </c>
      <c r="X2356" s="6"/>
      <c r="Y2356" s="9" t="s">
        <v>1661</v>
      </c>
      <c r="Z2356" s="9">
        <v>1234</v>
      </c>
      <c r="AA2356" s="9">
        <v>20966</v>
      </c>
      <c r="AB2356" s="9">
        <v>187</v>
      </c>
      <c r="AC2356" s="9" t="s">
        <v>20</v>
      </c>
      <c r="AD2356" s="9">
        <v>41</v>
      </c>
      <c r="AE2356" s="9">
        <v>10</v>
      </c>
      <c r="AF2356" s="9" t="s">
        <v>20</v>
      </c>
      <c r="AG2356" s="9" t="s">
        <v>20</v>
      </c>
      <c r="AH2356" s="9">
        <v>0</v>
      </c>
      <c r="AI2356" s="9">
        <v>0</v>
      </c>
      <c r="AJ2356" s="6"/>
      <c r="AK2356" s="9">
        <v>1</v>
      </c>
      <c r="AL2356" s="9">
        <v>0</v>
      </c>
      <c r="AM2356" s="9">
        <v>2</v>
      </c>
      <c r="AN2356" s="9">
        <v>0</v>
      </c>
      <c r="AO2356" s="9">
        <v>0</v>
      </c>
      <c r="AP2356" s="6"/>
      <c r="AQ2356" s="9">
        <v>1</v>
      </c>
      <c r="AR2356" s="9">
        <v>2</v>
      </c>
      <c r="AS2356" s="9">
        <v>1</v>
      </c>
      <c r="AT2356" s="9">
        <v>1</v>
      </c>
      <c r="AU2356" s="9">
        <v>2</v>
      </c>
      <c r="AV2356" s="9">
        <v>0</v>
      </c>
      <c r="AW2356" s="9" t="s">
        <v>1382</v>
      </c>
      <c r="AX2356" s="9" t="s">
        <v>1382</v>
      </c>
      <c r="AY2356" s="6"/>
      <c r="AZ2356" s="42"/>
      <c r="BA2356" s="63" t="s">
        <v>2768</v>
      </c>
      <c r="BB2356" s="6" t="s">
        <v>1505</v>
      </c>
      <c r="BC2356">
        <v>23561</v>
      </c>
      <c r="BD2356"/>
      <c r="BE2356">
        <v>4354</v>
      </c>
      <c r="BF2356"/>
      <c r="BG2356" s="9">
        <v>1376</v>
      </c>
      <c r="BH2356" s="6"/>
      <c r="BI2356" s="9" t="s">
        <v>3146</v>
      </c>
      <c r="BJ2356" s="9"/>
      <c r="BK2356" s="9"/>
      <c r="BL2356" s="9"/>
      <c r="BM2356" s="9"/>
      <c r="BN2356" s="9"/>
      <c r="BO2356" s="9"/>
      <c r="BP2356" s="9"/>
      <c r="BQ2356" s="9"/>
      <c r="BR2356" s="9"/>
      <c r="BS2356" s="9"/>
      <c r="BT2356" s="9"/>
      <c r="BU2356" s="9"/>
      <c r="BV2356" s="9"/>
      <c r="BW2356" s="9"/>
      <c r="BX2356" s="9"/>
      <c r="BY2356" s="9"/>
      <c r="BZ2356" s="9"/>
      <c r="CA2356" s="9"/>
      <c r="CB2356" s="9"/>
      <c r="CC2356" s="9"/>
      <c r="CD2356" s="9"/>
      <c r="CE2356" s="9"/>
      <c r="CF2356" s="9"/>
      <c r="CG2356" s="9"/>
      <c r="CH2356" s="9"/>
      <c r="CI2356" s="9"/>
      <c r="CJ2356" s="9"/>
      <c r="CK2356" s="9"/>
      <c r="CL2356" s="9"/>
      <c r="CM2356" s="9"/>
      <c r="CN2356" s="9"/>
      <c r="CO2356" s="9"/>
      <c r="CP2356" s="9"/>
      <c r="CQ2356" s="9"/>
      <c r="CR2356" s="9"/>
      <c r="CS2356" s="9"/>
      <c r="CT2356" s="9"/>
      <c r="CU2356" s="9"/>
      <c r="CV2356" s="9"/>
      <c r="CW2356" s="9"/>
      <c r="CX2356" s="9"/>
      <c r="CY2356" s="9"/>
    </row>
    <row r="2357" spans="1:103" x14ac:dyDescent="0.25">
      <c r="A2357" s="23" t="s">
        <v>658</v>
      </c>
      <c r="B2357" t="s">
        <v>775</v>
      </c>
      <c r="C2357" t="str">
        <f>VLOOKUP(Tabelle1[[#This Row],[bank_name]],list_all_banks!$B$1:$C$691,2,FALSE)</f>
        <v>FR552120222</v>
      </c>
      <c r="D2357" s="6" t="s">
        <v>776</v>
      </c>
      <c r="E2357" s="42" t="str">
        <f t="shared" ref="E2357:E2420" si="37">CONCATENATE($E$2,F2357)</f>
        <v>31.12.2014</v>
      </c>
      <c r="F2357">
        <v>2014</v>
      </c>
      <c r="G2357">
        <v>1</v>
      </c>
      <c r="H2357">
        <v>1</v>
      </c>
      <c r="I2357" t="s">
        <v>1382</v>
      </c>
      <c r="J2357">
        <v>2</v>
      </c>
      <c r="K2357" t="s">
        <v>1366</v>
      </c>
      <c r="L2357">
        <v>1</v>
      </c>
      <c r="M2357" t="s">
        <v>14</v>
      </c>
      <c r="N2357" t="s">
        <v>19</v>
      </c>
      <c r="P2357">
        <v>1</v>
      </c>
      <c r="Q2357">
        <v>0</v>
      </c>
      <c r="R2357">
        <v>1</v>
      </c>
      <c r="S2357">
        <v>0</v>
      </c>
      <c r="U2357">
        <v>0</v>
      </c>
      <c r="V2357">
        <v>0</v>
      </c>
      <c r="W2357" t="s">
        <v>20</v>
      </c>
      <c r="Y2357" t="s">
        <v>1771</v>
      </c>
      <c r="Z2357">
        <v>51</v>
      </c>
      <c r="AA2357">
        <v>756</v>
      </c>
      <c r="AB2357">
        <v>-34</v>
      </c>
      <c r="AC2357" t="s">
        <v>20</v>
      </c>
      <c r="AD2357">
        <v>0</v>
      </c>
      <c r="AE2357">
        <v>-8</v>
      </c>
      <c r="AF2357" t="s">
        <v>20</v>
      </c>
      <c r="AG2357" t="s">
        <v>20</v>
      </c>
      <c r="AH2357">
        <v>0</v>
      </c>
      <c r="AI2357">
        <v>0</v>
      </c>
      <c r="AK2357">
        <v>1</v>
      </c>
      <c r="AL2357">
        <v>0</v>
      </c>
      <c r="AM2357">
        <v>2</v>
      </c>
      <c r="AN2357">
        <v>0</v>
      </c>
      <c r="AO2357">
        <v>0</v>
      </c>
      <c r="AQ2357">
        <v>1</v>
      </c>
      <c r="AR2357">
        <v>2</v>
      </c>
      <c r="AS2357">
        <v>1</v>
      </c>
      <c r="AT2357">
        <v>1</v>
      </c>
      <c r="AU2357">
        <v>2</v>
      </c>
      <c r="AV2357">
        <v>0</v>
      </c>
      <c r="AW2357" t="s">
        <v>1382</v>
      </c>
      <c r="AX2357" t="s">
        <v>1382</v>
      </c>
      <c r="BA2357" s="14" t="s">
        <v>2768</v>
      </c>
      <c r="BB2357" s="6" t="s">
        <v>1505</v>
      </c>
      <c r="BC2357">
        <v>23561</v>
      </c>
      <c r="BE2357">
        <v>4354</v>
      </c>
      <c r="BG2357" s="9">
        <v>1376</v>
      </c>
      <c r="BI2357" t="s">
        <v>3146</v>
      </c>
    </row>
    <row r="2358" spans="1:103" x14ac:dyDescent="0.25">
      <c r="A2358" s="23" t="s">
        <v>658</v>
      </c>
      <c r="B2358" t="s">
        <v>775</v>
      </c>
      <c r="C2358" t="str">
        <f>VLOOKUP(Tabelle1[[#This Row],[bank_name]],list_all_banks!$B$1:$C$691,2,FALSE)</f>
        <v>FR552120222</v>
      </c>
      <c r="D2358" s="6" t="s">
        <v>776</v>
      </c>
      <c r="E2358" s="42" t="str">
        <f t="shared" si="37"/>
        <v>31.12.2014</v>
      </c>
      <c r="F2358">
        <v>2014</v>
      </c>
      <c r="G2358">
        <v>1</v>
      </c>
      <c r="H2358">
        <v>1</v>
      </c>
      <c r="I2358" t="s">
        <v>1382</v>
      </c>
      <c r="J2358">
        <v>2</v>
      </c>
      <c r="K2358" t="s">
        <v>1366</v>
      </c>
      <c r="L2358">
        <v>1</v>
      </c>
      <c r="M2358" t="s">
        <v>14</v>
      </c>
      <c r="N2358" t="s">
        <v>19</v>
      </c>
      <c r="P2358">
        <v>1</v>
      </c>
      <c r="Q2358">
        <v>0</v>
      </c>
      <c r="R2358">
        <v>1</v>
      </c>
      <c r="S2358">
        <v>0</v>
      </c>
      <c r="U2358">
        <v>0</v>
      </c>
      <c r="V2358">
        <v>0</v>
      </c>
      <c r="W2358" t="s">
        <v>20</v>
      </c>
      <c r="Y2358" t="s">
        <v>1654</v>
      </c>
      <c r="Z2358">
        <v>93</v>
      </c>
      <c r="AA2358">
        <v>1301</v>
      </c>
      <c r="AB2358">
        <v>9</v>
      </c>
      <c r="AC2358" t="s">
        <v>20</v>
      </c>
      <c r="AD2358">
        <v>0</v>
      </c>
      <c r="AE2358">
        <v>-3</v>
      </c>
      <c r="AF2358" t="s">
        <v>20</v>
      </c>
      <c r="AG2358" t="s">
        <v>20</v>
      </c>
      <c r="AH2358">
        <v>0</v>
      </c>
      <c r="AI2358">
        <v>0</v>
      </c>
      <c r="AK2358">
        <v>1</v>
      </c>
      <c r="AL2358">
        <v>0</v>
      </c>
      <c r="AM2358">
        <v>2</v>
      </c>
      <c r="AN2358">
        <v>0</v>
      </c>
      <c r="AO2358">
        <v>0</v>
      </c>
      <c r="AQ2358">
        <v>1</v>
      </c>
      <c r="AR2358">
        <v>2</v>
      </c>
      <c r="AS2358">
        <v>1</v>
      </c>
      <c r="AT2358">
        <v>1</v>
      </c>
      <c r="AU2358">
        <v>2</v>
      </c>
      <c r="AV2358">
        <v>0</v>
      </c>
      <c r="AW2358" t="s">
        <v>1382</v>
      </c>
      <c r="AX2358" t="s">
        <v>1382</v>
      </c>
      <c r="BA2358" s="14" t="s">
        <v>2768</v>
      </c>
      <c r="BB2358" s="6" t="s">
        <v>1505</v>
      </c>
      <c r="BC2358">
        <v>23561</v>
      </c>
      <c r="BE2358">
        <v>4354</v>
      </c>
      <c r="BG2358" s="9">
        <v>1376</v>
      </c>
      <c r="BI2358" t="s">
        <v>3146</v>
      </c>
    </row>
    <row r="2359" spans="1:103" x14ac:dyDescent="0.25">
      <c r="A2359" s="23" t="s">
        <v>658</v>
      </c>
      <c r="B2359" t="s">
        <v>775</v>
      </c>
      <c r="C2359" t="str">
        <f>VLOOKUP(Tabelle1[[#This Row],[bank_name]],list_all_banks!$B$1:$C$691,2,FALSE)</f>
        <v>FR552120222</v>
      </c>
      <c r="D2359" s="6" t="s">
        <v>776</v>
      </c>
      <c r="E2359" s="42" t="str">
        <f t="shared" si="37"/>
        <v>31.12.2014</v>
      </c>
      <c r="F2359">
        <v>2014</v>
      </c>
      <c r="G2359">
        <v>1</v>
      </c>
      <c r="H2359">
        <v>1</v>
      </c>
      <c r="I2359" t="s">
        <v>1382</v>
      </c>
      <c r="J2359">
        <v>2</v>
      </c>
      <c r="K2359" t="s">
        <v>1366</v>
      </c>
      <c r="L2359">
        <v>1</v>
      </c>
      <c r="M2359" t="s">
        <v>14</v>
      </c>
      <c r="N2359" t="s">
        <v>19</v>
      </c>
      <c r="P2359">
        <v>1</v>
      </c>
      <c r="Q2359">
        <v>0</v>
      </c>
      <c r="R2359">
        <v>1</v>
      </c>
      <c r="S2359">
        <v>0</v>
      </c>
      <c r="U2359">
        <v>0</v>
      </c>
      <c r="V2359">
        <v>0</v>
      </c>
      <c r="W2359" t="s">
        <v>20</v>
      </c>
      <c r="Y2359" t="s">
        <v>1659</v>
      </c>
      <c r="Z2359">
        <v>142</v>
      </c>
      <c r="AA2359">
        <v>376</v>
      </c>
      <c r="AB2359">
        <v>110</v>
      </c>
      <c r="AC2359" t="s">
        <v>20</v>
      </c>
      <c r="AD2359">
        <v>0</v>
      </c>
      <c r="AE2359">
        <v>-15</v>
      </c>
      <c r="AF2359" t="s">
        <v>20</v>
      </c>
      <c r="AG2359" t="s">
        <v>20</v>
      </c>
      <c r="AH2359">
        <v>0</v>
      </c>
      <c r="AI2359">
        <v>0</v>
      </c>
      <c r="AK2359">
        <v>1</v>
      </c>
      <c r="AL2359">
        <v>0</v>
      </c>
      <c r="AM2359">
        <v>2</v>
      </c>
      <c r="AN2359">
        <v>0</v>
      </c>
      <c r="AO2359">
        <v>0</v>
      </c>
      <c r="AQ2359">
        <v>1</v>
      </c>
      <c r="AR2359">
        <v>2</v>
      </c>
      <c r="AS2359">
        <v>1</v>
      </c>
      <c r="AT2359">
        <v>1</v>
      </c>
      <c r="AU2359">
        <v>2</v>
      </c>
      <c r="AV2359">
        <v>0</v>
      </c>
      <c r="AW2359" t="s">
        <v>1382</v>
      </c>
      <c r="AX2359" t="s">
        <v>1382</v>
      </c>
      <c r="BA2359" s="14" t="s">
        <v>2768</v>
      </c>
      <c r="BB2359" s="6" t="s">
        <v>1505</v>
      </c>
      <c r="BC2359">
        <v>23561</v>
      </c>
      <c r="BE2359">
        <v>4354</v>
      </c>
      <c r="BG2359" s="9">
        <v>1376</v>
      </c>
      <c r="BI2359" t="s">
        <v>3146</v>
      </c>
    </row>
    <row r="2360" spans="1:103" x14ac:dyDescent="0.25">
      <c r="A2360" s="51" t="s">
        <v>658</v>
      </c>
      <c r="B2360" s="9" t="s">
        <v>775</v>
      </c>
      <c r="C2360" s="9" t="str">
        <f>VLOOKUP(Tabelle1[[#This Row],[bank_name]],list_all_banks!$B$1:$C$691,2,FALSE)</f>
        <v>FR552120222</v>
      </c>
      <c r="D2360" s="6" t="s">
        <v>776</v>
      </c>
      <c r="E2360" s="42" t="str">
        <f t="shared" si="37"/>
        <v>31.12.2014</v>
      </c>
      <c r="F2360" s="9">
        <v>2014</v>
      </c>
      <c r="G2360" s="9">
        <v>1</v>
      </c>
      <c r="H2360" s="9">
        <v>1</v>
      </c>
      <c r="I2360" s="9" t="s">
        <v>1382</v>
      </c>
      <c r="J2360" s="9">
        <v>2</v>
      </c>
      <c r="K2360" s="9" t="s">
        <v>1366</v>
      </c>
      <c r="L2360" s="9">
        <v>1</v>
      </c>
      <c r="M2360" s="9" t="s">
        <v>14</v>
      </c>
      <c r="N2360" s="9" t="s">
        <v>19</v>
      </c>
      <c r="P2360" s="9">
        <v>1</v>
      </c>
      <c r="Q2360" s="9">
        <v>0</v>
      </c>
      <c r="R2360" s="9">
        <v>1</v>
      </c>
      <c r="S2360" s="9">
        <v>0</v>
      </c>
      <c r="U2360" s="9">
        <v>0</v>
      </c>
      <c r="V2360" s="9">
        <v>0</v>
      </c>
      <c r="W2360" s="9" t="s">
        <v>20</v>
      </c>
      <c r="Y2360" s="9" t="s">
        <v>1363</v>
      </c>
      <c r="Z2360" s="9">
        <v>15</v>
      </c>
      <c r="AA2360" s="9">
        <v>103</v>
      </c>
      <c r="AB2360" s="9">
        <v>11</v>
      </c>
      <c r="AC2360" s="9" t="s">
        <v>20</v>
      </c>
      <c r="AD2360" s="9">
        <v>3</v>
      </c>
      <c r="AE2360" s="9">
        <v>-2</v>
      </c>
      <c r="AF2360" s="9" t="s">
        <v>20</v>
      </c>
      <c r="AG2360" s="9" t="s">
        <v>20</v>
      </c>
      <c r="AH2360" s="9">
        <v>0</v>
      </c>
      <c r="AI2360" s="9">
        <v>0</v>
      </c>
      <c r="AK2360" s="9">
        <v>1</v>
      </c>
      <c r="AL2360" s="9">
        <v>0</v>
      </c>
      <c r="AM2360" s="9">
        <v>2</v>
      </c>
      <c r="AN2360" s="9">
        <v>0</v>
      </c>
      <c r="AO2360" s="9">
        <v>0</v>
      </c>
      <c r="AQ2360" s="9">
        <v>1</v>
      </c>
      <c r="AR2360" s="9">
        <v>2</v>
      </c>
      <c r="AS2360" s="9">
        <v>1</v>
      </c>
      <c r="AT2360" s="9">
        <v>1</v>
      </c>
      <c r="AU2360" s="9">
        <v>2</v>
      </c>
      <c r="AV2360" s="9">
        <v>0</v>
      </c>
      <c r="AW2360" s="9" t="s">
        <v>1382</v>
      </c>
      <c r="AX2360" s="9" t="s">
        <v>1382</v>
      </c>
      <c r="BA2360" s="63" t="s">
        <v>2768</v>
      </c>
      <c r="BB2360" s="6" t="s">
        <v>1505</v>
      </c>
      <c r="BC2360">
        <v>23561</v>
      </c>
      <c r="BE2360">
        <v>4354</v>
      </c>
      <c r="BG2360" s="9">
        <v>1376</v>
      </c>
      <c r="BI2360" t="s">
        <v>3146</v>
      </c>
    </row>
    <row r="2361" spans="1:103" x14ac:dyDescent="0.25">
      <c r="A2361" s="51" t="s">
        <v>658</v>
      </c>
      <c r="B2361" s="9" t="s">
        <v>775</v>
      </c>
      <c r="C2361" s="9" t="str">
        <f>VLOOKUP(Tabelle1[[#This Row],[bank_name]],list_all_banks!$B$1:$C$691,2,FALSE)</f>
        <v>FR552120222</v>
      </c>
      <c r="D2361" s="6" t="s">
        <v>776</v>
      </c>
      <c r="E2361" s="42" t="str">
        <f t="shared" si="37"/>
        <v>31.12.2014</v>
      </c>
      <c r="F2361" s="9">
        <v>2014</v>
      </c>
      <c r="G2361">
        <v>1</v>
      </c>
      <c r="H2361">
        <v>1</v>
      </c>
      <c r="I2361" t="s">
        <v>1382</v>
      </c>
      <c r="J2361">
        <v>2</v>
      </c>
      <c r="K2361" t="s">
        <v>1366</v>
      </c>
      <c r="L2361">
        <v>1</v>
      </c>
      <c r="M2361" t="s">
        <v>14</v>
      </c>
      <c r="N2361" t="s">
        <v>19</v>
      </c>
      <c r="P2361">
        <v>1</v>
      </c>
      <c r="Q2361">
        <v>0</v>
      </c>
      <c r="R2361">
        <v>1</v>
      </c>
      <c r="S2361">
        <v>0</v>
      </c>
      <c r="U2361">
        <v>0</v>
      </c>
      <c r="V2361">
        <v>0</v>
      </c>
      <c r="W2361" t="s">
        <v>20</v>
      </c>
      <c r="Y2361" t="s">
        <v>1350</v>
      </c>
      <c r="Z2361">
        <v>108</v>
      </c>
      <c r="AA2361">
        <v>837</v>
      </c>
      <c r="AB2361">
        <v>44</v>
      </c>
      <c r="AC2361" t="s">
        <v>20</v>
      </c>
      <c r="AD2361">
        <v>4</v>
      </c>
      <c r="AE2361">
        <v>4</v>
      </c>
      <c r="AF2361" t="s">
        <v>20</v>
      </c>
      <c r="AG2361" t="s">
        <v>20</v>
      </c>
      <c r="AH2361">
        <v>0</v>
      </c>
      <c r="AI2361">
        <v>0</v>
      </c>
      <c r="AK2361">
        <v>1</v>
      </c>
      <c r="AL2361">
        <v>0</v>
      </c>
      <c r="AM2361">
        <v>2</v>
      </c>
      <c r="AN2361">
        <v>0</v>
      </c>
      <c r="AO2361">
        <v>0</v>
      </c>
      <c r="AQ2361">
        <v>1</v>
      </c>
      <c r="AR2361">
        <v>2</v>
      </c>
      <c r="AS2361">
        <v>1</v>
      </c>
      <c r="AT2361">
        <v>1</v>
      </c>
      <c r="AU2361">
        <v>2</v>
      </c>
      <c r="AV2361">
        <v>0</v>
      </c>
      <c r="AW2361" t="s">
        <v>1382</v>
      </c>
      <c r="AX2361" t="s">
        <v>1382</v>
      </c>
      <c r="BA2361" s="14" t="s">
        <v>2768</v>
      </c>
      <c r="BB2361" s="6" t="s">
        <v>1505</v>
      </c>
      <c r="BC2361">
        <v>23561</v>
      </c>
      <c r="BE2361">
        <v>4354</v>
      </c>
      <c r="BG2361" s="9">
        <v>1376</v>
      </c>
      <c r="BI2361" t="s">
        <v>3146</v>
      </c>
    </row>
    <row r="2362" spans="1:103" x14ac:dyDescent="0.25">
      <c r="A2362" s="23" t="s">
        <v>658</v>
      </c>
      <c r="B2362" t="s">
        <v>775</v>
      </c>
      <c r="C2362" t="str">
        <f>VLOOKUP(Tabelle1[[#This Row],[bank_name]],list_all_banks!$B$1:$C$691,2,FALSE)</f>
        <v>FR552120222</v>
      </c>
      <c r="D2362" s="6" t="s">
        <v>776</v>
      </c>
      <c r="E2362" s="42" t="str">
        <f t="shared" si="37"/>
        <v>31.12.2014</v>
      </c>
      <c r="F2362">
        <v>2014</v>
      </c>
      <c r="G2362">
        <v>1</v>
      </c>
      <c r="H2362">
        <v>1</v>
      </c>
      <c r="I2362" t="s">
        <v>1382</v>
      </c>
      <c r="J2362">
        <v>2</v>
      </c>
      <c r="K2362" t="s">
        <v>1366</v>
      </c>
      <c r="L2362">
        <v>1</v>
      </c>
      <c r="M2362" t="s">
        <v>14</v>
      </c>
      <c r="N2362" t="s">
        <v>19</v>
      </c>
      <c r="P2362">
        <v>1</v>
      </c>
      <c r="Q2362">
        <v>0</v>
      </c>
      <c r="R2362">
        <v>1</v>
      </c>
      <c r="S2362">
        <v>0</v>
      </c>
      <c r="U2362">
        <v>0</v>
      </c>
      <c r="V2362">
        <v>0</v>
      </c>
      <c r="W2362" t="s">
        <v>20</v>
      </c>
      <c r="Y2362" t="s">
        <v>1327</v>
      </c>
      <c r="Z2362">
        <v>54</v>
      </c>
      <c r="AA2362">
        <v>124</v>
      </c>
      <c r="AB2362">
        <v>30</v>
      </c>
      <c r="AC2362" t="s">
        <v>20</v>
      </c>
      <c r="AD2362">
        <v>3</v>
      </c>
      <c r="AE2362">
        <v>4</v>
      </c>
      <c r="AF2362" t="s">
        <v>20</v>
      </c>
      <c r="AG2362" t="s">
        <v>20</v>
      </c>
      <c r="AH2362">
        <v>0</v>
      </c>
      <c r="AI2362">
        <v>0</v>
      </c>
      <c r="AK2362">
        <v>1</v>
      </c>
      <c r="AL2362">
        <v>0</v>
      </c>
      <c r="AM2362">
        <v>2</v>
      </c>
      <c r="AN2362">
        <v>0</v>
      </c>
      <c r="AO2362">
        <v>0</v>
      </c>
      <c r="AQ2362">
        <v>1</v>
      </c>
      <c r="AR2362">
        <v>2</v>
      </c>
      <c r="AS2362">
        <v>1</v>
      </c>
      <c r="AT2362">
        <v>1</v>
      </c>
      <c r="AU2362">
        <v>2</v>
      </c>
      <c r="AV2362">
        <v>0</v>
      </c>
      <c r="AW2362" t="s">
        <v>1382</v>
      </c>
      <c r="AX2362" t="s">
        <v>1382</v>
      </c>
      <c r="BA2362" s="14" t="s">
        <v>2768</v>
      </c>
      <c r="BB2362" s="6" t="s">
        <v>1505</v>
      </c>
      <c r="BC2362">
        <v>23561</v>
      </c>
      <c r="BE2362">
        <v>4354</v>
      </c>
      <c r="BG2362" s="9">
        <v>1376</v>
      </c>
      <c r="BI2362" t="s">
        <v>3146</v>
      </c>
    </row>
    <row r="2363" spans="1:103" x14ac:dyDescent="0.25">
      <c r="A2363" s="23" t="s">
        <v>658</v>
      </c>
      <c r="B2363" t="s">
        <v>775</v>
      </c>
      <c r="C2363" t="str">
        <f>VLOOKUP(Tabelle1[[#This Row],[bank_name]],list_all_banks!$B$1:$C$691,2,FALSE)</f>
        <v>FR552120222</v>
      </c>
      <c r="D2363" s="6" t="s">
        <v>776</v>
      </c>
      <c r="E2363" s="42" t="str">
        <f t="shared" si="37"/>
        <v>31.12.2014</v>
      </c>
      <c r="F2363">
        <v>2014</v>
      </c>
      <c r="G2363">
        <v>1</v>
      </c>
      <c r="H2363">
        <v>1</v>
      </c>
      <c r="I2363" t="s">
        <v>1382</v>
      </c>
      <c r="J2363">
        <v>2</v>
      </c>
      <c r="K2363" t="s">
        <v>1366</v>
      </c>
      <c r="L2363">
        <v>1</v>
      </c>
      <c r="M2363" t="s">
        <v>14</v>
      </c>
      <c r="N2363" t="s">
        <v>19</v>
      </c>
      <c r="P2363">
        <v>1</v>
      </c>
      <c r="Q2363">
        <v>0</v>
      </c>
      <c r="R2363">
        <v>1</v>
      </c>
      <c r="S2363">
        <v>0</v>
      </c>
      <c r="U2363">
        <v>0</v>
      </c>
      <c r="V2363">
        <v>0</v>
      </c>
      <c r="W2363" t="s">
        <v>20</v>
      </c>
      <c r="Y2363" t="s">
        <v>1651</v>
      </c>
      <c r="Z2363">
        <v>232</v>
      </c>
      <c r="AA2363">
        <v>709</v>
      </c>
      <c r="AB2363">
        <v>36</v>
      </c>
      <c r="AC2363" t="s">
        <v>20</v>
      </c>
      <c r="AD2363">
        <v>3</v>
      </c>
      <c r="AE2363">
        <v>0</v>
      </c>
      <c r="AF2363" t="s">
        <v>20</v>
      </c>
      <c r="AG2363" t="s">
        <v>20</v>
      </c>
      <c r="AH2363">
        <v>0</v>
      </c>
      <c r="AI2363">
        <v>0</v>
      </c>
      <c r="AK2363">
        <v>1</v>
      </c>
      <c r="AL2363">
        <v>0</v>
      </c>
      <c r="AM2363">
        <v>2</v>
      </c>
      <c r="AN2363">
        <v>0</v>
      </c>
      <c r="AO2363">
        <v>0</v>
      </c>
      <c r="AQ2363">
        <v>1</v>
      </c>
      <c r="AR2363">
        <v>2</v>
      </c>
      <c r="AS2363">
        <v>1</v>
      </c>
      <c r="AT2363">
        <v>1</v>
      </c>
      <c r="AU2363">
        <v>2</v>
      </c>
      <c r="AV2363">
        <v>0</v>
      </c>
      <c r="AW2363" t="s">
        <v>1382</v>
      </c>
      <c r="AX2363" t="s">
        <v>1382</v>
      </c>
      <c r="BA2363" s="14" t="s">
        <v>2768</v>
      </c>
      <c r="BB2363" s="6" t="s">
        <v>1505</v>
      </c>
      <c r="BC2363">
        <v>23561</v>
      </c>
      <c r="BE2363">
        <v>4354</v>
      </c>
      <c r="BG2363" s="9">
        <v>1376</v>
      </c>
      <c r="BI2363" t="s">
        <v>3146</v>
      </c>
    </row>
    <row r="2364" spans="1:103" x14ac:dyDescent="0.25">
      <c r="A2364" s="23" t="s">
        <v>658</v>
      </c>
      <c r="B2364" t="s">
        <v>775</v>
      </c>
      <c r="C2364" t="str">
        <f>VLOOKUP(Tabelle1[[#This Row],[bank_name]],list_all_banks!$B$1:$C$691,2,FALSE)</f>
        <v>FR552120222</v>
      </c>
      <c r="D2364" s="6" t="s">
        <v>776</v>
      </c>
      <c r="E2364" s="42" t="str">
        <f t="shared" si="37"/>
        <v>31.12.2014</v>
      </c>
      <c r="F2364">
        <v>2014</v>
      </c>
      <c r="G2364">
        <v>1</v>
      </c>
      <c r="H2364">
        <v>1</v>
      </c>
      <c r="I2364" t="s">
        <v>1382</v>
      </c>
      <c r="J2364">
        <v>2</v>
      </c>
      <c r="K2364" t="s">
        <v>1366</v>
      </c>
      <c r="L2364">
        <v>1</v>
      </c>
      <c r="M2364" t="s">
        <v>14</v>
      </c>
      <c r="N2364" t="s">
        <v>19</v>
      </c>
      <c r="P2364">
        <v>1</v>
      </c>
      <c r="Q2364">
        <v>0</v>
      </c>
      <c r="R2364">
        <v>1</v>
      </c>
      <c r="S2364">
        <v>0</v>
      </c>
      <c r="U2364">
        <v>0</v>
      </c>
      <c r="V2364">
        <v>0</v>
      </c>
      <c r="W2364" t="s">
        <v>20</v>
      </c>
      <c r="Y2364" t="s">
        <v>1698</v>
      </c>
      <c r="Z2364">
        <v>32</v>
      </c>
      <c r="AA2364">
        <v>31</v>
      </c>
      <c r="AB2364">
        <v>21</v>
      </c>
      <c r="AC2364" t="s">
        <v>20</v>
      </c>
      <c r="AD2364">
        <v>3</v>
      </c>
      <c r="AE2364">
        <v>1</v>
      </c>
      <c r="AF2364" t="s">
        <v>20</v>
      </c>
      <c r="AG2364" t="s">
        <v>20</v>
      </c>
      <c r="AH2364">
        <v>0</v>
      </c>
      <c r="AI2364">
        <v>0</v>
      </c>
      <c r="AK2364">
        <v>1</v>
      </c>
      <c r="AL2364">
        <v>0</v>
      </c>
      <c r="AM2364">
        <v>2</v>
      </c>
      <c r="AN2364">
        <v>0</v>
      </c>
      <c r="AO2364">
        <v>0</v>
      </c>
      <c r="AQ2364">
        <v>1</v>
      </c>
      <c r="AR2364">
        <v>2</v>
      </c>
      <c r="AS2364">
        <v>1</v>
      </c>
      <c r="AT2364">
        <v>1</v>
      </c>
      <c r="AU2364">
        <v>2</v>
      </c>
      <c r="AV2364">
        <v>0</v>
      </c>
      <c r="AW2364" t="s">
        <v>1382</v>
      </c>
      <c r="AX2364" t="s">
        <v>1382</v>
      </c>
      <c r="BA2364" s="14" t="s">
        <v>2768</v>
      </c>
      <c r="BB2364" s="6" t="s">
        <v>1505</v>
      </c>
      <c r="BC2364">
        <v>23561</v>
      </c>
      <c r="BE2364">
        <v>4354</v>
      </c>
      <c r="BG2364" s="9">
        <v>1376</v>
      </c>
      <c r="BI2364" t="s">
        <v>3146</v>
      </c>
    </row>
    <row r="2365" spans="1:103" x14ac:dyDescent="0.25">
      <c r="A2365" s="23" t="s">
        <v>658</v>
      </c>
      <c r="B2365" t="s">
        <v>775</v>
      </c>
      <c r="C2365" t="str">
        <f>VLOOKUP(Tabelle1[[#This Row],[bank_name]],list_all_banks!$B$1:$C$691,2,FALSE)</f>
        <v>FR552120222</v>
      </c>
      <c r="D2365" s="6" t="s">
        <v>776</v>
      </c>
      <c r="E2365" s="42" t="str">
        <f t="shared" si="37"/>
        <v>31.12.2014</v>
      </c>
      <c r="F2365">
        <v>2014</v>
      </c>
      <c r="G2365">
        <v>1</v>
      </c>
      <c r="H2365">
        <v>1</v>
      </c>
      <c r="I2365" t="s">
        <v>1382</v>
      </c>
      <c r="J2365">
        <v>2</v>
      </c>
      <c r="K2365" t="s">
        <v>1366</v>
      </c>
      <c r="L2365">
        <v>1</v>
      </c>
      <c r="M2365" t="s">
        <v>14</v>
      </c>
      <c r="N2365" t="s">
        <v>19</v>
      </c>
      <c r="P2365">
        <v>1</v>
      </c>
      <c r="Q2365">
        <v>0</v>
      </c>
      <c r="R2365">
        <v>1</v>
      </c>
      <c r="S2365">
        <v>0</v>
      </c>
      <c r="U2365">
        <v>0</v>
      </c>
      <c r="V2365">
        <v>0</v>
      </c>
      <c r="W2365" t="s">
        <v>20</v>
      </c>
      <c r="Y2365" t="s">
        <v>1772</v>
      </c>
      <c r="Z2365">
        <v>21</v>
      </c>
      <c r="AA2365">
        <v>195</v>
      </c>
      <c r="AB2365">
        <v>6</v>
      </c>
      <c r="AC2365" t="s">
        <v>20</v>
      </c>
      <c r="AD2365">
        <v>1</v>
      </c>
      <c r="AE2365">
        <v>0</v>
      </c>
      <c r="AF2365" t="s">
        <v>20</v>
      </c>
      <c r="AG2365" t="s">
        <v>20</v>
      </c>
      <c r="AH2365">
        <v>0</v>
      </c>
      <c r="AI2365">
        <v>0</v>
      </c>
      <c r="AK2365">
        <v>1</v>
      </c>
      <c r="AL2365">
        <v>0</v>
      </c>
      <c r="AM2365">
        <v>2</v>
      </c>
      <c r="AN2365">
        <v>0</v>
      </c>
      <c r="AO2365">
        <v>0</v>
      </c>
      <c r="AQ2365">
        <v>1</v>
      </c>
      <c r="AR2365">
        <v>2</v>
      </c>
      <c r="AS2365">
        <v>1</v>
      </c>
      <c r="AT2365">
        <v>1</v>
      </c>
      <c r="AU2365">
        <v>2</v>
      </c>
      <c r="AV2365">
        <v>0</v>
      </c>
      <c r="AW2365" t="s">
        <v>1382</v>
      </c>
      <c r="AX2365" t="s">
        <v>1382</v>
      </c>
      <c r="BA2365" s="14" t="s">
        <v>2768</v>
      </c>
      <c r="BB2365" s="6" t="s">
        <v>1505</v>
      </c>
      <c r="BC2365">
        <v>23561</v>
      </c>
      <c r="BE2365">
        <v>4354</v>
      </c>
      <c r="BG2365" s="9">
        <v>1376</v>
      </c>
      <c r="BI2365" t="s">
        <v>3146</v>
      </c>
    </row>
    <row r="2366" spans="1:103" x14ac:dyDescent="0.25">
      <c r="A2366" s="23" t="s">
        <v>658</v>
      </c>
      <c r="B2366" t="s">
        <v>775</v>
      </c>
      <c r="C2366" t="str">
        <f>VLOOKUP(Tabelle1[[#This Row],[bank_name]],list_all_banks!$B$1:$C$691,2,FALSE)</f>
        <v>FR552120222</v>
      </c>
      <c r="D2366" s="6" t="s">
        <v>776</v>
      </c>
      <c r="E2366" s="42" t="str">
        <f t="shared" si="37"/>
        <v>31.12.2014</v>
      </c>
      <c r="F2366">
        <v>2014</v>
      </c>
      <c r="G2366">
        <v>1</v>
      </c>
      <c r="H2366">
        <v>1</v>
      </c>
      <c r="I2366" t="s">
        <v>1382</v>
      </c>
      <c r="J2366">
        <v>2</v>
      </c>
      <c r="K2366" t="s">
        <v>1366</v>
      </c>
      <c r="L2366">
        <v>1</v>
      </c>
      <c r="M2366" t="s">
        <v>14</v>
      </c>
      <c r="N2366" t="s">
        <v>19</v>
      </c>
      <c r="P2366">
        <v>1</v>
      </c>
      <c r="Q2366">
        <v>0</v>
      </c>
      <c r="R2366">
        <v>1</v>
      </c>
      <c r="S2366">
        <v>0</v>
      </c>
      <c r="U2366">
        <v>0</v>
      </c>
      <c r="V2366">
        <v>0</v>
      </c>
      <c r="W2366" t="s">
        <v>20</v>
      </c>
      <c r="Y2366" t="s">
        <v>1733</v>
      </c>
      <c r="Z2366">
        <v>0</v>
      </c>
      <c r="AA2366">
        <v>0</v>
      </c>
      <c r="AB2366">
        <v>0</v>
      </c>
      <c r="AC2366" t="s">
        <v>20</v>
      </c>
      <c r="AD2366">
        <v>0</v>
      </c>
      <c r="AE2366">
        <v>0</v>
      </c>
      <c r="AF2366" t="s">
        <v>20</v>
      </c>
      <c r="AG2366" t="s">
        <v>20</v>
      </c>
      <c r="AH2366">
        <v>0</v>
      </c>
      <c r="AI2366">
        <v>0</v>
      </c>
      <c r="AK2366">
        <v>1</v>
      </c>
      <c r="AL2366">
        <v>0</v>
      </c>
      <c r="AM2366">
        <v>2</v>
      </c>
      <c r="AN2366">
        <v>0</v>
      </c>
      <c r="AO2366">
        <v>0</v>
      </c>
      <c r="AQ2366">
        <v>1</v>
      </c>
      <c r="AR2366">
        <v>2</v>
      </c>
      <c r="AS2366">
        <v>1</v>
      </c>
      <c r="AT2366">
        <v>1</v>
      </c>
      <c r="AU2366">
        <v>2</v>
      </c>
      <c r="AV2366">
        <v>0</v>
      </c>
      <c r="AW2366" t="s">
        <v>1382</v>
      </c>
      <c r="AX2366" t="s">
        <v>1382</v>
      </c>
      <c r="BA2366" s="14" t="s">
        <v>2768</v>
      </c>
      <c r="BB2366" s="6" t="s">
        <v>1505</v>
      </c>
      <c r="BC2366">
        <v>23561</v>
      </c>
      <c r="BE2366">
        <v>4354</v>
      </c>
      <c r="BG2366" s="9">
        <v>1376</v>
      </c>
      <c r="BI2366" t="s">
        <v>3146</v>
      </c>
    </row>
    <row r="2367" spans="1:103" x14ac:dyDescent="0.25">
      <c r="A2367" s="23" t="s">
        <v>658</v>
      </c>
      <c r="B2367" t="s">
        <v>775</v>
      </c>
      <c r="C2367" t="str">
        <f>VLOOKUP(Tabelle1[[#This Row],[bank_name]],list_all_banks!$B$1:$C$691,2,FALSE)</f>
        <v>FR552120222</v>
      </c>
      <c r="D2367" s="6" t="s">
        <v>776</v>
      </c>
      <c r="E2367" s="42" t="str">
        <f t="shared" si="37"/>
        <v>31.12.2014</v>
      </c>
      <c r="F2367">
        <v>2014</v>
      </c>
      <c r="G2367">
        <v>1</v>
      </c>
      <c r="H2367">
        <v>1</v>
      </c>
      <c r="I2367" t="s">
        <v>1382</v>
      </c>
      <c r="J2367">
        <v>2</v>
      </c>
      <c r="K2367" t="s">
        <v>1366</v>
      </c>
      <c r="L2367">
        <v>1</v>
      </c>
      <c r="M2367" t="s">
        <v>14</v>
      </c>
      <c r="N2367" t="s">
        <v>19</v>
      </c>
      <c r="P2367">
        <v>1</v>
      </c>
      <c r="Q2367">
        <v>0</v>
      </c>
      <c r="R2367">
        <v>1</v>
      </c>
      <c r="S2367">
        <v>0</v>
      </c>
      <c r="U2367">
        <v>0</v>
      </c>
      <c r="V2367">
        <v>0</v>
      </c>
      <c r="W2367" t="s">
        <v>20</v>
      </c>
      <c r="Y2367" t="s">
        <v>1742</v>
      </c>
      <c r="Z2367">
        <v>91</v>
      </c>
      <c r="AA2367">
        <v>1229</v>
      </c>
      <c r="AB2367">
        <v>34</v>
      </c>
      <c r="AC2367" t="s">
        <v>20</v>
      </c>
      <c r="AD2367">
        <v>12</v>
      </c>
      <c r="AE2367">
        <v>2</v>
      </c>
      <c r="AF2367" t="s">
        <v>20</v>
      </c>
      <c r="AG2367" t="s">
        <v>20</v>
      </c>
      <c r="AH2367">
        <v>0</v>
      </c>
      <c r="AI2367">
        <v>0</v>
      </c>
      <c r="AK2367">
        <v>1</v>
      </c>
      <c r="AL2367">
        <v>0</v>
      </c>
      <c r="AM2367">
        <v>2</v>
      </c>
      <c r="AN2367">
        <v>0</v>
      </c>
      <c r="AO2367">
        <v>0</v>
      </c>
      <c r="AQ2367">
        <v>1</v>
      </c>
      <c r="AR2367">
        <v>2</v>
      </c>
      <c r="AS2367">
        <v>1</v>
      </c>
      <c r="AT2367">
        <v>1</v>
      </c>
      <c r="AU2367">
        <v>2</v>
      </c>
      <c r="AV2367">
        <v>0</v>
      </c>
      <c r="AW2367" t="s">
        <v>1382</v>
      </c>
      <c r="AX2367" t="s">
        <v>1382</v>
      </c>
      <c r="BA2367" s="14" t="s">
        <v>2768</v>
      </c>
      <c r="BB2367" s="6" t="s">
        <v>1505</v>
      </c>
      <c r="BC2367">
        <v>23561</v>
      </c>
      <c r="BE2367">
        <v>4354</v>
      </c>
      <c r="BG2367" s="9">
        <v>1376</v>
      </c>
      <c r="BI2367" t="s">
        <v>3146</v>
      </c>
    </row>
    <row r="2368" spans="1:103" x14ac:dyDescent="0.25">
      <c r="A2368" s="51" t="s">
        <v>658</v>
      </c>
      <c r="B2368" s="9" t="s">
        <v>775</v>
      </c>
      <c r="C2368" s="9" t="str">
        <f>VLOOKUP(Tabelle1[[#This Row],[bank_name]],list_all_banks!$B$1:$C$691,2,FALSE)</f>
        <v>FR552120222</v>
      </c>
      <c r="D2368" s="6" t="s">
        <v>776</v>
      </c>
      <c r="E2368" s="42" t="str">
        <f t="shared" si="37"/>
        <v>31.12.2014</v>
      </c>
      <c r="F2368" s="9">
        <v>2014</v>
      </c>
      <c r="G2368" s="9">
        <v>1</v>
      </c>
      <c r="H2368" s="9">
        <v>1</v>
      </c>
      <c r="I2368" s="9" t="s">
        <v>1382</v>
      </c>
      <c r="J2368" s="9">
        <v>2</v>
      </c>
      <c r="K2368" s="9" t="s">
        <v>1366</v>
      </c>
      <c r="L2368" s="9">
        <v>1</v>
      </c>
      <c r="M2368" s="9" t="s">
        <v>14</v>
      </c>
      <c r="N2368" s="9" t="s">
        <v>19</v>
      </c>
      <c r="P2368" s="9">
        <v>1</v>
      </c>
      <c r="Q2368" s="9">
        <v>0</v>
      </c>
      <c r="R2368" s="9">
        <v>1</v>
      </c>
      <c r="S2368" s="9">
        <v>0</v>
      </c>
      <c r="U2368" s="9">
        <v>0</v>
      </c>
      <c r="V2368" s="9">
        <v>0</v>
      </c>
      <c r="W2368" s="9" t="s">
        <v>20</v>
      </c>
      <c r="Y2368" s="9" t="s">
        <v>1694</v>
      </c>
      <c r="Z2368" s="9">
        <v>22</v>
      </c>
      <c r="AA2368" s="9">
        <v>125</v>
      </c>
      <c r="AB2368" s="9">
        <v>3</v>
      </c>
      <c r="AC2368" s="9" t="s">
        <v>20</v>
      </c>
      <c r="AD2368" s="9">
        <v>0</v>
      </c>
      <c r="AE2368" s="9">
        <v>0</v>
      </c>
      <c r="AF2368" s="9" t="s">
        <v>20</v>
      </c>
      <c r="AG2368" s="9" t="s">
        <v>20</v>
      </c>
      <c r="AH2368" s="9">
        <v>0</v>
      </c>
      <c r="AI2368" s="9">
        <v>0</v>
      </c>
      <c r="AK2368" s="9">
        <v>1</v>
      </c>
      <c r="AL2368" s="9">
        <v>0</v>
      </c>
      <c r="AM2368" s="9">
        <v>2</v>
      </c>
      <c r="AN2368" s="9">
        <v>0</v>
      </c>
      <c r="AO2368" s="9">
        <v>0</v>
      </c>
      <c r="AQ2368" s="9">
        <v>1</v>
      </c>
      <c r="AR2368" s="9">
        <v>2</v>
      </c>
      <c r="AS2368" s="9">
        <v>1</v>
      </c>
      <c r="AT2368" s="9">
        <v>1</v>
      </c>
      <c r="AU2368" s="9">
        <v>2</v>
      </c>
      <c r="AV2368" s="9">
        <v>0</v>
      </c>
      <c r="AW2368" s="9" t="s">
        <v>1382</v>
      </c>
      <c r="AX2368" s="9" t="s">
        <v>1382</v>
      </c>
      <c r="BA2368" s="63" t="s">
        <v>2768</v>
      </c>
      <c r="BB2368" s="6" t="s">
        <v>1505</v>
      </c>
      <c r="BC2368">
        <v>23561</v>
      </c>
      <c r="BE2368">
        <v>4354</v>
      </c>
      <c r="BG2368" s="9">
        <v>1376</v>
      </c>
      <c r="BI2368" t="s">
        <v>3146</v>
      </c>
    </row>
    <row r="2369" spans="1:74" x14ac:dyDescent="0.25">
      <c r="A2369" s="51" t="s">
        <v>658</v>
      </c>
      <c r="B2369" s="9" t="s">
        <v>775</v>
      </c>
      <c r="C2369" s="9" t="str">
        <f>VLOOKUP(Tabelle1[[#This Row],[bank_name]],list_all_banks!$B$1:$C$691,2,FALSE)</f>
        <v>FR552120222</v>
      </c>
      <c r="D2369" s="6" t="s">
        <v>776</v>
      </c>
      <c r="E2369" s="42" t="str">
        <f t="shared" si="37"/>
        <v>31.12.2014</v>
      </c>
      <c r="F2369" s="9">
        <v>2014</v>
      </c>
      <c r="G2369" s="9">
        <v>1</v>
      </c>
      <c r="H2369" s="9">
        <v>1</v>
      </c>
      <c r="I2369" s="9" t="s">
        <v>1382</v>
      </c>
      <c r="J2369" s="9">
        <v>2</v>
      </c>
      <c r="K2369" s="9" t="s">
        <v>1366</v>
      </c>
      <c r="L2369" s="9">
        <v>1</v>
      </c>
      <c r="M2369" s="9" t="s">
        <v>14</v>
      </c>
      <c r="N2369" s="9" t="s">
        <v>19</v>
      </c>
      <c r="P2369" s="9">
        <v>1</v>
      </c>
      <c r="Q2369" s="9">
        <v>0</v>
      </c>
      <c r="R2369" s="9">
        <v>1</v>
      </c>
      <c r="S2369" s="9">
        <v>0</v>
      </c>
      <c r="U2369" s="9">
        <v>0</v>
      </c>
      <c r="V2369" s="9">
        <v>0</v>
      </c>
      <c r="W2369" s="9" t="s">
        <v>20</v>
      </c>
      <c r="Y2369" s="9" t="s">
        <v>1700</v>
      </c>
      <c r="Z2369" s="9" t="s">
        <v>20</v>
      </c>
      <c r="AA2369" s="9" t="s">
        <v>20</v>
      </c>
      <c r="AB2369" s="9">
        <v>4</v>
      </c>
      <c r="AC2369" s="9" t="s">
        <v>20</v>
      </c>
      <c r="AD2369" s="9" t="s">
        <v>20</v>
      </c>
      <c r="AE2369" s="9" t="s">
        <v>20</v>
      </c>
      <c r="AF2369" s="9" t="s">
        <v>20</v>
      </c>
      <c r="AG2369" s="9" t="s">
        <v>20</v>
      </c>
      <c r="AH2369" s="9">
        <v>0</v>
      </c>
      <c r="AI2369" s="9">
        <v>0</v>
      </c>
      <c r="AK2369" s="9">
        <v>1</v>
      </c>
      <c r="AL2369" s="9">
        <v>0</v>
      </c>
      <c r="AM2369" s="9">
        <v>2</v>
      </c>
      <c r="AN2369" s="9">
        <v>0</v>
      </c>
      <c r="AO2369" s="9">
        <v>0</v>
      </c>
      <c r="AQ2369" s="9">
        <v>1</v>
      </c>
      <c r="AR2369" s="9">
        <v>2</v>
      </c>
      <c r="AS2369" s="9">
        <v>1</v>
      </c>
      <c r="AT2369" s="9">
        <v>1</v>
      </c>
      <c r="AU2369" s="9">
        <v>2</v>
      </c>
      <c r="AV2369" s="9">
        <v>0</v>
      </c>
      <c r="AW2369" s="9" t="s">
        <v>1382</v>
      </c>
      <c r="AX2369" s="9" t="s">
        <v>1382</v>
      </c>
      <c r="BA2369" s="63" t="s">
        <v>2768</v>
      </c>
      <c r="BB2369" s="6" t="s">
        <v>1505</v>
      </c>
      <c r="BC2369">
        <v>23561</v>
      </c>
      <c r="BE2369">
        <v>4354</v>
      </c>
      <c r="BG2369" s="9">
        <v>1376</v>
      </c>
      <c r="BI2369" t="s">
        <v>3146</v>
      </c>
    </row>
    <row r="2370" spans="1:74" s="44" customFormat="1" ht="15.75" thickBot="1" x14ac:dyDescent="0.3">
      <c r="A2370" s="43" t="s">
        <v>658</v>
      </c>
      <c r="B2370" s="44" t="s">
        <v>775</v>
      </c>
      <c r="C2370" s="44" t="str">
        <f>VLOOKUP(Tabelle1[[#This Row],[bank_name]],list_all_banks!$B$1:$C$691,2,FALSE)</f>
        <v>FR552120222</v>
      </c>
      <c r="D2370" s="45" t="s">
        <v>776</v>
      </c>
      <c r="E2370" s="46" t="str">
        <f t="shared" si="37"/>
        <v>31.12.2014</v>
      </c>
      <c r="F2370" s="44">
        <v>2014</v>
      </c>
      <c r="G2370" s="44">
        <v>1</v>
      </c>
      <c r="H2370" s="44">
        <v>1</v>
      </c>
      <c r="I2370" s="44" t="s">
        <v>1382</v>
      </c>
      <c r="J2370" s="44">
        <v>2</v>
      </c>
      <c r="K2370" s="44" t="s">
        <v>1366</v>
      </c>
      <c r="L2370" s="44">
        <v>1</v>
      </c>
      <c r="M2370" s="44" t="s">
        <v>14</v>
      </c>
      <c r="N2370" s="44" t="s">
        <v>19</v>
      </c>
      <c r="O2370" s="45"/>
      <c r="P2370" s="44">
        <v>1</v>
      </c>
      <c r="Q2370" s="44">
        <v>0</v>
      </c>
      <c r="R2370" s="44">
        <v>1</v>
      </c>
      <c r="S2370" s="44">
        <v>0</v>
      </c>
      <c r="T2370" s="45"/>
      <c r="U2370" s="44">
        <v>0</v>
      </c>
      <c r="V2370" s="44">
        <v>0</v>
      </c>
      <c r="W2370" s="44" t="s">
        <v>20</v>
      </c>
      <c r="X2370" s="45"/>
      <c r="Y2370" s="44" t="s">
        <v>1650</v>
      </c>
      <c r="Z2370" s="44">
        <v>1205</v>
      </c>
      <c r="AA2370" s="44">
        <v>2455</v>
      </c>
      <c r="AB2370" s="44">
        <v>219</v>
      </c>
      <c r="AC2370" s="44" t="s">
        <v>20</v>
      </c>
      <c r="AD2370" s="44">
        <v>35</v>
      </c>
      <c r="AE2370" s="44">
        <v>187</v>
      </c>
      <c r="AF2370" s="44" t="s">
        <v>20</v>
      </c>
      <c r="AG2370" s="44" t="s">
        <v>20</v>
      </c>
      <c r="AH2370" s="44">
        <v>0</v>
      </c>
      <c r="AI2370" s="44">
        <v>0</v>
      </c>
      <c r="AJ2370" s="45"/>
      <c r="AK2370" s="44">
        <v>1</v>
      </c>
      <c r="AL2370" s="44">
        <v>0</v>
      </c>
      <c r="AM2370" s="44">
        <v>2</v>
      </c>
      <c r="AN2370" s="44">
        <v>0</v>
      </c>
      <c r="AO2370" s="44">
        <v>0</v>
      </c>
      <c r="AP2370" s="45"/>
      <c r="AQ2370" s="44">
        <v>1</v>
      </c>
      <c r="AR2370" s="44">
        <v>2</v>
      </c>
      <c r="AS2370" s="44">
        <v>1</v>
      </c>
      <c r="AT2370" s="44">
        <v>1</v>
      </c>
      <c r="AU2370" s="44">
        <v>2</v>
      </c>
      <c r="AV2370" s="44">
        <v>0</v>
      </c>
      <c r="AW2370" s="44" t="s">
        <v>1382</v>
      </c>
      <c r="AX2370" s="44" t="s">
        <v>1382</v>
      </c>
      <c r="AY2370" s="45"/>
      <c r="AZ2370" s="46"/>
      <c r="BA2370" s="47" t="s">
        <v>2768</v>
      </c>
      <c r="BB2370" s="45" t="s">
        <v>1505</v>
      </c>
      <c r="BC2370">
        <v>23561</v>
      </c>
      <c r="BD2370"/>
      <c r="BE2370">
        <v>4354</v>
      </c>
      <c r="BF2370"/>
      <c r="BG2370" s="9">
        <v>1376</v>
      </c>
      <c r="BH2370" s="6"/>
      <c r="BI2370" s="9" t="s">
        <v>3146</v>
      </c>
      <c r="BJ2370" s="9"/>
      <c r="BK2370" s="9"/>
      <c r="BL2370" s="9"/>
      <c r="BM2370" s="9"/>
      <c r="BN2370" s="9"/>
      <c r="BO2370" s="9"/>
      <c r="BP2370" s="9"/>
      <c r="BQ2370" s="9"/>
      <c r="BR2370" s="9"/>
      <c r="BS2370" s="9"/>
      <c r="BT2370" s="9"/>
      <c r="BU2370" s="9"/>
      <c r="BV2370" s="9"/>
    </row>
    <row r="2371" spans="1:74" x14ac:dyDescent="0.25">
      <c r="A2371" s="23" t="s">
        <v>658</v>
      </c>
      <c r="B2371" t="s">
        <v>775</v>
      </c>
      <c r="C2371" t="str">
        <f>VLOOKUP(Tabelle1[[#This Row],[bank_name]],list_all_banks!$B$1:$C$691,2,FALSE)</f>
        <v>FR552120222</v>
      </c>
      <c r="D2371" s="6" t="s">
        <v>776</v>
      </c>
      <c r="E2371" s="42" t="str">
        <f t="shared" si="37"/>
        <v>31.12.2015</v>
      </c>
      <c r="F2371">
        <v>2015</v>
      </c>
      <c r="G2371" s="9">
        <v>1</v>
      </c>
      <c r="H2371" s="9">
        <v>1</v>
      </c>
      <c r="I2371" s="9" t="s">
        <v>1382</v>
      </c>
      <c r="J2371" s="9">
        <v>2</v>
      </c>
      <c r="K2371" s="9" t="s">
        <v>1366</v>
      </c>
      <c r="L2371" s="9">
        <v>1</v>
      </c>
      <c r="M2371" s="9" t="s">
        <v>14</v>
      </c>
      <c r="N2371" s="9" t="s">
        <v>19</v>
      </c>
      <c r="P2371" s="9">
        <v>1</v>
      </c>
      <c r="Q2371" s="9">
        <v>0</v>
      </c>
      <c r="R2371" s="9">
        <v>1</v>
      </c>
      <c r="S2371" s="9">
        <v>0</v>
      </c>
      <c r="U2371" s="9">
        <v>0</v>
      </c>
      <c r="V2371" s="9">
        <v>0</v>
      </c>
      <c r="W2371" s="9" t="s">
        <v>1773</v>
      </c>
      <c r="X2371" s="10"/>
      <c r="Y2371" s="9" t="s">
        <v>820</v>
      </c>
      <c r="Z2371" s="53">
        <v>1618</v>
      </c>
      <c r="AA2371" s="53">
        <v>3344</v>
      </c>
      <c r="AB2371" s="53">
        <v>392</v>
      </c>
      <c r="AC2371" s="9" t="s">
        <v>20</v>
      </c>
      <c r="AD2371" s="53">
        <v>57</v>
      </c>
      <c r="AE2371" s="53">
        <v>1</v>
      </c>
      <c r="AF2371" s="9" t="s">
        <v>20</v>
      </c>
      <c r="AG2371" s="9" t="s">
        <v>20</v>
      </c>
      <c r="AH2371" s="9">
        <v>0</v>
      </c>
      <c r="AI2371" s="9">
        <v>0</v>
      </c>
      <c r="AK2371" s="9">
        <v>1</v>
      </c>
      <c r="AL2371" s="9">
        <v>0</v>
      </c>
      <c r="AM2371" s="9">
        <v>2</v>
      </c>
      <c r="AN2371" s="9">
        <v>0</v>
      </c>
      <c r="AO2371" s="9">
        <v>0</v>
      </c>
      <c r="AQ2371" s="9">
        <v>3</v>
      </c>
      <c r="AR2371" s="9" t="s">
        <v>20</v>
      </c>
      <c r="AS2371" s="9">
        <v>1</v>
      </c>
      <c r="AT2371" s="9">
        <v>1</v>
      </c>
      <c r="AU2371" s="9">
        <v>2</v>
      </c>
      <c r="AV2371" s="9">
        <v>0</v>
      </c>
      <c r="AW2371" s="9" t="s">
        <v>1382</v>
      </c>
      <c r="AX2371" s="9" t="s">
        <v>1382</v>
      </c>
      <c r="AY2371" s="6" t="s">
        <v>1774</v>
      </c>
      <c r="BA2371" s="14" t="s">
        <v>3150</v>
      </c>
      <c r="BB2371" s="6" t="s">
        <v>1506</v>
      </c>
      <c r="BC2371">
        <v>25639</v>
      </c>
      <c r="BE2371">
        <v>6109</v>
      </c>
      <c r="BG2371" s="9">
        <v>1714</v>
      </c>
      <c r="BI2371" t="s">
        <v>3146</v>
      </c>
    </row>
    <row r="2372" spans="1:74" x14ac:dyDescent="0.25">
      <c r="A2372" s="23" t="s">
        <v>658</v>
      </c>
      <c r="B2372" t="s">
        <v>775</v>
      </c>
      <c r="C2372" t="str">
        <f>VLOOKUP(Tabelle1[[#This Row],[bank_name]],list_all_banks!$B$1:$C$691,2,FALSE)</f>
        <v>FR552120222</v>
      </c>
      <c r="D2372" s="6" t="s">
        <v>776</v>
      </c>
      <c r="E2372" s="42" t="str">
        <f t="shared" si="37"/>
        <v>31.12.2015</v>
      </c>
      <c r="F2372">
        <v>2015</v>
      </c>
      <c r="G2372">
        <v>1</v>
      </c>
      <c r="H2372">
        <v>1</v>
      </c>
      <c r="I2372" t="s">
        <v>1382</v>
      </c>
      <c r="J2372">
        <v>2</v>
      </c>
      <c r="K2372" t="s">
        <v>1366</v>
      </c>
      <c r="L2372">
        <v>1</v>
      </c>
      <c r="M2372" t="s">
        <v>14</v>
      </c>
      <c r="N2372" t="s">
        <v>19</v>
      </c>
      <c r="P2372">
        <v>1</v>
      </c>
      <c r="Q2372">
        <v>0</v>
      </c>
      <c r="R2372">
        <v>1</v>
      </c>
      <c r="S2372">
        <v>0</v>
      </c>
      <c r="U2372">
        <v>0</v>
      </c>
      <c r="V2372">
        <v>0</v>
      </c>
      <c r="W2372" t="s">
        <v>1773</v>
      </c>
      <c r="X2372" s="10"/>
      <c r="Y2372" t="s">
        <v>1763</v>
      </c>
      <c r="Z2372" s="53">
        <v>49</v>
      </c>
      <c r="AA2372" s="53">
        <v>972</v>
      </c>
      <c r="AB2372" s="53">
        <v>22</v>
      </c>
      <c r="AC2372" t="s">
        <v>20</v>
      </c>
      <c r="AD2372" s="53">
        <v>2</v>
      </c>
      <c r="AE2372" s="53">
        <v>0</v>
      </c>
      <c r="AF2372" t="s">
        <v>20</v>
      </c>
      <c r="AG2372" t="s">
        <v>20</v>
      </c>
      <c r="AH2372">
        <v>0</v>
      </c>
      <c r="AI2372">
        <v>0</v>
      </c>
      <c r="AK2372">
        <v>1</v>
      </c>
      <c r="AL2372">
        <v>0</v>
      </c>
      <c r="AM2372">
        <v>2</v>
      </c>
      <c r="AN2372">
        <v>0</v>
      </c>
      <c r="AO2372">
        <v>0</v>
      </c>
      <c r="AQ2372">
        <v>3</v>
      </c>
      <c r="AR2372" t="s">
        <v>20</v>
      </c>
      <c r="AS2372">
        <v>1</v>
      </c>
      <c r="AT2372">
        <v>1</v>
      </c>
      <c r="AU2372">
        <v>2</v>
      </c>
      <c r="AV2372">
        <v>0</v>
      </c>
      <c r="AW2372" t="s">
        <v>1382</v>
      </c>
      <c r="AX2372" t="s">
        <v>1382</v>
      </c>
      <c r="AY2372" s="6" t="s">
        <v>1774</v>
      </c>
      <c r="BA2372" s="14" t="s">
        <v>3150</v>
      </c>
      <c r="BB2372" s="6" t="s">
        <v>1506</v>
      </c>
      <c r="BC2372">
        <v>25639</v>
      </c>
      <c r="BE2372">
        <v>6109</v>
      </c>
      <c r="BG2372" s="9">
        <v>1714</v>
      </c>
      <c r="BI2372" t="s">
        <v>3146</v>
      </c>
    </row>
    <row r="2373" spans="1:74" x14ac:dyDescent="0.25">
      <c r="A2373" s="23" t="s">
        <v>658</v>
      </c>
      <c r="B2373" t="s">
        <v>775</v>
      </c>
      <c r="C2373" t="str">
        <f>VLOOKUP(Tabelle1[[#This Row],[bank_name]],list_all_banks!$B$1:$C$691,2,FALSE)</f>
        <v>FR552120222</v>
      </c>
      <c r="D2373" s="6" t="s">
        <v>776</v>
      </c>
      <c r="E2373" s="42" t="str">
        <f t="shared" si="37"/>
        <v>31.12.2015</v>
      </c>
      <c r="F2373">
        <v>2015</v>
      </c>
      <c r="G2373">
        <v>1</v>
      </c>
      <c r="H2373">
        <v>1</v>
      </c>
      <c r="I2373" t="s">
        <v>1382</v>
      </c>
      <c r="J2373">
        <v>2</v>
      </c>
      <c r="K2373" t="s">
        <v>1366</v>
      </c>
      <c r="L2373">
        <v>1</v>
      </c>
      <c r="M2373" t="s">
        <v>14</v>
      </c>
      <c r="N2373" t="s">
        <v>19</v>
      </c>
      <c r="P2373">
        <v>1</v>
      </c>
      <c r="Q2373">
        <v>0</v>
      </c>
      <c r="R2373">
        <v>1</v>
      </c>
      <c r="S2373">
        <v>0</v>
      </c>
      <c r="U2373">
        <v>0</v>
      </c>
      <c r="V2373">
        <v>0</v>
      </c>
      <c r="W2373" t="s">
        <v>1773</v>
      </c>
      <c r="X2373" s="10"/>
      <c r="Y2373" t="s">
        <v>1656</v>
      </c>
      <c r="Z2373" s="53">
        <v>0</v>
      </c>
      <c r="AA2373" s="53">
        <v>0</v>
      </c>
      <c r="AB2373" s="53">
        <v>0</v>
      </c>
      <c r="AC2373" t="s">
        <v>20</v>
      </c>
      <c r="AD2373" s="53">
        <v>0</v>
      </c>
      <c r="AE2373" s="53">
        <v>0</v>
      </c>
      <c r="AF2373" t="s">
        <v>20</v>
      </c>
      <c r="AG2373" t="s">
        <v>20</v>
      </c>
      <c r="AH2373">
        <v>0</v>
      </c>
      <c r="AI2373">
        <v>0</v>
      </c>
      <c r="AK2373">
        <v>1</v>
      </c>
      <c r="AL2373">
        <v>0</v>
      </c>
      <c r="AM2373">
        <v>2</v>
      </c>
      <c r="AN2373">
        <v>0</v>
      </c>
      <c r="AO2373">
        <v>0</v>
      </c>
      <c r="AQ2373">
        <v>3</v>
      </c>
      <c r="AR2373" t="s">
        <v>20</v>
      </c>
      <c r="AS2373">
        <v>1</v>
      </c>
      <c r="AT2373">
        <v>1</v>
      </c>
      <c r="AU2373">
        <v>2</v>
      </c>
      <c r="AV2373">
        <v>0</v>
      </c>
      <c r="AW2373" t="s">
        <v>1382</v>
      </c>
      <c r="AX2373" t="s">
        <v>1382</v>
      </c>
      <c r="AY2373" s="6" t="s">
        <v>1774</v>
      </c>
      <c r="BA2373" s="14" t="s">
        <v>3150</v>
      </c>
      <c r="BB2373" s="6" t="s">
        <v>1506</v>
      </c>
      <c r="BC2373">
        <v>25639</v>
      </c>
      <c r="BE2373">
        <v>6109</v>
      </c>
      <c r="BG2373" s="9">
        <v>1714</v>
      </c>
      <c r="BI2373" t="s">
        <v>3146</v>
      </c>
    </row>
    <row r="2374" spans="1:74" x14ac:dyDescent="0.25">
      <c r="A2374" s="51" t="s">
        <v>658</v>
      </c>
      <c r="B2374" s="53" t="s">
        <v>775</v>
      </c>
      <c r="C2374" s="53" t="str">
        <f>VLOOKUP(Tabelle1[[#This Row],[bank_name]],list_all_banks!$B$1:$C$691,2,FALSE)</f>
        <v>FR552120222</v>
      </c>
      <c r="D2374" s="6" t="s">
        <v>776</v>
      </c>
      <c r="E2374" s="42" t="str">
        <f t="shared" si="37"/>
        <v>31.12.2015</v>
      </c>
      <c r="F2374" s="9">
        <v>2015</v>
      </c>
      <c r="G2374">
        <v>1</v>
      </c>
      <c r="H2374">
        <v>1</v>
      </c>
      <c r="I2374" t="s">
        <v>1382</v>
      </c>
      <c r="J2374">
        <v>2</v>
      </c>
      <c r="K2374" t="s">
        <v>1366</v>
      </c>
      <c r="L2374">
        <v>1</v>
      </c>
      <c r="M2374" t="s">
        <v>14</v>
      </c>
      <c r="N2374" t="s">
        <v>19</v>
      </c>
      <c r="P2374">
        <v>1</v>
      </c>
      <c r="Q2374">
        <v>0</v>
      </c>
      <c r="R2374">
        <v>1</v>
      </c>
      <c r="S2374">
        <v>0</v>
      </c>
      <c r="U2374">
        <v>0</v>
      </c>
      <c r="V2374">
        <v>0</v>
      </c>
      <c r="W2374" t="s">
        <v>1773</v>
      </c>
      <c r="Y2374" t="s">
        <v>1710</v>
      </c>
      <c r="Z2374">
        <v>14</v>
      </c>
      <c r="AA2374">
        <v>92</v>
      </c>
      <c r="AB2374">
        <v>7</v>
      </c>
      <c r="AC2374" t="s">
        <v>20</v>
      </c>
      <c r="AD2374">
        <v>2</v>
      </c>
      <c r="AE2374">
        <v>0</v>
      </c>
      <c r="AF2374" t="s">
        <v>20</v>
      </c>
      <c r="AG2374" t="s">
        <v>20</v>
      </c>
      <c r="AH2374">
        <v>0</v>
      </c>
      <c r="AI2374">
        <v>0</v>
      </c>
      <c r="AK2374">
        <v>1</v>
      </c>
      <c r="AL2374">
        <v>0</v>
      </c>
      <c r="AM2374">
        <v>2</v>
      </c>
      <c r="AN2374">
        <v>0</v>
      </c>
      <c r="AO2374">
        <v>0</v>
      </c>
      <c r="AQ2374">
        <v>3</v>
      </c>
      <c r="AR2374" t="s">
        <v>20</v>
      </c>
      <c r="AS2374">
        <v>1</v>
      </c>
      <c r="AT2374">
        <v>1</v>
      </c>
      <c r="AU2374">
        <v>2</v>
      </c>
      <c r="AV2374">
        <v>0</v>
      </c>
      <c r="AW2374" t="s">
        <v>1382</v>
      </c>
      <c r="AX2374" t="s">
        <v>1382</v>
      </c>
      <c r="AY2374" s="6" t="s">
        <v>1774</v>
      </c>
      <c r="BA2374" s="14" t="s">
        <v>3150</v>
      </c>
      <c r="BB2374" s="6" t="s">
        <v>1506</v>
      </c>
      <c r="BC2374">
        <v>25639</v>
      </c>
      <c r="BE2374">
        <v>6109</v>
      </c>
      <c r="BG2374" s="9">
        <v>1714</v>
      </c>
      <c r="BI2374" t="s">
        <v>3146</v>
      </c>
    </row>
    <row r="2375" spans="1:74" x14ac:dyDescent="0.25">
      <c r="A2375" s="23" t="s">
        <v>658</v>
      </c>
      <c r="B2375" t="s">
        <v>775</v>
      </c>
      <c r="C2375" t="str">
        <f>VLOOKUP(Tabelle1[[#This Row],[bank_name]],list_all_banks!$B$1:$C$691,2,FALSE)</f>
        <v>FR552120222</v>
      </c>
      <c r="D2375" s="6" t="s">
        <v>776</v>
      </c>
      <c r="E2375" s="42" t="str">
        <f t="shared" si="37"/>
        <v>31.12.2015</v>
      </c>
      <c r="F2375">
        <v>2015</v>
      </c>
      <c r="G2375">
        <v>1</v>
      </c>
      <c r="H2375">
        <v>1</v>
      </c>
      <c r="I2375" t="s">
        <v>1382</v>
      </c>
      <c r="J2375">
        <v>2</v>
      </c>
      <c r="K2375" t="s">
        <v>1366</v>
      </c>
      <c r="L2375">
        <v>1</v>
      </c>
      <c r="M2375" t="s">
        <v>14</v>
      </c>
      <c r="N2375" t="s">
        <v>19</v>
      </c>
      <c r="P2375">
        <v>1</v>
      </c>
      <c r="Q2375">
        <v>0</v>
      </c>
      <c r="R2375">
        <v>1</v>
      </c>
      <c r="S2375">
        <v>0</v>
      </c>
      <c r="U2375">
        <v>0</v>
      </c>
      <c r="V2375">
        <v>0</v>
      </c>
      <c r="W2375" t="s">
        <v>1773</v>
      </c>
      <c r="X2375" s="10"/>
      <c r="Y2375" t="s">
        <v>1629</v>
      </c>
      <c r="Z2375" s="53">
        <v>24</v>
      </c>
      <c r="AA2375" s="53">
        <v>395</v>
      </c>
      <c r="AB2375" s="53">
        <v>1</v>
      </c>
      <c r="AC2375" t="s">
        <v>20</v>
      </c>
      <c r="AD2375" s="53">
        <v>1</v>
      </c>
      <c r="AE2375" s="53">
        <v>0</v>
      </c>
      <c r="AF2375" t="s">
        <v>20</v>
      </c>
      <c r="AG2375" t="s">
        <v>20</v>
      </c>
      <c r="AH2375">
        <v>0</v>
      </c>
      <c r="AI2375">
        <v>0</v>
      </c>
      <c r="AK2375">
        <v>1</v>
      </c>
      <c r="AL2375">
        <v>0</v>
      </c>
      <c r="AM2375">
        <v>2</v>
      </c>
      <c r="AN2375">
        <v>0</v>
      </c>
      <c r="AO2375">
        <v>0</v>
      </c>
      <c r="AQ2375">
        <v>3</v>
      </c>
      <c r="AR2375" t="s">
        <v>20</v>
      </c>
      <c r="AS2375">
        <v>1</v>
      </c>
      <c r="AT2375">
        <v>1</v>
      </c>
      <c r="AU2375">
        <v>2</v>
      </c>
      <c r="AV2375">
        <v>0</v>
      </c>
      <c r="AW2375" t="s">
        <v>1382</v>
      </c>
      <c r="AX2375" t="s">
        <v>1382</v>
      </c>
      <c r="AY2375" s="6" t="s">
        <v>1774</v>
      </c>
      <c r="BA2375" s="14" t="s">
        <v>3150</v>
      </c>
      <c r="BB2375" s="6" t="s">
        <v>1506</v>
      </c>
      <c r="BC2375">
        <v>25639</v>
      </c>
      <c r="BE2375">
        <v>6109</v>
      </c>
      <c r="BG2375" s="9">
        <v>1714</v>
      </c>
      <c r="BI2375" t="s">
        <v>3146</v>
      </c>
    </row>
    <row r="2376" spans="1:74" x14ac:dyDescent="0.25">
      <c r="A2376" s="23" t="s">
        <v>658</v>
      </c>
      <c r="B2376" t="s">
        <v>775</v>
      </c>
      <c r="C2376" t="str">
        <f>VLOOKUP(Tabelle1[[#This Row],[bank_name]],list_all_banks!$B$1:$C$691,2,FALSE)</f>
        <v>FR552120222</v>
      </c>
      <c r="D2376" s="6" t="s">
        <v>776</v>
      </c>
      <c r="E2376" s="42" t="str">
        <f t="shared" si="37"/>
        <v>31.12.2015</v>
      </c>
      <c r="F2376">
        <v>2015</v>
      </c>
      <c r="G2376" s="9">
        <v>1</v>
      </c>
      <c r="H2376" s="9">
        <v>1</v>
      </c>
      <c r="I2376" s="9" t="s">
        <v>1382</v>
      </c>
      <c r="J2376" s="9">
        <v>2</v>
      </c>
      <c r="K2376" s="9" t="s">
        <v>1366</v>
      </c>
      <c r="L2376" s="9">
        <v>1</v>
      </c>
      <c r="M2376" s="9" t="s">
        <v>14</v>
      </c>
      <c r="N2376" s="9" t="s">
        <v>19</v>
      </c>
      <c r="P2376" s="9">
        <v>1</v>
      </c>
      <c r="Q2376" s="9">
        <v>0</v>
      </c>
      <c r="R2376" s="9">
        <v>1</v>
      </c>
      <c r="S2376" s="9">
        <v>0</v>
      </c>
      <c r="U2376" s="9">
        <v>0</v>
      </c>
      <c r="V2376" s="9">
        <v>0</v>
      </c>
      <c r="W2376" s="9" t="s">
        <v>1773</v>
      </c>
      <c r="X2376" s="10"/>
      <c r="Y2376" s="9" t="s">
        <v>1711</v>
      </c>
      <c r="Z2376" s="53">
        <v>146</v>
      </c>
      <c r="AA2376" s="53">
        <v>1427</v>
      </c>
      <c r="AB2376" s="53">
        <v>81</v>
      </c>
      <c r="AC2376" s="9" t="s">
        <v>20</v>
      </c>
      <c r="AD2376" s="53">
        <v>21</v>
      </c>
      <c r="AE2376" s="53">
        <v>-2</v>
      </c>
      <c r="AF2376" s="9" t="s">
        <v>20</v>
      </c>
      <c r="AG2376" s="9" t="s">
        <v>20</v>
      </c>
      <c r="AH2376" s="9">
        <v>0</v>
      </c>
      <c r="AI2376" s="9">
        <v>0</v>
      </c>
      <c r="AK2376" s="9">
        <v>1</v>
      </c>
      <c r="AL2376" s="9">
        <v>0</v>
      </c>
      <c r="AM2376" s="9">
        <v>2</v>
      </c>
      <c r="AN2376" s="9">
        <v>0</v>
      </c>
      <c r="AO2376" s="9">
        <v>0</v>
      </c>
      <c r="AQ2376" s="9">
        <v>3</v>
      </c>
      <c r="AR2376" s="9" t="s">
        <v>20</v>
      </c>
      <c r="AS2376" s="9">
        <v>1</v>
      </c>
      <c r="AT2376" s="9">
        <v>1</v>
      </c>
      <c r="AU2376" s="9">
        <v>2</v>
      </c>
      <c r="AV2376" s="9">
        <v>0</v>
      </c>
      <c r="AW2376" s="9" t="s">
        <v>1382</v>
      </c>
      <c r="AX2376" s="9" t="s">
        <v>1382</v>
      </c>
      <c r="AY2376" s="6" t="s">
        <v>1774</v>
      </c>
      <c r="BA2376" s="14" t="s">
        <v>3150</v>
      </c>
      <c r="BB2376" s="6" t="s">
        <v>1506</v>
      </c>
      <c r="BC2376">
        <v>25639</v>
      </c>
      <c r="BE2376">
        <v>6109</v>
      </c>
      <c r="BG2376" s="9">
        <v>1714</v>
      </c>
      <c r="BI2376" t="s">
        <v>3146</v>
      </c>
    </row>
    <row r="2377" spans="1:74" x14ac:dyDescent="0.25">
      <c r="A2377" s="23" t="s">
        <v>658</v>
      </c>
      <c r="B2377" t="s">
        <v>775</v>
      </c>
      <c r="C2377" t="str">
        <f>VLOOKUP(Tabelle1[[#This Row],[bank_name]],list_all_banks!$B$1:$C$691,2,FALSE)</f>
        <v>FR552120222</v>
      </c>
      <c r="D2377" s="6" t="s">
        <v>776</v>
      </c>
      <c r="E2377" s="42" t="str">
        <f t="shared" si="37"/>
        <v>31.12.2015</v>
      </c>
      <c r="F2377">
        <v>2015</v>
      </c>
      <c r="G2377">
        <v>1</v>
      </c>
      <c r="H2377">
        <v>1</v>
      </c>
      <c r="I2377" t="s">
        <v>1382</v>
      </c>
      <c r="J2377">
        <v>2</v>
      </c>
      <c r="K2377" t="s">
        <v>1366</v>
      </c>
      <c r="L2377">
        <v>1</v>
      </c>
      <c r="M2377" t="s">
        <v>14</v>
      </c>
      <c r="N2377" t="s">
        <v>19</v>
      </c>
      <c r="P2377">
        <v>1</v>
      </c>
      <c r="Q2377">
        <v>0</v>
      </c>
      <c r="R2377">
        <v>1</v>
      </c>
      <c r="S2377">
        <v>0</v>
      </c>
      <c r="U2377">
        <v>0</v>
      </c>
      <c r="V2377">
        <v>0</v>
      </c>
      <c r="W2377" t="s">
        <v>1773</v>
      </c>
      <c r="X2377" s="10"/>
      <c r="Y2377" t="s">
        <v>1</v>
      </c>
      <c r="Z2377" s="53">
        <v>711</v>
      </c>
      <c r="AA2377" s="53">
        <v>3119</v>
      </c>
      <c r="AB2377" s="53">
        <v>135</v>
      </c>
      <c r="AC2377" t="s">
        <v>20</v>
      </c>
      <c r="AD2377" s="53">
        <v>62</v>
      </c>
      <c r="AE2377" s="53">
        <v>-29</v>
      </c>
      <c r="AF2377" t="s">
        <v>20</v>
      </c>
      <c r="AG2377" t="s">
        <v>20</v>
      </c>
      <c r="AH2377">
        <v>0</v>
      </c>
      <c r="AI2377">
        <v>0</v>
      </c>
      <c r="AK2377">
        <v>1</v>
      </c>
      <c r="AL2377">
        <v>0</v>
      </c>
      <c r="AM2377">
        <v>2</v>
      </c>
      <c r="AN2377">
        <v>0</v>
      </c>
      <c r="AO2377">
        <v>0</v>
      </c>
      <c r="AQ2377">
        <v>3</v>
      </c>
      <c r="AR2377" t="s">
        <v>20</v>
      </c>
      <c r="AS2377">
        <v>1</v>
      </c>
      <c r="AT2377">
        <v>1</v>
      </c>
      <c r="AU2377">
        <v>2</v>
      </c>
      <c r="AV2377">
        <v>0</v>
      </c>
      <c r="AW2377" t="s">
        <v>1382</v>
      </c>
      <c r="AX2377" t="s">
        <v>1382</v>
      </c>
      <c r="AY2377" s="6" t="s">
        <v>1774</v>
      </c>
      <c r="BA2377" s="14" t="s">
        <v>3150</v>
      </c>
      <c r="BB2377" s="6" t="s">
        <v>1506</v>
      </c>
      <c r="BC2377">
        <v>25639</v>
      </c>
      <c r="BE2377">
        <v>6109</v>
      </c>
      <c r="BG2377" s="9">
        <v>1714</v>
      </c>
      <c r="BI2377" t="s">
        <v>3146</v>
      </c>
    </row>
    <row r="2378" spans="1:74" x14ac:dyDescent="0.25">
      <c r="A2378" s="23" t="s">
        <v>658</v>
      </c>
      <c r="B2378" t="s">
        <v>775</v>
      </c>
      <c r="C2378" t="str">
        <f>VLOOKUP(Tabelle1[[#This Row],[bank_name]],list_all_banks!$B$1:$C$691,2,FALSE)</f>
        <v>FR552120222</v>
      </c>
      <c r="D2378" s="6" t="s">
        <v>776</v>
      </c>
      <c r="E2378" s="42" t="str">
        <f t="shared" si="37"/>
        <v>31.12.2015</v>
      </c>
      <c r="F2378">
        <v>2015</v>
      </c>
      <c r="G2378">
        <v>1</v>
      </c>
      <c r="H2378">
        <v>1</v>
      </c>
      <c r="I2378" t="s">
        <v>1382</v>
      </c>
      <c r="J2378">
        <v>2</v>
      </c>
      <c r="K2378" t="s">
        <v>1366</v>
      </c>
      <c r="L2378">
        <v>1</v>
      </c>
      <c r="M2378" t="s">
        <v>14</v>
      </c>
      <c r="N2378" t="s">
        <v>19</v>
      </c>
      <c r="P2378">
        <v>1</v>
      </c>
      <c r="Q2378">
        <v>0</v>
      </c>
      <c r="R2378">
        <v>1</v>
      </c>
      <c r="S2378">
        <v>0</v>
      </c>
      <c r="U2378">
        <v>0</v>
      </c>
      <c r="V2378">
        <v>0</v>
      </c>
      <c r="W2378" t="s">
        <v>1773</v>
      </c>
      <c r="X2378" s="10"/>
      <c r="Y2378" t="s">
        <v>1633</v>
      </c>
      <c r="Z2378" s="53">
        <v>12</v>
      </c>
      <c r="AA2378" s="53">
        <v>25</v>
      </c>
      <c r="AB2378" s="53">
        <v>-4</v>
      </c>
      <c r="AC2378" t="s">
        <v>20</v>
      </c>
      <c r="AD2378" s="53">
        <v>0</v>
      </c>
      <c r="AE2378" s="53">
        <v>1</v>
      </c>
      <c r="AF2378" t="s">
        <v>20</v>
      </c>
      <c r="AG2378" t="s">
        <v>20</v>
      </c>
      <c r="AH2378">
        <v>0</v>
      </c>
      <c r="AI2378">
        <v>0</v>
      </c>
      <c r="AK2378">
        <v>1</v>
      </c>
      <c r="AL2378">
        <v>0</v>
      </c>
      <c r="AM2378">
        <v>2</v>
      </c>
      <c r="AN2378">
        <v>0</v>
      </c>
      <c r="AO2378">
        <v>0</v>
      </c>
      <c r="AQ2378">
        <v>3</v>
      </c>
      <c r="AR2378" t="s">
        <v>20</v>
      </c>
      <c r="AS2378">
        <v>1</v>
      </c>
      <c r="AT2378">
        <v>1</v>
      </c>
      <c r="AU2378">
        <v>2</v>
      </c>
      <c r="AV2378">
        <v>0</v>
      </c>
      <c r="AW2378" t="s">
        <v>1382</v>
      </c>
      <c r="AX2378" t="s">
        <v>1382</v>
      </c>
      <c r="AY2378" s="6" t="s">
        <v>1774</v>
      </c>
      <c r="BA2378" s="14" t="s">
        <v>3150</v>
      </c>
      <c r="BB2378" s="6" t="s">
        <v>1506</v>
      </c>
      <c r="BC2378">
        <v>25639</v>
      </c>
      <c r="BE2378">
        <v>6109</v>
      </c>
      <c r="BG2378" s="9">
        <v>1714</v>
      </c>
      <c r="BI2378" t="s">
        <v>3146</v>
      </c>
    </row>
    <row r="2379" spans="1:74" x14ac:dyDescent="0.25">
      <c r="A2379" s="23" t="s">
        <v>658</v>
      </c>
      <c r="B2379" t="s">
        <v>775</v>
      </c>
      <c r="C2379" t="str">
        <f>VLOOKUP(Tabelle1[[#This Row],[bank_name]],list_all_banks!$B$1:$C$691,2,FALSE)</f>
        <v>FR552120222</v>
      </c>
      <c r="D2379" s="6" t="s">
        <v>776</v>
      </c>
      <c r="E2379" s="42" t="str">
        <f t="shared" si="37"/>
        <v>31.12.2015</v>
      </c>
      <c r="F2379">
        <v>2015</v>
      </c>
      <c r="G2379">
        <v>1</v>
      </c>
      <c r="H2379">
        <v>1</v>
      </c>
      <c r="I2379" t="s">
        <v>1382</v>
      </c>
      <c r="J2379">
        <v>2</v>
      </c>
      <c r="K2379" t="s">
        <v>1366</v>
      </c>
      <c r="L2379">
        <v>1</v>
      </c>
      <c r="M2379" t="s">
        <v>14</v>
      </c>
      <c r="N2379" t="s">
        <v>19</v>
      </c>
      <c r="P2379">
        <v>1</v>
      </c>
      <c r="Q2379">
        <v>0</v>
      </c>
      <c r="R2379">
        <v>1</v>
      </c>
      <c r="S2379">
        <v>0</v>
      </c>
      <c r="U2379">
        <v>0</v>
      </c>
      <c r="V2379">
        <v>0</v>
      </c>
      <c r="W2379" t="s">
        <v>1773</v>
      </c>
      <c r="X2379" s="10"/>
      <c r="Y2379" t="s">
        <v>154</v>
      </c>
      <c r="Z2379" s="53">
        <v>10</v>
      </c>
      <c r="AA2379" s="53">
        <v>59</v>
      </c>
      <c r="AB2379" s="53">
        <v>3</v>
      </c>
      <c r="AC2379" t="s">
        <v>20</v>
      </c>
      <c r="AD2379" s="53">
        <v>1</v>
      </c>
      <c r="AE2379" s="53">
        <v>0</v>
      </c>
      <c r="AF2379" t="s">
        <v>20</v>
      </c>
      <c r="AG2379" t="s">
        <v>20</v>
      </c>
      <c r="AH2379">
        <v>0</v>
      </c>
      <c r="AI2379">
        <v>0</v>
      </c>
      <c r="AK2379">
        <v>1</v>
      </c>
      <c r="AL2379">
        <v>0</v>
      </c>
      <c r="AM2379">
        <v>2</v>
      </c>
      <c r="AN2379">
        <v>0</v>
      </c>
      <c r="AO2379">
        <v>0</v>
      </c>
      <c r="AQ2379">
        <v>3</v>
      </c>
      <c r="AR2379" t="s">
        <v>20</v>
      </c>
      <c r="AS2379">
        <v>1</v>
      </c>
      <c r="AT2379">
        <v>1</v>
      </c>
      <c r="AU2379">
        <v>2</v>
      </c>
      <c r="AV2379">
        <v>0</v>
      </c>
      <c r="AW2379" t="s">
        <v>1382</v>
      </c>
      <c r="AX2379" t="s">
        <v>1382</v>
      </c>
      <c r="AY2379" s="6" t="s">
        <v>1774</v>
      </c>
      <c r="BA2379" s="14" t="s">
        <v>3150</v>
      </c>
      <c r="BB2379" s="6" t="s">
        <v>1506</v>
      </c>
      <c r="BC2379">
        <v>25639</v>
      </c>
      <c r="BE2379">
        <v>6109</v>
      </c>
      <c r="BG2379" s="9">
        <v>1714</v>
      </c>
      <c r="BI2379" t="s">
        <v>3146</v>
      </c>
    </row>
    <row r="2380" spans="1:74" x14ac:dyDescent="0.25">
      <c r="A2380" s="23" t="s">
        <v>658</v>
      </c>
      <c r="B2380" t="s">
        <v>775</v>
      </c>
      <c r="C2380" t="str">
        <f>VLOOKUP(Tabelle1[[#This Row],[bank_name]],list_all_banks!$B$1:$C$691,2,FALSE)</f>
        <v>FR552120222</v>
      </c>
      <c r="D2380" s="6" t="s">
        <v>776</v>
      </c>
      <c r="E2380" s="42" t="str">
        <f t="shared" si="37"/>
        <v>31.12.2015</v>
      </c>
      <c r="F2380">
        <v>2015</v>
      </c>
      <c r="G2380">
        <v>1</v>
      </c>
      <c r="H2380">
        <v>1</v>
      </c>
      <c r="I2380" t="s">
        <v>1382</v>
      </c>
      <c r="J2380">
        <v>2</v>
      </c>
      <c r="K2380" t="s">
        <v>1366</v>
      </c>
      <c r="L2380">
        <v>1</v>
      </c>
      <c r="M2380" t="s">
        <v>14</v>
      </c>
      <c r="N2380" t="s">
        <v>19</v>
      </c>
      <c r="P2380">
        <v>1</v>
      </c>
      <c r="Q2380">
        <v>0</v>
      </c>
      <c r="R2380">
        <v>1</v>
      </c>
      <c r="S2380">
        <v>0</v>
      </c>
      <c r="U2380">
        <v>0</v>
      </c>
      <c r="V2380">
        <v>0</v>
      </c>
      <c r="W2380" t="s">
        <v>1773</v>
      </c>
      <c r="X2380" s="10"/>
      <c r="Y2380" t="s">
        <v>1675</v>
      </c>
      <c r="Z2380" s="53">
        <v>18</v>
      </c>
      <c r="AA2380" s="53">
        <v>49</v>
      </c>
      <c r="AB2380" s="53">
        <v>4</v>
      </c>
      <c r="AC2380" t="s">
        <v>20</v>
      </c>
      <c r="AD2380" s="53">
        <v>0</v>
      </c>
      <c r="AE2380" s="53">
        <v>0</v>
      </c>
      <c r="AF2380" t="s">
        <v>20</v>
      </c>
      <c r="AG2380" t="s">
        <v>20</v>
      </c>
      <c r="AH2380">
        <v>0</v>
      </c>
      <c r="AI2380">
        <v>0</v>
      </c>
      <c r="AK2380">
        <v>1</v>
      </c>
      <c r="AL2380">
        <v>0</v>
      </c>
      <c r="AM2380">
        <v>2</v>
      </c>
      <c r="AN2380">
        <v>0</v>
      </c>
      <c r="AO2380">
        <v>0</v>
      </c>
      <c r="AQ2380">
        <v>3</v>
      </c>
      <c r="AR2380" t="s">
        <v>20</v>
      </c>
      <c r="AS2380">
        <v>1</v>
      </c>
      <c r="AT2380">
        <v>1</v>
      </c>
      <c r="AU2380">
        <v>2</v>
      </c>
      <c r="AV2380">
        <v>0</v>
      </c>
      <c r="AW2380" t="s">
        <v>1382</v>
      </c>
      <c r="AX2380" t="s">
        <v>1382</v>
      </c>
      <c r="AY2380" s="6" t="s">
        <v>1774</v>
      </c>
      <c r="BA2380" s="14" t="s">
        <v>3150</v>
      </c>
      <c r="BB2380" s="6" t="s">
        <v>1506</v>
      </c>
      <c r="BC2380">
        <v>25639</v>
      </c>
      <c r="BE2380">
        <v>6109</v>
      </c>
      <c r="BG2380" s="9">
        <v>1714</v>
      </c>
      <c r="BI2380" t="s">
        <v>3146</v>
      </c>
    </row>
    <row r="2381" spans="1:74" x14ac:dyDescent="0.25">
      <c r="A2381" s="23" t="s">
        <v>658</v>
      </c>
      <c r="B2381" t="s">
        <v>775</v>
      </c>
      <c r="C2381" t="str">
        <f>VLOOKUP(Tabelle1[[#This Row],[bank_name]],list_all_banks!$B$1:$C$691,2,FALSE)</f>
        <v>FR552120222</v>
      </c>
      <c r="D2381" s="6" t="s">
        <v>776</v>
      </c>
      <c r="E2381" s="42" t="str">
        <f t="shared" si="37"/>
        <v>31.12.2015</v>
      </c>
      <c r="F2381">
        <v>2015</v>
      </c>
      <c r="G2381">
        <v>1</v>
      </c>
      <c r="H2381">
        <v>1</v>
      </c>
      <c r="I2381" t="s">
        <v>1382</v>
      </c>
      <c r="J2381">
        <v>2</v>
      </c>
      <c r="K2381" t="s">
        <v>1366</v>
      </c>
      <c r="L2381">
        <v>1</v>
      </c>
      <c r="M2381" t="s">
        <v>14</v>
      </c>
      <c r="N2381" t="s">
        <v>19</v>
      </c>
      <c r="P2381">
        <v>1</v>
      </c>
      <c r="Q2381">
        <v>0</v>
      </c>
      <c r="R2381">
        <v>1</v>
      </c>
      <c r="S2381">
        <v>0</v>
      </c>
      <c r="U2381">
        <v>0</v>
      </c>
      <c r="V2381">
        <v>0</v>
      </c>
      <c r="W2381" t="s">
        <v>1773</v>
      </c>
      <c r="X2381" s="10"/>
      <c r="Y2381" t="s">
        <v>239</v>
      </c>
      <c r="Z2381" s="53">
        <v>149</v>
      </c>
      <c r="AA2381" s="53">
        <v>483</v>
      </c>
      <c r="AB2381" s="53">
        <v>67</v>
      </c>
      <c r="AC2381" t="s">
        <v>20</v>
      </c>
      <c r="AD2381" s="53">
        <v>8</v>
      </c>
      <c r="AE2381" s="53">
        <v>4</v>
      </c>
      <c r="AF2381" t="s">
        <v>20</v>
      </c>
      <c r="AG2381" t="s">
        <v>20</v>
      </c>
      <c r="AH2381">
        <v>0</v>
      </c>
      <c r="AI2381">
        <v>0</v>
      </c>
      <c r="AK2381">
        <v>1</v>
      </c>
      <c r="AL2381">
        <v>0</v>
      </c>
      <c r="AM2381">
        <v>2</v>
      </c>
      <c r="AN2381">
        <v>0</v>
      </c>
      <c r="AO2381">
        <v>0</v>
      </c>
      <c r="AQ2381">
        <v>3</v>
      </c>
      <c r="AR2381" t="s">
        <v>20</v>
      </c>
      <c r="AS2381">
        <v>1</v>
      </c>
      <c r="AT2381">
        <v>1</v>
      </c>
      <c r="AU2381">
        <v>2</v>
      </c>
      <c r="AV2381">
        <v>0</v>
      </c>
      <c r="AW2381" t="s">
        <v>1382</v>
      </c>
      <c r="AX2381" t="s">
        <v>1382</v>
      </c>
      <c r="AY2381" s="6" t="s">
        <v>1774</v>
      </c>
      <c r="BA2381" s="14" t="s">
        <v>3150</v>
      </c>
      <c r="BB2381" s="6" t="s">
        <v>1506</v>
      </c>
      <c r="BC2381">
        <v>25639</v>
      </c>
      <c r="BE2381">
        <v>6109</v>
      </c>
      <c r="BG2381" s="9">
        <v>1714</v>
      </c>
      <c r="BI2381" t="s">
        <v>3146</v>
      </c>
    </row>
    <row r="2382" spans="1:74" x14ac:dyDescent="0.25">
      <c r="A2382" s="23" t="s">
        <v>658</v>
      </c>
      <c r="B2382" t="s">
        <v>775</v>
      </c>
      <c r="C2382" t="str">
        <f>VLOOKUP(Tabelle1[[#This Row],[bank_name]],list_all_banks!$B$1:$C$691,2,FALSE)</f>
        <v>FR552120222</v>
      </c>
      <c r="D2382" s="6" t="s">
        <v>776</v>
      </c>
      <c r="E2382" s="42" t="str">
        <f t="shared" si="37"/>
        <v>31.12.2015</v>
      </c>
      <c r="F2382">
        <v>2015</v>
      </c>
      <c r="G2382">
        <v>1</v>
      </c>
      <c r="H2382">
        <v>1</v>
      </c>
      <c r="I2382" t="s">
        <v>1382</v>
      </c>
      <c r="J2382">
        <v>2</v>
      </c>
      <c r="K2382" t="s">
        <v>1366</v>
      </c>
      <c r="L2382">
        <v>1</v>
      </c>
      <c r="M2382" t="s">
        <v>14</v>
      </c>
      <c r="N2382" t="s">
        <v>19</v>
      </c>
      <c r="P2382">
        <v>1</v>
      </c>
      <c r="Q2382">
        <v>0</v>
      </c>
      <c r="R2382">
        <v>1</v>
      </c>
      <c r="S2382">
        <v>0</v>
      </c>
      <c r="U2382">
        <v>0</v>
      </c>
      <c r="V2382">
        <v>0</v>
      </c>
      <c r="W2382" t="s">
        <v>1773</v>
      </c>
      <c r="X2382" s="10"/>
      <c r="Y2382" t="s">
        <v>1759</v>
      </c>
      <c r="Z2382" s="53">
        <v>22</v>
      </c>
      <c r="AA2382" s="53">
        <v>232</v>
      </c>
      <c r="AB2382" s="53">
        <v>3</v>
      </c>
      <c r="AC2382" t="s">
        <v>20</v>
      </c>
      <c r="AD2382" s="53">
        <v>0</v>
      </c>
      <c r="AE2382" s="53">
        <v>-6</v>
      </c>
      <c r="AF2382" t="s">
        <v>20</v>
      </c>
      <c r="AG2382" t="s">
        <v>20</v>
      </c>
      <c r="AH2382">
        <v>0</v>
      </c>
      <c r="AI2382">
        <v>0</v>
      </c>
      <c r="AK2382">
        <v>1</v>
      </c>
      <c r="AL2382">
        <v>0</v>
      </c>
      <c r="AM2382">
        <v>2</v>
      </c>
      <c r="AN2382">
        <v>0</v>
      </c>
      <c r="AO2382">
        <v>0</v>
      </c>
      <c r="AQ2382">
        <v>3</v>
      </c>
      <c r="AR2382" t="s">
        <v>20</v>
      </c>
      <c r="AS2382">
        <v>1</v>
      </c>
      <c r="AT2382">
        <v>1</v>
      </c>
      <c r="AU2382">
        <v>2</v>
      </c>
      <c r="AV2382">
        <v>0</v>
      </c>
      <c r="AW2382" t="s">
        <v>1382</v>
      </c>
      <c r="AX2382" t="s">
        <v>1382</v>
      </c>
      <c r="AY2382" s="6" t="s">
        <v>1774</v>
      </c>
      <c r="BA2382" s="14" t="s">
        <v>3150</v>
      </c>
      <c r="BB2382" s="6" t="s">
        <v>1506</v>
      </c>
      <c r="BC2382">
        <v>25639</v>
      </c>
      <c r="BE2382">
        <v>6109</v>
      </c>
      <c r="BG2382" s="9">
        <v>1714</v>
      </c>
      <c r="BI2382" t="s">
        <v>3146</v>
      </c>
    </row>
    <row r="2383" spans="1:74" x14ac:dyDescent="0.25">
      <c r="A2383" s="23" t="s">
        <v>658</v>
      </c>
      <c r="B2383" t="s">
        <v>775</v>
      </c>
      <c r="C2383" t="str">
        <f>VLOOKUP(Tabelle1[[#This Row],[bank_name]],list_all_banks!$B$1:$C$691,2,FALSE)</f>
        <v>FR552120222</v>
      </c>
      <c r="D2383" s="6" t="s">
        <v>776</v>
      </c>
      <c r="E2383" s="42" t="str">
        <f t="shared" si="37"/>
        <v>31.12.2015</v>
      </c>
      <c r="F2383">
        <v>2015</v>
      </c>
      <c r="G2383">
        <v>1</v>
      </c>
      <c r="H2383">
        <v>1</v>
      </c>
      <c r="I2383" t="s">
        <v>1382</v>
      </c>
      <c r="J2383">
        <v>2</v>
      </c>
      <c r="K2383" t="s">
        <v>1366</v>
      </c>
      <c r="L2383">
        <v>1</v>
      </c>
      <c r="M2383" t="s">
        <v>14</v>
      </c>
      <c r="N2383" t="s">
        <v>19</v>
      </c>
      <c r="P2383">
        <v>1</v>
      </c>
      <c r="Q2383">
        <v>0</v>
      </c>
      <c r="R2383">
        <v>1</v>
      </c>
      <c r="S2383">
        <v>0</v>
      </c>
      <c r="U2383">
        <v>0</v>
      </c>
      <c r="V2383">
        <v>0</v>
      </c>
      <c r="W2383" t="s">
        <v>1773</v>
      </c>
      <c r="X2383" s="10"/>
      <c r="Y2383" t="s">
        <v>1760</v>
      </c>
      <c r="Z2383" s="53">
        <v>17</v>
      </c>
      <c r="AA2383" s="53">
        <v>0</v>
      </c>
      <c r="AB2383" s="53">
        <v>17</v>
      </c>
      <c r="AC2383" t="s">
        <v>20</v>
      </c>
      <c r="AD2383" s="53">
        <v>0</v>
      </c>
      <c r="AE2383" s="53">
        <v>0</v>
      </c>
      <c r="AF2383" t="s">
        <v>20</v>
      </c>
      <c r="AG2383" t="s">
        <v>20</v>
      </c>
      <c r="AH2383">
        <v>0</v>
      </c>
      <c r="AI2383">
        <v>0</v>
      </c>
      <c r="AK2383">
        <v>1</v>
      </c>
      <c r="AL2383">
        <v>0</v>
      </c>
      <c r="AM2383">
        <v>2</v>
      </c>
      <c r="AN2383">
        <v>0</v>
      </c>
      <c r="AO2383">
        <v>0</v>
      </c>
      <c r="AQ2383">
        <v>3</v>
      </c>
      <c r="AR2383" t="s">
        <v>20</v>
      </c>
      <c r="AS2383">
        <v>1</v>
      </c>
      <c r="AT2383">
        <v>1</v>
      </c>
      <c r="AU2383">
        <v>2</v>
      </c>
      <c r="AV2383">
        <v>0</v>
      </c>
      <c r="AW2383" t="s">
        <v>1382</v>
      </c>
      <c r="AX2383" t="s">
        <v>1382</v>
      </c>
      <c r="AY2383" s="6" t="s">
        <v>1774</v>
      </c>
      <c r="BA2383" s="14" t="s">
        <v>3150</v>
      </c>
      <c r="BB2383" s="6" t="s">
        <v>1506</v>
      </c>
      <c r="BC2383">
        <v>25639</v>
      </c>
      <c r="BE2383">
        <v>6109</v>
      </c>
      <c r="BG2383" s="9">
        <v>1714</v>
      </c>
      <c r="BI2383" t="s">
        <v>3146</v>
      </c>
    </row>
    <row r="2384" spans="1:74" x14ac:dyDescent="0.25">
      <c r="A2384" s="23" t="s">
        <v>658</v>
      </c>
      <c r="B2384" t="s">
        <v>775</v>
      </c>
      <c r="C2384" t="str">
        <f>VLOOKUP(Tabelle1[[#This Row],[bank_name]],list_all_banks!$B$1:$C$691,2,FALSE)</f>
        <v>FR552120222</v>
      </c>
      <c r="D2384" s="6" t="s">
        <v>776</v>
      </c>
      <c r="E2384" s="42" t="str">
        <f t="shared" si="37"/>
        <v>31.12.2015</v>
      </c>
      <c r="F2384">
        <v>2015</v>
      </c>
      <c r="G2384" s="9">
        <v>1</v>
      </c>
      <c r="H2384" s="9">
        <v>1</v>
      </c>
      <c r="I2384" s="9" t="s">
        <v>1382</v>
      </c>
      <c r="J2384" s="9">
        <v>2</v>
      </c>
      <c r="K2384" s="9" t="s">
        <v>1366</v>
      </c>
      <c r="L2384" s="9">
        <v>1</v>
      </c>
      <c r="M2384" s="9" t="s">
        <v>14</v>
      </c>
      <c r="N2384" s="9" t="s">
        <v>19</v>
      </c>
      <c r="P2384" s="9">
        <v>1</v>
      </c>
      <c r="Q2384" s="9">
        <v>0</v>
      </c>
      <c r="R2384" s="9">
        <v>1</v>
      </c>
      <c r="S2384" s="9">
        <v>0</v>
      </c>
      <c r="U2384" s="9">
        <v>0</v>
      </c>
      <c r="V2384" s="9">
        <v>0</v>
      </c>
      <c r="W2384" s="9" t="s">
        <v>1773</v>
      </c>
      <c r="X2384" s="10"/>
      <c r="Y2384" s="9" t="s">
        <v>1677</v>
      </c>
      <c r="Z2384" s="53">
        <v>156</v>
      </c>
      <c r="AA2384" s="53">
        <v>338</v>
      </c>
      <c r="AB2384" s="53">
        <v>-27</v>
      </c>
      <c r="AC2384" s="9" t="s">
        <v>20</v>
      </c>
      <c r="AD2384" s="53">
        <v>16</v>
      </c>
      <c r="AE2384" s="53">
        <v>15</v>
      </c>
      <c r="AF2384" s="9" t="s">
        <v>20</v>
      </c>
      <c r="AG2384" s="9" t="s">
        <v>20</v>
      </c>
      <c r="AH2384" s="9">
        <v>0</v>
      </c>
      <c r="AI2384" s="9">
        <v>0</v>
      </c>
      <c r="AK2384" s="9">
        <v>1</v>
      </c>
      <c r="AL2384" s="9">
        <v>0</v>
      </c>
      <c r="AM2384" s="9">
        <v>2</v>
      </c>
      <c r="AN2384" s="9">
        <v>0</v>
      </c>
      <c r="AO2384" s="9">
        <v>0</v>
      </c>
      <c r="AQ2384" s="9">
        <v>3</v>
      </c>
      <c r="AR2384" s="9" t="s">
        <v>20</v>
      </c>
      <c r="AS2384" s="9">
        <v>1</v>
      </c>
      <c r="AT2384" s="9">
        <v>1</v>
      </c>
      <c r="AU2384" s="9">
        <v>2</v>
      </c>
      <c r="AV2384" s="9">
        <v>0</v>
      </c>
      <c r="AW2384" s="9" t="s">
        <v>1382</v>
      </c>
      <c r="AX2384" s="9" t="s">
        <v>1382</v>
      </c>
      <c r="AY2384" s="6" t="s">
        <v>1774</v>
      </c>
      <c r="BA2384" s="14" t="s">
        <v>3150</v>
      </c>
      <c r="BB2384" s="6" t="s">
        <v>1506</v>
      </c>
      <c r="BC2384">
        <v>25639</v>
      </c>
      <c r="BE2384">
        <v>6109</v>
      </c>
      <c r="BG2384" s="9">
        <v>1714</v>
      </c>
      <c r="BI2384" t="s">
        <v>3146</v>
      </c>
    </row>
    <row r="2385" spans="1:85" x14ac:dyDescent="0.25">
      <c r="A2385" s="23" t="s">
        <v>658</v>
      </c>
      <c r="B2385" t="s">
        <v>775</v>
      </c>
      <c r="C2385" t="str">
        <f>VLOOKUP(Tabelle1[[#This Row],[bank_name]],list_all_banks!$B$1:$C$691,2,FALSE)</f>
        <v>FR552120222</v>
      </c>
      <c r="D2385" s="6" t="s">
        <v>776</v>
      </c>
      <c r="E2385" s="42" t="str">
        <f t="shared" si="37"/>
        <v>31.12.2015</v>
      </c>
      <c r="F2385">
        <v>2015</v>
      </c>
      <c r="G2385">
        <v>1</v>
      </c>
      <c r="H2385">
        <v>1</v>
      </c>
      <c r="I2385" t="s">
        <v>1382</v>
      </c>
      <c r="J2385">
        <v>2</v>
      </c>
      <c r="K2385" t="s">
        <v>1366</v>
      </c>
      <c r="L2385">
        <v>1</v>
      </c>
      <c r="M2385" t="s">
        <v>14</v>
      </c>
      <c r="N2385" t="s">
        <v>19</v>
      </c>
      <c r="P2385">
        <v>1</v>
      </c>
      <c r="Q2385">
        <v>0</v>
      </c>
      <c r="R2385">
        <v>1</v>
      </c>
      <c r="S2385">
        <v>0</v>
      </c>
      <c r="U2385">
        <v>0</v>
      </c>
      <c r="V2385">
        <v>0</v>
      </c>
      <c r="W2385" t="s">
        <v>1773</v>
      </c>
      <c r="X2385" s="10"/>
      <c r="Y2385" t="s">
        <v>264</v>
      </c>
      <c r="Z2385" s="53">
        <v>112</v>
      </c>
      <c r="AA2385" s="53">
        <v>1505</v>
      </c>
      <c r="AB2385" s="53">
        <v>43</v>
      </c>
      <c r="AC2385" t="s">
        <v>20</v>
      </c>
      <c r="AD2385" s="53">
        <v>5</v>
      </c>
      <c r="AE2385" s="53">
        <v>-1</v>
      </c>
      <c r="AF2385" t="s">
        <v>20</v>
      </c>
      <c r="AG2385" t="s">
        <v>20</v>
      </c>
      <c r="AH2385">
        <v>0</v>
      </c>
      <c r="AI2385">
        <v>0</v>
      </c>
      <c r="AK2385">
        <v>1</v>
      </c>
      <c r="AL2385">
        <v>0</v>
      </c>
      <c r="AM2385">
        <v>2</v>
      </c>
      <c r="AN2385">
        <v>0</v>
      </c>
      <c r="AO2385">
        <v>0</v>
      </c>
      <c r="AQ2385">
        <v>3</v>
      </c>
      <c r="AR2385" t="s">
        <v>20</v>
      </c>
      <c r="AS2385">
        <v>1</v>
      </c>
      <c r="AT2385">
        <v>1</v>
      </c>
      <c r="AU2385">
        <v>2</v>
      </c>
      <c r="AV2385">
        <v>0</v>
      </c>
      <c r="AW2385" t="s">
        <v>1382</v>
      </c>
      <c r="AX2385" t="s">
        <v>1382</v>
      </c>
      <c r="AY2385" s="6" t="s">
        <v>1774</v>
      </c>
      <c r="BA2385" s="14" t="s">
        <v>3150</v>
      </c>
      <c r="BB2385" s="6" t="s">
        <v>1506</v>
      </c>
      <c r="BC2385">
        <v>25639</v>
      </c>
      <c r="BE2385">
        <v>6109</v>
      </c>
      <c r="BG2385" s="9">
        <v>1714</v>
      </c>
      <c r="BI2385" t="s">
        <v>3146</v>
      </c>
    </row>
    <row r="2386" spans="1:85" x14ac:dyDescent="0.25">
      <c r="A2386" s="23" t="s">
        <v>658</v>
      </c>
      <c r="B2386" t="s">
        <v>775</v>
      </c>
      <c r="C2386" t="str">
        <f>VLOOKUP(Tabelle1[[#This Row],[bank_name]],list_all_banks!$B$1:$C$691,2,FALSE)</f>
        <v>FR552120222</v>
      </c>
      <c r="D2386" s="6" t="s">
        <v>776</v>
      </c>
      <c r="E2386" s="42" t="str">
        <f t="shared" si="37"/>
        <v>31.12.2015</v>
      </c>
      <c r="F2386">
        <v>2015</v>
      </c>
      <c r="G2386">
        <v>1</v>
      </c>
      <c r="H2386">
        <v>1</v>
      </c>
      <c r="I2386" t="s">
        <v>1382</v>
      </c>
      <c r="J2386">
        <v>2</v>
      </c>
      <c r="K2386" t="s">
        <v>1366</v>
      </c>
      <c r="L2386">
        <v>1</v>
      </c>
      <c r="M2386" t="s">
        <v>14</v>
      </c>
      <c r="N2386" t="s">
        <v>19</v>
      </c>
      <c r="P2386">
        <v>1</v>
      </c>
      <c r="Q2386">
        <v>0</v>
      </c>
      <c r="R2386">
        <v>1</v>
      </c>
      <c r="S2386">
        <v>0</v>
      </c>
      <c r="U2386">
        <v>0</v>
      </c>
      <c r="V2386">
        <v>0</v>
      </c>
      <c r="W2386" t="s">
        <v>1773</v>
      </c>
      <c r="X2386" s="10"/>
      <c r="Y2386" t="s">
        <v>1761</v>
      </c>
      <c r="Z2386" s="53">
        <v>26</v>
      </c>
      <c r="AA2386" s="53">
        <v>266</v>
      </c>
      <c r="AB2386" s="53">
        <v>5</v>
      </c>
      <c r="AC2386" t="s">
        <v>20</v>
      </c>
      <c r="AD2386" s="53">
        <v>1</v>
      </c>
      <c r="AE2386" s="53">
        <v>-2</v>
      </c>
      <c r="AF2386" t="s">
        <v>20</v>
      </c>
      <c r="AG2386" t="s">
        <v>20</v>
      </c>
      <c r="AH2386">
        <v>0</v>
      </c>
      <c r="AI2386">
        <v>0</v>
      </c>
      <c r="AK2386">
        <v>1</v>
      </c>
      <c r="AL2386">
        <v>0</v>
      </c>
      <c r="AM2386">
        <v>2</v>
      </c>
      <c r="AN2386">
        <v>0</v>
      </c>
      <c r="AO2386">
        <v>0</v>
      </c>
      <c r="AQ2386">
        <v>3</v>
      </c>
      <c r="AR2386" t="s">
        <v>20</v>
      </c>
      <c r="AS2386">
        <v>1</v>
      </c>
      <c r="AT2386">
        <v>1</v>
      </c>
      <c r="AU2386">
        <v>2</v>
      </c>
      <c r="AV2386">
        <v>0</v>
      </c>
      <c r="AW2386" t="s">
        <v>1382</v>
      </c>
      <c r="AX2386" t="s">
        <v>1382</v>
      </c>
      <c r="AY2386" s="6" t="s">
        <v>1774</v>
      </c>
      <c r="BA2386" s="14" t="s">
        <v>3150</v>
      </c>
      <c r="BB2386" s="6" t="s">
        <v>1506</v>
      </c>
      <c r="BC2386">
        <v>25639</v>
      </c>
      <c r="BE2386">
        <v>6109</v>
      </c>
      <c r="BG2386" s="9">
        <v>1714</v>
      </c>
      <c r="BI2386" t="s">
        <v>3146</v>
      </c>
    </row>
    <row r="2387" spans="1:85" x14ac:dyDescent="0.25">
      <c r="A2387" s="23" t="s">
        <v>658</v>
      </c>
      <c r="B2387" t="s">
        <v>775</v>
      </c>
      <c r="C2387" t="str">
        <f>VLOOKUP(Tabelle1[[#This Row],[bank_name]],list_all_banks!$B$1:$C$691,2,FALSE)</f>
        <v>FR552120222</v>
      </c>
      <c r="D2387" s="6" t="s">
        <v>776</v>
      </c>
      <c r="E2387" s="42" t="str">
        <f t="shared" si="37"/>
        <v>31.12.2015</v>
      </c>
      <c r="F2387">
        <v>2015</v>
      </c>
      <c r="G2387">
        <v>1</v>
      </c>
      <c r="H2387">
        <v>1</v>
      </c>
      <c r="I2387" t="s">
        <v>1382</v>
      </c>
      <c r="J2387">
        <v>2</v>
      </c>
      <c r="K2387" t="s">
        <v>1366</v>
      </c>
      <c r="L2387">
        <v>1</v>
      </c>
      <c r="M2387" t="s">
        <v>14</v>
      </c>
      <c r="N2387" t="s">
        <v>19</v>
      </c>
      <c r="P2387">
        <v>1</v>
      </c>
      <c r="Q2387">
        <v>0</v>
      </c>
      <c r="R2387">
        <v>1</v>
      </c>
      <c r="S2387">
        <v>0</v>
      </c>
      <c r="U2387">
        <v>0</v>
      </c>
      <c r="V2387">
        <v>0</v>
      </c>
      <c r="W2387" t="s">
        <v>1773</v>
      </c>
      <c r="X2387" s="10"/>
      <c r="Y2387" t="s">
        <v>1745</v>
      </c>
      <c r="Z2387" s="53">
        <v>80</v>
      </c>
      <c r="AA2387" s="53">
        <v>626</v>
      </c>
      <c r="AB2387" s="53">
        <v>31</v>
      </c>
      <c r="AC2387" t="s">
        <v>20</v>
      </c>
      <c r="AD2387" s="53">
        <v>10</v>
      </c>
      <c r="AE2387" s="53">
        <v>3</v>
      </c>
      <c r="AF2387" t="s">
        <v>20</v>
      </c>
      <c r="AG2387" t="s">
        <v>20</v>
      </c>
      <c r="AH2387">
        <v>0</v>
      </c>
      <c r="AI2387">
        <v>0</v>
      </c>
      <c r="AK2387">
        <v>1</v>
      </c>
      <c r="AL2387">
        <v>0</v>
      </c>
      <c r="AM2387">
        <v>2</v>
      </c>
      <c r="AN2387">
        <v>0</v>
      </c>
      <c r="AO2387">
        <v>0</v>
      </c>
      <c r="AQ2387">
        <v>3</v>
      </c>
      <c r="AR2387" t="s">
        <v>20</v>
      </c>
      <c r="AS2387">
        <v>1</v>
      </c>
      <c r="AT2387">
        <v>1</v>
      </c>
      <c r="AU2387">
        <v>2</v>
      </c>
      <c r="AV2387">
        <v>0</v>
      </c>
      <c r="AW2387" t="s">
        <v>1382</v>
      </c>
      <c r="AX2387" t="s">
        <v>1382</v>
      </c>
      <c r="AY2387" s="6" t="s">
        <v>1774</v>
      </c>
      <c r="BA2387" s="14" t="s">
        <v>3150</v>
      </c>
      <c r="BB2387" s="6" t="s">
        <v>1506</v>
      </c>
      <c r="BC2387">
        <v>25639</v>
      </c>
      <c r="BE2387">
        <v>6109</v>
      </c>
      <c r="BG2387" s="9">
        <v>1714</v>
      </c>
      <c r="BI2387" t="s">
        <v>3146</v>
      </c>
    </row>
    <row r="2388" spans="1:85" x14ac:dyDescent="0.25">
      <c r="A2388" s="23" t="s">
        <v>658</v>
      </c>
      <c r="B2388" t="s">
        <v>775</v>
      </c>
      <c r="C2388" t="str">
        <f>VLOOKUP(Tabelle1[[#This Row],[bank_name]],list_all_banks!$B$1:$C$691,2,FALSE)</f>
        <v>FR552120222</v>
      </c>
      <c r="D2388" s="6" t="s">
        <v>776</v>
      </c>
      <c r="E2388" s="42" t="str">
        <f t="shared" si="37"/>
        <v>31.12.2015</v>
      </c>
      <c r="F2388">
        <v>2015</v>
      </c>
      <c r="G2388" s="9">
        <v>1</v>
      </c>
      <c r="H2388" s="9">
        <v>1</v>
      </c>
      <c r="I2388" s="9" t="s">
        <v>1382</v>
      </c>
      <c r="J2388" s="9">
        <v>2</v>
      </c>
      <c r="K2388" s="9" t="s">
        <v>1366</v>
      </c>
      <c r="L2388" s="9">
        <v>1</v>
      </c>
      <c r="M2388" s="9" t="s">
        <v>14</v>
      </c>
      <c r="N2388" s="9" t="s">
        <v>19</v>
      </c>
      <c r="P2388" s="9">
        <v>1</v>
      </c>
      <c r="Q2388" s="9">
        <v>0</v>
      </c>
      <c r="R2388" s="9">
        <v>1</v>
      </c>
      <c r="S2388" s="9">
        <v>0</v>
      </c>
      <c r="U2388" s="9">
        <v>0</v>
      </c>
      <c r="V2388" s="9">
        <v>0</v>
      </c>
      <c r="W2388" s="9" t="s">
        <v>1773</v>
      </c>
      <c r="X2388" s="10"/>
      <c r="Y2388" s="9" t="s">
        <v>1678</v>
      </c>
      <c r="Z2388" s="53">
        <v>53</v>
      </c>
      <c r="AA2388" s="53">
        <v>92</v>
      </c>
      <c r="AB2388" s="53">
        <v>19</v>
      </c>
      <c r="AC2388" s="9" t="s">
        <v>20</v>
      </c>
      <c r="AD2388" s="53">
        <v>4</v>
      </c>
      <c r="AE2388" s="53">
        <v>3</v>
      </c>
      <c r="AF2388" s="9" t="s">
        <v>20</v>
      </c>
      <c r="AG2388" s="9" t="s">
        <v>20</v>
      </c>
      <c r="AH2388" s="9">
        <v>0</v>
      </c>
      <c r="AI2388" s="9">
        <v>0</v>
      </c>
      <c r="AK2388" s="9">
        <v>1</v>
      </c>
      <c r="AL2388" s="9">
        <v>0</v>
      </c>
      <c r="AM2388" s="9">
        <v>2</v>
      </c>
      <c r="AN2388" s="9">
        <v>0</v>
      </c>
      <c r="AO2388" s="9">
        <v>0</v>
      </c>
      <c r="AQ2388" s="9">
        <v>3</v>
      </c>
      <c r="AR2388" s="9" t="s">
        <v>20</v>
      </c>
      <c r="AS2388" s="9">
        <v>1</v>
      </c>
      <c r="AT2388" s="9">
        <v>1</v>
      </c>
      <c r="AU2388" s="9">
        <v>2</v>
      </c>
      <c r="AV2388" s="9">
        <v>0</v>
      </c>
      <c r="AW2388" s="9" t="s">
        <v>1382</v>
      </c>
      <c r="AX2388" s="9" t="s">
        <v>1382</v>
      </c>
      <c r="AY2388" s="6" t="s">
        <v>1774</v>
      </c>
      <c r="BA2388" s="14" t="s">
        <v>3150</v>
      </c>
      <c r="BB2388" s="6" t="s">
        <v>1506</v>
      </c>
      <c r="BC2388">
        <v>25639</v>
      </c>
      <c r="BE2388">
        <v>6109</v>
      </c>
      <c r="BG2388" s="9">
        <v>1714</v>
      </c>
      <c r="BI2388" t="s">
        <v>3146</v>
      </c>
    </row>
    <row r="2389" spans="1:85" x14ac:dyDescent="0.25">
      <c r="A2389" s="23" t="s">
        <v>658</v>
      </c>
      <c r="B2389" t="s">
        <v>775</v>
      </c>
      <c r="C2389" t="str">
        <f>VLOOKUP(Tabelle1[[#This Row],[bank_name]],list_all_banks!$B$1:$C$691,2,FALSE)</f>
        <v>FR552120222</v>
      </c>
      <c r="D2389" s="6" t="s">
        <v>776</v>
      </c>
      <c r="E2389" s="42" t="str">
        <f t="shared" si="37"/>
        <v>31.12.2015</v>
      </c>
      <c r="F2389">
        <v>2015</v>
      </c>
      <c r="G2389">
        <v>1</v>
      </c>
      <c r="H2389">
        <v>1</v>
      </c>
      <c r="I2389" t="s">
        <v>1382</v>
      </c>
      <c r="J2389">
        <v>2</v>
      </c>
      <c r="K2389" t="s">
        <v>1366</v>
      </c>
      <c r="L2389">
        <v>1</v>
      </c>
      <c r="M2389" t="s">
        <v>14</v>
      </c>
      <c r="N2389" t="s">
        <v>19</v>
      </c>
      <c r="P2389">
        <v>1</v>
      </c>
      <c r="Q2389">
        <v>0</v>
      </c>
      <c r="R2389">
        <v>1</v>
      </c>
      <c r="S2389">
        <v>0</v>
      </c>
      <c r="U2389">
        <v>0</v>
      </c>
      <c r="V2389">
        <v>0</v>
      </c>
      <c r="W2389" t="s">
        <v>1773</v>
      </c>
      <c r="X2389" s="10"/>
      <c r="Y2389" t="s">
        <v>1660</v>
      </c>
      <c r="Z2389" s="53">
        <v>82</v>
      </c>
      <c r="AA2389" s="53">
        <v>515</v>
      </c>
      <c r="AB2389" s="53">
        <v>-13</v>
      </c>
      <c r="AC2389" t="s">
        <v>20</v>
      </c>
      <c r="AD2389" s="53">
        <v>0</v>
      </c>
      <c r="AE2389" s="53">
        <v>-7</v>
      </c>
      <c r="AF2389" t="s">
        <v>20</v>
      </c>
      <c r="AG2389" t="s">
        <v>20</v>
      </c>
      <c r="AH2389">
        <v>0</v>
      </c>
      <c r="AI2389">
        <v>0</v>
      </c>
      <c r="AK2389">
        <v>1</v>
      </c>
      <c r="AL2389">
        <v>0</v>
      </c>
      <c r="AM2389">
        <v>2</v>
      </c>
      <c r="AN2389">
        <v>0</v>
      </c>
      <c r="AO2389">
        <v>0</v>
      </c>
      <c r="AQ2389">
        <v>3</v>
      </c>
      <c r="AR2389" t="s">
        <v>20</v>
      </c>
      <c r="AS2389">
        <v>1</v>
      </c>
      <c r="AT2389">
        <v>1</v>
      </c>
      <c r="AU2389">
        <v>2</v>
      </c>
      <c r="AV2389">
        <v>0</v>
      </c>
      <c r="AW2389" t="s">
        <v>1382</v>
      </c>
      <c r="AX2389" t="s">
        <v>1382</v>
      </c>
      <c r="AY2389" s="6" t="s">
        <v>1774</v>
      </c>
      <c r="BA2389" s="14" t="s">
        <v>3150</v>
      </c>
      <c r="BB2389" s="6" t="s">
        <v>1506</v>
      </c>
      <c r="BC2389">
        <v>25639</v>
      </c>
      <c r="BE2389">
        <v>6109</v>
      </c>
      <c r="BG2389" s="9">
        <v>1714</v>
      </c>
      <c r="BI2389" t="s">
        <v>3146</v>
      </c>
    </row>
    <row r="2390" spans="1:85" x14ac:dyDescent="0.25">
      <c r="A2390" s="23" t="s">
        <v>658</v>
      </c>
      <c r="B2390" t="s">
        <v>775</v>
      </c>
      <c r="C2390" t="str">
        <f>VLOOKUP(Tabelle1[[#This Row],[bank_name]],list_all_banks!$B$1:$C$691,2,FALSE)</f>
        <v>FR552120222</v>
      </c>
      <c r="D2390" s="6" t="s">
        <v>776</v>
      </c>
      <c r="E2390" s="42" t="str">
        <f t="shared" si="37"/>
        <v>31.12.2015</v>
      </c>
      <c r="F2390">
        <v>2015</v>
      </c>
      <c r="G2390">
        <v>1</v>
      </c>
      <c r="H2390">
        <v>1</v>
      </c>
      <c r="I2390" t="s">
        <v>1382</v>
      </c>
      <c r="J2390">
        <v>2</v>
      </c>
      <c r="K2390" t="s">
        <v>1366</v>
      </c>
      <c r="L2390">
        <v>1</v>
      </c>
      <c r="M2390" t="s">
        <v>14</v>
      </c>
      <c r="N2390" t="s">
        <v>19</v>
      </c>
      <c r="P2390">
        <v>1</v>
      </c>
      <c r="Q2390">
        <v>0</v>
      </c>
      <c r="R2390">
        <v>1</v>
      </c>
      <c r="S2390">
        <v>0</v>
      </c>
      <c r="U2390">
        <v>0</v>
      </c>
      <c r="V2390">
        <v>0</v>
      </c>
      <c r="W2390" t="s">
        <v>1773</v>
      </c>
      <c r="X2390" s="10"/>
      <c r="Y2390" t="s">
        <v>277</v>
      </c>
      <c r="Z2390" s="53">
        <v>1</v>
      </c>
      <c r="AA2390" s="53">
        <v>0</v>
      </c>
      <c r="AB2390" s="53">
        <v>1</v>
      </c>
      <c r="AC2390" t="s">
        <v>20</v>
      </c>
      <c r="AD2390" s="53">
        <v>0</v>
      </c>
      <c r="AE2390" s="53">
        <v>0</v>
      </c>
      <c r="AF2390" t="s">
        <v>20</v>
      </c>
      <c r="AG2390" t="s">
        <v>20</v>
      </c>
      <c r="AH2390">
        <v>0</v>
      </c>
      <c r="AI2390">
        <v>0</v>
      </c>
      <c r="AK2390">
        <v>1</v>
      </c>
      <c r="AL2390">
        <v>0</v>
      </c>
      <c r="AM2390">
        <v>2</v>
      </c>
      <c r="AN2390">
        <v>0</v>
      </c>
      <c r="AO2390">
        <v>0</v>
      </c>
      <c r="AQ2390">
        <v>3</v>
      </c>
      <c r="AR2390" t="s">
        <v>20</v>
      </c>
      <c r="AS2390">
        <v>1</v>
      </c>
      <c r="AT2390">
        <v>1</v>
      </c>
      <c r="AU2390">
        <v>2</v>
      </c>
      <c r="AV2390">
        <v>0</v>
      </c>
      <c r="AW2390" t="s">
        <v>1382</v>
      </c>
      <c r="AX2390" t="s">
        <v>1382</v>
      </c>
      <c r="AY2390" s="6" t="s">
        <v>1774</v>
      </c>
      <c r="BA2390" s="14" t="s">
        <v>3150</v>
      </c>
      <c r="BB2390" s="6" t="s">
        <v>1506</v>
      </c>
      <c r="BC2390">
        <v>25639</v>
      </c>
      <c r="BE2390">
        <v>6109</v>
      </c>
      <c r="BG2390" s="9">
        <v>1714</v>
      </c>
      <c r="BI2390" t="s">
        <v>3146</v>
      </c>
    </row>
    <row r="2391" spans="1:85" x14ac:dyDescent="0.25">
      <c r="A2391" s="23" t="s">
        <v>658</v>
      </c>
      <c r="B2391" t="s">
        <v>775</v>
      </c>
      <c r="C2391" t="str">
        <f>VLOOKUP(Tabelle1[[#This Row],[bank_name]],list_all_banks!$B$1:$C$691,2,FALSE)</f>
        <v>FR552120222</v>
      </c>
      <c r="D2391" s="6" t="s">
        <v>776</v>
      </c>
      <c r="E2391" s="42" t="str">
        <f t="shared" si="37"/>
        <v>31.12.2015</v>
      </c>
      <c r="F2391">
        <v>2015</v>
      </c>
      <c r="G2391">
        <v>1</v>
      </c>
      <c r="H2391">
        <v>1</v>
      </c>
      <c r="I2391" t="s">
        <v>1382</v>
      </c>
      <c r="J2391">
        <v>2</v>
      </c>
      <c r="K2391" t="s">
        <v>1366</v>
      </c>
      <c r="L2391">
        <v>1</v>
      </c>
      <c r="M2391" t="s">
        <v>14</v>
      </c>
      <c r="N2391" t="s">
        <v>19</v>
      </c>
      <c r="P2391">
        <v>1</v>
      </c>
      <c r="Q2391">
        <v>0</v>
      </c>
      <c r="R2391">
        <v>1</v>
      </c>
      <c r="S2391">
        <v>0</v>
      </c>
      <c r="U2391">
        <v>0</v>
      </c>
      <c r="V2391">
        <v>0</v>
      </c>
      <c r="W2391" t="s">
        <v>1773</v>
      </c>
      <c r="X2391" s="10"/>
      <c r="Y2391" t="s">
        <v>1697</v>
      </c>
      <c r="Z2391" s="53">
        <v>128</v>
      </c>
      <c r="AA2391" s="53">
        <v>125</v>
      </c>
      <c r="AB2391" s="53">
        <v>58</v>
      </c>
      <c r="AC2391" t="s">
        <v>20</v>
      </c>
      <c r="AD2391" s="53">
        <v>8</v>
      </c>
      <c r="AE2391" s="53">
        <v>2</v>
      </c>
      <c r="AF2391" t="s">
        <v>20</v>
      </c>
      <c r="AG2391" t="s">
        <v>20</v>
      </c>
      <c r="AH2391">
        <v>0</v>
      </c>
      <c r="AI2391">
        <v>0</v>
      </c>
      <c r="AK2391">
        <v>1</v>
      </c>
      <c r="AL2391">
        <v>0</v>
      </c>
      <c r="AM2391">
        <v>2</v>
      </c>
      <c r="AN2391">
        <v>0</v>
      </c>
      <c r="AO2391">
        <v>0</v>
      </c>
      <c r="AQ2391">
        <v>3</v>
      </c>
      <c r="AR2391" t="s">
        <v>20</v>
      </c>
      <c r="AS2391">
        <v>1</v>
      </c>
      <c r="AT2391">
        <v>1</v>
      </c>
      <c r="AU2391">
        <v>2</v>
      </c>
      <c r="AV2391">
        <v>0</v>
      </c>
      <c r="AW2391" t="s">
        <v>1382</v>
      </c>
      <c r="AX2391" t="s">
        <v>1382</v>
      </c>
      <c r="AY2391" s="6" t="s">
        <v>1774</v>
      </c>
      <c r="BA2391" s="14" t="s">
        <v>3150</v>
      </c>
      <c r="BB2391" s="6" t="s">
        <v>1506</v>
      </c>
      <c r="BC2391">
        <v>25639</v>
      </c>
      <c r="BE2391">
        <v>6109</v>
      </c>
      <c r="BG2391" s="9">
        <v>1714</v>
      </c>
      <c r="BI2391" t="s">
        <v>3146</v>
      </c>
    </row>
    <row r="2392" spans="1:85" x14ac:dyDescent="0.25">
      <c r="A2392" s="23" t="s">
        <v>658</v>
      </c>
      <c r="B2392" t="s">
        <v>775</v>
      </c>
      <c r="C2392" t="str">
        <f>VLOOKUP(Tabelle1[[#This Row],[bank_name]],list_all_banks!$B$1:$C$691,2,FALSE)</f>
        <v>FR552120222</v>
      </c>
      <c r="D2392" s="6" t="s">
        <v>776</v>
      </c>
      <c r="E2392" s="42" t="str">
        <f t="shared" si="37"/>
        <v>31.12.2015</v>
      </c>
      <c r="F2392">
        <v>2015</v>
      </c>
      <c r="G2392">
        <v>1</v>
      </c>
      <c r="H2392">
        <v>1</v>
      </c>
      <c r="I2392" t="s">
        <v>1382</v>
      </c>
      <c r="J2392">
        <v>2</v>
      </c>
      <c r="K2392" t="s">
        <v>1366</v>
      </c>
      <c r="L2392">
        <v>1</v>
      </c>
      <c r="M2392" t="s">
        <v>14</v>
      </c>
      <c r="N2392" t="s">
        <v>19</v>
      </c>
      <c r="P2392">
        <v>1</v>
      </c>
      <c r="Q2392">
        <v>0</v>
      </c>
      <c r="R2392">
        <v>1</v>
      </c>
      <c r="S2392">
        <v>0</v>
      </c>
      <c r="U2392">
        <v>0</v>
      </c>
      <c r="V2392">
        <v>0</v>
      </c>
      <c r="W2392" t="s">
        <v>1773</v>
      </c>
      <c r="X2392" s="10"/>
      <c r="Y2392" t="s">
        <v>1762</v>
      </c>
      <c r="Z2392" s="53">
        <v>124</v>
      </c>
      <c r="AA2392" s="53">
        <v>1134</v>
      </c>
      <c r="AB2392" s="53">
        <v>46</v>
      </c>
      <c r="AC2392" t="s">
        <v>20</v>
      </c>
      <c r="AD2392" s="53">
        <v>9</v>
      </c>
      <c r="AE2392" s="53">
        <v>4</v>
      </c>
      <c r="AF2392" t="s">
        <v>20</v>
      </c>
      <c r="AG2392" t="s">
        <v>20</v>
      </c>
      <c r="AH2392">
        <v>0</v>
      </c>
      <c r="AI2392">
        <v>0</v>
      </c>
      <c r="AK2392">
        <v>1</v>
      </c>
      <c r="AL2392">
        <v>0</v>
      </c>
      <c r="AM2392">
        <v>2</v>
      </c>
      <c r="AN2392">
        <v>0</v>
      </c>
      <c r="AO2392">
        <v>0</v>
      </c>
      <c r="AQ2392">
        <v>3</v>
      </c>
      <c r="AR2392" t="s">
        <v>20</v>
      </c>
      <c r="AS2392">
        <v>1</v>
      </c>
      <c r="AT2392">
        <v>1</v>
      </c>
      <c r="AU2392">
        <v>2</v>
      </c>
      <c r="AV2392">
        <v>0</v>
      </c>
      <c r="AW2392" t="s">
        <v>1382</v>
      </c>
      <c r="AX2392" t="s">
        <v>1382</v>
      </c>
      <c r="AY2392" s="6" t="s">
        <v>1774</v>
      </c>
      <c r="BA2392" s="14" t="s">
        <v>3150</v>
      </c>
      <c r="BB2392" s="6" t="s">
        <v>1506</v>
      </c>
      <c r="BC2392">
        <v>25639</v>
      </c>
      <c r="BE2392">
        <v>6109</v>
      </c>
      <c r="BG2392" s="9">
        <v>1714</v>
      </c>
      <c r="BI2392" t="s">
        <v>3146</v>
      </c>
    </row>
    <row r="2393" spans="1:85" x14ac:dyDescent="0.25">
      <c r="A2393" s="23" t="s">
        <v>658</v>
      </c>
      <c r="B2393" t="s">
        <v>775</v>
      </c>
      <c r="C2393" t="str">
        <f>VLOOKUP(Tabelle1[[#This Row],[bank_name]],list_all_banks!$B$1:$C$691,2,FALSE)</f>
        <v>FR552120222</v>
      </c>
      <c r="D2393" s="6" t="s">
        <v>776</v>
      </c>
      <c r="E2393" s="42" t="str">
        <f t="shared" si="37"/>
        <v>31.12.2015</v>
      </c>
      <c r="F2393">
        <v>2015</v>
      </c>
      <c r="G2393">
        <v>1</v>
      </c>
      <c r="H2393">
        <v>1</v>
      </c>
      <c r="I2393" t="s">
        <v>1382</v>
      </c>
      <c r="J2393">
        <v>2</v>
      </c>
      <c r="K2393" t="s">
        <v>1366</v>
      </c>
      <c r="L2393">
        <v>1</v>
      </c>
      <c r="M2393" t="s">
        <v>14</v>
      </c>
      <c r="N2393" t="s">
        <v>19</v>
      </c>
      <c r="P2393">
        <v>1</v>
      </c>
      <c r="Q2393">
        <v>0</v>
      </c>
      <c r="R2393">
        <v>1</v>
      </c>
      <c r="S2393">
        <v>0</v>
      </c>
      <c r="U2393">
        <v>0</v>
      </c>
      <c r="V2393">
        <v>0</v>
      </c>
      <c r="W2393" t="s">
        <v>1773</v>
      </c>
      <c r="X2393" s="10"/>
      <c r="Y2393" t="s">
        <v>980</v>
      </c>
      <c r="Z2393" s="53">
        <v>169</v>
      </c>
      <c r="AA2393" s="53">
        <v>1422</v>
      </c>
      <c r="AB2393" s="53">
        <v>21</v>
      </c>
      <c r="AC2393" t="s">
        <v>20</v>
      </c>
      <c r="AD2393" s="53">
        <v>4</v>
      </c>
      <c r="AE2393" s="53">
        <v>-1</v>
      </c>
      <c r="AF2393" t="s">
        <v>20</v>
      </c>
      <c r="AG2393" t="s">
        <v>20</v>
      </c>
      <c r="AH2393">
        <v>0</v>
      </c>
      <c r="AI2393">
        <v>0</v>
      </c>
      <c r="AK2393">
        <v>1</v>
      </c>
      <c r="AL2393">
        <v>0</v>
      </c>
      <c r="AM2393">
        <v>2</v>
      </c>
      <c r="AN2393">
        <v>0</v>
      </c>
      <c r="AO2393">
        <v>0</v>
      </c>
      <c r="AQ2393">
        <v>3</v>
      </c>
      <c r="AR2393" t="s">
        <v>20</v>
      </c>
      <c r="AS2393">
        <v>1</v>
      </c>
      <c r="AT2393">
        <v>1</v>
      </c>
      <c r="AU2393">
        <v>2</v>
      </c>
      <c r="AV2393">
        <v>0</v>
      </c>
      <c r="AW2393" t="s">
        <v>1382</v>
      </c>
      <c r="AX2393" t="s">
        <v>1382</v>
      </c>
      <c r="AY2393" s="6" t="s">
        <v>1774</v>
      </c>
      <c r="BA2393" s="14" t="s">
        <v>3150</v>
      </c>
      <c r="BB2393" s="6" t="s">
        <v>1506</v>
      </c>
      <c r="BC2393">
        <v>25639</v>
      </c>
      <c r="BE2393">
        <v>6109</v>
      </c>
      <c r="BG2393" s="9">
        <v>1714</v>
      </c>
      <c r="BI2393" t="s">
        <v>3146</v>
      </c>
    </row>
    <row r="2394" spans="1:85" x14ac:dyDescent="0.25">
      <c r="A2394" s="23" t="s">
        <v>658</v>
      </c>
      <c r="B2394" t="s">
        <v>775</v>
      </c>
      <c r="C2394" t="str">
        <f>VLOOKUP(Tabelle1[[#This Row],[bank_name]],list_all_banks!$B$1:$C$691,2,FALSE)</f>
        <v>FR552120222</v>
      </c>
      <c r="D2394" s="6" t="s">
        <v>776</v>
      </c>
      <c r="E2394" s="42" t="str">
        <f t="shared" si="37"/>
        <v>31.12.2015</v>
      </c>
      <c r="F2394">
        <v>2015</v>
      </c>
      <c r="G2394">
        <v>1</v>
      </c>
      <c r="H2394">
        <v>1</v>
      </c>
      <c r="I2394" t="s">
        <v>1382</v>
      </c>
      <c r="J2394">
        <v>2</v>
      </c>
      <c r="K2394" t="s">
        <v>1366</v>
      </c>
      <c r="L2394">
        <v>1</v>
      </c>
      <c r="M2394" t="s">
        <v>14</v>
      </c>
      <c r="N2394" t="s">
        <v>19</v>
      </c>
      <c r="P2394">
        <v>1</v>
      </c>
      <c r="Q2394">
        <v>0</v>
      </c>
      <c r="R2394">
        <v>1</v>
      </c>
      <c r="S2394">
        <v>0</v>
      </c>
      <c r="U2394">
        <v>0</v>
      </c>
      <c r="V2394">
        <v>0</v>
      </c>
      <c r="W2394" t="s">
        <v>1773</v>
      </c>
      <c r="X2394" s="10"/>
      <c r="Y2394" t="s">
        <v>1695</v>
      </c>
      <c r="Z2394" s="53">
        <v>1</v>
      </c>
      <c r="AA2394" s="53">
        <v>0</v>
      </c>
      <c r="AB2394" s="53">
        <v>1</v>
      </c>
      <c r="AC2394" t="s">
        <v>20</v>
      </c>
      <c r="AD2394" s="53">
        <v>0</v>
      </c>
      <c r="AE2394" s="53">
        <v>0</v>
      </c>
      <c r="AF2394" t="s">
        <v>20</v>
      </c>
      <c r="AG2394" t="s">
        <v>20</v>
      </c>
      <c r="AH2394">
        <v>0</v>
      </c>
      <c r="AI2394">
        <v>0</v>
      </c>
      <c r="AK2394">
        <v>1</v>
      </c>
      <c r="AL2394">
        <v>0</v>
      </c>
      <c r="AM2394">
        <v>2</v>
      </c>
      <c r="AN2394">
        <v>0</v>
      </c>
      <c r="AO2394">
        <v>0</v>
      </c>
      <c r="AQ2394">
        <v>3</v>
      </c>
      <c r="AR2394" t="s">
        <v>20</v>
      </c>
      <c r="AS2394">
        <v>1</v>
      </c>
      <c r="AT2394">
        <v>1</v>
      </c>
      <c r="AU2394">
        <v>2</v>
      </c>
      <c r="AV2394">
        <v>0</v>
      </c>
      <c r="AW2394" t="s">
        <v>1382</v>
      </c>
      <c r="AX2394" t="s">
        <v>1382</v>
      </c>
      <c r="AY2394" s="6" t="s">
        <v>1774</v>
      </c>
      <c r="BA2394" s="14" t="s">
        <v>3150</v>
      </c>
      <c r="BB2394" s="6" t="s">
        <v>1506</v>
      </c>
      <c r="BC2394">
        <v>25639</v>
      </c>
      <c r="BE2394">
        <v>6109</v>
      </c>
      <c r="BG2394" s="9">
        <v>1714</v>
      </c>
      <c r="BI2394" t="s">
        <v>3146</v>
      </c>
    </row>
    <row r="2395" spans="1:85" x14ac:dyDescent="0.25">
      <c r="A2395" s="23" t="s">
        <v>658</v>
      </c>
      <c r="B2395" t="s">
        <v>775</v>
      </c>
      <c r="C2395" t="str">
        <f>VLOOKUP(Tabelle1[[#This Row],[bank_name]],list_all_banks!$B$1:$C$691,2,FALSE)</f>
        <v>FR552120222</v>
      </c>
      <c r="D2395" s="6" t="s">
        <v>776</v>
      </c>
      <c r="E2395" s="42" t="str">
        <f t="shared" si="37"/>
        <v>31.12.2015</v>
      </c>
      <c r="F2395">
        <v>2015</v>
      </c>
      <c r="G2395" s="9">
        <v>1</v>
      </c>
      <c r="H2395" s="9">
        <v>1</v>
      </c>
      <c r="I2395" s="9" t="s">
        <v>1382</v>
      </c>
      <c r="J2395" s="9">
        <v>2</v>
      </c>
      <c r="K2395" s="9" t="s">
        <v>1366</v>
      </c>
      <c r="L2395" s="9">
        <v>1</v>
      </c>
      <c r="M2395" s="9" t="s">
        <v>14</v>
      </c>
      <c r="N2395" s="9" t="s">
        <v>19</v>
      </c>
      <c r="P2395" s="9">
        <v>1</v>
      </c>
      <c r="Q2395" s="9">
        <v>0</v>
      </c>
      <c r="R2395" s="9">
        <v>1</v>
      </c>
      <c r="S2395" s="9">
        <v>0</v>
      </c>
      <c r="U2395" s="9">
        <v>0</v>
      </c>
      <c r="V2395" s="9">
        <v>0</v>
      </c>
      <c r="W2395" s="9" t="s">
        <v>1773</v>
      </c>
      <c r="X2395" s="10"/>
      <c r="Y2395" s="9" t="s">
        <v>440</v>
      </c>
      <c r="Z2395" s="53">
        <v>69</v>
      </c>
      <c r="AA2395" s="53">
        <v>158</v>
      </c>
      <c r="AB2395" s="53">
        <v>43</v>
      </c>
      <c r="AC2395" s="9" t="s">
        <v>20</v>
      </c>
      <c r="AD2395" s="53">
        <v>-4</v>
      </c>
      <c r="AE2395" s="53">
        <v>14</v>
      </c>
      <c r="AF2395" s="9" t="s">
        <v>20</v>
      </c>
      <c r="AG2395" s="9" t="s">
        <v>20</v>
      </c>
      <c r="AH2395" s="9">
        <v>0</v>
      </c>
      <c r="AI2395" s="9">
        <v>0</v>
      </c>
      <c r="AK2395" s="9">
        <v>1</v>
      </c>
      <c r="AL2395" s="9">
        <v>0</v>
      </c>
      <c r="AM2395" s="9">
        <v>2</v>
      </c>
      <c r="AN2395" s="9">
        <v>0</v>
      </c>
      <c r="AO2395" s="9">
        <v>0</v>
      </c>
      <c r="AQ2395" s="9">
        <v>3</v>
      </c>
      <c r="AR2395" s="9" t="s">
        <v>20</v>
      </c>
      <c r="AS2395" s="9">
        <v>1</v>
      </c>
      <c r="AT2395" s="9">
        <v>1</v>
      </c>
      <c r="AU2395" s="9">
        <v>2</v>
      </c>
      <c r="AV2395" s="9">
        <v>0</v>
      </c>
      <c r="AW2395" s="9" t="s">
        <v>1382</v>
      </c>
      <c r="AX2395" s="9" t="s">
        <v>1382</v>
      </c>
      <c r="AY2395" s="6" t="s">
        <v>1774</v>
      </c>
      <c r="BA2395" s="14" t="s">
        <v>3150</v>
      </c>
      <c r="BB2395" s="6" t="s">
        <v>1506</v>
      </c>
      <c r="BC2395">
        <v>25639</v>
      </c>
      <c r="BE2395">
        <v>6109</v>
      </c>
      <c r="BG2395" s="9">
        <v>1714</v>
      </c>
      <c r="BI2395" t="s">
        <v>3146</v>
      </c>
    </row>
    <row r="2396" spans="1:85" x14ac:dyDescent="0.25">
      <c r="A2396" s="23" t="s">
        <v>658</v>
      </c>
      <c r="B2396" t="s">
        <v>775</v>
      </c>
      <c r="C2396" t="str">
        <f>VLOOKUP(Tabelle1[[#This Row],[bank_name]],list_all_banks!$B$1:$C$691,2,FALSE)</f>
        <v>FR552120222</v>
      </c>
      <c r="D2396" s="6" t="s">
        <v>776</v>
      </c>
      <c r="E2396" s="42" t="str">
        <f t="shared" si="37"/>
        <v>31.12.2015</v>
      </c>
      <c r="F2396">
        <v>2015</v>
      </c>
      <c r="G2396" s="9">
        <v>1</v>
      </c>
      <c r="H2396" s="9">
        <v>1</v>
      </c>
      <c r="I2396" s="9" t="s">
        <v>1382</v>
      </c>
      <c r="J2396" s="9">
        <v>2</v>
      </c>
      <c r="K2396" s="9" t="s">
        <v>1366</v>
      </c>
      <c r="L2396" s="9">
        <v>1</v>
      </c>
      <c r="M2396" s="9" t="s">
        <v>14</v>
      </c>
      <c r="N2396" s="9" t="s">
        <v>19</v>
      </c>
      <c r="P2396" s="9">
        <v>1</v>
      </c>
      <c r="Q2396" s="9">
        <v>0</v>
      </c>
      <c r="R2396" s="9">
        <v>1</v>
      </c>
      <c r="S2396" s="9">
        <v>0</v>
      </c>
      <c r="U2396" s="9">
        <v>0</v>
      </c>
      <c r="V2396" s="9">
        <v>0</v>
      </c>
      <c r="W2396" s="9" t="s">
        <v>1773</v>
      </c>
      <c r="X2396" s="10"/>
      <c r="Y2396" s="9" t="s">
        <v>1628</v>
      </c>
      <c r="Z2396" s="53">
        <v>3</v>
      </c>
      <c r="AA2396" s="53">
        <v>51</v>
      </c>
      <c r="AB2396" s="53">
        <v>-11</v>
      </c>
      <c r="AC2396" s="9" t="s">
        <v>20</v>
      </c>
      <c r="AD2396" s="53">
        <v>0</v>
      </c>
      <c r="AE2396" s="53">
        <v>0</v>
      </c>
      <c r="AF2396" s="9" t="s">
        <v>20</v>
      </c>
      <c r="AG2396" s="9" t="s">
        <v>20</v>
      </c>
      <c r="AH2396" s="9">
        <v>0</v>
      </c>
      <c r="AI2396" s="9">
        <v>0</v>
      </c>
      <c r="AK2396" s="9">
        <v>1</v>
      </c>
      <c r="AL2396" s="9">
        <v>0</v>
      </c>
      <c r="AM2396" s="9">
        <v>2</v>
      </c>
      <c r="AN2396" s="9">
        <v>0</v>
      </c>
      <c r="AO2396" s="9">
        <v>0</v>
      </c>
      <c r="AQ2396" s="9">
        <v>3</v>
      </c>
      <c r="AR2396" s="9" t="s">
        <v>20</v>
      </c>
      <c r="AS2396" s="9">
        <v>1</v>
      </c>
      <c r="AT2396" s="9">
        <v>1</v>
      </c>
      <c r="AU2396" s="9">
        <v>2</v>
      </c>
      <c r="AV2396" s="9">
        <v>0</v>
      </c>
      <c r="AW2396" s="9" t="s">
        <v>1382</v>
      </c>
      <c r="AX2396" s="9" t="s">
        <v>1382</v>
      </c>
      <c r="AY2396" s="6" t="s">
        <v>1774</v>
      </c>
      <c r="BA2396" s="14" t="s">
        <v>3150</v>
      </c>
      <c r="BB2396" s="6" t="s">
        <v>1506</v>
      </c>
      <c r="BC2396">
        <v>25639</v>
      </c>
      <c r="BE2396">
        <v>6109</v>
      </c>
      <c r="BG2396" s="9">
        <v>1714</v>
      </c>
      <c r="BI2396" t="s">
        <v>3146</v>
      </c>
    </row>
    <row r="2397" spans="1:85" x14ac:dyDescent="0.25">
      <c r="A2397" s="23" t="s">
        <v>658</v>
      </c>
      <c r="B2397" t="s">
        <v>775</v>
      </c>
      <c r="C2397" t="str">
        <f>VLOOKUP(Tabelle1[[#This Row],[bank_name]],list_all_banks!$B$1:$C$691,2,FALSE)</f>
        <v>FR552120222</v>
      </c>
      <c r="D2397" s="6" t="s">
        <v>776</v>
      </c>
      <c r="E2397" s="42" t="str">
        <f t="shared" si="37"/>
        <v>31.12.2015</v>
      </c>
      <c r="F2397">
        <v>2015</v>
      </c>
      <c r="G2397">
        <v>1</v>
      </c>
      <c r="H2397">
        <v>1</v>
      </c>
      <c r="I2397" t="s">
        <v>1382</v>
      </c>
      <c r="J2397">
        <v>2</v>
      </c>
      <c r="K2397" t="s">
        <v>1366</v>
      </c>
      <c r="L2397">
        <v>1</v>
      </c>
      <c r="M2397" t="s">
        <v>14</v>
      </c>
      <c r="N2397" t="s">
        <v>19</v>
      </c>
      <c r="P2397">
        <v>1</v>
      </c>
      <c r="Q2397">
        <v>0</v>
      </c>
      <c r="R2397">
        <v>1</v>
      </c>
      <c r="S2397">
        <v>0</v>
      </c>
      <c r="U2397">
        <v>0</v>
      </c>
      <c r="V2397">
        <v>0</v>
      </c>
      <c r="W2397" t="s">
        <v>1773</v>
      </c>
      <c r="X2397" s="10"/>
      <c r="Y2397" t="s">
        <v>493</v>
      </c>
      <c r="Z2397" s="53">
        <v>374</v>
      </c>
      <c r="AA2397" s="53">
        <v>627</v>
      </c>
      <c r="AB2397" s="53">
        <v>163</v>
      </c>
      <c r="AC2397" t="s">
        <v>20</v>
      </c>
      <c r="AD2397" s="53">
        <v>79</v>
      </c>
      <c r="AE2397" s="53">
        <v>-25</v>
      </c>
      <c r="AF2397" t="s">
        <v>20</v>
      </c>
      <c r="AG2397" t="s">
        <v>20</v>
      </c>
      <c r="AH2397">
        <v>0</v>
      </c>
      <c r="AI2397">
        <v>0</v>
      </c>
      <c r="AK2397">
        <v>1</v>
      </c>
      <c r="AL2397">
        <v>0</v>
      </c>
      <c r="AM2397">
        <v>2</v>
      </c>
      <c r="AN2397">
        <v>0</v>
      </c>
      <c r="AO2397">
        <v>0</v>
      </c>
      <c r="AQ2397">
        <v>3</v>
      </c>
      <c r="AR2397" t="s">
        <v>20</v>
      </c>
      <c r="AS2397">
        <v>1</v>
      </c>
      <c r="AT2397">
        <v>1</v>
      </c>
      <c r="AU2397">
        <v>2</v>
      </c>
      <c r="AV2397">
        <v>0</v>
      </c>
      <c r="AW2397" t="s">
        <v>1382</v>
      </c>
      <c r="AX2397" t="s">
        <v>1382</v>
      </c>
      <c r="AY2397" s="6" t="s">
        <v>1774</v>
      </c>
      <c r="BA2397" s="14" t="s">
        <v>3150</v>
      </c>
      <c r="BB2397" s="6" t="s">
        <v>1506</v>
      </c>
      <c r="BC2397">
        <v>25639</v>
      </c>
      <c r="BE2397">
        <v>6109</v>
      </c>
      <c r="BG2397" s="9">
        <v>1714</v>
      </c>
      <c r="BI2397" t="s">
        <v>3146</v>
      </c>
    </row>
    <row r="2398" spans="1:85" x14ac:dyDescent="0.25">
      <c r="A2398" s="51" t="s">
        <v>658</v>
      </c>
      <c r="B2398" s="9" t="s">
        <v>775</v>
      </c>
      <c r="C2398" s="9" t="str">
        <f>VLOOKUP(Tabelle1[[#This Row],[bank_name]],list_all_banks!$B$1:$C$691,2,FALSE)</f>
        <v>FR552120222</v>
      </c>
      <c r="D2398" s="6" t="s">
        <v>776</v>
      </c>
      <c r="E2398" s="42" t="str">
        <f t="shared" si="37"/>
        <v>31.12.2015</v>
      </c>
      <c r="F2398" s="9">
        <v>2015</v>
      </c>
      <c r="G2398">
        <v>1</v>
      </c>
      <c r="H2398">
        <v>1</v>
      </c>
      <c r="I2398" t="s">
        <v>1382</v>
      </c>
      <c r="J2398">
        <v>2</v>
      </c>
      <c r="K2398" t="s">
        <v>1366</v>
      </c>
      <c r="L2398">
        <v>1</v>
      </c>
      <c r="M2398" t="s">
        <v>14</v>
      </c>
      <c r="N2398" t="s">
        <v>19</v>
      </c>
      <c r="P2398">
        <v>1</v>
      </c>
      <c r="Q2398">
        <v>0</v>
      </c>
      <c r="R2398">
        <v>1</v>
      </c>
      <c r="S2398">
        <v>0</v>
      </c>
      <c r="U2398">
        <v>0</v>
      </c>
      <c r="V2398">
        <v>0</v>
      </c>
      <c r="W2398" t="s">
        <v>1773</v>
      </c>
      <c r="X2398" s="10"/>
      <c r="Y2398" t="s">
        <v>487</v>
      </c>
      <c r="Z2398" s="53" t="s">
        <v>20</v>
      </c>
      <c r="AA2398" s="53" t="s">
        <v>20</v>
      </c>
      <c r="AB2398" s="53">
        <v>1</v>
      </c>
      <c r="AC2398" t="s">
        <v>20</v>
      </c>
      <c r="AD2398" s="53" t="s">
        <v>20</v>
      </c>
      <c r="AE2398" s="53" t="s">
        <v>20</v>
      </c>
      <c r="AF2398" t="s">
        <v>20</v>
      </c>
      <c r="AG2398" t="s">
        <v>20</v>
      </c>
      <c r="AH2398">
        <v>0</v>
      </c>
      <c r="AI2398">
        <v>0</v>
      </c>
      <c r="AK2398">
        <v>1</v>
      </c>
      <c r="AL2398">
        <v>0</v>
      </c>
      <c r="AM2398">
        <v>2</v>
      </c>
      <c r="AN2398">
        <v>0</v>
      </c>
      <c r="AO2398">
        <v>0</v>
      </c>
      <c r="AQ2398">
        <v>3</v>
      </c>
      <c r="AR2398" t="s">
        <v>20</v>
      </c>
      <c r="AS2398">
        <v>1</v>
      </c>
      <c r="AT2398">
        <v>1</v>
      </c>
      <c r="AU2398">
        <v>2</v>
      </c>
      <c r="AV2398">
        <v>0</v>
      </c>
      <c r="AW2398" t="s">
        <v>1382</v>
      </c>
      <c r="AX2398" t="s">
        <v>1382</v>
      </c>
      <c r="AY2398" s="6" t="s">
        <v>1774</v>
      </c>
      <c r="BA2398" s="14" t="s">
        <v>3150</v>
      </c>
      <c r="BB2398" s="6" t="s">
        <v>1506</v>
      </c>
      <c r="BC2398">
        <v>25639</v>
      </c>
      <c r="BE2398">
        <v>6109</v>
      </c>
      <c r="BG2398" s="9">
        <v>1714</v>
      </c>
      <c r="BI2398" t="s">
        <v>3146</v>
      </c>
    </row>
    <row r="2399" spans="1:85" s="44" customFormat="1" ht="15.75" thickBot="1" x14ac:dyDescent="0.3">
      <c r="A2399" s="23" t="s">
        <v>658</v>
      </c>
      <c r="B2399" t="s">
        <v>775</v>
      </c>
      <c r="C2399" t="str">
        <f>VLOOKUP(Tabelle1[[#This Row],[bank_name]],list_all_banks!$B$1:$C$691,2,FALSE)</f>
        <v>FR552120222</v>
      </c>
      <c r="D2399" s="6" t="s">
        <v>776</v>
      </c>
      <c r="E2399" s="42" t="str">
        <f t="shared" si="37"/>
        <v>31.12.2015</v>
      </c>
      <c r="F2399">
        <v>2015</v>
      </c>
      <c r="G2399" s="9">
        <v>1</v>
      </c>
      <c r="H2399" s="9">
        <v>1</v>
      </c>
      <c r="I2399" s="9" t="s">
        <v>1382</v>
      </c>
      <c r="J2399" s="9">
        <v>2</v>
      </c>
      <c r="K2399" s="9" t="s">
        <v>1366</v>
      </c>
      <c r="L2399" s="9">
        <v>1</v>
      </c>
      <c r="M2399" s="9" t="s">
        <v>14</v>
      </c>
      <c r="N2399" s="9" t="s">
        <v>19</v>
      </c>
      <c r="O2399" s="6"/>
      <c r="P2399" s="9">
        <v>1</v>
      </c>
      <c r="Q2399" s="9">
        <v>0</v>
      </c>
      <c r="R2399" s="9">
        <v>1</v>
      </c>
      <c r="S2399" s="9">
        <v>0</v>
      </c>
      <c r="T2399" s="6"/>
      <c r="U2399" s="9">
        <v>0</v>
      </c>
      <c r="V2399" s="9">
        <v>0</v>
      </c>
      <c r="W2399" s="9" t="s">
        <v>1773</v>
      </c>
      <c r="X2399" s="10"/>
      <c r="Y2399" s="9" t="s">
        <v>641</v>
      </c>
      <c r="Z2399" s="53">
        <v>65</v>
      </c>
      <c r="AA2399" s="53">
        <v>112</v>
      </c>
      <c r="AB2399" s="53">
        <v>46</v>
      </c>
      <c r="AC2399" s="9" t="s">
        <v>20</v>
      </c>
      <c r="AD2399" s="53">
        <v>7</v>
      </c>
      <c r="AE2399" s="53">
        <v>2</v>
      </c>
      <c r="AF2399" s="9" t="s">
        <v>20</v>
      </c>
      <c r="AG2399" s="9" t="s">
        <v>20</v>
      </c>
      <c r="AH2399" s="9">
        <v>0</v>
      </c>
      <c r="AI2399" s="9">
        <v>0</v>
      </c>
      <c r="AJ2399" s="6"/>
      <c r="AK2399" s="9">
        <v>1</v>
      </c>
      <c r="AL2399" s="9">
        <v>0</v>
      </c>
      <c r="AM2399" s="9">
        <v>2</v>
      </c>
      <c r="AN2399" s="9">
        <v>0</v>
      </c>
      <c r="AO2399" s="9">
        <v>0</v>
      </c>
      <c r="AP2399" s="6"/>
      <c r="AQ2399" s="9">
        <v>3</v>
      </c>
      <c r="AR2399" s="9" t="s">
        <v>20</v>
      </c>
      <c r="AS2399" s="9">
        <v>1</v>
      </c>
      <c r="AT2399" s="9">
        <v>1</v>
      </c>
      <c r="AU2399" s="9">
        <v>2</v>
      </c>
      <c r="AV2399" s="9">
        <v>0</v>
      </c>
      <c r="AW2399" s="9" t="s">
        <v>1382</v>
      </c>
      <c r="AX2399" s="9" t="s">
        <v>1382</v>
      </c>
      <c r="AY2399" s="6" t="s">
        <v>1774</v>
      </c>
      <c r="AZ2399" s="42"/>
      <c r="BA2399" s="14" t="s">
        <v>3150</v>
      </c>
      <c r="BB2399" s="6" t="s">
        <v>1506</v>
      </c>
      <c r="BC2399">
        <v>25639</v>
      </c>
      <c r="BD2399"/>
      <c r="BE2399">
        <v>6109</v>
      </c>
      <c r="BF2399"/>
      <c r="BG2399" s="9">
        <v>1714</v>
      </c>
      <c r="BH2399" s="6"/>
      <c r="BI2399" s="9" t="s">
        <v>3146</v>
      </c>
      <c r="BJ2399" s="9"/>
      <c r="BK2399" s="9"/>
      <c r="BL2399" s="9"/>
      <c r="BM2399" s="9"/>
      <c r="BN2399" s="9"/>
      <c r="BO2399" s="9"/>
      <c r="BP2399" s="9"/>
      <c r="BQ2399" s="9"/>
      <c r="BR2399" s="9"/>
      <c r="BS2399" s="9"/>
      <c r="BT2399" s="9"/>
      <c r="BU2399" s="9"/>
      <c r="BV2399" s="9"/>
      <c r="BW2399" s="9"/>
      <c r="BX2399" s="9"/>
      <c r="BY2399" s="9"/>
      <c r="BZ2399" s="9"/>
      <c r="CA2399" s="9"/>
      <c r="CB2399" s="9"/>
      <c r="CC2399" s="9"/>
      <c r="CD2399" s="9"/>
      <c r="CE2399" s="9"/>
      <c r="CF2399" s="9"/>
      <c r="CG2399" s="9"/>
    </row>
    <row r="2400" spans="1:85" x14ac:dyDescent="0.25">
      <c r="A2400" s="51" t="s">
        <v>658</v>
      </c>
      <c r="B2400" s="9" t="s">
        <v>775</v>
      </c>
      <c r="C2400" s="9" t="str">
        <f>VLOOKUP(Tabelle1[[#This Row],[bank_name]],list_all_banks!$B$1:$C$691,2,FALSE)</f>
        <v>FR552120222</v>
      </c>
      <c r="D2400" s="6" t="s">
        <v>776</v>
      </c>
      <c r="E2400" s="42" t="str">
        <f t="shared" si="37"/>
        <v>31.12.2015</v>
      </c>
      <c r="F2400" s="9">
        <v>2015</v>
      </c>
      <c r="G2400">
        <v>1</v>
      </c>
      <c r="H2400">
        <v>1</v>
      </c>
      <c r="I2400" t="s">
        <v>1382</v>
      </c>
      <c r="J2400">
        <v>2</v>
      </c>
      <c r="K2400" t="s">
        <v>1366</v>
      </c>
      <c r="L2400">
        <v>1</v>
      </c>
      <c r="M2400" t="s">
        <v>14</v>
      </c>
      <c r="N2400" t="s">
        <v>19</v>
      </c>
      <c r="P2400">
        <v>1</v>
      </c>
      <c r="Q2400">
        <v>0</v>
      </c>
      <c r="R2400">
        <v>1</v>
      </c>
      <c r="S2400">
        <v>0</v>
      </c>
      <c r="U2400">
        <v>0</v>
      </c>
      <c r="V2400">
        <v>0</v>
      </c>
      <c r="W2400" t="s">
        <v>1773</v>
      </c>
      <c r="X2400" s="10"/>
      <c r="Y2400" t="s">
        <v>658</v>
      </c>
      <c r="Z2400" s="53">
        <v>12097</v>
      </c>
      <c r="AA2400" s="53">
        <v>51612</v>
      </c>
      <c r="AB2400" s="53">
        <v>1653</v>
      </c>
      <c r="AC2400" t="s">
        <v>20</v>
      </c>
      <c r="AD2400" s="53">
        <v>196</v>
      </c>
      <c r="AE2400" s="53">
        <v>384</v>
      </c>
      <c r="AF2400" t="s">
        <v>20</v>
      </c>
      <c r="AG2400" t="s">
        <v>20</v>
      </c>
      <c r="AH2400">
        <v>0</v>
      </c>
      <c r="AI2400">
        <v>0</v>
      </c>
      <c r="AK2400">
        <v>1</v>
      </c>
      <c r="AL2400">
        <v>0</v>
      </c>
      <c r="AM2400">
        <v>2</v>
      </c>
      <c r="AN2400">
        <v>0</v>
      </c>
      <c r="AO2400">
        <v>0</v>
      </c>
      <c r="AQ2400">
        <v>3</v>
      </c>
      <c r="AR2400" t="s">
        <v>20</v>
      </c>
      <c r="AS2400">
        <v>1</v>
      </c>
      <c r="AT2400">
        <v>1</v>
      </c>
      <c r="AU2400">
        <v>2</v>
      </c>
      <c r="AV2400">
        <v>0</v>
      </c>
      <c r="AW2400" t="s">
        <v>1382</v>
      </c>
      <c r="AX2400" t="s">
        <v>1382</v>
      </c>
      <c r="AY2400" s="6" t="s">
        <v>1774</v>
      </c>
      <c r="BA2400" s="14" t="s">
        <v>3150</v>
      </c>
      <c r="BB2400" s="6" t="s">
        <v>1506</v>
      </c>
      <c r="BC2400">
        <v>25639</v>
      </c>
      <c r="BE2400">
        <v>6109</v>
      </c>
      <c r="BG2400" s="9">
        <v>1714</v>
      </c>
      <c r="BI2400" t="s">
        <v>3146</v>
      </c>
    </row>
    <row r="2401" spans="1:61" x14ac:dyDescent="0.25">
      <c r="A2401" s="23" t="s">
        <v>658</v>
      </c>
      <c r="B2401" t="s">
        <v>775</v>
      </c>
      <c r="C2401" t="str">
        <f>VLOOKUP(Tabelle1[[#This Row],[bank_name]],list_all_banks!$B$1:$C$691,2,FALSE)</f>
        <v>FR552120222</v>
      </c>
      <c r="D2401" s="6" t="s">
        <v>776</v>
      </c>
      <c r="E2401" s="42" t="str">
        <f t="shared" si="37"/>
        <v>31.12.2015</v>
      </c>
      <c r="F2401">
        <v>2015</v>
      </c>
      <c r="G2401" s="9">
        <v>1</v>
      </c>
      <c r="H2401" s="9">
        <v>1</v>
      </c>
      <c r="I2401" s="9" t="s">
        <v>1382</v>
      </c>
      <c r="J2401" s="9">
        <v>2</v>
      </c>
      <c r="K2401" s="9" t="s">
        <v>1366</v>
      </c>
      <c r="L2401" s="9">
        <v>1</v>
      </c>
      <c r="M2401" s="9" t="s">
        <v>14</v>
      </c>
      <c r="N2401" s="9" t="s">
        <v>19</v>
      </c>
      <c r="P2401" s="9">
        <v>1</v>
      </c>
      <c r="Q2401" s="9">
        <v>0</v>
      </c>
      <c r="R2401" s="9">
        <v>1</v>
      </c>
      <c r="S2401" s="9">
        <v>0</v>
      </c>
      <c r="U2401" s="9">
        <v>0</v>
      </c>
      <c r="V2401" s="9">
        <v>0</v>
      </c>
      <c r="W2401" s="9" t="s">
        <v>1773</v>
      </c>
      <c r="X2401" s="10"/>
      <c r="Y2401" s="9" t="s">
        <v>1764</v>
      </c>
      <c r="Z2401" s="53">
        <v>68</v>
      </c>
      <c r="AA2401" s="53">
        <v>661</v>
      </c>
      <c r="AB2401" s="53">
        <v>16</v>
      </c>
      <c r="AC2401" s="9" t="s">
        <v>20</v>
      </c>
      <c r="AD2401" s="53">
        <v>5</v>
      </c>
      <c r="AE2401" s="53">
        <v>0</v>
      </c>
      <c r="AF2401" s="9" t="s">
        <v>20</v>
      </c>
      <c r="AG2401" s="9" t="s">
        <v>20</v>
      </c>
      <c r="AH2401" s="9">
        <v>0</v>
      </c>
      <c r="AI2401" s="9">
        <v>0</v>
      </c>
      <c r="AK2401" s="9">
        <v>1</v>
      </c>
      <c r="AL2401" s="9">
        <v>0</v>
      </c>
      <c r="AM2401" s="9">
        <v>2</v>
      </c>
      <c r="AN2401" s="9">
        <v>0</v>
      </c>
      <c r="AO2401" s="9">
        <v>0</v>
      </c>
      <c r="AQ2401" s="9">
        <v>3</v>
      </c>
      <c r="AR2401" s="9" t="s">
        <v>20</v>
      </c>
      <c r="AS2401" s="9">
        <v>1</v>
      </c>
      <c r="AT2401" s="9">
        <v>1</v>
      </c>
      <c r="AU2401" s="9">
        <v>2</v>
      </c>
      <c r="AV2401" s="9">
        <v>0</v>
      </c>
      <c r="AW2401" s="9" t="s">
        <v>1382</v>
      </c>
      <c r="AX2401" s="9" t="s">
        <v>1382</v>
      </c>
      <c r="AY2401" s="6" t="s">
        <v>1774</v>
      </c>
      <c r="BA2401" s="14" t="s">
        <v>3150</v>
      </c>
      <c r="BB2401" s="6" t="s">
        <v>1506</v>
      </c>
      <c r="BC2401">
        <v>25639</v>
      </c>
      <c r="BE2401">
        <v>6109</v>
      </c>
      <c r="BG2401" s="9">
        <v>1714</v>
      </c>
      <c r="BI2401" t="s">
        <v>3146</v>
      </c>
    </row>
    <row r="2402" spans="1:61" x14ac:dyDescent="0.25">
      <c r="A2402" s="23" t="s">
        <v>658</v>
      </c>
      <c r="B2402" t="s">
        <v>775</v>
      </c>
      <c r="C2402" t="str">
        <f>VLOOKUP(Tabelle1[[#This Row],[bank_name]],list_all_banks!$B$1:$C$691,2,FALSE)</f>
        <v>FR552120222</v>
      </c>
      <c r="D2402" s="6" t="s">
        <v>776</v>
      </c>
      <c r="E2402" s="42" t="str">
        <f t="shared" si="37"/>
        <v>31.12.2015</v>
      </c>
      <c r="F2402">
        <v>2015</v>
      </c>
      <c r="G2402">
        <v>1</v>
      </c>
      <c r="H2402">
        <v>1</v>
      </c>
      <c r="I2402" t="s">
        <v>1382</v>
      </c>
      <c r="J2402">
        <v>2</v>
      </c>
      <c r="K2402" t="s">
        <v>1366</v>
      </c>
      <c r="L2402">
        <v>1</v>
      </c>
      <c r="M2402" t="s">
        <v>14</v>
      </c>
      <c r="N2402" t="s">
        <v>19</v>
      </c>
      <c r="P2402">
        <v>1</v>
      </c>
      <c r="Q2402">
        <v>0</v>
      </c>
      <c r="R2402">
        <v>1</v>
      </c>
      <c r="S2402">
        <v>0</v>
      </c>
      <c r="U2402">
        <v>0</v>
      </c>
      <c r="V2402">
        <v>0</v>
      </c>
      <c r="W2402" t="s">
        <v>1773</v>
      </c>
      <c r="X2402" s="10"/>
      <c r="Y2402" t="s">
        <v>1665</v>
      </c>
      <c r="Z2402" s="53">
        <v>19</v>
      </c>
      <c r="AA2402" s="53">
        <v>51</v>
      </c>
      <c r="AB2402" s="53">
        <v>3</v>
      </c>
      <c r="AC2402" t="s">
        <v>20</v>
      </c>
      <c r="AD2402" s="53">
        <v>0</v>
      </c>
      <c r="AE2402" s="53">
        <v>0</v>
      </c>
      <c r="AF2402" t="s">
        <v>20</v>
      </c>
      <c r="AG2402" t="s">
        <v>20</v>
      </c>
      <c r="AH2402">
        <v>0</v>
      </c>
      <c r="AI2402">
        <v>0</v>
      </c>
      <c r="AK2402">
        <v>1</v>
      </c>
      <c r="AL2402">
        <v>0</v>
      </c>
      <c r="AM2402">
        <v>2</v>
      </c>
      <c r="AN2402">
        <v>0</v>
      </c>
      <c r="AO2402">
        <v>0</v>
      </c>
      <c r="AQ2402">
        <v>3</v>
      </c>
      <c r="AR2402" t="s">
        <v>20</v>
      </c>
      <c r="AS2402">
        <v>1</v>
      </c>
      <c r="AT2402">
        <v>1</v>
      </c>
      <c r="AU2402">
        <v>2</v>
      </c>
      <c r="AV2402">
        <v>0</v>
      </c>
      <c r="AW2402" t="s">
        <v>1382</v>
      </c>
      <c r="AX2402" t="s">
        <v>1382</v>
      </c>
      <c r="AY2402" s="6" t="s">
        <v>1774</v>
      </c>
      <c r="BA2402" s="14" t="s">
        <v>3150</v>
      </c>
      <c r="BB2402" s="6" t="s">
        <v>1506</v>
      </c>
      <c r="BC2402">
        <v>25639</v>
      </c>
      <c r="BE2402">
        <v>6109</v>
      </c>
      <c r="BG2402" s="9">
        <v>1714</v>
      </c>
      <c r="BI2402" t="s">
        <v>3146</v>
      </c>
    </row>
    <row r="2403" spans="1:61" x14ac:dyDescent="0.25">
      <c r="A2403" s="23" t="s">
        <v>658</v>
      </c>
      <c r="B2403" t="s">
        <v>775</v>
      </c>
      <c r="C2403" t="str">
        <f>VLOOKUP(Tabelle1[[#This Row],[bank_name]],list_all_banks!$B$1:$C$691,2,FALSE)</f>
        <v>FR552120222</v>
      </c>
      <c r="D2403" s="6" t="s">
        <v>776</v>
      </c>
      <c r="E2403" s="42" t="str">
        <f t="shared" si="37"/>
        <v>31.12.2015</v>
      </c>
      <c r="F2403">
        <v>2015</v>
      </c>
      <c r="G2403">
        <v>1</v>
      </c>
      <c r="H2403">
        <v>1</v>
      </c>
      <c r="I2403" t="s">
        <v>1382</v>
      </c>
      <c r="J2403">
        <v>2</v>
      </c>
      <c r="K2403" t="s">
        <v>1366</v>
      </c>
      <c r="L2403">
        <v>1</v>
      </c>
      <c r="M2403" t="s">
        <v>14</v>
      </c>
      <c r="N2403" t="s">
        <v>19</v>
      </c>
      <c r="P2403">
        <v>1</v>
      </c>
      <c r="Q2403">
        <v>0</v>
      </c>
      <c r="R2403">
        <v>1</v>
      </c>
      <c r="S2403">
        <v>0</v>
      </c>
      <c r="U2403">
        <v>0</v>
      </c>
      <c r="V2403">
        <v>0</v>
      </c>
      <c r="W2403" t="s">
        <v>1773</v>
      </c>
      <c r="X2403" s="10"/>
      <c r="Y2403" t="s">
        <v>965</v>
      </c>
      <c r="Z2403" s="53">
        <v>4</v>
      </c>
      <c r="AA2403" s="53">
        <v>37</v>
      </c>
      <c r="AB2403" s="53">
        <v>1</v>
      </c>
      <c r="AC2403" t="s">
        <v>20</v>
      </c>
      <c r="AD2403" s="53">
        <v>0</v>
      </c>
      <c r="AE2403" s="53">
        <v>-1</v>
      </c>
      <c r="AF2403" t="s">
        <v>20</v>
      </c>
      <c r="AG2403" t="s">
        <v>20</v>
      </c>
      <c r="AH2403">
        <v>0</v>
      </c>
      <c r="AI2403">
        <v>0</v>
      </c>
      <c r="AK2403">
        <v>1</v>
      </c>
      <c r="AL2403">
        <v>0</v>
      </c>
      <c r="AM2403">
        <v>2</v>
      </c>
      <c r="AN2403">
        <v>0</v>
      </c>
      <c r="AO2403">
        <v>0</v>
      </c>
      <c r="AQ2403">
        <v>3</v>
      </c>
      <c r="AR2403" t="s">
        <v>20</v>
      </c>
      <c r="AS2403">
        <v>1</v>
      </c>
      <c r="AT2403">
        <v>1</v>
      </c>
      <c r="AU2403">
        <v>2</v>
      </c>
      <c r="AV2403">
        <v>0</v>
      </c>
      <c r="AW2403" t="s">
        <v>1382</v>
      </c>
      <c r="AX2403" t="s">
        <v>1382</v>
      </c>
      <c r="AY2403" s="6" t="s">
        <v>1774</v>
      </c>
      <c r="BA2403" s="14" t="s">
        <v>3150</v>
      </c>
      <c r="BB2403" s="6" t="s">
        <v>1506</v>
      </c>
      <c r="BC2403">
        <v>25639</v>
      </c>
      <c r="BE2403">
        <v>6109</v>
      </c>
      <c r="BG2403" s="9">
        <v>1714</v>
      </c>
      <c r="BI2403" t="s">
        <v>3146</v>
      </c>
    </row>
    <row r="2404" spans="1:61" x14ac:dyDescent="0.25">
      <c r="A2404" s="23" t="s">
        <v>658</v>
      </c>
      <c r="B2404" t="s">
        <v>775</v>
      </c>
      <c r="C2404" t="str">
        <f>VLOOKUP(Tabelle1[[#This Row],[bank_name]],list_all_banks!$B$1:$C$691,2,FALSE)</f>
        <v>FR552120222</v>
      </c>
      <c r="D2404" s="6" t="s">
        <v>776</v>
      </c>
      <c r="E2404" s="42" t="str">
        <f t="shared" si="37"/>
        <v>31.12.2015</v>
      </c>
      <c r="F2404">
        <v>2015</v>
      </c>
      <c r="G2404" s="9">
        <v>1</v>
      </c>
      <c r="H2404" s="9">
        <v>1</v>
      </c>
      <c r="I2404" s="9" t="s">
        <v>1382</v>
      </c>
      <c r="J2404" s="9">
        <v>2</v>
      </c>
      <c r="K2404" s="9" t="s">
        <v>1366</v>
      </c>
      <c r="L2404" s="9">
        <v>1</v>
      </c>
      <c r="M2404" s="9" t="s">
        <v>14</v>
      </c>
      <c r="N2404" s="9" t="s">
        <v>19</v>
      </c>
      <c r="P2404" s="9">
        <v>1</v>
      </c>
      <c r="Q2404" s="9">
        <v>0</v>
      </c>
      <c r="R2404" s="9">
        <v>1</v>
      </c>
      <c r="S2404" s="9">
        <v>0</v>
      </c>
      <c r="U2404" s="9">
        <v>0</v>
      </c>
      <c r="V2404" s="9">
        <v>0</v>
      </c>
      <c r="W2404" s="9" t="s">
        <v>1773</v>
      </c>
      <c r="X2404" s="10"/>
      <c r="Y2404" s="9" t="s">
        <v>1765</v>
      </c>
      <c r="Z2404" s="53">
        <v>37</v>
      </c>
      <c r="AA2404" s="53">
        <v>289</v>
      </c>
      <c r="AB2404" s="53">
        <v>15</v>
      </c>
      <c r="AC2404" s="9" t="s">
        <v>20</v>
      </c>
      <c r="AD2404" s="53">
        <v>7</v>
      </c>
      <c r="AE2404" s="53">
        <v>-1</v>
      </c>
      <c r="AF2404" s="9" t="s">
        <v>20</v>
      </c>
      <c r="AG2404" s="9" t="s">
        <v>20</v>
      </c>
      <c r="AH2404" s="9">
        <v>0</v>
      </c>
      <c r="AI2404" s="9">
        <v>0</v>
      </c>
      <c r="AK2404" s="9">
        <v>1</v>
      </c>
      <c r="AL2404" s="9">
        <v>0</v>
      </c>
      <c r="AM2404" s="9">
        <v>2</v>
      </c>
      <c r="AN2404" s="9">
        <v>0</v>
      </c>
      <c r="AO2404" s="9">
        <v>0</v>
      </c>
      <c r="AQ2404" s="9">
        <v>3</v>
      </c>
      <c r="AR2404" s="9" t="s">
        <v>20</v>
      </c>
      <c r="AS2404" s="9">
        <v>1</v>
      </c>
      <c r="AT2404" s="9">
        <v>1</v>
      </c>
      <c r="AU2404" s="9">
        <v>2</v>
      </c>
      <c r="AV2404" s="9">
        <v>0</v>
      </c>
      <c r="AW2404" s="9" t="s">
        <v>1382</v>
      </c>
      <c r="AX2404" s="9" t="s">
        <v>1382</v>
      </c>
      <c r="AY2404" s="6" t="s">
        <v>1774</v>
      </c>
      <c r="BA2404" s="14" t="s">
        <v>3150</v>
      </c>
      <c r="BB2404" s="6" t="s">
        <v>1506</v>
      </c>
      <c r="BC2404">
        <v>25639</v>
      </c>
      <c r="BE2404">
        <v>6109</v>
      </c>
      <c r="BG2404" s="9">
        <v>1714</v>
      </c>
      <c r="BI2404" t="s">
        <v>3146</v>
      </c>
    </row>
    <row r="2405" spans="1:61" x14ac:dyDescent="0.25">
      <c r="A2405" s="23" t="s">
        <v>658</v>
      </c>
      <c r="B2405" t="s">
        <v>775</v>
      </c>
      <c r="C2405" t="str">
        <f>VLOOKUP(Tabelle1[[#This Row],[bank_name]],list_all_banks!$B$1:$C$691,2,FALSE)</f>
        <v>FR552120222</v>
      </c>
      <c r="D2405" s="6" t="s">
        <v>776</v>
      </c>
      <c r="E2405" s="42" t="str">
        <f t="shared" si="37"/>
        <v>31.12.2015</v>
      </c>
      <c r="F2405">
        <v>2015</v>
      </c>
      <c r="G2405">
        <v>1</v>
      </c>
      <c r="H2405">
        <v>1</v>
      </c>
      <c r="I2405" t="s">
        <v>1382</v>
      </c>
      <c r="J2405">
        <v>2</v>
      </c>
      <c r="K2405" t="s">
        <v>1366</v>
      </c>
      <c r="L2405">
        <v>1</v>
      </c>
      <c r="M2405" t="s">
        <v>14</v>
      </c>
      <c r="N2405" t="s">
        <v>19</v>
      </c>
      <c r="P2405">
        <v>1</v>
      </c>
      <c r="Q2405">
        <v>0</v>
      </c>
      <c r="R2405">
        <v>1</v>
      </c>
      <c r="S2405">
        <v>0</v>
      </c>
      <c r="U2405">
        <v>0</v>
      </c>
      <c r="V2405">
        <v>0</v>
      </c>
      <c r="W2405" t="s">
        <v>1773</v>
      </c>
      <c r="X2405" s="10"/>
      <c r="Y2405" t="s">
        <v>1766</v>
      </c>
      <c r="Z2405" s="53">
        <v>31</v>
      </c>
      <c r="AA2405" s="53">
        <v>292</v>
      </c>
      <c r="AB2405" s="53">
        <v>14</v>
      </c>
      <c r="AC2405" t="s">
        <v>20</v>
      </c>
      <c r="AD2405" s="53">
        <v>5</v>
      </c>
      <c r="AE2405" s="53">
        <v>0</v>
      </c>
      <c r="AF2405" t="s">
        <v>20</v>
      </c>
      <c r="AG2405" t="s">
        <v>20</v>
      </c>
      <c r="AH2405">
        <v>0</v>
      </c>
      <c r="AI2405">
        <v>0</v>
      </c>
      <c r="AK2405">
        <v>1</v>
      </c>
      <c r="AL2405">
        <v>0</v>
      </c>
      <c r="AM2405">
        <v>2</v>
      </c>
      <c r="AN2405">
        <v>0</v>
      </c>
      <c r="AO2405">
        <v>0</v>
      </c>
      <c r="AQ2405">
        <v>3</v>
      </c>
      <c r="AR2405" t="s">
        <v>20</v>
      </c>
      <c r="AS2405">
        <v>1</v>
      </c>
      <c r="AT2405">
        <v>1</v>
      </c>
      <c r="AU2405">
        <v>2</v>
      </c>
      <c r="AV2405">
        <v>0</v>
      </c>
      <c r="AW2405" t="s">
        <v>1382</v>
      </c>
      <c r="AX2405" t="s">
        <v>1382</v>
      </c>
      <c r="AY2405" s="6" t="s">
        <v>1774</v>
      </c>
      <c r="BA2405" s="14" t="s">
        <v>3150</v>
      </c>
      <c r="BB2405" s="6" t="s">
        <v>1506</v>
      </c>
      <c r="BC2405">
        <v>25639</v>
      </c>
      <c r="BE2405">
        <v>6109</v>
      </c>
      <c r="BG2405" s="9">
        <v>1714</v>
      </c>
      <c r="BI2405" t="s">
        <v>3146</v>
      </c>
    </row>
    <row r="2406" spans="1:61" x14ac:dyDescent="0.25">
      <c r="A2406" s="23" t="s">
        <v>658</v>
      </c>
      <c r="B2406" t="s">
        <v>775</v>
      </c>
      <c r="C2406" t="str">
        <f>VLOOKUP(Tabelle1[[#This Row],[bank_name]],list_all_banks!$B$1:$C$691,2,FALSE)</f>
        <v>FR552120222</v>
      </c>
      <c r="D2406" s="6" t="s">
        <v>776</v>
      </c>
      <c r="E2406" s="42" t="str">
        <f t="shared" si="37"/>
        <v>31.12.2015</v>
      </c>
      <c r="F2406">
        <v>2015</v>
      </c>
      <c r="G2406">
        <v>1</v>
      </c>
      <c r="H2406">
        <v>1</v>
      </c>
      <c r="I2406" t="s">
        <v>1382</v>
      </c>
      <c r="J2406">
        <v>2</v>
      </c>
      <c r="K2406" t="s">
        <v>1366</v>
      </c>
      <c r="L2406">
        <v>1</v>
      </c>
      <c r="M2406" t="s">
        <v>14</v>
      </c>
      <c r="N2406" t="s">
        <v>19</v>
      </c>
      <c r="P2406">
        <v>1</v>
      </c>
      <c r="Q2406">
        <v>0</v>
      </c>
      <c r="R2406">
        <v>1</v>
      </c>
      <c r="S2406">
        <v>0</v>
      </c>
      <c r="U2406">
        <v>0</v>
      </c>
      <c r="V2406">
        <v>0</v>
      </c>
      <c r="W2406" t="s">
        <v>1773</v>
      </c>
      <c r="X2406" s="10"/>
      <c r="Y2406" t="s">
        <v>1657</v>
      </c>
      <c r="Z2406" s="53">
        <v>767</v>
      </c>
      <c r="AA2406" s="53">
        <v>1071</v>
      </c>
      <c r="AB2406" s="53">
        <v>335</v>
      </c>
      <c r="AC2406" t="s">
        <v>20</v>
      </c>
      <c r="AD2406" s="53">
        <v>45</v>
      </c>
      <c r="AE2406" s="53">
        <v>14</v>
      </c>
      <c r="AF2406" t="s">
        <v>20</v>
      </c>
      <c r="AG2406" t="s">
        <v>20</v>
      </c>
      <c r="AH2406">
        <v>0</v>
      </c>
      <c r="AI2406">
        <v>0</v>
      </c>
      <c r="AK2406">
        <v>1</v>
      </c>
      <c r="AL2406">
        <v>0</v>
      </c>
      <c r="AM2406">
        <v>2</v>
      </c>
      <c r="AN2406">
        <v>0</v>
      </c>
      <c r="AO2406">
        <v>0</v>
      </c>
      <c r="AQ2406">
        <v>3</v>
      </c>
      <c r="AR2406" t="s">
        <v>20</v>
      </c>
      <c r="AS2406">
        <v>1</v>
      </c>
      <c r="AT2406">
        <v>1</v>
      </c>
      <c r="AU2406">
        <v>2</v>
      </c>
      <c r="AV2406">
        <v>0</v>
      </c>
      <c r="AW2406" t="s">
        <v>1382</v>
      </c>
      <c r="AX2406" t="s">
        <v>1382</v>
      </c>
      <c r="AY2406" s="6" t="s">
        <v>1774</v>
      </c>
      <c r="BA2406" s="14" t="s">
        <v>3150</v>
      </c>
      <c r="BB2406" s="6" t="s">
        <v>1506</v>
      </c>
      <c r="BC2406">
        <v>25639</v>
      </c>
      <c r="BE2406">
        <v>6109</v>
      </c>
      <c r="BG2406" s="9">
        <v>1714</v>
      </c>
      <c r="BI2406" t="s">
        <v>3146</v>
      </c>
    </row>
    <row r="2407" spans="1:61" x14ac:dyDescent="0.25">
      <c r="A2407" s="51" t="s">
        <v>658</v>
      </c>
      <c r="B2407" s="9" t="s">
        <v>775</v>
      </c>
      <c r="C2407" s="9" t="str">
        <f>VLOOKUP(Tabelle1[[#This Row],[bank_name]],list_all_banks!$B$1:$C$691,2,FALSE)</f>
        <v>FR552120222</v>
      </c>
      <c r="D2407" s="6" t="s">
        <v>776</v>
      </c>
      <c r="E2407" s="42" t="str">
        <f t="shared" si="37"/>
        <v>31.12.2015</v>
      </c>
      <c r="F2407" s="9">
        <v>2015</v>
      </c>
      <c r="G2407" s="9">
        <v>1</v>
      </c>
      <c r="H2407" s="9">
        <v>1</v>
      </c>
      <c r="I2407" s="9" t="s">
        <v>1382</v>
      </c>
      <c r="J2407" s="9">
        <v>2</v>
      </c>
      <c r="K2407" s="9" t="s">
        <v>1366</v>
      </c>
      <c r="L2407" s="9">
        <v>1</v>
      </c>
      <c r="M2407" s="9" t="s">
        <v>14</v>
      </c>
      <c r="N2407" s="9" t="s">
        <v>19</v>
      </c>
      <c r="P2407" s="9">
        <v>1</v>
      </c>
      <c r="Q2407" s="9">
        <v>0</v>
      </c>
      <c r="R2407" s="9">
        <v>1</v>
      </c>
      <c r="S2407" s="9">
        <v>0</v>
      </c>
      <c r="U2407" s="9">
        <v>0</v>
      </c>
      <c r="V2407" s="9">
        <v>0</v>
      </c>
      <c r="W2407" s="9" t="s">
        <v>1773</v>
      </c>
      <c r="X2407" s="10"/>
      <c r="Y2407" s="9" t="s">
        <v>983</v>
      </c>
      <c r="Z2407" s="53" t="s">
        <v>20</v>
      </c>
      <c r="AA2407" s="53" t="s">
        <v>20</v>
      </c>
      <c r="AB2407" s="53">
        <v>5</v>
      </c>
      <c r="AC2407" s="9" t="s">
        <v>20</v>
      </c>
      <c r="AD2407" s="53" t="s">
        <v>20</v>
      </c>
      <c r="AE2407" s="53" t="s">
        <v>20</v>
      </c>
      <c r="AF2407" s="9" t="s">
        <v>20</v>
      </c>
      <c r="AG2407" s="9" t="s">
        <v>20</v>
      </c>
      <c r="AH2407" s="9">
        <v>0</v>
      </c>
      <c r="AI2407" s="9">
        <v>0</v>
      </c>
      <c r="AK2407" s="9">
        <v>1</v>
      </c>
      <c r="AL2407" s="9">
        <v>0</v>
      </c>
      <c r="AM2407" s="9">
        <v>2</v>
      </c>
      <c r="AN2407" s="9">
        <v>0</v>
      </c>
      <c r="AO2407" s="9">
        <v>0</v>
      </c>
      <c r="AQ2407" s="9">
        <v>3</v>
      </c>
      <c r="AR2407" s="9" t="s">
        <v>20</v>
      </c>
      <c r="AS2407" s="9">
        <v>1</v>
      </c>
      <c r="AT2407" s="9">
        <v>1</v>
      </c>
      <c r="AU2407" s="9">
        <v>2</v>
      </c>
      <c r="AV2407" s="9">
        <v>0</v>
      </c>
      <c r="AW2407" s="9" t="s">
        <v>1382</v>
      </c>
      <c r="AX2407" s="9" t="s">
        <v>1382</v>
      </c>
      <c r="AY2407" s="6" t="s">
        <v>1774</v>
      </c>
      <c r="BA2407" s="14" t="s">
        <v>3150</v>
      </c>
      <c r="BB2407" s="6" t="s">
        <v>1506</v>
      </c>
      <c r="BC2407">
        <v>25639</v>
      </c>
      <c r="BE2407">
        <v>6109</v>
      </c>
      <c r="BG2407" s="9">
        <v>1714</v>
      </c>
      <c r="BI2407" t="s">
        <v>3146</v>
      </c>
    </row>
    <row r="2408" spans="1:61" x14ac:dyDescent="0.25">
      <c r="A2408" s="23" t="s">
        <v>658</v>
      </c>
      <c r="B2408" t="s">
        <v>775</v>
      </c>
      <c r="C2408" t="str">
        <f>VLOOKUP(Tabelle1[[#This Row],[bank_name]],list_all_banks!$B$1:$C$691,2,FALSE)</f>
        <v>FR552120222</v>
      </c>
      <c r="D2408" s="6" t="s">
        <v>776</v>
      </c>
      <c r="E2408" s="42" t="str">
        <f t="shared" si="37"/>
        <v>31.12.2015</v>
      </c>
      <c r="F2408">
        <v>2015</v>
      </c>
      <c r="G2408" s="9">
        <v>1</v>
      </c>
      <c r="H2408" s="9">
        <v>1</v>
      </c>
      <c r="I2408" s="9" t="s">
        <v>1382</v>
      </c>
      <c r="J2408" s="9">
        <v>2</v>
      </c>
      <c r="K2408" s="9" t="s">
        <v>1366</v>
      </c>
      <c r="L2408" s="9">
        <v>1</v>
      </c>
      <c r="M2408" s="9" t="s">
        <v>14</v>
      </c>
      <c r="N2408" s="9" t="s">
        <v>19</v>
      </c>
      <c r="P2408" s="9">
        <v>1</v>
      </c>
      <c r="Q2408" s="9">
        <v>0</v>
      </c>
      <c r="R2408" s="9">
        <v>1</v>
      </c>
      <c r="S2408" s="9">
        <v>0</v>
      </c>
      <c r="U2408" s="9">
        <v>0</v>
      </c>
      <c r="V2408" s="9">
        <v>0</v>
      </c>
      <c r="W2408" s="9" t="s">
        <v>1773</v>
      </c>
      <c r="X2408" s="10"/>
      <c r="Y2408" s="9" t="s">
        <v>1706</v>
      </c>
      <c r="Z2408" s="53">
        <v>0</v>
      </c>
      <c r="AA2408" s="53">
        <v>0</v>
      </c>
      <c r="AB2408" s="53">
        <v>0</v>
      </c>
      <c r="AC2408" s="9" t="s">
        <v>20</v>
      </c>
      <c r="AD2408" s="53">
        <v>0</v>
      </c>
      <c r="AE2408" s="53">
        <v>0</v>
      </c>
      <c r="AF2408" s="9" t="s">
        <v>20</v>
      </c>
      <c r="AG2408" s="9" t="s">
        <v>20</v>
      </c>
      <c r="AH2408" s="9">
        <v>0</v>
      </c>
      <c r="AI2408" s="9">
        <v>0</v>
      </c>
      <c r="AK2408" s="9">
        <v>1</v>
      </c>
      <c r="AL2408" s="9">
        <v>0</v>
      </c>
      <c r="AM2408" s="9">
        <v>2</v>
      </c>
      <c r="AN2408" s="9">
        <v>0</v>
      </c>
      <c r="AO2408" s="9">
        <v>0</v>
      </c>
      <c r="AQ2408" s="9">
        <v>3</v>
      </c>
      <c r="AR2408" s="9" t="s">
        <v>20</v>
      </c>
      <c r="AS2408" s="9">
        <v>1</v>
      </c>
      <c r="AT2408" s="9">
        <v>1</v>
      </c>
      <c r="AU2408" s="9">
        <v>2</v>
      </c>
      <c r="AV2408" s="9">
        <v>0</v>
      </c>
      <c r="AW2408" s="9" t="s">
        <v>1382</v>
      </c>
      <c r="AX2408" s="9" t="s">
        <v>1382</v>
      </c>
      <c r="AY2408" s="6" t="s">
        <v>1774</v>
      </c>
      <c r="BA2408" s="14" t="s">
        <v>3150</v>
      </c>
      <c r="BB2408" s="6" t="s">
        <v>1506</v>
      </c>
      <c r="BC2408">
        <v>25639</v>
      </c>
      <c r="BE2408">
        <v>6109</v>
      </c>
      <c r="BG2408" s="9">
        <v>1714</v>
      </c>
      <c r="BI2408" t="s">
        <v>3146</v>
      </c>
    </row>
    <row r="2409" spans="1:61" x14ac:dyDescent="0.25">
      <c r="A2409" s="23" t="s">
        <v>658</v>
      </c>
      <c r="B2409" t="s">
        <v>775</v>
      </c>
      <c r="C2409" t="str">
        <f>VLOOKUP(Tabelle1[[#This Row],[bank_name]],list_all_banks!$B$1:$C$691,2,FALSE)</f>
        <v>FR552120222</v>
      </c>
      <c r="D2409" s="6" t="s">
        <v>776</v>
      </c>
      <c r="E2409" s="42" t="str">
        <f t="shared" si="37"/>
        <v>31.12.2015</v>
      </c>
      <c r="F2409">
        <v>2015</v>
      </c>
      <c r="G2409">
        <v>1</v>
      </c>
      <c r="H2409">
        <v>1</v>
      </c>
      <c r="I2409" t="s">
        <v>1382</v>
      </c>
      <c r="J2409">
        <v>2</v>
      </c>
      <c r="K2409" t="s">
        <v>1366</v>
      </c>
      <c r="L2409">
        <v>1</v>
      </c>
      <c r="M2409" t="s">
        <v>14</v>
      </c>
      <c r="N2409" t="s">
        <v>19</v>
      </c>
      <c r="P2409">
        <v>1</v>
      </c>
      <c r="Q2409">
        <v>0</v>
      </c>
      <c r="R2409">
        <v>1</v>
      </c>
      <c r="S2409">
        <v>0</v>
      </c>
      <c r="U2409">
        <v>0</v>
      </c>
      <c r="V2409">
        <v>0</v>
      </c>
      <c r="W2409" t="s">
        <v>1773</v>
      </c>
      <c r="X2409" s="10"/>
      <c r="Y2409" t="s">
        <v>1662</v>
      </c>
      <c r="Z2409" s="53">
        <v>71</v>
      </c>
      <c r="AA2409" s="53">
        <v>4605</v>
      </c>
      <c r="AB2409" s="53">
        <v>76</v>
      </c>
      <c r="AC2409" t="s">
        <v>20</v>
      </c>
      <c r="AD2409" s="53">
        <v>32</v>
      </c>
      <c r="AE2409" s="53">
        <v>2</v>
      </c>
      <c r="AF2409" t="s">
        <v>20</v>
      </c>
      <c r="AG2409" t="s">
        <v>20</v>
      </c>
      <c r="AH2409">
        <v>0</v>
      </c>
      <c r="AI2409">
        <v>0</v>
      </c>
      <c r="AK2409">
        <v>1</v>
      </c>
      <c r="AL2409">
        <v>0</v>
      </c>
      <c r="AM2409">
        <v>2</v>
      </c>
      <c r="AN2409">
        <v>0</v>
      </c>
      <c r="AO2409">
        <v>0</v>
      </c>
      <c r="AQ2409">
        <v>3</v>
      </c>
      <c r="AR2409" t="s">
        <v>20</v>
      </c>
      <c r="AS2409">
        <v>1</v>
      </c>
      <c r="AT2409">
        <v>1</v>
      </c>
      <c r="AU2409">
        <v>2</v>
      </c>
      <c r="AV2409">
        <v>0</v>
      </c>
      <c r="AW2409" t="s">
        <v>1382</v>
      </c>
      <c r="AX2409" t="s">
        <v>1382</v>
      </c>
      <c r="AY2409" s="6" t="s">
        <v>1774</v>
      </c>
      <c r="BA2409" s="14" t="s">
        <v>3150</v>
      </c>
      <c r="BB2409" s="6" t="s">
        <v>1506</v>
      </c>
      <c r="BC2409">
        <v>25639</v>
      </c>
      <c r="BE2409">
        <v>6109</v>
      </c>
      <c r="BG2409" s="9">
        <v>1714</v>
      </c>
      <c r="BI2409" t="s">
        <v>3146</v>
      </c>
    </row>
    <row r="2410" spans="1:61" x14ac:dyDescent="0.25">
      <c r="A2410" s="23" t="s">
        <v>658</v>
      </c>
      <c r="B2410" t="s">
        <v>775</v>
      </c>
      <c r="C2410" t="str">
        <f>VLOOKUP(Tabelle1[[#This Row],[bank_name]],list_all_banks!$B$1:$C$691,2,FALSE)</f>
        <v>FR552120222</v>
      </c>
      <c r="D2410" s="6" t="s">
        <v>776</v>
      </c>
      <c r="E2410" s="42" t="str">
        <f t="shared" si="37"/>
        <v>31.12.2015</v>
      </c>
      <c r="F2410">
        <v>2015</v>
      </c>
      <c r="G2410">
        <v>1</v>
      </c>
      <c r="H2410">
        <v>1</v>
      </c>
      <c r="I2410" t="s">
        <v>1382</v>
      </c>
      <c r="J2410">
        <v>2</v>
      </c>
      <c r="K2410" t="s">
        <v>1366</v>
      </c>
      <c r="L2410">
        <v>1</v>
      </c>
      <c r="M2410" t="s">
        <v>14</v>
      </c>
      <c r="N2410" t="s">
        <v>19</v>
      </c>
      <c r="P2410">
        <v>1</v>
      </c>
      <c r="Q2410">
        <v>0</v>
      </c>
      <c r="R2410">
        <v>1</v>
      </c>
      <c r="S2410">
        <v>0</v>
      </c>
      <c r="U2410">
        <v>0</v>
      </c>
      <c r="V2410">
        <v>0</v>
      </c>
      <c r="W2410" t="s">
        <v>1773</v>
      </c>
      <c r="X2410" s="10"/>
      <c r="Y2410" t="s">
        <v>1001</v>
      </c>
      <c r="Z2410" s="53">
        <v>9</v>
      </c>
      <c r="AA2410" s="53">
        <v>46</v>
      </c>
      <c r="AB2410" s="53">
        <v>39</v>
      </c>
      <c r="AC2410" t="s">
        <v>20</v>
      </c>
      <c r="AD2410" s="53">
        <v>0</v>
      </c>
      <c r="AE2410" s="53" t="s">
        <v>20</v>
      </c>
      <c r="AF2410" t="s">
        <v>20</v>
      </c>
      <c r="AG2410" t="s">
        <v>20</v>
      </c>
      <c r="AH2410">
        <v>0</v>
      </c>
      <c r="AI2410">
        <v>0</v>
      </c>
      <c r="AK2410">
        <v>1</v>
      </c>
      <c r="AL2410">
        <v>0</v>
      </c>
      <c r="AM2410">
        <v>2</v>
      </c>
      <c r="AN2410">
        <v>0</v>
      </c>
      <c r="AO2410">
        <v>0</v>
      </c>
      <c r="AQ2410">
        <v>3</v>
      </c>
      <c r="AR2410" t="s">
        <v>20</v>
      </c>
      <c r="AS2410">
        <v>1</v>
      </c>
      <c r="AT2410">
        <v>1</v>
      </c>
      <c r="AU2410">
        <v>2</v>
      </c>
      <c r="AV2410">
        <v>0</v>
      </c>
      <c r="AW2410" t="s">
        <v>1382</v>
      </c>
      <c r="AX2410" t="s">
        <v>1382</v>
      </c>
      <c r="AY2410" s="6" t="s">
        <v>1774</v>
      </c>
      <c r="BA2410" s="14" t="s">
        <v>3150</v>
      </c>
      <c r="BB2410" s="6" t="s">
        <v>1506</v>
      </c>
      <c r="BC2410">
        <v>25639</v>
      </c>
      <c r="BE2410">
        <v>6109</v>
      </c>
      <c r="BG2410" s="9">
        <v>1714</v>
      </c>
      <c r="BI2410" t="s">
        <v>3146</v>
      </c>
    </row>
    <row r="2411" spans="1:61" x14ac:dyDescent="0.25">
      <c r="A2411" s="23" t="s">
        <v>658</v>
      </c>
      <c r="B2411" t="s">
        <v>775</v>
      </c>
      <c r="C2411" t="str">
        <f>VLOOKUP(Tabelle1[[#This Row],[bank_name]],list_all_banks!$B$1:$C$691,2,FALSE)</f>
        <v>FR552120222</v>
      </c>
      <c r="D2411" s="6" t="s">
        <v>776</v>
      </c>
      <c r="E2411" s="42" t="str">
        <f t="shared" si="37"/>
        <v>31.12.2015</v>
      </c>
      <c r="F2411">
        <v>2015</v>
      </c>
      <c r="G2411" s="9">
        <v>1</v>
      </c>
      <c r="H2411" s="9">
        <v>1</v>
      </c>
      <c r="I2411" s="9" t="s">
        <v>1382</v>
      </c>
      <c r="J2411" s="9">
        <v>2</v>
      </c>
      <c r="K2411" s="9" t="s">
        <v>1366</v>
      </c>
      <c r="L2411" s="9">
        <v>1</v>
      </c>
      <c r="M2411" s="9" t="s">
        <v>14</v>
      </c>
      <c r="N2411" s="9" t="s">
        <v>19</v>
      </c>
      <c r="P2411" s="9">
        <v>1</v>
      </c>
      <c r="Q2411" s="9">
        <v>0</v>
      </c>
      <c r="R2411" s="9">
        <v>1</v>
      </c>
      <c r="S2411" s="9">
        <v>0</v>
      </c>
      <c r="U2411" s="9">
        <v>0</v>
      </c>
      <c r="V2411" s="9">
        <v>0</v>
      </c>
      <c r="W2411" s="9" t="s">
        <v>1773</v>
      </c>
      <c r="X2411" s="10"/>
      <c r="Y2411" s="9" t="s">
        <v>1020</v>
      </c>
      <c r="Z2411" s="53">
        <v>663</v>
      </c>
      <c r="AA2411" s="53">
        <v>1975</v>
      </c>
      <c r="AB2411" s="53">
        <v>168</v>
      </c>
      <c r="AC2411" s="9" t="s">
        <v>20</v>
      </c>
      <c r="AD2411" s="53">
        <v>64</v>
      </c>
      <c r="AE2411" s="53">
        <v>-12</v>
      </c>
      <c r="AF2411" s="9" t="s">
        <v>20</v>
      </c>
      <c r="AG2411" s="9" t="s">
        <v>20</v>
      </c>
      <c r="AH2411" s="9">
        <v>0</v>
      </c>
      <c r="AI2411">
        <v>0</v>
      </c>
      <c r="AK2411" s="9">
        <v>1</v>
      </c>
      <c r="AL2411" s="9">
        <v>0</v>
      </c>
      <c r="AM2411" s="9">
        <v>2</v>
      </c>
      <c r="AN2411" s="9">
        <v>0</v>
      </c>
      <c r="AO2411" s="9">
        <v>0</v>
      </c>
      <c r="AQ2411" s="9">
        <v>3</v>
      </c>
      <c r="AR2411" s="9" t="s">
        <v>20</v>
      </c>
      <c r="AS2411" s="9">
        <v>1</v>
      </c>
      <c r="AT2411" s="9">
        <v>1</v>
      </c>
      <c r="AU2411" s="9">
        <v>2</v>
      </c>
      <c r="AV2411" s="9">
        <v>0</v>
      </c>
      <c r="AW2411" s="9" t="s">
        <v>1382</v>
      </c>
      <c r="AX2411" s="9" t="s">
        <v>1382</v>
      </c>
      <c r="AY2411" s="6" t="s">
        <v>1774</v>
      </c>
      <c r="BA2411" s="14" t="s">
        <v>3150</v>
      </c>
      <c r="BB2411" s="6" t="s">
        <v>1506</v>
      </c>
      <c r="BC2411">
        <v>25639</v>
      </c>
      <c r="BE2411">
        <v>6109</v>
      </c>
      <c r="BG2411" s="9">
        <v>1714</v>
      </c>
      <c r="BI2411" t="s">
        <v>3146</v>
      </c>
    </row>
    <row r="2412" spans="1:61" x14ac:dyDescent="0.25">
      <c r="A2412" s="23" t="s">
        <v>658</v>
      </c>
      <c r="B2412" t="s">
        <v>775</v>
      </c>
      <c r="C2412" t="str">
        <f>VLOOKUP(Tabelle1[[#This Row],[bank_name]],list_all_banks!$B$1:$C$691,2,FALSE)</f>
        <v>FR552120222</v>
      </c>
      <c r="D2412" s="6" t="s">
        <v>776</v>
      </c>
      <c r="E2412" s="42" t="str">
        <f t="shared" si="37"/>
        <v>31.12.2015</v>
      </c>
      <c r="F2412">
        <v>2015</v>
      </c>
      <c r="G2412">
        <v>1</v>
      </c>
      <c r="H2412">
        <v>1</v>
      </c>
      <c r="I2412" t="s">
        <v>1382</v>
      </c>
      <c r="J2412">
        <v>2</v>
      </c>
      <c r="K2412" t="s">
        <v>1366</v>
      </c>
      <c r="L2412">
        <v>1</v>
      </c>
      <c r="M2412" t="s">
        <v>14</v>
      </c>
      <c r="N2412" t="s">
        <v>19</v>
      </c>
      <c r="P2412">
        <v>1</v>
      </c>
      <c r="Q2412">
        <v>0</v>
      </c>
      <c r="R2412">
        <v>1</v>
      </c>
      <c r="S2412">
        <v>0</v>
      </c>
      <c r="U2412">
        <v>0</v>
      </c>
      <c r="V2412">
        <v>0</v>
      </c>
      <c r="W2412" t="s">
        <v>1773</v>
      </c>
      <c r="X2412" s="10"/>
      <c r="Y2412" t="s">
        <v>1696</v>
      </c>
      <c r="Z2412" s="53">
        <v>292</v>
      </c>
      <c r="AA2412" s="53">
        <v>309</v>
      </c>
      <c r="AB2412" s="53">
        <v>158</v>
      </c>
      <c r="AC2412" t="s">
        <v>20</v>
      </c>
      <c r="AD2412" s="53">
        <v>31</v>
      </c>
      <c r="AE2412" s="53">
        <v>14</v>
      </c>
      <c r="AF2412" t="s">
        <v>20</v>
      </c>
      <c r="AG2412" t="s">
        <v>20</v>
      </c>
      <c r="AH2412">
        <v>0</v>
      </c>
      <c r="AI2412">
        <v>0</v>
      </c>
      <c r="AK2412">
        <v>1</v>
      </c>
      <c r="AL2412">
        <v>0</v>
      </c>
      <c r="AM2412">
        <v>2</v>
      </c>
      <c r="AN2412">
        <v>0</v>
      </c>
      <c r="AO2412">
        <v>0</v>
      </c>
      <c r="AQ2412">
        <v>3</v>
      </c>
      <c r="AR2412" t="s">
        <v>20</v>
      </c>
      <c r="AS2412">
        <v>1</v>
      </c>
      <c r="AT2412">
        <v>1</v>
      </c>
      <c r="AU2412">
        <v>2</v>
      </c>
      <c r="AV2412">
        <v>0</v>
      </c>
      <c r="AW2412" t="s">
        <v>1382</v>
      </c>
      <c r="AX2412" t="s">
        <v>1382</v>
      </c>
      <c r="AY2412" s="6" t="s">
        <v>1774</v>
      </c>
      <c r="BA2412" s="14" t="s">
        <v>3150</v>
      </c>
      <c r="BB2412" s="6" t="s">
        <v>1506</v>
      </c>
      <c r="BC2412">
        <v>25639</v>
      </c>
      <c r="BE2412">
        <v>6109</v>
      </c>
      <c r="BG2412" s="9">
        <v>1714</v>
      </c>
      <c r="BI2412" t="s">
        <v>3146</v>
      </c>
    </row>
    <row r="2413" spans="1:61" x14ac:dyDescent="0.25">
      <c r="A2413" s="23" t="s">
        <v>658</v>
      </c>
      <c r="B2413" t="s">
        <v>775</v>
      </c>
      <c r="C2413" t="str">
        <f>VLOOKUP(Tabelle1[[#This Row],[bank_name]],list_all_banks!$B$1:$C$691,2,FALSE)</f>
        <v>FR552120222</v>
      </c>
      <c r="D2413" s="6" t="s">
        <v>776</v>
      </c>
      <c r="E2413" s="42" t="str">
        <f t="shared" si="37"/>
        <v>31.12.2015</v>
      </c>
      <c r="F2413">
        <v>2015</v>
      </c>
      <c r="G2413">
        <v>1</v>
      </c>
      <c r="H2413">
        <v>1</v>
      </c>
      <c r="I2413" t="s">
        <v>1382</v>
      </c>
      <c r="J2413">
        <v>2</v>
      </c>
      <c r="K2413" t="s">
        <v>1366</v>
      </c>
      <c r="L2413">
        <v>1</v>
      </c>
      <c r="M2413" t="s">
        <v>14</v>
      </c>
      <c r="N2413" t="s">
        <v>19</v>
      </c>
      <c r="P2413">
        <v>1</v>
      </c>
      <c r="Q2413">
        <v>0</v>
      </c>
      <c r="R2413">
        <v>1</v>
      </c>
      <c r="S2413">
        <v>0</v>
      </c>
      <c r="U2413">
        <v>0</v>
      </c>
      <c r="V2413">
        <v>0</v>
      </c>
      <c r="W2413" t="s">
        <v>1773</v>
      </c>
      <c r="X2413" s="10"/>
      <c r="Y2413" t="s">
        <v>1681</v>
      </c>
      <c r="Z2413" s="53">
        <v>69</v>
      </c>
      <c r="AA2413" s="53">
        <v>249</v>
      </c>
      <c r="AB2413" s="53">
        <v>22</v>
      </c>
      <c r="AC2413" t="s">
        <v>20</v>
      </c>
      <c r="AD2413" s="53">
        <v>2</v>
      </c>
      <c r="AE2413" s="53">
        <v>0</v>
      </c>
      <c r="AF2413" t="s">
        <v>20</v>
      </c>
      <c r="AG2413" t="s">
        <v>20</v>
      </c>
      <c r="AH2413">
        <v>0</v>
      </c>
      <c r="AI2413">
        <v>0</v>
      </c>
      <c r="AK2413">
        <v>1</v>
      </c>
      <c r="AL2413">
        <v>0</v>
      </c>
      <c r="AM2413">
        <v>2</v>
      </c>
      <c r="AN2413">
        <v>0</v>
      </c>
      <c r="AO2413">
        <v>0</v>
      </c>
      <c r="AQ2413">
        <v>3</v>
      </c>
      <c r="AR2413" t="s">
        <v>20</v>
      </c>
      <c r="AS2413">
        <v>1</v>
      </c>
      <c r="AT2413">
        <v>1</v>
      </c>
      <c r="AU2413">
        <v>2</v>
      </c>
      <c r="AV2413">
        <v>0</v>
      </c>
      <c r="AW2413" t="s">
        <v>1382</v>
      </c>
      <c r="AX2413" t="s">
        <v>1382</v>
      </c>
      <c r="AY2413" s="6" t="s">
        <v>1774</v>
      </c>
      <c r="BA2413" s="14" t="s">
        <v>3150</v>
      </c>
      <c r="BB2413" s="6" t="s">
        <v>1506</v>
      </c>
      <c r="BC2413">
        <v>25639</v>
      </c>
      <c r="BE2413">
        <v>6109</v>
      </c>
      <c r="BG2413" s="9">
        <v>1714</v>
      </c>
      <c r="BI2413" t="s">
        <v>3146</v>
      </c>
    </row>
    <row r="2414" spans="1:61" x14ac:dyDescent="0.25">
      <c r="A2414" s="23" t="s">
        <v>658</v>
      </c>
      <c r="B2414" t="s">
        <v>775</v>
      </c>
      <c r="C2414" t="str">
        <f>VLOOKUP(Tabelle1[[#This Row],[bank_name]],list_all_banks!$B$1:$C$691,2,FALSE)</f>
        <v>FR552120222</v>
      </c>
      <c r="D2414" s="6" t="s">
        <v>776</v>
      </c>
      <c r="E2414" s="42" t="str">
        <f t="shared" si="37"/>
        <v>31.12.2015</v>
      </c>
      <c r="F2414">
        <v>2015</v>
      </c>
      <c r="G2414" s="9">
        <v>1</v>
      </c>
      <c r="H2414" s="9">
        <v>1</v>
      </c>
      <c r="I2414" s="9" t="s">
        <v>1382</v>
      </c>
      <c r="J2414" s="9">
        <v>2</v>
      </c>
      <c r="K2414" s="9" t="s">
        <v>1366</v>
      </c>
      <c r="L2414" s="9">
        <v>1</v>
      </c>
      <c r="M2414" s="9" t="s">
        <v>14</v>
      </c>
      <c r="N2414" s="9" t="s">
        <v>19</v>
      </c>
      <c r="P2414" s="9">
        <v>1</v>
      </c>
      <c r="Q2414" s="9">
        <v>0</v>
      </c>
      <c r="R2414" s="9">
        <v>1</v>
      </c>
      <c r="S2414" s="9">
        <v>0</v>
      </c>
      <c r="U2414" s="9">
        <v>0</v>
      </c>
      <c r="V2414" s="9">
        <v>0</v>
      </c>
      <c r="W2414" s="9" t="s">
        <v>1773</v>
      </c>
      <c r="X2414" s="10"/>
      <c r="Y2414" s="9" t="s">
        <v>1205</v>
      </c>
      <c r="Z2414" s="53" t="s">
        <v>20</v>
      </c>
      <c r="AA2414" s="53" t="s">
        <v>20</v>
      </c>
      <c r="AB2414" s="53">
        <v>1</v>
      </c>
      <c r="AC2414" s="9" t="s">
        <v>20</v>
      </c>
      <c r="AD2414" s="53" t="s">
        <v>20</v>
      </c>
      <c r="AE2414" s="53" t="s">
        <v>20</v>
      </c>
      <c r="AF2414" s="9" t="s">
        <v>20</v>
      </c>
      <c r="AG2414" s="9" t="s">
        <v>20</v>
      </c>
      <c r="AH2414" s="9">
        <v>0</v>
      </c>
      <c r="AI2414">
        <v>0</v>
      </c>
      <c r="AK2414" s="9">
        <v>1</v>
      </c>
      <c r="AL2414" s="9">
        <v>0</v>
      </c>
      <c r="AM2414" s="9">
        <v>2</v>
      </c>
      <c r="AN2414" s="9">
        <v>0</v>
      </c>
      <c r="AO2414" s="9">
        <v>0</v>
      </c>
      <c r="AQ2414" s="9">
        <v>3</v>
      </c>
      <c r="AR2414" s="9" t="s">
        <v>20</v>
      </c>
      <c r="AS2414" s="9">
        <v>1</v>
      </c>
      <c r="AT2414" s="9">
        <v>1</v>
      </c>
      <c r="AU2414" s="9">
        <v>2</v>
      </c>
      <c r="AV2414" s="9">
        <v>0</v>
      </c>
      <c r="AW2414" s="9" t="s">
        <v>1382</v>
      </c>
      <c r="AX2414" s="9" t="s">
        <v>1382</v>
      </c>
      <c r="AY2414" s="6" t="s">
        <v>1774</v>
      </c>
      <c r="BA2414" s="14" t="s">
        <v>3150</v>
      </c>
      <c r="BB2414" s="6" t="s">
        <v>1506</v>
      </c>
      <c r="BC2414">
        <v>25639</v>
      </c>
      <c r="BE2414">
        <v>6109</v>
      </c>
      <c r="BG2414" s="9">
        <v>1714</v>
      </c>
      <c r="BI2414" t="s">
        <v>3146</v>
      </c>
    </row>
    <row r="2415" spans="1:61" x14ac:dyDescent="0.25">
      <c r="A2415" s="23" t="s">
        <v>658</v>
      </c>
      <c r="B2415" t="s">
        <v>775</v>
      </c>
      <c r="C2415" t="str">
        <f>VLOOKUP(Tabelle1[[#This Row],[bank_name]],list_all_banks!$B$1:$C$691,2,FALSE)</f>
        <v>FR552120222</v>
      </c>
      <c r="D2415" s="6" t="s">
        <v>776</v>
      </c>
      <c r="E2415" s="42" t="str">
        <f t="shared" si="37"/>
        <v>31.12.2015</v>
      </c>
      <c r="F2415">
        <v>2015</v>
      </c>
      <c r="G2415">
        <v>1</v>
      </c>
      <c r="H2415">
        <v>1</v>
      </c>
      <c r="I2415" t="s">
        <v>1382</v>
      </c>
      <c r="J2415">
        <v>2</v>
      </c>
      <c r="K2415" t="s">
        <v>1366</v>
      </c>
      <c r="L2415">
        <v>1</v>
      </c>
      <c r="M2415" t="s">
        <v>14</v>
      </c>
      <c r="N2415" t="s">
        <v>19</v>
      </c>
      <c r="P2415">
        <v>1</v>
      </c>
      <c r="Q2415">
        <v>0</v>
      </c>
      <c r="R2415">
        <v>1</v>
      </c>
      <c r="S2415">
        <v>0</v>
      </c>
      <c r="U2415">
        <v>0</v>
      </c>
      <c r="V2415">
        <v>0</v>
      </c>
      <c r="W2415" t="s">
        <v>1773</v>
      </c>
      <c r="X2415" s="10"/>
      <c r="Y2415" t="s">
        <v>1767</v>
      </c>
      <c r="Z2415" s="53" t="s">
        <v>20</v>
      </c>
      <c r="AA2415" s="53" t="s">
        <v>20</v>
      </c>
      <c r="AB2415" s="53">
        <v>20</v>
      </c>
      <c r="AC2415" t="s">
        <v>20</v>
      </c>
      <c r="AD2415" s="53" t="s">
        <v>20</v>
      </c>
      <c r="AE2415" s="53" t="s">
        <v>20</v>
      </c>
      <c r="AF2415" t="s">
        <v>20</v>
      </c>
      <c r="AG2415" t="s">
        <v>20</v>
      </c>
      <c r="AH2415">
        <v>0</v>
      </c>
      <c r="AI2415">
        <v>0</v>
      </c>
      <c r="AK2415">
        <v>1</v>
      </c>
      <c r="AL2415">
        <v>0</v>
      </c>
      <c r="AM2415">
        <v>2</v>
      </c>
      <c r="AN2415">
        <v>0</v>
      </c>
      <c r="AO2415">
        <v>0</v>
      </c>
      <c r="AQ2415">
        <v>3</v>
      </c>
      <c r="AR2415" t="s">
        <v>20</v>
      </c>
      <c r="AS2415">
        <v>1</v>
      </c>
      <c r="AT2415">
        <v>1</v>
      </c>
      <c r="AU2415">
        <v>2</v>
      </c>
      <c r="AV2415">
        <v>0</v>
      </c>
      <c r="AW2415" t="s">
        <v>1382</v>
      </c>
      <c r="AX2415" t="s">
        <v>1382</v>
      </c>
      <c r="AY2415" s="6" t="s">
        <v>1774</v>
      </c>
      <c r="BA2415" s="14" t="s">
        <v>3150</v>
      </c>
      <c r="BB2415" s="6" t="s">
        <v>1506</v>
      </c>
      <c r="BC2415">
        <v>25639</v>
      </c>
      <c r="BE2415">
        <v>6109</v>
      </c>
      <c r="BG2415" s="9">
        <v>1714</v>
      </c>
      <c r="BI2415" t="s">
        <v>3146</v>
      </c>
    </row>
    <row r="2416" spans="1:61" x14ac:dyDescent="0.25">
      <c r="A2416" s="51" t="s">
        <v>658</v>
      </c>
      <c r="B2416" s="9" t="s">
        <v>775</v>
      </c>
      <c r="C2416" s="9" t="str">
        <f>VLOOKUP(Tabelle1[[#This Row],[bank_name]],list_all_banks!$B$1:$C$691,2,FALSE)</f>
        <v>FR552120222</v>
      </c>
      <c r="D2416" s="6" t="s">
        <v>776</v>
      </c>
      <c r="E2416" s="42" t="str">
        <f t="shared" si="37"/>
        <v>31.12.2015</v>
      </c>
      <c r="F2416" s="9">
        <v>2015</v>
      </c>
      <c r="G2416" s="9">
        <v>1</v>
      </c>
      <c r="H2416" s="9">
        <v>1</v>
      </c>
      <c r="I2416" s="9" t="s">
        <v>1382</v>
      </c>
      <c r="J2416" s="9">
        <v>2</v>
      </c>
      <c r="K2416" s="9" t="s">
        <v>1366</v>
      </c>
      <c r="L2416" s="9">
        <v>1</v>
      </c>
      <c r="M2416" s="9" t="s">
        <v>14</v>
      </c>
      <c r="N2416" s="9" t="s">
        <v>19</v>
      </c>
      <c r="P2416" s="9">
        <v>1</v>
      </c>
      <c r="Q2416" s="9">
        <v>0</v>
      </c>
      <c r="R2416" s="9">
        <v>1</v>
      </c>
      <c r="S2416" s="9">
        <v>0</v>
      </c>
      <c r="U2416" s="9">
        <v>0</v>
      </c>
      <c r="V2416" s="9">
        <v>0</v>
      </c>
      <c r="W2416" s="9" t="s">
        <v>1773</v>
      </c>
      <c r="X2416" s="10"/>
      <c r="Y2416" s="9" t="s">
        <v>1165</v>
      </c>
      <c r="Z2416" s="53" t="s">
        <v>20</v>
      </c>
      <c r="AA2416" s="53" t="s">
        <v>20</v>
      </c>
      <c r="AB2416" s="53">
        <v>1</v>
      </c>
      <c r="AC2416" s="9" t="s">
        <v>20</v>
      </c>
      <c r="AD2416" s="53" t="s">
        <v>20</v>
      </c>
      <c r="AE2416" s="53" t="s">
        <v>20</v>
      </c>
      <c r="AF2416" s="9" t="s">
        <v>20</v>
      </c>
      <c r="AG2416" s="9" t="s">
        <v>20</v>
      </c>
      <c r="AH2416" s="9">
        <v>0</v>
      </c>
      <c r="AI2416" s="9">
        <v>0</v>
      </c>
      <c r="AK2416" s="9">
        <v>1</v>
      </c>
      <c r="AL2416" s="9">
        <v>0</v>
      </c>
      <c r="AM2416" s="9">
        <v>2</v>
      </c>
      <c r="AN2416" s="9">
        <v>0</v>
      </c>
      <c r="AO2416" s="9">
        <v>0</v>
      </c>
      <c r="AQ2416" s="9">
        <v>3</v>
      </c>
      <c r="AR2416" s="9" t="s">
        <v>20</v>
      </c>
      <c r="AS2416" s="9">
        <v>1</v>
      </c>
      <c r="AT2416" s="9">
        <v>1</v>
      </c>
      <c r="AU2416" s="9">
        <v>2</v>
      </c>
      <c r="AV2416" s="9">
        <v>0</v>
      </c>
      <c r="AW2416" s="9" t="s">
        <v>1382</v>
      </c>
      <c r="AX2416" s="9" t="s">
        <v>1382</v>
      </c>
      <c r="AY2416" s="6" t="s">
        <v>1774</v>
      </c>
      <c r="BA2416" s="14" t="s">
        <v>3150</v>
      </c>
      <c r="BB2416" s="6" t="s">
        <v>1506</v>
      </c>
      <c r="BC2416">
        <v>25639</v>
      </c>
      <c r="BE2416">
        <v>6109</v>
      </c>
      <c r="BG2416" s="9">
        <v>1714</v>
      </c>
      <c r="BI2416" t="s">
        <v>3146</v>
      </c>
    </row>
    <row r="2417" spans="1:61" x14ac:dyDescent="0.25">
      <c r="A2417" s="23" t="s">
        <v>658</v>
      </c>
      <c r="B2417" t="s">
        <v>775</v>
      </c>
      <c r="C2417" t="str">
        <f>VLOOKUP(Tabelle1[[#This Row],[bank_name]],list_all_banks!$B$1:$C$691,2,FALSE)</f>
        <v>FR552120222</v>
      </c>
      <c r="D2417" s="6" t="s">
        <v>776</v>
      </c>
      <c r="E2417" s="42" t="str">
        <f t="shared" si="37"/>
        <v>31.12.2015</v>
      </c>
      <c r="F2417">
        <v>2015</v>
      </c>
      <c r="G2417">
        <v>1</v>
      </c>
      <c r="H2417">
        <v>1</v>
      </c>
      <c r="I2417" t="s">
        <v>1382</v>
      </c>
      <c r="J2417">
        <v>2</v>
      </c>
      <c r="K2417" t="s">
        <v>1366</v>
      </c>
      <c r="L2417">
        <v>1</v>
      </c>
      <c r="M2417" t="s">
        <v>14</v>
      </c>
      <c r="N2417" t="s">
        <v>19</v>
      </c>
      <c r="P2417">
        <v>1</v>
      </c>
      <c r="Q2417">
        <v>0</v>
      </c>
      <c r="R2417">
        <v>1</v>
      </c>
      <c r="S2417">
        <v>0</v>
      </c>
      <c r="U2417">
        <v>0</v>
      </c>
      <c r="V2417">
        <v>0</v>
      </c>
      <c r="W2417" t="s">
        <v>1773</v>
      </c>
      <c r="X2417" s="10"/>
      <c r="Y2417" t="s">
        <v>1170</v>
      </c>
      <c r="Z2417" s="53">
        <v>855</v>
      </c>
      <c r="AA2417" s="53">
        <v>1570</v>
      </c>
      <c r="AB2417" s="53">
        <v>587</v>
      </c>
      <c r="AC2417" t="s">
        <v>20</v>
      </c>
      <c r="AD2417" s="53">
        <v>101</v>
      </c>
      <c r="AE2417" s="53">
        <v>-7</v>
      </c>
      <c r="AF2417" t="s">
        <v>20</v>
      </c>
      <c r="AG2417" t="s">
        <v>20</v>
      </c>
      <c r="AH2417">
        <v>0</v>
      </c>
      <c r="AI2417">
        <v>0</v>
      </c>
      <c r="AK2417">
        <v>1</v>
      </c>
      <c r="AL2417">
        <v>0</v>
      </c>
      <c r="AM2417">
        <v>2</v>
      </c>
      <c r="AN2417">
        <v>0</v>
      </c>
      <c r="AO2417">
        <v>0</v>
      </c>
      <c r="AQ2417">
        <v>3</v>
      </c>
      <c r="AR2417" t="s">
        <v>20</v>
      </c>
      <c r="AS2417">
        <v>1</v>
      </c>
      <c r="AT2417">
        <v>1</v>
      </c>
      <c r="AU2417">
        <v>2</v>
      </c>
      <c r="AV2417">
        <v>0</v>
      </c>
      <c r="AW2417" t="s">
        <v>1382</v>
      </c>
      <c r="AX2417" t="s">
        <v>1382</v>
      </c>
      <c r="AY2417" s="6" t="s">
        <v>1774</v>
      </c>
      <c r="BA2417" s="14" t="s">
        <v>3150</v>
      </c>
      <c r="BB2417" s="6" t="s">
        <v>1506</v>
      </c>
      <c r="BC2417">
        <v>25639</v>
      </c>
      <c r="BE2417">
        <v>6109</v>
      </c>
      <c r="BG2417" s="9">
        <v>1714</v>
      </c>
      <c r="BI2417" t="s">
        <v>3146</v>
      </c>
    </row>
    <row r="2418" spans="1:61" x14ac:dyDescent="0.25">
      <c r="A2418" s="23" t="s">
        <v>658</v>
      </c>
      <c r="B2418" t="s">
        <v>775</v>
      </c>
      <c r="C2418" t="str">
        <f>VLOOKUP(Tabelle1[[#This Row],[bank_name]],list_all_banks!$B$1:$C$691,2,FALSE)</f>
        <v>FR552120222</v>
      </c>
      <c r="D2418" s="6" t="s">
        <v>776</v>
      </c>
      <c r="E2418" s="42" t="str">
        <f t="shared" si="37"/>
        <v>31.12.2015</v>
      </c>
      <c r="F2418">
        <v>2015</v>
      </c>
      <c r="G2418">
        <v>1</v>
      </c>
      <c r="H2418">
        <v>1</v>
      </c>
      <c r="I2418" t="s">
        <v>1382</v>
      </c>
      <c r="J2418">
        <v>2</v>
      </c>
      <c r="K2418" t="s">
        <v>1366</v>
      </c>
      <c r="L2418">
        <v>1</v>
      </c>
      <c r="M2418" t="s">
        <v>14</v>
      </c>
      <c r="N2418" t="s">
        <v>19</v>
      </c>
      <c r="P2418">
        <v>1</v>
      </c>
      <c r="Q2418">
        <v>0</v>
      </c>
      <c r="R2418">
        <v>1</v>
      </c>
      <c r="S2418">
        <v>0</v>
      </c>
      <c r="U2418">
        <v>0</v>
      </c>
      <c r="V2418">
        <v>0</v>
      </c>
      <c r="W2418" t="s">
        <v>1773</v>
      </c>
      <c r="X2418" s="10"/>
      <c r="Y2418" t="s">
        <v>1768</v>
      </c>
      <c r="Z2418" s="53">
        <v>23</v>
      </c>
      <c r="AA2418" s="53">
        <v>376</v>
      </c>
      <c r="AB2418" s="53">
        <v>8</v>
      </c>
      <c r="AC2418" t="s">
        <v>20</v>
      </c>
      <c r="AD2418" s="53">
        <v>1</v>
      </c>
      <c r="AE2418" s="53">
        <v>0</v>
      </c>
      <c r="AF2418" t="s">
        <v>20</v>
      </c>
      <c r="AG2418" t="s">
        <v>20</v>
      </c>
      <c r="AH2418">
        <v>0</v>
      </c>
      <c r="AI2418">
        <v>0</v>
      </c>
      <c r="AK2418">
        <v>1</v>
      </c>
      <c r="AL2418">
        <v>0</v>
      </c>
      <c r="AM2418">
        <v>2</v>
      </c>
      <c r="AN2418">
        <v>0</v>
      </c>
      <c r="AO2418">
        <v>0</v>
      </c>
      <c r="AQ2418">
        <v>3</v>
      </c>
      <c r="AR2418" t="s">
        <v>20</v>
      </c>
      <c r="AS2418">
        <v>1</v>
      </c>
      <c r="AT2418">
        <v>1</v>
      </c>
      <c r="AU2418">
        <v>2</v>
      </c>
      <c r="AV2418">
        <v>0</v>
      </c>
      <c r="AW2418" t="s">
        <v>1382</v>
      </c>
      <c r="AX2418" t="s">
        <v>1382</v>
      </c>
      <c r="AY2418" s="6" t="s">
        <v>1774</v>
      </c>
      <c r="BA2418" s="14" t="s">
        <v>3150</v>
      </c>
      <c r="BB2418" s="6" t="s">
        <v>1506</v>
      </c>
      <c r="BC2418">
        <v>25639</v>
      </c>
      <c r="BE2418">
        <v>6109</v>
      </c>
      <c r="BG2418" s="9">
        <v>1714</v>
      </c>
      <c r="BI2418" t="s">
        <v>3146</v>
      </c>
    </row>
    <row r="2419" spans="1:61" x14ac:dyDescent="0.25">
      <c r="A2419" s="23" t="s">
        <v>658</v>
      </c>
      <c r="B2419" t="s">
        <v>775</v>
      </c>
      <c r="C2419" t="str">
        <f>VLOOKUP(Tabelle1[[#This Row],[bank_name]],list_all_banks!$B$1:$C$691,2,FALSE)</f>
        <v>FR552120222</v>
      </c>
      <c r="D2419" s="6" t="s">
        <v>776</v>
      </c>
      <c r="E2419" s="42" t="str">
        <f t="shared" si="37"/>
        <v>31.12.2015</v>
      </c>
      <c r="F2419">
        <v>2015</v>
      </c>
      <c r="G2419" s="9">
        <v>1</v>
      </c>
      <c r="H2419" s="9">
        <v>1</v>
      </c>
      <c r="I2419" s="9" t="s">
        <v>1382</v>
      </c>
      <c r="J2419" s="9">
        <v>2</v>
      </c>
      <c r="K2419" s="9" t="s">
        <v>1366</v>
      </c>
      <c r="L2419" s="9">
        <v>1</v>
      </c>
      <c r="M2419" s="9" t="s">
        <v>14</v>
      </c>
      <c r="N2419" s="9" t="s">
        <v>19</v>
      </c>
      <c r="P2419" s="9">
        <v>1</v>
      </c>
      <c r="Q2419" s="9">
        <v>0</v>
      </c>
      <c r="R2419" s="9">
        <v>1</v>
      </c>
      <c r="S2419" s="9">
        <v>0</v>
      </c>
      <c r="U2419" s="9">
        <v>0</v>
      </c>
      <c r="V2419" s="9">
        <v>0</v>
      </c>
      <c r="W2419" s="9" t="s">
        <v>1773</v>
      </c>
      <c r="X2419" s="10"/>
      <c r="Y2419" s="9" t="s">
        <v>1748</v>
      </c>
      <c r="Z2419" s="53">
        <v>54</v>
      </c>
      <c r="AA2419" s="53">
        <v>805</v>
      </c>
      <c r="AB2419" s="53">
        <v>29</v>
      </c>
      <c r="AC2419" s="9" t="s">
        <v>20</v>
      </c>
      <c r="AD2419" s="53">
        <v>6</v>
      </c>
      <c r="AE2419" s="53">
        <v>0</v>
      </c>
      <c r="AF2419" s="9" t="s">
        <v>20</v>
      </c>
      <c r="AG2419" s="9" t="s">
        <v>20</v>
      </c>
      <c r="AH2419" s="9">
        <v>0</v>
      </c>
      <c r="AI2419">
        <v>0</v>
      </c>
      <c r="AK2419" s="9">
        <v>1</v>
      </c>
      <c r="AL2419" s="9">
        <v>0</v>
      </c>
      <c r="AM2419" s="9">
        <v>2</v>
      </c>
      <c r="AN2419" s="9">
        <v>0</v>
      </c>
      <c r="AO2419" s="9">
        <v>0</v>
      </c>
      <c r="AQ2419" s="9">
        <v>3</v>
      </c>
      <c r="AR2419" s="9" t="s">
        <v>20</v>
      </c>
      <c r="AS2419" s="9">
        <v>1</v>
      </c>
      <c r="AT2419" s="9">
        <v>1</v>
      </c>
      <c r="AU2419" s="9">
        <v>2</v>
      </c>
      <c r="AV2419" s="9">
        <v>0</v>
      </c>
      <c r="AW2419" s="9" t="s">
        <v>1382</v>
      </c>
      <c r="AX2419" s="9" t="s">
        <v>1382</v>
      </c>
      <c r="AY2419" s="6" t="s">
        <v>1774</v>
      </c>
      <c r="BA2419" s="14" t="s">
        <v>3150</v>
      </c>
      <c r="BB2419" s="6" t="s">
        <v>1506</v>
      </c>
      <c r="BC2419">
        <v>25639</v>
      </c>
      <c r="BE2419">
        <v>6109</v>
      </c>
      <c r="BG2419" s="9">
        <v>1714</v>
      </c>
      <c r="BI2419" t="s">
        <v>3146</v>
      </c>
    </row>
    <row r="2420" spans="1:61" x14ac:dyDescent="0.25">
      <c r="A2420" s="51" t="s">
        <v>658</v>
      </c>
      <c r="B2420" s="9" t="s">
        <v>775</v>
      </c>
      <c r="C2420" s="9" t="str">
        <f>VLOOKUP(Tabelle1[[#This Row],[bank_name]],list_all_banks!$B$1:$C$691,2,FALSE)</f>
        <v>FR552120222</v>
      </c>
      <c r="D2420" s="6" t="s">
        <v>776</v>
      </c>
      <c r="E2420" s="42" t="str">
        <f t="shared" si="37"/>
        <v>31.12.2015</v>
      </c>
      <c r="F2420" s="9">
        <v>2015</v>
      </c>
      <c r="G2420">
        <v>1</v>
      </c>
      <c r="H2420">
        <v>1</v>
      </c>
      <c r="I2420" t="s">
        <v>1382</v>
      </c>
      <c r="J2420">
        <v>2</v>
      </c>
      <c r="K2420" t="s">
        <v>1366</v>
      </c>
      <c r="L2420">
        <v>1</v>
      </c>
      <c r="M2420" t="s">
        <v>14</v>
      </c>
      <c r="N2420" t="s">
        <v>19</v>
      </c>
      <c r="P2420">
        <v>1</v>
      </c>
      <c r="Q2420">
        <v>0</v>
      </c>
      <c r="R2420">
        <v>1</v>
      </c>
      <c r="S2420">
        <v>0</v>
      </c>
      <c r="U2420">
        <v>0</v>
      </c>
      <c r="V2420">
        <v>0</v>
      </c>
      <c r="W2420" t="s">
        <v>1773</v>
      </c>
      <c r="X2420" s="10"/>
      <c r="Y2420" t="s">
        <v>1218</v>
      </c>
      <c r="Z2420" s="53">
        <v>0</v>
      </c>
      <c r="AA2420" s="53">
        <v>0</v>
      </c>
      <c r="AB2420" s="53">
        <v>0</v>
      </c>
      <c r="AC2420" t="s">
        <v>20</v>
      </c>
      <c r="AD2420" s="53">
        <v>0</v>
      </c>
      <c r="AE2420" s="53">
        <v>0</v>
      </c>
      <c r="AF2420" t="s">
        <v>20</v>
      </c>
      <c r="AG2420" t="s">
        <v>20</v>
      </c>
      <c r="AH2420">
        <v>0</v>
      </c>
      <c r="AI2420">
        <v>0</v>
      </c>
      <c r="AK2420">
        <v>1</v>
      </c>
      <c r="AL2420">
        <v>0</v>
      </c>
      <c r="AM2420">
        <v>2</v>
      </c>
      <c r="AN2420">
        <v>0</v>
      </c>
      <c r="AO2420">
        <v>0</v>
      </c>
      <c r="AQ2420">
        <v>3</v>
      </c>
      <c r="AR2420" t="s">
        <v>20</v>
      </c>
      <c r="AS2420">
        <v>1</v>
      </c>
      <c r="AT2420">
        <v>1</v>
      </c>
      <c r="AU2420">
        <v>2</v>
      </c>
      <c r="AV2420">
        <v>0</v>
      </c>
      <c r="AW2420" t="s">
        <v>1382</v>
      </c>
      <c r="AX2420" t="s">
        <v>1382</v>
      </c>
      <c r="AY2420" s="6" t="s">
        <v>1774</v>
      </c>
      <c r="BA2420" s="14" t="s">
        <v>3150</v>
      </c>
      <c r="BB2420" s="6" t="s">
        <v>1506</v>
      </c>
      <c r="BC2420">
        <v>25639</v>
      </c>
      <c r="BE2420">
        <v>6109</v>
      </c>
      <c r="BG2420" s="9">
        <v>1714</v>
      </c>
      <c r="BI2420" t="s">
        <v>3146</v>
      </c>
    </row>
    <row r="2421" spans="1:61" x14ac:dyDescent="0.25">
      <c r="A2421" s="51" t="s">
        <v>658</v>
      </c>
      <c r="B2421" s="9" t="s">
        <v>775</v>
      </c>
      <c r="C2421" s="9" t="str">
        <f>VLOOKUP(Tabelle1[[#This Row],[bank_name]],list_all_banks!$B$1:$C$691,2,FALSE)</f>
        <v>FR552120222</v>
      </c>
      <c r="D2421" s="6" t="s">
        <v>776</v>
      </c>
      <c r="E2421" s="42" t="str">
        <f t="shared" ref="E2421:E2484" si="38">CONCATENATE($E$2,F2421)</f>
        <v>31.12.2015</v>
      </c>
      <c r="F2421" s="9">
        <v>2015</v>
      </c>
      <c r="G2421" s="9">
        <v>1</v>
      </c>
      <c r="H2421" s="9">
        <v>1</v>
      </c>
      <c r="I2421" s="9" t="s">
        <v>1382</v>
      </c>
      <c r="J2421" s="9">
        <v>2</v>
      </c>
      <c r="K2421" s="9" t="s">
        <v>1366</v>
      </c>
      <c r="L2421" s="9">
        <v>1</v>
      </c>
      <c r="M2421" s="9" t="s">
        <v>14</v>
      </c>
      <c r="N2421" s="9" t="s">
        <v>19</v>
      </c>
      <c r="P2421" s="9">
        <v>1</v>
      </c>
      <c r="Q2421" s="9">
        <v>0</v>
      </c>
      <c r="R2421" s="9">
        <v>1</v>
      </c>
      <c r="S2421" s="9">
        <v>0</v>
      </c>
      <c r="U2421" s="9">
        <v>0</v>
      </c>
      <c r="V2421" s="9">
        <v>0</v>
      </c>
      <c r="W2421" s="9" t="s">
        <v>1773</v>
      </c>
      <c r="X2421" s="10"/>
      <c r="Y2421" s="9" t="s">
        <v>1682</v>
      </c>
      <c r="Z2421" s="53">
        <v>421</v>
      </c>
      <c r="AA2421" s="53">
        <v>3767</v>
      </c>
      <c r="AB2421" s="53">
        <v>95</v>
      </c>
      <c r="AC2421" s="9" t="s">
        <v>20</v>
      </c>
      <c r="AD2421" s="53">
        <v>46</v>
      </c>
      <c r="AE2421" s="53">
        <v>-9</v>
      </c>
      <c r="AF2421" s="9" t="s">
        <v>20</v>
      </c>
      <c r="AG2421" s="9" t="s">
        <v>20</v>
      </c>
      <c r="AH2421" s="9">
        <v>0</v>
      </c>
      <c r="AI2421">
        <v>0</v>
      </c>
      <c r="AK2421" s="9">
        <v>1</v>
      </c>
      <c r="AL2421" s="9">
        <v>0</v>
      </c>
      <c r="AM2421" s="9">
        <v>2</v>
      </c>
      <c r="AN2421" s="9">
        <v>0</v>
      </c>
      <c r="AO2421" s="9">
        <v>0</v>
      </c>
      <c r="AQ2421" s="9">
        <v>3</v>
      </c>
      <c r="AR2421" s="9" t="s">
        <v>20</v>
      </c>
      <c r="AS2421" s="9">
        <v>1</v>
      </c>
      <c r="AT2421" s="9">
        <v>1</v>
      </c>
      <c r="AU2421" s="9">
        <v>2</v>
      </c>
      <c r="AV2421" s="9">
        <v>0</v>
      </c>
      <c r="AW2421" s="9" t="s">
        <v>1382</v>
      </c>
      <c r="AX2421" s="9" t="s">
        <v>1382</v>
      </c>
      <c r="AY2421" s="6" t="s">
        <v>1774</v>
      </c>
      <c r="BA2421" s="14" t="s">
        <v>3150</v>
      </c>
      <c r="BB2421" s="6" t="s">
        <v>1506</v>
      </c>
      <c r="BC2421">
        <v>25639</v>
      </c>
      <c r="BE2421">
        <v>6109</v>
      </c>
      <c r="BG2421" s="9">
        <v>1714</v>
      </c>
      <c r="BI2421" t="s">
        <v>3146</v>
      </c>
    </row>
    <row r="2422" spans="1:61" x14ac:dyDescent="0.25">
      <c r="A2422" s="23" t="s">
        <v>658</v>
      </c>
      <c r="B2422" t="s">
        <v>775</v>
      </c>
      <c r="C2422" t="str">
        <f>VLOOKUP(Tabelle1[[#This Row],[bank_name]],list_all_banks!$B$1:$C$691,2,FALSE)</f>
        <v>FR552120222</v>
      </c>
      <c r="D2422" s="6" t="s">
        <v>776</v>
      </c>
      <c r="E2422" s="42" t="str">
        <f t="shared" si="38"/>
        <v>31.12.2015</v>
      </c>
      <c r="F2422">
        <v>2015</v>
      </c>
      <c r="G2422" s="9">
        <v>1</v>
      </c>
      <c r="H2422" s="9">
        <v>1</v>
      </c>
      <c r="I2422" s="9" t="s">
        <v>1382</v>
      </c>
      <c r="J2422" s="9">
        <v>2</v>
      </c>
      <c r="K2422" s="9" t="s">
        <v>1366</v>
      </c>
      <c r="L2422" s="9">
        <v>1</v>
      </c>
      <c r="M2422" s="9" t="s">
        <v>14</v>
      </c>
      <c r="N2422" s="9" t="s">
        <v>19</v>
      </c>
      <c r="P2422" s="9">
        <v>1</v>
      </c>
      <c r="Q2422" s="9">
        <v>0</v>
      </c>
      <c r="R2422" s="9">
        <v>1</v>
      </c>
      <c r="S2422" s="9">
        <v>0</v>
      </c>
      <c r="U2422" s="9">
        <v>0</v>
      </c>
      <c r="V2422" s="9">
        <v>0</v>
      </c>
      <c r="W2422" s="9" t="s">
        <v>1773</v>
      </c>
      <c r="X2422" s="10"/>
      <c r="Y2422" s="9" t="s">
        <v>1704</v>
      </c>
      <c r="Z2422" s="53" t="s">
        <v>20</v>
      </c>
      <c r="AA2422" s="53" t="s">
        <v>20</v>
      </c>
      <c r="AB2422" s="53">
        <v>0</v>
      </c>
      <c r="AC2422" s="9" t="s">
        <v>20</v>
      </c>
      <c r="AD2422" s="53" t="s">
        <v>20</v>
      </c>
      <c r="AE2422" s="53" t="s">
        <v>20</v>
      </c>
      <c r="AF2422" s="9" t="s">
        <v>20</v>
      </c>
      <c r="AG2422" s="9" t="s">
        <v>20</v>
      </c>
      <c r="AH2422" s="9">
        <v>0</v>
      </c>
      <c r="AI2422" s="9">
        <v>0</v>
      </c>
      <c r="AK2422" s="9">
        <v>1</v>
      </c>
      <c r="AL2422" s="9">
        <v>0</v>
      </c>
      <c r="AM2422" s="9">
        <v>2</v>
      </c>
      <c r="AN2422" s="9">
        <v>0</v>
      </c>
      <c r="AO2422" s="9">
        <v>0</v>
      </c>
      <c r="AQ2422" s="9">
        <v>3</v>
      </c>
      <c r="AR2422" s="9" t="s">
        <v>20</v>
      </c>
      <c r="AS2422" s="9">
        <v>1</v>
      </c>
      <c r="AT2422" s="9">
        <v>1</v>
      </c>
      <c r="AU2422" s="9">
        <v>2</v>
      </c>
      <c r="AV2422" s="9">
        <v>0</v>
      </c>
      <c r="AW2422" s="9" t="s">
        <v>1382</v>
      </c>
      <c r="AX2422" s="9" t="s">
        <v>1382</v>
      </c>
      <c r="AY2422" s="6" t="s">
        <v>1774</v>
      </c>
      <c r="BA2422" s="14" t="s">
        <v>3150</v>
      </c>
      <c r="BB2422" s="6" t="s">
        <v>1506</v>
      </c>
      <c r="BC2422">
        <v>25639</v>
      </c>
      <c r="BE2422">
        <v>6109</v>
      </c>
      <c r="BG2422" s="9">
        <v>1714</v>
      </c>
      <c r="BI2422" t="s">
        <v>3146</v>
      </c>
    </row>
    <row r="2423" spans="1:61" x14ac:dyDescent="0.25">
      <c r="A2423" s="23" t="s">
        <v>658</v>
      </c>
      <c r="B2423" t="s">
        <v>775</v>
      </c>
      <c r="C2423" t="str">
        <f>VLOOKUP(Tabelle1[[#This Row],[bank_name]],list_all_banks!$B$1:$C$691,2,FALSE)</f>
        <v>FR552120222</v>
      </c>
      <c r="D2423" s="6" t="s">
        <v>776</v>
      </c>
      <c r="E2423" s="42" t="str">
        <f t="shared" si="38"/>
        <v>31.12.2015</v>
      </c>
      <c r="F2423">
        <v>2015</v>
      </c>
      <c r="G2423">
        <v>1</v>
      </c>
      <c r="H2423">
        <v>1</v>
      </c>
      <c r="I2423" t="s">
        <v>1382</v>
      </c>
      <c r="J2423">
        <v>2</v>
      </c>
      <c r="K2423" t="s">
        <v>1366</v>
      </c>
      <c r="L2423">
        <v>1</v>
      </c>
      <c r="M2423" t="s">
        <v>14</v>
      </c>
      <c r="N2423" t="s">
        <v>19</v>
      </c>
      <c r="P2423">
        <v>1</v>
      </c>
      <c r="Q2423">
        <v>0</v>
      </c>
      <c r="R2423">
        <v>1</v>
      </c>
      <c r="S2423">
        <v>0</v>
      </c>
      <c r="U2423">
        <v>0</v>
      </c>
      <c r="V2423">
        <v>0</v>
      </c>
      <c r="W2423" t="s">
        <v>1773</v>
      </c>
      <c r="X2423" s="10"/>
      <c r="Y2423" t="s">
        <v>1683</v>
      </c>
      <c r="Z2423" s="53">
        <v>10</v>
      </c>
      <c r="AA2423" s="53">
        <v>99</v>
      </c>
      <c r="AB2423" s="53">
        <v>3</v>
      </c>
      <c r="AC2423" t="s">
        <v>20</v>
      </c>
      <c r="AD2423" s="53">
        <v>0</v>
      </c>
      <c r="AE2423" s="53">
        <v>1</v>
      </c>
      <c r="AF2423" t="s">
        <v>20</v>
      </c>
      <c r="AG2423" t="s">
        <v>20</v>
      </c>
      <c r="AH2423">
        <v>0</v>
      </c>
      <c r="AI2423">
        <v>0</v>
      </c>
      <c r="AK2423">
        <v>1</v>
      </c>
      <c r="AL2423">
        <v>0</v>
      </c>
      <c r="AM2423">
        <v>2</v>
      </c>
      <c r="AN2423">
        <v>0</v>
      </c>
      <c r="AO2423">
        <v>0</v>
      </c>
      <c r="AQ2423">
        <v>3</v>
      </c>
      <c r="AR2423" t="s">
        <v>20</v>
      </c>
      <c r="AS2423">
        <v>1</v>
      </c>
      <c r="AT2423">
        <v>1</v>
      </c>
      <c r="AU2423">
        <v>2</v>
      </c>
      <c r="AV2423">
        <v>0</v>
      </c>
      <c r="AW2423" t="s">
        <v>1382</v>
      </c>
      <c r="AX2423" t="s">
        <v>1382</v>
      </c>
      <c r="AY2423" s="6" t="s">
        <v>1774</v>
      </c>
      <c r="BA2423" s="14" t="s">
        <v>3150</v>
      </c>
      <c r="BB2423" s="6" t="s">
        <v>1506</v>
      </c>
      <c r="BC2423">
        <v>25639</v>
      </c>
      <c r="BE2423">
        <v>6109</v>
      </c>
      <c r="BG2423" s="9">
        <v>1714</v>
      </c>
      <c r="BI2423" t="s">
        <v>3146</v>
      </c>
    </row>
    <row r="2424" spans="1:61" x14ac:dyDescent="0.25">
      <c r="A2424" s="23" t="s">
        <v>658</v>
      </c>
      <c r="B2424" t="s">
        <v>775</v>
      </c>
      <c r="C2424" t="str">
        <f>VLOOKUP(Tabelle1[[#This Row],[bank_name]],list_all_banks!$B$1:$C$691,2,FALSE)</f>
        <v>FR552120222</v>
      </c>
      <c r="D2424" s="6" t="s">
        <v>776</v>
      </c>
      <c r="E2424" s="42" t="str">
        <f t="shared" si="38"/>
        <v>31.12.2015</v>
      </c>
      <c r="F2424">
        <v>2015</v>
      </c>
      <c r="G2424" s="9">
        <v>1</v>
      </c>
      <c r="H2424" s="9">
        <v>1</v>
      </c>
      <c r="I2424" s="9" t="s">
        <v>1382</v>
      </c>
      <c r="J2424" s="9">
        <v>2</v>
      </c>
      <c r="K2424" s="9" t="s">
        <v>1366</v>
      </c>
      <c r="L2424" s="9">
        <v>1</v>
      </c>
      <c r="M2424" s="9" t="s">
        <v>14</v>
      </c>
      <c r="N2424" s="9" t="s">
        <v>19</v>
      </c>
      <c r="P2424" s="9">
        <v>1</v>
      </c>
      <c r="Q2424" s="9">
        <v>0</v>
      </c>
      <c r="R2424" s="9">
        <v>1</v>
      </c>
      <c r="S2424" s="9">
        <v>0</v>
      </c>
      <c r="U2424" s="9">
        <v>0</v>
      </c>
      <c r="V2424" s="9">
        <v>0</v>
      </c>
      <c r="W2424" s="9" t="s">
        <v>1773</v>
      </c>
      <c r="X2424" s="10"/>
      <c r="Y2424" s="9" t="s">
        <v>1769</v>
      </c>
      <c r="Z2424" s="53">
        <v>29</v>
      </c>
      <c r="AA2424" s="53">
        <v>729</v>
      </c>
      <c r="AB2424" s="53">
        <v>12</v>
      </c>
      <c r="AC2424" s="9" t="s">
        <v>20</v>
      </c>
      <c r="AD2424" s="53">
        <v>3</v>
      </c>
      <c r="AE2424" s="53">
        <v>-1</v>
      </c>
      <c r="AF2424" s="9" t="s">
        <v>20</v>
      </c>
      <c r="AG2424" s="9" t="s">
        <v>20</v>
      </c>
      <c r="AH2424" s="9">
        <v>0</v>
      </c>
      <c r="AI2424" s="9">
        <v>0</v>
      </c>
      <c r="AK2424" s="9">
        <v>1</v>
      </c>
      <c r="AL2424" s="9">
        <v>0</v>
      </c>
      <c r="AM2424" s="9">
        <v>2</v>
      </c>
      <c r="AN2424" s="9">
        <v>0</v>
      </c>
      <c r="AO2424" s="9">
        <v>0</v>
      </c>
      <c r="AQ2424" s="9">
        <v>3</v>
      </c>
      <c r="AR2424" s="9" t="s">
        <v>20</v>
      </c>
      <c r="AS2424" s="9">
        <v>1</v>
      </c>
      <c r="AT2424" s="9">
        <v>1</v>
      </c>
      <c r="AU2424" s="9">
        <v>2</v>
      </c>
      <c r="AV2424" s="9">
        <v>0</v>
      </c>
      <c r="AW2424" s="9" t="s">
        <v>1382</v>
      </c>
      <c r="AX2424" s="9" t="s">
        <v>1382</v>
      </c>
      <c r="AY2424" s="6" t="s">
        <v>1774</v>
      </c>
      <c r="BA2424" s="14" t="s">
        <v>3150</v>
      </c>
      <c r="BB2424" s="6" t="s">
        <v>1506</v>
      </c>
      <c r="BC2424">
        <v>25639</v>
      </c>
      <c r="BE2424">
        <v>6109</v>
      </c>
      <c r="BG2424" s="9">
        <v>1714</v>
      </c>
      <c r="BI2424" t="s">
        <v>3146</v>
      </c>
    </row>
    <row r="2425" spans="1:61" x14ac:dyDescent="0.25">
      <c r="A2425" s="51" t="s">
        <v>658</v>
      </c>
      <c r="B2425" s="9" t="s">
        <v>775</v>
      </c>
      <c r="C2425" s="9" t="str">
        <f>VLOOKUP(Tabelle1[[#This Row],[bank_name]],list_all_banks!$B$1:$C$691,2,FALSE)</f>
        <v>FR552120222</v>
      </c>
      <c r="D2425" s="6" t="s">
        <v>776</v>
      </c>
      <c r="E2425" s="42" t="str">
        <f t="shared" si="38"/>
        <v>31.12.2015</v>
      </c>
      <c r="F2425" s="9">
        <v>2015</v>
      </c>
      <c r="G2425">
        <v>1</v>
      </c>
      <c r="H2425">
        <v>1</v>
      </c>
      <c r="I2425" t="s">
        <v>1382</v>
      </c>
      <c r="J2425">
        <v>2</v>
      </c>
      <c r="K2425" t="s">
        <v>1366</v>
      </c>
      <c r="L2425">
        <v>1</v>
      </c>
      <c r="M2425" t="s">
        <v>14</v>
      </c>
      <c r="N2425" t="s">
        <v>19</v>
      </c>
      <c r="P2425">
        <v>1</v>
      </c>
      <c r="Q2425">
        <v>0</v>
      </c>
      <c r="R2425">
        <v>1</v>
      </c>
      <c r="S2425">
        <v>0</v>
      </c>
      <c r="U2425">
        <v>0</v>
      </c>
      <c r="V2425">
        <v>0</v>
      </c>
      <c r="W2425" t="s">
        <v>1773</v>
      </c>
      <c r="X2425" s="10"/>
      <c r="Y2425" t="s">
        <v>1658</v>
      </c>
      <c r="Z2425" s="53">
        <v>149</v>
      </c>
      <c r="AA2425" s="53">
        <v>361</v>
      </c>
      <c r="AB2425" s="53">
        <v>59</v>
      </c>
      <c r="AC2425" t="s">
        <v>20</v>
      </c>
      <c r="AD2425" s="53">
        <v>20</v>
      </c>
      <c r="AE2425" s="53">
        <v>0</v>
      </c>
      <c r="AF2425" t="s">
        <v>20</v>
      </c>
      <c r="AG2425" t="s">
        <v>20</v>
      </c>
      <c r="AH2425">
        <v>0</v>
      </c>
      <c r="AI2425">
        <v>0</v>
      </c>
      <c r="AK2425">
        <v>1</v>
      </c>
      <c r="AL2425">
        <v>0</v>
      </c>
      <c r="AM2425">
        <v>2</v>
      </c>
      <c r="AN2425">
        <v>0</v>
      </c>
      <c r="AO2425">
        <v>0</v>
      </c>
      <c r="AQ2425">
        <v>3</v>
      </c>
      <c r="AR2425" t="s">
        <v>20</v>
      </c>
      <c r="AS2425">
        <v>1</v>
      </c>
      <c r="AT2425">
        <v>1</v>
      </c>
      <c r="AU2425">
        <v>2</v>
      </c>
      <c r="AV2425">
        <v>0</v>
      </c>
      <c r="AW2425" t="s">
        <v>1382</v>
      </c>
      <c r="AX2425" t="s">
        <v>1382</v>
      </c>
      <c r="AY2425" s="6" t="s">
        <v>1774</v>
      </c>
      <c r="BA2425" s="14" t="s">
        <v>3150</v>
      </c>
      <c r="BB2425" s="6" t="s">
        <v>1506</v>
      </c>
      <c r="BC2425">
        <v>25639</v>
      </c>
      <c r="BE2425">
        <v>6109</v>
      </c>
      <c r="BG2425" s="9">
        <v>1714</v>
      </c>
      <c r="BI2425" t="s">
        <v>3146</v>
      </c>
    </row>
    <row r="2426" spans="1:61" x14ac:dyDescent="0.25">
      <c r="A2426" s="51" t="s">
        <v>658</v>
      </c>
      <c r="B2426" s="9" t="s">
        <v>775</v>
      </c>
      <c r="C2426" s="9" t="str">
        <f>VLOOKUP(Tabelle1[[#This Row],[bank_name]],list_all_banks!$B$1:$C$691,2,FALSE)</f>
        <v>FR552120222</v>
      </c>
      <c r="D2426" s="6" t="s">
        <v>776</v>
      </c>
      <c r="E2426" s="42" t="str">
        <f t="shared" si="38"/>
        <v>31.12.2015</v>
      </c>
      <c r="F2426" s="9">
        <v>2015</v>
      </c>
      <c r="G2426" s="9">
        <v>1</v>
      </c>
      <c r="H2426" s="9">
        <v>1</v>
      </c>
      <c r="I2426" s="9" t="s">
        <v>1382</v>
      </c>
      <c r="J2426" s="9">
        <v>2</v>
      </c>
      <c r="K2426" s="9" t="s">
        <v>1366</v>
      </c>
      <c r="L2426" s="9">
        <v>1</v>
      </c>
      <c r="M2426" s="9" t="s">
        <v>14</v>
      </c>
      <c r="N2426" s="9" t="s">
        <v>19</v>
      </c>
      <c r="P2426" s="9">
        <v>1</v>
      </c>
      <c r="Q2426" s="9">
        <v>0</v>
      </c>
      <c r="R2426" s="9">
        <v>1</v>
      </c>
      <c r="S2426" s="9">
        <v>0</v>
      </c>
      <c r="U2426" s="9">
        <v>0</v>
      </c>
      <c r="V2426" s="9">
        <v>0</v>
      </c>
      <c r="W2426" s="9" t="s">
        <v>1773</v>
      </c>
      <c r="X2426" s="10"/>
      <c r="Y2426" s="9" t="s">
        <v>1770</v>
      </c>
      <c r="Z2426" s="53">
        <v>25</v>
      </c>
      <c r="AA2426" s="53">
        <v>269</v>
      </c>
      <c r="AB2426" s="53">
        <v>7</v>
      </c>
      <c r="AC2426" s="9" t="s">
        <v>20</v>
      </c>
      <c r="AD2426" s="53">
        <v>1</v>
      </c>
      <c r="AE2426" s="53">
        <v>0</v>
      </c>
      <c r="AF2426" s="9" t="s">
        <v>20</v>
      </c>
      <c r="AG2426" s="9" t="s">
        <v>20</v>
      </c>
      <c r="AH2426" s="9">
        <v>0</v>
      </c>
      <c r="AI2426" s="9">
        <v>0</v>
      </c>
      <c r="AK2426" s="9">
        <v>1</v>
      </c>
      <c r="AL2426" s="9">
        <v>0</v>
      </c>
      <c r="AM2426" s="9">
        <v>2</v>
      </c>
      <c r="AN2426" s="9">
        <v>0</v>
      </c>
      <c r="AO2426" s="9">
        <v>0</v>
      </c>
      <c r="AQ2426" s="9">
        <v>3</v>
      </c>
      <c r="AR2426" s="9" t="s">
        <v>20</v>
      </c>
      <c r="AS2426" s="9">
        <v>1</v>
      </c>
      <c r="AT2426" s="9">
        <v>1</v>
      </c>
      <c r="AU2426" s="9">
        <v>2</v>
      </c>
      <c r="AV2426" s="9">
        <v>0</v>
      </c>
      <c r="AW2426" s="9" t="s">
        <v>1382</v>
      </c>
      <c r="AX2426" s="9" t="s">
        <v>1382</v>
      </c>
      <c r="AY2426" s="6" t="s">
        <v>1774</v>
      </c>
      <c r="BA2426" s="14" t="s">
        <v>3150</v>
      </c>
      <c r="BB2426" s="6" t="s">
        <v>1506</v>
      </c>
      <c r="BC2426">
        <v>25639</v>
      </c>
      <c r="BE2426">
        <v>6109</v>
      </c>
      <c r="BG2426" s="9">
        <v>1714</v>
      </c>
      <c r="BI2426" t="s">
        <v>3146</v>
      </c>
    </row>
    <row r="2427" spans="1:61" x14ac:dyDescent="0.25">
      <c r="A2427" s="51" t="s">
        <v>658</v>
      </c>
      <c r="B2427" s="9" t="s">
        <v>775</v>
      </c>
      <c r="C2427" s="9" t="str">
        <f>VLOOKUP(Tabelle1[[#This Row],[bank_name]],list_all_banks!$B$1:$C$691,2,FALSE)</f>
        <v>FR552120222</v>
      </c>
      <c r="D2427" s="6" t="s">
        <v>776</v>
      </c>
      <c r="E2427" s="42" t="str">
        <f t="shared" si="38"/>
        <v>31.12.2015</v>
      </c>
      <c r="F2427" s="9">
        <v>2015</v>
      </c>
      <c r="G2427">
        <v>1</v>
      </c>
      <c r="H2427">
        <v>1</v>
      </c>
      <c r="I2427" t="s">
        <v>1382</v>
      </c>
      <c r="J2427">
        <v>2</v>
      </c>
      <c r="K2427" t="s">
        <v>1366</v>
      </c>
      <c r="L2427">
        <v>1</v>
      </c>
      <c r="M2427" t="s">
        <v>14</v>
      </c>
      <c r="N2427" t="s">
        <v>19</v>
      </c>
      <c r="P2427">
        <v>1</v>
      </c>
      <c r="Q2427">
        <v>0</v>
      </c>
      <c r="R2427">
        <v>1</v>
      </c>
      <c r="S2427">
        <v>0</v>
      </c>
      <c r="U2427">
        <v>0</v>
      </c>
      <c r="V2427">
        <v>0</v>
      </c>
      <c r="W2427" t="s">
        <v>1773</v>
      </c>
      <c r="X2427" s="10"/>
      <c r="Y2427" t="s">
        <v>1672</v>
      </c>
      <c r="Z2427" s="53">
        <v>125</v>
      </c>
      <c r="AA2427" s="53">
        <v>333</v>
      </c>
      <c r="AB2427" s="53">
        <v>64</v>
      </c>
      <c r="AC2427" t="s">
        <v>20</v>
      </c>
      <c r="AD2427" s="53">
        <v>-2</v>
      </c>
      <c r="AE2427" s="53">
        <v>10</v>
      </c>
      <c r="AF2427" t="s">
        <v>20</v>
      </c>
      <c r="AG2427" t="s">
        <v>20</v>
      </c>
      <c r="AH2427">
        <v>0</v>
      </c>
      <c r="AI2427">
        <v>0</v>
      </c>
      <c r="AK2427">
        <v>1</v>
      </c>
      <c r="AL2427">
        <v>0</v>
      </c>
      <c r="AM2427">
        <v>2</v>
      </c>
      <c r="AN2427">
        <v>0</v>
      </c>
      <c r="AO2427">
        <v>0</v>
      </c>
      <c r="AQ2427">
        <v>3</v>
      </c>
      <c r="AR2427" t="s">
        <v>20</v>
      </c>
      <c r="AS2427">
        <v>1</v>
      </c>
      <c r="AT2427">
        <v>1</v>
      </c>
      <c r="AU2427">
        <v>2</v>
      </c>
      <c r="AV2427">
        <v>0</v>
      </c>
      <c r="AW2427" t="s">
        <v>1382</v>
      </c>
      <c r="AX2427" t="s">
        <v>1382</v>
      </c>
      <c r="AY2427" s="6" t="s">
        <v>1774</v>
      </c>
      <c r="BA2427" s="14" t="s">
        <v>3150</v>
      </c>
      <c r="BB2427" s="6" t="s">
        <v>1506</v>
      </c>
      <c r="BC2427">
        <v>25639</v>
      </c>
      <c r="BE2427">
        <v>6109</v>
      </c>
      <c r="BG2427" s="9">
        <v>1714</v>
      </c>
      <c r="BI2427" t="s">
        <v>3146</v>
      </c>
    </row>
    <row r="2428" spans="1:61" s="9" customFormat="1" x14ac:dyDescent="0.25">
      <c r="A2428" s="51" t="s">
        <v>658</v>
      </c>
      <c r="B2428" s="9" t="s">
        <v>775</v>
      </c>
      <c r="C2428" s="9" t="str">
        <f>VLOOKUP(Tabelle1[[#This Row],[bank_name]],list_all_banks!$B$1:$C$691,2,FALSE)</f>
        <v>FR552120222</v>
      </c>
      <c r="D2428" s="6" t="s">
        <v>776</v>
      </c>
      <c r="E2428" s="42" t="str">
        <f t="shared" si="38"/>
        <v>31.12.2015</v>
      </c>
      <c r="F2428" s="9">
        <v>2015</v>
      </c>
      <c r="G2428" s="9">
        <v>1</v>
      </c>
      <c r="H2428" s="9">
        <v>1</v>
      </c>
      <c r="I2428" s="9" t="s">
        <v>1382</v>
      </c>
      <c r="J2428" s="9">
        <v>2</v>
      </c>
      <c r="K2428" s="9" t="s">
        <v>1366</v>
      </c>
      <c r="L2428" s="9">
        <v>1</v>
      </c>
      <c r="M2428" s="9" t="s">
        <v>14</v>
      </c>
      <c r="N2428" s="9" t="s">
        <v>19</v>
      </c>
      <c r="O2428" s="6"/>
      <c r="P2428" s="9">
        <v>1</v>
      </c>
      <c r="Q2428" s="9">
        <v>0</v>
      </c>
      <c r="R2428" s="9">
        <v>1</v>
      </c>
      <c r="S2428" s="9">
        <v>0</v>
      </c>
      <c r="T2428" s="6"/>
      <c r="U2428" s="9">
        <v>0</v>
      </c>
      <c r="V2428" s="9">
        <v>0</v>
      </c>
      <c r="W2428" s="9" t="s">
        <v>1773</v>
      </c>
      <c r="X2428" s="10"/>
      <c r="Y2428" s="9" t="s">
        <v>1753</v>
      </c>
      <c r="Z2428" s="53">
        <v>78</v>
      </c>
      <c r="AA2428" s="53">
        <v>303</v>
      </c>
      <c r="AB2428" s="53">
        <v>41</v>
      </c>
      <c r="AC2428" s="9" t="s">
        <v>20</v>
      </c>
      <c r="AD2428" s="53">
        <v>18</v>
      </c>
      <c r="AE2428" s="53">
        <v>1</v>
      </c>
      <c r="AF2428" s="9" t="s">
        <v>20</v>
      </c>
      <c r="AG2428" s="9" t="s">
        <v>20</v>
      </c>
      <c r="AH2428" s="9">
        <v>0</v>
      </c>
      <c r="AI2428" s="9">
        <v>0</v>
      </c>
      <c r="AJ2428" s="6"/>
      <c r="AK2428" s="9">
        <v>1</v>
      </c>
      <c r="AL2428" s="9">
        <v>0</v>
      </c>
      <c r="AM2428" s="9">
        <v>2</v>
      </c>
      <c r="AN2428" s="9">
        <v>0</v>
      </c>
      <c r="AO2428" s="9">
        <v>0</v>
      </c>
      <c r="AP2428" s="6"/>
      <c r="AQ2428" s="9">
        <v>3</v>
      </c>
      <c r="AR2428" s="9" t="s">
        <v>20</v>
      </c>
      <c r="AS2428" s="9">
        <v>1</v>
      </c>
      <c r="AT2428" s="9">
        <v>1</v>
      </c>
      <c r="AU2428" s="9">
        <v>2</v>
      </c>
      <c r="AV2428" s="9">
        <v>0</v>
      </c>
      <c r="AW2428" s="9" t="s">
        <v>1382</v>
      </c>
      <c r="AX2428" s="9" t="s">
        <v>1382</v>
      </c>
      <c r="AY2428" s="6" t="s">
        <v>1774</v>
      </c>
      <c r="AZ2428" s="42"/>
      <c r="BA2428" s="14" t="s">
        <v>3150</v>
      </c>
      <c r="BB2428" s="6" t="s">
        <v>1506</v>
      </c>
      <c r="BC2428">
        <v>25639</v>
      </c>
      <c r="BD2428"/>
      <c r="BE2428">
        <v>6109</v>
      </c>
      <c r="BF2428"/>
      <c r="BG2428" s="9">
        <v>1714</v>
      </c>
      <c r="BH2428" s="6"/>
      <c r="BI2428" t="s">
        <v>3146</v>
      </c>
    </row>
    <row r="2429" spans="1:61" x14ac:dyDescent="0.25">
      <c r="A2429" s="51" t="s">
        <v>658</v>
      </c>
      <c r="B2429" s="9" t="s">
        <v>775</v>
      </c>
      <c r="C2429" s="9" t="str">
        <f>VLOOKUP(Tabelle1[[#This Row],[bank_name]],list_all_banks!$B$1:$C$691,2,FALSE)</f>
        <v>FR552120222</v>
      </c>
      <c r="D2429" s="6" t="s">
        <v>776</v>
      </c>
      <c r="E2429" s="42" t="str">
        <f t="shared" si="38"/>
        <v>31.12.2015</v>
      </c>
      <c r="F2429" s="9">
        <v>2015</v>
      </c>
      <c r="G2429" s="9">
        <v>1</v>
      </c>
      <c r="H2429" s="9">
        <v>1</v>
      </c>
      <c r="I2429" s="9" t="s">
        <v>1382</v>
      </c>
      <c r="J2429" s="9">
        <v>2</v>
      </c>
      <c r="K2429" s="9" t="s">
        <v>1366</v>
      </c>
      <c r="L2429" s="9">
        <v>1</v>
      </c>
      <c r="M2429" s="9" t="s">
        <v>14</v>
      </c>
      <c r="N2429" s="9" t="s">
        <v>19</v>
      </c>
      <c r="P2429" s="9">
        <v>1</v>
      </c>
      <c r="Q2429" s="9">
        <v>0</v>
      </c>
      <c r="R2429" s="9">
        <v>1</v>
      </c>
      <c r="S2429" s="9">
        <v>0</v>
      </c>
      <c r="U2429" s="9">
        <v>0</v>
      </c>
      <c r="V2429" s="9">
        <v>0</v>
      </c>
      <c r="W2429" s="9" t="s">
        <v>1773</v>
      </c>
      <c r="X2429" s="10"/>
      <c r="Y2429" s="9" t="s">
        <v>1225</v>
      </c>
      <c r="Z2429" s="53">
        <v>156</v>
      </c>
      <c r="AA2429" s="53">
        <v>176</v>
      </c>
      <c r="AB2429" s="53">
        <v>132</v>
      </c>
      <c r="AC2429" s="9" t="s">
        <v>20</v>
      </c>
      <c r="AD2429" s="53">
        <v>28</v>
      </c>
      <c r="AE2429" s="53">
        <v>1</v>
      </c>
      <c r="AF2429" s="9" t="s">
        <v>20</v>
      </c>
      <c r="AG2429" s="9" t="s">
        <v>20</v>
      </c>
      <c r="AH2429" s="9">
        <v>0</v>
      </c>
      <c r="AI2429" s="9">
        <v>0</v>
      </c>
      <c r="AK2429" s="9">
        <v>1</v>
      </c>
      <c r="AL2429" s="9">
        <v>0</v>
      </c>
      <c r="AM2429" s="9">
        <v>2</v>
      </c>
      <c r="AN2429" s="9">
        <v>0</v>
      </c>
      <c r="AO2429" s="9">
        <v>0</v>
      </c>
      <c r="AQ2429" s="9">
        <v>3</v>
      </c>
      <c r="AR2429" s="9" t="s">
        <v>20</v>
      </c>
      <c r="AS2429" s="9">
        <v>1</v>
      </c>
      <c r="AT2429" s="9">
        <v>1</v>
      </c>
      <c r="AU2429" s="9">
        <v>2</v>
      </c>
      <c r="AV2429" s="9">
        <v>0</v>
      </c>
      <c r="AW2429" s="9" t="s">
        <v>1382</v>
      </c>
      <c r="AX2429" s="9" t="s">
        <v>1382</v>
      </c>
      <c r="AY2429" s="6" t="s">
        <v>1774</v>
      </c>
      <c r="BA2429" s="14" t="s">
        <v>3150</v>
      </c>
      <c r="BB2429" s="6" t="s">
        <v>1506</v>
      </c>
      <c r="BC2429">
        <v>25639</v>
      </c>
      <c r="BE2429">
        <v>6109</v>
      </c>
      <c r="BG2429" s="9">
        <v>1714</v>
      </c>
      <c r="BI2429" t="s">
        <v>3146</v>
      </c>
    </row>
    <row r="2430" spans="1:61" x14ac:dyDescent="0.25">
      <c r="A2430" s="51" t="s">
        <v>658</v>
      </c>
      <c r="B2430" s="9" t="s">
        <v>775</v>
      </c>
      <c r="C2430" s="9" t="str">
        <f>VLOOKUP(Tabelle1[[#This Row],[bank_name]],list_all_banks!$B$1:$C$691,2,FALSE)</f>
        <v>FR552120222</v>
      </c>
      <c r="D2430" s="6" t="s">
        <v>776</v>
      </c>
      <c r="E2430" s="42" t="str">
        <f t="shared" si="38"/>
        <v>31.12.2015</v>
      </c>
      <c r="F2430" s="9">
        <v>2015</v>
      </c>
      <c r="G2430">
        <v>1</v>
      </c>
      <c r="H2430">
        <v>1</v>
      </c>
      <c r="I2430" t="s">
        <v>1382</v>
      </c>
      <c r="J2430">
        <v>2</v>
      </c>
      <c r="K2430" t="s">
        <v>1366</v>
      </c>
      <c r="L2430">
        <v>1</v>
      </c>
      <c r="M2430" t="s">
        <v>14</v>
      </c>
      <c r="N2430" t="s">
        <v>19</v>
      </c>
      <c r="P2430">
        <v>1</v>
      </c>
      <c r="Q2430">
        <v>0</v>
      </c>
      <c r="R2430">
        <v>1</v>
      </c>
      <c r="S2430">
        <v>0</v>
      </c>
      <c r="U2430">
        <v>0</v>
      </c>
      <c r="V2430">
        <v>0</v>
      </c>
      <c r="W2430" t="s">
        <v>1773</v>
      </c>
      <c r="X2430" s="10"/>
      <c r="Y2430" t="s">
        <v>1278</v>
      </c>
      <c r="Z2430" s="53">
        <v>206</v>
      </c>
      <c r="AA2430" s="53">
        <v>3063</v>
      </c>
      <c r="AB2430" s="53">
        <v>27</v>
      </c>
      <c r="AC2430" t="s">
        <v>20</v>
      </c>
      <c r="AD2430" s="53">
        <v>4</v>
      </c>
      <c r="AE2430" s="53">
        <v>3</v>
      </c>
      <c r="AF2430" t="s">
        <v>20</v>
      </c>
      <c r="AG2430" t="s">
        <v>20</v>
      </c>
      <c r="AH2430">
        <v>0</v>
      </c>
      <c r="AI2430">
        <v>0</v>
      </c>
      <c r="AK2430">
        <v>1</v>
      </c>
      <c r="AL2430">
        <v>0</v>
      </c>
      <c r="AM2430">
        <v>2</v>
      </c>
      <c r="AN2430">
        <v>0</v>
      </c>
      <c r="AO2430">
        <v>0</v>
      </c>
      <c r="AQ2430">
        <v>3</v>
      </c>
      <c r="AR2430" t="s">
        <v>20</v>
      </c>
      <c r="AS2430">
        <v>1</v>
      </c>
      <c r="AT2430">
        <v>1</v>
      </c>
      <c r="AU2430">
        <v>2</v>
      </c>
      <c r="AV2430">
        <v>0</v>
      </c>
      <c r="AW2430" t="s">
        <v>1382</v>
      </c>
      <c r="AX2430" t="s">
        <v>1382</v>
      </c>
      <c r="AY2430" s="6" t="s">
        <v>1774</v>
      </c>
      <c r="BA2430" s="14" t="s">
        <v>3150</v>
      </c>
      <c r="BB2430" s="6" t="s">
        <v>1506</v>
      </c>
      <c r="BC2430">
        <v>25639</v>
      </c>
      <c r="BE2430">
        <v>6109</v>
      </c>
      <c r="BG2430" s="9">
        <v>1714</v>
      </c>
      <c r="BI2430" t="s">
        <v>3146</v>
      </c>
    </row>
    <row r="2431" spans="1:61" x14ac:dyDescent="0.25">
      <c r="A2431" s="23" t="s">
        <v>658</v>
      </c>
      <c r="B2431" t="s">
        <v>775</v>
      </c>
      <c r="C2431" t="str">
        <f>VLOOKUP(Tabelle1[[#This Row],[bank_name]],list_all_banks!$B$1:$C$691,2,FALSE)</f>
        <v>FR552120222</v>
      </c>
      <c r="D2431" s="6" t="s">
        <v>776</v>
      </c>
      <c r="E2431" s="42" t="str">
        <f t="shared" si="38"/>
        <v>31.12.2015</v>
      </c>
      <c r="F2431">
        <v>2015</v>
      </c>
      <c r="G2431">
        <v>1</v>
      </c>
      <c r="H2431">
        <v>1</v>
      </c>
      <c r="I2431" t="s">
        <v>1382</v>
      </c>
      <c r="J2431">
        <v>2</v>
      </c>
      <c r="K2431" t="s">
        <v>1366</v>
      </c>
      <c r="L2431">
        <v>1</v>
      </c>
      <c r="M2431" t="s">
        <v>14</v>
      </c>
      <c r="N2431" t="s">
        <v>19</v>
      </c>
      <c r="P2431">
        <v>1</v>
      </c>
      <c r="Q2431">
        <v>0</v>
      </c>
      <c r="R2431">
        <v>1</v>
      </c>
      <c r="S2431">
        <v>0</v>
      </c>
      <c r="U2431">
        <v>0</v>
      </c>
      <c r="V2431">
        <v>0</v>
      </c>
      <c r="W2431" t="s">
        <v>1773</v>
      </c>
      <c r="X2431" s="10"/>
      <c r="Y2431" t="s">
        <v>1754</v>
      </c>
      <c r="Z2431" s="53">
        <v>46</v>
      </c>
      <c r="AA2431" s="53">
        <v>288</v>
      </c>
      <c r="AB2431" s="53">
        <v>3</v>
      </c>
      <c r="AC2431" t="s">
        <v>20</v>
      </c>
      <c r="AD2431" s="53">
        <v>3</v>
      </c>
      <c r="AE2431" s="53">
        <v>-1</v>
      </c>
      <c r="AF2431" t="s">
        <v>20</v>
      </c>
      <c r="AG2431" t="s">
        <v>20</v>
      </c>
      <c r="AH2431">
        <v>0</v>
      </c>
      <c r="AI2431">
        <v>0</v>
      </c>
      <c r="AK2431">
        <v>1</v>
      </c>
      <c r="AL2431">
        <v>0</v>
      </c>
      <c r="AM2431">
        <v>2</v>
      </c>
      <c r="AN2431">
        <v>0</v>
      </c>
      <c r="AO2431">
        <v>0</v>
      </c>
      <c r="AQ2431">
        <v>3</v>
      </c>
      <c r="AR2431" t="s">
        <v>20</v>
      </c>
      <c r="AS2431">
        <v>1</v>
      </c>
      <c r="AT2431">
        <v>1</v>
      </c>
      <c r="AU2431">
        <v>2</v>
      </c>
      <c r="AV2431">
        <v>0</v>
      </c>
      <c r="AW2431" t="s">
        <v>1382</v>
      </c>
      <c r="AX2431" t="s">
        <v>1382</v>
      </c>
      <c r="AY2431" s="6" t="s">
        <v>1774</v>
      </c>
      <c r="BA2431" s="14" t="s">
        <v>3150</v>
      </c>
      <c r="BB2431" s="6" t="s">
        <v>1506</v>
      </c>
      <c r="BC2431">
        <v>25639</v>
      </c>
      <c r="BE2431">
        <v>6109</v>
      </c>
      <c r="BG2431" s="9">
        <v>1714</v>
      </c>
      <c r="BI2431" t="s">
        <v>3146</v>
      </c>
    </row>
    <row r="2432" spans="1:61" x14ac:dyDescent="0.25">
      <c r="A2432" s="23" t="s">
        <v>658</v>
      </c>
      <c r="B2432" t="s">
        <v>775</v>
      </c>
      <c r="C2432" t="str">
        <f>VLOOKUP(Tabelle1[[#This Row],[bank_name]],list_all_banks!$B$1:$C$691,2,FALSE)</f>
        <v>FR552120222</v>
      </c>
      <c r="D2432" s="6" t="s">
        <v>776</v>
      </c>
      <c r="E2432" s="42" t="str">
        <f t="shared" si="38"/>
        <v>31.12.2015</v>
      </c>
      <c r="F2432">
        <v>2015</v>
      </c>
      <c r="G2432">
        <v>1</v>
      </c>
      <c r="H2432">
        <v>1</v>
      </c>
      <c r="I2432" t="s">
        <v>1382</v>
      </c>
      <c r="J2432">
        <v>2</v>
      </c>
      <c r="K2432" t="s">
        <v>1366</v>
      </c>
      <c r="L2432">
        <v>1</v>
      </c>
      <c r="M2432" t="s">
        <v>14</v>
      </c>
      <c r="N2432" t="s">
        <v>19</v>
      </c>
      <c r="P2432">
        <v>1</v>
      </c>
      <c r="Q2432">
        <v>0</v>
      </c>
      <c r="R2432">
        <v>1</v>
      </c>
      <c r="S2432">
        <v>0</v>
      </c>
      <c r="U2432">
        <v>0</v>
      </c>
      <c r="V2432">
        <v>0</v>
      </c>
      <c r="W2432" t="s">
        <v>1773</v>
      </c>
      <c r="X2432" s="10"/>
      <c r="Y2432" t="s">
        <v>1289</v>
      </c>
      <c r="Z2432" s="53">
        <v>16</v>
      </c>
      <c r="AA2432" s="53">
        <v>91</v>
      </c>
      <c r="AB2432" s="53">
        <v>10</v>
      </c>
      <c r="AC2432" t="s">
        <v>20</v>
      </c>
      <c r="AD2432" s="53">
        <v>2</v>
      </c>
      <c r="AE2432" s="53">
        <v>1</v>
      </c>
      <c r="AF2432" t="s">
        <v>20</v>
      </c>
      <c r="AG2432" t="s">
        <v>20</v>
      </c>
      <c r="AH2432">
        <v>0</v>
      </c>
      <c r="AI2432">
        <v>0</v>
      </c>
      <c r="AK2432">
        <v>1</v>
      </c>
      <c r="AL2432">
        <v>0</v>
      </c>
      <c r="AM2432">
        <v>2</v>
      </c>
      <c r="AN2432">
        <v>0</v>
      </c>
      <c r="AO2432">
        <v>0</v>
      </c>
      <c r="AQ2432">
        <v>3</v>
      </c>
      <c r="AR2432" t="s">
        <v>20</v>
      </c>
      <c r="AS2432">
        <v>1</v>
      </c>
      <c r="AT2432">
        <v>1</v>
      </c>
      <c r="AU2432">
        <v>2</v>
      </c>
      <c r="AV2432">
        <v>0</v>
      </c>
      <c r="AW2432" t="s">
        <v>1382</v>
      </c>
      <c r="AX2432" t="s">
        <v>1382</v>
      </c>
      <c r="AY2432" s="6" t="s">
        <v>1774</v>
      </c>
      <c r="BA2432" s="14" t="s">
        <v>3150</v>
      </c>
      <c r="BB2432" s="6" t="s">
        <v>1506</v>
      </c>
      <c r="BC2432">
        <v>25639</v>
      </c>
      <c r="BE2432">
        <v>6109</v>
      </c>
      <c r="BG2432" s="9">
        <v>1714</v>
      </c>
      <c r="BI2432" t="s">
        <v>3146</v>
      </c>
    </row>
    <row r="2433" spans="1:137" x14ac:dyDescent="0.25">
      <c r="A2433" s="23" t="s">
        <v>658</v>
      </c>
      <c r="B2433" t="s">
        <v>775</v>
      </c>
      <c r="C2433" t="str">
        <f>VLOOKUP(Tabelle1[[#This Row],[bank_name]],list_all_banks!$B$1:$C$691,2,FALSE)</f>
        <v>FR552120222</v>
      </c>
      <c r="D2433" s="6" t="s">
        <v>776</v>
      </c>
      <c r="E2433" s="42" t="str">
        <f t="shared" si="38"/>
        <v>31.12.2015</v>
      </c>
      <c r="F2433">
        <v>2015</v>
      </c>
      <c r="G2433">
        <v>1</v>
      </c>
      <c r="H2433">
        <v>1</v>
      </c>
      <c r="I2433" t="s">
        <v>1382</v>
      </c>
      <c r="J2433">
        <v>2</v>
      </c>
      <c r="K2433" t="s">
        <v>1366</v>
      </c>
      <c r="L2433">
        <v>1</v>
      </c>
      <c r="M2433" t="s">
        <v>14</v>
      </c>
      <c r="N2433" t="s">
        <v>19</v>
      </c>
      <c r="P2433">
        <v>1</v>
      </c>
      <c r="Q2433">
        <v>0</v>
      </c>
      <c r="R2433">
        <v>1</v>
      </c>
      <c r="S2433">
        <v>0</v>
      </c>
      <c r="U2433">
        <v>0</v>
      </c>
      <c r="V2433">
        <v>0</v>
      </c>
      <c r="W2433" t="s">
        <v>1773</v>
      </c>
      <c r="X2433" s="10"/>
      <c r="Y2433" t="s">
        <v>293</v>
      </c>
      <c r="Z2433" s="53">
        <v>1142</v>
      </c>
      <c r="AA2433" s="53">
        <v>8567</v>
      </c>
      <c r="AB2433" s="53">
        <v>593</v>
      </c>
      <c r="AC2433" t="s">
        <v>20</v>
      </c>
      <c r="AD2433" s="53">
        <v>91</v>
      </c>
      <c r="AE2433" s="53">
        <v>7</v>
      </c>
      <c r="AF2433" t="s">
        <v>20</v>
      </c>
      <c r="AG2433" t="s">
        <v>20</v>
      </c>
      <c r="AH2433">
        <v>0</v>
      </c>
      <c r="AI2433">
        <v>0</v>
      </c>
      <c r="AK2433">
        <v>1</v>
      </c>
      <c r="AL2433">
        <v>0</v>
      </c>
      <c r="AM2433">
        <v>2</v>
      </c>
      <c r="AN2433">
        <v>0</v>
      </c>
      <c r="AO2433">
        <v>0</v>
      </c>
      <c r="AQ2433">
        <v>3</v>
      </c>
      <c r="AR2433" t="s">
        <v>20</v>
      </c>
      <c r="AS2433">
        <v>1</v>
      </c>
      <c r="AT2433">
        <v>1</v>
      </c>
      <c r="AU2433">
        <v>2</v>
      </c>
      <c r="AV2433">
        <v>0</v>
      </c>
      <c r="AW2433" t="s">
        <v>1382</v>
      </c>
      <c r="AX2433" t="s">
        <v>1382</v>
      </c>
      <c r="AY2433" s="6" t="s">
        <v>1774</v>
      </c>
      <c r="BA2433" s="14" t="s">
        <v>3150</v>
      </c>
      <c r="BB2433" s="6" t="s">
        <v>1506</v>
      </c>
      <c r="BC2433">
        <v>25639</v>
      </c>
      <c r="BE2433">
        <v>6109</v>
      </c>
      <c r="BG2433" s="9">
        <v>1714</v>
      </c>
      <c r="BI2433" t="s">
        <v>3146</v>
      </c>
    </row>
    <row r="2434" spans="1:137" s="44" customFormat="1" ht="15.75" thickBot="1" x14ac:dyDescent="0.3">
      <c r="A2434" s="23" t="s">
        <v>658</v>
      </c>
      <c r="B2434" t="s">
        <v>775</v>
      </c>
      <c r="C2434" t="str">
        <f>VLOOKUP(Tabelle1[[#This Row],[bank_name]],list_all_banks!$B$1:$C$691,2,FALSE)</f>
        <v>FR552120222</v>
      </c>
      <c r="D2434" s="6" t="s">
        <v>776</v>
      </c>
      <c r="E2434" s="42" t="str">
        <f t="shared" si="38"/>
        <v>31.12.2015</v>
      </c>
      <c r="F2434">
        <v>2015</v>
      </c>
      <c r="G2434">
        <v>1</v>
      </c>
      <c r="H2434">
        <v>1</v>
      </c>
      <c r="I2434" t="s">
        <v>1382</v>
      </c>
      <c r="J2434">
        <v>2</v>
      </c>
      <c r="K2434" t="s">
        <v>1366</v>
      </c>
      <c r="L2434">
        <v>1</v>
      </c>
      <c r="M2434" t="s">
        <v>14</v>
      </c>
      <c r="N2434" t="s">
        <v>19</v>
      </c>
      <c r="O2434" s="6"/>
      <c r="P2434">
        <v>1</v>
      </c>
      <c r="Q2434">
        <v>0</v>
      </c>
      <c r="R2434">
        <v>1</v>
      </c>
      <c r="S2434">
        <v>0</v>
      </c>
      <c r="T2434" s="6"/>
      <c r="U2434">
        <v>0</v>
      </c>
      <c r="V2434">
        <v>0</v>
      </c>
      <c r="W2434" t="s">
        <v>1773</v>
      </c>
      <c r="X2434" s="10"/>
      <c r="Y2434" t="s">
        <v>1324</v>
      </c>
      <c r="Z2434" s="53">
        <v>595</v>
      </c>
      <c r="AA2434" s="53">
        <v>8405</v>
      </c>
      <c r="AB2434" s="53">
        <v>144</v>
      </c>
      <c r="AC2434" t="s">
        <v>20</v>
      </c>
      <c r="AD2434" s="53">
        <v>6</v>
      </c>
      <c r="AE2434" s="53">
        <v>15</v>
      </c>
      <c r="AF2434" t="s">
        <v>20</v>
      </c>
      <c r="AG2434" t="s">
        <v>20</v>
      </c>
      <c r="AH2434">
        <v>0</v>
      </c>
      <c r="AI2434">
        <v>0</v>
      </c>
      <c r="AJ2434" s="6"/>
      <c r="AK2434">
        <v>1</v>
      </c>
      <c r="AL2434">
        <v>0</v>
      </c>
      <c r="AM2434">
        <v>2</v>
      </c>
      <c r="AN2434">
        <v>0</v>
      </c>
      <c r="AO2434">
        <v>0</v>
      </c>
      <c r="AP2434" s="6"/>
      <c r="AQ2434">
        <v>3</v>
      </c>
      <c r="AR2434" t="s">
        <v>20</v>
      </c>
      <c r="AS2434">
        <v>1</v>
      </c>
      <c r="AT2434">
        <v>1</v>
      </c>
      <c r="AU2434">
        <v>2</v>
      </c>
      <c r="AV2434">
        <v>0</v>
      </c>
      <c r="AW2434" t="s">
        <v>1382</v>
      </c>
      <c r="AX2434" t="s">
        <v>1382</v>
      </c>
      <c r="AY2434" s="6" t="s">
        <v>1774</v>
      </c>
      <c r="AZ2434" s="42"/>
      <c r="BA2434" s="14" t="s">
        <v>3150</v>
      </c>
      <c r="BB2434" s="6" t="s">
        <v>1506</v>
      </c>
      <c r="BC2434">
        <v>25639</v>
      </c>
      <c r="BD2434"/>
      <c r="BE2434">
        <v>6109</v>
      </c>
      <c r="BF2434"/>
      <c r="BG2434" s="9">
        <v>1714</v>
      </c>
      <c r="BH2434" s="6"/>
      <c r="BI2434" s="9" t="s">
        <v>3146</v>
      </c>
      <c r="BJ2434" s="9"/>
      <c r="BK2434" s="9"/>
      <c r="BL2434" s="9"/>
      <c r="BM2434" s="9"/>
      <c r="BN2434" s="9"/>
      <c r="BO2434" s="9"/>
      <c r="BP2434" s="9"/>
      <c r="BQ2434" s="9"/>
      <c r="BR2434" s="9"/>
      <c r="BS2434" s="9"/>
      <c r="BT2434" s="9"/>
      <c r="BU2434" s="9"/>
      <c r="BV2434" s="9"/>
      <c r="BW2434" s="9"/>
      <c r="BX2434" s="9"/>
      <c r="BY2434" s="9"/>
      <c r="BZ2434" s="9"/>
      <c r="CA2434" s="9"/>
      <c r="CB2434" s="9"/>
      <c r="CC2434" s="9"/>
      <c r="CD2434" s="9"/>
      <c r="CE2434" s="9"/>
      <c r="CF2434" s="9"/>
      <c r="CG2434" s="9"/>
      <c r="CH2434" s="9"/>
      <c r="CI2434" s="9"/>
      <c r="CJ2434" s="9"/>
      <c r="CK2434" s="9"/>
      <c r="CL2434" s="9"/>
      <c r="CM2434" s="9"/>
      <c r="CN2434" s="9"/>
      <c r="CO2434" s="9"/>
      <c r="CP2434" s="9"/>
      <c r="CQ2434" s="9"/>
      <c r="CR2434" s="9"/>
      <c r="CS2434" s="9"/>
      <c r="CT2434" s="9"/>
      <c r="CU2434" s="9"/>
      <c r="CV2434" s="9"/>
      <c r="CW2434" s="9"/>
      <c r="CX2434" s="9"/>
      <c r="CY2434" s="9"/>
      <c r="CZ2434" s="9"/>
      <c r="DA2434" s="9"/>
      <c r="DB2434" s="9"/>
      <c r="DC2434" s="9"/>
      <c r="DD2434" s="9"/>
      <c r="DE2434" s="9"/>
      <c r="DF2434" s="9"/>
      <c r="DG2434" s="9"/>
      <c r="DH2434" s="9"/>
      <c r="DI2434" s="9"/>
      <c r="DJ2434" s="9"/>
      <c r="DK2434" s="9"/>
      <c r="DL2434" s="9"/>
      <c r="DM2434" s="9"/>
      <c r="DN2434" s="9"/>
      <c r="DO2434" s="9"/>
      <c r="DP2434" s="9"/>
      <c r="DQ2434" s="9"/>
      <c r="DR2434" s="9"/>
      <c r="DS2434" s="9"/>
      <c r="DT2434" s="9"/>
      <c r="DU2434" s="9"/>
      <c r="DV2434" s="9"/>
      <c r="DW2434" s="9"/>
      <c r="DX2434" s="9"/>
      <c r="DY2434" s="9"/>
      <c r="DZ2434" s="9"/>
      <c r="EA2434" s="9"/>
      <c r="EB2434" s="9"/>
      <c r="EC2434" s="9"/>
      <c r="ED2434" s="9"/>
      <c r="EE2434" s="9"/>
      <c r="EF2434" s="9"/>
      <c r="EG2434" s="9"/>
    </row>
    <row r="2435" spans="1:137" x14ac:dyDescent="0.25">
      <c r="A2435" s="23" t="s">
        <v>658</v>
      </c>
      <c r="B2435" t="s">
        <v>775</v>
      </c>
      <c r="C2435" t="str">
        <f>VLOOKUP(Tabelle1[[#This Row],[bank_name]],list_all_banks!$B$1:$C$691,2,FALSE)</f>
        <v>FR552120222</v>
      </c>
      <c r="D2435" s="6" t="s">
        <v>776</v>
      </c>
      <c r="E2435" s="42" t="str">
        <f t="shared" si="38"/>
        <v>31.12.2015</v>
      </c>
      <c r="F2435">
        <v>2015</v>
      </c>
      <c r="G2435">
        <v>1</v>
      </c>
      <c r="H2435">
        <v>1</v>
      </c>
      <c r="I2435" t="s">
        <v>1382</v>
      </c>
      <c r="J2435">
        <v>2</v>
      </c>
      <c r="K2435" t="s">
        <v>1366</v>
      </c>
      <c r="L2435">
        <v>1</v>
      </c>
      <c r="M2435" t="s">
        <v>14</v>
      </c>
      <c r="N2435" t="s">
        <v>19</v>
      </c>
      <c r="P2435">
        <v>1</v>
      </c>
      <c r="Q2435">
        <v>0</v>
      </c>
      <c r="R2435">
        <v>1</v>
      </c>
      <c r="S2435">
        <v>0</v>
      </c>
      <c r="U2435">
        <v>0</v>
      </c>
      <c r="V2435">
        <v>0</v>
      </c>
      <c r="W2435" t="s">
        <v>1773</v>
      </c>
      <c r="X2435" s="10"/>
      <c r="Y2435" t="s">
        <v>1661</v>
      </c>
      <c r="Z2435" s="53">
        <v>741</v>
      </c>
      <c r="AA2435" s="53">
        <v>16005</v>
      </c>
      <c r="AB2435" s="53">
        <v>-105</v>
      </c>
      <c r="AC2435" t="s">
        <v>20</v>
      </c>
      <c r="AD2435" s="53">
        <v>15</v>
      </c>
      <c r="AE2435" s="53">
        <v>-16</v>
      </c>
      <c r="AF2435" t="s">
        <v>20</v>
      </c>
      <c r="AG2435" t="s">
        <v>20</v>
      </c>
      <c r="AH2435">
        <v>0</v>
      </c>
      <c r="AI2435">
        <v>0</v>
      </c>
      <c r="AK2435">
        <v>1</v>
      </c>
      <c r="AL2435">
        <v>0</v>
      </c>
      <c r="AM2435">
        <v>2</v>
      </c>
      <c r="AN2435">
        <v>0</v>
      </c>
      <c r="AO2435">
        <v>0</v>
      </c>
      <c r="AQ2435">
        <v>3</v>
      </c>
      <c r="AR2435" t="s">
        <v>20</v>
      </c>
      <c r="AS2435">
        <v>1</v>
      </c>
      <c r="AT2435">
        <v>1</v>
      </c>
      <c r="AU2435">
        <v>2</v>
      </c>
      <c r="AV2435">
        <v>0</v>
      </c>
      <c r="AW2435" t="s">
        <v>1382</v>
      </c>
      <c r="AX2435" t="s">
        <v>1382</v>
      </c>
      <c r="AY2435" s="6" t="s">
        <v>1774</v>
      </c>
      <c r="BA2435" s="14" t="s">
        <v>3150</v>
      </c>
      <c r="BB2435" s="6" t="s">
        <v>1506</v>
      </c>
      <c r="BC2435">
        <v>25639</v>
      </c>
      <c r="BE2435">
        <v>6109</v>
      </c>
      <c r="BG2435" s="9">
        <v>1714</v>
      </c>
      <c r="BI2435" t="s">
        <v>3146</v>
      </c>
    </row>
    <row r="2436" spans="1:137" x14ac:dyDescent="0.25">
      <c r="A2436" s="23" t="s">
        <v>658</v>
      </c>
      <c r="B2436" t="s">
        <v>775</v>
      </c>
      <c r="C2436" t="str">
        <f>VLOOKUP(Tabelle1[[#This Row],[bank_name]],list_all_banks!$B$1:$C$691,2,FALSE)</f>
        <v>FR552120222</v>
      </c>
      <c r="D2436" s="6" t="s">
        <v>776</v>
      </c>
      <c r="E2436" s="42" t="str">
        <f t="shared" si="38"/>
        <v>31.12.2015</v>
      </c>
      <c r="F2436">
        <v>2015</v>
      </c>
      <c r="G2436">
        <v>1</v>
      </c>
      <c r="H2436">
        <v>1</v>
      </c>
      <c r="I2436" t="s">
        <v>1382</v>
      </c>
      <c r="J2436">
        <v>2</v>
      </c>
      <c r="K2436" t="s">
        <v>1366</v>
      </c>
      <c r="L2436">
        <v>1</v>
      </c>
      <c r="M2436" t="s">
        <v>14</v>
      </c>
      <c r="N2436" t="s">
        <v>19</v>
      </c>
      <c r="P2436">
        <v>1</v>
      </c>
      <c r="Q2436">
        <v>0</v>
      </c>
      <c r="R2436">
        <v>1</v>
      </c>
      <c r="S2436">
        <v>0</v>
      </c>
      <c r="U2436">
        <v>0</v>
      </c>
      <c r="V2436">
        <v>0</v>
      </c>
      <c r="W2436" t="s">
        <v>1773</v>
      </c>
      <c r="X2436" s="10"/>
      <c r="Y2436" t="s">
        <v>1771</v>
      </c>
      <c r="Z2436" s="53">
        <v>71</v>
      </c>
      <c r="AA2436" s="53">
        <v>786</v>
      </c>
      <c r="AB2436" s="53">
        <v>3</v>
      </c>
      <c r="AC2436" t="s">
        <v>20</v>
      </c>
      <c r="AD2436" s="53">
        <v>2</v>
      </c>
      <c r="AE2436" s="53">
        <v>12</v>
      </c>
      <c r="AF2436" t="s">
        <v>20</v>
      </c>
      <c r="AG2436" t="s">
        <v>20</v>
      </c>
      <c r="AH2436">
        <v>0</v>
      </c>
      <c r="AI2436">
        <v>0</v>
      </c>
      <c r="AK2436">
        <v>1</v>
      </c>
      <c r="AL2436">
        <v>0</v>
      </c>
      <c r="AM2436">
        <v>2</v>
      </c>
      <c r="AN2436">
        <v>0</v>
      </c>
      <c r="AO2436">
        <v>0</v>
      </c>
      <c r="AQ2436">
        <v>3</v>
      </c>
      <c r="AR2436" t="s">
        <v>20</v>
      </c>
      <c r="AS2436">
        <v>1</v>
      </c>
      <c r="AT2436">
        <v>1</v>
      </c>
      <c r="AU2436">
        <v>2</v>
      </c>
      <c r="AV2436">
        <v>0</v>
      </c>
      <c r="AW2436" t="s">
        <v>1382</v>
      </c>
      <c r="AX2436" t="s">
        <v>1382</v>
      </c>
      <c r="AY2436" s="6" t="s">
        <v>1774</v>
      </c>
      <c r="BA2436" s="14" t="s">
        <v>3150</v>
      </c>
      <c r="BB2436" s="6" t="s">
        <v>1506</v>
      </c>
      <c r="BC2436">
        <v>25639</v>
      </c>
      <c r="BE2436">
        <v>6109</v>
      </c>
      <c r="BG2436" s="9">
        <v>1714</v>
      </c>
      <c r="BI2436" t="s">
        <v>3146</v>
      </c>
    </row>
    <row r="2437" spans="1:137" x14ac:dyDescent="0.25">
      <c r="A2437" s="23" t="s">
        <v>658</v>
      </c>
      <c r="B2437" t="s">
        <v>775</v>
      </c>
      <c r="C2437" t="str">
        <f>VLOOKUP(Tabelle1[[#This Row],[bank_name]],list_all_banks!$B$1:$C$691,2,FALSE)</f>
        <v>FR552120222</v>
      </c>
      <c r="D2437" s="6" t="s">
        <v>776</v>
      </c>
      <c r="E2437" s="42" t="str">
        <f t="shared" si="38"/>
        <v>31.12.2015</v>
      </c>
      <c r="F2437">
        <v>2015</v>
      </c>
      <c r="G2437" s="9">
        <v>1</v>
      </c>
      <c r="H2437" s="9">
        <v>1</v>
      </c>
      <c r="I2437" s="9" t="s">
        <v>1382</v>
      </c>
      <c r="J2437" s="9">
        <v>2</v>
      </c>
      <c r="K2437" s="9" t="s">
        <v>1366</v>
      </c>
      <c r="L2437" s="9">
        <v>1</v>
      </c>
      <c r="M2437" s="9" t="s">
        <v>14</v>
      </c>
      <c r="N2437" s="9" t="s">
        <v>19</v>
      </c>
      <c r="P2437" s="9">
        <v>1</v>
      </c>
      <c r="Q2437" s="9">
        <v>0</v>
      </c>
      <c r="R2437" s="9">
        <v>1</v>
      </c>
      <c r="S2437" s="9">
        <v>0</v>
      </c>
      <c r="U2437" s="9">
        <v>0</v>
      </c>
      <c r="V2437" s="9">
        <v>0</v>
      </c>
      <c r="W2437" s="9" t="s">
        <v>1773</v>
      </c>
      <c r="X2437" s="10"/>
      <c r="Y2437" s="9" t="s">
        <v>1654</v>
      </c>
      <c r="Z2437" s="53">
        <v>98</v>
      </c>
      <c r="AA2437" s="53">
        <v>1302</v>
      </c>
      <c r="AB2437" s="53">
        <v>28</v>
      </c>
      <c r="AC2437" s="9" t="s">
        <v>20</v>
      </c>
      <c r="AD2437" s="53">
        <v>0</v>
      </c>
      <c r="AE2437" s="53">
        <v>1</v>
      </c>
      <c r="AF2437" s="9" t="s">
        <v>20</v>
      </c>
      <c r="AG2437" s="9" t="s">
        <v>20</v>
      </c>
      <c r="AH2437" s="9">
        <v>0</v>
      </c>
      <c r="AI2437" s="9">
        <v>0</v>
      </c>
      <c r="AK2437" s="9">
        <v>1</v>
      </c>
      <c r="AL2437" s="9">
        <v>0</v>
      </c>
      <c r="AM2437" s="9">
        <v>2</v>
      </c>
      <c r="AN2437" s="9">
        <v>0</v>
      </c>
      <c r="AO2437" s="9">
        <v>0</v>
      </c>
      <c r="AQ2437" s="9">
        <v>3</v>
      </c>
      <c r="AR2437" s="9" t="s">
        <v>20</v>
      </c>
      <c r="AS2437" s="9">
        <v>1</v>
      </c>
      <c r="AT2437" s="9">
        <v>1</v>
      </c>
      <c r="AU2437" s="9">
        <v>2</v>
      </c>
      <c r="AV2437" s="9">
        <v>0</v>
      </c>
      <c r="AW2437" s="9" t="s">
        <v>1382</v>
      </c>
      <c r="AX2437" s="9" t="s">
        <v>1382</v>
      </c>
      <c r="AY2437" s="6" t="s">
        <v>1774</v>
      </c>
      <c r="BA2437" s="14" t="s">
        <v>3150</v>
      </c>
      <c r="BB2437" s="6" t="s">
        <v>1506</v>
      </c>
      <c r="BC2437">
        <v>25639</v>
      </c>
      <c r="BE2437">
        <v>6109</v>
      </c>
      <c r="BG2437" s="9">
        <v>1714</v>
      </c>
      <c r="BI2437" t="s">
        <v>3146</v>
      </c>
    </row>
    <row r="2438" spans="1:137" x14ac:dyDescent="0.25">
      <c r="A2438" s="23" t="s">
        <v>658</v>
      </c>
      <c r="B2438" t="s">
        <v>775</v>
      </c>
      <c r="C2438" t="str">
        <f>VLOOKUP(Tabelle1[[#This Row],[bank_name]],list_all_banks!$B$1:$C$691,2,FALSE)</f>
        <v>FR552120222</v>
      </c>
      <c r="D2438" s="6" t="s">
        <v>776</v>
      </c>
      <c r="E2438" s="42" t="str">
        <f t="shared" si="38"/>
        <v>31.12.2015</v>
      </c>
      <c r="F2438">
        <v>2015</v>
      </c>
      <c r="G2438">
        <v>1</v>
      </c>
      <c r="H2438">
        <v>1</v>
      </c>
      <c r="I2438" t="s">
        <v>1382</v>
      </c>
      <c r="J2438">
        <v>2</v>
      </c>
      <c r="K2438" t="s">
        <v>1366</v>
      </c>
      <c r="L2438">
        <v>1</v>
      </c>
      <c r="M2438" t="s">
        <v>14</v>
      </c>
      <c r="N2438" t="s">
        <v>19</v>
      </c>
      <c r="P2438">
        <v>1</v>
      </c>
      <c r="Q2438">
        <v>0</v>
      </c>
      <c r="R2438">
        <v>1</v>
      </c>
      <c r="S2438">
        <v>0</v>
      </c>
      <c r="U2438">
        <v>0</v>
      </c>
      <c r="V2438">
        <v>0</v>
      </c>
      <c r="W2438" t="s">
        <v>1773</v>
      </c>
      <c r="X2438" s="10"/>
      <c r="Y2438" t="s">
        <v>1659</v>
      </c>
      <c r="Z2438" s="53">
        <v>146</v>
      </c>
      <c r="AA2438" s="53">
        <v>280</v>
      </c>
      <c r="AB2438" s="53">
        <v>57</v>
      </c>
      <c r="AC2438" t="s">
        <v>20</v>
      </c>
      <c r="AD2438" s="53">
        <v>0</v>
      </c>
      <c r="AE2438" s="53">
        <v>0</v>
      </c>
      <c r="AF2438" t="s">
        <v>20</v>
      </c>
      <c r="AG2438" t="s">
        <v>20</v>
      </c>
      <c r="AH2438">
        <v>0</v>
      </c>
      <c r="AI2438">
        <v>0</v>
      </c>
      <c r="AK2438">
        <v>1</v>
      </c>
      <c r="AL2438">
        <v>0</v>
      </c>
      <c r="AM2438">
        <v>2</v>
      </c>
      <c r="AN2438">
        <v>0</v>
      </c>
      <c r="AO2438">
        <v>0</v>
      </c>
      <c r="AQ2438">
        <v>3</v>
      </c>
      <c r="AR2438" t="s">
        <v>20</v>
      </c>
      <c r="AS2438">
        <v>1</v>
      </c>
      <c r="AT2438">
        <v>1</v>
      </c>
      <c r="AU2438">
        <v>2</v>
      </c>
      <c r="AV2438">
        <v>0</v>
      </c>
      <c r="AW2438" t="s">
        <v>1382</v>
      </c>
      <c r="AX2438" t="s">
        <v>1382</v>
      </c>
      <c r="AY2438" s="6" t="s">
        <v>1774</v>
      </c>
      <c r="BA2438" s="14" t="s">
        <v>3150</v>
      </c>
      <c r="BB2438" s="6" t="s">
        <v>1506</v>
      </c>
      <c r="BC2438">
        <v>25639</v>
      </c>
      <c r="BE2438">
        <v>6109</v>
      </c>
      <c r="BG2438" s="9">
        <v>1714</v>
      </c>
      <c r="BI2438" t="s">
        <v>3146</v>
      </c>
    </row>
    <row r="2439" spans="1:137" x14ac:dyDescent="0.25">
      <c r="A2439" s="23" t="s">
        <v>658</v>
      </c>
      <c r="B2439" t="s">
        <v>775</v>
      </c>
      <c r="C2439" t="str">
        <f>VLOOKUP(Tabelle1[[#This Row],[bank_name]],list_all_banks!$B$1:$C$691,2,FALSE)</f>
        <v>FR552120222</v>
      </c>
      <c r="D2439" s="6" t="s">
        <v>776</v>
      </c>
      <c r="E2439" s="42" t="str">
        <f t="shared" si="38"/>
        <v>31.12.2015</v>
      </c>
      <c r="F2439">
        <v>2015</v>
      </c>
      <c r="G2439">
        <v>1</v>
      </c>
      <c r="H2439">
        <v>1</v>
      </c>
      <c r="I2439" t="s">
        <v>1382</v>
      </c>
      <c r="J2439">
        <v>2</v>
      </c>
      <c r="K2439" t="s">
        <v>1366</v>
      </c>
      <c r="L2439">
        <v>1</v>
      </c>
      <c r="M2439" t="s">
        <v>14</v>
      </c>
      <c r="N2439" t="s">
        <v>19</v>
      </c>
      <c r="P2439">
        <v>1</v>
      </c>
      <c r="Q2439">
        <v>0</v>
      </c>
      <c r="R2439">
        <v>1</v>
      </c>
      <c r="S2439">
        <v>0</v>
      </c>
      <c r="U2439">
        <v>0</v>
      </c>
      <c r="V2439">
        <v>0</v>
      </c>
      <c r="W2439" t="s">
        <v>1773</v>
      </c>
      <c r="X2439" s="10"/>
      <c r="Y2439" t="s">
        <v>1363</v>
      </c>
      <c r="Z2439" s="53">
        <v>38</v>
      </c>
      <c r="AA2439" s="53">
        <v>55</v>
      </c>
      <c r="AB2439" s="53">
        <v>25</v>
      </c>
      <c r="AC2439" t="s">
        <v>20</v>
      </c>
      <c r="AD2439" s="53">
        <v>5</v>
      </c>
      <c r="AE2439" s="53">
        <v>2</v>
      </c>
      <c r="AF2439" t="s">
        <v>20</v>
      </c>
      <c r="AG2439" t="s">
        <v>20</v>
      </c>
      <c r="AH2439">
        <v>0</v>
      </c>
      <c r="AI2439">
        <v>0</v>
      </c>
      <c r="AK2439">
        <v>1</v>
      </c>
      <c r="AL2439">
        <v>0</v>
      </c>
      <c r="AM2439">
        <v>2</v>
      </c>
      <c r="AN2439">
        <v>0</v>
      </c>
      <c r="AO2439">
        <v>0</v>
      </c>
      <c r="AQ2439">
        <v>3</v>
      </c>
      <c r="AR2439" t="s">
        <v>20</v>
      </c>
      <c r="AS2439">
        <v>1</v>
      </c>
      <c r="AT2439">
        <v>1</v>
      </c>
      <c r="AU2439">
        <v>2</v>
      </c>
      <c r="AV2439">
        <v>0</v>
      </c>
      <c r="AW2439" t="s">
        <v>1382</v>
      </c>
      <c r="AX2439" t="s">
        <v>1382</v>
      </c>
      <c r="AY2439" s="6" t="s">
        <v>1774</v>
      </c>
      <c r="BA2439" s="14" t="s">
        <v>3150</v>
      </c>
      <c r="BB2439" s="6" t="s">
        <v>1506</v>
      </c>
      <c r="BC2439">
        <v>25639</v>
      </c>
      <c r="BE2439">
        <v>6109</v>
      </c>
      <c r="BG2439" s="9">
        <v>1714</v>
      </c>
      <c r="BI2439" t="s">
        <v>3146</v>
      </c>
    </row>
    <row r="2440" spans="1:137" x14ac:dyDescent="0.25">
      <c r="A2440" s="23" t="s">
        <v>658</v>
      </c>
      <c r="B2440" t="s">
        <v>775</v>
      </c>
      <c r="C2440" t="str">
        <f>VLOOKUP(Tabelle1[[#This Row],[bank_name]],list_all_banks!$B$1:$C$691,2,FALSE)</f>
        <v>FR552120222</v>
      </c>
      <c r="D2440" s="6" t="s">
        <v>776</v>
      </c>
      <c r="E2440" s="42" t="str">
        <f t="shared" si="38"/>
        <v>31.12.2015</v>
      </c>
      <c r="F2440">
        <v>2015</v>
      </c>
      <c r="G2440">
        <v>1</v>
      </c>
      <c r="H2440">
        <v>1</v>
      </c>
      <c r="I2440" t="s">
        <v>1382</v>
      </c>
      <c r="J2440">
        <v>2</v>
      </c>
      <c r="K2440" t="s">
        <v>1366</v>
      </c>
      <c r="L2440">
        <v>1</v>
      </c>
      <c r="M2440" t="s">
        <v>14</v>
      </c>
      <c r="N2440" t="s">
        <v>19</v>
      </c>
      <c r="P2440">
        <v>1</v>
      </c>
      <c r="Q2440">
        <v>0</v>
      </c>
      <c r="R2440">
        <v>1</v>
      </c>
      <c r="S2440">
        <v>0</v>
      </c>
      <c r="U2440">
        <v>0</v>
      </c>
      <c r="V2440">
        <v>0</v>
      </c>
      <c r="W2440" t="s">
        <v>1773</v>
      </c>
      <c r="X2440" s="10"/>
      <c r="Y2440" t="s">
        <v>1350</v>
      </c>
      <c r="Z2440" s="53">
        <v>108</v>
      </c>
      <c r="AA2440" s="53">
        <v>848</v>
      </c>
      <c r="AB2440" s="53">
        <v>55</v>
      </c>
      <c r="AC2440" t="s">
        <v>20</v>
      </c>
      <c r="AD2440" s="53">
        <v>4</v>
      </c>
      <c r="AE2440" s="53">
        <v>3</v>
      </c>
      <c r="AF2440" t="s">
        <v>20</v>
      </c>
      <c r="AG2440" t="s">
        <v>20</v>
      </c>
      <c r="AH2440">
        <v>0</v>
      </c>
      <c r="AI2440">
        <v>0</v>
      </c>
      <c r="AK2440">
        <v>1</v>
      </c>
      <c r="AL2440">
        <v>0</v>
      </c>
      <c r="AM2440">
        <v>2</v>
      </c>
      <c r="AN2440">
        <v>0</v>
      </c>
      <c r="AO2440">
        <v>0</v>
      </c>
      <c r="AQ2440">
        <v>3</v>
      </c>
      <c r="AR2440" t="s">
        <v>20</v>
      </c>
      <c r="AS2440">
        <v>1</v>
      </c>
      <c r="AT2440">
        <v>1</v>
      </c>
      <c r="AU2440">
        <v>2</v>
      </c>
      <c r="AV2440">
        <v>0</v>
      </c>
      <c r="AW2440" t="s">
        <v>1382</v>
      </c>
      <c r="AX2440" t="s">
        <v>1382</v>
      </c>
      <c r="AY2440" s="6" t="s">
        <v>1774</v>
      </c>
      <c r="BA2440" s="14" t="s">
        <v>3150</v>
      </c>
      <c r="BB2440" s="6" t="s">
        <v>1506</v>
      </c>
      <c r="BC2440">
        <v>25639</v>
      </c>
      <c r="BE2440">
        <v>6109</v>
      </c>
      <c r="BG2440" s="9">
        <v>1714</v>
      </c>
      <c r="BI2440" t="s">
        <v>3146</v>
      </c>
    </row>
    <row r="2441" spans="1:137" x14ac:dyDescent="0.25">
      <c r="A2441" s="23" t="s">
        <v>658</v>
      </c>
      <c r="B2441" t="s">
        <v>775</v>
      </c>
      <c r="C2441" t="str">
        <f>VLOOKUP(Tabelle1[[#This Row],[bank_name]],list_all_banks!$B$1:$C$691,2,FALSE)</f>
        <v>FR552120222</v>
      </c>
      <c r="D2441" s="6" t="s">
        <v>776</v>
      </c>
      <c r="E2441" s="42" t="str">
        <f t="shared" si="38"/>
        <v>31.12.2015</v>
      </c>
      <c r="F2441">
        <v>2015</v>
      </c>
      <c r="G2441">
        <v>1</v>
      </c>
      <c r="H2441">
        <v>1</v>
      </c>
      <c r="I2441" t="s">
        <v>1382</v>
      </c>
      <c r="J2441">
        <v>2</v>
      </c>
      <c r="K2441" t="s">
        <v>1366</v>
      </c>
      <c r="L2441">
        <v>1</v>
      </c>
      <c r="M2441" t="s">
        <v>14</v>
      </c>
      <c r="N2441" t="s">
        <v>19</v>
      </c>
      <c r="P2441">
        <v>1</v>
      </c>
      <c r="Q2441">
        <v>0</v>
      </c>
      <c r="R2441">
        <v>1</v>
      </c>
      <c r="S2441">
        <v>0</v>
      </c>
      <c r="U2441">
        <v>0</v>
      </c>
      <c r="V2441">
        <v>0</v>
      </c>
      <c r="W2441" t="s">
        <v>1773</v>
      </c>
      <c r="X2441" s="10"/>
      <c r="Y2441" t="s">
        <v>1327</v>
      </c>
      <c r="Z2441" s="53">
        <v>54</v>
      </c>
      <c r="AA2441" s="53">
        <v>138</v>
      </c>
      <c r="AB2441" s="53">
        <v>29</v>
      </c>
      <c r="AC2441" t="s">
        <v>20</v>
      </c>
      <c r="AD2441" s="53">
        <v>12</v>
      </c>
      <c r="AE2441" s="53">
        <v>-6</v>
      </c>
      <c r="AF2441" t="s">
        <v>20</v>
      </c>
      <c r="AG2441" t="s">
        <v>20</v>
      </c>
      <c r="AH2441">
        <v>0</v>
      </c>
      <c r="AI2441">
        <v>0</v>
      </c>
      <c r="AK2441">
        <v>1</v>
      </c>
      <c r="AL2441">
        <v>0</v>
      </c>
      <c r="AM2441">
        <v>2</v>
      </c>
      <c r="AN2441">
        <v>0</v>
      </c>
      <c r="AO2441">
        <v>0</v>
      </c>
      <c r="AQ2441">
        <v>3</v>
      </c>
      <c r="AR2441" t="s">
        <v>20</v>
      </c>
      <c r="AS2441">
        <v>1</v>
      </c>
      <c r="AT2441">
        <v>1</v>
      </c>
      <c r="AU2441">
        <v>2</v>
      </c>
      <c r="AV2441">
        <v>0</v>
      </c>
      <c r="AW2441" t="s">
        <v>1382</v>
      </c>
      <c r="AX2441" t="s">
        <v>1382</v>
      </c>
      <c r="AY2441" s="6" t="s">
        <v>1774</v>
      </c>
      <c r="BA2441" s="14" t="s">
        <v>3150</v>
      </c>
      <c r="BB2441" s="6" t="s">
        <v>1506</v>
      </c>
      <c r="BC2441">
        <v>25639</v>
      </c>
      <c r="BE2441">
        <v>6109</v>
      </c>
      <c r="BG2441" s="9">
        <v>1714</v>
      </c>
      <c r="BI2441" t="s">
        <v>3146</v>
      </c>
    </row>
    <row r="2442" spans="1:137" x14ac:dyDescent="0.25">
      <c r="A2442" s="23" t="s">
        <v>658</v>
      </c>
      <c r="B2442" t="s">
        <v>775</v>
      </c>
      <c r="C2442" t="str">
        <f>VLOOKUP(Tabelle1[[#This Row],[bank_name]],list_all_banks!$B$1:$C$691,2,FALSE)</f>
        <v>FR552120222</v>
      </c>
      <c r="D2442" s="6" t="s">
        <v>776</v>
      </c>
      <c r="E2442" s="42" t="str">
        <f t="shared" si="38"/>
        <v>31.12.2015</v>
      </c>
      <c r="F2442">
        <v>2015</v>
      </c>
      <c r="G2442">
        <v>1</v>
      </c>
      <c r="H2442">
        <v>1</v>
      </c>
      <c r="I2442" t="s">
        <v>1382</v>
      </c>
      <c r="J2442">
        <v>2</v>
      </c>
      <c r="K2442" t="s">
        <v>1366</v>
      </c>
      <c r="L2442">
        <v>1</v>
      </c>
      <c r="M2442" t="s">
        <v>14</v>
      </c>
      <c r="N2442" t="s">
        <v>19</v>
      </c>
      <c r="P2442">
        <v>1</v>
      </c>
      <c r="Q2442">
        <v>0</v>
      </c>
      <c r="R2442">
        <v>1</v>
      </c>
      <c r="S2442">
        <v>0</v>
      </c>
      <c r="U2442">
        <v>0</v>
      </c>
      <c r="V2442">
        <v>0</v>
      </c>
      <c r="W2442" t="s">
        <v>1773</v>
      </c>
      <c r="X2442" s="10"/>
      <c r="Y2442" t="s">
        <v>1651</v>
      </c>
      <c r="Z2442" s="53">
        <v>232</v>
      </c>
      <c r="AA2442" s="53">
        <v>752</v>
      </c>
      <c r="AB2442" s="53">
        <v>-5</v>
      </c>
      <c r="AC2442" t="s">
        <v>20</v>
      </c>
      <c r="AD2442" s="53">
        <v>5</v>
      </c>
      <c r="AE2442" s="53">
        <v>-6</v>
      </c>
      <c r="AF2442" t="s">
        <v>20</v>
      </c>
      <c r="AG2442" t="s">
        <v>20</v>
      </c>
      <c r="AH2442">
        <v>0</v>
      </c>
      <c r="AI2442">
        <v>0</v>
      </c>
      <c r="AK2442">
        <v>1</v>
      </c>
      <c r="AL2442">
        <v>0</v>
      </c>
      <c r="AM2442">
        <v>2</v>
      </c>
      <c r="AN2442">
        <v>0</v>
      </c>
      <c r="AO2442">
        <v>0</v>
      </c>
      <c r="AQ2442">
        <v>3</v>
      </c>
      <c r="AR2442" t="s">
        <v>20</v>
      </c>
      <c r="AS2442">
        <v>1</v>
      </c>
      <c r="AT2442">
        <v>1</v>
      </c>
      <c r="AU2442">
        <v>2</v>
      </c>
      <c r="AV2442">
        <v>0</v>
      </c>
      <c r="AW2442" t="s">
        <v>1382</v>
      </c>
      <c r="AX2442" t="s">
        <v>1382</v>
      </c>
      <c r="AY2442" s="6" t="s">
        <v>1774</v>
      </c>
      <c r="BA2442" s="14" t="s">
        <v>3150</v>
      </c>
      <c r="BB2442" s="6" t="s">
        <v>1506</v>
      </c>
      <c r="BC2442">
        <v>25639</v>
      </c>
      <c r="BE2442">
        <v>6109</v>
      </c>
      <c r="BG2442" s="9">
        <v>1714</v>
      </c>
      <c r="BI2442" t="s">
        <v>3146</v>
      </c>
    </row>
    <row r="2443" spans="1:137" x14ac:dyDescent="0.25">
      <c r="A2443" s="23" t="s">
        <v>658</v>
      </c>
      <c r="B2443" t="s">
        <v>775</v>
      </c>
      <c r="C2443" t="str">
        <f>VLOOKUP(Tabelle1[[#This Row],[bank_name]],list_all_banks!$B$1:$C$691,2,FALSE)</f>
        <v>FR552120222</v>
      </c>
      <c r="D2443" s="6" t="s">
        <v>776</v>
      </c>
      <c r="E2443" s="42" t="str">
        <f t="shared" si="38"/>
        <v>31.12.2015</v>
      </c>
      <c r="F2443">
        <v>2015</v>
      </c>
      <c r="G2443" s="9">
        <v>1</v>
      </c>
      <c r="H2443" s="9">
        <v>1</v>
      </c>
      <c r="I2443" s="9" t="s">
        <v>1382</v>
      </c>
      <c r="J2443" s="9">
        <v>2</v>
      </c>
      <c r="K2443" s="9" t="s">
        <v>1366</v>
      </c>
      <c r="L2443" s="9">
        <v>1</v>
      </c>
      <c r="M2443" s="9" t="s">
        <v>14</v>
      </c>
      <c r="N2443" s="9" t="s">
        <v>19</v>
      </c>
      <c r="P2443" s="9">
        <v>1</v>
      </c>
      <c r="Q2443" s="9">
        <v>0</v>
      </c>
      <c r="R2443" s="9">
        <v>1</v>
      </c>
      <c r="S2443" s="9">
        <v>0</v>
      </c>
      <c r="U2443" s="9">
        <v>0</v>
      </c>
      <c r="V2443" s="9">
        <v>0</v>
      </c>
      <c r="W2443" s="9" t="s">
        <v>1773</v>
      </c>
      <c r="X2443" s="10"/>
      <c r="Y2443" s="9" t="s">
        <v>1698</v>
      </c>
      <c r="Z2443" s="53">
        <v>18</v>
      </c>
      <c r="AA2443" s="53">
        <v>34</v>
      </c>
      <c r="AB2443" s="53">
        <v>7</v>
      </c>
      <c r="AC2443" s="9" t="s">
        <v>20</v>
      </c>
      <c r="AD2443" s="53">
        <v>1</v>
      </c>
      <c r="AE2443" s="53">
        <v>0</v>
      </c>
      <c r="AF2443" s="9" t="s">
        <v>20</v>
      </c>
      <c r="AG2443" s="9" t="s">
        <v>20</v>
      </c>
      <c r="AH2443" s="9">
        <v>0</v>
      </c>
      <c r="AI2443" s="9">
        <v>0</v>
      </c>
      <c r="AK2443" s="9">
        <v>1</v>
      </c>
      <c r="AL2443" s="9">
        <v>0</v>
      </c>
      <c r="AM2443" s="9">
        <v>2</v>
      </c>
      <c r="AN2443" s="9">
        <v>0</v>
      </c>
      <c r="AO2443" s="9">
        <v>0</v>
      </c>
      <c r="AQ2443" s="9">
        <v>3</v>
      </c>
      <c r="AR2443" s="9" t="s">
        <v>20</v>
      </c>
      <c r="AS2443" s="9">
        <v>1</v>
      </c>
      <c r="AT2443" s="9">
        <v>1</v>
      </c>
      <c r="AU2443" s="9">
        <v>2</v>
      </c>
      <c r="AV2443" s="9">
        <v>0</v>
      </c>
      <c r="AW2443" s="9" t="s">
        <v>1382</v>
      </c>
      <c r="AX2443" s="9" t="s">
        <v>1382</v>
      </c>
      <c r="AY2443" s="6" t="s">
        <v>1774</v>
      </c>
      <c r="BA2443" s="14" t="s">
        <v>3150</v>
      </c>
      <c r="BB2443" s="6" t="s">
        <v>1506</v>
      </c>
      <c r="BC2443">
        <v>25639</v>
      </c>
      <c r="BE2443">
        <v>6109</v>
      </c>
      <c r="BG2443" s="9">
        <v>1714</v>
      </c>
      <c r="BI2443" t="s">
        <v>3146</v>
      </c>
    </row>
    <row r="2444" spans="1:137" x14ac:dyDescent="0.25">
      <c r="A2444" s="23" t="s">
        <v>658</v>
      </c>
      <c r="B2444" t="s">
        <v>775</v>
      </c>
      <c r="C2444" t="str">
        <f>VLOOKUP(Tabelle1[[#This Row],[bank_name]],list_all_banks!$B$1:$C$691,2,FALSE)</f>
        <v>FR552120222</v>
      </c>
      <c r="D2444" s="6" t="s">
        <v>776</v>
      </c>
      <c r="E2444" s="42" t="str">
        <f t="shared" si="38"/>
        <v>31.12.2015</v>
      </c>
      <c r="F2444">
        <v>2015</v>
      </c>
      <c r="G2444">
        <v>1</v>
      </c>
      <c r="H2444">
        <v>1</v>
      </c>
      <c r="I2444" t="s">
        <v>1382</v>
      </c>
      <c r="J2444">
        <v>2</v>
      </c>
      <c r="K2444" t="s">
        <v>1366</v>
      </c>
      <c r="L2444">
        <v>1</v>
      </c>
      <c r="M2444" t="s">
        <v>14</v>
      </c>
      <c r="N2444" t="s">
        <v>19</v>
      </c>
      <c r="P2444">
        <v>1</v>
      </c>
      <c r="Q2444">
        <v>0</v>
      </c>
      <c r="R2444">
        <v>1</v>
      </c>
      <c r="S2444">
        <v>0</v>
      </c>
      <c r="U2444">
        <v>0</v>
      </c>
      <c r="V2444">
        <v>0</v>
      </c>
      <c r="W2444" t="s">
        <v>1773</v>
      </c>
      <c r="X2444" s="10"/>
      <c r="Y2444" t="s">
        <v>1772</v>
      </c>
      <c r="Z2444" s="53">
        <v>23</v>
      </c>
      <c r="AA2444" s="53">
        <v>214</v>
      </c>
      <c r="AB2444" s="53">
        <v>8</v>
      </c>
      <c r="AC2444" t="s">
        <v>20</v>
      </c>
      <c r="AD2444" s="53">
        <v>2</v>
      </c>
      <c r="AE2444" s="53">
        <v>1</v>
      </c>
      <c r="AF2444" t="s">
        <v>20</v>
      </c>
      <c r="AG2444" t="s">
        <v>20</v>
      </c>
      <c r="AH2444">
        <v>0</v>
      </c>
      <c r="AI2444">
        <v>0</v>
      </c>
      <c r="AK2444">
        <v>1</v>
      </c>
      <c r="AL2444">
        <v>0</v>
      </c>
      <c r="AM2444">
        <v>2</v>
      </c>
      <c r="AN2444">
        <v>0</v>
      </c>
      <c r="AO2444">
        <v>0</v>
      </c>
      <c r="AQ2444">
        <v>3</v>
      </c>
      <c r="AR2444" t="s">
        <v>20</v>
      </c>
      <c r="AS2444">
        <v>1</v>
      </c>
      <c r="AT2444">
        <v>1</v>
      </c>
      <c r="AU2444">
        <v>2</v>
      </c>
      <c r="AV2444">
        <v>0</v>
      </c>
      <c r="AW2444" t="s">
        <v>1382</v>
      </c>
      <c r="AX2444" t="s">
        <v>1382</v>
      </c>
      <c r="AY2444" s="6" t="s">
        <v>1774</v>
      </c>
      <c r="BA2444" s="14" t="s">
        <v>3150</v>
      </c>
      <c r="BB2444" s="6" t="s">
        <v>1506</v>
      </c>
      <c r="BC2444">
        <v>25639</v>
      </c>
      <c r="BE2444">
        <v>6109</v>
      </c>
      <c r="BG2444" s="9">
        <v>1714</v>
      </c>
      <c r="BI2444" t="s">
        <v>3146</v>
      </c>
    </row>
    <row r="2445" spans="1:137" x14ac:dyDescent="0.25">
      <c r="A2445" s="23" t="s">
        <v>658</v>
      </c>
      <c r="B2445" t="s">
        <v>775</v>
      </c>
      <c r="C2445" t="str">
        <f>VLOOKUP(Tabelle1[[#This Row],[bank_name]],list_all_banks!$B$1:$C$691,2,FALSE)</f>
        <v>FR552120222</v>
      </c>
      <c r="D2445" s="6" t="s">
        <v>776</v>
      </c>
      <c r="E2445" s="42" t="str">
        <f t="shared" si="38"/>
        <v>31.12.2015</v>
      </c>
      <c r="F2445">
        <v>2015</v>
      </c>
      <c r="G2445">
        <v>1</v>
      </c>
      <c r="H2445">
        <v>1</v>
      </c>
      <c r="I2445" t="s">
        <v>1382</v>
      </c>
      <c r="J2445">
        <v>2</v>
      </c>
      <c r="K2445" t="s">
        <v>1366</v>
      </c>
      <c r="L2445">
        <v>1</v>
      </c>
      <c r="M2445" t="s">
        <v>14</v>
      </c>
      <c r="N2445" t="s">
        <v>19</v>
      </c>
      <c r="P2445">
        <v>1</v>
      </c>
      <c r="Q2445">
        <v>0</v>
      </c>
      <c r="R2445">
        <v>1</v>
      </c>
      <c r="S2445">
        <v>0</v>
      </c>
      <c r="U2445">
        <v>0</v>
      </c>
      <c r="V2445">
        <v>0</v>
      </c>
      <c r="W2445" t="s">
        <v>1773</v>
      </c>
      <c r="X2445" s="10"/>
      <c r="Y2445" t="s">
        <v>1733</v>
      </c>
      <c r="Z2445" s="53">
        <v>0</v>
      </c>
      <c r="AA2445" s="53" t="s">
        <v>20</v>
      </c>
      <c r="AB2445" s="53">
        <v>0</v>
      </c>
      <c r="AC2445" t="s">
        <v>20</v>
      </c>
      <c r="AD2445" s="53">
        <v>0</v>
      </c>
      <c r="AE2445" s="53">
        <v>0</v>
      </c>
      <c r="AF2445" t="s">
        <v>20</v>
      </c>
      <c r="AG2445" t="s">
        <v>20</v>
      </c>
      <c r="AH2445">
        <v>0</v>
      </c>
      <c r="AI2445">
        <v>0</v>
      </c>
      <c r="AK2445">
        <v>1</v>
      </c>
      <c r="AL2445">
        <v>0</v>
      </c>
      <c r="AM2445">
        <v>2</v>
      </c>
      <c r="AN2445">
        <v>0</v>
      </c>
      <c r="AO2445">
        <v>0</v>
      </c>
      <c r="AQ2445">
        <v>3</v>
      </c>
      <c r="AR2445" t="s">
        <v>20</v>
      </c>
      <c r="AS2445">
        <v>1</v>
      </c>
      <c r="AT2445">
        <v>1</v>
      </c>
      <c r="AU2445">
        <v>2</v>
      </c>
      <c r="AV2445">
        <v>0</v>
      </c>
      <c r="AW2445" t="s">
        <v>1382</v>
      </c>
      <c r="AX2445" t="s">
        <v>1382</v>
      </c>
      <c r="AY2445" s="6" t="s">
        <v>1774</v>
      </c>
      <c r="BA2445" s="14" t="s">
        <v>3150</v>
      </c>
      <c r="BB2445" s="6" t="s">
        <v>1506</v>
      </c>
      <c r="BC2445">
        <v>25639</v>
      </c>
      <c r="BE2445">
        <v>6109</v>
      </c>
      <c r="BG2445" s="9">
        <v>1714</v>
      </c>
      <c r="BI2445" t="s">
        <v>3146</v>
      </c>
    </row>
    <row r="2446" spans="1:137" x14ac:dyDescent="0.25">
      <c r="A2446" s="23" t="s">
        <v>658</v>
      </c>
      <c r="B2446" t="s">
        <v>775</v>
      </c>
      <c r="C2446" t="str">
        <f>VLOOKUP(Tabelle1[[#This Row],[bank_name]],list_all_banks!$B$1:$C$691,2,FALSE)</f>
        <v>FR552120222</v>
      </c>
      <c r="D2446" s="6" t="s">
        <v>776</v>
      </c>
      <c r="E2446" s="42" t="str">
        <f t="shared" si="38"/>
        <v>31.12.2015</v>
      </c>
      <c r="F2446">
        <v>2015</v>
      </c>
      <c r="G2446">
        <v>1</v>
      </c>
      <c r="H2446">
        <v>1</v>
      </c>
      <c r="I2446" t="s">
        <v>1382</v>
      </c>
      <c r="J2446">
        <v>2</v>
      </c>
      <c r="K2446" t="s">
        <v>1366</v>
      </c>
      <c r="L2446">
        <v>1</v>
      </c>
      <c r="M2446" t="s">
        <v>14</v>
      </c>
      <c r="N2446" t="s">
        <v>19</v>
      </c>
      <c r="P2446">
        <v>1</v>
      </c>
      <c r="Q2446">
        <v>0</v>
      </c>
      <c r="R2446">
        <v>1</v>
      </c>
      <c r="S2446">
        <v>0</v>
      </c>
      <c r="U2446">
        <v>0</v>
      </c>
      <c r="V2446">
        <v>0</v>
      </c>
      <c r="W2446" t="s">
        <v>1773</v>
      </c>
      <c r="X2446" s="10"/>
      <c r="Y2446" t="s">
        <v>1775</v>
      </c>
      <c r="Z2446" s="53">
        <v>1</v>
      </c>
      <c r="AA2446" s="53">
        <v>23</v>
      </c>
      <c r="AB2446" s="53">
        <v>-1</v>
      </c>
      <c r="AC2446" t="s">
        <v>20</v>
      </c>
      <c r="AD2446" s="53">
        <v>0</v>
      </c>
      <c r="AE2446" s="53">
        <v>0</v>
      </c>
      <c r="AF2446" t="s">
        <v>20</v>
      </c>
      <c r="AG2446" t="s">
        <v>20</v>
      </c>
      <c r="AH2446">
        <v>0</v>
      </c>
      <c r="AI2446">
        <v>0</v>
      </c>
      <c r="AK2446">
        <v>1</v>
      </c>
      <c r="AL2446">
        <v>0</v>
      </c>
      <c r="AM2446">
        <v>2</v>
      </c>
      <c r="AN2446">
        <v>0</v>
      </c>
      <c r="AO2446">
        <v>0</v>
      </c>
      <c r="AQ2446">
        <v>3</v>
      </c>
      <c r="AR2446" t="s">
        <v>20</v>
      </c>
      <c r="AS2446">
        <v>1</v>
      </c>
      <c r="AT2446">
        <v>1</v>
      </c>
      <c r="AU2446">
        <v>2</v>
      </c>
      <c r="AV2446">
        <v>0</v>
      </c>
      <c r="AW2446" t="s">
        <v>1382</v>
      </c>
      <c r="AX2446" t="s">
        <v>1382</v>
      </c>
      <c r="AY2446" s="6" t="s">
        <v>1774</v>
      </c>
      <c r="BA2446" s="14" t="s">
        <v>3150</v>
      </c>
      <c r="BB2446" s="6" t="s">
        <v>1506</v>
      </c>
      <c r="BC2446">
        <v>25639</v>
      </c>
      <c r="BE2446">
        <v>6109</v>
      </c>
      <c r="BG2446" s="9">
        <v>1714</v>
      </c>
      <c r="BI2446" t="s">
        <v>3146</v>
      </c>
    </row>
    <row r="2447" spans="1:137" x14ac:dyDescent="0.25">
      <c r="A2447" s="51" t="s">
        <v>658</v>
      </c>
      <c r="B2447" s="9" t="s">
        <v>775</v>
      </c>
      <c r="C2447" s="9" t="str">
        <f>VLOOKUP(Tabelle1[[#This Row],[bank_name]],list_all_banks!$B$1:$C$691,2,FALSE)</f>
        <v>FR552120222</v>
      </c>
      <c r="D2447" s="6" t="s">
        <v>776</v>
      </c>
      <c r="E2447" s="42" t="str">
        <f t="shared" si="38"/>
        <v>31.12.2015</v>
      </c>
      <c r="F2447" s="9">
        <v>2015</v>
      </c>
      <c r="G2447">
        <v>1</v>
      </c>
      <c r="H2447">
        <v>1</v>
      </c>
      <c r="I2447" t="s">
        <v>1382</v>
      </c>
      <c r="J2447">
        <v>2</v>
      </c>
      <c r="K2447" t="s">
        <v>1366</v>
      </c>
      <c r="L2447">
        <v>1</v>
      </c>
      <c r="M2447" t="s">
        <v>14</v>
      </c>
      <c r="N2447" t="s">
        <v>19</v>
      </c>
      <c r="P2447">
        <v>1</v>
      </c>
      <c r="Q2447">
        <v>0</v>
      </c>
      <c r="R2447">
        <v>1</v>
      </c>
      <c r="S2447">
        <v>0</v>
      </c>
      <c r="U2447">
        <v>0</v>
      </c>
      <c r="V2447">
        <v>0</v>
      </c>
      <c r="W2447" t="s">
        <v>1773</v>
      </c>
      <c r="X2447" s="10"/>
      <c r="Y2447" t="s">
        <v>1742</v>
      </c>
      <c r="Z2447" s="53">
        <v>102</v>
      </c>
      <c r="AA2447" s="53">
        <v>1249</v>
      </c>
      <c r="AB2447" s="53">
        <v>42</v>
      </c>
      <c r="AC2447" t="s">
        <v>20</v>
      </c>
      <c r="AD2447" s="53">
        <v>13</v>
      </c>
      <c r="AE2447" s="53">
        <v>4</v>
      </c>
      <c r="AF2447" t="s">
        <v>20</v>
      </c>
      <c r="AG2447" t="s">
        <v>20</v>
      </c>
      <c r="AH2447">
        <v>0</v>
      </c>
      <c r="AI2447">
        <v>0</v>
      </c>
      <c r="AK2447">
        <v>1</v>
      </c>
      <c r="AL2447">
        <v>0</v>
      </c>
      <c r="AM2447">
        <v>2</v>
      </c>
      <c r="AN2447">
        <v>0</v>
      </c>
      <c r="AO2447">
        <v>0</v>
      </c>
      <c r="AQ2447">
        <v>3</v>
      </c>
      <c r="AR2447" t="s">
        <v>20</v>
      </c>
      <c r="AS2447">
        <v>1</v>
      </c>
      <c r="AT2447">
        <v>1</v>
      </c>
      <c r="AU2447">
        <v>2</v>
      </c>
      <c r="AV2447">
        <v>0</v>
      </c>
      <c r="AW2447" t="s">
        <v>1382</v>
      </c>
      <c r="AX2447" t="s">
        <v>1382</v>
      </c>
      <c r="AY2447" s="6" t="s">
        <v>1774</v>
      </c>
      <c r="BA2447" s="14" t="s">
        <v>3150</v>
      </c>
      <c r="BB2447" s="6" t="s">
        <v>1506</v>
      </c>
      <c r="BC2447">
        <v>25639</v>
      </c>
      <c r="BE2447">
        <v>6109</v>
      </c>
      <c r="BG2447" s="9">
        <v>1714</v>
      </c>
      <c r="BI2447" t="s">
        <v>3146</v>
      </c>
    </row>
    <row r="2448" spans="1:137" x14ac:dyDescent="0.25">
      <c r="A2448" s="23" t="s">
        <v>658</v>
      </c>
      <c r="B2448" t="s">
        <v>775</v>
      </c>
      <c r="C2448" t="str">
        <f>VLOOKUP(Tabelle1[[#This Row],[bank_name]],list_all_banks!$B$1:$C$691,2,FALSE)</f>
        <v>FR552120222</v>
      </c>
      <c r="D2448" s="6" t="s">
        <v>776</v>
      </c>
      <c r="E2448" s="42" t="str">
        <f t="shared" si="38"/>
        <v>31.12.2015</v>
      </c>
      <c r="F2448">
        <v>2015</v>
      </c>
      <c r="G2448">
        <v>1</v>
      </c>
      <c r="H2448">
        <v>1</v>
      </c>
      <c r="I2448" t="s">
        <v>1382</v>
      </c>
      <c r="J2448">
        <v>2</v>
      </c>
      <c r="K2448" t="s">
        <v>1366</v>
      </c>
      <c r="L2448">
        <v>1</v>
      </c>
      <c r="M2448" t="s">
        <v>14</v>
      </c>
      <c r="N2448" t="s">
        <v>19</v>
      </c>
      <c r="P2448">
        <v>1</v>
      </c>
      <c r="Q2448">
        <v>0</v>
      </c>
      <c r="R2448">
        <v>1</v>
      </c>
      <c r="S2448">
        <v>0</v>
      </c>
      <c r="U2448">
        <v>0</v>
      </c>
      <c r="V2448">
        <v>0</v>
      </c>
      <c r="W2448" t="s">
        <v>1773</v>
      </c>
      <c r="X2448" s="10"/>
      <c r="Y2448" t="s">
        <v>1694</v>
      </c>
      <c r="Z2448" s="53">
        <v>11</v>
      </c>
      <c r="AA2448" s="53">
        <v>107</v>
      </c>
      <c r="AB2448" s="53">
        <v>-4</v>
      </c>
      <c r="AC2448" t="s">
        <v>20</v>
      </c>
      <c r="AD2448" s="53">
        <v>0</v>
      </c>
      <c r="AE2448" s="53">
        <v>-2</v>
      </c>
      <c r="AF2448" t="s">
        <v>20</v>
      </c>
      <c r="AG2448" t="s">
        <v>20</v>
      </c>
      <c r="AH2448">
        <v>0</v>
      </c>
      <c r="AI2448">
        <v>0</v>
      </c>
      <c r="AK2448">
        <v>1</v>
      </c>
      <c r="AL2448">
        <v>0</v>
      </c>
      <c r="AM2448">
        <v>2</v>
      </c>
      <c r="AN2448">
        <v>0</v>
      </c>
      <c r="AO2448">
        <v>0</v>
      </c>
      <c r="AQ2448">
        <v>3</v>
      </c>
      <c r="AR2448" t="s">
        <v>20</v>
      </c>
      <c r="AS2448">
        <v>1</v>
      </c>
      <c r="AT2448">
        <v>1</v>
      </c>
      <c r="AU2448">
        <v>2</v>
      </c>
      <c r="AV2448">
        <v>0</v>
      </c>
      <c r="AW2448" t="s">
        <v>1382</v>
      </c>
      <c r="AX2448" t="s">
        <v>1382</v>
      </c>
      <c r="AY2448" s="6" t="s">
        <v>1774</v>
      </c>
      <c r="BA2448" s="14" t="s">
        <v>3150</v>
      </c>
      <c r="BB2448" s="6" t="s">
        <v>1506</v>
      </c>
      <c r="BC2448">
        <v>25639</v>
      </c>
      <c r="BE2448">
        <v>6109</v>
      </c>
      <c r="BG2448" s="9">
        <v>1714</v>
      </c>
      <c r="BI2448" t="s">
        <v>3146</v>
      </c>
    </row>
    <row r="2449" spans="1:61" x14ac:dyDescent="0.25">
      <c r="A2449" s="51" t="s">
        <v>658</v>
      </c>
      <c r="B2449" s="9" t="s">
        <v>775</v>
      </c>
      <c r="C2449" s="9" t="str">
        <f>VLOOKUP(Tabelle1[[#This Row],[bank_name]],list_all_banks!$B$1:$C$691,2,FALSE)</f>
        <v>FR552120222</v>
      </c>
      <c r="D2449" s="6" t="s">
        <v>776</v>
      </c>
      <c r="E2449" s="42" t="str">
        <f t="shared" si="38"/>
        <v>31.12.2015</v>
      </c>
      <c r="F2449" s="9">
        <v>2015</v>
      </c>
      <c r="G2449" s="9">
        <v>1</v>
      </c>
      <c r="H2449" s="9">
        <v>1</v>
      </c>
      <c r="I2449" s="9" t="s">
        <v>1382</v>
      </c>
      <c r="J2449" s="9">
        <v>2</v>
      </c>
      <c r="K2449" s="9" t="s">
        <v>1366</v>
      </c>
      <c r="L2449" s="9">
        <v>1</v>
      </c>
      <c r="M2449" s="9" t="s">
        <v>14</v>
      </c>
      <c r="N2449" s="9" t="s">
        <v>19</v>
      </c>
      <c r="P2449" s="9">
        <v>1</v>
      </c>
      <c r="Q2449" s="9">
        <v>0</v>
      </c>
      <c r="R2449" s="9">
        <v>1</v>
      </c>
      <c r="S2449" s="9">
        <v>0</v>
      </c>
      <c r="U2449" s="9">
        <v>0</v>
      </c>
      <c r="V2449" s="9">
        <v>0</v>
      </c>
      <c r="W2449" s="9" t="s">
        <v>1773</v>
      </c>
      <c r="X2449" s="10"/>
      <c r="Y2449" s="9" t="s">
        <v>1700</v>
      </c>
      <c r="Z2449" s="53" t="s">
        <v>20</v>
      </c>
      <c r="AA2449" s="53" t="s">
        <v>20</v>
      </c>
      <c r="AB2449" s="53">
        <v>6</v>
      </c>
      <c r="AC2449" s="9" t="s">
        <v>20</v>
      </c>
      <c r="AD2449" s="53" t="s">
        <v>20</v>
      </c>
      <c r="AE2449" s="53" t="s">
        <v>20</v>
      </c>
      <c r="AF2449" s="9" t="s">
        <v>20</v>
      </c>
      <c r="AG2449" s="9" t="s">
        <v>20</v>
      </c>
      <c r="AH2449" s="9">
        <v>0</v>
      </c>
      <c r="AI2449" s="9">
        <v>0</v>
      </c>
      <c r="AK2449" s="9">
        <v>1</v>
      </c>
      <c r="AL2449" s="9">
        <v>0</v>
      </c>
      <c r="AM2449" s="9">
        <v>2</v>
      </c>
      <c r="AN2449" s="9">
        <v>0</v>
      </c>
      <c r="AO2449" s="9">
        <v>0</v>
      </c>
      <c r="AQ2449" s="9">
        <v>3</v>
      </c>
      <c r="AR2449" s="9" t="s">
        <v>20</v>
      </c>
      <c r="AS2449" s="9">
        <v>1</v>
      </c>
      <c r="AT2449" s="9">
        <v>1</v>
      </c>
      <c r="AU2449" s="9">
        <v>2</v>
      </c>
      <c r="AV2449" s="9">
        <v>0</v>
      </c>
      <c r="AW2449" s="9" t="s">
        <v>1382</v>
      </c>
      <c r="AX2449" s="9" t="s">
        <v>1382</v>
      </c>
      <c r="AY2449" s="6" t="s">
        <v>1774</v>
      </c>
      <c r="BA2449" s="14" t="s">
        <v>3150</v>
      </c>
      <c r="BB2449" s="6" t="s">
        <v>1506</v>
      </c>
      <c r="BC2449">
        <v>25639</v>
      </c>
      <c r="BE2449">
        <v>6109</v>
      </c>
      <c r="BG2449" s="9">
        <v>1714</v>
      </c>
      <c r="BI2449" t="s">
        <v>3146</v>
      </c>
    </row>
    <row r="2450" spans="1:61" s="44" customFormat="1" ht="15.75" thickBot="1" x14ac:dyDescent="0.3">
      <c r="A2450" s="43" t="s">
        <v>658</v>
      </c>
      <c r="B2450" s="44" t="s">
        <v>775</v>
      </c>
      <c r="C2450" s="44" t="str">
        <f>VLOOKUP(Tabelle1[[#This Row],[bank_name]],list_all_banks!$B$1:$C$691,2,FALSE)</f>
        <v>FR552120222</v>
      </c>
      <c r="D2450" s="45" t="s">
        <v>776</v>
      </c>
      <c r="E2450" s="46" t="str">
        <f t="shared" si="38"/>
        <v>31.12.2015</v>
      </c>
      <c r="F2450" s="44">
        <v>2015</v>
      </c>
      <c r="G2450" s="44">
        <v>1</v>
      </c>
      <c r="H2450" s="44">
        <v>1</v>
      </c>
      <c r="I2450" s="44" t="s">
        <v>1382</v>
      </c>
      <c r="J2450" s="44">
        <v>2</v>
      </c>
      <c r="K2450" s="44" t="s">
        <v>1366</v>
      </c>
      <c r="L2450" s="44">
        <v>1</v>
      </c>
      <c r="M2450" s="44" t="s">
        <v>14</v>
      </c>
      <c r="N2450" s="44" t="s">
        <v>19</v>
      </c>
      <c r="O2450" s="45"/>
      <c r="P2450" s="44">
        <v>1</v>
      </c>
      <c r="Q2450" s="44">
        <v>0</v>
      </c>
      <c r="R2450" s="44">
        <v>1</v>
      </c>
      <c r="S2450" s="44">
        <v>0</v>
      </c>
      <c r="T2450" s="45"/>
      <c r="U2450" s="44">
        <v>0</v>
      </c>
      <c r="V2450" s="44">
        <v>0</v>
      </c>
      <c r="W2450" s="44" t="s">
        <v>1773</v>
      </c>
      <c r="X2450" s="56"/>
      <c r="Y2450" s="44" t="s">
        <v>1650</v>
      </c>
      <c r="Z2450" s="57">
        <v>1710</v>
      </c>
      <c r="AA2450" s="57">
        <v>2357</v>
      </c>
      <c r="AB2450" s="57">
        <v>470</v>
      </c>
      <c r="AC2450" s="44" t="s">
        <v>20</v>
      </c>
      <c r="AD2450" s="57">
        <v>-3</v>
      </c>
      <c r="AE2450" s="57">
        <v>258</v>
      </c>
      <c r="AF2450" s="44" t="s">
        <v>20</v>
      </c>
      <c r="AG2450" s="44" t="s">
        <v>20</v>
      </c>
      <c r="AH2450" s="44">
        <v>0</v>
      </c>
      <c r="AI2450" s="44">
        <v>0</v>
      </c>
      <c r="AJ2450" s="45"/>
      <c r="AK2450" s="44">
        <v>1</v>
      </c>
      <c r="AL2450" s="44">
        <v>0</v>
      </c>
      <c r="AM2450" s="44">
        <v>2</v>
      </c>
      <c r="AN2450" s="44">
        <v>0</v>
      </c>
      <c r="AO2450" s="44">
        <v>0</v>
      </c>
      <c r="AP2450" s="45"/>
      <c r="AQ2450" s="44">
        <v>3</v>
      </c>
      <c r="AR2450" s="44" t="s">
        <v>20</v>
      </c>
      <c r="AS2450" s="44">
        <v>1</v>
      </c>
      <c r="AT2450" s="44">
        <v>1</v>
      </c>
      <c r="AU2450" s="44">
        <v>2</v>
      </c>
      <c r="AV2450" s="44">
        <v>0</v>
      </c>
      <c r="AW2450" s="44" t="s">
        <v>1382</v>
      </c>
      <c r="AX2450" s="44" t="s">
        <v>1382</v>
      </c>
      <c r="AY2450" s="45" t="s">
        <v>1774</v>
      </c>
      <c r="AZ2450" s="46"/>
      <c r="BA2450" s="47" t="s">
        <v>3150</v>
      </c>
      <c r="BB2450" s="45" t="s">
        <v>1506</v>
      </c>
      <c r="BC2450">
        <v>25639</v>
      </c>
      <c r="BD2450"/>
      <c r="BE2450">
        <v>6109</v>
      </c>
      <c r="BF2450"/>
      <c r="BG2450" s="9">
        <v>1714</v>
      </c>
      <c r="BH2450" s="45"/>
      <c r="BI2450" t="s">
        <v>3146</v>
      </c>
    </row>
    <row r="2451" spans="1:61" x14ac:dyDescent="0.25">
      <c r="A2451" s="51" t="s">
        <v>658</v>
      </c>
      <c r="B2451" s="9" t="s">
        <v>775</v>
      </c>
      <c r="C2451" s="9" t="str">
        <f>VLOOKUP(Tabelle1[[#This Row],[bank_name]],list_all_banks!$B$1:$C$691,2,FALSE)</f>
        <v>FR552120222</v>
      </c>
      <c r="D2451" s="6" t="s">
        <v>776</v>
      </c>
      <c r="E2451" s="42" t="str">
        <f t="shared" si="38"/>
        <v>31.12.2016</v>
      </c>
      <c r="F2451" s="9">
        <v>2016</v>
      </c>
      <c r="O2451" s="67"/>
      <c r="T2451" s="67"/>
      <c r="X2451" s="67"/>
      <c r="AJ2451" s="67"/>
      <c r="AP2451" s="67"/>
      <c r="AY2451" s="67"/>
      <c r="AZ2451" s="95"/>
      <c r="BB2451" s="67"/>
      <c r="BG2451" s="9"/>
      <c r="BI2451" t="s">
        <v>3146</v>
      </c>
    </row>
    <row r="2452" spans="1:61" x14ac:dyDescent="0.25">
      <c r="A2452" s="23" t="s">
        <v>658</v>
      </c>
      <c r="B2452" t="s">
        <v>775</v>
      </c>
      <c r="C2452" t="str">
        <f>VLOOKUP(Tabelle1[[#This Row],[bank_name]],list_all_banks!$B$1:$C$691,2,FALSE)</f>
        <v>FR552120222</v>
      </c>
      <c r="D2452" s="6" t="s">
        <v>776</v>
      </c>
      <c r="E2452" s="42" t="str">
        <f t="shared" si="38"/>
        <v>31.12.2016</v>
      </c>
      <c r="F2452">
        <v>2016</v>
      </c>
      <c r="BG2452" s="9"/>
      <c r="BI2452" t="s">
        <v>3146</v>
      </c>
    </row>
    <row r="2453" spans="1:61" x14ac:dyDescent="0.25">
      <c r="A2453" s="23" t="s">
        <v>658</v>
      </c>
      <c r="B2453" t="s">
        <v>775</v>
      </c>
      <c r="C2453" t="str">
        <f>VLOOKUP(Tabelle1[[#This Row],[bank_name]],list_all_banks!$B$1:$C$691,2,FALSE)</f>
        <v>FR552120222</v>
      </c>
      <c r="D2453" s="6" t="s">
        <v>776</v>
      </c>
      <c r="E2453" s="42" t="str">
        <f t="shared" si="38"/>
        <v>31.12.2016</v>
      </c>
      <c r="F2453">
        <v>2016</v>
      </c>
      <c r="O2453" s="75"/>
      <c r="T2453" s="75"/>
      <c r="X2453" s="75"/>
      <c r="AJ2453" s="75"/>
      <c r="AP2453" s="75"/>
      <c r="AY2453" s="75"/>
      <c r="AZ2453" s="230"/>
      <c r="BB2453" s="253"/>
      <c r="BG2453" s="9"/>
      <c r="BI2453" t="s">
        <v>3146</v>
      </c>
    </row>
    <row r="2454" spans="1:61" x14ac:dyDescent="0.25">
      <c r="A2454" s="23" t="s">
        <v>658</v>
      </c>
      <c r="B2454" s="53" t="s">
        <v>775</v>
      </c>
      <c r="C2454" s="53" t="str">
        <f>VLOOKUP(Tabelle1[[#This Row],[bank_name]],list_all_banks!$B$1:$C$691,2,FALSE)</f>
        <v>FR552120222</v>
      </c>
      <c r="D2454" s="6" t="s">
        <v>776</v>
      </c>
      <c r="E2454" s="42" t="str">
        <f t="shared" si="38"/>
        <v>31.12.2016</v>
      </c>
      <c r="F2454">
        <v>2016</v>
      </c>
      <c r="O2454" s="244"/>
      <c r="T2454" s="244"/>
      <c r="X2454" s="244"/>
      <c r="AJ2454" s="244"/>
      <c r="AP2454" s="244"/>
      <c r="AY2454" s="244"/>
      <c r="AZ2454" s="218"/>
      <c r="BB2454" s="252"/>
      <c r="BG2454" s="9"/>
      <c r="BI2454" t="s">
        <v>3146</v>
      </c>
    </row>
    <row r="2455" spans="1:61" x14ac:dyDescent="0.25">
      <c r="A2455" s="23" t="s">
        <v>658</v>
      </c>
      <c r="B2455" t="s">
        <v>775</v>
      </c>
      <c r="C2455" t="str">
        <f>VLOOKUP(Tabelle1[[#This Row],[bank_name]],list_all_banks!$B$1:$C$691,2,FALSE)</f>
        <v>FR552120222</v>
      </c>
      <c r="D2455" s="6" t="s">
        <v>776</v>
      </c>
      <c r="E2455" s="42" t="str">
        <f t="shared" si="38"/>
        <v>31.12.2016</v>
      </c>
      <c r="F2455">
        <v>2016</v>
      </c>
      <c r="O2455" s="244"/>
      <c r="T2455" s="244"/>
      <c r="X2455" s="244"/>
      <c r="AJ2455" s="244"/>
      <c r="AP2455" s="244"/>
      <c r="AY2455" s="244"/>
      <c r="AZ2455" s="218"/>
      <c r="BB2455" s="252"/>
      <c r="BG2455" s="9"/>
      <c r="BI2455" t="s">
        <v>3146</v>
      </c>
    </row>
    <row r="2456" spans="1:61" x14ac:dyDescent="0.25">
      <c r="A2456" s="51" t="s">
        <v>658</v>
      </c>
      <c r="B2456" s="9" t="s">
        <v>775</v>
      </c>
      <c r="C2456" s="9" t="str">
        <f>VLOOKUP(Tabelle1[[#This Row],[bank_name]],list_all_banks!$B$1:$C$691,2,FALSE)</f>
        <v>FR552120222</v>
      </c>
      <c r="D2456" s="6" t="s">
        <v>776</v>
      </c>
      <c r="E2456" s="42" t="str">
        <f t="shared" si="38"/>
        <v>31.12.2016</v>
      </c>
      <c r="F2456" s="9">
        <v>2016</v>
      </c>
      <c r="O2456" s="244"/>
      <c r="T2456" s="244"/>
      <c r="X2456" s="244"/>
      <c r="AJ2456" s="244"/>
      <c r="AP2456" s="244"/>
      <c r="AY2456" s="244"/>
      <c r="AZ2456" s="218"/>
      <c r="BB2456" s="252"/>
      <c r="BG2456" s="9"/>
      <c r="BI2456" t="s">
        <v>3146</v>
      </c>
    </row>
    <row r="2457" spans="1:61" x14ac:dyDescent="0.25">
      <c r="A2457" s="23" t="s">
        <v>658</v>
      </c>
      <c r="B2457" t="s">
        <v>775</v>
      </c>
      <c r="C2457" t="str">
        <f>VLOOKUP(Tabelle1[[#This Row],[bank_name]],list_all_banks!$B$1:$C$691,2,FALSE)</f>
        <v>FR552120222</v>
      </c>
      <c r="D2457" s="6" t="s">
        <v>776</v>
      </c>
      <c r="E2457" s="42" t="str">
        <f t="shared" si="38"/>
        <v>31.12.2016</v>
      </c>
      <c r="F2457">
        <v>2016</v>
      </c>
      <c r="O2457" s="244"/>
      <c r="T2457" s="244"/>
      <c r="X2457" s="244"/>
      <c r="AJ2457" s="244"/>
      <c r="AP2457" s="244"/>
      <c r="AY2457" s="244"/>
      <c r="AZ2457" s="218"/>
      <c r="BB2457" s="252"/>
      <c r="BG2457" s="9"/>
      <c r="BI2457" t="s">
        <v>3146</v>
      </c>
    </row>
    <row r="2458" spans="1:61" x14ac:dyDescent="0.25">
      <c r="A2458" s="23" t="s">
        <v>658</v>
      </c>
      <c r="B2458" t="s">
        <v>775</v>
      </c>
      <c r="C2458" t="str">
        <f>VLOOKUP(Tabelle1[[#This Row],[bank_name]],list_all_banks!$B$1:$C$691,2,FALSE)</f>
        <v>FR552120222</v>
      </c>
      <c r="D2458" s="6" t="s">
        <v>776</v>
      </c>
      <c r="E2458" s="42" t="str">
        <f t="shared" si="38"/>
        <v>31.12.2016</v>
      </c>
      <c r="F2458">
        <v>2016</v>
      </c>
      <c r="O2458" s="244"/>
      <c r="T2458" s="244"/>
      <c r="X2458" s="244"/>
      <c r="AJ2458" s="244"/>
      <c r="AP2458" s="244"/>
      <c r="AY2458" s="244"/>
      <c r="AZ2458" s="218"/>
      <c r="BB2458" s="252"/>
      <c r="BG2458" s="9"/>
      <c r="BI2458" t="s">
        <v>3146</v>
      </c>
    </row>
    <row r="2459" spans="1:61" x14ac:dyDescent="0.25">
      <c r="A2459" s="23" t="s">
        <v>658</v>
      </c>
      <c r="B2459" t="s">
        <v>775</v>
      </c>
      <c r="C2459" t="str">
        <f>VLOOKUP(Tabelle1[[#This Row],[bank_name]],list_all_banks!$B$1:$C$691,2,FALSE)</f>
        <v>FR552120222</v>
      </c>
      <c r="D2459" s="6" t="s">
        <v>776</v>
      </c>
      <c r="E2459" s="42" t="str">
        <f t="shared" si="38"/>
        <v>31.12.2016</v>
      </c>
      <c r="F2459">
        <v>2016</v>
      </c>
      <c r="O2459" s="244"/>
      <c r="T2459" s="244"/>
      <c r="X2459" s="244"/>
      <c r="AJ2459" s="244"/>
      <c r="AP2459" s="244"/>
      <c r="AY2459" s="244"/>
      <c r="AZ2459" s="218"/>
      <c r="BB2459" s="252"/>
      <c r="BG2459" s="9"/>
      <c r="BI2459" t="s">
        <v>3146</v>
      </c>
    </row>
    <row r="2460" spans="1:61" x14ac:dyDescent="0.25">
      <c r="A2460" s="23" t="s">
        <v>658</v>
      </c>
      <c r="B2460" t="s">
        <v>775</v>
      </c>
      <c r="C2460" t="str">
        <f>VLOOKUP(Tabelle1[[#This Row],[bank_name]],list_all_banks!$B$1:$C$691,2,FALSE)</f>
        <v>FR552120222</v>
      </c>
      <c r="D2460" s="6" t="s">
        <v>776</v>
      </c>
      <c r="E2460" s="42" t="str">
        <f t="shared" si="38"/>
        <v>31.12.2016</v>
      </c>
      <c r="F2460">
        <v>2016</v>
      </c>
      <c r="O2460" s="244"/>
      <c r="T2460" s="244"/>
      <c r="X2460" s="244"/>
      <c r="AJ2460" s="244"/>
      <c r="AP2460" s="244"/>
      <c r="AY2460" s="244"/>
      <c r="AZ2460" s="218"/>
      <c r="BB2460" s="252"/>
      <c r="BG2460" s="9"/>
      <c r="BI2460" t="s">
        <v>3146</v>
      </c>
    </row>
    <row r="2461" spans="1:61" x14ac:dyDescent="0.25">
      <c r="A2461" s="23" t="s">
        <v>658</v>
      </c>
      <c r="B2461" t="s">
        <v>775</v>
      </c>
      <c r="C2461" t="str">
        <f>VLOOKUP(Tabelle1[[#This Row],[bank_name]],list_all_banks!$B$1:$C$691,2,FALSE)</f>
        <v>FR552120222</v>
      </c>
      <c r="D2461" s="6" t="s">
        <v>776</v>
      </c>
      <c r="E2461" s="42" t="str">
        <f t="shared" si="38"/>
        <v>31.12.2016</v>
      </c>
      <c r="F2461">
        <v>2016</v>
      </c>
      <c r="O2461" s="244"/>
      <c r="T2461" s="244"/>
      <c r="X2461" s="244"/>
      <c r="AJ2461" s="244"/>
      <c r="AP2461" s="244"/>
      <c r="AY2461" s="244"/>
      <c r="AZ2461" s="218"/>
      <c r="BB2461" s="252"/>
      <c r="BG2461" s="9"/>
      <c r="BI2461" t="s">
        <v>3146</v>
      </c>
    </row>
    <row r="2462" spans="1:61" x14ac:dyDescent="0.25">
      <c r="A2462" s="23" t="s">
        <v>658</v>
      </c>
      <c r="B2462" t="s">
        <v>775</v>
      </c>
      <c r="C2462" t="str">
        <f>VLOOKUP(Tabelle1[[#This Row],[bank_name]],list_all_banks!$B$1:$C$691,2,FALSE)</f>
        <v>FR552120222</v>
      </c>
      <c r="D2462" s="6" t="s">
        <v>776</v>
      </c>
      <c r="E2462" s="42" t="str">
        <f t="shared" si="38"/>
        <v>31.12.2016</v>
      </c>
      <c r="F2462">
        <v>2016</v>
      </c>
      <c r="O2462" s="244"/>
      <c r="T2462" s="244"/>
      <c r="X2462" s="244"/>
      <c r="AJ2462" s="244"/>
      <c r="AP2462" s="244"/>
      <c r="AY2462" s="244"/>
      <c r="AZ2462" s="218"/>
      <c r="BB2462" s="252"/>
      <c r="BG2462" s="9"/>
      <c r="BI2462" t="s">
        <v>3146</v>
      </c>
    </row>
    <row r="2463" spans="1:61" x14ac:dyDescent="0.25">
      <c r="A2463" s="23" t="s">
        <v>658</v>
      </c>
      <c r="B2463" t="s">
        <v>775</v>
      </c>
      <c r="C2463" t="str">
        <f>VLOOKUP(Tabelle1[[#This Row],[bank_name]],list_all_banks!$B$1:$C$691,2,FALSE)</f>
        <v>FR552120222</v>
      </c>
      <c r="D2463" s="6" t="s">
        <v>776</v>
      </c>
      <c r="E2463" s="42" t="str">
        <f t="shared" si="38"/>
        <v>31.12.2016</v>
      </c>
      <c r="F2463">
        <v>2016</v>
      </c>
      <c r="O2463" s="244"/>
      <c r="T2463" s="244"/>
      <c r="X2463" s="244"/>
      <c r="AJ2463" s="244"/>
      <c r="AP2463" s="244"/>
      <c r="AY2463" s="244"/>
      <c r="AZ2463" s="218"/>
      <c r="BB2463" s="252"/>
      <c r="BG2463" s="9"/>
      <c r="BI2463" t="s">
        <v>3146</v>
      </c>
    </row>
    <row r="2464" spans="1:61" x14ac:dyDescent="0.25">
      <c r="A2464" s="51" t="s">
        <v>658</v>
      </c>
      <c r="B2464" s="9" t="s">
        <v>775</v>
      </c>
      <c r="C2464" s="9" t="str">
        <f>VLOOKUP(Tabelle1[[#This Row],[bank_name]],list_all_banks!$B$1:$C$691,2,FALSE)</f>
        <v>FR552120222</v>
      </c>
      <c r="D2464" s="6" t="s">
        <v>776</v>
      </c>
      <c r="E2464" s="42" t="str">
        <f t="shared" si="38"/>
        <v>31.12.2016</v>
      </c>
      <c r="F2464" s="9">
        <v>2016</v>
      </c>
      <c r="O2464" s="244"/>
      <c r="T2464" s="244"/>
      <c r="X2464" s="244"/>
      <c r="AJ2464" s="244"/>
      <c r="AP2464" s="244"/>
      <c r="AY2464" s="244"/>
      <c r="AZ2464" s="218"/>
      <c r="BB2464" s="252"/>
      <c r="BG2464" s="9"/>
      <c r="BI2464" t="s">
        <v>3146</v>
      </c>
    </row>
    <row r="2465" spans="1:147" x14ac:dyDescent="0.25">
      <c r="A2465" s="23" t="s">
        <v>658</v>
      </c>
      <c r="B2465" t="s">
        <v>775</v>
      </c>
      <c r="C2465" t="str">
        <f>VLOOKUP(Tabelle1[[#This Row],[bank_name]],list_all_banks!$B$1:$C$691,2,FALSE)</f>
        <v>FR552120222</v>
      </c>
      <c r="D2465" s="6" t="s">
        <v>776</v>
      </c>
      <c r="E2465" s="42" t="str">
        <f t="shared" si="38"/>
        <v>31.12.2016</v>
      </c>
      <c r="F2465">
        <v>2016</v>
      </c>
      <c r="O2465" s="244"/>
      <c r="T2465" s="244"/>
      <c r="X2465" s="244"/>
      <c r="AJ2465" s="244"/>
      <c r="AP2465" s="244"/>
      <c r="AY2465" s="244"/>
      <c r="AZ2465" s="218"/>
      <c r="BB2465" s="252"/>
      <c r="BG2465" s="9"/>
      <c r="BI2465" t="s">
        <v>3146</v>
      </c>
    </row>
    <row r="2466" spans="1:147" x14ac:dyDescent="0.25">
      <c r="A2466" s="23" t="s">
        <v>658</v>
      </c>
      <c r="B2466" t="s">
        <v>775</v>
      </c>
      <c r="C2466" t="str">
        <f>VLOOKUP(Tabelle1[[#This Row],[bank_name]],list_all_banks!$B$1:$C$691,2,FALSE)</f>
        <v>FR552120222</v>
      </c>
      <c r="D2466" s="6" t="s">
        <v>776</v>
      </c>
      <c r="E2466" s="42" t="str">
        <f t="shared" si="38"/>
        <v>31.12.2016</v>
      </c>
      <c r="F2466">
        <v>2016</v>
      </c>
      <c r="O2466" s="244"/>
      <c r="T2466" s="244"/>
      <c r="X2466" s="244"/>
      <c r="AJ2466" s="244"/>
      <c r="AP2466" s="244"/>
      <c r="AY2466" s="244"/>
      <c r="AZ2466" s="218"/>
      <c r="BB2466" s="252"/>
      <c r="BG2466" s="9"/>
      <c r="BI2466" t="s">
        <v>3146</v>
      </c>
    </row>
    <row r="2467" spans="1:147" x14ac:dyDescent="0.25">
      <c r="A2467" s="23" t="s">
        <v>658</v>
      </c>
      <c r="B2467" t="s">
        <v>775</v>
      </c>
      <c r="C2467" t="str">
        <f>VLOOKUP(Tabelle1[[#This Row],[bank_name]],list_all_banks!$B$1:$C$691,2,FALSE)</f>
        <v>FR552120222</v>
      </c>
      <c r="D2467" s="6" t="s">
        <v>776</v>
      </c>
      <c r="E2467" s="42" t="str">
        <f t="shared" si="38"/>
        <v>31.12.2016</v>
      </c>
      <c r="F2467">
        <v>2016</v>
      </c>
      <c r="O2467" s="244"/>
      <c r="T2467" s="244"/>
      <c r="X2467" s="244"/>
      <c r="AJ2467" s="244"/>
      <c r="AP2467" s="244"/>
      <c r="AY2467" s="244"/>
      <c r="AZ2467" s="218"/>
      <c r="BB2467" s="252"/>
      <c r="BG2467" s="9"/>
      <c r="BI2467" t="s">
        <v>3146</v>
      </c>
    </row>
    <row r="2468" spans="1:147" x14ac:dyDescent="0.25">
      <c r="A2468" s="51" t="s">
        <v>658</v>
      </c>
      <c r="B2468" s="9" t="s">
        <v>775</v>
      </c>
      <c r="C2468" s="9" t="str">
        <f>VLOOKUP(Tabelle1[[#This Row],[bank_name]],list_all_banks!$B$1:$C$691,2,FALSE)</f>
        <v>FR552120222</v>
      </c>
      <c r="D2468" s="6" t="s">
        <v>776</v>
      </c>
      <c r="E2468" s="42" t="str">
        <f t="shared" si="38"/>
        <v>31.12.2016</v>
      </c>
      <c r="F2468" s="9">
        <v>2016</v>
      </c>
      <c r="O2468" s="244"/>
      <c r="T2468" s="244"/>
      <c r="X2468" s="244"/>
      <c r="AJ2468" s="244"/>
      <c r="AP2468" s="244"/>
      <c r="AY2468" s="244"/>
      <c r="AZ2468" s="218"/>
      <c r="BB2468" s="252"/>
      <c r="BG2468" s="9"/>
      <c r="BI2468" t="s">
        <v>3146</v>
      </c>
    </row>
    <row r="2469" spans="1:147" x14ac:dyDescent="0.25">
      <c r="A2469" s="23" t="s">
        <v>658</v>
      </c>
      <c r="B2469" t="s">
        <v>775</v>
      </c>
      <c r="C2469" t="str">
        <f>VLOOKUP(Tabelle1[[#This Row],[bank_name]],list_all_banks!$B$1:$C$691,2,FALSE)</f>
        <v>FR552120222</v>
      </c>
      <c r="D2469" s="6" t="s">
        <v>776</v>
      </c>
      <c r="E2469" s="42" t="str">
        <f t="shared" si="38"/>
        <v>31.12.2016</v>
      </c>
      <c r="F2469">
        <v>2016</v>
      </c>
      <c r="O2469" s="244"/>
      <c r="T2469" s="244"/>
      <c r="X2469" s="244"/>
      <c r="AJ2469" s="244"/>
      <c r="AP2469" s="244"/>
      <c r="AY2469" s="244"/>
      <c r="AZ2469" s="218"/>
      <c r="BB2469" s="252"/>
      <c r="BG2469" s="9"/>
      <c r="BI2469" t="s">
        <v>3146</v>
      </c>
    </row>
    <row r="2470" spans="1:147" x14ac:dyDescent="0.25">
      <c r="A2470" s="23" t="s">
        <v>658</v>
      </c>
      <c r="B2470" t="s">
        <v>775</v>
      </c>
      <c r="C2470" t="str">
        <f>VLOOKUP(Tabelle1[[#This Row],[bank_name]],list_all_banks!$B$1:$C$691,2,FALSE)</f>
        <v>FR552120222</v>
      </c>
      <c r="D2470" s="6" t="s">
        <v>776</v>
      </c>
      <c r="E2470" s="42" t="str">
        <f t="shared" si="38"/>
        <v>31.12.2016</v>
      </c>
      <c r="F2470">
        <v>2016</v>
      </c>
      <c r="O2470" s="244"/>
      <c r="T2470" s="244"/>
      <c r="X2470" s="244"/>
      <c r="AJ2470" s="244"/>
      <c r="AP2470" s="244"/>
      <c r="AY2470" s="244"/>
      <c r="AZ2470" s="218"/>
      <c r="BB2470" s="252"/>
      <c r="BG2470" s="9"/>
      <c r="BI2470" t="s">
        <v>3146</v>
      </c>
    </row>
    <row r="2471" spans="1:147" x14ac:dyDescent="0.25">
      <c r="A2471" s="23" t="s">
        <v>658</v>
      </c>
      <c r="B2471" t="s">
        <v>775</v>
      </c>
      <c r="C2471" t="str">
        <f>VLOOKUP(Tabelle1[[#This Row],[bank_name]],list_all_banks!$B$1:$C$691,2,FALSE)</f>
        <v>FR552120222</v>
      </c>
      <c r="D2471" s="6" t="s">
        <v>776</v>
      </c>
      <c r="E2471" s="42" t="str">
        <f t="shared" si="38"/>
        <v>31.12.2016</v>
      </c>
      <c r="F2471">
        <v>2016</v>
      </c>
      <c r="O2471" s="244"/>
      <c r="T2471" s="244"/>
      <c r="X2471" s="244"/>
      <c r="AJ2471" s="244"/>
      <c r="AP2471" s="244"/>
      <c r="AY2471" s="244"/>
      <c r="AZ2471" s="218"/>
      <c r="BB2471" s="252"/>
      <c r="BG2471" s="9"/>
      <c r="BI2471" t="s">
        <v>3146</v>
      </c>
    </row>
    <row r="2472" spans="1:147" x14ac:dyDescent="0.25">
      <c r="A2472" s="23" t="s">
        <v>658</v>
      </c>
      <c r="B2472" t="s">
        <v>775</v>
      </c>
      <c r="C2472" t="str">
        <f>VLOOKUP(Tabelle1[[#This Row],[bank_name]],list_all_banks!$B$1:$C$691,2,FALSE)</f>
        <v>FR552120222</v>
      </c>
      <c r="D2472" s="6" t="s">
        <v>776</v>
      </c>
      <c r="E2472" s="42" t="str">
        <f t="shared" si="38"/>
        <v>31.12.2016</v>
      </c>
      <c r="F2472">
        <v>2016</v>
      </c>
      <c r="O2472" s="244"/>
      <c r="T2472" s="244"/>
      <c r="X2472" s="244"/>
      <c r="AJ2472" s="244"/>
      <c r="AP2472" s="244"/>
      <c r="AY2472" s="244"/>
      <c r="AZ2472" s="218"/>
      <c r="BB2472" s="252"/>
      <c r="BG2472" s="9"/>
      <c r="BI2472" t="s">
        <v>3146</v>
      </c>
    </row>
    <row r="2473" spans="1:147" s="44" customFormat="1" ht="15.75" thickBot="1" x14ac:dyDescent="0.3">
      <c r="A2473" s="23" t="s">
        <v>658</v>
      </c>
      <c r="B2473" t="s">
        <v>775</v>
      </c>
      <c r="C2473" t="str">
        <f>VLOOKUP(Tabelle1[[#This Row],[bank_name]],list_all_banks!$B$1:$C$691,2,FALSE)</f>
        <v>FR552120222</v>
      </c>
      <c r="D2473" s="6" t="s">
        <v>776</v>
      </c>
      <c r="E2473" s="42" t="str">
        <f t="shared" si="38"/>
        <v>31.12.2016</v>
      </c>
      <c r="F2473">
        <v>2016</v>
      </c>
      <c r="G2473" s="9"/>
      <c r="H2473" s="9"/>
      <c r="I2473" s="9"/>
      <c r="J2473" s="9"/>
      <c r="K2473" s="9"/>
      <c r="L2473" s="9"/>
      <c r="M2473" s="9"/>
      <c r="N2473" s="9"/>
      <c r="O2473" s="77"/>
      <c r="P2473" s="9"/>
      <c r="Q2473" s="9"/>
      <c r="R2473" s="9"/>
      <c r="S2473" s="9"/>
      <c r="T2473" s="77"/>
      <c r="U2473" s="9"/>
      <c r="V2473" s="9"/>
      <c r="W2473" s="9"/>
      <c r="X2473" s="77"/>
      <c r="Y2473" s="9"/>
      <c r="Z2473" s="9"/>
      <c r="AA2473" s="9"/>
      <c r="AB2473" s="9"/>
      <c r="AC2473" s="9"/>
      <c r="AD2473" s="9"/>
      <c r="AE2473" s="9"/>
      <c r="AF2473" s="9"/>
      <c r="AG2473" s="9"/>
      <c r="AH2473" s="9"/>
      <c r="AI2473" s="9"/>
      <c r="AJ2473" s="77"/>
      <c r="AK2473" s="9"/>
      <c r="AL2473" s="9"/>
      <c r="AM2473" s="9"/>
      <c r="AN2473" s="9"/>
      <c r="AO2473" s="9"/>
      <c r="AP2473" s="77"/>
      <c r="AQ2473" s="9"/>
      <c r="AR2473" s="9"/>
      <c r="AS2473" s="9"/>
      <c r="AT2473" s="9"/>
      <c r="AU2473" s="9"/>
      <c r="AV2473" s="9"/>
      <c r="AW2473" s="9"/>
      <c r="AX2473" s="9"/>
      <c r="AY2473" s="77"/>
      <c r="AZ2473" s="79"/>
      <c r="BA2473" s="9"/>
      <c r="BB2473" s="254"/>
      <c r="BC2473" s="9"/>
      <c r="BD2473" s="9"/>
      <c r="BE2473" s="9"/>
      <c r="BF2473" s="9"/>
      <c r="BG2473" s="9"/>
      <c r="BH2473" s="6"/>
      <c r="BI2473" s="9" t="s">
        <v>3146</v>
      </c>
      <c r="BJ2473" s="9"/>
      <c r="BK2473" s="9"/>
      <c r="BL2473" s="9"/>
      <c r="BM2473" s="9"/>
      <c r="BN2473" s="9"/>
      <c r="BO2473" s="9"/>
      <c r="BP2473" s="9"/>
      <c r="BQ2473" s="9"/>
      <c r="BR2473" s="9"/>
      <c r="BS2473" s="9"/>
      <c r="BT2473" s="9"/>
      <c r="BU2473" s="9"/>
      <c r="BV2473" s="9"/>
      <c r="BW2473" s="9"/>
      <c r="BX2473" s="9"/>
      <c r="BY2473" s="9"/>
      <c r="BZ2473" s="9"/>
      <c r="CA2473" s="9"/>
      <c r="CB2473" s="9"/>
      <c r="CC2473" s="9"/>
      <c r="CD2473" s="9"/>
      <c r="CE2473" s="9"/>
      <c r="CF2473" s="9"/>
      <c r="CG2473" s="9"/>
      <c r="CH2473" s="9"/>
      <c r="CI2473" s="9"/>
      <c r="CJ2473" s="9"/>
      <c r="CK2473" s="9"/>
      <c r="CL2473" s="9"/>
      <c r="CM2473" s="9"/>
      <c r="CN2473" s="9"/>
      <c r="CO2473" s="9"/>
      <c r="CP2473" s="9"/>
      <c r="CQ2473" s="9"/>
      <c r="CR2473" s="9"/>
      <c r="CS2473" s="9"/>
      <c r="CT2473" s="9"/>
      <c r="CU2473" s="9"/>
      <c r="CV2473" s="9"/>
      <c r="CW2473" s="9"/>
      <c r="CX2473" s="9"/>
      <c r="CY2473" s="9"/>
      <c r="CZ2473" s="9"/>
      <c r="DA2473" s="9"/>
      <c r="DB2473" s="9"/>
      <c r="DC2473" s="9"/>
      <c r="DD2473" s="9"/>
      <c r="DE2473" s="9"/>
      <c r="DF2473" s="9"/>
      <c r="DG2473" s="9"/>
      <c r="DH2473" s="9"/>
      <c r="DI2473" s="9"/>
      <c r="DJ2473" s="9"/>
      <c r="DK2473" s="9"/>
      <c r="DL2473" s="9"/>
      <c r="DM2473" s="9"/>
      <c r="DN2473" s="9"/>
      <c r="DO2473" s="9"/>
      <c r="DP2473" s="9"/>
      <c r="DQ2473" s="9"/>
      <c r="DR2473" s="9"/>
      <c r="DS2473" s="9"/>
      <c r="DT2473" s="9"/>
      <c r="DU2473" s="9"/>
      <c r="DV2473" s="9"/>
      <c r="DW2473" s="9"/>
      <c r="DX2473" s="9"/>
      <c r="DY2473" s="9"/>
      <c r="DZ2473" s="9"/>
      <c r="EA2473" s="9"/>
      <c r="EB2473" s="9"/>
      <c r="EC2473" s="9"/>
      <c r="ED2473" s="9"/>
      <c r="EE2473" s="9"/>
      <c r="EF2473" s="9"/>
      <c r="EG2473" s="9"/>
      <c r="EH2473" s="9"/>
      <c r="EI2473" s="9"/>
      <c r="EJ2473" s="9"/>
      <c r="EK2473" s="9"/>
      <c r="EL2473" s="9"/>
      <c r="EM2473" s="9"/>
      <c r="EN2473" s="9"/>
      <c r="EO2473" s="9"/>
      <c r="EP2473" s="9"/>
      <c r="EQ2473" s="9"/>
    </row>
    <row r="2474" spans="1:147" x14ac:dyDescent="0.25">
      <c r="A2474" s="23" t="s">
        <v>658</v>
      </c>
      <c r="B2474" t="s">
        <v>775</v>
      </c>
      <c r="C2474" t="str">
        <f>VLOOKUP(Tabelle1[[#This Row],[bank_name]],list_all_banks!$B$1:$C$691,2,FALSE)</f>
        <v>FR552120222</v>
      </c>
      <c r="D2474" s="6" t="s">
        <v>776</v>
      </c>
      <c r="E2474" s="42" t="str">
        <f t="shared" si="38"/>
        <v>31.12.2016</v>
      </c>
      <c r="F2474">
        <v>2016</v>
      </c>
      <c r="O2474" s="75"/>
      <c r="T2474" s="75"/>
      <c r="X2474" s="75"/>
      <c r="AJ2474" s="75"/>
      <c r="AP2474" s="75"/>
      <c r="AY2474" s="75"/>
      <c r="AZ2474" s="230"/>
      <c r="BB2474" s="253"/>
      <c r="BG2474" s="9"/>
      <c r="BI2474" t="s">
        <v>3146</v>
      </c>
    </row>
    <row r="2475" spans="1:147" x14ac:dyDescent="0.25">
      <c r="A2475" s="51" t="s">
        <v>658</v>
      </c>
      <c r="B2475" s="9" t="s">
        <v>775</v>
      </c>
      <c r="C2475" s="9" t="str">
        <f>VLOOKUP(Tabelle1[[#This Row],[bank_name]],list_all_banks!$B$1:$C$691,2,FALSE)</f>
        <v>FR552120222</v>
      </c>
      <c r="D2475" s="6" t="s">
        <v>776</v>
      </c>
      <c r="E2475" s="42" t="str">
        <f t="shared" si="38"/>
        <v>31.12.2016</v>
      </c>
      <c r="F2475" s="9">
        <v>2016</v>
      </c>
      <c r="O2475" s="244"/>
      <c r="T2475" s="244"/>
      <c r="X2475" s="244"/>
      <c r="AJ2475" s="244"/>
      <c r="AP2475" s="244"/>
      <c r="AY2475" s="244"/>
      <c r="AZ2475" s="218"/>
      <c r="BB2475" s="252"/>
      <c r="BG2475" s="9"/>
      <c r="BI2475" t="s">
        <v>3146</v>
      </c>
    </row>
    <row r="2476" spans="1:147" x14ac:dyDescent="0.25">
      <c r="A2476" s="51" t="s">
        <v>658</v>
      </c>
      <c r="B2476" s="9" t="s">
        <v>775</v>
      </c>
      <c r="C2476" s="9" t="str">
        <f>VLOOKUP(Tabelle1[[#This Row],[bank_name]],list_all_banks!$B$1:$C$691,2,FALSE)</f>
        <v>FR552120222</v>
      </c>
      <c r="D2476" s="6" t="s">
        <v>776</v>
      </c>
      <c r="E2476" s="42" t="str">
        <f t="shared" si="38"/>
        <v>31.12.2016</v>
      </c>
      <c r="F2476" s="9">
        <v>2016</v>
      </c>
      <c r="O2476" s="244"/>
      <c r="T2476" s="244"/>
      <c r="X2476" s="244"/>
      <c r="AJ2476" s="244"/>
      <c r="AP2476" s="244"/>
      <c r="AY2476" s="244"/>
      <c r="AZ2476" s="218"/>
      <c r="BB2476" s="252"/>
      <c r="BC2476" s="9"/>
      <c r="BD2476" s="9"/>
      <c r="BE2476" s="9"/>
      <c r="BF2476" s="9"/>
      <c r="BG2476" s="9"/>
      <c r="BI2476" t="s">
        <v>3146</v>
      </c>
    </row>
    <row r="2477" spans="1:147" x14ac:dyDescent="0.25">
      <c r="A2477" s="23" t="s">
        <v>658</v>
      </c>
      <c r="B2477" t="s">
        <v>775</v>
      </c>
      <c r="C2477" t="str">
        <f>VLOOKUP(Tabelle1[[#This Row],[bank_name]],list_all_banks!$B$1:$C$691,2,FALSE)</f>
        <v>FR552120222</v>
      </c>
      <c r="D2477" s="6" t="s">
        <v>776</v>
      </c>
      <c r="E2477" s="42" t="str">
        <f t="shared" si="38"/>
        <v>31.12.2016</v>
      </c>
      <c r="F2477">
        <v>2016</v>
      </c>
      <c r="O2477" s="244"/>
      <c r="T2477" s="244"/>
      <c r="X2477" s="244"/>
      <c r="AJ2477" s="244"/>
      <c r="AP2477" s="244"/>
      <c r="AY2477" s="244"/>
      <c r="AZ2477" s="218"/>
      <c r="BB2477" s="252"/>
      <c r="BG2477" s="9"/>
      <c r="BI2477" t="s">
        <v>3146</v>
      </c>
    </row>
    <row r="2478" spans="1:147" x14ac:dyDescent="0.25">
      <c r="A2478" s="23" t="s">
        <v>658</v>
      </c>
      <c r="B2478" t="s">
        <v>775</v>
      </c>
      <c r="C2478" t="str">
        <f>VLOOKUP(Tabelle1[[#This Row],[bank_name]],list_all_banks!$B$1:$C$691,2,FALSE)</f>
        <v>FR552120222</v>
      </c>
      <c r="D2478" s="6" t="s">
        <v>776</v>
      </c>
      <c r="E2478" s="42" t="str">
        <f t="shared" si="38"/>
        <v>31.12.2016</v>
      </c>
      <c r="F2478">
        <v>2016</v>
      </c>
      <c r="O2478" s="244"/>
      <c r="T2478" s="244"/>
      <c r="X2478" s="244"/>
      <c r="AJ2478" s="244"/>
      <c r="AP2478" s="244"/>
      <c r="AY2478" s="244"/>
      <c r="AZ2478" s="218"/>
      <c r="BB2478" s="252"/>
      <c r="BG2478" s="9"/>
      <c r="BI2478" t="s">
        <v>3146</v>
      </c>
    </row>
    <row r="2479" spans="1:147" x14ac:dyDescent="0.25">
      <c r="A2479" s="51" t="s">
        <v>658</v>
      </c>
      <c r="B2479" s="9" t="s">
        <v>775</v>
      </c>
      <c r="C2479" s="9" t="str">
        <f>VLOOKUP(Tabelle1[[#This Row],[bank_name]],list_all_banks!$B$1:$C$691,2,FALSE)</f>
        <v>FR552120222</v>
      </c>
      <c r="D2479" s="6" t="s">
        <v>776</v>
      </c>
      <c r="E2479" s="42" t="str">
        <f t="shared" si="38"/>
        <v>31.12.2016</v>
      </c>
      <c r="F2479" s="9">
        <v>2016</v>
      </c>
      <c r="O2479" s="244"/>
      <c r="T2479" s="244"/>
      <c r="X2479" s="244"/>
      <c r="AJ2479" s="244"/>
      <c r="AP2479" s="244"/>
      <c r="AY2479" s="244"/>
      <c r="AZ2479" s="218"/>
      <c r="BB2479" s="252"/>
      <c r="BG2479" s="9"/>
      <c r="BI2479" t="s">
        <v>3146</v>
      </c>
    </row>
    <row r="2480" spans="1:147" x14ac:dyDescent="0.25">
      <c r="A2480" s="23" t="s">
        <v>658</v>
      </c>
      <c r="B2480" t="s">
        <v>775</v>
      </c>
      <c r="C2480" t="str">
        <f>VLOOKUP(Tabelle1[[#This Row],[bank_name]],list_all_banks!$B$1:$C$691,2,FALSE)</f>
        <v>FR552120222</v>
      </c>
      <c r="D2480" s="6" t="s">
        <v>776</v>
      </c>
      <c r="E2480" s="42" t="str">
        <f t="shared" si="38"/>
        <v>31.12.2016</v>
      </c>
      <c r="F2480">
        <v>2016</v>
      </c>
      <c r="O2480" s="244"/>
      <c r="T2480" s="244"/>
      <c r="X2480" s="244"/>
      <c r="AJ2480" s="244"/>
      <c r="AP2480" s="244"/>
      <c r="AY2480" s="244"/>
      <c r="AZ2480" s="218"/>
      <c r="BB2480" s="252"/>
      <c r="BG2480" s="9"/>
      <c r="BI2480" t="s">
        <v>3146</v>
      </c>
    </row>
    <row r="2481" spans="1:61" x14ac:dyDescent="0.25">
      <c r="A2481" s="51" t="s">
        <v>658</v>
      </c>
      <c r="B2481" s="9" t="s">
        <v>775</v>
      </c>
      <c r="C2481" s="9" t="str">
        <f>VLOOKUP(Tabelle1[[#This Row],[bank_name]],list_all_banks!$B$1:$C$691,2,FALSE)</f>
        <v>FR552120222</v>
      </c>
      <c r="D2481" s="6" t="s">
        <v>776</v>
      </c>
      <c r="E2481" s="42" t="str">
        <f t="shared" si="38"/>
        <v>31.12.2016</v>
      </c>
      <c r="F2481" s="9">
        <v>2016</v>
      </c>
      <c r="O2481" s="244"/>
      <c r="T2481" s="244"/>
      <c r="X2481" s="244"/>
      <c r="AJ2481" s="244"/>
      <c r="AP2481" s="244"/>
      <c r="AY2481" s="244"/>
      <c r="AZ2481" s="218"/>
      <c r="BB2481" s="252"/>
      <c r="BG2481" s="9"/>
      <c r="BI2481" t="s">
        <v>3146</v>
      </c>
    </row>
    <row r="2482" spans="1:61" x14ac:dyDescent="0.25">
      <c r="A2482" s="23" t="s">
        <v>658</v>
      </c>
      <c r="B2482" t="s">
        <v>775</v>
      </c>
      <c r="C2482" t="str">
        <f>VLOOKUP(Tabelle1[[#This Row],[bank_name]],list_all_banks!$B$1:$C$691,2,FALSE)</f>
        <v>FR552120222</v>
      </c>
      <c r="D2482" s="6" t="s">
        <v>776</v>
      </c>
      <c r="E2482" s="42" t="str">
        <f t="shared" si="38"/>
        <v>31.12.2016</v>
      </c>
      <c r="F2482">
        <v>2016</v>
      </c>
      <c r="O2482" s="244"/>
      <c r="T2482" s="244"/>
      <c r="X2482" s="244"/>
      <c r="AJ2482" s="244"/>
      <c r="AP2482" s="244"/>
      <c r="AY2482" s="244"/>
      <c r="AZ2482" s="218"/>
      <c r="BB2482" s="252"/>
      <c r="BG2482" s="9"/>
      <c r="BI2482" t="s">
        <v>3146</v>
      </c>
    </row>
    <row r="2483" spans="1:61" x14ac:dyDescent="0.25">
      <c r="A2483" s="23" t="s">
        <v>658</v>
      </c>
      <c r="B2483" t="s">
        <v>775</v>
      </c>
      <c r="C2483" t="str">
        <f>VLOOKUP(Tabelle1[[#This Row],[bank_name]],list_all_banks!$B$1:$C$691,2,FALSE)</f>
        <v>FR552120222</v>
      </c>
      <c r="D2483" s="6" t="s">
        <v>776</v>
      </c>
      <c r="E2483" s="42" t="str">
        <f t="shared" si="38"/>
        <v>31.12.2016</v>
      </c>
      <c r="F2483">
        <v>2016</v>
      </c>
      <c r="O2483" s="244"/>
      <c r="T2483" s="244"/>
      <c r="X2483" s="244"/>
      <c r="AJ2483" s="244"/>
      <c r="AP2483" s="244"/>
      <c r="AY2483" s="244"/>
      <c r="AZ2483" s="218"/>
      <c r="BB2483" s="252"/>
      <c r="BG2483" s="9"/>
      <c r="BI2483" t="s">
        <v>3146</v>
      </c>
    </row>
    <row r="2484" spans="1:61" x14ac:dyDescent="0.25">
      <c r="A2484" s="51" t="s">
        <v>658</v>
      </c>
      <c r="B2484" s="9" t="s">
        <v>775</v>
      </c>
      <c r="C2484" s="9" t="str">
        <f>VLOOKUP(Tabelle1[[#This Row],[bank_name]],list_all_banks!$B$1:$C$691,2,FALSE)</f>
        <v>FR552120222</v>
      </c>
      <c r="D2484" s="6" t="s">
        <v>776</v>
      </c>
      <c r="E2484" s="42" t="str">
        <f t="shared" si="38"/>
        <v>31.12.2016</v>
      </c>
      <c r="F2484" s="9">
        <v>2016</v>
      </c>
      <c r="O2484" s="244"/>
      <c r="T2484" s="244"/>
      <c r="X2484" s="244"/>
      <c r="AJ2484" s="244"/>
      <c r="AP2484" s="244"/>
      <c r="AY2484" s="244"/>
      <c r="AZ2484" s="218"/>
      <c r="BB2484" s="252"/>
      <c r="BG2484" s="9"/>
      <c r="BI2484" t="s">
        <v>3146</v>
      </c>
    </row>
    <row r="2485" spans="1:61" x14ac:dyDescent="0.25">
      <c r="A2485" s="23" t="s">
        <v>658</v>
      </c>
      <c r="B2485" t="s">
        <v>775</v>
      </c>
      <c r="C2485" t="str">
        <f>VLOOKUP(Tabelle1[[#This Row],[bank_name]],list_all_banks!$B$1:$C$691,2,FALSE)</f>
        <v>FR552120222</v>
      </c>
      <c r="D2485" s="6" t="s">
        <v>776</v>
      </c>
      <c r="E2485" s="42" t="str">
        <f t="shared" ref="E2485:E2548" si="39">CONCATENATE($E$2,F2485)</f>
        <v>31.12.2016</v>
      </c>
      <c r="F2485">
        <v>2016</v>
      </c>
      <c r="O2485" s="244"/>
      <c r="T2485" s="244"/>
      <c r="X2485" s="244"/>
      <c r="AJ2485" s="244"/>
      <c r="AP2485" s="244"/>
      <c r="AY2485" s="244"/>
      <c r="AZ2485" s="218"/>
      <c r="BB2485" s="252"/>
      <c r="BG2485" s="9"/>
      <c r="BI2485" t="s">
        <v>3146</v>
      </c>
    </row>
    <row r="2486" spans="1:61" x14ac:dyDescent="0.25">
      <c r="A2486" s="23" t="s">
        <v>658</v>
      </c>
      <c r="B2486" t="s">
        <v>775</v>
      </c>
      <c r="C2486" t="str">
        <f>VLOOKUP(Tabelle1[[#This Row],[bank_name]],list_all_banks!$B$1:$C$691,2,FALSE)</f>
        <v>FR552120222</v>
      </c>
      <c r="D2486" s="6" t="s">
        <v>776</v>
      </c>
      <c r="E2486" s="42" t="str">
        <f t="shared" si="39"/>
        <v>31.12.2016</v>
      </c>
      <c r="F2486">
        <v>2016</v>
      </c>
      <c r="O2486" s="244"/>
      <c r="T2486" s="244"/>
      <c r="X2486" s="244"/>
      <c r="AJ2486" s="244"/>
      <c r="AP2486" s="244"/>
      <c r="AY2486" s="244"/>
      <c r="AZ2486" s="218"/>
      <c r="BB2486" s="252"/>
      <c r="BG2486" s="9"/>
      <c r="BI2486" t="s">
        <v>3146</v>
      </c>
    </row>
    <row r="2487" spans="1:61" x14ac:dyDescent="0.25">
      <c r="A2487" s="51" t="s">
        <v>658</v>
      </c>
      <c r="B2487" s="9" t="s">
        <v>775</v>
      </c>
      <c r="C2487" s="9" t="str">
        <f>VLOOKUP(Tabelle1[[#This Row],[bank_name]],list_all_banks!$B$1:$C$691,2,FALSE)</f>
        <v>FR552120222</v>
      </c>
      <c r="D2487" s="6" t="s">
        <v>776</v>
      </c>
      <c r="E2487" s="42" t="str">
        <f t="shared" si="39"/>
        <v>31.12.2016</v>
      </c>
      <c r="F2487" s="9">
        <v>2016</v>
      </c>
      <c r="O2487" s="244"/>
      <c r="T2487" s="244"/>
      <c r="X2487" s="244"/>
      <c r="AJ2487" s="244"/>
      <c r="AP2487" s="244"/>
      <c r="AY2487" s="244"/>
      <c r="AZ2487" s="218"/>
      <c r="BB2487" s="252"/>
      <c r="BG2487" s="9"/>
      <c r="BI2487" t="s">
        <v>3146</v>
      </c>
    </row>
    <row r="2488" spans="1:61" x14ac:dyDescent="0.25">
      <c r="A2488" s="51" t="s">
        <v>658</v>
      </c>
      <c r="B2488" s="9" t="s">
        <v>775</v>
      </c>
      <c r="C2488" s="9" t="str">
        <f>VLOOKUP(Tabelle1[[#This Row],[bank_name]],list_all_banks!$B$1:$C$691,2,FALSE)</f>
        <v>FR552120222</v>
      </c>
      <c r="D2488" s="6" t="s">
        <v>776</v>
      </c>
      <c r="E2488" s="42" t="str">
        <f t="shared" si="39"/>
        <v>31.12.2016</v>
      </c>
      <c r="F2488" s="9">
        <v>2016</v>
      </c>
      <c r="O2488" s="244"/>
      <c r="T2488" s="244"/>
      <c r="X2488" s="244"/>
      <c r="AJ2488" s="244"/>
      <c r="AP2488" s="244"/>
      <c r="AY2488" s="244"/>
      <c r="AZ2488" s="218"/>
      <c r="BB2488" s="252"/>
      <c r="BG2488" s="9"/>
      <c r="BI2488" t="s">
        <v>3146</v>
      </c>
    </row>
    <row r="2489" spans="1:61" x14ac:dyDescent="0.25">
      <c r="A2489" s="23" t="s">
        <v>658</v>
      </c>
      <c r="B2489" t="s">
        <v>775</v>
      </c>
      <c r="C2489" t="str">
        <f>VLOOKUP(Tabelle1[[#This Row],[bank_name]],list_all_banks!$B$1:$C$691,2,FALSE)</f>
        <v>FR552120222</v>
      </c>
      <c r="D2489" s="6" t="s">
        <v>776</v>
      </c>
      <c r="E2489" s="42" t="str">
        <f t="shared" si="39"/>
        <v>31.12.2016</v>
      </c>
      <c r="F2489">
        <v>2016</v>
      </c>
      <c r="O2489" s="244"/>
      <c r="T2489" s="244"/>
      <c r="X2489" s="244"/>
      <c r="AJ2489" s="244"/>
      <c r="AP2489" s="244"/>
      <c r="AY2489" s="244"/>
      <c r="AZ2489" s="218"/>
      <c r="BB2489" s="252"/>
      <c r="BG2489" s="9"/>
      <c r="BI2489" t="s">
        <v>3146</v>
      </c>
    </row>
    <row r="2490" spans="1:61" x14ac:dyDescent="0.25">
      <c r="A2490" s="23" t="s">
        <v>658</v>
      </c>
      <c r="B2490" t="s">
        <v>775</v>
      </c>
      <c r="C2490" t="str">
        <f>VLOOKUP(Tabelle1[[#This Row],[bank_name]],list_all_banks!$B$1:$C$691,2,FALSE)</f>
        <v>FR552120222</v>
      </c>
      <c r="D2490" s="6" t="s">
        <v>776</v>
      </c>
      <c r="E2490" s="42" t="str">
        <f t="shared" si="39"/>
        <v>31.12.2016</v>
      </c>
      <c r="F2490">
        <v>2016</v>
      </c>
      <c r="O2490" s="244"/>
      <c r="T2490" s="244"/>
      <c r="X2490" s="244"/>
      <c r="AJ2490" s="244"/>
      <c r="AP2490" s="244"/>
      <c r="AY2490" s="244"/>
      <c r="AZ2490" s="218"/>
      <c r="BB2490" s="252"/>
      <c r="BG2490" s="9"/>
      <c r="BI2490" t="s">
        <v>3146</v>
      </c>
    </row>
    <row r="2491" spans="1:61" x14ac:dyDescent="0.25">
      <c r="A2491" s="51" t="s">
        <v>658</v>
      </c>
      <c r="B2491" s="9" t="s">
        <v>775</v>
      </c>
      <c r="C2491" s="9" t="str">
        <f>VLOOKUP(Tabelle1[[#This Row],[bank_name]],list_all_banks!$B$1:$C$691,2,FALSE)</f>
        <v>FR552120222</v>
      </c>
      <c r="D2491" s="6" t="s">
        <v>776</v>
      </c>
      <c r="E2491" s="42" t="str">
        <f t="shared" si="39"/>
        <v>31.12.2016</v>
      </c>
      <c r="F2491" s="9">
        <v>2016</v>
      </c>
      <c r="O2491" s="244"/>
      <c r="T2491" s="244"/>
      <c r="X2491" s="244"/>
      <c r="AJ2491" s="244"/>
      <c r="AP2491" s="244"/>
      <c r="AY2491" s="244"/>
      <c r="AZ2491" s="218"/>
      <c r="BB2491" s="252"/>
      <c r="BG2491" s="9"/>
      <c r="BI2491" t="s">
        <v>3146</v>
      </c>
    </row>
    <row r="2492" spans="1:61" x14ac:dyDescent="0.25">
      <c r="A2492" s="23" t="s">
        <v>658</v>
      </c>
      <c r="B2492" t="s">
        <v>775</v>
      </c>
      <c r="C2492" t="str">
        <f>VLOOKUP(Tabelle1[[#This Row],[bank_name]],list_all_banks!$B$1:$C$691,2,FALSE)</f>
        <v>FR552120222</v>
      </c>
      <c r="D2492" s="6" t="s">
        <v>776</v>
      </c>
      <c r="E2492" s="42" t="str">
        <f t="shared" si="39"/>
        <v>31.12.2016</v>
      </c>
      <c r="F2492">
        <v>2016</v>
      </c>
      <c r="O2492" s="244"/>
      <c r="T2492" s="244"/>
      <c r="X2492" s="244"/>
      <c r="AJ2492" s="244"/>
      <c r="AP2492" s="244"/>
      <c r="AY2492" s="244"/>
      <c r="AZ2492" s="218"/>
      <c r="BB2492" s="252"/>
      <c r="BG2492" s="9"/>
      <c r="BI2492" t="s">
        <v>3146</v>
      </c>
    </row>
    <row r="2493" spans="1:61" x14ac:dyDescent="0.25">
      <c r="A2493" s="23" t="s">
        <v>658</v>
      </c>
      <c r="B2493" t="s">
        <v>775</v>
      </c>
      <c r="C2493" t="str">
        <f>VLOOKUP(Tabelle1[[#This Row],[bank_name]],list_all_banks!$B$1:$C$691,2,FALSE)</f>
        <v>FR552120222</v>
      </c>
      <c r="D2493" s="6" t="s">
        <v>776</v>
      </c>
      <c r="E2493" s="42" t="str">
        <f t="shared" si="39"/>
        <v>31.12.2016</v>
      </c>
      <c r="F2493">
        <v>2016</v>
      </c>
      <c r="O2493" s="244"/>
      <c r="T2493" s="244"/>
      <c r="X2493" s="244"/>
      <c r="AJ2493" s="244"/>
      <c r="AP2493" s="244"/>
      <c r="AY2493" s="244"/>
      <c r="AZ2493" s="218"/>
      <c r="BB2493" s="252"/>
      <c r="BG2493" s="9"/>
      <c r="BI2493" t="s">
        <v>3146</v>
      </c>
    </row>
    <row r="2494" spans="1:61" x14ac:dyDescent="0.25">
      <c r="A2494" s="51" t="s">
        <v>658</v>
      </c>
      <c r="B2494" s="9" t="s">
        <v>775</v>
      </c>
      <c r="C2494" s="9" t="str">
        <f>VLOOKUP(Tabelle1[[#This Row],[bank_name]],list_all_banks!$B$1:$C$691,2,FALSE)</f>
        <v>FR552120222</v>
      </c>
      <c r="D2494" s="6" t="s">
        <v>776</v>
      </c>
      <c r="E2494" s="42" t="str">
        <f t="shared" si="39"/>
        <v>31.12.2016</v>
      </c>
      <c r="F2494" s="9">
        <v>2016</v>
      </c>
      <c r="O2494" s="244"/>
      <c r="T2494" s="244"/>
      <c r="X2494" s="244"/>
      <c r="AJ2494" s="244"/>
      <c r="AP2494" s="244"/>
      <c r="AY2494" s="244"/>
      <c r="AZ2494" s="218"/>
      <c r="BB2494" s="252"/>
      <c r="BG2494" s="9"/>
      <c r="BI2494" t="s">
        <v>3146</v>
      </c>
    </row>
    <row r="2495" spans="1:61" x14ac:dyDescent="0.25">
      <c r="A2495" s="23" t="s">
        <v>658</v>
      </c>
      <c r="B2495" t="s">
        <v>775</v>
      </c>
      <c r="C2495" t="str">
        <f>VLOOKUP(Tabelle1[[#This Row],[bank_name]],list_all_banks!$B$1:$C$691,2,FALSE)</f>
        <v>FR552120222</v>
      </c>
      <c r="D2495" s="6" t="s">
        <v>776</v>
      </c>
      <c r="E2495" s="42" t="str">
        <f t="shared" si="39"/>
        <v>31.12.2016</v>
      </c>
      <c r="F2495">
        <v>2016</v>
      </c>
      <c r="O2495" s="244"/>
      <c r="T2495" s="244"/>
      <c r="X2495" s="244"/>
      <c r="AJ2495" s="244"/>
      <c r="AP2495" s="244"/>
      <c r="AY2495" s="244"/>
      <c r="AZ2495" s="218"/>
      <c r="BB2495" s="252"/>
      <c r="BG2495" s="9"/>
      <c r="BI2495" t="s">
        <v>3146</v>
      </c>
    </row>
    <row r="2496" spans="1:61" x14ac:dyDescent="0.25">
      <c r="A2496" s="51" t="s">
        <v>658</v>
      </c>
      <c r="B2496" s="9" t="s">
        <v>775</v>
      </c>
      <c r="C2496" s="9" t="str">
        <f>VLOOKUP(Tabelle1[[#This Row],[bank_name]],list_all_banks!$B$1:$C$691,2,FALSE)</f>
        <v>FR552120222</v>
      </c>
      <c r="D2496" s="6" t="s">
        <v>776</v>
      </c>
      <c r="E2496" s="42" t="str">
        <f t="shared" si="39"/>
        <v>31.12.2016</v>
      </c>
      <c r="F2496" s="9">
        <v>2016</v>
      </c>
      <c r="O2496" s="244"/>
      <c r="T2496" s="244"/>
      <c r="X2496" s="244"/>
      <c r="AJ2496" s="244"/>
      <c r="AP2496" s="244"/>
      <c r="AY2496" s="244"/>
      <c r="AZ2496" s="218"/>
      <c r="BB2496" s="252"/>
      <c r="BG2496" s="9"/>
      <c r="BI2496" t="s">
        <v>3146</v>
      </c>
    </row>
    <row r="2497" spans="1:83" x14ac:dyDescent="0.25">
      <c r="A2497" s="23" t="s">
        <v>658</v>
      </c>
      <c r="B2497" t="s">
        <v>775</v>
      </c>
      <c r="C2497" t="str">
        <f>VLOOKUP(Tabelle1[[#This Row],[bank_name]],list_all_banks!$B$1:$C$691,2,FALSE)</f>
        <v>FR552120222</v>
      </c>
      <c r="D2497" s="6" t="s">
        <v>776</v>
      </c>
      <c r="E2497" s="42" t="str">
        <f t="shared" si="39"/>
        <v>31.12.2016</v>
      </c>
      <c r="F2497">
        <v>2016</v>
      </c>
      <c r="O2497" s="244"/>
      <c r="T2497" s="244"/>
      <c r="X2497" s="244"/>
      <c r="AJ2497" s="244"/>
      <c r="AP2497" s="244"/>
      <c r="AY2497" s="244"/>
      <c r="AZ2497" s="218"/>
      <c r="BB2497" s="252"/>
      <c r="BG2497" s="9"/>
      <c r="BI2497" t="s">
        <v>3146</v>
      </c>
    </row>
    <row r="2498" spans="1:83" x14ac:dyDescent="0.25">
      <c r="A2498" s="23" t="s">
        <v>658</v>
      </c>
      <c r="B2498" t="s">
        <v>775</v>
      </c>
      <c r="C2498" t="str">
        <f>VLOOKUP(Tabelle1[[#This Row],[bank_name]],list_all_banks!$B$1:$C$691,2,FALSE)</f>
        <v>FR552120222</v>
      </c>
      <c r="D2498" s="6" t="s">
        <v>776</v>
      </c>
      <c r="E2498" s="42" t="str">
        <f t="shared" si="39"/>
        <v>31.12.2016</v>
      </c>
      <c r="F2498">
        <v>2016</v>
      </c>
      <c r="O2498" s="244"/>
      <c r="T2498" s="244"/>
      <c r="X2498" s="244"/>
      <c r="AJ2498" s="244"/>
      <c r="AP2498" s="244"/>
      <c r="AY2498" s="244"/>
      <c r="AZ2498" s="218"/>
      <c r="BB2498" s="252"/>
      <c r="BG2498" s="9"/>
      <c r="BI2498" t="s">
        <v>3146</v>
      </c>
    </row>
    <row r="2499" spans="1:83" x14ac:dyDescent="0.25">
      <c r="A2499" s="51" t="s">
        <v>658</v>
      </c>
      <c r="B2499" s="9" t="s">
        <v>775</v>
      </c>
      <c r="C2499" s="9" t="str">
        <f>VLOOKUP(Tabelle1[[#This Row],[bank_name]],list_all_banks!$B$1:$C$691,2,FALSE)</f>
        <v>FR552120222</v>
      </c>
      <c r="D2499" s="6" t="s">
        <v>776</v>
      </c>
      <c r="E2499" s="42" t="str">
        <f t="shared" si="39"/>
        <v>31.12.2016</v>
      </c>
      <c r="F2499" s="9">
        <v>2016</v>
      </c>
      <c r="O2499" s="244"/>
      <c r="T2499" s="244"/>
      <c r="X2499" s="244"/>
      <c r="AJ2499" s="244"/>
      <c r="AP2499" s="244"/>
      <c r="AY2499" s="244"/>
      <c r="AZ2499" s="218"/>
      <c r="BB2499" s="252"/>
      <c r="BG2499" s="9"/>
      <c r="BI2499" t="s">
        <v>3146</v>
      </c>
    </row>
    <row r="2500" spans="1:83" x14ac:dyDescent="0.25">
      <c r="A2500" s="23" t="s">
        <v>658</v>
      </c>
      <c r="B2500" t="s">
        <v>775</v>
      </c>
      <c r="C2500" t="str">
        <f>VLOOKUP(Tabelle1[[#This Row],[bank_name]],list_all_banks!$B$1:$C$691,2,FALSE)</f>
        <v>FR552120222</v>
      </c>
      <c r="D2500" s="6" t="s">
        <v>776</v>
      </c>
      <c r="E2500" s="42" t="str">
        <f t="shared" si="39"/>
        <v>31.12.2016</v>
      </c>
      <c r="F2500">
        <v>2016</v>
      </c>
      <c r="O2500" s="244"/>
      <c r="T2500" s="244"/>
      <c r="X2500" s="244"/>
      <c r="AJ2500" s="244"/>
      <c r="AP2500" s="244"/>
      <c r="AY2500" s="244"/>
      <c r="AZ2500" s="218"/>
      <c r="BB2500" s="252"/>
      <c r="BG2500" s="9"/>
      <c r="BI2500" t="s">
        <v>3146</v>
      </c>
    </row>
    <row r="2501" spans="1:83" x14ac:dyDescent="0.25">
      <c r="A2501" s="51" t="s">
        <v>658</v>
      </c>
      <c r="B2501" s="9" t="s">
        <v>775</v>
      </c>
      <c r="C2501" s="9" t="str">
        <f>VLOOKUP(Tabelle1[[#This Row],[bank_name]],list_all_banks!$B$1:$C$691,2,FALSE)</f>
        <v>FR552120222</v>
      </c>
      <c r="D2501" s="6" t="s">
        <v>776</v>
      </c>
      <c r="E2501" s="42" t="str">
        <f t="shared" si="39"/>
        <v>31.12.2016</v>
      </c>
      <c r="F2501" s="9">
        <v>2016</v>
      </c>
      <c r="O2501" s="244"/>
      <c r="T2501" s="244"/>
      <c r="X2501" s="244"/>
      <c r="AJ2501" s="244"/>
      <c r="AP2501" s="244"/>
      <c r="AY2501" s="244"/>
      <c r="AZ2501" s="218"/>
      <c r="BB2501" s="252"/>
      <c r="BG2501" s="9"/>
      <c r="BI2501" t="s">
        <v>3146</v>
      </c>
    </row>
    <row r="2502" spans="1:83" x14ac:dyDescent="0.25">
      <c r="A2502" s="51" t="s">
        <v>658</v>
      </c>
      <c r="B2502" s="9" t="s">
        <v>775</v>
      </c>
      <c r="C2502" s="9" t="str">
        <f>VLOOKUP(Tabelle1[[#This Row],[bank_name]],list_all_banks!$B$1:$C$691,2,FALSE)</f>
        <v>FR552120222</v>
      </c>
      <c r="D2502" s="6" t="s">
        <v>776</v>
      </c>
      <c r="E2502" s="42" t="str">
        <f t="shared" si="39"/>
        <v>31.12.2016</v>
      </c>
      <c r="F2502" s="9">
        <v>2016</v>
      </c>
      <c r="O2502" s="244"/>
      <c r="T2502" s="244"/>
      <c r="X2502" s="244"/>
      <c r="AJ2502" s="244"/>
      <c r="AP2502" s="244"/>
      <c r="AY2502" s="244"/>
      <c r="AZ2502" s="218"/>
      <c r="BB2502" s="252"/>
      <c r="BG2502" s="9"/>
      <c r="BI2502" t="s">
        <v>3146</v>
      </c>
    </row>
    <row r="2503" spans="1:83" s="9" customFormat="1" x14ac:dyDescent="0.25">
      <c r="A2503" s="23" t="s">
        <v>658</v>
      </c>
      <c r="B2503" t="s">
        <v>775</v>
      </c>
      <c r="C2503" t="str">
        <f>VLOOKUP(Tabelle1[[#This Row],[bank_name]],list_all_banks!$B$1:$C$691,2,FALSE)</f>
        <v>FR552120222</v>
      </c>
      <c r="D2503" s="6" t="s">
        <v>776</v>
      </c>
      <c r="E2503" s="42" t="str">
        <f t="shared" si="39"/>
        <v>31.12.2016</v>
      </c>
      <c r="F2503">
        <v>2016</v>
      </c>
      <c r="O2503" s="244"/>
      <c r="T2503" s="244"/>
      <c r="X2503" s="244"/>
      <c r="AJ2503" s="244"/>
      <c r="AP2503" s="244"/>
      <c r="AY2503" s="244"/>
      <c r="AZ2503" s="218"/>
      <c r="BB2503" s="252"/>
      <c r="BH2503" s="6"/>
      <c r="BI2503" t="s">
        <v>3146</v>
      </c>
    </row>
    <row r="2504" spans="1:83" x14ac:dyDescent="0.25">
      <c r="A2504" s="51" t="s">
        <v>658</v>
      </c>
      <c r="B2504" s="9" t="s">
        <v>775</v>
      </c>
      <c r="C2504" s="9" t="str">
        <f>VLOOKUP(Tabelle1[[#This Row],[bank_name]],list_all_banks!$B$1:$C$691,2,FALSE)</f>
        <v>FR552120222</v>
      </c>
      <c r="D2504" s="6" t="s">
        <v>776</v>
      </c>
      <c r="E2504" s="42" t="str">
        <f t="shared" si="39"/>
        <v>31.12.2016</v>
      </c>
      <c r="F2504" s="9">
        <v>2016</v>
      </c>
      <c r="O2504" s="244"/>
      <c r="T2504" s="244"/>
      <c r="X2504" s="244"/>
      <c r="AJ2504" s="244"/>
      <c r="AP2504" s="244"/>
      <c r="AY2504" s="244"/>
      <c r="AZ2504" s="218"/>
      <c r="BB2504" s="252"/>
      <c r="BG2504" s="9"/>
      <c r="BI2504" t="s">
        <v>3146</v>
      </c>
    </row>
    <row r="2505" spans="1:83" x14ac:dyDescent="0.25">
      <c r="A2505" s="23" t="s">
        <v>658</v>
      </c>
      <c r="B2505" t="s">
        <v>775</v>
      </c>
      <c r="C2505" t="str">
        <f>VLOOKUP(Tabelle1[[#This Row],[bank_name]],list_all_banks!$B$1:$C$691,2,FALSE)</f>
        <v>FR552120222</v>
      </c>
      <c r="D2505" s="6" t="s">
        <v>776</v>
      </c>
      <c r="E2505" s="42" t="str">
        <f t="shared" si="39"/>
        <v>31.12.2016</v>
      </c>
      <c r="F2505">
        <v>2016</v>
      </c>
      <c r="O2505" s="244"/>
      <c r="T2505" s="244"/>
      <c r="X2505" s="244"/>
      <c r="AJ2505" s="244"/>
      <c r="AP2505" s="244"/>
      <c r="AY2505" s="244"/>
      <c r="AZ2505" s="218"/>
      <c r="BB2505" s="252"/>
      <c r="BG2505" s="9"/>
      <c r="BI2505" t="s">
        <v>3146</v>
      </c>
    </row>
    <row r="2506" spans="1:83" x14ac:dyDescent="0.25">
      <c r="A2506" s="51" t="s">
        <v>658</v>
      </c>
      <c r="B2506" s="9" t="s">
        <v>775</v>
      </c>
      <c r="C2506" s="9" t="str">
        <f>VLOOKUP(Tabelle1[[#This Row],[bank_name]],list_all_banks!$B$1:$C$691,2,FALSE)</f>
        <v>FR552120222</v>
      </c>
      <c r="D2506" s="6" t="s">
        <v>776</v>
      </c>
      <c r="E2506" s="42" t="str">
        <f t="shared" si="39"/>
        <v>31.12.2016</v>
      </c>
      <c r="F2506" s="9">
        <v>2016</v>
      </c>
      <c r="O2506" s="244"/>
      <c r="T2506" s="244"/>
      <c r="X2506" s="244"/>
      <c r="AJ2506" s="244"/>
      <c r="AP2506" s="244"/>
      <c r="AY2506" s="244"/>
      <c r="AZ2506" s="218"/>
      <c r="BB2506" s="252"/>
      <c r="BG2506" s="9"/>
      <c r="BI2506" t="s">
        <v>3146</v>
      </c>
    </row>
    <row r="2507" spans="1:83" x14ac:dyDescent="0.25">
      <c r="A2507" s="23" t="s">
        <v>658</v>
      </c>
      <c r="B2507" t="s">
        <v>775</v>
      </c>
      <c r="C2507" t="str">
        <f>VLOOKUP(Tabelle1[[#This Row],[bank_name]],list_all_banks!$B$1:$C$691,2,FALSE)</f>
        <v>FR552120222</v>
      </c>
      <c r="D2507" s="6" t="s">
        <v>776</v>
      </c>
      <c r="E2507" s="42" t="str">
        <f t="shared" si="39"/>
        <v>31.12.2016</v>
      </c>
      <c r="F2507">
        <v>2016</v>
      </c>
      <c r="O2507" s="244"/>
      <c r="T2507" s="244"/>
      <c r="X2507" s="244"/>
      <c r="AJ2507" s="244"/>
      <c r="AP2507" s="244"/>
      <c r="AY2507" s="244"/>
      <c r="AZ2507" s="218"/>
      <c r="BB2507" s="252"/>
      <c r="BG2507" s="9"/>
      <c r="BI2507" t="s">
        <v>3146</v>
      </c>
    </row>
    <row r="2508" spans="1:83" x14ac:dyDescent="0.25">
      <c r="A2508" s="51" t="s">
        <v>658</v>
      </c>
      <c r="B2508" s="9" t="s">
        <v>775</v>
      </c>
      <c r="C2508" s="9" t="str">
        <f>VLOOKUP(Tabelle1[[#This Row],[bank_name]],list_all_banks!$B$1:$C$691,2,FALSE)</f>
        <v>FR552120222</v>
      </c>
      <c r="D2508" s="6" t="s">
        <v>776</v>
      </c>
      <c r="E2508" s="42" t="str">
        <f t="shared" si="39"/>
        <v>31.12.2016</v>
      </c>
      <c r="F2508" s="9">
        <v>2016</v>
      </c>
      <c r="O2508" s="244"/>
      <c r="T2508" s="244"/>
      <c r="X2508" s="244"/>
      <c r="AJ2508" s="244"/>
      <c r="AP2508" s="244"/>
      <c r="AY2508" s="244"/>
      <c r="AZ2508" s="218"/>
      <c r="BB2508" s="252"/>
      <c r="BG2508" s="9"/>
      <c r="BI2508" t="s">
        <v>3146</v>
      </c>
    </row>
    <row r="2509" spans="1:83" x14ac:dyDescent="0.25">
      <c r="A2509" s="51" t="s">
        <v>658</v>
      </c>
      <c r="B2509" s="9" t="s">
        <v>775</v>
      </c>
      <c r="C2509" s="9" t="str">
        <f>VLOOKUP(Tabelle1[[#This Row],[bank_name]],list_all_banks!$B$1:$C$691,2,FALSE)</f>
        <v>FR552120222</v>
      </c>
      <c r="D2509" s="6" t="s">
        <v>776</v>
      </c>
      <c r="E2509" s="42" t="str">
        <f t="shared" si="39"/>
        <v>31.12.2016</v>
      </c>
      <c r="F2509" s="9">
        <v>2016</v>
      </c>
      <c r="O2509" s="244"/>
      <c r="T2509" s="244"/>
      <c r="X2509" s="244"/>
      <c r="AJ2509" s="244"/>
      <c r="AP2509" s="244"/>
      <c r="AY2509" s="244"/>
      <c r="AZ2509" s="218"/>
      <c r="BB2509" s="252"/>
      <c r="BG2509" s="9"/>
      <c r="BI2509" t="s">
        <v>3146</v>
      </c>
    </row>
    <row r="2510" spans="1:83" s="44" customFormat="1" ht="15.75" thickBot="1" x14ac:dyDescent="0.3">
      <c r="A2510" s="23" t="s">
        <v>658</v>
      </c>
      <c r="B2510" t="s">
        <v>775</v>
      </c>
      <c r="C2510" t="str">
        <f>VLOOKUP(Tabelle1[[#This Row],[bank_name]],list_all_banks!$B$1:$C$691,2,FALSE)</f>
        <v>FR552120222</v>
      </c>
      <c r="D2510" s="6" t="s">
        <v>776</v>
      </c>
      <c r="E2510" s="42" t="str">
        <f t="shared" si="39"/>
        <v>31.12.2016</v>
      </c>
      <c r="F2510">
        <v>2016</v>
      </c>
      <c r="G2510" s="9"/>
      <c r="H2510" s="9"/>
      <c r="I2510" s="9"/>
      <c r="J2510" s="9"/>
      <c r="K2510" s="9"/>
      <c r="L2510" s="9"/>
      <c r="M2510" s="9"/>
      <c r="N2510" s="9"/>
      <c r="O2510" s="77"/>
      <c r="P2510" s="9"/>
      <c r="Q2510" s="9"/>
      <c r="R2510" s="9"/>
      <c r="S2510" s="9"/>
      <c r="T2510" s="77"/>
      <c r="U2510" s="9"/>
      <c r="V2510" s="9"/>
      <c r="W2510" s="9"/>
      <c r="X2510" s="77"/>
      <c r="Y2510" s="9"/>
      <c r="Z2510" s="9"/>
      <c r="AA2510" s="9"/>
      <c r="AB2510" s="9"/>
      <c r="AC2510" s="9"/>
      <c r="AD2510" s="9"/>
      <c r="AE2510" s="9"/>
      <c r="AF2510" s="9"/>
      <c r="AG2510" s="9"/>
      <c r="AH2510" s="9"/>
      <c r="AI2510" s="9"/>
      <c r="AJ2510" s="77"/>
      <c r="AK2510" s="9"/>
      <c r="AL2510" s="9"/>
      <c r="AM2510" s="9"/>
      <c r="AN2510" s="9"/>
      <c r="AO2510" s="9"/>
      <c r="AP2510" s="77"/>
      <c r="AQ2510" s="9"/>
      <c r="AR2510" s="9"/>
      <c r="AS2510" s="9"/>
      <c r="AT2510" s="9"/>
      <c r="AU2510" s="9"/>
      <c r="AV2510" s="9"/>
      <c r="AW2510" s="9"/>
      <c r="AX2510" s="9"/>
      <c r="AY2510" s="77"/>
      <c r="AZ2510" s="79"/>
      <c r="BA2510" s="9"/>
      <c r="BB2510" s="254"/>
      <c r="BC2510" s="9"/>
      <c r="BD2510" s="9"/>
      <c r="BE2510" s="9"/>
      <c r="BF2510" s="9"/>
      <c r="BG2510" s="9"/>
      <c r="BH2510" s="6"/>
      <c r="BI2510" s="9" t="s">
        <v>3146</v>
      </c>
      <c r="BJ2510" s="9"/>
      <c r="BK2510" s="9"/>
      <c r="BL2510" s="9"/>
      <c r="BM2510" s="9"/>
      <c r="BN2510" s="9"/>
      <c r="BO2510" s="9"/>
      <c r="BP2510" s="9"/>
      <c r="BQ2510" s="9"/>
      <c r="BR2510" s="9"/>
      <c r="BS2510" s="9"/>
      <c r="BT2510" s="9"/>
      <c r="BU2510" s="9"/>
      <c r="BV2510" s="9"/>
      <c r="BW2510" s="9"/>
      <c r="BX2510" s="9"/>
      <c r="BY2510" s="9"/>
      <c r="BZ2510" s="9"/>
      <c r="CA2510" s="9"/>
      <c r="CB2510" s="9"/>
      <c r="CC2510" s="9"/>
      <c r="CD2510" s="9"/>
      <c r="CE2510" s="9"/>
    </row>
    <row r="2511" spans="1:83" x14ac:dyDescent="0.25">
      <c r="A2511" s="23" t="s">
        <v>658</v>
      </c>
      <c r="B2511" t="s">
        <v>775</v>
      </c>
      <c r="C2511" t="str">
        <f>VLOOKUP(Tabelle1[[#This Row],[bank_name]],list_all_banks!$B$1:$C$691,2,FALSE)</f>
        <v>FR552120222</v>
      </c>
      <c r="D2511" s="6" t="s">
        <v>776</v>
      </c>
      <c r="E2511" s="42" t="str">
        <f t="shared" si="39"/>
        <v>31.12.2016</v>
      </c>
      <c r="F2511">
        <v>2016</v>
      </c>
      <c r="O2511" s="75"/>
      <c r="T2511" s="75"/>
      <c r="X2511" s="75"/>
      <c r="AJ2511" s="75"/>
      <c r="AP2511" s="75"/>
      <c r="AY2511" s="75"/>
      <c r="AZ2511" s="230"/>
      <c r="BB2511" s="253"/>
      <c r="BG2511" s="9"/>
      <c r="BI2511" t="s">
        <v>3146</v>
      </c>
    </row>
    <row r="2512" spans="1:83" x14ac:dyDescent="0.25">
      <c r="A2512" s="23" t="s">
        <v>658</v>
      </c>
      <c r="B2512" t="s">
        <v>775</v>
      </c>
      <c r="C2512" t="str">
        <f>VLOOKUP(Tabelle1[[#This Row],[bank_name]],list_all_banks!$B$1:$C$691,2,FALSE)</f>
        <v>FR552120222</v>
      </c>
      <c r="D2512" s="6" t="s">
        <v>776</v>
      </c>
      <c r="E2512" s="42" t="str">
        <f t="shared" si="39"/>
        <v>31.12.2016</v>
      </c>
      <c r="F2512">
        <v>2016</v>
      </c>
      <c r="O2512" s="244"/>
      <c r="T2512" s="244"/>
      <c r="X2512" s="244"/>
      <c r="AJ2512" s="244"/>
      <c r="AP2512" s="244"/>
      <c r="AY2512" s="244"/>
      <c r="AZ2512" s="218"/>
      <c r="BB2512" s="252"/>
      <c r="BG2512" s="9"/>
      <c r="BI2512" t="s">
        <v>3146</v>
      </c>
    </row>
    <row r="2513" spans="1:91" x14ac:dyDescent="0.25">
      <c r="A2513" s="23" t="s">
        <v>658</v>
      </c>
      <c r="B2513" t="s">
        <v>775</v>
      </c>
      <c r="C2513" t="str">
        <f>VLOOKUP(Tabelle1[[#This Row],[bank_name]],list_all_banks!$B$1:$C$691,2,FALSE)</f>
        <v>FR552120222</v>
      </c>
      <c r="D2513" s="6" t="s">
        <v>776</v>
      </c>
      <c r="E2513" s="42" t="str">
        <f t="shared" si="39"/>
        <v>31.12.2016</v>
      </c>
      <c r="F2513">
        <v>2016</v>
      </c>
      <c r="O2513" s="244"/>
      <c r="T2513" s="244"/>
      <c r="X2513" s="244"/>
      <c r="AJ2513" s="244"/>
      <c r="AP2513" s="244"/>
      <c r="AY2513" s="244"/>
      <c r="AZ2513" s="218"/>
      <c r="BB2513" s="252"/>
      <c r="BG2513" s="9"/>
      <c r="BI2513" t="s">
        <v>3146</v>
      </c>
    </row>
    <row r="2514" spans="1:91" x14ac:dyDescent="0.25">
      <c r="A2514" s="23" t="s">
        <v>658</v>
      </c>
      <c r="B2514" t="s">
        <v>775</v>
      </c>
      <c r="C2514" t="str">
        <f>VLOOKUP(Tabelle1[[#This Row],[bank_name]],list_all_banks!$B$1:$C$691,2,FALSE)</f>
        <v>FR552120222</v>
      </c>
      <c r="D2514" s="6" t="s">
        <v>776</v>
      </c>
      <c r="E2514" s="42" t="str">
        <f t="shared" si="39"/>
        <v>31.12.2016</v>
      </c>
      <c r="F2514">
        <v>2016</v>
      </c>
      <c r="O2514" s="244"/>
      <c r="T2514" s="244"/>
      <c r="X2514" s="244"/>
      <c r="AJ2514" s="244"/>
      <c r="AP2514" s="244"/>
      <c r="AY2514" s="244"/>
      <c r="AZ2514" s="218"/>
      <c r="BB2514" s="252"/>
      <c r="BG2514" s="9"/>
      <c r="BI2514" t="s">
        <v>3146</v>
      </c>
    </row>
    <row r="2515" spans="1:91" s="44" customFormat="1" ht="15.75" thickBot="1" x14ac:dyDescent="0.3">
      <c r="A2515" s="23" t="s">
        <v>658</v>
      </c>
      <c r="B2515" t="s">
        <v>775</v>
      </c>
      <c r="C2515" t="str">
        <f>VLOOKUP(Tabelle1[[#This Row],[bank_name]],list_all_banks!$B$1:$C$691,2,FALSE)</f>
        <v>FR552120222</v>
      </c>
      <c r="D2515" s="6" t="s">
        <v>776</v>
      </c>
      <c r="E2515" s="42" t="str">
        <f t="shared" si="39"/>
        <v>31.12.2016</v>
      </c>
      <c r="F2515">
        <v>2016</v>
      </c>
      <c r="G2515" s="9"/>
      <c r="H2515" s="9"/>
      <c r="I2515" s="9"/>
      <c r="J2515" s="9"/>
      <c r="K2515" s="9"/>
      <c r="L2515" s="9"/>
      <c r="M2515" s="9"/>
      <c r="N2515" s="9"/>
      <c r="O2515" s="77"/>
      <c r="P2515" s="9"/>
      <c r="Q2515" s="9"/>
      <c r="R2515" s="9"/>
      <c r="S2515" s="9"/>
      <c r="T2515" s="77"/>
      <c r="U2515" s="9"/>
      <c r="V2515" s="9"/>
      <c r="W2515" s="9"/>
      <c r="X2515" s="77"/>
      <c r="Y2515" s="9"/>
      <c r="Z2515" s="9"/>
      <c r="AA2515" s="9"/>
      <c r="AB2515" s="9"/>
      <c r="AC2515" s="9"/>
      <c r="AD2515" s="9"/>
      <c r="AE2515" s="9"/>
      <c r="AF2515" s="9"/>
      <c r="AG2515" s="9"/>
      <c r="AH2515" s="9"/>
      <c r="AI2515" s="9"/>
      <c r="AJ2515" s="77"/>
      <c r="AK2515" s="9"/>
      <c r="AL2515" s="9"/>
      <c r="AM2515" s="9"/>
      <c r="AN2515" s="9"/>
      <c r="AO2515" s="9"/>
      <c r="AP2515" s="77"/>
      <c r="AQ2515" s="9"/>
      <c r="AR2515" s="9"/>
      <c r="AS2515" s="9"/>
      <c r="AT2515" s="9"/>
      <c r="AU2515" s="9"/>
      <c r="AV2515" s="9"/>
      <c r="AW2515" s="9"/>
      <c r="AX2515" s="9"/>
      <c r="AY2515" s="77"/>
      <c r="AZ2515" s="79"/>
      <c r="BA2515" s="9"/>
      <c r="BB2515" s="254"/>
      <c r="BC2515" s="9"/>
      <c r="BD2515" s="9"/>
      <c r="BE2515" s="9"/>
      <c r="BF2515" s="9"/>
      <c r="BG2515" s="9"/>
      <c r="BH2515" s="6"/>
      <c r="BI2515" s="9" t="s">
        <v>3146</v>
      </c>
      <c r="BJ2515" s="9"/>
      <c r="BK2515" s="9"/>
      <c r="BL2515" s="9"/>
      <c r="BM2515" s="9"/>
      <c r="BN2515" s="9"/>
      <c r="BO2515" s="9"/>
      <c r="BP2515" s="9"/>
      <c r="BQ2515" s="9"/>
      <c r="BR2515" s="9"/>
      <c r="BS2515" s="9"/>
      <c r="BT2515" s="9"/>
      <c r="BU2515" s="9"/>
      <c r="BV2515" s="9"/>
      <c r="BW2515" s="9"/>
      <c r="BX2515" s="9"/>
      <c r="BY2515" s="9"/>
      <c r="BZ2515" s="9"/>
      <c r="CA2515" s="9"/>
      <c r="CB2515" s="9"/>
      <c r="CC2515" s="9"/>
      <c r="CD2515" s="9"/>
      <c r="CE2515" s="9"/>
      <c r="CF2515" s="9"/>
      <c r="CG2515" s="9"/>
      <c r="CH2515" s="9"/>
      <c r="CI2515" s="9"/>
    </row>
    <row r="2516" spans="1:91" x14ac:dyDescent="0.25">
      <c r="A2516" s="23" t="s">
        <v>658</v>
      </c>
      <c r="B2516" t="s">
        <v>775</v>
      </c>
      <c r="C2516" t="str">
        <f>VLOOKUP(Tabelle1[[#This Row],[bank_name]],list_all_banks!$B$1:$C$691,2,FALSE)</f>
        <v>FR552120222</v>
      </c>
      <c r="D2516" s="6" t="s">
        <v>776</v>
      </c>
      <c r="E2516" s="42" t="str">
        <f t="shared" si="39"/>
        <v>31.12.2016</v>
      </c>
      <c r="F2516">
        <v>2016</v>
      </c>
      <c r="O2516" s="75"/>
      <c r="T2516" s="75"/>
      <c r="X2516" s="75"/>
      <c r="AJ2516" s="75"/>
      <c r="AP2516" s="75"/>
      <c r="AY2516" s="75"/>
      <c r="AZ2516" s="230"/>
      <c r="BB2516" s="253"/>
      <c r="BG2516" s="9"/>
      <c r="BI2516" t="s">
        <v>3146</v>
      </c>
    </row>
    <row r="2517" spans="1:91" x14ac:dyDescent="0.25">
      <c r="A2517" s="51" t="s">
        <v>658</v>
      </c>
      <c r="B2517" s="9" t="s">
        <v>775</v>
      </c>
      <c r="C2517" s="9" t="str">
        <f>VLOOKUP(Tabelle1[[#This Row],[bank_name]],list_all_banks!$B$1:$C$691,2,FALSE)</f>
        <v>FR552120222</v>
      </c>
      <c r="D2517" s="6" t="s">
        <v>776</v>
      </c>
      <c r="E2517" s="42" t="str">
        <f t="shared" si="39"/>
        <v>31.12.2016</v>
      </c>
      <c r="F2517" s="9">
        <v>2016</v>
      </c>
      <c r="O2517" s="244"/>
      <c r="T2517" s="244"/>
      <c r="X2517" s="244"/>
      <c r="AJ2517" s="244"/>
      <c r="AP2517" s="244"/>
      <c r="AY2517" s="244"/>
      <c r="AZ2517" s="218"/>
      <c r="BB2517" s="252"/>
      <c r="BG2517" s="9"/>
      <c r="BI2517" t="s">
        <v>3146</v>
      </c>
    </row>
    <row r="2518" spans="1:91" x14ac:dyDescent="0.25">
      <c r="A2518" s="23" t="s">
        <v>658</v>
      </c>
      <c r="B2518" t="s">
        <v>775</v>
      </c>
      <c r="C2518" t="str">
        <f>VLOOKUP(Tabelle1[[#This Row],[bank_name]],list_all_banks!$B$1:$C$691,2,FALSE)</f>
        <v>FR552120222</v>
      </c>
      <c r="D2518" s="6" t="s">
        <v>776</v>
      </c>
      <c r="E2518" s="42" t="str">
        <f t="shared" si="39"/>
        <v>31.12.2016</v>
      </c>
      <c r="F2518">
        <v>2016</v>
      </c>
      <c r="O2518" s="244"/>
      <c r="T2518" s="244"/>
      <c r="X2518" s="244"/>
      <c r="AJ2518" s="244"/>
      <c r="AP2518" s="244"/>
      <c r="AY2518" s="244"/>
      <c r="AZ2518" s="218"/>
      <c r="BB2518" s="252"/>
      <c r="BG2518" s="9"/>
      <c r="BI2518" t="s">
        <v>3146</v>
      </c>
    </row>
    <row r="2519" spans="1:91" s="44" customFormat="1" ht="15.75" thickBot="1" x14ac:dyDescent="0.3">
      <c r="A2519" s="23" t="s">
        <v>658</v>
      </c>
      <c r="B2519" t="s">
        <v>775</v>
      </c>
      <c r="C2519" t="str">
        <f>VLOOKUP(Tabelle1[[#This Row],[bank_name]],list_all_banks!$B$1:$C$691,2,FALSE)</f>
        <v>FR552120222</v>
      </c>
      <c r="D2519" s="6" t="s">
        <v>776</v>
      </c>
      <c r="E2519" s="42" t="str">
        <f t="shared" si="39"/>
        <v>31.12.2016</v>
      </c>
      <c r="F2519">
        <v>2016</v>
      </c>
      <c r="G2519" s="9"/>
      <c r="H2519" s="9"/>
      <c r="I2519" s="9"/>
      <c r="J2519" s="9"/>
      <c r="K2519" s="9"/>
      <c r="L2519" s="9"/>
      <c r="M2519" s="9"/>
      <c r="N2519" s="9"/>
      <c r="O2519" s="77"/>
      <c r="P2519" s="9"/>
      <c r="Q2519" s="9"/>
      <c r="R2519" s="9"/>
      <c r="S2519" s="9"/>
      <c r="T2519" s="77"/>
      <c r="U2519" s="9"/>
      <c r="V2519" s="9"/>
      <c r="W2519" s="9"/>
      <c r="X2519" s="77"/>
      <c r="Y2519" s="9"/>
      <c r="Z2519" s="9"/>
      <c r="AA2519" s="9"/>
      <c r="AB2519" s="9"/>
      <c r="AC2519" s="9"/>
      <c r="AD2519" s="9"/>
      <c r="AE2519" s="9"/>
      <c r="AF2519" s="9"/>
      <c r="AG2519" s="9"/>
      <c r="AH2519" s="9"/>
      <c r="AI2519" s="9"/>
      <c r="AJ2519" s="77"/>
      <c r="AK2519" s="9"/>
      <c r="AL2519" s="9"/>
      <c r="AM2519" s="9"/>
      <c r="AN2519" s="9"/>
      <c r="AO2519" s="9"/>
      <c r="AP2519" s="77"/>
      <c r="AQ2519" s="9"/>
      <c r="AR2519" s="9"/>
      <c r="AS2519" s="9"/>
      <c r="AT2519" s="9"/>
      <c r="AU2519" s="9"/>
      <c r="AV2519" s="9"/>
      <c r="AW2519" s="9"/>
      <c r="AX2519" s="9"/>
      <c r="AY2519" s="77"/>
      <c r="AZ2519" s="79"/>
      <c r="BA2519" s="9"/>
      <c r="BB2519" s="254"/>
      <c r="BC2519" s="9"/>
      <c r="BD2519" s="9"/>
      <c r="BE2519" s="9"/>
      <c r="BF2519" s="9"/>
      <c r="BG2519" s="9"/>
      <c r="BH2519" s="6"/>
      <c r="BI2519" s="9" t="s">
        <v>3146</v>
      </c>
      <c r="BJ2519" s="9"/>
      <c r="BK2519" s="9"/>
      <c r="BL2519" s="9"/>
      <c r="BM2519" s="9"/>
      <c r="BN2519" s="9"/>
      <c r="BO2519" s="9"/>
      <c r="BP2519" s="9"/>
      <c r="BQ2519" s="9"/>
      <c r="BR2519" s="9"/>
      <c r="BS2519" s="9"/>
      <c r="BT2519" s="9"/>
      <c r="BU2519" s="9"/>
      <c r="BV2519" s="9"/>
      <c r="BW2519" s="9"/>
      <c r="BX2519" s="9"/>
      <c r="BY2519" s="9"/>
      <c r="BZ2519" s="9"/>
      <c r="CA2519" s="9"/>
      <c r="CB2519" s="9"/>
      <c r="CC2519" s="9"/>
      <c r="CD2519" s="9"/>
      <c r="CE2519" s="9"/>
      <c r="CF2519" s="9"/>
      <c r="CG2519" s="9"/>
      <c r="CH2519" s="9"/>
      <c r="CI2519" s="9"/>
      <c r="CJ2519" s="9"/>
      <c r="CK2519" s="9"/>
      <c r="CL2519" s="9"/>
      <c r="CM2519" s="9"/>
    </row>
    <row r="2520" spans="1:91" x14ac:dyDescent="0.25">
      <c r="A2520" s="23" t="s">
        <v>658</v>
      </c>
      <c r="B2520" t="s">
        <v>775</v>
      </c>
      <c r="C2520" t="str">
        <f>VLOOKUP(Tabelle1[[#This Row],[bank_name]],list_all_banks!$B$1:$C$691,2,FALSE)</f>
        <v>FR552120222</v>
      </c>
      <c r="D2520" s="6" t="s">
        <v>776</v>
      </c>
      <c r="E2520" s="42" t="str">
        <f t="shared" si="39"/>
        <v>31.12.2016</v>
      </c>
      <c r="F2520">
        <v>2016</v>
      </c>
      <c r="O2520" s="75"/>
      <c r="T2520" s="75"/>
      <c r="X2520" s="75"/>
      <c r="AJ2520" s="75"/>
      <c r="AP2520" s="75"/>
      <c r="AY2520" s="75"/>
      <c r="AZ2520" s="230"/>
      <c r="BB2520" s="253"/>
      <c r="BG2520" s="9"/>
      <c r="BI2520" t="s">
        <v>3146</v>
      </c>
    </row>
    <row r="2521" spans="1:91" x14ac:dyDescent="0.25">
      <c r="A2521" s="23" t="s">
        <v>658</v>
      </c>
      <c r="B2521" t="s">
        <v>775</v>
      </c>
      <c r="C2521" t="str">
        <f>VLOOKUP(Tabelle1[[#This Row],[bank_name]],list_all_banks!$B$1:$C$691,2,FALSE)</f>
        <v>FR552120222</v>
      </c>
      <c r="D2521" s="6" t="s">
        <v>776</v>
      </c>
      <c r="E2521" s="42" t="str">
        <f t="shared" si="39"/>
        <v>31.12.2016</v>
      </c>
      <c r="F2521">
        <v>2016</v>
      </c>
      <c r="O2521" s="244"/>
      <c r="T2521" s="244"/>
      <c r="X2521" s="244"/>
      <c r="AJ2521" s="244"/>
      <c r="AP2521" s="244"/>
      <c r="AY2521" s="244"/>
      <c r="AZ2521" s="218"/>
      <c r="BB2521" s="252"/>
      <c r="BG2521" s="9"/>
      <c r="BI2521" t="s">
        <v>3146</v>
      </c>
    </row>
    <row r="2522" spans="1:91" x14ac:dyDescent="0.25">
      <c r="A2522" s="23" t="s">
        <v>658</v>
      </c>
      <c r="B2522" t="s">
        <v>775</v>
      </c>
      <c r="C2522" t="str">
        <f>VLOOKUP(Tabelle1[[#This Row],[bank_name]],list_all_banks!$B$1:$C$691,2,FALSE)</f>
        <v>FR552120222</v>
      </c>
      <c r="D2522" s="6" t="s">
        <v>776</v>
      </c>
      <c r="E2522" s="42" t="str">
        <f t="shared" si="39"/>
        <v>31.12.2016</v>
      </c>
      <c r="F2522">
        <v>2016</v>
      </c>
      <c r="O2522" s="244"/>
      <c r="T2522" s="244"/>
      <c r="X2522" s="244"/>
      <c r="AJ2522" s="244"/>
      <c r="AP2522" s="244"/>
      <c r="AY2522" s="244"/>
      <c r="AZ2522" s="218"/>
      <c r="BB2522" s="252"/>
      <c r="BG2522" s="9"/>
      <c r="BI2522" t="s">
        <v>3146</v>
      </c>
    </row>
    <row r="2523" spans="1:91" s="44" customFormat="1" ht="15.75" thickBot="1" x14ac:dyDescent="0.3">
      <c r="A2523" s="51" t="s">
        <v>658</v>
      </c>
      <c r="B2523" s="9" t="s">
        <v>775</v>
      </c>
      <c r="C2523" s="9" t="str">
        <f>VLOOKUP(Tabelle1[[#This Row],[bank_name]],list_all_banks!$B$1:$C$691,2,FALSE)</f>
        <v>FR552120222</v>
      </c>
      <c r="D2523" s="6" t="s">
        <v>776</v>
      </c>
      <c r="E2523" s="42" t="str">
        <f t="shared" si="39"/>
        <v>31.12.2016</v>
      </c>
      <c r="F2523" s="9">
        <v>2016</v>
      </c>
      <c r="G2523" s="9"/>
      <c r="H2523" s="9"/>
      <c r="I2523" s="9"/>
      <c r="J2523" s="9"/>
      <c r="K2523" s="9"/>
      <c r="L2523" s="9"/>
      <c r="M2523" s="9"/>
      <c r="N2523" s="9"/>
      <c r="O2523" s="77"/>
      <c r="P2523" s="9"/>
      <c r="Q2523" s="9"/>
      <c r="R2523" s="9"/>
      <c r="S2523" s="9"/>
      <c r="T2523" s="77"/>
      <c r="U2523" s="9"/>
      <c r="V2523" s="9"/>
      <c r="W2523" s="9"/>
      <c r="X2523" s="77"/>
      <c r="Y2523" s="9"/>
      <c r="Z2523" s="9"/>
      <c r="AA2523" s="9"/>
      <c r="AB2523" s="9"/>
      <c r="AC2523" s="9"/>
      <c r="AD2523" s="9"/>
      <c r="AE2523" s="9"/>
      <c r="AF2523" s="9"/>
      <c r="AG2523" s="9"/>
      <c r="AH2523" s="9"/>
      <c r="AI2523" s="9"/>
      <c r="AJ2523" s="77"/>
      <c r="AK2523" s="9"/>
      <c r="AL2523" s="9"/>
      <c r="AM2523" s="9"/>
      <c r="AN2523" s="9"/>
      <c r="AO2523" s="9"/>
      <c r="AP2523" s="77"/>
      <c r="AQ2523" s="9"/>
      <c r="AR2523" s="9"/>
      <c r="AS2523" s="9"/>
      <c r="AT2523" s="9"/>
      <c r="AU2523" s="9"/>
      <c r="AV2523" s="9"/>
      <c r="AW2523" s="9"/>
      <c r="AX2523" s="9"/>
      <c r="AY2523" s="77"/>
      <c r="AZ2523" s="79"/>
      <c r="BA2523" s="9"/>
      <c r="BB2523" s="254"/>
      <c r="BC2523" s="9"/>
      <c r="BD2523" s="9"/>
      <c r="BE2523" s="9"/>
      <c r="BF2523" s="9"/>
      <c r="BG2523" s="9"/>
      <c r="BH2523" s="6"/>
      <c r="BI2523" s="9" t="s">
        <v>3146</v>
      </c>
      <c r="BJ2523" s="9"/>
      <c r="BK2523" s="9"/>
      <c r="BL2523" s="9"/>
      <c r="BM2523" s="9"/>
      <c r="BN2523" s="9"/>
      <c r="BO2523" s="9"/>
      <c r="BP2523" s="9"/>
      <c r="BQ2523" s="9"/>
      <c r="BR2523" s="9"/>
      <c r="BS2523" s="9"/>
      <c r="BT2523" s="9"/>
      <c r="BU2523" s="9"/>
    </row>
    <row r="2524" spans="1:91" x14ac:dyDescent="0.25">
      <c r="A2524" s="23" t="s">
        <v>658</v>
      </c>
      <c r="B2524" t="s">
        <v>775</v>
      </c>
      <c r="C2524" t="str">
        <f>VLOOKUP(Tabelle1[[#This Row],[bank_name]],list_all_banks!$B$1:$C$691,2,FALSE)</f>
        <v>FR552120222</v>
      </c>
      <c r="D2524" s="6" t="s">
        <v>776</v>
      </c>
      <c r="E2524" s="42" t="str">
        <f t="shared" si="39"/>
        <v>31.12.2016</v>
      </c>
      <c r="F2524">
        <v>2016</v>
      </c>
      <c r="O2524" s="75"/>
      <c r="T2524" s="75"/>
      <c r="X2524" s="75"/>
      <c r="AJ2524" s="75"/>
      <c r="AP2524" s="75"/>
      <c r="AY2524" s="75"/>
      <c r="AZ2524" s="230"/>
      <c r="BB2524" s="253"/>
      <c r="BG2524" s="9"/>
      <c r="BI2524" t="s">
        <v>3146</v>
      </c>
    </row>
    <row r="2525" spans="1:91" s="44" customFormat="1" ht="15.75" thickBot="1" x14ac:dyDescent="0.3">
      <c r="A2525" s="23" t="s">
        <v>658</v>
      </c>
      <c r="B2525" t="s">
        <v>775</v>
      </c>
      <c r="C2525" t="str">
        <f>VLOOKUP(Tabelle1[[#This Row],[bank_name]],list_all_banks!$B$1:$C$691,2,FALSE)</f>
        <v>FR552120222</v>
      </c>
      <c r="D2525" s="6" t="s">
        <v>776</v>
      </c>
      <c r="E2525" s="42" t="str">
        <f t="shared" si="39"/>
        <v>31.12.2016</v>
      </c>
      <c r="F2525">
        <v>2016</v>
      </c>
      <c r="G2525" s="9"/>
      <c r="H2525" s="9"/>
      <c r="I2525" s="9"/>
      <c r="J2525" s="9"/>
      <c r="K2525" s="9"/>
      <c r="L2525" s="9"/>
      <c r="M2525" s="9"/>
      <c r="N2525" s="9"/>
      <c r="O2525" s="77"/>
      <c r="P2525" s="9"/>
      <c r="Q2525" s="9"/>
      <c r="R2525" s="9"/>
      <c r="S2525" s="9"/>
      <c r="T2525" s="77"/>
      <c r="U2525" s="9"/>
      <c r="V2525" s="9"/>
      <c r="W2525" s="9"/>
      <c r="X2525" s="77"/>
      <c r="Y2525" s="9"/>
      <c r="Z2525" s="9"/>
      <c r="AA2525" s="9"/>
      <c r="AB2525" s="9"/>
      <c r="AC2525" s="9"/>
      <c r="AD2525" s="9"/>
      <c r="AE2525" s="9"/>
      <c r="AF2525" s="9"/>
      <c r="AG2525" s="9"/>
      <c r="AH2525" s="9"/>
      <c r="AI2525" s="9"/>
      <c r="AJ2525" s="77"/>
      <c r="AK2525" s="9"/>
      <c r="AL2525" s="9"/>
      <c r="AM2525" s="9"/>
      <c r="AN2525" s="9"/>
      <c r="AO2525" s="9"/>
      <c r="AP2525" s="77"/>
      <c r="AQ2525" s="9"/>
      <c r="AR2525" s="9"/>
      <c r="AS2525" s="9"/>
      <c r="AT2525" s="9"/>
      <c r="AU2525" s="9"/>
      <c r="AV2525" s="9"/>
      <c r="AW2525" s="9"/>
      <c r="AX2525" s="9"/>
      <c r="AY2525" s="77"/>
      <c r="AZ2525" s="79"/>
      <c r="BA2525" s="9"/>
      <c r="BB2525" s="254"/>
      <c r="BC2525" s="9"/>
      <c r="BD2525" s="9"/>
      <c r="BE2525" s="9"/>
      <c r="BF2525" s="9"/>
      <c r="BG2525" s="9"/>
      <c r="BH2525" s="6"/>
      <c r="BI2525" s="9" t="s">
        <v>3146</v>
      </c>
      <c r="BJ2525" s="9"/>
      <c r="BK2525" s="9"/>
      <c r="BL2525" s="9"/>
      <c r="BM2525" s="9"/>
      <c r="BN2525" s="9"/>
      <c r="BO2525" s="9"/>
      <c r="BP2525" s="9"/>
      <c r="BQ2525" s="9"/>
      <c r="BR2525" s="9"/>
      <c r="BS2525" s="9"/>
      <c r="BT2525" s="9"/>
      <c r="BU2525" s="9"/>
      <c r="BV2525" s="9"/>
    </row>
    <row r="2526" spans="1:91" x14ac:dyDescent="0.25">
      <c r="A2526" s="23" t="s">
        <v>658</v>
      </c>
      <c r="B2526" t="s">
        <v>775</v>
      </c>
      <c r="C2526" t="str">
        <f>VLOOKUP(Tabelle1[[#This Row],[bank_name]],list_all_banks!$B$1:$C$691,2,FALSE)</f>
        <v>FR552120222</v>
      </c>
      <c r="D2526" s="6" t="s">
        <v>776</v>
      </c>
      <c r="E2526" s="42" t="str">
        <f t="shared" si="39"/>
        <v>31.12.2016</v>
      </c>
      <c r="F2526">
        <v>2016</v>
      </c>
      <c r="O2526" s="75"/>
      <c r="T2526" s="75"/>
      <c r="X2526" s="75"/>
      <c r="AJ2526" s="75"/>
      <c r="AP2526" s="75"/>
      <c r="AY2526" s="75"/>
      <c r="AZ2526" s="230"/>
      <c r="BB2526" s="253"/>
      <c r="BG2526" s="9"/>
      <c r="BI2526" t="s">
        <v>3146</v>
      </c>
    </row>
    <row r="2527" spans="1:91" x14ac:dyDescent="0.25">
      <c r="A2527" s="23" t="s">
        <v>658</v>
      </c>
      <c r="B2527" t="s">
        <v>775</v>
      </c>
      <c r="C2527" t="str">
        <f>VLOOKUP(Tabelle1[[#This Row],[bank_name]],list_all_banks!$B$1:$C$691,2,FALSE)</f>
        <v>FR552120222</v>
      </c>
      <c r="D2527" s="6" t="s">
        <v>776</v>
      </c>
      <c r="E2527" s="42" t="str">
        <f t="shared" si="39"/>
        <v>31.12.2016</v>
      </c>
      <c r="F2527">
        <v>2016</v>
      </c>
      <c r="O2527" s="244"/>
      <c r="T2527" s="244"/>
      <c r="X2527" s="244"/>
      <c r="AJ2527" s="244"/>
      <c r="AP2527" s="244"/>
      <c r="AY2527" s="244"/>
      <c r="AZ2527" s="218"/>
      <c r="BB2527" s="252"/>
      <c r="BG2527" s="9"/>
      <c r="BI2527" t="s">
        <v>3146</v>
      </c>
    </row>
    <row r="2528" spans="1:91" x14ac:dyDescent="0.25">
      <c r="A2528" s="23" t="s">
        <v>658</v>
      </c>
      <c r="B2528" t="s">
        <v>775</v>
      </c>
      <c r="C2528" t="str">
        <f>VLOOKUP(Tabelle1[[#This Row],[bank_name]],list_all_banks!$B$1:$C$691,2,FALSE)</f>
        <v>FR552120222</v>
      </c>
      <c r="D2528" s="6" t="s">
        <v>776</v>
      </c>
      <c r="E2528" s="42" t="str">
        <f t="shared" si="39"/>
        <v>31.12.2016</v>
      </c>
      <c r="F2528">
        <v>2016</v>
      </c>
      <c r="O2528" s="244"/>
      <c r="T2528" s="244"/>
      <c r="X2528" s="244"/>
      <c r="AJ2528" s="244"/>
      <c r="AP2528" s="244"/>
      <c r="AY2528" s="244"/>
      <c r="AZ2528" s="218"/>
      <c r="BB2528" s="252"/>
      <c r="BG2528" s="9"/>
      <c r="BI2528" t="s">
        <v>3146</v>
      </c>
    </row>
    <row r="2529" spans="1:73" x14ac:dyDescent="0.25">
      <c r="A2529" s="51" t="s">
        <v>658</v>
      </c>
      <c r="B2529" s="9" t="s">
        <v>775</v>
      </c>
      <c r="C2529" s="9" t="str">
        <f>VLOOKUP(Tabelle1[[#This Row],[bank_name]],list_all_banks!$B$1:$C$691,2,FALSE)</f>
        <v>FR552120222</v>
      </c>
      <c r="D2529" s="6" t="s">
        <v>776</v>
      </c>
      <c r="E2529" s="42" t="str">
        <f t="shared" si="39"/>
        <v>31.12.2016</v>
      </c>
      <c r="F2529" s="9">
        <v>2016</v>
      </c>
      <c r="O2529" s="244"/>
      <c r="T2529" s="244"/>
      <c r="X2529" s="244"/>
      <c r="AJ2529" s="244"/>
      <c r="AP2529" s="244"/>
      <c r="AY2529" s="244"/>
      <c r="AZ2529" s="218"/>
      <c r="BB2529" s="252"/>
      <c r="BG2529" s="9"/>
      <c r="BI2529" t="s">
        <v>3146</v>
      </c>
    </row>
    <row r="2530" spans="1:73" s="44" customFormat="1" ht="15.75" thickBot="1" x14ac:dyDescent="0.3">
      <c r="A2530" s="43" t="s">
        <v>658</v>
      </c>
      <c r="B2530" s="44" t="s">
        <v>775</v>
      </c>
      <c r="C2530" s="44" t="str">
        <f>VLOOKUP(Tabelle1[[#This Row],[bank_name]],list_all_banks!$B$1:$C$691,2,FALSE)</f>
        <v>FR552120222</v>
      </c>
      <c r="D2530" s="45" t="s">
        <v>776</v>
      </c>
      <c r="E2530" s="46" t="str">
        <f t="shared" si="39"/>
        <v>31.12.2016</v>
      </c>
      <c r="F2530" s="44">
        <v>2016</v>
      </c>
      <c r="O2530" s="244"/>
      <c r="T2530" s="244"/>
      <c r="X2530" s="244"/>
      <c r="AJ2530" s="244"/>
      <c r="AP2530" s="244"/>
      <c r="AY2530" s="244"/>
      <c r="AZ2530" s="218"/>
      <c r="BB2530" s="252"/>
      <c r="BH2530" s="45"/>
      <c r="BI2530" t="s">
        <v>3146</v>
      </c>
      <c r="BJ2530" s="9"/>
      <c r="BK2530" s="9"/>
      <c r="BL2530" s="9"/>
      <c r="BM2530" s="9"/>
      <c r="BN2530" s="9"/>
      <c r="BO2530" s="9"/>
      <c r="BP2530" s="9"/>
      <c r="BQ2530" s="9"/>
      <c r="BR2530" s="9"/>
      <c r="BS2530" s="9"/>
      <c r="BT2530" s="9"/>
      <c r="BU2530" s="9"/>
    </row>
    <row r="2531" spans="1:73" x14ac:dyDescent="0.25">
      <c r="A2531" t="s">
        <v>658</v>
      </c>
      <c r="B2531" t="s">
        <v>777</v>
      </c>
      <c r="C2531" t="str">
        <f>VLOOKUP(Tabelle1[[#This Row],[bank_name]],list_all_banks!$B$1:$C$691,2,FALSE)</f>
        <v>FR572043800</v>
      </c>
      <c r="D2531" s="6" t="s">
        <v>778</v>
      </c>
      <c r="E2531" s="42" t="str">
        <f t="shared" si="39"/>
        <v>31.12.</v>
      </c>
      <c r="BG2531" s="9"/>
    </row>
    <row r="2532" spans="1:73" x14ac:dyDescent="0.25">
      <c r="A2532" t="s">
        <v>658</v>
      </c>
      <c r="B2532" t="s">
        <v>779</v>
      </c>
      <c r="C2532" t="str">
        <f>VLOOKUP(Tabelle1[[#This Row],[bank_name]],list_all_banks!$B$1:$C$691,2,FALSE)</f>
        <v>FR572171635</v>
      </c>
      <c r="D2532" s="6" t="s">
        <v>780</v>
      </c>
      <c r="E2532" s="42" t="str">
        <f t="shared" si="39"/>
        <v>31.12.</v>
      </c>
      <c r="BG2532" s="9"/>
    </row>
    <row r="2533" spans="1:73" x14ac:dyDescent="0.25">
      <c r="A2533" t="s">
        <v>658</v>
      </c>
      <c r="B2533" t="s">
        <v>781</v>
      </c>
      <c r="C2533" t="str">
        <f>VLOOKUP(Tabelle1[[#This Row],[bank_name]],list_all_banks!$B$1:$C$691,2,FALSE)</f>
        <v>FR572199461</v>
      </c>
      <c r="D2533" s="6" t="s">
        <v>782</v>
      </c>
      <c r="E2533" s="42" t="str">
        <f t="shared" si="39"/>
        <v>31.12.</v>
      </c>
      <c r="BG2533" s="9"/>
    </row>
    <row r="2534" spans="1:73" x14ac:dyDescent="0.25">
      <c r="A2534" t="s">
        <v>658</v>
      </c>
      <c r="B2534" t="s">
        <v>1919</v>
      </c>
      <c r="C2534" t="str">
        <f>VLOOKUP(Tabelle1[[#This Row],[bank_name]],list_all_banks!$B$1:$C$691,2,FALSE)</f>
        <v>FR622035749</v>
      </c>
      <c r="D2534" s="6" t="s">
        <v>1920</v>
      </c>
      <c r="E2534" s="42" t="str">
        <f t="shared" si="39"/>
        <v>31.12.</v>
      </c>
      <c r="BG2534" s="9"/>
    </row>
    <row r="2535" spans="1:73" x14ac:dyDescent="0.25">
      <c r="A2535" t="s">
        <v>658</v>
      </c>
      <c r="B2535" t="s">
        <v>783</v>
      </c>
      <c r="C2535" t="str">
        <f>VLOOKUP(Tabelle1[[#This Row],[bank_name]],list_all_banks!$B$1:$C$691,2,FALSE)</f>
        <v>FR642008296</v>
      </c>
      <c r="D2535" s="6" t="s">
        <v>784</v>
      </c>
      <c r="E2535" s="42" t="str">
        <f t="shared" si="39"/>
        <v>31.12.</v>
      </c>
      <c r="BG2535" s="9"/>
    </row>
    <row r="2536" spans="1:73" x14ac:dyDescent="0.25">
      <c r="A2536" t="s">
        <v>658</v>
      </c>
      <c r="B2536" t="s">
        <v>785</v>
      </c>
      <c r="C2536" t="str">
        <f>VLOOKUP(Tabelle1[[#This Row],[bank_name]],list_all_banks!$B$1:$C$691,2,FALSE)</f>
        <v>FR642017834</v>
      </c>
      <c r="D2536" s="6" t="s">
        <v>786</v>
      </c>
      <c r="E2536" s="42" t="str">
        <f t="shared" si="39"/>
        <v>31.12.</v>
      </c>
      <c r="BG2536" s="9"/>
    </row>
    <row r="2537" spans="1:73" s="44" customFormat="1" ht="15.75" thickBot="1" x14ac:dyDescent="0.3">
      <c r="A2537" s="44" t="s">
        <v>658</v>
      </c>
      <c r="B2537" s="44" t="s">
        <v>1921</v>
      </c>
      <c r="C2537" s="44" t="str">
        <f>VLOOKUP(Tabelle1[[#This Row],[bank_name]],list_all_banks!$B$1:$C$691,2,FALSE)</f>
        <v>FR652027384</v>
      </c>
      <c r="D2537" s="45" t="s">
        <v>1922</v>
      </c>
      <c r="E2537" s="46" t="str">
        <f t="shared" si="39"/>
        <v>31.12.</v>
      </c>
      <c r="O2537" s="45"/>
      <c r="T2537" s="45"/>
      <c r="X2537" s="45"/>
      <c r="AJ2537" s="45"/>
      <c r="AP2537" s="45"/>
      <c r="AY2537" s="45"/>
      <c r="AZ2537" s="46"/>
      <c r="BB2537" s="45"/>
      <c r="BH2537" s="45"/>
      <c r="BI2537" s="9"/>
    </row>
    <row r="2538" spans="1:73" x14ac:dyDescent="0.25">
      <c r="A2538" s="23" t="s">
        <v>658</v>
      </c>
      <c r="B2538" t="s">
        <v>787</v>
      </c>
      <c r="C2538" t="str">
        <f>VLOOKUP(Tabelle1[[#This Row],[bank_name]],list_all_banks!$B$1:$C$691,2,FALSE)</f>
        <v>FR662042449</v>
      </c>
      <c r="D2538" s="6" t="s">
        <v>788</v>
      </c>
      <c r="E2538" s="42" t="str">
        <f t="shared" si="39"/>
        <v>31.12.2014</v>
      </c>
      <c r="F2538">
        <v>2014</v>
      </c>
      <c r="G2538">
        <v>1</v>
      </c>
      <c r="H2538">
        <v>1</v>
      </c>
      <c r="I2538" t="s">
        <v>1382</v>
      </c>
      <c r="J2538">
        <v>2</v>
      </c>
      <c r="K2538" t="s">
        <v>1366</v>
      </c>
      <c r="L2538">
        <v>0</v>
      </c>
      <c r="M2538" t="s">
        <v>14</v>
      </c>
      <c r="N2538" t="s">
        <v>19</v>
      </c>
      <c r="P2538">
        <v>1</v>
      </c>
      <c r="Q2538">
        <v>0</v>
      </c>
      <c r="R2538">
        <v>0</v>
      </c>
      <c r="S2538">
        <v>0</v>
      </c>
      <c r="U2538">
        <v>0</v>
      </c>
      <c r="V2538">
        <v>0</v>
      </c>
      <c r="W2538" t="s">
        <v>20</v>
      </c>
      <c r="Y2538" t="s">
        <v>820</v>
      </c>
      <c r="Z2538">
        <v>2366</v>
      </c>
      <c r="AA2538">
        <v>6505</v>
      </c>
      <c r="AB2538">
        <v>717</v>
      </c>
      <c r="AC2538" t="s">
        <v>20</v>
      </c>
      <c r="AD2538">
        <v>59</v>
      </c>
      <c r="AE2538">
        <v>72</v>
      </c>
      <c r="AF2538">
        <v>131</v>
      </c>
      <c r="AG2538" t="s">
        <v>20</v>
      </c>
      <c r="AH2538">
        <v>0</v>
      </c>
      <c r="AI2538">
        <v>0</v>
      </c>
      <c r="AK2538">
        <v>1</v>
      </c>
      <c r="AL2538">
        <v>0</v>
      </c>
      <c r="AM2538">
        <v>1</v>
      </c>
      <c r="AN2538">
        <v>2</v>
      </c>
      <c r="AO2538">
        <v>0</v>
      </c>
      <c r="AQ2538">
        <v>1</v>
      </c>
      <c r="AR2538">
        <v>2</v>
      </c>
      <c r="AS2538">
        <v>1</v>
      </c>
      <c r="AT2538">
        <v>1</v>
      </c>
      <c r="AU2538">
        <v>2</v>
      </c>
      <c r="AV2538">
        <v>0</v>
      </c>
      <c r="AW2538" t="s">
        <v>1382</v>
      </c>
      <c r="AX2538" t="s">
        <v>1382</v>
      </c>
      <c r="BA2538" s="14" t="s">
        <v>2769</v>
      </c>
      <c r="BB2538" s="6" t="s">
        <v>1507</v>
      </c>
      <c r="BG2538" s="9"/>
      <c r="BI2538" t="s">
        <v>3146</v>
      </c>
    </row>
    <row r="2539" spans="1:73" x14ac:dyDescent="0.25">
      <c r="A2539" s="23" t="s">
        <v>658</v>
      </c>
      <c r="B2539" t="s">
        <v>787</v>
      </c>
      <c r="C2539" t="str">
        <f>VLOOKUP(Tabelle1[[#This Row],[bank_name]],list_all_banks!$B$1:$C$691,2,FALSE)</f>
        <v>FR662042449</v>
      </c>
      <c r="D2539" s="6" t="s">
        <v>788</v>
      </c>
      <c r="E2539" s="42" t="str">
        <f t="shared" si="39"/>
        <v>31.12.2014</v>
      </c>
      <c r="F2539">
        <v>2014</v>
      </c>
      <c r="G2539">
        <v>1</v>
      </c>
      <c r="H2539">
        <v>1</v>
      </c>
      <c r="I2539" t="s">
        <v>1382</v>
      </c>
      <c r="J2539">
        <v>2</v>
      </c>
      <c r="K2539" t="s">
        <v>1366</v>
      </c>
      <c r="L2539">
        <v>0</v>
      </c>
      <c r="M2539" t="s">
        <v>14</v>
      </c>
      <c r="N2539" t="s">
        <v>19</v>
      </c>
      <c r="P2539">
        <v>1</v>
      </c>
      <c r="Q2539">
        <v>0</v>
      </c>
      <c r="R2539">
        <v>0</v>
      </c>
      <c r="S2539">
        <v>0</v>
      </c>
      <c r="U2539">
        <v>0</v>
      </c>
      <c r="V2539">
        <v>0</v>
      </c>
      <c r="W2539" t="s">
        <v>20</v>
      </c>
      <c r="Y2539" t="s">
        <v>1656</v>
      </c>
      <c r="Z2539">
        <v>3</v>
      </c>
      <c r="AA2539">
        <v>0</v>
      </c>
      <c r="AB2539">
        <v>4</v>
      </c>
      <c r="AC2539" t="s">
        <v>20</v>
      </c>
      <c r="AD2539">
        <v>0</v>
      </c>
      <c r="AE2539">
        <v>0</v>
      </c>
      <c r="AF2539">
        <v>0</v>
      </c>
      <c r="AG2539" t="s">
        <v>20</v>
      </c>
      <c r="AH2539">
        <v>0</v>
      </c>
      <c r="AI2539">
        <v>0</v>
      </c>
      <c r="AK2539">
        <v>1</v>
      </c>
      <c r="AL2539">
        <v>0</v>
      </c>
      <c r="AM2539">
        <v>1</v>
      </c>
      <c r="AN2539">
        <v>2</v>
      </c>
      <c r="AO2539">
        <v>0</v>
      </c>
      <c r="AQ2539">
        <v>1</v>
      </c>
      <c r="AR2539">
        <v>2</v>
      </c>
      <c r="AS2539">
        <v>1</v>
      </c>
      <c r="AT2539">
        <v>1</v>
      </c>
      <c r="AU2539">
        <v>2</v>
      </c>
      <c r="AV2539">
        <v>0</v>
      </c>
      <c r="AW2539" t="s">
        <v>1382</v>
      </c>
      <c r="AX2539" t="s">
        <v>1382</v>
      </c>
      <c r="BA2539" s="14" t="s">
        <v>2769</v>
      </c>
      <c r="BB2539" s="6" t="s">
        <v>1507</v>
      </c>
      <c r="BG2539" s="9"/>
      <c r="BI2539" t="s">
        <v>3146</v>
      </c>
    </row>
    <row r="2540" spans="1:73" x14ac:dyDescent="0.25">
      <c r="A2540" s="51" t="s">
        <v>658</v>
      </c>
      <c r="B2540" s="9" t="s">
        <v>787</v>
      </c>
      <c r="C2540" s="9" t="str">
        <f>VLOOKUP(Tabelle1[[#This Row],[bank_name]],list_all_banks!$B$1:$C$691,2,FALSE)</f>
        <v>FR662042449</v>
      </c>
      <c r="D2540" s="6" t="s">
        <v>788</v>
      </c>
      <c r="E2540" s="42" t="str">
        <f t="shared" si="39"/>
        <v>31.12.2014</v>
      </c>
      <c r="F2540" s="9">
        <v>2014</v>
      </c>
      <c r="G2540" s="9">
        <v>1</v>
      </c>
      <c r="H2540" s="9">
        <v>1</v>
      </c>
      <c r="I2540" s="9" t="s">
        <v>1382</v>
      </c>
      <c r="J2540" s="9">
        <v>2</v>
      </c>
      <c r="K2540" s="9" t="s">
        <v>1366</v>
      </c>
      <c r="L2540" s="9">
        <v>0</v>
      </c>
      <c r="M2540" s="9" t="s">
        <v>14</v>
      </c>
      <c r="N2540" s="9" t="s">
        <v>19</v>
      </c>
      <c r="P2540" s="9">
        <v>1</v>
      </c>
      <c r="Q2540" s="9">
        <v>0</v>
      </c>
      <c r="R2540" s="9">
        <v>0</v>
      </c>
      <c r="S2540" s="9">
        <v>0</v>
      </c>
      <c r="U2540" s="9">
        <v>0</v>
      </c>
      <c r="V2540" s="9">
        <v>0</v>
      </c>
      <c r="W2540" s="9" t="s">
        <v>20</v>
      </c>
      <c r="Y2540" s="9" t="s">
        <v>1</v>
      </c>
      <c r="Z2540">
        <v>1114</v>
      </c>
      <c r="AA2540" s="9">
        <v>4163</v>
      </c>
      <c r="AB2540" s="9">
        <v>297</v>
      </c>
      <c r="AC2540" t="s">
        <v>20</v>
      </c>
      <c r="AD2540">
        <v>91</v>
      </c>
      <c r="AE2540">
        <v>19</v>
      </c>
      <c r="AF2540">
        <v>110</v>
      </c>
      <c r="AG2540" s="9" t="s">
        <v>20</v>
      </c>
      <c r="AH2540" s="9">
        <v>0</v>
      </c>
      <c r="AI2540" s="9">
        <v>0</v>
      </c>
      <c r="AK2540" s="9">
        <v>1</v>
      </c>
      <c r="AL2540" s="9">
        <v>0</v>
      </c>
      <c r="AM2540" s="9">
        <v>1</v>
      </c>
      <c r="AN2540" s="9">
        <v>2</v>
      </c>
      <c r="AO2540" s="9">
        <v>0</v>
      </c>
      <c r="AQ2540" s="9">
        <v>1</v>
      </c>
      <c r="AR2540" s="9">
        <v>2</v>
      </c>
      <c r="AS2540" s="9">
        <v>1</v>
      </c>
      <c r="AT2540" s="9">
        <v>1</v>
      </c>
      <c r="AU2540" s="9">
        <v>2</v>
      </c>
      <c r="AV2540" s="9">
        <v>0</v>
      </c>
      <c r="AW2540" s="9" t="s">
        <v>1382</v>
      </c>
      <c r="AX2540" s="9" t="s">
        <v>1382</v>
      </c>
      <c r="AZ2540" s="42" t="s">
        <v>1893</v>
      </c>
      <c r="BA2540" s="63" t="s">
        <v>2769</v>
      </c>
      <c r="BB2540" s="6" t="s">
        <v>1507</v>
      </c>
      <c r="BG2540" s="9"/>
      <c r="BI2540" t="s">
        <v>3146</v>
      </c>
    </row>
    <row r="2541" spans="1:73" x14ac:dyDescent="0.25">
      <c r="A2541" s="23" t="s">
        <v>658</v>
      </c>
      <c r="B2541" t="s">
        <v>787</v>
      </c>
      <c r="C2541" t="str">
        <f>VLOOKUP(Tabelle1[[#This Row],[bank_name]],list_all_banks!$B$1:$C$691,2,FALSE)</f>
        <v>FR662042449</v>
      </c>
      <c r="D2541" s="6" t="s">
        <v>788</v>
      </c>
      <c r="E2541" s="42" t="str">
        <f t="shared" si="39"/>
        <v>31.12.2014</v>
      </c>
      <c r="F2541">
        <v>2014</v>
      </c>
      <c r="G2541">
        <v>1</v>
      </c>
      <c r="H2541">
        <v>1</v>
      </c>
      <c r="I2541" t="s">
        <v>1382</v>
      </c>
      <c r="J2541">
        <v>2</v>
      </c>
      <c r="K2541" t="s">
        <v>1366</v>
      </c>
      <c r="L2541">
        <v>0</v>
      </c>
      <c r="M2541" t="s">
        <v>14</v>
      </c>
      <c r="N2541" t="s">
        <v>19</v>
      </c>
      <c r="P2541">
        <v>1</v>
      </c>
      <c r="Q2541">
        <v>0</v>
      </c>
      <c r="R2541">
        <v>0</v>
      </c>
      <c r="S2541">
        <v>0</v>
      </c>
      <c r="U2541">
        <v>0</v>
      </c>
      <c r="V2541">
        <v>0</v>
      </c>
      <c r="W2541" t="s">
        <v>20</v>
      </c>
      <c r="Y2541" t="s">
        <v>154</v>
      </c>
      <c r="Z2541">
        <v>14</v>
      </c>
      <c r="AA2541">
        <v>170</v>
      </c>
      <c r="AB2541">
        <v>5</v>
      </c>
      <c r="AC2541" t="s">
        <v>20</v>
      </c>
      <c r="AD2541">
        <v>1</v>
      </c>
      <c r="AE2541">
        <v>0</v>
      </c>
      <c r="AF2541">
        <v>1</v>
      </c>
      <c r="AG2541" t="s">
        <v>20</v>
      </c>
      <c r="AH2541">
        <v>0</v>
      </c>
      <c r="AI2541">
        <v>0</v>
      </c>
      <c r="AK2541">
        <v>1</v>
      </c>
      <c r="AL2541">
        <v>0</v>
      </c>
      <c r="AM2541">
        <v>1</v>
      </c>
      <c r="AN2541">
        <v>2</v>
      </c>
      <c r="AO2541">
        <v>0</v>
      </c>
      <c r="AQ2541">
        <v>1</v>
      </c>
      <c r="AR2541">
        <v>2</v>
      </c>
      <c r="AS2541">
        <v>1</v>
      </c>
      <c r="AT2541">
        <v>1</v>
      </c>
      <c r="AU2541">
        <v>2</v>
      </c>
      <c r="AV2541">
        <v>0</v>
      </c>
      <c r="AW2541" t="s">
        <v>1382</v>
      </c>
      <c r="AX2541" t="s">
        <v>1382</v>
      </c>
      <c r="AZ2541" s="70" t="s">
        <v>3000</v>
      </c>
      <c r="BA2541" s="14" t="s">
        <v>2769</v>
      </c>
      <c r="BB2541" s="6" t="s">
        <v>1507</v>
      </c>
      <c r="BG2541" s="9"/>
      <c r="BI2541" t="s">
        <v>3146</v>
      </c>
    </row>
    <row r="2542" spans="1:73" x14ac:dyDescent="0.25">
      <c r="A2542" s="23" t="s">
        <v>658</v>
      </c>
      <c r="B2542" t="s">
        <v>787</v>
      </c>
      <c r="C2542" t="str">
        <f>VLOOKUP(Tabelle1[[#This Row],[bank_name]],list_all_banks!$B$1:$C$691,2,FALSE)</f>
        <v>FR662042449</v>
      </c>
      <c r="D2542" s="6" t="s">
        <v>788</v>
      </c>
      <c r="E2542" s="42" t="str">
        <f t="shared" si="39"/>
        <v>31.12.2014</v>
      </c>
      <c r="F2542">
        <v>2014</v>
      </c>
      <c r="G2542">
        <v>1</v>
      </c>
      <c r="H2542">
        <v>1</v>
      </c>
      <c r="I2542" t="s">
        <v>1382</v>
      </c>
      <c r="J2542">
        <v>2</v>
      </c>
      <c r="K2542" t="s">
        <v>1366</v>
      </c>
      <c r="L2542">
        <v>0</v>
      </c>
      <c r="M2542" t="s">
        <v>14</v>
      </c>
      <c r="N2542" t="s">
        <v>19</v>
      </c>
      <c r="P2542">
        <v>1</v>
      </c>
      <c r="Q2542">
        <v>0</v>
      </c>
      <c r="R2542">
        <v>0</v>
      </c>
      <c r="S2542">
        <v>0</v>
      </c>
      <c r="U2542">
        <v>0</v>
      </c>
      <c r="V2542">
        <v>0</v>
      </c>
      <c r="W2542" t="s">
        <v>20</v>
      </c>
      <c r="Y2542" t="s">
        <v>239</v>
      </c>
      <c r="Z2542">
        <v>4514</v>
      </c>
      <c r="AA2542">
        <v>16383</v>
      </c>
      <c r="AB2542">
        <v>1393</v>
      </c>
      <c r="AC2542" t="s">
        <v>20</v>
      </c>
      <c r="AD2542">
        <v>31</v>
      </c>
      <c r="AE2542">
        <v>441</v>
      </c>
      <c r="AF2542">
        <v>472</v>
      </c>
      <c r="AG2542" t="s">
        <v>20</v>
      </c>
      <c r="AH2542">
        <v>0</v>
      </c>
      <c r="AI2542">
        <v>0</v>
      </c>
      <c r="AK2542">
        <v>1</v>
      </c>
      <c r="AL2542">
        <v>0</v>
      </c>
      <c r="AM2542">
        <v>1</v>
      </c>
      <c r="AN2542">
        <v>2</v>
      </c>
      <c r="AO2542">
        <v>0</v>
      </c>
      <c r="AQ2542">
        <v>1</v>
      </c>
      <c r="AR2542">
        <v>2</v>
      </c>
      <c r="AS2542">
        <v>1</v>
      </c>
      <c r="AT2542">
        <v>1</v>
      </c>
      <c r="AU2542">
        <v>2</v>
      </c>
      <c r="AV2542">
        <v>0</v>
      </c>
      <c r="AW2542" t="s">
        <v>1382</v>
      </c>
      <c r="AX2542" t="s">
        <v>1382</v>
      </c>
      <c r="BA2542" s="14" t="s">
        <v>2769</v>
      </c>
      <c r="BB2542" s="6" t="s">
        <v>1507</v>
      </c>
      <c r="BG2542" s="9"/>
      <c r="BI2542" t="s">
        <v>3146</v>
      </c>
    </row>
    <row r="2543" spans="1:73" x14ac:dyDescent="0.25">
      <c r="A2543" s="51" t="s">
        <v>658</v>
      </c>
      <c r="B2543" s="9" t="s">
        <v>787</v>
      </c>
      <c r="C2543" s="9" t="str">
        <f>VLOOKUP(Tabelle1[[#This Row],[bank_name]],list_all_banks!$B$1:$C$691,2,FALSE)</f>
        <v>FR662042449</v>
      </c>
      <c r="D2543" s="6" t="s">
        <v>788</v>
      </c>
      <c r="E2543" s="42" t="str">
        <f t="shared" si="39"/>
        <v>31.12.2014</v>
      </c>
      <c r="F2543" s="9">
        <v>2014</v>
      </c>
      <c r="G2543" s="9">
        <v>1</v>
      </c>
      <c r="H2543" s="9">
        <v>1</v>
      </c>
      <c r="I2543" s="9" t="s">
        <v>1382</v>
      </c>
      <c r="J2543" s="9">
        <v>2</v>
      </c>
      <c r="K2543" s="9" t="s">
        <v>1366</v>
      </c>
      <c r="L2543" s="9">
        <v>0</v>
      </c>
      <c r="M2543" s="9" t="s">
        <v>14</v>
      </c>
      <c r="N2543" s="9" t="s">
        <v>19</v>
      </c>
      <c r="P2543" s="9">
        <v>1</v>
      </c>
      <c r="Q2543" s="9">
        <v>0</v>
      </c>
      <c r="R2543" s="9">
        <v>0</v>
      </c>
      <c r="S2543" s="9">
        <v>0</v>
      </c>
      <c r="U2543" s="9">
        <v>0</v>
      </c>
      <c r="V2543" s="9">
        <v>0</v>
      </c>
      <c r="W2543" s="9" t="s">
        <v>20</v>
      </c>
      <c r="Y2543" s="9" t="s">
        <v>264</v>
      </c>
      <c r="Z2543" s="9">
        <v>54</v>
      </c>
      <c r="AA2543" s="9">
        <v>1055</v>
      </c>
      <c r="AB2543" s="9">
        <v>17</v>
      </c>
      <c r="AC2543" s="9" t="s">
        <v>20</v>
      </c>
      <c r="AD2543" s="9">
        <v>1</v>
      </c>
      <c r="AE2543" s="9">
        <v>0</v>
      </c>
      <c r="AF2543" s="9">
        <v>1</v>
      </c>
      <c r="AG2543" s="9" t="s">
        <v>20</v>
      </c>
      <c r="AH2543" s="9">
        <v>0</v>
      </c>
      <c r="AI2543" s="9">
        <v>0</v>
      </c>
      <c r="AK2543" s="9">
        <v>1</v>
      </c>
      <c r="AL2543" s="9">
        <v>0</v>
      </c>
      <c r="AM2543" s="9">
        <v>1</v>
      </c>
      <c r="AN2543" s="9">
        <v>2</v>
      </c>
      <c r="AO2543" s="9">
        <v>0</v>
      </c>
      <c r="AQ2543" s="9">
        <v>1</v>
      </c>
      <c r="AR2543" s="9">
        <v>2</v>
      </c>
      <c r="AS2543" s="9">
        <v>1</v>
      </c>
      <c r="AT2543" s="9">
        <v>1</v>
      </c>
      <c r="AU2543" s="9">
        <v>2</v>
      </c>
      <c r="AV2543" s="9">
        <v>0</v>
      </c>
      <c r="AW2543" s="9" t="s">
        <v>1382</v>
      </c>
      <c r="AX2543" s="9" t="s">
        <v>1382</v>
      </c>
      <c r="BA2543" s="63" t="s">
        <v>2769</v>
      </c>
      <c r="BB2543" s="6" t="s">
        <v>1507</v>
      </c>
      <c r="BC2543" s="9"/>
      <c r="BD2543" s="9"/>
      <c r="BE2543" s="9"/>
      <c r="BF2543" s="9"/>
      <c r="BG2543" s="9"/>
      <c r="BI2543" t="s">
        <v>3146</v>
      </c>
    </row>
    <row r="2544" spans="1:73" x14ac:dyDescent="0.25">
      <c r="A2544" s="51" t="s">
        <v>658</v>
      </c>
      <c r="B2544" s="9" t="s">
        <v>787</v>
      </c>
      <c r="C2544" s="9" t="str">
        <f>VLOOKUP(Tabelle1[[#This Row],[bank_name]],list_all_banks!$B$1:$C$691,2,FALSE)</f>
        <v>FR662042449</v>
      </c>
      <c r="D2544" s="6" t="s">
        <v>788</v>
      </c>
      <c r="E2544" s="42" t="str">
        <f t="shared" si="39"/>
        <v>31.12.2014</v>
      </c>
      <c r="F2544" s="9">
        <v>2014</v>
      </c>
      <c r="G2544" s="9">
        <v>1</v>
      </c>
      <c r="H2544" s="9">
        <v>1</v>
      </c>
      <c r="I2544" s="9" t="s">
        <v>1382</v>
      </c>
      <c r="J2544" s="9">
        <v>2</v>
      </c>
      <c r="K2544" s="9" t="s">
        <v>1366</v>
      </c>
      <c r="L2544" s="9">
        <v>0</v>
      </c>
      <c r="M2544" s="9" t="s">
        <v>14</v>
      </c>
      <c r="N2544" s="9" t="s">
        <v>19</v>
      </c>
      <c r="P2544" s="9">
        <v>1</v>
      </c>
      <c r="Q2544" s="9">
        <v>0</v>
      </c>
      <c r="R2544" s="9">
        <v>0</v>
      </c>
      <c r="S2544" s="9">
        <v>0</v>
      </c>
      <c r="U2544" s="9">
        <v>0</v>
      </c>
      <c r="V2544" s="9">
        <v>0</v>
      </c>
      <c r="W2544" s="9" t="s">
        <v>20</v>
      </c>
      <c r="Y2544" s="9" t="s">
        <v>440</v>
      </c>
      <c r="Z2544" s="9">
        <v>23</v>
      </c>
      <c r="AA2544" s="9">
        <v>141</v>
      </c>
      <c r="AB2544" s="9">
        <v>6</v>
      </c>
      <c r="AC2544" s="9" t="s">
        <v>20</v>
      </c>
      <c r="AD2544" s="9">
        <v>2</v>
      </c>
      <c r="AE2544" s="9">
        <v>6</v>
      </c>
      <c r="AF2544" s="9">
        <v>8</v>
      </c>
      <c r="AG2544" s="9" t="s">
        <v>20</v>
      </c>
      <c r="AH2544" s="9">
        <v>0</v>
      </c>
      <c r="AI2544" s="9">
        <v>0</v>
      </c>
      <c r="AK2544" s="9">
        <v>1</v>
      </c>
      <c r="AL2544" s="9">
        <v>0</v>
      </c>
      <c r="AM2544" s="9">
        <v>1</v>
      </c>
      <c r="AN2544" s="9">
        <v>2</v>
      </c>
      <c r="AO2544" s="9">
        <v>0</v>
      </c>
      <c r="AQ2544" s="9">
        <v>1</v>
      </c>
      <c r="AR2544" s="9">
        <v>2</v>
      </c>
      <c r="AS2544" s="9">
        <v>1</v>
      </c>
      <c r="AT2544" s="9">
        <v>1</v>
      </c>
      <c r="AU2544" s="9">
        <v>2</v>
      </c>
      <c r="AV2544" s="9">
        <v>0</v>
      </c>
      <c r="AW2544" s="9" t="s">
        <v>1382</v>
      </c>
      <c r="AX2544" s="9" t="s">
        <v>1382</v>
      </c>
      <c r="BA2544" s="63" t="s">
        <v>2769</v>
      </c>
      <c r="BB2544" s="6" t="s">
        <v>1507</v>
      </c>
      <c r="BC2544" s="9"/>
      <c r="BD2544" s="9"/>
      <c r="BE2544" s="9"/>
      <c r="BF2544" s="9"/>
      <c r="BG2544" s="9"/>
      <c r="BI2544" t="s">
        <v>3146</v>
      </c>
    </row>
    <row r="2545" spans="1:61" x14ac:dyDescent="0.25">
      <c r="A2545" s="51" t="s">
        <v>658</v>
      </c>
      <c r="B2545" s="9" t="s">
        <v>787</v>
      </c>
      <c r="C2545" s="9" t="str">
        <f>VLOOKUP(Tabelle1[[#This Row],[bank_name]],list_all_banks!$B$1:$C$691,2,FALSE)</f>
        <v>FR662042449</v>
      </c>
      <c r="D2545" s="6" t="s">
        <v>788</v>
      </c>
      <c r="E2545" s="42" t="str">
        <f t="shared" si="39"/>
        <v>31.12.2014</v>
      </c>
      <c r="F2545" s="9">
        <v>2014</v>
      </c>
      <c r="G2545" s="9">
        <v>1</v>
      </c>
      <c r="H2545" s="9">
        <v>1</v>
      </c>
      <c r="I2545" s="9" t="s">
        <v>1382</v>
      </c>
      <c r="J2545" s="9">
        <v>2</v>
      </c>
      <c r="K2545" s="9" t="s">
        <v>1366</v>
      </c>
      <c r="L2545" s="9">
        <v>0</v>
      </c>
      <c r="M2545" s="9" t="s">
        <v>14</v>
      </c>
      <c r="N2545" s="9" t="s">
        <v>19</v>
      </c>
      <c r="P2545" s="9">
        <v>1</v>
      </c>
      <c r="Q2545" s="9">
        <v>0</v>
      </c>
      <c r="R2545" s="9">
        <v>0</v>
      </c>
      <c r="S2545" s="9">
        <v>0</v>
      </c>
      <c r="U2545" s="9">
        <v>0</v>
      </c>
      <c r="V2545" s="9">
        <v>0</v>
      </c>
      <c r="W2545" s="9" t="s">
        <v>20</v>
      </c>
      <c r="Y2545" s="9" t="s">
        <v>493</v>
      </c>
      <c r="Z2545" s="9">
        <v>763</v>
      </c>
      <c r="AA2545" s="9">
        <v>2390</v>
      </c>
      <c r="AB2545" s="9">
        <v>406</v>
      </c>
      <c r="AC2545" s="9" t="s">
        <v>20</v>
      </c>
      <c r="AD2545" s="9">
        <v>152</v>
      </c>
      <c r="AE2545" s="9">
        <v>-29</v>
      </c>
      <c r="AF2545" s="9">
        <v>123</v>
      </c>
      <c r="AG2545" s="9" t="s">
        <v>20</v>
      </c>
      <c r="AH2545" s="9">
        <v>0</v>
      </c>
      <c r="AI2545" s="9">
        <v>0</v>
      </c>
      <c r="AK2545" s="9">
        <v>1</v>
      </c>
      <c r="AL2545" s="9">
        <v>0</v>
      </c>
      <c r="AM2545" s="9">
        <v>1</v>
      </c>
      <c r="AN2545" s="9">
        <v>2</v>
      </c>
      <c r="AO2545" s="9">
        <v>0</v>
      </c>
      <c r="AQ2545" s="9">
        <v>1</v>
      </c>
      <c r="AR2545" s="9">
        <v>2</v>
      </c>
      <c r="AS2545" s="9">
        <v>1</v>
      </c>
      <c r="AT2545" s="9">
        <v>1</v>
      </c>
      <c r="AU2545" s="9">
        <v>2</v>
      </c>
      <c r="AV2545" s="9">
        <v>0</v>
      </c>
      <c r="AW2545" s="9" t="s">
        <v>1382</v>
      </c>
      <c r="AX2545" s="9" t="s">
        <v>1382</v>
      </c>
      <c r="BA2545" s="63" t="s">
        <v>2769</v>
      </c>
      <c r="BB2545" s="6" t="s">
        <v>1507</v>
      </c>
      <c r="BC2545" s="9"/>
      <c r="BD2545" s="9"/>
      <c r="BE2545" s="9"/>
      <c r="BF2545" s="9"/>
      <c r="BG2545" s="9"/>
      <c r="BI2545" t="s">
        <v>3146</v>
      </c>
    </row>
    <row r="2546" spans="1:61" x14ac:dyDescent="0.25">
      <c r="A2546" s="51" t="s">
        <v>658</v>
      </c>
      <c r="B2546" s="9" t="s">
        <v>787</v>
      </c>
      <c r="C2546" s="9" t="str">
        <f>VLOOKUP(Tabelle1[[#This Row],[bank_name]],list_all_banks!$B$1:$C$691,2,FALSE)</f>
        <v>FR662042449</v>
      </c>
      <c r="D2546" s="6" t="s">
        <v>788</v>
      </c>
      <c r="E2546" s="42" t="str">
        <f t="shared" si="39"/>
        <v>31.12.2014</v>
      </c>
      <c r="F2546" s="9">
        <v>2014</v>
      </c>
      <c r="G2546" s="9">
        <v>1</v>
      </c>
      <c r="H2546" s="9">
        <v>1</v>
      </c>
      <c r="I2546" s="9" t="s">
        <v>1382</v>
      </c>
      <c r="J2546" s="9">
        <v>2</v>
      </c>
      <c r="K2546" s="9" t="s">
        <v>1366</v>
      </c>
      <c r="L2546" s="9">
        <v>0</v>
      </c>
      <c r="M2546" s="9" t="s">
        <v>14</v>
      </c>
      <c r="N2546" s="9" t="s">
        <v>19</v>
      </c>
      <c r="P2546" s="9">
        <v>1</v>
      </c>
      <c r="Q2546" s="9">
        <v>0</v>
      </c>
      <c r="R2546" s="9">
        <v>0</v>
      </c>
      <c r="S2546" s="9">
        <v>0</v>
      </c>
      <c r="U2546" s="9">
        <v>0</v>
      </c>
      <c r="V2546" s="9">
        <v>0</v>
      </c>
      <c r="W2546" s="9" t="s">
        <v>20</v>
      </c>
      <c r="Y2546" s="9" t="s">
        <v>641</v>
      </c>
      <c r="Z2546" s="9">
        <v>5</v>
      </c>
      <c r="AA2546" s="9">
        <v>32</v>
      </c>
      <c r="AB2546" s="9">
        <v>-2</v>
      </c>
      <c r="AC2546" s="9" t="s">
        <v>20</v>
      </c>
      <c r="AD2546" s="9">
        <v>0</v>
      </c>
      <c r="AE2546" s="9">
        <v>0</v>
      </c>
      <c r="AF2546" s="9">
        <v>0</v>
      </c>
      <c r="AG2546" s="9" t="s">
        <v>20</v>
      </c>
      <c r="AH2546" s="9">
        <v>0</v>
      </c>
      <c r="AI2546" s="9">
        <v>0</v>
      </c>
      <c r="AK2546" s="9">
        <v>1</v>
      </c>
      <c r="AL2546" s="9">
        <v>0</v>
      </c>
      <c r="AM2546" s="9">
        <v>1</v>
      </c>
      <c r="AN2546" s="9">
        <v>2</v>
      </c>
      <c r="AO2546" s="9">
        <v>0</v>
      </c>
      <c r="AQ2546" s="9">
        <v>1</v>
      </c>
      <c r="AR2546" s="9">
        <v>2</v>
      </c>
      <c r="AS2546" s="9">
        <v>1</v>
      </c>
      <c r="AT2546" s="9">
        <v>1</v>
      </c>
      <c r="AU2546" s="9">
        <v>2</v>
      </c>
      <c r="AV2546" s="9">
        <v>0</v>
      </c>
      <c r="AW2546" s="9" t="s">
        <v>1382</v>
      </c>
      <c r="AX2546" s="9" t="s">
        <v>1382</v>
      </c>
      <c r="BA2546" s="63" t="s">
        <v>2769</v>
      </c>
      <c r="BB2546" s="6" t="s">
        <v>1507</v>
      </c>
      <c r="BC2546" s="9"/>
      <c r="BD2546" s="9"/>
      <c r="BE2546" s="9"/>
      <c r="BF2546" s="9"/>
      <c r="BG2546" s="9"/>
      <c r="BI2546" t="s">
        <v>3146</v>
      </c>
    </row>
    <row r="2547" spans="1:61" x14ac:dyDescent="0.25">
      <c r="A2547" s="51" t="s">
        <v>658</v>
      </c>
      <c r="B2547" s="9" t="s">
        <v>787</v>
      </c>
      <c r="C2547" s="9" t="str">
        <f>VLOOKUP(Tabelle1[[#This Row],[bank_name]],list_all_banks!$B$1:$C$691,2,FALSE)</f>
        <v>FR662042449</v>
      </c>
      <c r="D2547" s="6" t="s">
        <v>788</v>
      </c>
      <c r="E2547" s="42" t="str">
        <f t="shared" si="39"/>
        <v>31.12.2014</v>
      </c>
      <c r="F2547" s="9">
        <v>2014</v>
      </c>
      <c r="G2547" s="9">
        <v>1</v>
      </c>
      <c r="H2547" s="9">
        <v>1</v>
      </c>
      <c r="I2547" s="9" t="s">
        <v>1382</v>
      </c>
      <c r="J2547" s="9">
        <v>2</v>
      </c>
      <c r="K2547" s="9" t="s">
        <v>1366</v>
      </c>
      <c r="L2547" s="9">
        <v>0</v>
      </c>
      <c r="M2547" s="9" t="s">
        <v>14</v>
      </c>
      <c r="N2547" s="9" t="s">
        <v>19</v>
      </c>
      <c r="P2547" s="9">
        <v>1</v>
      </c>
      <c r="Q2547" s="9">
        <v>0</v>
      </c>
      <c r="R2547" s="9">
        <v>0</v>
      </c>
      <c r="S2547" s="9">
        <v>0</v>
      </c>
      <c r="U2547" s="9">
        <v>0</v>
      </c>
      <c r="V2547" s="9">
        <v>0</v>
      </c>
      <c r="W2547" s="9" t="s">
        <v>20</v>
      </c>
      <c r="Y2547" s="9" t="s">
        <v>658</v>
      </c>
      <c r="Z2547" s="9">
        <v>13497</v>
      </c>
      <c r="AA2547" s="9">
        <v>56953</v>
      </c>
      <c r="AB2547" s="9">
        <v>-1296</v>
      </c>
      <c r="AC2547" s="9" t="s">
        <v>20</v>
      </c>
      <c r="AD2547" s="9">
        <v>921</v>
      </c>
      <c r="AE2547" s="9">
        <v>-37</v>
      </c>
      <c r="AF2547" s="9">
        <v>884</v>
      </c>
      <c r="AG2547" s="9" t="s">
        <v>20</v>
      </c>
      <c r="AH2547" s="9">
        <v>0</v>
      </c>
      <c r="AI2547" s="9">
        <v>0</v>
      </c>
      <c r="AK2547" s="9">
        <v>1</v>
      </c>
      <c r="AL2547" s="9">
        <v>0</v>
      </c>
      <c r="AM2547" s="9">
        <v>1</v>
      </c>
      <c r="AN2547" s="9">
        <v>2</v>
      </c>
      <c r="AO2547" s="9">
        <v>0</v>
      </c>
      <c r="AQ2547" s="9">
        <v>1</v>
      </c>
      <c r="AR2547" s="9">
        <v>2</v>
      </c>
      <c r="AS2547" s="9">
        <v>1</v>
      </c>
      <c r="AT2547" s="9">
        <v>1</v>
      </c>
      <c r="AU2547" s="9">
        <v>2</v>
      </c>
      <c r="AV2547" s="9">
        <v>0</v>
      </c>
      <c r="AW2547" s="9" t="s">
        <v>1382</v>
      </c>
      <c r="AX2547" s="9" t="s">
        <v>1382</v>
      </c>
      <c r="BA2547" s="63" t="s">
        <v>2769</v>
      </c>
      <c r="BB2547" s="6" t="s">
        <v>1507</v>
      </c>
      <c r="BC2547" s="9"/>
      <c r="BD2547" s="9"/>
      <c r="BE2547" s="9"/>
      <c r="BF2547" s="9"/>
      <c r="BG2547" s="9"/>
      <c r="BI2547" t="s">
        <v>3146</v>
      </c>
    </row>
    <row r="2548" spans="1:61" x14ac:dyDescent="0.25">
      <c r="A2548" s="23" t="s">
        <v>658</v>
      </c>
      <c r="B2548" t="s">
        <v>787</v>
      </c>
      <c r="C2548" t="str">
        <f>VLOOKUP(Tabelle1[[#This Row],[bank_name]],list_all_banks!$B$1:$C$691,2,FALSE)</f>
        <v>FR662042449</v>
      </c>
      <c r="D2548" s="6" t="s">
        <v>788</v>
      </c>
      <c r="E2548" s="42" t="str">
        <f t="shared" si="39"/>
        <v>31.12.2014</v>
      </c>
      <c r="F2548">
        <v>2014</v>
      </c>
      <c r="G2548">
        <v>1</v>
      </c>
      <c r="H2548">
        <v>1</v>
      </c>
      <c r="I2548" t="s">
        <v>1382</v>
      </c>
      <c r="J2548">
        <v>2</v>
      </c>
      <c r="K2548" t="s">
        <v>1366</v>
      </c>
      <c r="L2548">
        <v>0</v>
      </c>
      <c r="M2548" t="s">
        <v>14</v>
      </c>
      <c r="N2548" t="s">
        <v>19</v>
      </c>
      <c r="P2548">
        <v>1</v>
      </c>
      <c r="Q2548">
        <v>0</v>
      </c>
      <c r="R2548">
        <v>0</v>
      </c>
      <c r="S2548">
        <v>0</v>
      </c>
      <c r="U2548">
        <v>0</v>
      </c>
      <c r="V2548">
        <v>0</v>
      </c>
      <c r="W2548" t="s">
        <v>20</v>
      </c>
      <c r="Y2548" t="s">
        <v>965</v>
      </c>
      <c r="Z2548">
        <v>2</v>
      </c>
      <c r="AA2548">
        <v>23</v>
      </c>
      <c r="AB2548">
        <v>0</v>
      </c>
      <c r="AC2548" t="s">
        <v>20</v>
      </c>
      <c r="AD2548">
        <v>0</v>
      </c>
      <c r="AE2548">
        <v>0</v>
      </c>
      <c r="AF2548">
        <v>0</v>
      </c>
      <c r="AG2548" t="s">
        <v>20</v>
      </c>
      <c r="AH2548">
        <v>0</v>
      </c>
      <c r="AI2548">
        <v>0</v>
      </c>
      <c r="AK2548">
        <v>1</v>
      </c>
      <c r="AL2548">
        <v>0</v>
      </c>
      <c r="AM2548">
        <v>1</v>
      </c>
      <c r="AN2548">
        <v>2</v>
      </c>
      <c r="AO2548">
        <v>0</v>
      </c>
      <c r="AQ2548">
        <v>1</v>
      </c>
      <c r="AR2548">
        <v>2</v>
      </c>
      <c r="AS2548">
        <v>1</v>
      </c>
      <c r="AT2548">
        <v>1</v>
      </c>
      <c r="AU2548">
        <v>2</v>
      </c>
      <c r="AV2548">
        <v>0</v>
      </c>
      <c r="AW2548" t="s">
        <v>1382</v>
      </c>
      <c r="AX2548" t="s">
        <v>1382</v>
      </c>
      <c r="BA2548" s="14" t="s">
        <v>2769</v>
      </c>
      <c r="BB2548" s="6" t="s">
        <v>1507</v>
      </c>
      <c r="BG2548" s="9"/>
      <c r="BI2548" t="s">
        <v>3146</v>
      </c>
    </row>
    <row r="2549" spans="1:61" x14ac:dyDescent="0.25">
      <c r="A2549" s="23" t="s">
        <v>658</v>
      </c>
      <c r="B2549" t="s">
        <v>787</v>
      </c>
      <c r="C2549" t="str">
        <f>VLOOKUP(Tabelle1[[#This Row],[bank_name]],list_all_banks!$B$1:$C$691,2,FALSE)</f>
        <v>FR662042449</v>
      </c>
      <c r="D2549" s="6" t="s">
        <v>788</v>
      </c>
      <c r="E2549" s="42" t="str">
        <f t="shared" ref="E2549:E2612" si="40">CONCATENATE($E$2,F2549)</f>
        <v>31.12.2014</v>
      </c>
      <c r="F2549">
        <v>2014</v>
      </c>
      <c r="G2549">
        <v>1</v>
      </c>
      <c r="H2549">
        <v>1</v>
      </c>
      <c r="I2549" t="s">
        <v>1382</v>
      </c>
      <c r="J2549">
        <v>2</v>
      </c>
      <c r="K2549" t="s">
        <v>1366</v>
      </c>
      <c r="L2549">
        <v>0</v>
      </c>
      <c r="M2549" t="s">
        <v>14</v>
      </c>
      <c r="N2549" t="s">
        <v>19</v>
      </c>
      <c r="P2549">
        <v>1</v>
      </c>
      <c r="Q2549">
        <v>0</v>
      </c>
      <c r="R2549">
        <v>0</v>
      </c>
      <c r="S2549">
        <v>0</v>
      </c>
      <c r="U2549">
        <v>0</v>
      </c>
      <c r="V2549">
        <v>0</v>
      </c>
      <c r="W2549" t="s">
        <v>20</v>
      </c>
      <c r="Y2549" t="s">
        <v>983</v>
      </c>
      <c r="Z2549">
        <v>80</v>
      </c>
      <c r="AA2549">
        <v>503</v>
      </c>
      <c r="AB2549">
        <v>23</v>
      </c>
      <c r="AC2549" t="s">
        <v>20</v>
      </c>
      <c r="AD2549">
        <v>9</v>
      </c>
      <c r="AE2549">
        <v>-6</v>
      </c>
      <c r="AF2549">
        <v>3</v>
      </c>
      <c r="AG2549" t="s">
        <v>20</v>
      </c>
      <c r="AH2549">
        <v>0</v>
      </c>
      <c r="AI2549">
        <v>0</v>
      </c>
      <c r="AK2549">
        <v>1</v>
      </c>
      <c r="AL2549">
        <v>0</v>
      </c>
      <c r="AM2549">
        <v>1</v>
      </c>
      <c r="AN2549">
        <v>2</v>
      </c>
      <c r="AO2549">
        <v>0</v>
      </c>
      <c r="AQ2549">
        <v>1</v>
      </c>
      <c r="AR2549">
        <v>2</v>
      </c>
      <c r="AS2549">
        <v>1</v>
      </c>
      <c r="AT2549">
        <v>1</v>
      </c>
      <c r="AU2549">
        <v>2</v>
      </c>
      <c r="AV2549">
        <v>0</v>
      </c>
      <c r="AW2549" t="s">
        <v>1382</v>
      </c>
      <c r="AX2549" t="s">
        <v>1382</v>
      </c>
      <c r="BA2549" s="14" t="s">
        <v>2769</v>
      </c>
      <c r="BB2549" s="6" t="s">
        <v>1507</v>
      </c>
      <c r="BG2549" s="9"/>
      <c r="BI2549" t="s">
        <v>3146</v>
      </c>
    </row>
    <row r="2550" spans="1:61" x14ac:dyDescent="0.25">
      <c r="A2550" s="23" t="s">
        <v>658</v>
      </c>
      <c r="B2550" t="s">
        <v>787</v>
      </c>
      <c r="C2550" t="str">
        <f>VLOOKUP(Tabelle1[[#This Row],[bank_name]],list_all_banks!$B$1:$C$691,2,FALSE)</f>
        <v>FR662042449</v>
      </c>
      <c r="D2550" s="6" t="s">
        <v>788</v>
      </c>
      <c r="E2550" s="42" t="str">
        <f t="shared" si="40"/>
        <v>31.12.2014</v>
      </c>
      <c r="F2550">
        <v>2014</v>
      </c>
      <c r="G2550">
        <v>1</v>
      </c>
      <c r="H2550">
        <v>1</v>
      </c>
      <c r="I2550" t="s">
        <v>1382</v>
      </c>
      <c r="J2550">
        <v>2</v>
      </c>
      <c r="K2550" t="s">
        <v>1366</v>
      </c>
      <c r="L2550">
        <v>0</v>
      </c>
      <c r="M2550" t="s">
        <v>14</v>
      </c>
      <c r="N2550" t="s">
        <v>19</v>
      </c>
      <c r="P2550">
        <v>1</v>
      </c>
      <c r="Q2550">
        <v>0</v>
      </c>
      <c r="R2550">
        <v>0</v>
      </c>
      <c r="S2550">
        <v>0</v>
      </c>
      <c r="U2550">
        <v>0</v>
      </c>
      <c r="V2550">
        <v>0</v>
      </c>
      <c r="W2550" t="s">
        <v>20</v>
      </c>
      <c r="Y2550" t="s">
        <v>1001</v>
      </c>
      <c r="Z2550">
        <v>79</v>
      </c>
      <c r="AA2550">
        <v>174</v>
      </c>
      <c r="AB2550">
        <v>147</v>
      </c>
      <c r="AC2550" t="s">
        <v>20</v>
      </c>
      <c r="AD2550">
        <v>16</v>
      </c>
      <c r="AE2550">
        <v>2</v>
      </c>
      <c r="AF2550">
        <v>18</v>
      </c>
      <c r="AG2550" t="s">
        <v>20</v>
      </c>
      <c r="AH2550">
        <v>0</v>
      </c>
      <c r="AI2550">
        <v>0</v>
      </c>
      <c r="AK2550">
        <v>1</v>
      </c>
      <c r="AL2550">
        <v>0</v>
      </c>
      <c r="AM2550">
        <v>1</v>
      </c>
      <c r="AN2550">
        <v>2</v>
      </c>
      <c r="AO2550">
        <v>0</v>
      </c>
      <c r="AQ2550">
        <v>1</v>
      </c>
      <c r="AR2550">
        <v>2</v>
      </c>
      <c r="AS2550">
        <v>1</v>
      </c>
      <c r="AT2550">
        <v>1</v>
      </c>
      <c r="AU2550">
        <v>2</v>
      </c>
      <c r="AV2550">
        <v>0</v>
      </c>
      <c r="AW2550" t="s">
        <v>1382</v>
      </c>
      <c r="AX2550" t="s">
        <v>1382</v>
      </c>
      <c r="BA2550" s="14" t="s">
        <v>2769</v>
      </c>
      <c r="BB2550" s="6" t="s">
        <v>1507</v>
      </c>
      <c r="BC2550" s="9"/>
      <c r="BD2550" s="9"/>
      <c r="BE2550" s="9"/>
      <c r="BF2550" s="9"/>
      <c r="BG2550" s="9"/>
      <c r="BI2550" t="s">
        <v>3146</v>
      </c>
    </row>
    <row r="2551" spans="1:61" x14ac:dyDescent="0.25">
      <c r="A2551" s="23" t="s">
        <v>658</v>
      </c>
      <c r="B2551" t="s">
        <v>787</v>
      </c>
      <c r="C2551" t="str">
        <f>VLOOKUP(Tabelle1[[#This Row],[bank_name]],list_all_banks!$B$1:$C$691,2,FALSE)</f>
        <v>FR662042449</v>
      </c>
      <c r="D2551" s="6" t="s">
        <v>788</v>
      </c>
      <c r="E2551" s="42" t="str">
        <f t="shared" si="40"/>
        <v>31.12.2014</v>
      </c>
      <c r="F2551">
        <v>2014</v>
      </c>
      <c r="G2551">
        <v>1</v>
      </c>
      <c r="H2551">
        <v>1</v>
      </c>
      <c r="I2551" t="s">
        <v>1382</v>
      </c>
      <c r="J2551">
        <v>2</v>
      </c>
      <c r="K2551" t="s">
        <v>1366</v>
      </c>
      <c r="L2551">
        <v>0</v>
      </c>
      <c r="M2551" t="s">
        <v>14</v>
      </c>
      <c r="N2551" t="s">
        <v>19</v>
      </c>
      <c r="P2551">
        <v>1</v>
      </c>
      <c r="Q2551">
        <v>0</v>
      </c>
      <c r="R2551">
        <v>0</v>
      </c>
      <c r="S2551">
        <v>0</v>
      </c>
      <c r="U2551">
        <v>0</v>
      </c>
      <c r="V2551">
        <v>0</v>
      </c>
      <c r="W2551" t="s">
        <v>20</v>
      </c>
      <c r="Y2551" t="s">
        <v>1020</v>
      </c>
      <c r="Z2551">
        <v>4883</v>
      </c>
      <c r="AA2551">
        <v>18056</v>
      </c>
      <c r="AB2551">
        <v>494</v>
      </c>
      <c r="AC2551" t="s">
        <v>20</v>
      </c>
      <c r="AD2551">
        <v>399</v>
      </c>
      <c r="AE2551">
        <v>-196</v>
      </c>
      <c r="AF2551">
        <v>203</v>
      </c>
      <c r="AG2551" t="s">
        <v>20</v>
      </c>
      <c r="AH2551">
        <v>0</v>
      </c>
      <c r="AI2551">
        <v>0</v>
      </c>
      <c r="AK2551">
        <v>1</v>
      </c>
      <c r="AL2551">
        <v>0</v>
      </c>
      <c r="AM2551">
        <v>1</v>
      </c>
      <c r="AN2551">
        <v>2</v>
      </c>
      <c r="AO2551">
        <v>0</v>
      </c>
      <c r="AQ2551">
        <v>1</v>
      </c>
      <c r="AR2551">
        <v>2</v>
      </c>
      <c r="AS2551">
        <v>1</v>
      </c>
      <c r="AT2551">
        <v>1</v>
      </c>
      <c r="AU2551">
        <v>2</v>
      </c>
      <c r="AV2551">
        <v>0</v>
      </c>
      <c r="AW2551" t="s">
        <v>1382</v>
      </c>
      <c r="AX2551" t="s">
        <v>1382</v>
      </c>
      <c r="BA2551" s="14" t="s">
        <v>2769</v>
      </c>
      <c r="BB2551" s="6" t="s">
        <v>1507</v>
      </c>
      <c r="BG2551" s="9"/>
      <c r="BI2551" t="s">
        <v>3146</v>
      </c>
    </row>
    <row r="2552" spans="1:61" x14ac:dyDescent="0.25">
      <c r="A2552" s="23" t="s">
        <v>658</v>
      </c>
      <c r="B2552" t="s">
        <v>787</v>
      </c>
      <c r="C2552" t="str">
        <f>VLOOKUP(Tabelle1[[#This Row],[bank_name]],list_all_banks!$B$1:$C$691,2,FALSE)</f>
        <v>FR662042449</v>
      </c>
      <c r="D2552" s="6" t="s">
        <v>788</v>
      </c>
      <c r="E2552" s="42" t="str">
        <f t="shared" si="40"/>
        <v>31.12.2014</v>
      </c>
      <c r="F2552">
        <v>2014</v>
      </c>
      <c r="G2552">
        <v>1</v>
      </c>
      <c r="H2552">
        <v>1</v>
      </c>
      <c r="I2552" t="s">
        <v>1382</v>
      </c>
      <c r="J2552">
        <v>2</v>
      </c>
      <c r="K2552" t="s">
        <v>1366</v>
      </c>
      <c r="L2552">
        <v>0</v>
      </c>
      <c r="M2552" t="s">
        <v>14</v>
      </c>
      <c r="N2552" t="s">
        <v>19</v>
      </c>
      <c r="P2552">
        <v>1</v>
      </c>
      <c r="Q2552">
        <v>0</v>
      </c>
      <c r="R2552">
        <v>0</v>
      </c>
      <c r="S2552">
        <v>0</v>
      </c>
      <c r="U2552">
        <v>0</v>
      </c>
      <c r="V2552">
        <v>0</v>
      </c>
      <c r="W2552" t="s">
        <v>20</v>
      </c>
      <c r="Y2552" t="s">
        <v>1170</v>
      </c>
      <c r="Z2552">
        <v>1186</v>
      </c>
      <c r="AA2552">
        <v>3664</v>
      </c>
      <c r="AB2552">
        <v>566</v>
      </c>
      <c r="AC2552" t="s">
        <v>20</v>
      </c>
      <c r="AD2552">
        <v>98</v>
      </c>
      <c r="AE2552">
        <v>32</v>
      </c>
      <c r="AF2552">
        <v>130</v>
      </c>
      <c r="AG2552" t="s">
        <v>20</v>
      </c>
      <c r="AH2552">
        <v>0</v>
      </c>
      <c r="AI2552">
        <v>0</v>
      </c>
      <c r="AK2552">
        <v>1</v>
      </c>
      <c r="AL2552">
        <v>0</v>
      </c>
      <c r="AM2552">
        <v>1</v>
      </c>
      <c r="AN2552">
        <v>2</v>
      </c>
      <c r="AO2552">
        <v>0</v>
      </c>
      <c r="AQ2552">
        <v>1</v>
      </c>
      <c r="AR2552">
        <v>2</v>
      </c>
      <c r="AS2552">
        <v>1</v>
      </c>
      <c r="AT2552">
        <v>1</v>
      </c>
      <c r="AU2552">
        <v>2</v>
      </c>
      <c r="AV2552">
        <v>0</v>
      </c>
      <c r="AW2552" t="s">
        <v>1382</v>
      </c>
      <c r="AX2552" t="s">
        <v>1382</v>
      </c>
      <c r="BA2552" s="14" t="s">
        <v>2769</v>
      </c>
      <c r="BB2552" s="6" t="s">
        <v>1507</v>
      </c>
      <c r="BG2552" s="9"/>
      <c r="BI2552" t="s">
        <v>3146</v>
      </c>
    </row>
    <row r="2553" spans="1:61" x14ac:dyDescent="0.25">
      <c r="A2553" s="51" t="s">
        <v>658</v>
      </c>
      <c r="B2553" s="9" t="s">
        <v>787</v>
      </c>
      <c r="C2553" s="9" t="str">
        <f>VLOOKUP(Tabelle1[[#This Row],[bank_name]],list_all_banks!$B$1:$C$691,2,FALSE)</f>
        <v>FR662042449</v>
      </c>
      <c r="D2553" s="6" t="s">
        <v>788</v>
      </c>
      <c r="E2553" s="42" t="str">
        <f t="shared" si="40"/>
        <v>31.12.2014</v>
      </c>
      <c r="F2553" s="9">
        <v>2014</v>
      </c>
      <c r="G2553" s="9">
        <v>1</v>
      </c>
      <c r="H2553" s="9">
        <v>1</v>
      </c>
      <c r="I2553" s="9" t="s">
        <v>1382</v>
      </c>
      <c r="J2553" s="9">
        <v>2</v>
      </c>
      <c r="K2553" s="9" t="s">
        <v>1366</v>
      </c>
      <c r="L2553" s="9">
        <v>0</v>
      </c>
      <c r="M2553" s="9" t="s">
        <v>14</v>
      </c>
      <c r="N2553" s="9" t="s">
        <v>19</v>
      </c>
      <c r="P2553" s="9">
        <v>1</v>
      </c>
      <c r="Q2553" s="9">
        <v>0</v>
      </c>
      <c r="R2553" s="9">
        <v>0</v>
      </c>
      <c r="S2553" s="9">
        <v>0</v>
      </c>
      <c r="U2553" s="9">
        <v>0</v>
      </c>
      <c r="V2553" s="9">
        <v>0</v>
      </c>
      <c r="W2553" s="9" t="s">
        <v>20</v>
      </c>
      <c r="Y2553" s="9" t="s">
        <v>1225</v>
      </c>
      <c r="Z2553" s="9">
        <v>371</v>
      </c>
      <c r="AA2553" s="9">
        <v>967</v>
      </c>
      <c r="AB2553" s="9">
        <v>139</v>
      </c>
      <c r="AC2553" s="9" t="s">
        <v>20</v>
      </c>
      <c r="AD2553" s="9">
        <v>40</v>
      </c>
      <c r="AE2553" s="9">
        <v>-6</v>
      </c>
      <c r="AF2553" s="9">
        <v>34</v>
      </c>
      <c r="AG2553" s="9" t="s">
        <v>20</v>
      </c>
      <c r="AH2553" s="9">
        <v>0</v>
      </c>
      <c r="AI2553" s="9">
        <v>0</v>
      </c>
      <c r="AK2553" s="9">
        <v>1</v>
      </c>
      <c r="AL2553" s="9">
        <v>0</v>
      </c>
      <c r="AM2553" s="9">
        <v>1</v>
      </c>
      <c r="AN2553" s="9">
        <v>2</v>
      </c>
      <c r="AO2553" s="9">
        <v>0</v>
      </c>
      <c r="AQ2553" s="9">
        <v>1</v>
      </c>
      <c r="AR2553" s="9">
        <v>2</v>
      </c>
      <c r="AS2553" s="9">
        <v>1</v>
      </c>
      <c r="AT2553" s="9">
        <v>1</v>
      </c>
      <c r="AU2553" s="9">
        <v>2</v>
      </c>
      <c r="AV2553" s="9">
        <v>0</v>
      </c>
      <c r="AW2553" s="9" t="s">
        <v>1382</v>
      </c>
      <c r="AX2553" s="9" t="s">
        <v>1382</v>
      </c>
      <c r="BA2553" s="63" t="s">
        <v>2769</v>
      </c>
      <c r="BB2553" s="6" t="s">
        <v>1507</v>
      </c>
      <c r="BC2553" s="9"/>
      <c r="BD2553" s="9"/>
      <c r="BE2553" s="9"/>
      <c r="BF2553" s="9"/>
      <c r="BG2553" s="9"/>
      <c r="BI2553" t="s">
        <v>3146</v>
      </c>
    </row>
    <row r="2554" spans="1:61" x14ac:dyDescent="0.25">
      <c r="A2554" s="51" t="s">
        <v>658</v>
      </c>
      <c r="B2554" s="9" t="s">
        <v>787</v>
      </c>
      <c r="C2554" s="9" t="str">
        <f>VLOOKUP(Tabelle1[[#This Row],[bank_name]],list_all_banks!$B$1:$C$691,2,FALSE)</f>
        <v>FR662042449</v>
      </c>
      <c r="D2554" s="6" t="s">
        <v>788</v>
      </c>
      <c r="E2554" s="42" t="str">
        <f t="shared" si="40"/>
        <v>31.12.2014</v>
      </c>
      <c r="F2554" s="9">
        <v>2014</v>
      </c>
      <c r="G2554" s="9">
        <v>1</v>
      </c>
      <c r="H2554" s="9">
        <v>1</v>
      </c>
      <c r="I2554" s="9" t="s">
        <v>1382</v>
      </c>
      <c r="J2554" s="9">
        <v>2</v>
      </c>
      <c r="K2554" s="9" t="s">
        <v>1366</v>
      </c>
      <c r="L2554" s="9">
        <v>0</v>
      </c>
      <c r="M2554" s="9" t="s">
        <v>14</v>
      </c>
      <c r="N2554" s="9" t="s">
        <v>19</v>
      </c>
      <c r="P2554" s="9">
        <v>1</v>
      </c>
      <c r="Q2554" s="9">
        <v>0</v>
      </c>
      <c r="R2554" s="9">
        <v>0</v>
      </c>
      <c r="S2554" s="9">
        <v>0</v>
      </c>
      <c r="U2554" s="9">
        <v>0</v>
      </c>
      <c r="V2554" s="9">
        <v>0</v>
      </c>
      <c r="W2554" s="9" t="s">
        <v>20</v>
      </c>
      <c r="Y2554" s="9" t="s">
        <v>1278</v>
      </c>
      <c r="Z2554" s="9">
        <v>377</v>
      </c>
      <c r="AA2554" s="9">
        <v>9372</v>
      </c>
      <c r="AB2554" s="9">
        <v>95</v>
      </c>
      <c r="AC2554" s="9" t="s">
        <v>20</v>
      </c>
      <c r="AD2554" s="9">
        <v>25</v>
      </c>
      <c r="AE2554" s="9">
        <v>1</v>
      </c>
      <c r="AF2554" s="9">
        <v>26</v>
      </c>
      <c r="AG2554" s="9" t="s">
        <v>20</v>
      </c>
      <c r="AH2554" s="9">
        <v>0</v>
      </c>
      <c r="AI2554" s="9">
        <v>0</v>
      </c>
      <c r="AK2554" s="9">
        <v>1</v>
      </c>
      <c r="AL2554" s="9">
        <v>0</v>
      </c>
      <c r="AM2554" s="9">
        <v>1</v>
      </c>
      <c r="AN2554" s="9">
        <v>2</v>
      </c>
      <c r="AO2554" s="9">
        <v>0</v>
      </c>
      <c r="AQ2554" s="9">
        <v>1</v>
      </c>
      <c r="AR2554" s="9">
        <v>2</v>
      </c>
      <c r="AS2554" s="9">
        <v>1</v>
      </c>
      <c r="AT2554" s="9">
        <v>1</v>
      </c>
      <c r="AU2554" s="9">
        <v>2</v>
      </c>
      <c r="AV2554" s="9">
        <v>0</v>
      </c>
      <c r="AW2554" s="9" t="s">
        <v>1382</v>
      </c>
      <c r="AX2554" s="9" t="s">
        <v>1382</v>
      </c>
      <c r="BA2554" s="63" t="s">
        <v>2769</v>
      </c>
      <c r="BB2554" s="6" t="s">
        <v>1507</v>
      </c>
      <c r="BC2554" s="9"/>
      <c r="BD2554" s="9"/>
      <c r="BE2554" s="9"/>
      <c r="BF2554" s="9"/>
      <c r="BG2554" s="9"/>
      <c r="BI2554" t="s">
        <v>3146</v>
      </c>
    </row>
    <row r="2555" spans="1:61" x14ac:dyDescent="0.25">
      <c r="A2555" s="23" t="s">
        <v>658</v>
      </c>
      <c r="B2555" t="s">
        <v>787</v>
      </c>
      <c r="C2555" t="str">
        <f>VLOOKUP(Tabelle1[[#This Row],[bank_name]],list_all_banks!$B$1:$C$691,2,FALSE)</f>
        <v>FR662042449</v>
      </c>
      <c r="D2555" s="6" t="s">
        <v>788</v>
      </c>
      <c r="E2555" s="42" t="str">
        <f t="shared" si="40"/>
        <v>31.12.2014</v>
      </c>
      <c r="F2555">
        <v>2014</v>
      </c>
      <c r="G2555">
        <v>1</v>
      </c>
      <c r="H2555">
        <v>1</v>
      </c>
      <c r="I2555" t="s">
        <v>1382</v>
      </c>
      <c r="J2555">
        <v>2</v>
      </c>
      <c r="K2555" t="s">
        <v>1366</v>
      </c>
      <c r="L2555">
        <v>0</v>
      </c>
      <c r="M2555" t="s">
        <v>14</v>
      </c>
      <c r="N2555" t="s">
        <v>19</v>
      </c>
      <c r="P2555">
        <v>1</v>
      </c>
      <c r="Q2555">
        <v>0</v>
      </c>
      <c r="R2555">
        <v>0</v>
      </c>
      <c r="S2555">
        <v>0</v>
      </c>
      <c r="U2555">
        <v>0</v>
      </c>
      <c r="V2555">
        <v>0</v>
      </c>
      <c r="W2555" t="s">
        <v>20</v>
      </c>
      <c r="Y2555" t="s">
        <v>1289</v>
      </c>
      <c r="Z2555">
        <v>157</v>
      </c>
      <c r="AA2555">
        <v>1586</v>
      </c>
      <c r="AB2555">
        <v>93</v>
      </c>
      <c r="AC2555" t="s">
        <v>20</v>
      </c>
      <c r="AD2555">
        <v>30</v>
      </c>
      <c r="AE2555">
        <v>-1</v>
      </c>
      <c r="AF2555">
        <v>29</v>
      </c>
      <c r="AG2555" t="s">
        <v>20</v>
      </c>
      <c r="AH2555">
        <v>0</v>
      </c>
      <c r="AI2555">
        <v>0</v>
      </c>
      <c r="AK2555">
        <v>1</v>
      </c>
      <c r="AL2555">
        <v>0</v>
      </c>
      <c r="AM2555">
        <v>1</v>
      </c>
      <c r="AN2555">
        <v>2</v>
      </c>
      <c r="AO2555">
        <v>0</v>
      </c>
      <c r="AQ2555">
        <v>1</v>
      </c>
      <c r="AR2555">
        <v>2</v>
      </c>
      <c r="AS2555">
        <v>1</v>
      </c>
      <c r="AT2555">
        <v>1</v>
      </c>
      <c r="AU2555">
        <v>2</v>
      </c>
      <c r="AV2555">
        <v>0</v>
      </c>
      <c r="AW2555" t="s">
        <v>1382</v>
      </c>
      <c r="AX2555" t="s">
        <v>1382</v>
      </c>
      <c r="BA2555" s="14" t="s">
        <v>2769</v>
      </c>
      <c r="BB2555" s="6" t="s">
        <v>1507</v>
      </c>
      <c r="BG2555" s="9"/>
      <c r="BI2555" t="s">
        <v>3146</v>
      </c>
    </row>
    <row r="2556" spans="1:61" x14ac:dyDescent="0.25">
      <c r="A2556" s="23" t="s">
        <v>658</v>
      </c>
      <c r="B2556" t="s">
        <v>787</v>
      </c>
      <c r="C2556" t="str">
        <f>VLOOKUP(Tabelle1[[#This Row],[bank_name]],list_all_banks!$B$1:$C$691,2,FALSE)</f>
        <v>FR662042449</v>
      </c>
      <c r="D2556" s="6" t="s">
        <v>788</v>
      </c>
      <c r="E2556" s="42" t="str">
        <f t="shared" si="40"/>
        <v>31.12.2014</v>
      </c>
      <c r="F2556">
        <v>2014</v>
      </c>
      <c r="G2556">
        <v>1</v>
      </c>
      <c r="H2556">
        <v>1</v>
      </c>
      <c r="I2556" t="s">
        <v>1382</v>
      </c>
      <c r="J2556">
        <v>2</v>
      </c>
      <c r="K2556" t="s">
        <v>1366</v>
      </c>
      <c r="L2556">
        <v>0</v>
      </c>
      <c r="M2556" t="s">
        <v>14</v>
      </c>
      <c r="N2556" t="s">
        <v>19</v>
      </c>
      <c r="P2556">
        <v>1</v>
      </c>
      <c r="Q2556">
        <v>0</v>
      </c>
      <c r="R2556">
        <v>0</v>
      </c>
      <c r="S2556">
        <v>0</v>
      </c>
      <c r="U2556">
        <v>0</v>
      </c>
      <c r="V2556">
        <v>0</v>
      </c>
      <c r="W2556" t="s">
        <v>20</v>
      </c>
      <c r="Y2556" t="s">
        <v>293</v>
      </c>
      <c r="Z2556">
        <v>131</v>
      </c>
      <c r="AA2556">
        <v>610</v>
      </c>
      <c r="AB2556">
        <v>96</v>
      </c>
      <c r="AC2556" t="s">
        <v>20</v>
      </c>
      <c r="AD2556">
        <v>14</v>
      </c>
      <c r="AE2556">
        <v>2</v>
      </c>
      <c r="AF2556">
        <v>16</v>
      </c>
      <c r="AG2556" t="s">
        <v>20</v>
      </c>
      <c r="AH2556">
        <v>0</v>
      </c>
      <c r="AI2556">
        <v>0</v>
      </c>
      <c r="AK2556">
        <v>1</v>
      </c>
      <c r="AL2556">
        <v>0</v>
      </c>
      <c r="AM2556">
        <v>1</v>
      </c>
      <c r="AN2556">
        <v>2</v>
      </c>
      <c r="AO2556">
        <v>0</v>
      </c>
      <c r="AQ2556">
        <v>1</v>
      </c>
      <c r="AR2556">
        <v>2</v>
      </c>
      <c r="AS2556">
        <v>1</v>
      </c>
      <c r="AT2556">
        <v>1</v>
      </c>
      <c r="AU2556">
        <v>2</v>
      </c>
      <c r="AV2556">
        <v>0</v>
      </c>
      <c r="AW2556" t="s">
        <v>1382</v>
      </c>
      <c r="AX2556" t="s">
        <v>1382</v>
      </c>
      <c r="BA2556" s="14" t="s">
        <v>2769</v>
      </c>
      <c r="BB2556" s="6" t="s">
        <v>1507</v>
      </c>
      <c r="BG2556" s="9"/>
      <c r="BI2556" t="s">
        <v>3146</v>
      </c>
    </row>
    <row r="2557" spans="1:61" x14ac:dyDescent="0.25">
      <c r="A2557" s="23" t="s">
        <v>658</v>
      </c>
      <c r="B2557" t="s">
        <v>787</v>
      </c>
      <c r="C2557" t="str">
        <f>VLOOKUP(Tabelle1[[#This Row],[bank_name]],list_all_banks!$B$1:$C$691,2,FALSE)</f>
        <v>FR662042449</v>
      </c>
      <c r="D2557" s="6" t="s">
        <v>788</v>
      </c>
      <c r="E2557" s="42" t="str">
        <f t="shared" si="40"/>
        <v>31.12.2014</v>
      </c>
      <c r="F2557">
        <v>2014</v>
      </c>
      <c r="G2557">
        <v>1</v>
      </c>
      <c r="H2557">
        <v>1</v>
      </c>
      <c r="I2557" t="s">
        <v>1382</v>
      </c>
      <c r="J2557">
        <v>2</v>
      </c>
      <c r="K2557" t="s">
        <v>1366</v>
      </c>
      <c r="L2557">
        <v>0</v>
      </c>
      <c r="M2557" t="s">
        <v>14</v>
      </c>
      <c r="N2557" t="s">
        <v>19</v>
      </c>
      <c r="P2557">
        <v>1</v>
      </c>
      <c r="Q2557">
        <v>0</v>
      </c>
      <c r="R2557">
        <v>0</v>
      </c>
      <c r="S2557">
        <v>0</v>
      </c>
      <c r="U2557">
        <v>0</v>
      </c>
      <c r="V2557">
        <v>0</v>
      </c>
      <c r="W2557" t="s">
        <v>20</v>
      </c>
      <c r="Y2557" t="s">
        <v>1324</v>
      </c>
      <c r="Z2557">
        <v>50</v>
      </c>
      <c r="AA2557">
        <v>814</v>
      </c>
      <c r="AB2557">
        <v>12</v>
      </c>
      <c r="AC2557" t="s">
        <v>20</v>
      </c>
      <c r="AD2557">
        <v>2</v>
      </c>
      <c r="AE2557">
        <v>0</v>
      </c>
      <c r="AF2557">
        <v>2</v>
      </c>
      <c r="AG2557" t="s">
        <v>20</v>
      </c>
      <c r="AH2557">
        <v>0</v>
      </c>
      <c r="AI2557">
        <v>0</v>
      </c>
      <c r="AK2557">
        <v>1</v>
      </c>
      <c r="AL2557">
        <v>0</v>
      </c>
      <c r="AM2557">
        <v>1</v>
      </c>
      <c r="AN2557">
        <v>2</v>
      </c>
      <c r="AO2557">
        <v>0</v>
      </c>
      <c r="AQ2557">
        <v>1</v>
      </c>
      <c r="AR2557">
        <v>2</v>
      </c>
      <c r="AS2557">
        <v>1</v>
      </c>
      <c r="AT2557">
        <v>1</v>
      </c>
      <c r="AU2557">
        <v>2</v>
      </c>
      <c r="AV2557">
        <v>0</v>
      </c>
      <c r="AW2557" t="s">
        <v>1382</v>
      </c>
      <c r="AX2557" t="s">
        <v>1382</v>
      </c>
      <c r="BA2557" s="14" t="s">
        <v>2769</v>
      </c>
      <c r="BB2557" s="6" t="s">
        <v>1507</v>
      </c>
      <c r="BG2557" s="9"/>
      <c r="BI2557" t="s">
        <v>3146</v>
      </c>
    </row>
    <row r="2558" spans="1:61" x14ac:dyDescent="0.25">
      <c r="A2558" s="51" t="s">
        <v>658</v>
      </c>
      <c r="B2558" s="9" t="s">
        <v>787</v>
      </c>
      <c r="C2558" s="9" t="str">
        <f>VLOOKUP(Tabelle1[[#This Row],[bank_name]],list_all_banks!$B$1:$C$691,2,FALSE)</f>
        <v>FR662042449</v>
      </c>
      <c r="D2558" s="6" t="s">
        <v>788</v>
      </c>
      <c r="E2558" s="42" t="str">
        <f t="shared" si="40"/>
        <v>31.12.2014</v>
      </c>
      <c r="F2558" s="9">
        <v>2014</v>
      </c>
      <c r="G2558" s="9">
        <v>1</v>
      </c>
      <c r="H2558" s="9">
        <v>1</v>
      </c>
      <c r="I2558" s="9" t="s">
        <v>1382</v>
      </c>
      <c r="J2558" s="9">
        <v>2</v>
      </c>
      <c r="K2558" s="9" t="s">
        <v>1366</v>
      </c>
      <c r="L2558" s="9">
        <v>0</v>
      </c>
      <c r="M2558" s="9" t="s">
        <v>14</v>
      </c>
      <c r="N2558" s="9" t="s">
        <v>19</v>
      </c>
      <c r="P2558" s="9">
        <v>1</v>
      </c>
      <c r="Q2558" s="9">
        <v>0</v>
      </c>
      <c r="R2558" s="9">
        <v>0</v>
      </c>
      <c r="S2558" s="9">
        <v>0</v>
      </c>
      <c r="U2558" s="9">
        <v>0</v>
      </c>
      <c r="V2558" s="9">
        <v>0</v>
      </c>
      <c r="W2558" s="9" t="s">
        <v>20</v>
      </c>
      <c r="Y2558" s="9" t="s">
        <v>1363</v>
      </c>
      <c r="Z2558" s="9">
        <v>27</v>
      </c>
      <c r="AA2558" s="9">
        <v>162</v>
      </c>
      <c r="AB2558" s="9">
        <v>12</v>
      </c>
      <c r="AC2558" s="9" t="s">
        <v>20</v>
      </c>
      <c r="AD2558" s="9">
        <v>3</v>
      </c>
      <c r="AE2558" s="9">
        <v>0</v>
      </c>
      <c r="AF2558" s="9">
        <v>3</v>
      </c>
      <c r="AG2558" s="9" t="s">
        <v>20</v>
      </c>
      <c r="AH2558" s="9">
        <v>0</v>
      </c>
      <c r="AI2558" s="9">
        <v>0</v>
      </c>
      <c r="AK2558" s="9">
        <v>1</v>
      </c>
      <c r="AL2558" s="9">
        <v>0</v>
      </c>
      <c r="AM2558" s="9">
        <v>1</v>
      </c>
      <c r="AN2558" s="9">
        <v>2</v>
      </c>
      <c r="AO2558" s="9">
        <v>0</v>
      </c>
      <c r="AQ2558" s="9">
        <v>1</v>
      </c>
      <c r="AR2558" s="9">
        <v>2</v>
      </c>
      <c r="AS2558" s="9">
        <v>1</v>
      </c>
      <c r="AT2558" s="9">
        <v>1</v>
      </c>
      <c r="AU2558" s="9">
        <v>2</v>
      </c>
      <c r="AV2558" s="9">
        <v>0</v>
      </c>
      <c r="AW2558" s="9" t="s">
        <v>1382</v>
      </c>
      <c r="AX2558" s="9" t="s">
        <v>1382</v>
      </c>
      <c r="BA2558" s="63" t="s">
        <v>2769</v>
      </c>
      <c r="BB2558" s="6" t="s">
        <v>1507</v>
      </c>
      <c r="BC2558" s="9"/>
      <c r="BD2558" s="9"/>
      <c r="BE2558" s="9"/>
      <c r="BF2558" s="9"/>
      <c r="BG2558" s="9"/>
      <c r="BI2558" t="s">
        <v>3146</v>
      </c>
    </row>
    <row r="2559" spans="1:61" x14ac:dyDescent="0.25">
      <c r="A2559" s="51" t="s">
        <v>658</v>
      </c>
      <c r="B2559" s="9" t="s">
        <v>787</v>
      </c>
      <c r="C2559" s="9" t="str">
        <f>VLOOKUP(Tabelle1[[#This Row],[bank_name]],list_all_banks!$B$1:$C$691,2,FALSE)</f>
        <v>FR662042449</v>
      </c>
      <c r="D2559" s="6" t="s">
        <v>788</v>
      </c>
      <c r="E2559" s="42" t="str">
        <f t="shared" si="40"/>
        <v>31.12.2014</v>
      </c>
      <c r="F2559" s="9">
        <v>2014</v>
      </c>
      <c r="G2559" s="9">
        <v>1</v>
      </c>
      <c r="H2559" s="9">
        <v>1</v>
      </c>
      <c r="I2559" s="9" t="s">
        <v>1382</v>
      </c>
      <c r="J2559" s="9">
        <v>2</v>
      </c>
      <c r="K2559" s="9" t="s">
        <v>1366</v>
      </c>
      <c r="L2559" s="9">
        <v>0</v>
      </c>
      <c r="M2559" s="9" t="s">
        <v>14</v>
      </c>
      <c r="N2559" s="9" t="s">
        <v>19</v>
      </c>
      <c r="P2559" s="9">
        <v>1</v>
      </c>
      <c r="Q2559" s="9">
        <v>0</v>
      </c>
      <c r="R2559" s="9">
        <v>0</v>
      </c>
      <c r="S2559" s="9">
        <v>0</v>
      </c>
      <c r="U2559" s="9">
        <v>0</v>
      </c>
      <c r="V2559" s="9">
        <v>0</v>
      </c>
      <c r="W2559" s="9" t="s">
        <v>20</v>
      </c>
      <c r="Y2559" s="9" t="s">
        <v>1327</v>
      </c>
      <c r="Z2559" s="9">
        <v>24</v>
      </c>
      <c r="AA2559" s="9">
        <v>154</v>
      </c>
      <c r="AB2559" s="9">
        <v>1</v>
      </c>
      <c r="AC2559" s="9" t="s">
        <v>20</v>
      </c>
      <c r="AD2559" s="9">
        <v>0</v>
      </c>
      <c r="AE2559" s="9">
        <v>0</v>
      </c>
      <c r="AF2559" s="9">
        <v>0</v>
      </c>
      <c r="AG2559" s="9" t="s">
        <v>20</v>
      </c>
      <c r="AH2559" s="9">
        <v>0</v>
      </c>
      <c r="AI2559" s="9">
        <v>0</v>
      </c>
      <c r="AK2559" s="9">
        <v>1</v>
      </c>
      <c r="AL2559" s="9">
        <v>0</v>
      </c>
      <c r="AM2559" s="9">
        <v>1</v>
      </c>
      <c r="AN2559" s="9">
        <v>2</v>
      </c>
      <c r="AO2559" s="9">
        <v>0</v>
      </c>
      <c r="AQ2559" s="9">
        <v>1</v>
      </c>
      <c r="AR2559" s="9">
        <v>2</v>
      </c>
      <c r="AS2559" s="9">
        <v>1</v>
      </c>
      <c r="AT2559" s="9">
        <v>1</v>
      </c>
      <c r="AU2559" s="9">
        <v>2</v>
      </c>
      <c r="AV2559" s="9">
        <v>0</v>
      </c>
      <c r="AW2559" s="9" t="s">
        <v>1382</v>
      </c>
      <c r="AX2559" s="9" t="s">
        <v>1382</v>
      </c>
      <c r="BA2559" s="63" t="s">
        <v>2769</v>
      </c>
      <c r="BB2559" s="6" t="s">
        <v>1507</v>
      </c>
      <c r="BC2559" s="9"/>
      <c r="BD2559" s="9"/>
      <c r="BE2559" s="9"/>
      <c r="BF2559" s="9"/>
      <c r="BG2559" s="9"/>
      <c r="BI2559" t="s">
        <v>3146</v>
      </c>
    </row>
    <row r="2560" spans="1:61" x14ac:dyDescent="0.25">
      <c r="A2560" s="51" t="s">
        <v>658</v>
      </c>
      <c r="B2560" s="9" t="s">
        <v>787</v>
      </c>
      <c r="C2560" s="9" t="str">
        <f>VLOOKUP(Tabelle1[[#This Row],[bank_name]],list_all_banks!$B$1:$C$691,2,FALSE)</f>
        <v>FR662042449</v>
      </c>
      <c r="D2560" s="6" t="s">
        <v>788</v>
      </c>
      <c r="E2560" s="42" t="str">
        <f t="shared" si="40"/>
        <v>31.12.2014</v>
      </c>
      <c r="F2560" s="9">
        <v>2014</v>
      </c>
      <c r="G2560" s="9">
        <v>1</v>
      </c>
      <c r="H2560" s="9">
        <v>1</v>
      </c>
      <c r="I2560" s="9" t="s">
        <v>1382</v>
      </c>
      <c r="J2560" s="9">
        <v>2</v>
      </c>
      <c r="K2560" s="9" t="s">
        <v>1366</v>
      </c>
      <c r="L2560" s="9">
        <v>0</v>
      </c>
      <c r="M2560" s="9" t="s">
        <v>14</v>
      </c>
      <c r="N2560" s="9" t="s">
        <v>19</v>
      </c>
      <c r="P2560" s="9">
        <v>1</v>
      </c>
      <c r="Q2560" s="9">
        <v>0</v>
      </c>
      <c r="R2560" s="9">
        <v>0</v>
      </c>
      <c r="S2560" s="9">
        <v>0</v>
      </c>
      <c r="U2560" s="9">
        <v>0</v>
      </c>
      <c r="V2560" s="9">
        <v>0</v>
      </c>
      <c r="W2560" s="9" t="s">
        <v>20</v>
      </c>
      <c r="Y2560" s="9" t="s">
        <v>1706</v>
      </c>
      <c r="Z2560" s="9">
        <v>7</v>
      </c>
      <c r="AA2560" s="9">
        <v>18</v>
      </c>
      <c r="AB2560" s="9">
        <v>1</v>
      </c>
      <c r="AC2560" s="9" t="s">
        <v>20</v>
      </c>
      <c r="AD2560" s="9">
        <v>0</v>
      </c>
      <c r="AE2560" s="9">
        <v>0</v>
      </c>
      <c r="AF2560" s="9">
        <v>0</v>
      </c>
      <c r="AG2560" s="9" t="s">
        <v>20</v>
      </c>
      <c r="AH2560" s="9">
        <v>0</v>
      </c>
      <c r="AI2560" s="9">
        <v>0</v>
      </c>
      <c r="AK2560" s="9">
        <v>1</v>
      </c>
      <c r="AL2560" s="9">
        <v>0</v>
      </c>
      <c r="AM2560" s="9">
        <v>1</v>
      </c>
      <c r="AN2560" s="9">
        <v>2</v>
      </c>
      <c r="AO2560" s="9">
        <v>0</v>
      </c>
      <c r="AQ2560" s="9">
        <v>1</v>
      </c>
      <c r="AR2560" s="9">
        <v>2</v>
      </c>
      <c r="AS2560" s="9">
        <v>1</v>
      </c>
      <c r="AT2560" s="9">
        <v>1</v>
      </c>
      <c r="AU2560" s="9">
        <v>2</v>
      </c>
      <c r="AV2560" s="9">
        <v>0</v>
      </c>
      <c r="AW2560" s="9" t="s">
        <v>1382</v>
      </c>
      <c r="AX2560" s="9" t="s">
        <v>1382</v>
      </c>
      <c r="BA2560" s="63" t="s">
        <v>2769</v>
      </c>
      <c r="BB2560" s="6" t="s">
        <v>1507</v>
      </c>
      <c r="BC2560" s="9"/>
      <c r="BD2560" s="9"/>
      <c r="BE2560" s="9"/>
      <c r="BF2560" s="9"/>
      <c r="BG2560" s="9"/>
      <c r="BI2560" t="s">
        <v>3146</v>
      </c>
    </row>
    <row r="2561" spans="1:61" x14ac:dyDescent="0.25">
      <c r="A2561" s="23" t="s">
        <v>658</v>
      </c>
      <c r="B2561" t="s">
        <v>787</v>
      </c>
      <c r="C2561" t="str">
        <f>VLOOKUP(Tabelle1[[#This Row],[bank_name]],list_all_banks!$B$1:$C$691,2,FALSE)</f>
        <v>FR662042449</v>
      </c>
      <c r="D2561" s="6" t="s">
        <v>788</v>
      </c>
      <c r="E2561" s="42" t="str">
        <f t="shared" si="40"/>
        <v>31.12.2014</v>
      </c>
      <c r="F2561">
        <v>2014</v>
      </c>
      <c r="G2561">
        <v>1</v>
      </c>
      <c r="H2561">
        <v>1</v>
      </c>
      <c r="I2561" t="s">
        <v>1382</v>
      </c>
      <c r="J2561">
        <v>2</v>
      </c>
      <c r="K2561" t="s">
        <v>1366</v>
      </c>
      <c r="L2561">
        <v>0</v>
      </c>
      <c r="M2561" t="s">
        <v>14</v>
      </c>
      <c r="N2561" t="s">
        <v>19</v>
      </c>
      <c r="P2561">
        <v>1</v>
      </c>
      <c r="Q2561">
        <v>0</v>
      </c>
      <c r="R2561">
        <v>0</v>
      </c>
      <c r="S2561">
        <v>0</v>
      </c>
      <c r="U2561">
        <v>0</v>
      </c>
      <c r="V2561">
        <v>0</v>
      </c>
      <c r="W2561" t="s">
        <v>20</v>
      </c>
      <c r="Y2561" t="s">
        <v>1681</v>
      </c>
      <c r="Z2561">
        <v>61</v>
      </c>
      <c r="AA2561">
        <v>212</v>
      </c>
      <c r="AB2561">
        <v>39</v>
      </c>
      <c r="AC2561" t="s">
        <v>20</v>
      </c>
      <c r="AD2561">
        <v>0</v>
      </c>
      <c r="AE2561">
        <v>0</v>
      </c>
      <c r="AF2561">
        <v>0</v>
      </c>
      <c r="AG2561" t="s">
        <v>20</v>
      </c>
      <c r="AH2561">
        <v>0</v>
      </c>
      <c r="AI2561">
        <v>0</v>
      </c>
      <c r="AK2561">
        <v>1</v>
      </c>
      <c r="AL2561">
        <v>0</v>
      </c>
      <c r="AM2561">
        <v>1</v>
      </c>
      <c r="AN2561">
        <v>2</v>
      </c>
      <c r="AO2561">
        <v>0</v>
      </c>
      <c r="AQ2561">
        <v>1</v>
      </c>
      <c r="AR2561">
        <v>2</v>
      </c>
      <c r="AS2561">
        <v>1</v>
      </c>
      <c r="AT2561">
        <v>1</v>
      </c>
      <c r="AU2561">
        <v>2</v>
      </c>
      <c r="AV2561">
        <v>0</v>
      </c>
      <c r="AW2561" t="s">
        <v>1382</v>
      </c>
      <c r="AX2561" t="s">
        <v>1382</v>
      </c>
      <c r="BA2561" s="14" t="s">
        <v>2769</v>
      </c>
      <c r="BB2561" s="6" t="s">
        <v>1507</v>
      </c>
      <c r="BG2561" s="9"/>
      <c r="BI2561" t="s">
        <v>3146</v>
      </c>
    </row>
    <row r="2562" spans="1:61" x14ac:dyDescent="0.25">
      <c r="A2562" s="23" t="s">
        <v>658</v>
      </c>
      <c r="B2562" t="s">
        <v>787</v>
      </c>
      <c r="C2562" t="str">
        <f>VLOOKUP(Tabelle1[[#This Row],[bank_name]],list_all_banks!$B$1:$C$691,2,FALSE)</f>
        <v>FR662042449</v>
      </c>
      <c r="D2562" s="6" t="s">
        <v>788</v>
      </c>
      <c r="E2562" s="42" t="str">
        <f t="shared" si="40"/>
        <v>31.12.2014</v>
      </c>
      <c r="F2562">
        <v>2014</v>
      </c>
      <c r="G2562">
        <v>1</v>
      </c>
      <c r="H2562">
        <v>1</v>
      </c>
      <c r="I2562" t="s">
        <v>1382</v>
      </c>
      <c r="J2562">
        <v>2</v>
      </c>
      <c r="K2562" t="s">
        <v>1366</v>
      </c>
      <c r="L2562">
        <v>0</v>
      </c>
      <c r="M2562" t="s">
        <v>14</v>
      </c>
      <c r="N2562" t="s">
        <v>19</v>
      </c>
      <c r="P2562">
        <v>1</v>
      </c>
      <c r="Q2562">
        <v>0</v>
      </c>
      <c r="R2562">
        <v>0</v>
      </c>
      <c r="S2562">
        <v>0</v>
      </c>
      <c r="U2562">
        <v>0</v>
      </c>
      <c r="V2562">
        <v>0</v>
      </c>
      <c r="W2562" t="s">
        <v>20</v>
      </c>
      <c r="Y2562" t="s">
        <v>1655</v>
      </c>
      <c r="Z2562">
        <v>1</v>
      </c>
      <c r="AA2562">
        <v>0</v>
      </c>
      <c r="AB2562">
        <v>0</v>
      </c>
      <c r="AC2562" t="s">
        <v>20</v>
      </c>
      <c r="AD2562">
        <v>0</v>
      </c>
      <c r="AE2562">
        <v>0</v>
      </c>
      <c r="AF2562">
        <v>0</v>
      </c>
      <c r="AG2562" t="s">
        <v>20</v>
      </c>
      <c r="AH2562">
        <v>0</v>
      </c>
      <c r="AI2562">
        <v>0</v>
      </c>
      <c r="AK2562">
        <v>1</v>
      </c>
      <c r="AL2562">
        <v>0</v>
      </c>
      <c r="AM2562">
        <v>1</v>
      </c>
      <c r="AN2562">
        <v>2</v>
      </c>
      <c r="AO2562">
        <v>0</v>
      </c>
      <c r="AQ2562">
        <v>1</v>
      </c>
      <c r="AR2562">
        <v>2</v>
      </c>
      <c r="AS2562">
        <v>1</v>
      </c>
      <c r="AT2562">
        <v>1</v>
      </c>
      <c r="AU2562">
        <v>2</v>
      </c>
      <c r="AV2562">
        <v>0</v>
      </c>
      <c r="AW2562" t="s">
        <v>1382</v>
      </c>
      <c r="AX2562" t="s">
        <v>1382</v>
      </c>
      <c r="BA2562" s="14" t="s">
        <v>2769</v>
      </c>
      <c r="BB2562" s="6" t="s">
        <v>1507</v>
      </c>
      <c r="BG2562" s="9"/>
      <c r="BI2562" t="s">
        <v>3146</v>
      </c>
    </row>
    <row r="2563" spans="1:61" x14ac:dyDescent="0.25">
      <c r="A2563" s="23" t="s">
        <v>658</v>
      </c>
      <c r="B2563" t="s">
        <v>787</v>
      </c>
      <c r="C2563" t="str">
        <f>VLOOKUP(Tabelle1[[#This Row],[bank_name]],list_all_banks!$B$1:$C$691,2,FALSE)</f>
        <v>FR662042449</v>
      </c>
      <c r="D2563" s="6" t="s">
        <v>788</v>
      </c>
      <c r="E2563" s="42" t="str">
        <f t="shared" si="40"/>
        <v>31.12.2014</v>
      </c>
      <c r="F2563">
        <v>2014</v>
      </c>
      <c r="G2563">
        <v>1</v>
      </c>
      <c r="H2563">
        <v>1</v>
      </c>
      <c r="I2563" t="s">
        <v>1382</v>
      </c>
      <c r="J2563">
        <v>2</v>
      </c>
      <c r="K2563" t="s">
        <v>1366</v>
      </c>
      <c r="L2563">
        <v>0</v>
      </c>
      <c r="M2563" t="s">
        <v>14</v>
      </c>
      <c r="N2563" t="s">
        <v>19</v>
      </c>
      <c r="P2563">
        <v>1</v>
      </c>
      <c r="Q2563">
        <v>0</v>
      </c>
      <c r="R2563">
        <v>0</v>
      </c>
      <c r="S2563">
        <v>0</v>
      </c>
      <c r="U2563">
        <v>0</v>
      </c>
      <c r="V2563">
        <v>0</v>
      </c>
      <c r="W2563" t="s">
        <v>20</v>
      </c>
      <c r="Y2563" t="s">
        <v>1658</v>
      </c>
      <c r="Z2563">
        <v>62</v>
      </c>
      <c r="AA2563">
        <v>212</v>
      </c>
      <c r="AB2563">
        <v>22</v>
      </c>
      <c r="AC2563" t="s">
        <v>20</v>
      </c>
      <c r="AD2563">
        <v>0</v>
      </c>
      <c r="AE2563">
        <v>0</v>
      </c>
      <c r="AF2563">
        <v>0</v>
      </c>
      <c r="AG2563" t="s">
        <v>20</v>
      </c>
      <c r="AH2563">
        <v>0</v>
      </c>
      <c r="AI2563">
        <v>0</v>
      </c>
      <c r="AK2563">
        <v>1</v>
      </c>
      <c r="AL2563">
        <v>0</v>
      </c>
      <c r="AM2563">
        <v>1</v>
      </c>
      <c r="AN2563">
        <v>2</v>
      </c>
      <c r="AO2563">
        <v>0</v>
      </c>
      <c r="AQ2563">
        <v>1</v>
      </c>
      <c r="AR2563">
        <v>2</v>
      </c>
      <c r="AS2563">
        <v>1</v>
      </c>
      <c r="AT2563">
        <v>1</v>
      </c>
      <c r="AU2563">
        <v>2</v>
      </c>
      <c r="AV2563">
        <v>0</v>
      </c>
      <c r="AW2563" t="s">
        <v>1382</v>
      </c>
      <c r="AX2563" t="s">
        <v>1382</v>
      </c>
      <c r="BA2563" s="14" t="s">
        <v>2769</v>
      </c>
      <c r="BB2563" s="6" t="s">
        <v>1507</v>
      </c>
      <c r="BG2563" s="9"/>
      <c r="BI2563" t="s">
        <v>3146</v>
      </c>
    </row>
    <row r="2564" spans="1:61" x14ac:dyDescent="0.25">
      <c r="A2564" s="51" t="s">
        <v>658</v>
      </c>
      <c r="B2564" s="9" t="s">
        <v>787</v>
      </c>
      <c r="C2564" s="9" t="str">
        <f>VLOOKUP(Tabelle1[[#This Row],[bank_name]],list_all_banks!$B$1:$C$691,2,FALSE)</f>
        <v>FR662042449</v>
      </c>
      <c r="D2564" s="6" t="s">
        <v>788</v>
      </c>
      <c r="E2564" s="42" t="str">
        <f t="shared" si="40"/>
        <v>31.12.2014</v>
      </c>
      <c r="F2564" s="9">
        <v>2014</v>
      </c>
      <c r="G2564" s="9">
        <v>1</v>
      </c>
      <c r="H2564" s="9">
        <v>1</v>
      </c>
      <c r="I2564" s="9" t="s">
        <v>1382</v>
      </c>
      <c r="J2564" s="9">
        <v>2</v>
      </c>
      <c r="K2564" s="9" t="s">
        <v>1366</v>
      </c>
      <c r="L2564" s="9">
        <v>0</v>
      </c>
      <c r="M2564" s="9" t="s">
        <v>14</v>
      </c>
      <c r="N2564" s="9" t="s">
        <v>19</v>
      </c>
      <c r="P2564" s="9">
        <v>1</v>
      </c>
      <c r="Q2564" s="9">
        <v>0</v>
      </c>
      <c r="R2564" s="9">
        <v>0</v>
      </c>
      <c r="S2564" s="9">
        <v>0</v>
      </c>
      <c r="U2564" s="9">
        <v>0</v>
      </c>
      <c r="V2564" s="9">
        <v>0</v>
      </c>
      <c r="W2564" s="9" t="s">
        <v>20</v>
      </c>
      <c r="Y2564" s="9" t="s">
        <v>1672</v>
      </c>
      <c r="Z2564" s="9">
        <v>32</v>
      </c>
      <c r="AA2564" s="9">
        <v>100</v>
      </c>
      <c r="AB2564" s="9">
        <v>2</v>
      </c>
      <c r="AC2564" s="9" t="s">
        <v>20</v>
      </c>
      <c r="AD2564" s="9">
        <v>4</v>
      </c>
      <c r="AE2564" s="9">
        <v>-2</v>
      </c>
      <c r="AF2564" s="9">
        <v>2</v>
      </c>
      <c r="AG2564" s="9" t="s">
        <v>20</v>
      </c>
      <c r="AH2564" s="9">
        <v>0</v>
      </c>
      <c r="AI2564" s="9">
        <v>0</v>
      </c>
      <c r="AK2564" s="9">
        <v>1</v>
      </c>
      <c r="AL2564" s="9">
        <v>0</v>
      </c>
      <c r="AM2564" s="9">
        <v>1</v>
      </c>
      <c r="AN2564" s="9">
        <v>2</v>
      </c>
      <c r="AO2564" s="9">
        <v>0</v>
      </c>
      <c r="AQ2564" s="9">
        <v>1</v>
      </c>
      <c r="AR2564" s="9">
        <v>2</v>
      </c>
      <c r="AS2564" s="9">
        <v>1</v>
      </c>
      <c r="AT2564" s="9">
        <v>1</v>
      </c>
      <c r="AU2564" s="9">
        <v>2</v>
      </c>
      <c r="AV2564" s="9">
        <v>0</v>
      </c>
      <c r="AW2564" s="9" t="s">
        <v>1382</v>
      </c>
      <c r="AX2564" s="9" t="s">
        <v>1382</v>
      </c>
      <c r="BA2564" s="63" t="s">
        <v>2769</v>
      </c>
      <c r="BB2564" s="6" t="s">
        <v>1507</v>
      </c>
      <c r="BC2564" s="9"/>
      <c r="BD2564" s="9"/>
      <c r="BE2564" s="9"/>
      <c r="BF2564" s="9"/>
      <c r="BG2564" s="9"/>
      <c r="BI2564" t="s">
        <v>3146</v>
      </c>
    </row>
    <row r="2565" spans="1:61" x14ac:dyDescent="0.25">
      <c r="A2565" s="51" t="s">
        <v>658</v>
      </c>
      <c r="B2565" s="9" t="s">
        <v>787</v>
      </c>
      <c r="C2565" s="9" t="str">
        <f>VLOOKUP(Tabelle1[[#This Row],[bank_name]],list_all_banks!$B$1:$C$691,2,FALSE)</f>
        <v>FR662042449</v>
      </c>
      <c r="D2565" s="6" t="s">
        <v>788</v>
      </c>
      <c r="E2565" s="42" t="str">
        <f t="shared" si="40"/>
        <v>31.12.2014</v>
      </c>
      <c r="F2565" s="9">
        <v>2014</v>
      </c>
      <c r="G2565" s="9">
        <v>1</v>
      </c>
      <c r="H2565" s="9">
        <v>1</v>
      </c>
      <c r="I2565" s="9" t="s">
        <v>1382</v>
      </c>
      <c r="J2565" s="9">
        <v>2</v>
      </c>
      <c r="K2565" s="9" t="s">
        <v>1366</v>
      </c>
      <c r="L2565" s="9">
        <v>0</v>
      </c>
      <c r="M2565" s="9" t="s">
        <v>14</v>
      </c>
      <c r="N2565" s="9" t="s">
        <v>19</v>
      </c>
      <c r="P2565" s="9">
        <v>1</v>
      </c>
      <c r="Q2565" s="9">
        <v>0</v>
      </c>
      <c r="R2565" s="9">
        <v>0</v>
      </c>
      <c r="S2565" s="9">
        <v>0</v>
      </c>
      <c r="U2565" s="9">
        <v>0</v>
      </c>
      <c r="V2565" s="9">
        <v>0</v>
      </c>
      <c r="W2565" s="9" t="s">
        <v>20</v>
      </c>
      <c r="Y2565" s="9" t="s">
        <v>1661</v>
      </c>
      <c r="Z2565" s="9">
        <v>108</v>
      </c>
      <c r="AA2565" s="9">
        <v>437</v>
      </c>
      <c r="AB2565" s="9">
        <v>46</v>
      </c>
      <c r="AC2565" s="9" t="s">
        <v>20</v>
      </c>
      <c r="AD2565" s="9">
        <v>13</v>
      </c>
      <c r="AE2565" s="9">
        <v>5</v>
      </c>
      <c r="AF2565" s="9">
        <v>18</v>
      </c>
      <c r="AG2565" s="9" t="s">
        <v>20</v>
      </c>
      <c r="AH2565" s="9">
        <v>0</v>
      </c>
      <c r="AI2565" s="9">
        <v>0</v>
      </c>
      <c r="AK2565" s="9">
        <v>1</v>
      </c>
      <c r="AL2565" s="9">
        <v>0</v>
      </c>
      <c r="AM2565" s="9">
        <v>1</v>
      </c>
      <c r="AN2565" s="9">
        <v>2</v>
      </c>
      <c r="AO2565" s="9">
        <v>0</v>
      </c>
      <c r="AQ2565" s="9">
        <v>1</v>
      </c>
      <c r="AR2565" s="9">
        <v>2</v>
      </c>
      <c r="AS2565" s="9">
        <v>1</v>
      </c>
      <c r="AT2565" s="9">
        <v>1</v>
      </c>
      <c r="AU2565" s="9">
        <v>2</v>
      </c>
      <c r="AV2565" s="9">
        <v>0</v>
      </c>
      <c r="AW2565" s="9" t="s">
        <v>1382</v>
      </c>
      <c r="AX2565" s="9" t="s">
        <v>1382</v>
      </c>
      <c r="BA2565" s="63" t="s">
        <v>2769</v>
      </c>
      <c r="BB2565" s="6" t="s">
        <v>1507</v>
      </c>
      <c r="BC2565" s="9"/>
      <c r="BD2565" s="9"/>
      <c r="BE2565" s="9"/>
      <c r="BF2565" s="9"/>
      <c r="BG2565" s="9"/>
      <c r="BI2565" t="s">
        <v>3146</v>
      </c>
    </row>
    <row r="2566" spans="1:61" x14ac:dyDescent="0.25">
      <c r="A2566" s="51" t="s">
        <v>658</v>
      </c>
      <c r="B2566" s="9" t="s">
        <v>787</v>
      </c>
      <c r="C2566" s="9" t="str">
        <f>VLOOKUP(Tabelle1[[#This Row],[bank_name]],list_all_banks!$B$1:$C$691,2,FALSE)</f>
        <v>FR662042449</v>
      </c>
      <c r="D2566" s="6" t="s">
        <v>788</v>
      </c>
      <c r="E2566" s="42" t="str">
        <f t="shared" si="40"/>
        <v>31.12.2014</v>
      </c>
      <c r="F2566" s="9">
        <v>2014</v>
      </c>
      <c r="G2566" s="9">
        <v>1</v>
      </c>
      <c r="H2566" s="9">
        <v>1</v>
      </c>
      <c r="I2566" s="9" t="s">
        <v>1382</v>
      </c>
      <c r="J2566" s="9">
        <v>2</v>
      </c>
      <c r="K2566" s="9" t="s">
        <v>1366</v>
      </c>
      <c r="L2566" s="9">
        <v>0</v>
      </c>
      <c r="M2566" s="9" t="s">
        <v>14</v>
      </c>
      <c r="N2566" s="9" t="s">
        <v>19</v>
      </c>
      <c r="P2566" s="9">
        <v>1</v>
      </c>
      <c r="Q2566" s="9">
        <v>0</v>
      </c>
      <c r="R2566" s="9">
        <v>0</v>
      </c>
      <c r="S2566" s="9">
        <v>0</v>
      </c>
      <c r="U2566" s="9">
        <v>0</v>
      </c>
      <c r="V2566" s="9">
        <v>0</v>
      </c>
      <c r="W2566" s="9" t="s">
        <v>20</v>
      </c>
      <c r="Y2566" s="9" t="s">
        <v>1654</v>
      </c>
      <c r="Z2566" s="9">
        <v>46</v>
      </c>
      <c r="AA2566" s="9">
        <v>869</v>
      </c>
      <c r="AB2566" s="9">
        <v>11</v>
      </c>
      <c r="AC2566" s="9" t="s">
        <v>20</v>
      </c>
      <c r="AD2566" s="9">
        <v>1</v>
      </c>
      <c r="AE2566" s="9">
        <v>0</v>
      </c>
      <c r="AF2566" s="9">
        <v>1</v>
      </c>
      <c r="AG2566" s="9" t="s">
        <v>20</v>
      </c>
      <c r="AH2566" s="9">
        <v>0</v>
      </c>
      <c r="AI2566" s="9">
        <v>0</v>
      </c>
      <c r="AK2566" s="9">
        <v>1</v>
      </c>
      <c r="AL2566" s="9">
        <v>0</v>
      </c>
      <c r="AM2566" s="9">
        <v>1</v>
      </c>
      <c r="AN2566" s="9">
        <v>2</v>
      </c>
      <c r="AO2566" s="9">
        <v>0</v>
      </c>
      <c r="AQ2566" s="9">
        <v>1</v>
      </c>
      <c r="AR2566" s="9">
        <v>2</v>
      </c>
      <c r="AS2566" s="9">
        <v>1</v>
      </c>
      <c r="AT2566" s="9">
        <v>1</v>
      </c>
      <c r="AU2566" s="9">
        <v>2</v>
      </c>
      <c r="AV2566" s="9">
        <v>0</v>
      </c>
      <c r="AW2566" s="9" t="s">
        <v>1382</v>
      </c>
      <c r="AX2566" s="9" t="s">
        <v>1382</v>
      </c>
      <c r="BA2566" s="63" t="s">
        <v>2769</v>
      </c>
      <c r="BB2566" s="6" t="s">
        <v>1507</v>
      </c>
      <c r="BC2566" s="9"/>
      <c r="BD2566" s="9"/>
      <c r="BE2566" s="9"/>
      <c r="BF2566" s="9"/>
      <c r="BG2566" s="9"/>
      <c r="BI2566" t="s">
        <v>3146</v>
      </c>
    </row>
    <row r="2567" spans="1:61" x14ac:dyDescent="0.25">
      <c r="A2567" s="23" t="s">
        <v>658</v>
      </c>
      <c r="B2567" t="s">
        <v>787</v>
      </c>
      <c r="C2567" t="str">
        <f>VLOOKUP(Tabelle1[[#This Row],[bank_name]],list_all_banks!$B$1:$C$691,2,FALSE)</f>
        <v>FR662042449</v>
      </c>
      <c r="D2567" s="6" t="s">
        <v>788</v>
      </c>
      <c r="E2567" s="42" t="str">
        <f t="shared" si="40"/>
        <v>31.12.2014</v>
      </c>
      <c r="F2567">
        <v>2014</v>
      </c>
      <c r="G2567">
        <v>1</v>
      </c>
      <c r="H2567">
        <v>1</v>
      </c>
      <c r="I2567" t="s">
        <v>1382</v>
      </c>
      <c r="J2567">
        <v>2</v>
      </c>
      <c r="K2567" t="s">
        <v>1366</v>
      </c>
      <c r="L2567">
        <v>0</v>
      </c>
      <c r="M2567" t="s">
        <v>14</v>
      </c>
      <c r="N2567" t="s">
        <v>19</v>
      </c>
      <c r="P2567">
        <v>1</v>
      </c>
      <c r="Q2567">
        <v>0</v>
      </c>
      <c r="R2567">
        <v>0</v>
      </c>
      <c r="S2567">
        <v>0</v>
      </c>
      <c r="U2567">
        <v>0</v>
      </c>
      <c r="V2567">
        <v>0</v>
      </c>
      <c r="W2567" t="s">
        <v>20</v>
      </c>
      <c r="Y2567" t="s">
        <v>1651</v>
      </c>
      <c r="Z2567">
        <v>411</v>
      </c>
      <c r="AA2567">
        <v>1500</v>
      </c>
      <c r="AB2567">
        <v>-2900</v>
      </c>
      <c r="AC2567" t="s">
        <v>20</v>
      </c>
      <c r="AD2567">
        <v>49</v>
      </c>
      <c r="AE2567">
        <v>-247</v>
      </c>
      <c r="AF2567">
        <v>-198</v>
      </c>
      <c r="AG2567" t="s">
        <v>20</v>
      </c>
      <c r="AH2567">
        <v>0</v>
      </c>
      <c r="AI2567">
        <v>0</v>
      </c>
      <c r="AK2567">
        <v>1</v>
      </c>
      <c r="AL2567">
        <v>0</v>
      </c>
      <c r="AM2567">
        <v>1</v>
      </c>
      <c r="AN2567">
        <v>2</v>
      </c>
      <c r="AO2567">
        <v>0</v>
      </c>
      <c r="AQ2567">
        <v>1</v>
      </c>
      <c r="AR2567">
        <v>2</v>
      </c>
      <c r="AS2567">
        <v>1</v>
      </c>
      <c r="AT2567">
        <v>1</v>
      </c>
      <c r="AU2567">
        <v>2</v>
      </c>
      <c r="AV2567">
        <v>0</v>
      </c>
      <c r="AW2567" t="s">
        <v>1382</v>
      </c>
      <c r="AX2567" t="s">
        <v>1382</v>
      </c>
      <c r="BA2567" s="14" t="s">
        <v>2769</v>
      </c>
      <c r="BB2567" s="6" t="s">
        <v>1507</v>
      </c>
      <c r="BG2567" s="9"/>
      <c r="BI2567" t="s">
        <v>3146</v>
      </c>
    </row>
    <row r="2568" spans="1:61" s="9" customFormat="1" x14ac:dyDescent="0.25">
      <c r="A2568" s="51" t="s">
        <v>658</v>
      </c>
      <c r="B2568" s="9" t="s">
        <v>787</v>
      </c>
      <c r="C2568" s="9" t="str">
        <f>VLOOKUP(Tabelle1[[#This Row],[bank_name]],list_all_banks!$B$1:$C$691,2,FALSE)</f>
        <v>FR662042449</v>
      </c>
      <c r="D2568" s="6" t="s">
        <v>788</v>
      </c>
      <c r="E2568" s="42" t="str">
        <f t="shared" si="40"/>
        <v>31.12.2014</v>
      </c>
      <c r="F2568" s="9">
        <v>2014</v>
      </c>
      <c r="G2568" s="9">
        <v>1</v>
      </c>
      <c r="H2568" s="9">
        <v>1</v>
      </c>
      <c r="I2568" s="9" t="s">
        <v>1382</v>
      </c>
      <c r="J2568" s="9">
        <v>2</v>
      </c>
      <c r="K2568" s="9" t="s">
        <v>1366</v>
      </c>
      <c r="L2568" s="9">
        <v>0</v>
      </c>
      <c r="M2568" s="9" t="s">
        <v>14</v>
      </c>
      <c r="N2568" s="9" t="s">
        <v>19</v>
      </c>
      <c r="O2568" s="6"/>
      <c r="P2568" s="9">
        <v>1</v>
      </c>
      <c r="Q2568" s="9">
        <v>0</v>
      </c>
      <c r="R2568" s="9">
        <v>0</v>
      </c>
      <c r="S2568" s="9">
        <v>0</v>
      </c>
      <c r="T2568" s="6"/>
      <c r="U2568" s="9">
        <v>0</v>
      </c>
      <c r="V2568" s="9">
        <v>0</v>
      </c>
      <c r="W2568" s="9" t="s">
        <v>20</v>
      </c>
      <c r="X2568" s="6"/>
      <c r="Y2568" s="9" t="s">
        <v>1700</v>
      </c>
      <c r="Z2568" s="9">
        <v>120</v>
      </c>
      <c r="AA2568" s="9">
        <v>5900</v>
      </c>
      <c r="AB2568" s="9">
        <v>-112</v>
      </c>
      <c r="AC2568" s="9" t="s">
        <v>20</v>
      </c>
      <c r="AD2568" s="9">
        <v>0</v>
      </c>
      <c r="AE2568" s="9">
        <v>0</v>
      </c>
      <c r="AF2568" s="9">
        <v>0</v>
      </c>
      <c r="AG2568" s="9" t="s">
        <v>20</v>
      </c>
      <c r="AH2568" s="9">
        <v>0</v>
      </c>
      <c r="AI2568" s="9">
        <v>0</v>
      </c>
      <c r="AJ2568" s="6"/>
      <c r="AK2568" s="9">
        <v>1</v>
      </c>
      <c r="AL2568" s="9">
        <v>0</v>
      </c>
      <c r="AM2568" s="9">
        <v>1</v>
      </c>
      <c r="AN2568" s="9">
        <v>2</v>
      </c>
      <c r="AO2568" s="9">
        <v>0</v>
      </c>
      <c r="AP2568" s="6"/>
      <c r="AQ2568" s="9">
        <v>1</v>
      </c>
      <c r="AR2568" s="9">
        <v>2</v>
      </c>
      <c r="AS2568" s="9">
        <v>1</v>
      </c>
      <c r="AT2568" s="9">
        <v>1</v>
      </c>
      <c r="AU2568" s="9">
        <v>2</v>
      </c>
      <c r="AV2568" s="9">
        <v>0</v>
      </c>
      <c r="AW2568" s="9" t="s">
        <v>1382</v>
      </c>
      <c r="AX2568" s="9" t="s">
        <v>1382</v>
      </c>
      <c r="AY2568" s="6"/>
      <c r="AZ2568" s="42"/>
      <c r="BA2568" s="63" t="s">
        <v>2769</v>
      </c>
      <c r="BB2568" s="6" t="s">
        <v>1507</v>
      </c>
      <c r="BH2568" s="6"/>
      <c r="BI2568" t="s">
        <v>3146</v>
      </c>
    </row>
    <row r="2569" spans="1:61" x14ac:dyDescent="0.25">
      <c r="A2569" s="23" t="s">
        <v>658</v>
      </c>
      <c r="B2569" t="s">
        <v>787</v>
      </c>
      <c r="C2569" t="str">
        <f>VLOOKUP(Tabelle1[[#This Row],[bank_name]],list_all_banks!$B$1:$C$691,2,FALSE)</f>
        <v>FR662042449</v>
      </c>
      <c r="D2569" s="6" t="s">
        <v>788</v>
      </c>
      <c r="E2569" s="42" t="str">
        <f t="shared" si="40"/>
        <v>31.12.2014</v>
      </c>
      <c r="F2569">
        <v>2014</v>
      </c>
      <c r="G2569">
        <v>1</v>
      </c>
      <c r="H2569">
        <v>1</v>
      </c>
      <c r="I2569" t="s">
        <v>1382</v>
      </c>
      <c r="J2569">
        <v>2</v>
      </c>
      <c r="K2569" t="s">
        <v>1366</v>
      </c>
      <c r="L2569">
        <v>0</v>
      </c>
      <c r="M2569" t="s">
        <v>14</v>
      </c>
      <c r="N2569" t="s">
        <v>19</v>
      </c>
      <c r="P2569">
        <v>1</v>
      </c>
      <c r="Q2569">
        <v>0</v>
      </c>
      <c r="R2569">
        <v>0</v>
      </c>
      <c r="S2569">
        <v>0</v>
      </c>
      <c r="U2569">
        <v>0</v>
      </c>
      <c r="V2569">
        <v>0</v>
      </c>
      <c r="W2569" t="s">
        <v>20</v>
      </c>
      <c r="Y2569" t="s">
        <v>1710</v>
      </c>
      <c r="Z2569">
        <v>55</v>
      </c>
      <c r="AA2569">
        <v>1258</v>
      </c>
      <c r="AB2569">
        <v>3</v>
      </c>
      <c r="AC2569" t="s">
        <v>20</v>
      </c>
      <c r="AD2569">
        <v>3</v>
      </c>
      <c r="AE2569">
        <v>1</v>
      </c>
      <c r="AF2569">
        <v>4</v>
      </c>
      <c r="AG2569" t="s">
        <v>20</v>
      </c>
      <c r="AH2569">
        <v>0</v>
      </c>
      <c r="AI2569">
        <v>0</v>
      </c>
      <c r="AK2569">
        <v>1</v>
      </c>
      <c r="AL2569">
        <v>0</v>
      </c>
      <c r="AM2569">
        <v>1</v>
      </c>
      <c r="AN2569">
        <v>2</v>
      </c>
      <c r="AO2569">
        <v>0</v>
      </c>
      <c r="AQ2569">
        <v>1</v>
      </c>
      <c r="AR2569">
        <v>2</v>
      </c>
      <c r="AS2569">
        <v>1</v>
      </c>
      <c r="AT2569">
        <v>1</v>
      </c>
      <c r="AU2569">
        <v>2</v>
      </c>
      <c r="AV2569">
        <v>0</v>
      </c>
      <c r="AW2569" t="s">
        <v>1382</v>
      </c>
      <c r="AX2569" t="s">
        <v>1382</v>
      </c>
      <c r="BA2569" s="14" t="s">
        <v>2769</v>
      </c>
      <c r="BB2569" s="6" t="s">
        <v>1507</v>
      </c>
      <c r="BG2569" s="9"/>
      <c r="BI2569" t="s">
        <v>3146</v>
      </c>
    </row>
    <row r="2570" spans="1:61" x14ac:dyDescent="0.25">
      <c r="A2570" s="51" t="s">
        <v>658</v>
      </c>
      <c r="B2570" s="9" t="s">
        <v>787</v>
      </c>
      <c r="C2570" s="9" t="str">
        <f>VLOOKUP(Tabelle1[[#This Row],[bank_name]],list_all_banks!$B$1:$C$691,2,FALSE)</f>
        <v>FR662042449</v>
      </c>
      <c r="D2570" s="6" t="s">
        <v>788</v>
      </c>
      <c r="E2570" s="42" t="str">
        <f t="shared" si="40"/>
        <v>31.12.2014</v>
      </c>
      <c r="F2570" s="9">
        <v>2014</v>
      </c>
      <c r="G2570" s="9">
        <v>1</v>
      </c>
      <c r="H2570" s="9">
        <v>1</v>
      </c>
      <c r="I2570" s="9" t="s">
        <v>1382</v>
      </c>
      <c r="J2570" s="9">
        <v>2</v>
      </c>
      <c r="K2570" s="9" t="s">
        <v>1366</v>
      </c>
      <c r="L2570" s="9">
        <v>0</v>
      </c>
      <c r="M2570" s="9" t="s">
        <v>14</v>
      </c>
      <c r="N2570" s="9" t="s">
        <v>19</v>
      </c>
      <c r="P2570" s="9">
        <v>1</v>
      </c>
      <c r="Q2570" s="9">
        <v>0</v>
      </c>
      <c r="R2570" s="9">
        <v>0</v>
      </c>
      <c r="S2570" s="9">
        <v>0</v>
      </c>
      <c r="U2570" s="9">
        <v>0</v>
      </c>
      <c r="V2570" s="9">
        <v>0</v>
      </c>
      <c r="W2570" s="9" t="s">
        <v>20</v>
      </c>
      <c r="Y2570" s="9" t="s">
        <v>1711</v>
      </c>
      <c r="Z2570" s="9">
        <v>120</v>
      </c>
      <c r="AA2570" s="9">
        <v>1287</v>
      </c>
      <c r="AB2570" s="9">
        <v>61</v>
      </c>
      <c r="AC2570" s="9" t="s">
        <v>20</v>
      </c>
      <c r="AD2570" s="9">
        <v>19</v>
      </c>
      <c r="AE2570" s="9">
        <v>-3</v>
      </c>
      <c r="AF2570" s="9">
        <v>16</v>
      </c>
      <c r="AG2570" s="9" t="s">
        <v>20</v>
      </c>
      <c r="AH2570" s="9">
        <v>0</v>
      </c>
      <c r="AI2570" s="9">
        <v>0</v>
      </c>
      <c r="AK2570" s="9">
        <v>1</v>
      </c>
      <c r="AL2570" s="9">
        <v>0</v>
      </c>
      <c r="AM2570" s="9">
        <v>1</v>
      </c>
      <c r="AN2570" s="9">
        <v>2</v>
      </c>
      <c r="AO2570" s="9">
        <v>0</v>
      </c>
      <c r="AQ2570" s="9">
        <v>1</v>
      </c>
      <c r="AR2570" s="9">
        <v>2</v>
      </c>
      <c r="AS2570" s="9">
        <v>1</v>
      </c>
      <c r="AT2570" s="9">
        <v>1</v>
      </c>
      <c r="AU2570" s="9">
        <v>2</v>
      </c>
      <c r="AV2570" s="9">
        <v>0</v>
      </c>
      <c r="AW2570" s="9" t="s">
        <v>1382</v>
      </c>
      <c r="AX2570" s="9" t="s">
        <v>1382</v>
      </c>
      <c r="BA2570" s="63" t="s">
        <v>2769</v>
      </c>
      <c r="BB2570" s="6" t="s">
        <v>1507</v>
      </c>
      <c r="BC2570" s="9"/>
      <c r="BD2570" s="9"/>
      <c r="BE2570" s="9"/>
      <c r="BF2570" s="9"/>
      <c r="BG2570" s="9"/>
      <c r="BI2570" t="s">
        <v>3146</v>
      </c>
    </row>
    <row r="2571" spans="1:61" x14ac:dyDescent="0.25">
      <c r="A2571" s="23" t="s">
        <v>658</v>
      </c>
      <c r="B2571" t="s">
        <v>787</v>
      </c>
      <c r="C2571" t="str">
        <f>VLOOKUP(Tabelle1[[#This Row],[bank_name]],list_all_banks!$B$1:$C$691,2,FALSE)</f>
        <v>FR662042449</v>
      </c>
      <c r="D2571" s="6" t="s">
        <v>788</v>
      </c>
      <c r="E2571" s="42" t="str">
        <f t="shared" si="40"/>
        <v>31.12.2014</v>
      </c>
      <c r="F2571">
        <v>2014</v>
      </c>
      <c r="G2571">
        <v>1</v>
      </c>
      <c r="H2571">
        <v>1</v>
      </c>
      <c r="I2571" t="s">
        <v>1382</v>
      </c>
      <c r="J2571">
        <v>2</v>
      </c>
      <c r="K2571" t="s">
        <v>1366</v>
      </c>
      <c r="L2571">
        <v>0</v>
      </c>
      <c r="M2571" t="s">
        <v>14</v>
      </c>
      <c r="N2571" t="s">
        <v>19</v>
      </c>
      <c r="P2571">
        <v>1</v>
      </c>
      <c r="Q2571">
        <v>0</v>
      </c>
      <c r="R2571">
        <v>0</v>
      </c>
      <c r="S2571">
        <v>0</v>
      </c>
      <c r="U2571">
        <v>0</v>
      </c>
      <c r="V2571">
        <v>0</v>
      </c>
      <c r="W2571" t="s">
        <v>20</v>
      </c>
      <c r="Y2571" t="s">
        <v>1730</v>
      </c>
      <c r="Z2571">
        <v>14</v>
      </c>
      <c r="AA2571">
        <v>35</v>
      </c>
      <c r="AB2571">
        <v>5</v>
      </c>
      <c r="AC2571" t="s">
        <v>20</v>
      </c>
      <c r="AD2571">
        <v>1</v>
      </c>
      <c r="AE2571">
        <v>0</v>
      </c>
      <c r="AF2571">
        <v>1</v>
      </c>
      <c r="AG2571" t="s">
        <v>20</v>
      </c>
      <c r="AH2571">
        <v>0</v>
      </c>
      <c r="AI2571">
        <v>0</v>
      </c>
      <c r="AK2571">
        <v>1</v>
      </c>
      <c r="AL2571">
        <v>0</v>
      </c>
      <c r="AM2571">
        <v>1</v>
      </c>
      <c r="AN2571">
        <v>2</v>
      </c>
      <c r="AO2571">
        <v>0</v>
      </c>
      <c r="AQ2571">
        <v>1</v>
      </c>
      <c r="AR2571">
        <v>2</v>
      </c>
      <c r="AS2571">
        <v>1</v>
      </c>
      <c r="AT2571">
        <v>1</v>
      </c>
      <c r="AU2571">
        <v>2</v>
      </c>
      <c r="AV2571">
        <v>0</v>
      </c>
      <c r="AW2571" t="s">
        <v>1382</v>
      </c>
      <c r="AX2571" t="s">
        <v>1382</v>
      </c>
      <c r="BA2571" s="14" t="s">
        <v>2769</v>
      </c>
      <c r="BB2571" s="6" t="s">
        <v>1507</v>
      </c>
      <c r="BG2571" s="9"/>
      <c r="BI2571" t="s">
        <v>3146</v>
      </c>
    </row>
    <row r="2572" spans="1:61" x14ac:dyDescent="0.25">
      <c r="A2572" s="51" t="s">
        <v>658</v>
      </c>
      <c r="B2572" s="9" t="s">
        <v>787</v>
      </c>
      <c r="C2572" s="9" t="str">
        <f>VLOOKUP(Tabelle1[[#This Row],[bank_name]],list_all_banks!$B$1:$C$691,2,FALSE)</f>
        <v>FR662042449</v>
      </c>
      <c r="D2572" s="6" t="s">
        <v>788</v>
      </c>
      <c r="E2572" s="42" t="str">
        <f t="shared" si="40"/>
        <v>31.12.2014</v>
      </c>
      <c r="F2572" s="9">
        <v>2014</v>
      </c>
      <c r="G2572" s="9">
        <v>1</v>
      </c>
      <c r="H2572" s="9">
        <v>1</v>
      </c>
      <c r="I2572" s="9" t="s">
        <v>1382</v>
      </c>
      <c r="J2572" s="9">
        <v>2</v>
      </c>
      <c r="K2572" s="9" t="s">
        <v>1366</v>
      </c>
      <c r="L2572" s="9">
        <v>0</v>
      </c>
      <c r="M2572" s="9" t="s">
        <v>14</v>
      </c>
      <c r="N2572" s="9" t="s">
        <v>19</v>
      </c>
      <c r="P2572" s="9">
        <v>1</v>
      </c>
      <c r="Q2572" s="9">
        <v>0</v>
      </c>
      <c r="R2572" s="9">
        <v>0</v>
      </c>
      <c r="S2572" s="9">
        <v>0</v>
      </c>
      <c r="U2572" s="9">
        <v>0</v>
      </c>
      <c r="V2572" s="9">
        <v>0</v>
      </c>
      <c r="W2572" s="9" t="s">
        <v>20</v>
      </c>
      <c r="Y2572" s="9" t="s">
        <v>1776</v>
      </c>
      <c r="Z2572" s="9">
        <v>54</v>
      </c>
      <c r="AA2572" s="9">
        <v>360</v>
      </c>
      <c r="AB2572" s="9">
        <v>-31</v>
      </c>
      <c r="AC2572" s="9" t="s">
        <v>20</v>
      </c>
      <c r="AD2572" s="9">
        <v>0</v>
      </c>
      <c r="AE2572" s="9">
        <v>0</v>
      </c>
      <c r="AF2572" s="9">
        <v>0</v>
      </c>
      <c r="AG2572" s="9" t="s">
        <v>20</v>
      </c>
      <c r="AH2572" s="9">
        <v>0</v>
      </c>
      <c r="AI2572" s="9">
        <v>0</v>
      </c>
      <c r="AK2572" s="9">
        <v>1</v>
      </c>
      <c r="AL2572" s="9">
        <v>0</v>
      </c>
      <c r="AM2572" s="9">
        <v>1</v>
      </c>
      <c r="AN2572" s="9">
        <v>2</v>
      </c>
      <c r="AO2572" s="9">
        <v>0</v>
      </c>
      <c r="AQ2572" s="9">
        <v>1</v>
      </c>
      <c r="AR2572" s="9">
        <v>2</v>
      </c>
      <c r="AS2572" s="9">
        <v>1</v>
      </c>
      <c r="AT2572" s="9">
        <v>1</v>
      </c>
      <c r="AU2572" s="9">
        <v>2</v>
      </c>
      <c r="AV2572" s="9">
        <v>0</v>
      </c>
      <c r="AW2572" s="9" t="s">
        <v>1382</v>
      </c>
      <c r="AX2572" s="9" t="s">
        <v>1382</v>
      </c>
      <c r="BA2572" s="63" t="s">
        <v>2769</v>
      </c>
      <c r="BB2572" s="6" t="s">
        <v>1507</v>
      </c>
      <c r="BC2572" s="9"/>
      <c r="BD2572" s="9"/>
      <c r="BE2572" s="9"/>
      <c r="BF2572" s="9"/>
      <c r="BG2572" s="9"/>
      <c r="BI2572" t="s">
        <v>3146</v>
      </c>
    </row>
    <row r="2573" spans="1:61" x14ac:dyDescent="0.25">
      <c r="A2573" s="23" t="s">
        <v>658</v>
      </c>
      <c r="B2573" t="s">
        <v>787</v>
      </c>
      <c r="C2573" t="str">
        <f>VLOOKUP(Tabelle1[[#This Row],[bank_name]],list_all_banks!$B$1:$C$691,2,FALSE)</f>
        <v>FR662042449</v>
      </c>
      <c r="D2573" s="6" t="s">
        <v>788</v>
      </c>
      <c r="E2573" s="42" t="str">
        <f t="shared" si="40"/>
        <v>31.12.2014</v>
      </c>
      <c r="F2573">
        <v>2014</v>
      </c>
      <c r="G2573">
        <v>1</v>
      </c>
      <c r="H2573">
        <v>1</v>
      </c>
      <c r="I2573" t="s">
        <v>1382</v>
      </c>
      <c r="J2573">
        <v>2</v>
      </c>
      <c r="K2573" t="s">
        <v>1366</v>
      </c>
      <c r="L2573">
        <v>0</v>
      </c>
      <c r="M2573" t="s">
        <v>14</v>
      </c>
      <c r="N2573" t="s">
        <v>19</v>
      </c>
      <c r="P2573">
        <v>1</v>
      </c>
      <c r="Q2573">
        <v>0</v>
      </c>
      <c r="R2573">
        <v>0</v>
      </c>
      <c r="S2573">
        <v>0</v>
      </c>
      <c r="U2573">
        <v>0</v>
      </c>
      <c r="V2573">
        <v>0</v>
      </c>
      <c r="W2573" t="s">
        <v>20</v>
      </c>
      <c r="Y2573" t="s">
        <v>1707</v>
      </c>
      <c r="Z2573">
        <v>0</v>
      </c>
      <c r="AA2573">
        <v>9</v>
      </c>
      <c r="AB2573">
        <v>0</v>
      </c>
      <c r="AC2573" t="s">
        <v>20</v>
      </c>
      <c r="AD2573">
        <v>0</v>
      </c>
      <c r="AE2573">
        <v>0</v>
      </c>
      <c r="AF2573">
        <v>0</v>
      </c>
      <c r="AG2573" t="s">
        <v>20</v>
      </c>
      <c r="AH2573">
        <v>0</v>
      </c>
      <c r="AI2573">
        <v>0</v>
      </c>
      <c r="AK2573">
        <v>1</v>
      </c>
      <c r="AL2573">
        <v>0</v>
      </c>
      <c r="AM2573">
        <v>1</v>
      </c>
      <c r="AN2573">
        <v>2</v>
      </c>
      <c r="AO2573">
        <v>0</v>
      </c>
      <c r="AQ2573">
        <v>1</v>
      </c>
      <c r="AR2573">
        <v>2</v>
      </c>
      <c r="AS2573">
        <v>1</v>
      </c>
      <c r="AT2573">
        <v>1</v>
      </c>
      <c r="AU2573">
        <v>2</v>
      </c>
      <c r="AV2573">
        <v>0</v>
      </c>
      <c r="AW2573" t="s">
        <v>1382</v>
      </c>
      <c r="AX2573" t="s">
        <v>1382</v>
      </c>
      <c r="BA2573" s="14" t="s">
        <v>2769</v>
      </c>
      <c r="BB2573" s="6" t="s">
        <v>1507</v>
      </c>
      <c r="BG2573" s="9"/>
      <c r="BI2573" t="s">
        <v>3146</v>
      </c>
    </row>
    <row r="2574" spans="1:61" x14ac:dyDescent="0.25">
      <c r="A2574" s="51" t="s">
        <v>658</v>
      </c>
      <c r="B2574" s="9" t="s">
        <v>787</v>
      </c>
      <c r="C2574" s="9" t="str">
        <f>VLOOKUP(Tabelle1[[#This Row],[bank_name]],list_all_banks!$B$1:$C$691,2,FALSE)</f>
        <v>FR662042449</v>
      </c>
      <c r="D2574" s="6" t="s">
        <v>788</v>
      </c>
      <c r="E2574" s="42" t="str">
        <f t="shared" si="40"/>
        <v>31.12.2014</v>
      </c>
      <c r="F2574" s="9">
        <v>2014</v>
      </c>
      <c r="G2574" s="9">
        <v>1</v>
      </c>
      <c r="H2574" s="9">
        <v>1</v>
      </c>
      <c r="I2574" s="9" t="s">
        <v>1382</v>
      </c>
      <c r="J2574" s="9">
        <v>2</v>
      </c>
      <c r="K2574" s="9" t="s">
        <v>1366</v>
      </c>
      <c r="L2574" s="9">
        <v>0</v>
      </c>
      <c r="M2574" s="9" t="s">
        <v>14</v>
      </c>
      <c r="N2574" s="9" t="s">
        <v>19</v>
      </c>
      <c r="P2574" s="9">
        <v>1</v>
      </c>
      <c r="Q2574" s="9">
        <v>0</v>
      </c>
      <c r="R2574" s="9">
        <v>0</v>
      </c>
      <c r="S2574" s="9">
        <v>0</v>
      </c>
      <c r="U2574" s="9">
        <v>0</v>
      </c>
      <c r="V2574" s="9">
        <v>0</v>
      </c>
      <c r="W2574" s="9" t="s">
        <v>20</v>
      </c>
      <c r="Y2574" s="9" t="s">
        <v>1761</v>
      </c>
      <c r="Z2574" s="9">
        <v>22</v>
      </c>
      <c r="AA2574" s="9">
        <v>295</v>
      </c>
      <c r="AB2574" s="9">
        <v>5</v>
      </c>
      <c r="AC2574" s="9" t="s">
        <v>20</v>
      </c>
      <c r="AD2574" s="9">
        <v>1</v>
      </c>
      <c r="AE2574" s="9">
        <v>0</v>
      </c>
      <c r="AF2574" s="9">
        <v>1</v>
      </c>
      <c r="AG2574" s="9" t="s">
        <v>20</v>
      </c>
      <c r="AH2574" s="9">
        <v>0</v>
      </c>
      <c r="AI2574" s="9">
        <v>0</v>
      </c>
      <c r="AK2574" s="9">
        <v>1</v>
      </c>
      <c r="AL2574" s="9">
        <v>0</v>
      </c>
      <c r="AM2574" s="9">
        <v>1</v>
      </c>
      <c r="AN2574" s="9">
        <v>2</v>
      </c>
      <c r="AO2574" s="9">
        <v>0</v>
      </c>
      <c r="AQ2574" s="9">
        <v>1</v>
      </c>
      <c r="AR2574" s="9">
        <v>2</v>
      </c>
      <c r="AS2574" s="9">
        <v>1</v>
      </c>
      <c r="AT2574" s="9">
        <v>1</v>
      </c>
      <c r="AU2574" s="9">
        <v>2</v>
      </c>
      <c r="AV2574" s="9">
        <v>0</v>
      </c>
      <c r="AW2574" s="9" t="s">
        <v>1382</v>
      </c>
      <c r="AX2574" s="9" t="s">
        <v>1382</v>
      </c>
      <c r="BA2574" s="63" t="s">
        <v>2769</v>
      </c>
      <c r="BB2574" s="6" t="s">
        <v>1507</v>
      </c>
      <c r="BC2574" s="9"/>
      <c r="BD2574" s="9"/>
      <c r="BE2574" s="9"/>
      <c r="BF2574" s="9"/>
      <c r="BG2574" s="9"/>
      <c r="BI2574" t="s">
        <v>3146</v>
      </c>
    </row>
    <row r="2575" spans="1:61" x14ac:dyDescent="0.25">
      <c r="A2575" s="23" t="s">
        <v>658</v>
      </c>
      <c r="B2575" t="s">
        <v>787</v>
      </c>
      <c r="C2575" t="str">
        <f>VLOOKUP(Tabelle1[[#This Row],[bank_name]],list_all_banks!$B$1:$C$691,2,FALSE)</f>
        <v>FR662042449</v>
      </c>
      <c r="D2575" s="6" t="s">
        <v>788</v>
      </c>
      <c r="E2575" s="42" t="str">
        <f t="shared" si="40"/>
        <v>31.12.2014</v>
      </c>
      <c r="F2575">
        <v>2014</v>
      </c>
      <c r="G2575">
        <v>1</v>
      </c>
      <c r="H2575">
        <v>1</v>
      </c>
      <c r="I2575" t="s">
        <v>1382</v>
      </c>
      <c r="J2575">
        <v>2</v>
      </c>
      <c r="K2575" t="s">
        <v>1366</v>
      </c>
      <c r="L2575">
        <v>0</v>
      </c>
      <c r="M2575" t="s">
        <v>14</v>
      </c>
      <c r="N2575" t="s">
        <v>19</v>
      </c>
      <c r="P2575">
        <v>1</v>
      </c>
      <c r="Q2575">
        <v>0</v>
      </c>
      <c r="R2575">
        <v>0</v>
      </c>
      <c r="S2575">
        <v>0</v>
      </c>
      <c r="U2575">
        <v>0</v>
      </c>
      <c r="V2575">
        <v>0</v>
      </c>
      <c r="W2575" t="s">
        <v>20</v>
      </c>
      <c r="Y2575" t="s">
        <v>1762</v>
      </c>
      <c r="Z2575">
        <v>58</v>
      </c>
      <c r="AA2575">
        <v>568</v>
      </c>
      <c r="AB2575">
        <v>18</v>
      </c>
      <c r="AC2575" t="s">
        <v>20</v>
      </c>
      <c r="AD2575">
        <v>3</v>
      </c>
      <c r="AE2575">
        <v>0</v>
      </c>
      <c r="AF2575">
        <v>3</v>
      </c>
      <c r="AG2575" t="s">
        <v>20</v>
      </c>
      <c r="AH2575">
        <v>0</v>
      </c>
      <c r="AI2575">
        <v>0</v>
      </c>
      <c r="AK2575">
        <v>1</v>
      </c>
      <c r="AL2575">
        <v>0</v>
      </c>
      <c r="AM2575">
        <v>1</v>
      </c>
      <c r="AN2575">
        <v>2</v>
      </c>
      <c r="AO2575">
        <v>0</v>
      </c>
      <c r="AQ2575">
        <v>1</v>
      </c>
      <c r="AR2575">
        <v>2</v>
      </c>
      <c r="AS2575">
        <v>1</v>
      </c>
      <c r="AT2575">
        <v>1</v>
      </c>
      <c r="AU2575">
        <v>2</v>
      </c>
      <c r="AV2575">
        <v>0</v>
      </c>
      <c r="AW2575" t="s">
        <v>1382</v>
      </c>
      <c r="AX2575" t="s">
        <v>1382</v>
      </c>
      <c r="BA2575" s="14" t="s">
        <v>2769</v>
      </c>
      <c r="BB2575" s="6" t="s">
        <v>1507</v>
      </c>
      <c r="BG2575" s="9"/>
      <c r="BI2575" t="s">
        <v>3146</v>
      </c>
    </row>
    <row r="2576" spans="1:61" x14ac:dyDescent="0.25">
      <c r="A2576" s="51" t="s">
        <v>658</v>
      </c>
      <c r="B2576" s="9" t="s">
        <v>787</v>
      </c>
      <c r="C2576" s="9" t="str">
        <f>VLOOKUP(Tabelle1[[#This Row],[bank_name]],list_all_banks!$B$1:$C$691,2,FALSE)</f>
        <v>FR662042449</v>
      </c>
      <c r="D2576" s="6" t="s">
        <v>788</v>
      </c>
      <c r="E2576" s="42" t="str">
        <f t="shared" si="40"/>
        <v>31.12.2014</v>
      </c>
      <c r="F2576" s="9">
        <v>2014</v>
      </c>
      <c r="G2576" s="9">
        <v>1</v>
      </c>
      <c r="H2576" s="9">
        <v>1</v>
      </c>
      <c r="I2576" s="9" t="s">
        <v>1382</v>
      </c>
      <c r="J2576" s="9">
        <v>2</v>
      </c>
      <c r="K2576" s="9" t="s">
        <v>1366</v>
      </c>
      <c r="L2576" s="9">
        <v>0</v>
      </c>
      <c r="M2576" s="9" t="s">
        <v>14</v>
      </c>
      <c r="N2576" s="9" t="s">
        <v>19</v>
      </c>
      <c r="P2576" s="9">
        <v>1</v>
      </c>
      <c r="Q2576" s="9">
        <v>0</v>
      </c>
      <c r="R2576" s="9">
        <v>0</v>
      </c>
      <c r="S2576" s="9">
        <v>0</v>
      </c>
      <c r="U2576" s="9">
        <v>0</v>
      </c>
      <c r="V2576" s="9">
        <v>0</v>
      </c>
      <c r="W2576" s="9" t="s">
        <v>20</v>
      </c>
      <c r="Y2576" s="9" t="s">
        <v>1628</v>
      </c>
      <c r="Z2576" s="9">
        <v>31</v>
      </c>
      <c r="AA2576" s="9">
        <v>100</v>
      </c>
      <c r="AB2576" s="9">
        <v>16</v>
      </c>
      <c r="AC2576" s="9" t="s">
        <v>20</v>
      </c>
      <c r="AD2576" s="9">
        <v>7</v>
      </c>
      <c r="AE2576" s="9">
        <v>-1</v>
      </c>
      <c r="AF2576" s="9">
        <v>6</v>
      </c>
      <c r="AG2576" s="9" t="s">
        <v>20</v>
      </c>
      <c r="AH2576" s="9">
        <v>0</v>
      </c>
      <c r="AI2576" s="9">
        <v>0</v>
      </c>
      <c r="AK2576" s="9">
        <v>1</v>
      </c>
      <c r="AL2576" s="9">
        <v>0</v>
      </c>
      <c r="AM2576" s="9">
        <v>1</v>
      </c>
      <c r="AN2576" s="9">
        <v>2</v>
      </c>
      <c r="AO2576" s="9">
        <v>0</v>
      </c>
      <c r="AQ2576" s="9">
        <v>1</v>
      </c>
      <c r="AR2576" s="9">
        <v>2</v>
      </c>
      <c r="AS2576" s="9">
        <v>1</v>
      </c>
      <c r="AT2576" s="9">
        <v>1</v>
      </c>
      <c r="AU2576" s="9">
        <v>2</v>
      </c>
      <c r="AV2576" s="9">
        <v>0</v>
      </c>
      <c r="AW2576" s="9" t="s">
        <v>1382</v>
      </c>
      <c r="AX2576" s="9" t="s">
        <v>1382</v>
      </c>
      <c r="BA2576" s="63" t="s">
        <v>2769</v>
      </c>
      <c r="BB2576" s="6" t="s">
        <v>1507</v>
      </c>
      <c r="BC2576" s="9"/>
      <c r="BD2576" s="9"/>
      <c r="BE2576" s="9"/>
      <c r="BF2576" s="9"/>
      <c r="BG2576" s="9"/>
      <c r="BI2576" t="s">
        <v>3146</v>
      </c>
    </row>
    <row r="2577" spans="1:74" x14ac:dyDescent="0.25">
      <c r="A2577" s="51" t="s">
        <v>658</v>
      </c>
      <c r="B2577" s="9" t="s">
        <v>787</v>
      </c>
      <c r="C2577" s="9" t="str">
        <f>VLOOKUP(Tabelle1[[#This Row],[bank_name]],list_all_banks!$B$1:$C$691,2,FALSE)</f>
        <v>FR662042449</v>
      </c>
      <c r="D2577" s="6" t="s">
        <v>788</v>
      </c>
      <c r="E2577" s="42" t="str">
        <f t="shared" si="40"/>
        <v>31.12.2014</v>
      </c>
      <c r="F2577" s="9">
        <v>2014</v>
      </c>
      <c r="G2577" s="9">
        <v>1</v>
      </c>
      <c r="H2577" s="9">
        <v>1</v>
      </c>
      <c r="I2577" s="9" t="s">
        <v>1382</v>
      </c>
      <c r="J2577" s="9">
        <v>2</v>
      </c>
      <c r="K2577" s="9" t="s">
        <v>1366</v>
      </c>
      <c r="L2577" s="9">
        <v>0</v>
      </c>
      <c r="M2577" s="9" t="s">
        <v>14</v>
      </c>
      <c r="N2577" s="9" t="s">
        <v>19</v>
      </c>
      <c r="P2577" s="9">
        <v>1</v>
      </c>
      <c r="Q2577" s="9">
        <v>0</v>
      </c>
      <c r="R2577" s="9">
        <v>0</v>
      </c>
      <c r="S2577" s="9">
        <v>0</v>
      </c>
      <c r="U2577" s="9">
        <v>0</v>
      </c>
      <c r="V2577" s="9">
        <v>0</v>
      </c>
      <c r="W2577" s="9" t="s">
        <v>20</v>
      </c>
      <c r="Y2577" s="9" t="s">
        <v>1777</v>
      </c>
      <c r="Z2577" s="9">
        <v>7</v>
      </c>
      <c r="AA2577" s="9">
        <v>27</v>
      </c>
      <c r="AB2577" s="9">
        <v>3</v>
      </c>
      <c r="AC2577" s="9" t="s">
        <v>20</v>
      </c>
      <c r="AD2577" s="9">
        <v>0</v>
      </c>
      <c r="AE2577" s="9">
        <v>0</v>
      </c>
      <c r="AF2577" s="9">
        <v>0</v>
      </c>
      <c r="AG2577" s="9" t="s">
        <v>20</v>
      </c>
      <c r="AH2577" s="9">
        <v>0</v>
      </c>
      <c r="AI2577" s="9">
        <v>0</v>
      </c>
      <c r="AK2577" s="9">
        <v>1</v>
      </c>
      <c r="AL2577" s="9">
        <v>0</v>
      </c>
      <c r="AM2577" s="9">
        <v>1</v>
      </c>
      <c r="AN2577" s="9">
        <v>2</v>
      </c>
      <c r="AO2577" s="9">
        <v>0</v>
      </c>
      <c r="AQ2577" s="9">
        <v>1</v>
      </c>
      <c r="AR2577" s="9">
        <v>2</v>
      </c>
      <c r="AS2577" s="9">
        <v>1</v>
      </c>
      <c r="AT2577" s="9">
        <v>1</v>
      </c>
      <c r="AU2577" s="9">
        <v>2</v>
      </c>
      <c r="AV2577" s="9">
        <v>0</v>
      </c>
      <c r="AW2577" s="9" t="s">
        <v>1382</v>
      </c>
      <c r="AX2577" s="9" t="s">
        <v>1382</v>
      </c>
      <c r="BA2577" s="63" t="s">
        <v>2769</v>
      </c>
      <c r="BB2577" s="6" t="s">
        <v>1507</v>
      </c>
      <c r="BC2577" s="9"/>
      <c r="BD2577" s="9"/>
      <c r="BE2577" s="9"/>
      <c r="BF2577" s="9"/>
      <c r="BG2577" s="9"/>
      <c r="BI2577" t="s">
        <v>3146</v>
      </c>
    </row>
    <row r="2578" spans="1:74" x14ac:dyDescent="0.25">
      <c r="A2578" s="23" t="s">
        <v>658</v>
      </c>
      <c r="B2578" t="s">
        <v>787</v>
      </c>
      <c r="C2578" t="str">
        <f>VLOOKUP(Tabelle1[[#This Row],[bank_name]],list_all_banks!$B$1:$C$691,2,FALSE)</f>
        <v>FR662042449</v>
      </c>
      <c r="D2578" s="6" t="s">
        <v>788</v>
      </c>
      <c r="E2578" s="42" t="str">
        <f t="shared" si="40"/>
        <v>31.12.2014</v>
      </c>
      <c r="F2578">
        <v>2014</v>
      </c>
      <c r="G2578">
        <v>1</v>
      </c>
      <c r="H2578">
        <v>1</v>
      </c>
      <c r="I2578" t="s">
        <v>1382</v>
      </c>
      <c r="J2578">
        <v>2</v>
      </c>
      <c r="K2578" t="s">
        <v>1366</v>
      </c>
      <c r="L2578">
        <v>0</v>
      </c>
      <c r="M2578" t="s">
        <v>14</v>
      </c>
      <c r="N2578" t="s">
        <v>19</v>
      </c>
      <c r="P2578">
        <v>1</v>
      </c>
      <c r="Q2578">
        <v>0</v>
      </c>
      <c r="R2578">
        <v>0</v>
      </c>
      <c r="S2578">
        <v>0</v>
      </c>
      <c r="U2578">
        <v>0</v>
      </c>
      <c r="V2578">
        <v>0</v>
      </c>
      <c r="W2578" t="s">
        <v>20</v>
      </c>
      <c r="Y2578" t="s">
        <v>1778</v>
      </c>
      <c r="Z2578">
        <v>14</v>
      </c>
      <c r="AA2578">
        <v>102</v>
      </c>
      <c r="AB2578">
        <v>4</v>
      </c>
      <c r="AC2578" t="s">
        <v>20</v>
      </c>
      <c r="AD2578">
        <v>1</v>
      </c>
      <c r="AE2578">
        <v>0</v>
      </c>
      <c r="AF2578">
        <v>1</v>
      </c>
      <c r="AG2578" t="s">
        <v>20</v>
      </c>
      <c r="AH2578">
        <v>0</v>
      </c>
      <c r="AI2578">
        <v>0</v>
      </c>
      <c r="AK2578">
        <v>1</v>
      </c>
      <c r="AL2578">
        <v>0</v>
      </c>
      <c r="AM2578">
        <v>1</v>
      </c>
      <c r="AN2578">
        <v>2</v>
      </c>
      <c r="AO2578">
        <v>0</v>
      </c>
      <c r="AQ2578">
        <v>1</v>
      </c>
      <c r="AR2578">
        <v>2</v>
      </c>
      <c r="AS2578">
        <v>1</v>
      </c>
      <c r="AT2578">
        <v>1</v>
      </c>
      <c r="AU2578">
        <v>2</v>
      </c>
      <c r="AV2578">
        <v>0</v>
      </c>
      <c r="AW2578" t="s">
        <v>1382</v>
      </c>
      <c r="AX2578" t="s">
        <v>1382</v>
      </c>
      <c r="BA2578" s="14" t="s">
        <v>2769</v>
      </c>
      <c r="BB2578" s="6" t="s">
        <v>1507</v>
      </c>
      <c r="BG2578" s="9"/>
      <c r="BI2578" t="s">
        <v>3146</v>
      </c>
    </row>
    <row r="2579" spans="1:74" x14ac:dyDescent="0.25">
      <c r="A2579" s="23" t="s">
        <v>658</v>
      </c>
      <c r="B2579" t="s">
        <v>787</v>
      </c>
      <c r="C2579" t="str">
        <f>VLOOKUP(Tabelle1[[#This Row],[bank_name]],list_all_banks!$B$1:$C$691,2,FALSE)</f>
        <v>FR662042449</v>
      </c>
      <c r="D2579" s="6" t="s">
        <v>788</v>
      </c>
      <c r="E2579" s="42" t="str">
        <f t="shared" si="40"/>
        <v>31.12.2014</v>
      </c>
      <c r="F2579">
        <v>2014</v>
      </c>
      <c r="G2579">
        <v>1</v>
      </c>
      <c r="H2579">
        <v>1</v>
      </c>
      <c r="I2579" t="s">
        <v>1382</v>
      </c>
      <c r="J2579">
        <v>2</v>
      </c>
      <c r="K2579" t="s">
        <v>1366</v>
      </c>
      <c r="L2579">
        <v>0</v>
      </c>
      <c r="M2579" t="s">
        <v>14</v>
      </c>
      <c r="N2579" t="s">
        <v>19</v>
      </c>
      <c r="P2579">
        <v>1</v>
      </c>
      <c r="Q2579">
        <v>0</v>
      </c>
      <c r="R2579">
        <v>0</v>
      </c>
      <c r="S2579">
        <v>0</v>
      </c>
      <c r="U2579">
        <v>0</v>
      </c>
      <c r="V2579">
        <v>0</v>
      </c>
      <c r="W2579" t="s">
        <v>20</v>
      </c>
      <c r="Y2579" t="s">
        <v>1682</v>
      </c>
      <c r="Z2579">
        <v>303</v>
      </c>
      <c r="AA2579">
        <v>3630</v>
      </c>
      <c r="AB2579">
        <v>68</v>
      </c>
      <c r="AC2579" t="s">
        <v>20</v>
      </c>
      <c r="AD2579">
        <v>34</v>
      </c>
      <c r="AE2579">
        <v>2</v>
      </c>
      <c r="AF2579">
        <v>36</v>
      </c>
      <c r="AG2579" t="s">
        <v>20</v>
      </c>
      <c r="AH2579">
        <v>0</v>
      </c>
      <c r="AI2579">
        <v>0</v>
      </c>
      <c r="AK2579">
        <v>1</v>
      </c>
      <c r="AL2579">
        <v>0</v>
      </c>
      <c r="AM2579">
        <v>1</v>
      </c>
      <c r="AN2579">
        <v>2</v>
      </c>
      <c r="AO2579">
        <v>0</v>
      </c>
      <c r="AQ2579">
        <v>1</v>
      </c>
      <c r="AR2579">
        <v>2</v>
      </c>
      <c r="AS2579">
        <v>1</v>
      </c>
      <c r="AT2579">
        <v>1</v>
      </c>
      <c r="AU2579">
        <v>2</v>
      </c>
      <c r="AV2579">
        <v>0</v>
      </c>
      <c r="AW2579" t="s">
        <v>1382</v>
      </c>
      <c r="AX2579" t="s">
        <v>1382</v>
      </c>
      <c r="BA2579" s="14" t="s">
        <v>2769</v>
      </c>
      <c r="BB2579" s="6" t="s">
        <v>1507</v>
      </c>
      <c r="BG2579" s="9"/>
      <c r="BI2579" t="s">
        <v>3146</v>
      </c>
    </row>
    <row r="2580" spans="1:74" x14ac:dyDescent="0.25">
      <c r="A2580" s="51" t="s">
        <v>658</v>
      </c>
      <c r="B2580" s="9" t="s">
        <v>787</v>
      </c>
      <c r="C2580" s="9" t="str">
        <f>VLOOKUP(Tabelle1[[#This Row],[bank_name]],list_all_banks!$B$1:$C$691,2,FALSE)</f>
        <v>FR662042449</v>
      </c>
      <c r="D2580" s="6" t="s">
        <v>788</v>
      </c>
      <c r="E2580" s="42" t="str">
        <f t="shared" si="40"/>
        <v>31.12.2014</v>
      </c>
      <c r="F2580" s="9">
        <v>2014</v>
      </c>
      <c r="G2580" s="9">
        <v>1</v>
      </c>
      <c r="H2580" s="9">
        <v>1</v>
      </c>
      <c r="I2580" s="9" t="s">
        <v>1382</v>
      </c>
      <c r="J2580" s="9">
        <v>2</v>
      </c>
      <c r="K2580" s="9" t="s">
        <v>1366</v>
      </c>
      <c r="L2580" s="9">
        <v>0</v>
      </c>
      <c r="M2580" s="9" t="s">
        <v>14</v>
      </c>
      <c r="N2580" s="9" t="s">
        <v>19</v>
      </c>
      <c r="P2580" s="9">
        <v>1</v>
      </c>
      <c r="Q2580" s="9">
        <v>0</v>
      </c>
      <c r="R2580" s="9">
        <v>0</v>
      </c>
      <c r="S2580" s="9">
        <v>0</v>
      </c>
      <c r="U2580" s="9">
        <v>0</v>
      </c>
      <c r="V2580" s="9">
        <v>0</v>
      </c>
      <c r="W2580" s="9" t="s">
        <v>20</v>
      </c>
      <c r="Y2580" s="9" t="s">
        <v>1779</v>
      </c>
      <c r="Z2580" s="9">
        <v>0</v>
      </c>
      <c r="AA2580" s="9">
        <v>9</v>
      </c>
      <c r="AB2580" s="9">
        <v>0</v>
      </c>
      <c r="AC2580" s="9" t="s">
        <v>20</v>
      </c>
      <c r="AD2580" s="9">
        <v>0</v>
      </c>
      <c r="AE2580" s="9">
        <v>0</v>
      </c>
      <c r="AF2580" s="9">
        <v>0</v>
      </c>
      <c r="AG2580" s="9" t="s">
        <v>20</v>
      </c>
      <c r="AH2580" s="9">
        <v>0</v>
      </c>
      <c r="AI2580" s="9">
        <v>0</v>
      </c>
      <c r="AK2580" s="9">
        <v>1</v>
      </c>
      <c r="AL2580" s="9">
        <v>0</v>
      </c>
      <c r="AM2580" s="9">
        <v>1</v>
      </c>
      <c r="AN2580" s="9">
        <v>2</v>
      </c>
      <c r="AO2580" s="9">
        <v>0</v>
      </c>
      <c r="AQ2580" s="9">
        <v>1</v>
      </c>
      <c r="AR2580" s="9">
        <v>2</v>
      </c>
      <c r="AS2580" s="9">
        <v>1</v>
      </c>
      <c r="AT2580" s="9">
        <v>1</v>
      </c>
      <c r="AU2580" s="9">
        <v>2</v>
      </c>
      <c r="AV2580" s="9">
        <v>0</v>
      </c>
      <c r="AW2580" s="9" t="s">
        <v>1382</v>
      </c>
      <c r="AX2580" s="9" t="s">
        <v>1382</v>
      </c>
      <c r="BA2580" s="63" t="s">
        <v>2769</v>
      </c>
      <c r="BB2580" s="6" t="s">
        <v>1507</v>
      </c>
      <c r="BG2580" s="9"/>
      <c r="BI2580" t="s">
        <v>3146</v>
      </c>
    </row>
    <row r="2581" spans="1:74" x14ac:dyDescent="0.25">
      <c r="A2581" s="51" t="s">
        <v>658</v>
      </c>
      <c r="B2581" s="9" t="s">
        <v>787</v>
      </c>
      <c r="C2581" s="9" t="str">
        <f>VLOOKUP(Tabelle1[[#This Row],[bank_name]],list_all_banks!$B$1:$C$691,2,FALSE)</f>
        <v>FR662042449</v>
      </c>
      <c r="D2581" s="6" t="s">
        <v>788</v>
      </c>
      <c r="E2581" s="42" t="str">
        <f t="shared" si="40"/>
        <v>31.12.2014</v>
      </c>
      <c r="F2581" s="9">
        <v>2014</v>
      </c>
      <c r="G2581" s="9">
        <v>1</v>
      </c>
      <c r="H2581" s="9">
        <v>1</v>
      </c>
      <c r="I2581" s="9" t="s">
        <v>1382</v>
      </c>
      <c r="J2581" s="9">
        <v>2</v>
      </c>
      <c r="K2581" s="9" t="s">
        <v>1366</v>
      </c>
      <c r="L2581" s="9">
        <v>0</v>
      </c>
      <c r="M2581" s="9" t="s">
        <v>14</v>
      </c>
      <c r="N2581" s="9" t="s">
        <v>19</v>
      </c>
      <c r="P2581" s="9">
        <v>1</v>
      </c>
      <c r="Q2581" s="9">
        <v>0</v>
      </c>
      <c r="R2581" s="9">
        <v>0</v>
      </c>
      <c r="S2581" s="9">
        <v>0</v>
      </c>
      <c r="U2581" s="9">
        <v>0</v>
      </c>
      <c r="V2581" s="9">
        <v>0</v>
      </c>
      <c r="W2581" s="9" t="s">
        <v>20</v>
      </c>
      <c r="Y2581" s="9" t="s">
        <v>1729</v>
      </c>
      <c r="Z2581" s="9">
        <v>15</v>
      </c>
      <c r="AA2581" s="9">
        <v>37</v>
      </c>
      <c r="AB2581" s="9">
        <v>3</v>
      </c>
      <c r="AC2581" s="9" t="s">
        <v>20</v>
      </c>
      <c r="AD2581" s="9">
        <v>0</v>
      </c>
      <c r="AE2581" s="9">
        <v>0</v>
      </c>
      <c r="AF2581" s="9">
        <v>0</v>
      </c>
      <c r="AG2581" s="9" t="s">
        <v>20</v>
      </c>
      <c r="AH2581" s="9">
        <v>0</v>
      </c>
      <c r="AI2581" s="9">
        <v>0</v>
      </c>
      <c r="AK2581" s="9">
        <v>1</v>
      </c>
      <c r="AL2581" s="9">
        <v>0</v>
      </c>
      <c r="AM2581" s="9">
        <v>1</v>
      </c>
      <c r="AN2581" s="9">
        <v>2</v>
      </c>
      <c r="AO2581" s="9">
        <v>0</v>
      </c>
      <c r="AQ2581" s="9">
        <v>1</v>
      </c>
      <c r="AR2581" s="9">
        <v>2</v>
      </c>
      <c r="AS2581" s="9">
        <v>1</v>
      </c>
      <c r="AT2581" s="9">
        <v>1</v>
      </c>
      <c r="AU2581" s="9">
        <v>2</v>
      </c>
      <c r="AV2581" s="9">
        <v>0</v>
      </c>
      <c r="AW2581" s="9" t="s">
        <v>1382</v>
      </c>
      <c r="AX2581" s="9" t="s">
        <v>1382</v>
      </c>
      <c r="BA2581" s="63" t="s">
        <v>2769</v>
      </c>
      <c r="BB2581" s="6" t="s">
        <v>1507</v>
      </c>
      <c r="BG2581" s="9"/>
      <c r="BI2581" t="s">
        <v>3146</v>
      </c>
    </row>
    <row r="2582" spans="1:74" x14ac:dyDescent="0.25">
      <c r="A2582" s="23" t="s">
        <v>658</v>
      </c>
      <c r="B2582" s="9" t="s">
        <v>787</v>
      </c>
      <c r="C2582" s="9" t="str">
        <f>VLOOKUP(Tabelle1[[#This Row],[bank_name]],list_all_banks!$B$1:$C$691,2,FALSE)</f>
        <v>FR662042449</v>
      </c>
      <c r="D2582" s="6" t="s">
        <v>788</v>
      </c>
      <c r="E2582" s="42" t="str">
        <f t="shared" si="40"/>
        <v>31.12.2014</v>
      </c>
      <c r="F2582">
        <v>2014</v>
      </c>
      <c r="G2582">
        <v>1</v>
      </c>
      <c r="H2582">
        <v>1</v>
      </c>
      <c r="I2582" t="s">
        <v>1382</v>
      </c>
      <c r="J2582">
        <v>2</v>
      </c>
      <c r="K2582" t="s">
        <v>1366</v>
      </c>
      <c r="L2582">
        <v>0</v>
      </c>
      <c r="M2582" t="s">
        <v>14</v>
      </c>
      <c r="N2582" t="s">
        <v>19</v>
      </c>
      <c r="P2582">
        <v>1</v>
      </c>
      <c r="Q2582">
        <v>0</v>
      </c>
      <c r="R2582">
        <v>0</v>
      </c>
      <c r="S2582">
        <v>0</v>
      </c>
      <c r="U2582">
        <v>0</v>
      </c>
      <c r="V2582">
        <v>0</v>
      </c>
      <c r="W2582" t="s">
        <v>20</v>
      </c>
      <c r="Y2582" t="s">
        <v>1771</v>
      </c>
      <c r="Z2582">
        <v>48</v>
      </c>
      <c r="AA2582">
        <v>440</v>
      </c>
      <c r="AB2582">
        <v>13</v>
      </c>
      <c r="AC2582" t="s">
        <v>20</v>
      </c>
      <c r="AD2582">
        <v>2</v>
      </c>
      <c r="AE2582">
        <v>0</v>
      </c>
      <c r="AF2582">
        <v>2</v>
      </c>
      <c r="AG2582" t="s">
        <v>20</v>
      </c>
      <c r="AH2582">
        <v>0</v>
      </c>
      <c r="AI2582">
        <v>0</v>
      </c>
      <c r="AK2582">
        <v>1</v>
      </c>
      <c r="AL2582">
        <v>0</v>
      </c>
      <c r="AM2582">
        <v>1</v>
      </c>
      <c r="AN2582">
        <v>2</v>
      </c>
      <c r="AO2582">
        <v>0</v>
      </c>
      <c r="AQ2582">
        <v>1</v>
      </c>
      <c r="AR2582">
        <v>2</v>
      </c>
      <c r="AS2582">
        <v>1</v>
      </c>
      <c r="AT2582">
        <v>1</v>
      </c>
      <c r="AU2582">
        <v>2</v>
      </c>
      <c r="AV2582">
        <v>0</v>
      </c>
      <c r="AW2582" t="s">
        <v>1382</v>
      </c>
      <c r="AX2582" t="s">
        <v>1382</v>
      </c>
      <c r="BA2582" s="14" t="s">
        <v>2769</v>
      </c>
      <c r="BB2582" s="6" t="s">
        <v>1507</v>
      </c>
      <c r="BG2582" s="9"/>
      <c r="BI2582" t="s">
        <v>3146</v>
      </c>
    </row>
    <row r="2583" spans="1:74" x14ac:dyDescent="0.25">
      <c r="A2583" s="23" t="s">
        <v>658</v>
      </c>
      <c r="B2583" t="s">
        <v>787</v>
      </c>
      <c r="C2583" t="str">
        <f>VLOOKUP(Tabelle1[[#This Row],[bank_name]],list_all_banks!$B$1:$C$691,2,FALSE)</f>
        <v>FR662042449</v>
      </c>
      <c r="D2583" s="6" t="s">
        <v>788</v>
      </c>
      <c r="E2583" s="42" t="str">
        <f t="shared" si="40"/>
        <v>31.12.2014</v>
      </c>
      <c r="F2583">
        <v>2014</v>
      </c>
      <c r="G2583">
        <v>1</v>
      </c>
      <c r="H2583">
        <v>1</v>
      </c>
      <c r="I2583" t="s">
        <v>1382</v>
      </c>
      <c r="J2583">
        <v>2</v>
      </c>
      <c r="K2583" t="s">
        <v>1366</v>
      </c>
      <c r="L2583">
        <v>0</v>
      </c>
      <c r="M2583" t="s">
        <v>14</v>
      </c>
      <c r="N2583" t="s">
        <v>19</v>
      </c>
      <c r="P2583">
        <v>1</v>
      </c>
      <c r="Q2583">
        <v>0</v>
      </c>
      <c r="R2583">
        <v>0</v>
      </c>
      <c r="S2583">
        <v>0</v>
      </c>
      <c r="U2583">
        <v>0</v>
      </c>
      <c r="V2583">
        <v>0</v>
      </c>
      <c r="W2583" t="s">
        <v>20</v>
      </c>
      <c r="Y2583" t="s">
        <v>1742</v>
      </c>
      <c r="Z2583">
        <v>69</v>
      </c>
      <c r="AA2583">
        <v>1229</v>
      </c>
      <c r="AB2583">
        <v>28</v>
      </c>
      <c r="AC2583" t="s">
        <v>20</v>
      </c>
      <c r="AD2583">
        <v>7</v>
      </c>
      <c r="AE2583">
        <v>1</v>
      </c>
      <c r="AF2583">
        <v>8</v>
      </c>
      <c r="AG2583" t="s">
        <v>20</v>
      </c>
      <c r="AH2583">
        <v>0</v>
      </c>
      <c r="AI2583">
        <v>0</v>
      </c>
      <c r="AK2583">
        <v>1</v>
      </c>
      <c r="AL2583">
        <v>0</v>
      </c>
      <c r="AM2583">
        <v>1</v>
      </c>
      <c r="AN2583">
        <v>2</v>
      </c>
      <c r="AO2583">
        <v>0</v>
      </c>
      <c r="AQ2583">
        <v>1</v>
      </c>
      <c r="AR2583">
        <v>2</v>
      </c>
      <c r="AS2583">
        <v>1</v>
      </c>
      <c r="AT2583">
        <v>1</v>
      </c>
      <c r="AU2583">
        <v>2</v>
      </c>
      <c r="AV2583">
        <v>0</v>
      </c>
      <c r="AW2583" t="s">
        <v>1382</v>
      </c>
      <c r="AX2583" t="s">
        <v>1382</v>
      </c>
      <c r="BA2583" s="14" t="s">
        <v>2769</v>
      </c>
      <c r="BB2583" s="6" t="s">
        <v>1507</v>
      </c>
      <c r="BG2583" s="9"/>
      <c r="BI2583" t="s">
        <v>3146</v>
      </c>
    </row>
    <row r="2584" spans="1:74" x14ac:dyDescent="0.25">
      <c r="A2584" s="23" t="s">
        <v>658</v>
      </c>
      <c r="B2584" t="s">
        <v>787</v>
      </c>
      <c r="C2584" t="str">
        <f>VLOOKUP(Tabelle1[[#This Row],[bank_name]],list_all_banks!$B$1:$C$691,2,FALSE)</f>
        <v>FR662042449</v>
      </c>
      <c r="D2584" s="6" t="s">
        <v>788</v>
      </c>
      <c r="E2584" s="42" t="str">
        <f t="shared" si="40"/>
        <v>31.12.2014</v>
      </c>
      <c r="F2584">
        <v>2014</v>
      </c>
      <c r="G2584">
        <v>1</v>
      </c>
      <c r="H2584">
        <v>1</v>
      </c>
      <c r="I2584" t="s">
        <v>1382</v>
      </c>
      <c r="J2584">
        <v>2</v>
      </c>
      <c r="K2584" t="s">
        <v>1366</v>
      </c>
      <c r="L2584">
        <v>0</v>
      </c>
      <c r="M2584" t="s">
        <v>14</v>
      </c>
      <c r="N2584" t="s">
        <v>19</v>
      </c>
      <c r="P2584">
        <v>1</v>
      </c>
      <c r="Q2584">
        <v>0</v>
      </c>
      <c r="R2584">
        <v>0</v>
      </c>
      <c r="S2584">
        <v>0</v>
      </c>
      <c r="U2584">
        <v>0</v>
      </c>
      <c r="V2584">
        <v>0</v>
      </c>
      <c r="W2584" t="s">
        <v>20</v>
      </c>
      <c r="Y2584" t="s">
        <v>1694</v>
      </c>
      <c r="Z2584">
        <v>1159</v>
      </c>
      <c r="AA2584">
        <v>10766</v>
      </c>
      <c r="AB2584">
        <v>372</v>
      </c>
      <c r="AC2584" t="s">
        <v>20</v>
      </c>
      <c r="AD2584">
        <v>89</v>
      </c>
      <c r="AE2584">
        <v>-13</v>
      </c>
      <c r="AF2584">
        <v>76</v>
      </c>
      <c r="AG2584" t="s">
        <v>20</v>
      </c>
      <c r="AH2584">
        <v>0</v>
      </c>
      <c r="AI2584">
        <v>0</v>
      </c>
      <c r="AK2584">
        <v>1</v>
      </c>
      <c r="AL2584">
        <v>0</v>
      </c>
      <c r="AM2584">
        <v>1</v>
      </c>
      <c r="AN2584">
        <v>2</v>
      </c>
      <c r="AO2584">
        <v>0</v>
      </c>
      <c r="AQ2584">
        <v>1</v>
      </c>
      <c r="AR2584">
        <v>2</v>
      </c>
      <c r="AS2584">
        <v>1</v>
      </c>
      <c r="AT2584">
        <v>1</v>
      </c>
      <c r="AU2584">
        <v>2</v>
      </c>
      <c r="AV2584">
        <v>0</v>
      </c>
      <c r="AW2584" t="s">
        <v>1382</v>
      </c>
      <c r="AX2584" t="s">
        <v>1382</v>
      </c>
      <c r="BA2584" s="14" t="s">
        <v>2769</v>
      </c>
      <c r="BB2584" s="6" t="s">
        <v>1507</v>
      </c>
      <c r="BG2584" s="9"/>
      <c r="BI2584" t="s">
        <v>3146</v>
      </c>
    </row>
    <row r="2585" spans="1:74" x14ac:dyDescent="0.25">
      <c r="A2585" s="23" t="s">
        <v>658</v>
      </c>
      <c r="B2585" t="s">
        <v>787</v>
      </c>
      <c r="C2585" t="str">
        <f>VLOOKUP(Tabelle1[[#This Row],[bank_name]],list_all_banks!$B$1:$C$691,2,FALSE)</f>
        <v>FR662042449</v>
      </c>
      <c r="D2585" s="6" t="s">
        <v>788</v>
      </c>
      <c r="E2585" s="42" t="str">
        <f t="shared" si="40"/>
        <v>31.12.2014</v>
      </c>
      <c r="F2585">
        <v>2014</v>
      </c>
      <c r="G2585">
        <v>1</v>
      </c>
      <c r="H2585">
        <v>1</v>
      </c>
      <c r="I2585" t="s">
        <v>1382</v>
      </c>
      <c r="J2585">
        <v>2</v>
      </c>
      <c r="K2585" t="s">
        <v>1366</v>
      </c>
      <c r="L2585">
        <v>0</v>
      </c>
      <c r="M2585" t="s">
        <v>14</v>
      </c>
      <c r="N2585" t="s">
        <v>19</v>
      </c>
      <c r="P2585">
        <v>1</v>
      </c>
      <c r="Q2585">
        <v>0</v>
      </c>
      <c r="R2585">
        <v>0</v>
      </c>
      <c r="S2585">
        <v>0</v>
      </c>
      <c r="U2585">
        <v>0</v>
      </c>
      <c r="V2585">
        <v>0</v>
      </c>
      <c r="W2585" t="s">
        <v>20</v>
      </c>
      <c r="Y2585" t="s">
        <v>1632</v>
      </c>
      <c r="Z2585">
        <v>101</v>
      </c>
      <c r="AA2585">
        <v>223</v>
      </c>
      <c r="AB2585">
        <v>63</v>
      </c>
      <c r="AC2585" t="s">
        <v>20</v>
      </c>
      <c r="AD2585">
        <v>18</v>
      </c>
      <c r="AE2585">
        <v>5</v>
      </c>
      <c r="AF2585">
        <v>23</v>
      </c>
      <c r="AG2585" t="s">
        <v>20</v>
      </c>
      <c r="AH2585">
        <v>0</v>
      </c>
      <c r="AI2585">
        <v>0</v>
      </c>
      <c r="AK2585">
        <v>1</v>
      </c>
      <c r="AL2585">
        <v>0</v>
      </c>
      <c r="AM2585">
        <v>1</v>
      </c>
      <c r="AN2585">
        <v>2</v>
      </c>
      <c r="AO2585">
        <v>0</v>
      </c>
      <c r="AQ2585">
        <v>1</v>
      </c>
      <c r="AR2585">
        <v>2</v>
      </c>
      <c r="AS2585">
        <v>1</v>
      </c>
      <c r="AT2585">
        <v>1</v>
      </c>
      <c r="AU2585">
        <v>2</v>
      </c>
      <c r="AV2585">
        <v>0</v>
      </c>
      <c r="AW2585" t="s">
        <v>1382</v>
      </c>
      <c r="AX2585" t="s">
        <v>1382</v>
      </c>
      <c r="BA2585" s="14" t="s">
        <v>2769</v>
      </c>
      <c r="BB2585" s="6" t="s">
        <v>1507</v>
      </c>
      <c r="BG2585" s="9"/>
      <c r="BI2585" t="s">
        <v>3146</v>
      </c>
    </row>
    <row r="2586" spans="1:74" x14ac:dyDescent="0.25">
      <c r="A2586" s="23" t="s">
        <v>658</v>
      </c>
      <c r="B2586" t="s">
        <v>787</v>
      </c>
      <c r="C2586" t="str">
        <f>VLOOKUP(Tabelle1[[#This Row],[bank_name]],list_all_banks!$B$1:$C$691,2,FALSE)</f>
        <v>FR662042449</v>
      </c>
      <c r="D2586" s="6" t="s">
        <v>788</v>
      </c>
      <c r="E2586" s="42" t="str">
        <f t="shared" si="40"/>
        <v>31.12.2014</v>
      </c>
      <c r="F2586">
        <v>2014</v>
      </c>
      <c r="G2586">
        <v>1</v>
      </c>
      <c r="H2586">
        <v>1</v>
      </c>
      <c r="I2586" t="s">
        <v>1382</v>
      </c>
      <c r="J2586">
        <v>2</v>
      </c>
      <c r="K2586" t="s">
        <v>1366</v>
      </c>
      <c r="L2586">
        <v>0</v>
      </c>
      <c r="M2586" t="s">
        <v>14</v>
      </c>
      <c r="N2586" t="s">
        <v>19</v>
      </c>
      <c r="P2586">
        <v>1</v>
      </c>
      <c r="Q2586">
        <v>0</v>
      </c>
      <c r="R2586">
        <v>0</v>
      </c>
      <c r="S2586">
        <v>0</v>
      </c>
      <c r="U2586">
        <v>0</v>
      </c>
      <c r="V2586">
        <v>0</v>
      </c>
      <c r="W2586" t="s">
        <v>20</v>
      </c>
      <c r="Y2586" t="s">
        <v>1677</v>
      </c>
      <c r="Z2586">
        <v>625</v>
      </c>
      <c r="AA2586">
        <v>1280</v>
      </c>
      <c r="AB2586">
        <v>214</v>
      </c>
      <c r="AC2586" t="s">
        <v>20</v>
      </c>
      <c r="AD2586">
        <v>87</v>
      </c>
      <c r="AE2586">
        <v>-10</v>
      </c>
      <c r="AF2586">
        <v>77</v>
      </c>
      <c r="AG2586" t="s">
        <v>20</v>
      </c>
      <c r="AH2586">
        <v>0</v>
      </c>
      <c r="AI2586">
        <v>0</v>
      </c>
      <c r="AK2586">
        <v>1</v>
      </c>
      <c r="AL2586">
        <v>0</v>
      </c>
      <c r="AM2586">
        <v>1</v>
      </c>
      <c r="AN2586">
        <v>2</v>
      </c>
      <c r="AO2586">
        <v>0</v>
      </c>
      <c r="AQ2586">
        <v>1</v>
      </c>
      <c r="AR2586">
        <v>2</v>
      </c>
      <c r="AS2586">
        <v>1</v>
      </c>
      <c r="AT2586">
        <v>1</v>
      </c>
      <c r="AU2586">
        <v>2</v>
      </c>
      <c r="AV2586">
        <v>0</v>
      </c>
      <c r="AW2586" t="s">
        <v>1382</v>
      </c>
      <c r="AX2586" t="s">
        <v>1382</v>
      </c>
      <c r="BA2586" s="14" t="s">
        <v>2769</v>
      </c>
      <c r="BB2586" s="6" t="s">
        <v>1507</v>
      </c>
      <c r="BG2586" s="9"/>
      <c r="BI2586" t="s">
        <v>3146</v>
      </c>
    </row>
    <row r="2587" spans="1:74" s="44" customFormat="1" ht="15.75" thickBot="1" x14ac:dyDescent="0.3">
      <c r="A2587" s="23" t="s">
        <v>658</v>
      </c>
      <c r="B2587" t="s">
        <v>787</v>
      </c>
      <c r="C2587" t="str">
        <f>VLOOKUP(Tabelle1[[#This Row],[bank_name]],list_all_banks!$B$1:$C$691,2,FALSE)</f>
        <v>FR662042449</v>
      </c>
      <c r="D2587" s="6" t="s">
        <v>788</v>
      </c>
      <c r="E2587" s="42" t="str">
        <f t="shared" si="40"/>
        <v>31.12.2014</v>
      </c>
      <c r="F2587">
        <v>2014</v>
      </c>
      <c r="G2587">
        <v>1</v>
      </c>
      <c r="H2587">
        <v>1</v>
      </c>
      <c r="I2587" t="s">
        <v>1382</v>
      </c>
      <c r="J2587">
        <v>2</v>
      </c>
      <c r="K2587" t="s">
        <v>1366</v>
      </c>
      <c r="L2587">
        <v>0</v>
      </c>
      <c r="M2587" t="s">
        <v>14</v>
      </c>
      <c r="N2587" t="s">
        <v>19</v>
      </c>
      <c r="O2587" s="6"/>
      <c r="P2587">
        <v>1</v>
      </c>
      <c r="Q2587">
        <v>0</v>
      </c>
      <c r="R2587">
        <v>0</v>
      </c>
      <c r="S2587">
        <v>0</v>
      </c>
      <c r="T2587" s="6"/>
      <c r="U2587">
        <v>0</v>
      </c>
      <c r="V2587">
        <v>0</v>
      </c>
      <c r="W2587" t="s">
        <v>20</v>
      </c>
      <c r="X2587" s="6"/>
      <c r="Y2587" t="s">
        <v>1678</v>
      </c>
      <c r="Z2587">
        <v>53</v>
      </c>
      <c r="AA2587">
        <v>279</v>
      </c>
      <c r="AB2587">
        <v>28</v>
      </c>
      <c r="AC2587" t="s">
        <v>20</v>
      </c>
      <c r="AD2587">
        <v>7</v>
      </c>
      <c r="AE2587">
        <v>2</v>
      </c>
      <c r="AF2587">
        <v>9</v>
      </c>
      <c r="AG2587" t="s">
        <v>20</v>
      </c>
      <c r="AH2587">
        <v>0</v>
      </c>
      <c r="AI2587">
        <v>0</v>
      </c>
      <c r="AJ2587" s="6"/>
      <c r="AK2587">
        <v>1</v>
      </c>
      <c r="AL2587">
        <v>0</v>
      </c>
      <c r="AM2587">
        <v>1</v>
      </c>
      <c r="AN2587">
        <v>2</v>
      </c>
      <c r="AO2587">
        <v>0</v>
      </c>
      <c r="AP2587" s="6"/>
      <c r="AQ2587">
        <v>1</v>
      </c>
      <c r="AR2587">
        <v>2</v>
      </c>
      <c r="AS2587">
        <v>1</v>
      </c>
      <c r="AT2587">
        <v>1</v>
      </c>
      <c r="AU2587">
        <v>2</v>
      </c>
      <c r="AV2587">
        <v>0</v>
      </c>
      <c r="AW2587" t="s">
        <v>1382</v>
      </c>
      <c r="AX2587" t="s">
        <v>1382</v>
      </c>
      <c r="AY2587" s="6"/>
      <c r="AZ2587" s="42"/>
      <c r="BA2587" s="14" t="s">
        <v>2769</v>
      </c>
      <c r="BB2587" s="6" t="s">
        <v>1507</v>
      </c>
      <c r="BC2587" s="9"/>
      <c r="BD2587" s="9"/>
      <c r="BE2587" s="9"/>
      <c r="BF2587" s="9"/>
      <c r="BG2587" s="9"/>
      <c r="BH2587" s="6"/>
      <c r="BI2587" t="s">
        <v>3146</v>
      </c>
      <c r="BJ2587" s="9"/>
      <c r="BK2587" s="9"/>
      <c r="BL2587" s="9"/>
      <c r="BM2587" s="9"/>
      <c r="BN2587" s="9"/>
      <c r="BO2587" s="9"/>
      <c r="BP2587" s="9"/>
      <c r="BQ2587" s="9"/>
      <c r="BR2587" s="9"/>
      <c r="BS2587" s="9"/>
      <c r="BT2587" s="9"/>
      <c r="BU2587" s="9"/>
      <c r="BV2587" s="9"/>
    </row>
    <row r="2588" spans="1:74" x14ac:dyDescent="0.25">
      <c r="A2588" s="23" t="s">
        <v>658</v>
      </c>
      <c r="B2588" t="s">
        <v>787</v>
      </c>
      <c r="C2588" t="str">
        <f>VLOOKUP(Tabelle1[[#This Row],[bank_name]],list_all_banks!$B$1:$C$691,2,FALSE)</f>
        <v>FR662042449</v>
      </c>
      <c r="D2588" s="6" t="s">
        <v>788</v>
      </c>
      <c r="E2588" s="42" t="str">
        <f t="shared" si="40"/>
        <v>31.12.2014</v>
      </c>
      <c r="F2588">
        <v>2014</v>
      </c>
      <c r="G2588">
        <v>1</v>
      </c>
      <c r="H2588">
        <v>1</v>
      </c>
      <c r="I2588" t="s">
        <v>1382</v>
      </c>
      <c r="J2588">
        <v>2</v>
      </c>
      <c r="K2588" t="s">
        <v>1366</v>
      </c>
      <c r="L2588">
        <v>0</v>
      </c>
      <c r="M2588" t="s">
        <v>14</v>
      </c>
      <c r="N2588" t="s">
        <v>19</v>
      </c>
      <c r="P2588">
        <v>1</v>
      </c>
      <c r="Q2588">
        <v>0</v>
      </c>
      <c r="R2588">
        <v>0</v>
      </c>
      <c r="S2588">
        <v>0</v>
      </c>
      <c r="U2588">
        <v>0</v>
      </c>
      <c r="V2588">
        <v>0</v>
      </c>
      <c r="W2588" t="s">
        <v>20</v>
      </c>
      <c r="Y2588" t="s">
        <v>1679</v>
      </c>
      <c r="Z2588">
        <v>54</v>
      </c>
      <c r="AA2588">
        <v>318</v>
      </c>
      <c r="AB2588">
        <v>32</v>
      </c>
      <c r="AC2588" t="s">
        <v>20</v>
      </c>
      <c r="AD2588">
        <v>1</v>
      </c>
      <c r="AE2588">
        <v>7</v>
      </c>
      <c r="AF2588">
        <v>8</v>
      </c>
      <c r="AG2588" t="s">
        <v>20</v>
      </c>
      <c r="AH2588">
        <v>0</v>
      </c>
      <c r="AI2588">
        <v>0</v>
      </c>
      <c r="AK2588">
        <v>1</v>
      </c>
      <c r="AL2588">
        <v>0</v>
      </c>
      <c r="AM2588">
        <v>1</v>
      </c>
      <c r="AN2588">
        <v>2</v>
      </c>
      <c r="AO2588">
        <v>0</v>
      </c>
      <c r="AQ2588">
        <v>1</v>
      </c>
      <c r="AR2588">
        <v>2</v>
      </c>
      <c r="AS2588">
        <v>1</v>
      </c>
      <c r="AT2588">
        <v>1</v>
      </c>
      <c r="AU2588">
        <v>2</v>
      </c>
      <c r="AV2588">
        <v>0</v>
      </c>
      <c r="AW2588" t="s">
        <v>1382</v>
      </c>
      <c r="AX2588" t="s">
        <v>1382</v>
      </c>
      <c r="BA2588" s="14" t="s">
        <v>2769</v>
      </c>
      <c r="BB2588" s="6" t="s">
        <v>1507</v>
      </c>
      <c r="BG2588" s="9"/>
      <c r="BI2588" t="s">
        <v>3146</v>
      </c>
    </row>
    <row r="2589" spans="1:74" x14ac:dyDescent="0.25">
      <c r="A2589" s="23" t="s">
        <v>658</v>
      </c>
      <c r="B2589" t="s">
        <v>787</v>
      </c>
      <c r="C2589" t="str">
        <f>VLOOKUP(Tabelle1[[#This Row],[bank_name]],list_all_banks!$B$1:$C$691,2,FALSE)</f>
        <v>FR662042449</v>
      </c>
      <c r="D2589" s="6" t="s">
        <v>788</v>
      </c>
      <c r="E2589" s="42" t="str">
        <f t="shared" si="40"/>
        <v>31.12.2014</v>
      </c>
      <c r="F2589">
        <v>2014</v>
      </c>
      <c r="G2589">
        <v>1</v>
      </c>
      <c r="H2589">
        <v>1</v>
      </c>
      <c r="I2589" t="s">
        <v>1382</v>
      </c>
      <c r="J2589">
        <v>2</v>
      </c>
      <c r="K2589" t="s">
        <v>1366</v>
      </c>
      <c r="L2589">
        <v>0</v>
      </c>
      <c r="M2589" t="s">
        <v>14</v>
      </c>
      <c r="N2589" t="s">
        <v>19</v>
      </c>
      <c r="P2589">
        <v>1</v>
      </c>
      <c r="Q2589">
        <v>0</v>
      </c>
      <c r="R2589">
        <v>0</v>
      </c>
      <c r="S2589">
        <v>0</v>
      </c>
      <c r="U2589">
        <v>0</v>
      </c>
      <c r="V2589">
        <v>0</v>
      </c>
      <c r="W2589" t="s">
        <v>20</v>
      </c>
      <c r="Y2589" t="s">
        <v>1680</v>
      </c>
      <c r="Z2589">
        <v>23</v>
      </c>
      <c r="AA2589">
        <v>241</v>
      </c>
      <c r="AB2589">
        <v>1</v>
      </c>
      <c r="AC2589" t="s">
        <v>20</v>
      </c>
      <c r="AD2589">
        <v>2</v>
      </c>
      <c r="AE2589">
        <v>1</v>
      </c>
      <c r="AF2589">
        <v>3</v>
      </c>
      <c r="AG2589" t="s">
        <v>20</v>
      </c>
      <c r="AH2589">
        <v>0</v>
      </c>
      <c r="AI2589">
        <v>0</v>
      </c>
      <c r="AK2589">
        <v>1</v>
      </c>
      <c r="AL2589">
        <v>0</v>
      </c>
      <c r="AM2589">
        <v>1</v>
      </c>
      <c r="AN2589">
        <v>2</v>
      </c>
      <c r="AO2589">
        <v>0</v>
      </c>
      <c r="AQ2589">
        <v>1</v>
      </c>
      <c r="AR2589">
        <v>2</v>
      </c>
      <c r="AS2589">
        <v>1</v>
      </c>
      <c r="AT2589">
        <v>1</v>
      </c>
      <c r="AU2589">
        <v>2</v>
      </c>
      <c r="AV2589">
        <v>0</v>
      </c>
      <c r="AW2589" t="s">
        <v>1382</v>
      </c>
      <c r="AX2589" t="s">
        <v>1382</v>
      </c>
      <c r="BA2589" s="14" t="s">
        <v>2769</v>
      </c>
      <c r="BB2589" s="6" t="s">
        <v>1507</v>
      </c>
      <c r="BG2589" s="9"/>
      <c r="BI2589" t="s">
        <v>3146</v>
      </c>
    </row>
    <row r="2590" spans="1:74" x14ac:dyDescent="0.25">
      <c r="A2590" s="23" t="s">
        <v>658</v>
      </c>
      <c r="B2590" t="s">
        <v>787</v>
      </c>
      <c r="C2590" t="str">
        <f>VLOOKUP(Tabelle1[[#This Row],[bank_name]],list_all_banks!$B$1:$C$691,2,FALSE)</f>
        <v>FR662042449</v>
      </c>
      <c r="D2590" s="6" t="s">
        <v>788</v>
      </c>
      <c r="E2590" s="42" t="str">
        <f t="shared" si="40"/>
        <v>31.12.2014</v>
      </c>
      <c r="F2590">
        <v>2014</v>
      </c>
      <c r="G2590">
        <v>1</v>
      </c>
      <c r="H2590">
        <v>1</v>
      </c>
      <c r="I2590" t="s">
        <v>1382</v>
      </c>
      <c r="J2590">
        <v>2</v>
      </c>
      <c r="K2590" t="s">
        <v>1366</v>
      </c>
      <c r="L2590">
        <v>0</v>
      </c>
      <c r="M2590" t="s">
        <v>14</v>
      </c>
      <c r="N2590" t="s">
        <v>19</v>
      </c>
      <c r="P2590">
        <v>1</v>
      </c>
      <c r="Q2590">
        <v>0</v>
      </c>
      <c r="R2590">
        <v>0</v>
      </c>
      <c r="S2590">
        <v>0</v>
      </c>
      <c r="U2590">
        <v>0</v>
      </c>
      <c r="V2590">
        <v>0</v>
      </c>
      <c r="W2590" t="s">
        <v>20</v>
      </c>
      <c r="Y2590" t="s">
        <v>1683</v>
      </c>
      <c r="Z2590">
        <v>14</v>
      </c>
      <c r="AA2590">
        <v>181</v>
      </c>
      <c r="AB2590">
        <v>1</v>
      </c>
      <c r="AC2590" t="s">
        <v>20</v>
      </c>
      <c r="AD2590">
        <v>0</v>
      </c>
      <c r="AE2590">
        <v>0</v>
      </c>
      <c r="AF2590">
        <v>0</v>
      </c>
      <c r="AG2590" t="s">
        <v>20</v>
      </c>
      <c r="AH2590">
        <v>0</v>
      </c>
      <c r="AI2590">
        <v>0</v>
      </c>
      <c r="AK2590">
        <v>1</v>
      </c>
      <c r="AL2590">
        <v>0</v>
      </c>
      <c r="AM2590">
        <v>1</v>
      </c>
      <c r="AN2590">
        <v>2</v>
      </c>
      <c r="AO2590">
        <v>0</v>
      </c>
      <c r="AQ2590">
        <v>1</v>
      </c>
      <c r="AR2590">
        <v>2</v>
      </c>
      <c r="AS2590">
        <v>1</v>
      </c>
      <c r="AT2590">
        <v>1</v>
      </c>
      <c r="AU2590">
        <v>2</v>
      </c>
      <c r="AV2590">
        <v>0</v>
      </c>
      <c r="AW2590" t="s">
        <v>1382</v>
      </c>
      <c r="AX2590" t="s">
        <v>1382</v>
      </c>
      <c r="BA2590" s="14" t="s">
        <v>2769</v>
      </c>
      <c r="BB2590" s="6" t="s">
        <v>1507</v>
      </c>
      <c r="BG2590" s="9"/>
      <c r="BI2590" t="s">
        <v>3146</v>
      </c>
    </row>
    <row r="2591" spans="1:74" x14ac:dyDescent="0.25">
      <c r="A2591" s="23" t="s">
        <v>658</v>
      </c>
      <c r="B2591" t="s">
        <v>787</v>
      </c>
      <c r="C2591" t="str">
        <f>VLOOKUP(Tabelle1[[#This Row],[bank_name]],list_all_banks!$B$1:$C$691,2,FALSE)</f>
        <v>FR662042449</v>
      </c>
      <c r="D2591" s="6" t="s">
        <v>788</v>
      </c>
      <c r="E2591" s="42" t="str">
        <f t="shared" si="40"/>
        <v>31.12.2014</v>
      </c>
      <c r="F2591">
        <v>2014</v>
      </c>
      <c r="G2591">
        <v>1</v>
      </c>
      <c r="H2591">
        <v>1</v>
      </c>
      <c r="I2591" t="s">
        <v>1382</v>
      </c>
      <c r="J2591">
        <v>2</v>
      </c>
      <c r="K2591" t="s">
        <v>1366</v>
      </c>
      <c r="L2591">
        <v>0</v>
      </c>
      <c r="M2591" t="s">
        <v>14</v>
      </c>
      <c r="N2591" t="s">
        <v>19</v>
      </c>
      <c r="P2591">
        <v>1</v>
      </c>
      <c r="Q2591">
        <v>0</v>
      </c>
      <c r="R2591">
        <v>0</v>
      </c>
      <c r="S2591">
        <v>0</v>
      </c>
      <c r="U2591">
        <v>0</v>
      </c>
      <c r="V2591">
        <v>0</v>
      </c>
      <c r="W2591" t="s">
        <v>20</v>
      </c>
      <c r="Y2591" t="s">
        <v>1684</v>
      </c>
      <c r="Z2591">
        <v>0</v>
      </c>
      <c r="AA2591">
        <v>0</v>
      </c>
      <c r="AB2591">
        <v>0</v>
      </c>
      <c r="AC2591" t="s">
        <v>20</v>
      </c>
      <c r="AD2591">
        <v>0</v>
      </c>
      <c r="AE2591">
        <v>0</v>
      </c>
      <c r="AF2591">
        <v>0</v>
      </c>
      <c r="AG2591" t="s">
        <v>20</v>
      </c>
      <c r="AH2591">
        <v>0</v>
      </c>
      <c r="AI2591">
        <v>0</v>
      </c>
      <c r="AK2591">
        <v>1</v>
      </c>
      <c r="AL2591">
        <v>0</v>
      </c>
      <c r="AM2591">
        <v>1</v>
      </c>
      <c r="AN2591">
        <v>2</v>
      </c>
      <c r="AO2591">
        <v>0</v>
      </c>
      <c r="AQ2591">
        <v>1</v>
      </c>
      <c r="AR2591">
        <v>2</v>
      </c>
      <c r="AS2591">
        <v>1</v>
      </c>
      <c r="AT2591">
        <v>1</v>
      </c>
      <c r="AU2591">
        <v>2</v>
      </c>
      <c r="AV2591">
        <v>0</v>
      </c>
      <c r="AW2591" t="s">
        <v>1382</v>
      </c>
      <c r="AX2591" t="s">
        <v>1382</v>
      </c>
      <c r="BA2591" s="14" t="s">
        <v>2769</v>
      </c>
      <c r="BB2591" s="6" t="s">
        <v>1507</v>
      </c>
      <c r="BG2591" s="9"/>
      <c r="BI2591" t="s">
        <v>3146</v>
      </c>
    </row>
    <row r="2592" spans="1:74" x14ac:dyDescent="0.25">
      <c r="A2592" s="23" t="s">
        <v>658</v>
      </c>
      <c r="B2592" t="s">
        <v>787</v>
      </c>
      <c r="C2592" t="str">
        <f>VLOOKUP(Tabelle1[[#This Row],[bank_name]],list_all_banks!$B$1:$C$691,2,FALSE)</f>
        <v>FR662042449</v>
      </c>
      <c r="D2592" s="6" t="s">
        <v>788</v>
      </c>
      <c r="E2592" s="42" t="str">
        <f t="shared" si="40"/>
        <v>31.12.2014</v>
      </c>
      <c r="F2592">
        <v>2014</v>
      </c>
      <c r="G2592">
        <v>1</v>
      </c>
      <c r="H2592">
        <v>1</v>
      </c>
      <c r="I2592" t="s">
        <v>1382</v>
      </c>
      <c r="J2592">
        <v>2</v>
      </c>
      <c r="K2592" t="s">
        <v>1366</v>
      </c>
      <c r="L2592">
        <v>0</v>
      </c>
      <c r="M2592" t="s">
        <v>14</v>
      </c>
      <c r="N2592" t="s">
        <v>19</v>
      </c>
      <c r="P2592">
        <v>1</v>
      </c>
      <c r="Q2592">
        <v>0</v>
      </c>
      <c r="R2592">
        <v>0</v>
      </c>
      <c r="S2592">
        <v>0</v>
      </c>
      <c r="U2592">
        <v>0</v>
      </c>
      <c r="V2592">
        <v>0</v>
      </c>
      <c r="W2592" t="s">
        <v>20</v>
      </c>
      <c r="Y2592" t="s">
        <v>1633</v>
      </c>
      <c r="Z2592">
        <v>146</v>
      </c>
      <c r="AA2592">
        <v>458</v>
      </c>
      <c r="AB2592">
        <v>58</v>
      </c>
      <c r="AC2592" t="s">
        <v>20</v>
      </c>
      <c r="AD2592">
        <v>5</v>
      </c>
      <c r="AE2592">
        <v>14</v>
      </c>
      <c r="AF2592">
        <v>19</v>
      </c>
      <c r="AG2592" t="s">
        <v>20</v>
      </c>
      <c r="AH2592">
        <v>0</v>
      </c>
      <c r="AI2592">
        <v>0</v>
      </c>
      <c r="AK2592">
        <v>1</v>
      </c>
      <c r="AL2592">
        <v>0</v>
      </c>
      <c r="AM2592">
        <v>1</v>
      </c>
      <c r="AN2592">
        <v>2</v>
      </c>
      <c r="AO2592">
        <v>0</v>
      </c>
      <c r="AQ2592">
        <v>1</v>
      </c>
      <c r="AR2592">
        <v>2</v>
      </c>
      <c r="AS2592">
        <v>1</v>
      </c>
      <c r="AT2592">
        <v>1</v>
      </c>
      <c r="AU2592">
        <v>2</v>
      </c>
      <c r="AV2592">
        <v>0</v>
      </c>
      <c r="AW2592" t="s">
        <v>1382</v>
      </c>
      <c r="AX2592" t="s">
        <v>1382</v>
      </c>
      <c r="BA2592" s="14" t="s">
        <v>2769</v>
      </c>
      <c r="BB2592" s="6" t="s">
        <v>1507</v>
      </c>
      <c r="BG2592" s="9"/>
      <c r="BI2592" t="s">
        <v>3146</v>
      </c>
    </row>
    <row r="2593" spans="1:61" x14ac:dyDescent="0.25">
      <c r="A2593" s="23" t="s">
        <v>658</v>
      </c>
      <c r="B2593" t="s">
        <v>787</v>
      </c>
      <c r="C2593" t="str">
        <f>VLOOKUP(Tabelle1[[#This Row],[bank_name]],list_all_banks!$B$1:$C$691,2,FALSE)</f>
        <v>FR662042449</v>
      </c>
      <c r="D2593" s="6" t="s">
        <v>788</v>
      </c>
      <c r="E2593" s="42" t="str">
        <f t="shared" si="40"/>
        <v>31.12.2014</v>
      </c>
      <c r="F2593">
        <v>2014</v>
      </c>
      <c r="G2593">
        <v>1</v>
      </c>
      <c r="H2593">
        <v>1</v>
      </c>
      <c r="I2593" t="s">
        <v>1382</v>
      </c>
      <c r="J2593">
        <v>2</v>
      </c>
      <c r="K2593" t="s">
        <v>1366</v>
      </c>
      <c r="L2593">
        <v>0</v>
      </c>
      <c r="M2593" t="s">
        <v>14</v>
      </c>
      <c r="N2593" t="s">
        <v>19</v>
      </c>
      <c r="P2593">
        <v>1</v>
      </c>
      <c r="Q2593">
        <v>0</v>
      </c>
      <c r="R2593">
        <v>0</v>
      </c>
      <c r="S2593">
        <v>0</v>
      </c>
      <c r="U2593">
        <v>0</v>
      </c>
      <c r="V2593">
        <v>0</v>
      </c>
      <c r="W2593" t="s">
        <v>20</v>
      </c>
      <c r="Y2593" t="s">
        <v>1660</v>
      </c>
      <c r="Z2593">
        <v>258</v>
      </c>
      <c r="AA2593">
        <v>388</v>
      </c>
      <c r="AB2593">
        <v>180</v>
      </c>
      <c r="AC2593" t="s">
        <v>20</v>
      </c>
      <c r="AD2593">
        <v>37</v>
      </c>
      <c r="AE2593">
        <v>6</v>
      </c>
      <c r="AF2593">
        <v>43</v>
      </c>
      <c r="AG2593" t="s">
        <v>20</v>
      </c>
      <c r="AH2593">
        <v>0</v>
      </c>
      <c r="AI2593">
        <v>0</v>
      </c>
      <c r="AK2593">
        <v>1</v>
      </c>
      <c r="AL2593">
        <v>0</v>
      </c>
      <c r="AM2593">
        <v>1</v>
      </c>
      <c r="AN2593">
        <v>2</v>
      </c>
      <c r="AO2593">
        <v>0</v>
      </c>
      <c r="AQ2593">
        <v>1</v>
      </c>
      <c r="AR2593">
        <v>2</v>
      </c>
      <c r="AS2593">
        <v>1</v>
      </c>
      <c r="AT2593">
        <v>1</v>
      </c>
      <c r="AU2593">
        <v>2</v>
      </c>
      <c r="AV2593">
        <v>0</v>
      </c>
      <c r="AW2593" t="s">
        <v>1382</v>
      </c>
      <c r="AX2593" t="s">
        <v>1382</v>
      </c>
      <c r="BA2593" s="14" t="s">
        <v>2769</v>
      </c>
      <c r="BB2593" s="6" t="s">
        <v>1507</v>
      </c>
      <c r="BG2593" s="9"/>
      <c r="BI2593" t="s">
        <v>3146</v>
      </c>
    </row>
    <row r="2594" spans="1:61" x14ac:dyDescent="0.25">
      <c r="A2594" s="23" t="s">
        <v>658</v>
      </c>
      <c r="B2594" t="s">
        <v>787</v>
      </c>
      <c r="C2594" t="str">
        <f>VLOOKUP(Tabelle1[[#This Row],[bank_name]],list_all_banks!$B$1:$C$691,2,FALSE)</f>
        <v>FR662042449</v>
      </c>
      <c r="D2594" s="6" t="s">
        <v>788</v>
      </c>
      <c r="E2594" s="42" t="str">
        <f t="shared" si="40"/>
        <v>31.12.2014</v>
      </c>
      <c r="F2594">
        <v>2014</v>
      </c>
      <c r="G2594">
        <v>1</v>
      </c>
      <c r="H2594">
        <v>1</v>
      </c>
      <c r="I2594" t="s">
        <v>1382</v>
      </c>
      <c r="J2594">
        <v>2</v>
      </c>
      <c r="K2594" t="s">
        <v>1366</v>
      </c>
      <c r="L2594">
        <v>0</v>
      </c>
      <c r="M2594" t="s">
        <v>14</v>
      </c>
      <c r="N2594" t="s">
        <v>19</v>
      </c>
      <c r="P2594">
        <v>1</v>
      </c>
      <c r="Q2594">
        <v>0</v>
      </c>
      <c r="R2594">
        <v>0</v>
      </c>
      <c r="S2594">
        <v>0</v>
      </c>
      <c r="U2594">
        <v>0</v>
      </c>
      <c r="V2594">
        <v>0</v>
      </c>
      <c r="W2594" t="s">
        <v>20</v>
      </c>
      <c r="Y2594" t="s">
        <v>1697</v>
      </c>
      <c r="Z2594">
        <v>87</v>
      </c>
      <c r="AA2594">
        <v>343</v>
      </c>
      <c r="AB2594">
        <v>16</v>
      </c>
      <c r="AC2594" t="s">
        <v>20</v>
      </c>
      <c r="AD2594">
        <v>2</v>
      </c>
      <c r="AE2594">
        <v>3</v>
      </c>
      <c r="AF2594">
        <v>5</v>
      </c>
      <c r="AG2594" t="s">
        <v>20</v>
      </c>
      <c r="AH2594">
        <v>0</v>
      </c>
      <c r="AI2594">
        <v>0</v>
      </c>
      <c r="AK2594">
        <v>1</v>
      </c>
      <c r="AL2594">
        <v>0</v>
      </c>
      <c r="AM2594">
        <v>1</v>
      </c>
      <c r="AN2594">
        <v>2</v>
      </c>
      <c r="AO2594">
        <v>0</v>
      </c>
      <c r="AQ2594">
        <v>1</v>
      </c>
      <c r="AR2594">
        <v>2</v>
      </c>
      <c r="AS2594">
        <v>1</v>
      </c>
      <c r="AT2594">
        <v>1</v>
      </c>
      <c r="AU2594">
        <v>2</v>
      </c>
      <c r="AV2594">
        <v>0</v>
      </c>
      <c r="AW2594" t="s">
        <v>1382</v>
      </c>
      <c r="AX2594" t="s">
        <v>1382</v>
      </c>
      <c r="BA2594" s="14" t="s">
        <v>2769</v>
      </c>
      <c r="BB2594" s="6" t="s">
        <v>1507</v>
      </c>
      <c r="BG2594" s="9"/>
      <c r="BI2594" t="s">
        <v>3146</v>
      </c>
    </row>
    <row r="2595" spans="1:61" x14ac:dyDescent="0.25">
      <c r="A2595" s="23" t="s">
        <v>658</v>
      </c>
      <c r="B2595" t="s">
        <v>787</v>
      </c>
      <c r="C2595" t="str">
        <f>VLOOKUP(Tabelle1[[#This Row],[bank_name]],list_all_banks!$B$1:$C$691,2,FALSE)</f>
        <v>FR662042449</v>
      </c>
      <c r="D2595" s="6" t="s">
        <v>788</v>
      </c>
      <c r="E2595" s="42" t="str">
        <f t="shared" si="40"/>
        <v>31.12.2014</v>
      </c>
      <c r="F2595">
        <v>2014</v>
      </c>
      <c r="G2595">
        <v>1</v>
      </c>
      <c r="H2595">
        <v>1</v>
      </c>
      <c r="I2595" t="s">
        <v>1382</v>
      </c>
      <c r="J2595">
        <v>2</v>
      </c>
      <c r="K2595" t="s">
        <v>1366</v>
      </c>
      <c r="L2595">
        <v>0</v>
      </c>
      <c r="M2595" t="s">
        <v>14</v>
      </c>
      <c r="N2595" t="s">
        <v>19</v>
      </c>
      <c r="P2595">
        <v>1</v>
      </c>
      <c r="Q2595">
        <v>0</v>
      </c>
      <c r="R2595">
        <v>0</v>
      </c>
      <c r="S2595">
        <v>0</v>
      </c>
      <c r="U2595">
        <v>0</v>
      </c>
      <c r="V2595">
        <v>0</v>
      </c>
      <c r="W2595" t="s">
        <v>20</v>
      </c>
      <c r="Y2595" t="s">
        <v>1657</v>
      </c>
      <c r="Z2595">
        <v>554</v>
      </c>
      <c r="AA2595">
        <v>2164</v>
      </c>
      <c r="AB2595">
        <v>31</v>
      </c>
      <c r="AC2595" t="s">
        <v>20</v>
      </c>
      <c r="AD2595">
        <v>0</v>
      </c>
      <c r="AE2595">
        <v>-16</v>
      </c>
      <c r="AF2595">
        <v>-16</v>
      </c>
      <c r="AG2595" t="s">
        <v>20</v>
      </c>
      <c r="AH2595">
        <v>0</v>
      </c>
      <c r="AI2595">
        <v>0</v>
      </c>
      <c r="AK2595">
        <v>1</v>
      </c>
      <c r="AL2595">
        <v>0</v>
      </c>
      <c r="AM2595">
        <v>1</v>
      </c>
      <c r="AN2595">
        <v>2</v>
      </c>
      <c r="AO2595">
        <v>0</v>
      </c>
      <c r="AQ2595">
        <v>1</v>
      </c>
      <c r="AR2595">
        <v>2</v>
      </c>
      <c r="AS2595">
        <v>1</v>
      </c>
      <c r="AT2595">
        <v>1</v>
      </c>
      <c r="AU2595">
        <v>2</v>
      </c>
      <c r="AV2595">
        <v>0</v>
      </c>
      <c r="AW2595" t="s">
        <v>1382</v>
      </c>
      <c r="AX2595" t="s">
        <v>1382</v>
      </c>
      <c r="BA2595" s="14" t="s">
        <v>2769</v>
      </c>
      <c r="BB2595" s="6" t="s">
        <v>1507</v>
      </c>
      <c r="BG2595" s="9"/>
      <c r="BI2595" t="s">
        <v>3146</v>
      </c>
    </row>
    <row r="2596" spans="1:61" x14ac:dyDescent="0.25">
      <c r="A2596" s="51" t="s">
        <v>658</v>
      </c>
      <c r="B2596" s="9" t="s">
        <v>787</v>
      </c>
      <c r="C2596" s="9" t="str">
        <f>VLOOKUP(Tabelle1[[#This Row],[bank_name]],list_all_banks!$B$1:$C$691,2,FALSE)</f>
        <v>FR662042449</v>
      </c>
      <c r="D2596" s="6" t="s">
        <v>788</v>
      </c>
      <c r="E2596" s="42" t="str">
        <f t="shared" si="40"/>
        <v>31.12.2014</v>
      </c>
      <c r="F2596" s="9">
        <v>2014</v>
      </c>
      <c r="G2596" s="9">
        <v>1</v>
      </c>
      <c r="H2596" s="9">
        <v>1</v>
      </c>
      <c r="I2596" s="9" t="s">
        <v>1382</v>
      </c>
      <c r="J2596" s="9">
        <v>2</v>
      </c>
      <c r="K2596" s="9" t="s">
        <v>1366</v>
      </c>
      <c r="L2596" s="9">
        <v>0</v>
      </c>
      <c r="M2596" s="9" t="s">
        <v>14</v>
      </c>
      <c r="N2596" s="9" t="s">
        <v>19</v>
      </c>
      <c r="P2596" s="9">
        <v>1</v>
      </c>
      <c r="Q2596" s="9">
        <v>0</v>
      </c>
      <c r="R2596" s="9">
        <v>0</v>
      </c>
      <c r="S2596" s="9">
        <v>0</v>
      </c>
      <c r="U2596" s="9">
        <v>0</v>
      </c>
      <c r="V2596" s="9">
        <v>0</v>
      </c>
      <c r="W2596" s="9" t="s">
        <v>20</v>
      </c>
      <c r="Y2596" s="9" t="s">
        <v>1662</v>
      </c>
      <c r="Z2596" s="9">
        <v>138</v>
      </c>
      <c r="AA2596" s="9">
        <v>2467</v>
      </c>
      <c r="AB2596" s="9">
        <v>96</v>
      </c>
      <c r="AC2596" s="9" t="s">
        <v>20</v>
      </c>
      <c r="AD2596" s="9">
        <v>43</v>
      </c>
      <c r="AE2596" s="9">
        <v>3</v>
      </c>
      <c r="AF2596" s="9">
        <v>46</v>
      </c>
      <c r="AG2596" s="9" t="s">
        <v>20</v>
      </c>
      <c r="AH2596" s="9">
        <v>0</v>
      </c>
      <c r="AI2596" s="9">
        <v>0</v>
      </c>
      <c r="AK2596" s="9">
        <v>1</v>
      </c>
      <c r="AL2596" s="9">
        <v>0</v>
      </c>
      <c r="AM2596" s="9">
        <v>1</v>
      </c>
      <c r="AN2596" s="9">
        <v>2</v>
      </c>
      <c r="AO2596" s="9">
        <v>0</v>
      </c>
      <c r="AQ2596" s="9">
        <v>1</v>
      </c>
      <c r="AR2596" s="9">
        <v>2</v>
      </c>
      <c r="AS2596" s="9">
        <v>1</v>
      </c>
      <c r="AT2596" s="9">
        <v>1</v>
      </c>
      <c r="AU2596" s="9">
        <v>2</v>
      </c>
      <c r="AV2596" s="9">
        <v>0</v>
      </c>
      <c r="AW2596" s="9" t="s">
        <v>1382</v>
      </c>
      <c r="AX2596" s="9" t="s">
        <v>1382</v>
      </c>
      <c r="BA2596" s="63" t="s">
        <v>2769</v>
      </c>
      <c r="BB2596" s="6" t="s">
        <v>1507</v>
      </c>
      <c r="BC2596" s="9"/>
      <c r="BD2596" s="9"/>
      <c r="BE2596" s="9"/>
      <c r="BF2596" s="9"/>
      <c r="BG2596" s="9"/>
      <c r="BI2596" t="s">
        <v>3146</v>
      </c>
    </row>
    <row r="2597" spans="1:61" x14ac:dyDescent="0.25">
      <c r="A2597" s="23" t="s">
        <v>658</v>
      </c>
      <c r="B2597" t="s">
        <v>787</v>
      </c>
      <c r="C2597" t="str">
        <f>VLOOKUP(Tabelle1[[#This Row],[bank_name]],list_all_banks!$B$1:$C$691,2,FALSE)</f>
        <v>FR662042449</v>
      </c>
      <c r="D2597" s="6" t="s">
        <v>788</v>
      </c>
      <c r="E2597" s="42" t="str">
        <f t="shared" si="40"/>
        <v>31.12.2014</v>
      </c>
      <c r="F2597">
        <v>2014</v>
      </c>
      <c r="G2597">
        <v>1</v>
      </c>
      <c r="H2597">
        <v>1</v>
      </c>
      <c r="I2597" t="s">
        <v>1382</v>
      </c>
      <c r="J2597">
        <v>2</v>
      </c>
      <c r="K2597" t="s">
        <v>1366</v>
      </c>
      <c r="L2597">
        <v>0</v>
      </c>
      <c r="M2597" t="s">
        <v>14</v>
      </c>
      <c r="N2597" t="s">
        <v>19</v>
      </c>
      <c r="P2597">
        <v>1</v>
      </c>
      <c r="Q2597">
        <v>0</v>
      </c>
      <c r="R2597">
        <v>0</v>
      </c>
      <c r="S2597">
        <v>0</v>
      </c>
      <c r="U2597">
        <v>0</v>
      </c>
      <c r="V2597">
        <v>0</v>
      </c>
      <c r="W2597" t="s">
        <v>20</v>
      </c>
      <c r="Y2597" t="s">
        <v>1702</v>
      </c>
      <c r="Z2597">
        <v>50</v>
      </c>
      <c r="AA2597">
        <v>126</v>
      </c>
      <c r="AB2597">
        <v>32</v>
      </c>
      <c r="AC2597" t="s">
        <v>20</v>
      </c>
      <c r="AD2597">
        <v>11</v>
      </c>
      <c r="AE2597">
        <v>-2</v>
      </c>
      <c r="AF2597">
        <v>9</v>
      </c>
      <c r="AG2597" t="s">
        <v>20</v>
      </c>
      <c r="AH2597">
        <v>0</v>
      </c>
      <c r="AI2597">
        <v>0</v>
      </c>
      <c r="AK2597">
        <v>1</v>
      </c>
      <c r="AL2597">
        <v>0</v>
      </c>
      <c r="AM2597">
        <v>1</v>
      </c>
      <c r="AN2597">
        <v>2</v>
      </c>
      <c r="AO2597">
        <v>0</v>
      </c>
      <c r="AQ2597">
        <v>1</v>
      </c>
      <c r="AR2597">
        <v>2</v>
      </c>
      <c r="AS2597">
        <v>1</v>
      </c>
      <c r="AT2597">
        <v>1</v>
      </c>
      <c r="AU2597">
        <v>2</v>
      </c>
      <c r="AV2597">
        <v>0</v>
      </c>
      <c r="AW2597" t="s">
        <v>1382</v>
      </c>
      <c r="AX2597" t="s">
        <v>1382</v>
      </c>
      <c r="BA2597" s="14" t="s">
        <v>2769</v>
      </c>
      <c r="BB2597" s="6" t="s">
        <v>1507</v>
      </c>
      <c r="BG2597" s="9"/>
      <c r="BI2597" t="s">
        <v>3146</v>
      </c>
    </row>
    <row r="2598" spans="1:61" x14ac:dyDescent="0.25">
      <c r="A2598" s="23" t="s">
        <v>658</v>
      </c>
      <c r="B2598" t="s">
        <v>787</v>
      </c>
      <c r="C2598" t="str">
        <f>VLOOKUP(Tabelle1[[#This Row],[bank_name]],list_all_banks!$B$1:$C$691,2,FALSE)</f>
        <v>FR662042449</v>
      </c>
      <c r="D2598" s="6" t="s">
        <v>788</v>
      </c>
      <c r="E2598" s="42" t="str">
        <f t="shared" si="40"/>
        <v>31.12.2014</v>
      </c>
      <c r="F2598">
        <v>2014</v>
      </c>
      <c r="G2598">
        <v>1</v>
      </c>
      <c r="H2598">
        <v>1</v>
      </c>
      <c r="I2598" t="s">
        <v>1382</v>
      </c>
      <c r="J2598">
        <v>2</v>
      </c>
      <c r="K2598" t="s">
        <v>1366</v>
      </c>
      <c r="L2598">
        <v>0</v>
      </c>
      <c r="M2598" t="s">
        <v>14</v>
      </c>
      <c r="N2598" t="s">
        <v>19</v>
      </c>
      <c r="P2598">
        <v>1</v>
      </c>
      <c r="Q2598">
        <v>0</v>
      </c>
      <c r="R2598">
        <v>0</v>
      </c>
      <c r="S2598">
        <v>0</v>
      </c>
      <c r="U2598">
        <v>0</v>
      </c>
      <c r="V2598">
        <v>0</v>
      </c>
      <c r="W2598" t="s">
        <v>20</v>
      </c>
      <c r="Y2598" t="s">
        <v>1696</v>
      </c>
      <c r="Z2598">
        <v>351</v>
      </c>
      <c r="AA2598">
        <v>710</v>
      </c>
      <c r="AB2598">
        <v>145</v>
      </c>
      <c r="AC2598" t="s">
        <v>20</v>
      </c>
      <c r="AD2598">
        <v>44</v>
      </c>
      <c r="AE2598">
        <v>-1</v>
      </c>
      <c r="AF2598">
        <v>43</v>
      </c>
      <c r="AG2598" t="s">
        <v>20</v>
      </c>
      <c r="AH2598">
        <v>0</v>
      </c>
      <c r="AI2598">
        <v>0</v>
      </c>
      <c r="AK2598">
        <v>1</v>
      </c>
      <c r="AL2598">
        <v>0</v>
      </c>
      <c r="AM2598">
        <v>1</v>
      </c>
      <c r="AN2598">
        <v>2</v>
      </c>
      <c r="AO2598">
        <v>0</v>
      </c>
      <c r="AQ2598">
        <v>1</v>
      </c>
      <c r="AR2598">
        <v>2</v>
      </c>
      <c r="AS2598">
        <v>1</v>
      </c>
      <c r="AT2598">
        <v>1</v>
      </c>
      <c r="AU2598">
        <v>2</v>
      </c>
      <c r="AV2598">
        <v>0</v>
      </c>
      <c r="AW2598" t="s">
        <v>1382</v>
      </c>
      <c r="AX2598" t="s">
        <v>1382</v>
      </c>
      <c r="BA2598" s="14" t="s">
        <v>2769</v>
      </c>
      <c r="BB2598" s="6" t="s">
        <v>1507</v>
      </c>
      <c r="BG2598" s="9"/>
      <c r="BI2598" t="s">
        <v>3146</v>
      </c>
    </row>
    <row r="2599" spans="1:61" x14ac:dyDescent="0.25">
      <c r="A2599" s="23" t="s">
        <v>658</v>
      </c>
      <c r="B2599" t="s">
        <v>787</v>
      </c>
      <c r="C2599" t="str">
        <f>VLOOKUP(Tabelle1[[#This Row],[bank_name]],list_all_banks!$B$1:$C$691,2,FALSE)</f>
        <v>FR662042449</v>
      </c>
      <c r="D2599" s="6" t="s">
        <v>788</v>
      </c>
      <c r="E2599" s="42" t="str">
        <f t="shared" si="40"/>
        <v>31.12.2014</v>
      </c>
      <c r="F2599">
        <v>2014</v>
      </c>
      <c r="G2599">
        <v>1</v>
      </c>
      <c r="H2599">
        <v>1</v>
      </c>
      <c r="I2599" t="s">
        <v>1382</v>
      </c>
      <c r="J2599">
        <v>2</v>
      </c>
      <c r="K2599" t="s">
        <v>1366</v>
      </c>
      <c r="L2599">
        <v>0</v>
      </c>
      <c r="M2599" t="s">
        <v>14</v>
      </c>
      <c r="N2599" t="s">
        <v>19</v>
      </c>
      <c r="P2599">
        <v>1</v>
      </c>
      <c r="Q2599">
        <v>0</v>
      </c>
      <c r="R2599">
        <v>0</v>
      </c>
      <c r="S2599">
        <v>0</v>
      </c>
      <c r="U2599">
        <v>0</v>
      </c>
      <c r="V2599">
        <v>0</v>
      </c>
      <c r="W2599" t="s">
        <v>20</v>
      </c>
      <c r="Y2599" t="s">
        <v>1703</v>
      </c>
      <c r="Z2599">
        <v>21</v>
      </c>
      <c r="AA2599">
        <v>63</v>
      </c>
      <c r="AB2599">
        <v>10</v>
      </c>
      <c r="AC2599" t="s">
        <v>20</v>
      </c>
      <c r="AD2599">
        <v>3</v>
      </c>
      <c r="AE2599">
        <v>0</v>
      </c>
      <c r="AF2599">
        <v>3</v>
      </c>
      <c r="AG2599" t="s">
        <v>20</v>
      </c>
      <c r="AH2599">
        <v>0</v>
      </c>
      <c r="AI2599">
        <v>0</v>
      </c>
      <c r="AK2599">
        <v>1</v>
      </c>
      <c r="AL2599">
        <v>0</v>
      </c>
      <c r="AM2599">
        <v>1</v>
      </c>
      <c r="AN2599">
        <v>2</v>
      </c>
      <c r="AO2599">
        <v>0</v>
      </c>
      <c r="AQ2599">
        <v>1</v>
      </c>
      <c r="AR2599">
        <v>2</v>
      </c>
      <c r="AS2599">
        <v>1</v>
      </c>
      <c r="AT2599">
        <v>1</v>
      </c>
      <c r="AU2599">
        <v>2</v>
      </c>
      <c r="AV2599">
        <v>0</v>
      </c>
      <c r="AW2599" t="s">
        <v>1382</v>
      </c>
      <c r="AX2599" t="s">
        <v>1382</v>
      </c>
      <c r="BA2599" s="14" t="s">
        <v>2769</v>
      </c>
      <c r="BB2599" s="6" t="s">
        <v>1507</v>
      </c>
      <c r="BG2599" s="9"/>
      <c r="BI2599" t="s">
        <v>3146</v>
      </c>
    </row>
    <row r="2600" spans="1:61" x14ac:dyDescent="0.25">
      <c r="A2600" s="23" t="s">
        <v>658</v>
      </c>
      <c r="B2600" t="s">
        <v>787</v>
      </c>
      <c r="C2600" t="str">
        <f>VLOOKUP(Tabelle1[[#This Row],[bank_name]],list_all_banks!$B$1:$C$691,2,FALSE)</f>
        <v>FR662042449</v>
      </c>
      <c r="D2600" s="6" t="s">
        <v>788</v>
      </c>
      <c r="E2600" s="42" t="str">
        <f t="shared" si="40"/>
        <v>31.12.2014</v>
      </c>
      <c r="F2600">
        <v>2014</v>
      </c>
      <c r="G2600">
        <v>1</v>
      </c>
      <c r="H2600">
        <v>1</v>
      </c>
      <c r="I2600" t="s">
        <v>1382</v>
      </c>
      <c r="J2600">
        <v>2</v>
      </c>
      <c r="K2600" t="s">
        <v>1366</v>
      </c>
      <c r="L2600">
        <v>0</v>
      </c>
      <c r="M2600" t="s">
        <v>14</v>
      </c>
      <c r="N2600" t="s">
        <v>19</v>
      </c>
      <c r="P2600">
        <v>1</v>
      </c>
      <c r="Q2600">
        <v>0</v>
      </c>
      <c r="R2600">
        <v>0</v>
      </c>
      <c r="S2600">
        <v>0</v>
      </c>
      <c r="U2600">
        <v>0</v>
      </c>
      <c r="V2600">
        <v>0</v>
      </c>
      <c r="W2600" t="s">
        <v>20</v>
      </c>
      <c r="Y2600" t="s">
        <v>1727</v>
      </c>
      <c r="Z2600">
        <v>5</v>
      </c>
      <c r="AA2600">
        <v>36</v>
      </c>
      <c r="AB2600">
        <v>1</v>
      </c>
      <c r="AC2600" t="s">
        <v>20</v>
      </c>
      <c r="AD2600">
        <v>0</v>
      </c>
      <c r="AE2600">
        <v>0</v>
      </c>
      <c r="AF2600">
        <v>0</v>
      </c>
      <c r="AG2600" t="s">
        <v>20</v>
      </c>
      <c r="AH2600">
        <v>0</v>
      </c>
      <c r="AI2600">
        <v>0</v>
      </c>
      <c r="AK2600">
        <v>1</v>
      </c>
      <c r="AL2600">
        <v>0</v>
      </c>
      <c r="AM2600">
        <v>1</v>
      </c>
      <c r="AN2600">
        <v>2</v>
      </c>
      <c r="AO2600">
        <v>0</v>
      </c>
      <c r="AQ2600">
        <v>1</v>
      </c>
      <c r="AR2600">
        <v>2</v>
      </c>
      <c r="AS2600">
        <v>1</v>
      </c>
      <c r="AT2600">
        <v>1</v>
      </c>
      <c r="AU2600">
        <v>2</v>
      </c>
      <c r="AV2600">
        <v>0</v>
      </c>
      <c r="AW2600" t="s">
        <v>1382</v>
      </c>
      <c r="AX2600" t="s">
        <v>1382</v>
      </c>
      <c r="BA2600" s="14" t="s">
        <v>2769</v>
      </c>
      <c r="BB2600" s="6" t="s">
        <v>1507</v>
      </c>
      <c r="BG2600" s="9"/>
      <c r="BI2600" t="s">
        <v>3146</v>
      </c>
    </row>
    <row r="2601" spans="1:61" x14ac:dyDescent="0.25">
      <c r="A2601" s="23" t="s">
        <v>658</v>
      </c>
      <c r="B2601" t="s">
        <v>787</v>
      </c>
      <c r="C2601" t="str">
        <f>VLOOKUP(Tabelle1[[#This Row],[bank_name]],list_all_banks!$B$1:$C$691,2,FALSE)</f>
        <v>FR662042449</v>
      </c>
      <c r="D2601" s="6" t="s">
        <v>788</v>
      </c>
      <c r="E2601" s="42" t="str">
        <f t="shared" si="40"/>
        <v>31.12.2014</v>
      </c>
      <c r="F2601">
        <v>2014</v>
      </c>
      <c r="G2601">
        <v>1</v>
      </c>
      <c r="H2601">
        <v>1</v>
      </c>
      <c r="I2601" t="s">
        <v>1382</v>
      </c>
      <c r="J2601">
        <v>2</v>
      </c>
      <c r="K2601" t="s">
        <v>1366</v>
      </c>
      <c r="L2601">
        <v>0</v>
      </c>
      <c r="M2601" t="s">
        <v>14</v>
      </c>
      <c r="N2601" t="s">
        <v>19</v>
      </c>
      <c r="P2601">
        <v>1</v>
      </c>
      <c r="Q2601">
        <v>0</v>
      </c>
      <c r="R2601">
        <v>0</v>
      </c>
      <c r="S2601">
        <v>0</v>
      </c>
      <c r="U2601">
        <v>0</v>
      </c>
      <c r="V2601">
        <v>0</v>
      </c>
      <c r="W2601" t="s">
        <v>20</v>
      </c>
      <c r="Y2601" t="s">
        <v>1701</v>
      </c>
      <c r="Z2601">
        <v>1</v>
      </c>
      <c r="AA2601">
        <v>12</v>
      </c>
      <c r="AB2601">
        <v>0</v>
      </c>
      <c r="AC2601" t="s">
        <v>20</v>
      </c>
      <c r="AD2601">
        <v>0</v>
      </c>
      <c r="AE2601">
        <v>0</v>
      </c>
      <c r="AF2601">
        <v>0</v>
      </c>
      <c r="AG2601" t="s">
        <v>20</v>
      </c>
      <c r="AH2601">
        <v>0</v>
      </c>
      <c r="AI2601">
        <v>0</v>
      </c>
      <c r="AK2601">
        <v>1</v>
      </c>
      <c r="AL2601">
        <v>0</v>
      </c>
      <c r="AM2601">
        <v>1</v>
      </c>
      <c r="AN2601">
        <v>2</v>
      </c>
      <c r="AO2601">
        <v>0</v>
      </c>
      <c r="AQ2601">
        <v>1</v>
      </c>
      <c r="AR2601">
        <v>2</v>
      </c>
      <c r="AS2601">
        <v>1</v>
      </c>
      <c r="AT2601">
        <v>1</v>
      </c>
      <c r="AU2601">
        <v>2</v>
      </c>
      <c r="AV2601">
        <v>0</v>
      </c>
      <c r="AW2601" t="s">
        <v>1382</v>
      </c>
      <c r="AX2601" t="s">
        <v>1382</v>
      </c>
      <c r="BA2601" s="14" t="s">
        <v>2769</v>
      </c>
      <c r="BB2601" s="6" t="s">
        <v>1507</v>
      </c>
      <c r="BG2601" s="9"/>
      <c r="BI2601" t="s">
        <v>3146</v>
      </c>
    </row>
    <row r="2602" spans="1:61" x14ac:dyDescent="0.25">
      <c r="A2602" s="23" t="s">
        <v>658</v>
      </c>
      <c r="B2602" t="s">
        <v>787</v>
      </c>
      <c r="C2602" t="str">
        <f>VLOOKUP(Tabelle1[[#This Row],[bank_name]],list_all_banks!$B$1:$C$691,2,FALSE)</f>
        <v>FR662042449</v>
      </c>
      <c r="D2602" s="6" t="s">
        <v>788</v>
      </c>
      <c r="E2602" s="42" t="str">
        <f t="shared" si="40"/>
        <v>31.12.2014</v>
      </c>
      <c r="F2602">
        <v>2014</v>
      </c>
      <c r="G2602">
        <v>1</v>
      </c>
      <c r="H2602">
        <v>1</v>
      </c>
      <c r="I2602" t="s">
        <v>1382</v>
      </c>
      <c r="J2602">
        <v>2</v>
      </c>
      <c r="K2602" t="s">
        <v>1366</v>
      </c>
      <c r="L2602">
        <v>0</v>
      </c>
      <c r="M2602" t="s">
        <v>14</v>
      </c>
      <c r="N2602" t="s">
        <v>19</v>
      </c>
      <c r="P2602">
        <v>1</v>
      </c>
      <c r="Q2602">
        <v>0</v>
      </c>
      <c r="R2602">
        <v>0</v>
      </c>
      <c r="S2602">
        <v>0</v>
      </c>
      <c r="U2602">
        <v>0</v>
      </c>
      <c r="V2602">
        <v>0</v>
      </c>
      <c r="W2602" t="s">
        <v>20</v>
      </c>
      <c r="Y2602" t="s">
        <v>1659</v>
      </c>
      <c r="Z2602">
        <v>417</v>
      </c>
      <c r="AA2602">
        <v>1861</v>
      </c>
      <c r="AB2602">
        <v>122</v>
      </c>
      <c r="AC2602" t="s">
        <v>20</v>
      </c>
      <c r="AD2602">
        <v>19</v>
      </c>
      <c r="AE2602">
        <v>0</v>
      </c>
      <c r="AF2602">
        <v>19</v>
      </c>
      <c r="AG2602" t="s">
        <v>20</v>
      </c>
      <c r="AH2602">
        <v>0</v>
      </c>
      <c r="AI2602">
        <v>0</v>
      </c>
      <c r="AK2602">
        <v>1</v>
      </c>
      <c r="AL2602">
        <v>0</v>
      </c>
      <c r="AM2602">
        <v>1</v>
      </c>
      <c r="AN2602">
        <v>2</v>
      </c>
      <c r="AO2602">
        <v>0</v>
      </c>
      <c r="AQ2602">
        <v>1</v>
      </c>
      <c r="AR2602">
        <v>2</v>
      </c>
      <c r="AS2602">
        <v>1</v>
      </c>
      <c r="AT2602">
        <v>1</v>
      </c>
      <c r="AU2602">
        <v>2</v>
      </c>
      <c r="AV2602">
        <v>0</v>
      </c>
      <c r="AW2602" t="s">
        <v>1382</v>
      </c>
      <c r="AX2602" t="s">
        <v>1382</v>
      </c>
      <c r="BA2602" s="14" t="s">
        <v>2769</v>
      </c>
      <c r="BB2602" s="6" t="s">
        <v>1507</v>
      </c>
      <c r="BG2602" s="9"/>
      <c r="BI2602" t="s">
        <v>3146</v>
      </c>
    </row>
    <row r="2603" spans="1:61" x14ac:dyDescent="0.25">
      <c r="A2603" s="23" t="s">
        <v>658</v>
      </c>
      <c r="B2603" t="s">
        <v>787</v>
      </c>
      <c r="C2603" t="str">
        <f>VLOOKUP(Tabelle1[[#This Row],[bank_name]],list_all_banks!$B$1:$C$691,2,FALSE)</f>
        <v>FR662042449</v>
      </c>
      <c r="D2603" s="6" t="s">
        <v>788</v>
      </c>
      <c r="E2603" s="42" t="str">
        <f t="shared" si="40"/>
        <v>31.12.2014</v>
      </c>
      <c r="F2603">
        <v>2014</v>
      </c>
      <c r="G2603">
        <v>1</v>
      </c>
      <c r="H2603">
        <v>1</v>
      </c>
      <c r="I2603" t="s">
        <v>1382</v>
      </c>
      <c r="J2603">
        <v>2</v>
      </c>
      <c r="K2603" t="s">
        <v>1366</v>
      </c>
      <c r="L2603">
        <v>0</v>
      </c>
      <c r="M2603" t="s">
        <v>14</v>
      </c>
      <c r="N2603" t="s">
        <v>19</v>
      </c>
      <c r="P2603">
        <v>1</v>
      </c>
      <c r="Q2603">
        <v>0</v>
      </c>
      <c r="R2603">
        <v>0</v>
      </c>
      <c r="S2603">
        <v>0</v>
      </c>
      <c r="U2603">
        <v>0</v>
      </c>
      <c r="V2603">
        <v>0</v>
      </c>
      <c r="W2603" t="s">
        <v>20</v>
      </c>
      <c r="Y2603" t="s">
        <v>1698</v>
      </c>
      <c r="Z2603">
        <v>135</v>
      </c>
      <c r="AA2603">
        <v>441</v>
      </c>
      <c r="AB2603">
        <v>80</v>
      </c>
      <c r="AC2603" t="s">
        <v>20</v>
      </c>
      <c r="AD2603">
        <v>6</v>
      </c>
      <c r="AE2603">
        <v>2</v>
      </c>
      <c r="AF2603">
        <v>8</v>
      </c>
      <c r="AG2603" t="s">
        <v>20</v>
      </c>
      <c r="AH2603">
        <v>0</v>
      </c>
      <c r="AI2603">
        <v>0</v>
      </c>
      <c r="AK2603">
        <v>1</v>
      </c>
      <c r="AL2603">
        <v>0</v>
      </c>
      <c r="AM2603">
        <v>1</v>
      </c>
      <c r="AN2603">
        <v>2</v>
      </c>
      <c r="AO2603">
        <v>0</v>
      </c>
      <c r="AQ2603">
        <v>1</v>
      </c>
      <c r="AR2603">
        <v>2</v>
      </c>
      <c r="AS2603">
        <v>1</v>
      </c>
      <c r="AT2603">
        <v>1</v>
      </c>
      <c r="AU2603">
        <v>2</v>
      </c>
      <c r="AV2603">
        <v>0</v>
      </c>
      <c r="AW2603" t="s">
        <v>1382</v>
      </c>
      <c r="AX2603" t="s">
        <v>1382</v>
      </c>
      <c r="BA2603" s="14" t="s">
        <v>2769</v>
      </c>
      <c r="BB2603" s="6" t="s">
        <v>1507</v>
      </c>
      <c r="BG2603" s="9"/>
      <c r="BI2603" t="s">
        <v>3146</v>
      </c>
    </row>
    <row r="2604" spans="1:61" x14ac:dyDescent="0.25">
      <c r="A2604" s="23" t="s">
        <v>658</v>
      </c>
      <c r="B2604" t="s">
        <v>787</v>
      </c>
      <c r="C2604" t="str">
        <f>VLOOKUP(Tabelle1[[#This Row],[bank_name]],list_all_banks!$B$1:$C$691,2,FALSE)</f>
        <v>FR662042449</v>
      </c>
      <c r="D2604" s="6" t="s">
        <v>788</v>
      </c>
      <c r="E2604" s="42" t="str">
        <f t="shared" si="40"/>
        <v>31.12.2014</v>
      </c>
      <c r="F2604">
        <v>2014</v>
      </c>
      <c r="G2604">
        <v>1</v>
      </c>
      <c r="H2604">
        <v>1</v>
      </c>
      <c r="I2604" t="s">
        <v>1382</v>
      </c>
      <c r="J2604">
        <v>2</v>
      </c>
      <c r="K2604" t="s">
        <v>1366</v>
      </c>
      <c r="L2604">
        <v>0</v>
      </c>
      <c r="M2604" t="s">
        <v>14</v>
      </c>
      <c r="N2604" t="s">
        <v>19</v>
      </c>
      <c r="P2604">
        <v>1</v>
      </c>
      <c r="Q2604">
        <v>0</v>
      </c>
      <c r="R2604">
        <v>0</v>
      </c>
      <c r="S2604">
        <v>0</v>
      </c>
      <c r="U2604">
        <v>0</v>
      </c>
      <c r="V2604">
        <v>0</v>
      </c>
      <c r="W2604" t="s">
        <v>20</v>
      </c>
      <c r="Y2604" t="s">
        <v>1733</v>
      </c>
      <c r="Z2604">
        <v>24</v>
      </c>
      <c r="AA2604">
        <v>63</v>
      </c>
      <c r="AB2604">
        <v>14</v>
      </c>
      <c r="AC2604" t="s">
        <v>20</v>
      </c>
      <c r="AD2604">
        <v>3</v>
      </c>
      <c r="AE2604">
        <v>0</v>
      </c>
      <c r="AF2604">
        <v>3</v>
      </c>
      <c r="AG2604" t="s">
        <v>20</v>
      </c>
      <c r="AH2604">
        <v>0</v>
      </c>
      <c r="AI2604">
        <v>0</v>
      </c>
      <c r="AK2604">
        <v>1</v>
      </c>
      <c r="AL2604">
        <v>0</v>
      </c>
      <c r="AM2604">
        <v>1</v>
      </c>
      <c r="AN2604">
        <v>2</v>
      </c>
      <c r="AO2604">
        <v>0</v>
      </c>
      <c r="AQ2604">
        <v>1</v>
      </c>
      <c r="AR2604">
        <v>2</v>
      </c>
      <c r="AS2604">
        <v>1</v>
      </c>
      <c r="AT2604">
        <v>1</v>
      </c>
      <c r="AU2604">
        <v>2</v>
      </c>
      <c r="AV2604">
        <v>0</v>
      </c>
      <c r="AW2604" t="s">
        <v>1382</v>
      </c>
      <c r="AX2604" t="s">
        <v>1382</v>
      </c>
      <c r="BA2604" s="14" t="s">
        <v>2769</v>
      </c>
      <c r="BB2604" s="6" t="s">
        <v>1507</v>
      </c>
      <c r="BG2604" s="9"/>
      <c r="BI2604" t="s">
        <v>3146</v>
      </c>
    </row>
    <row r="2605" spans="1:61" x14ac:dyDescent="0.25">
      <c r="A2605" s="51" t="s">
        <v>658</v>
      </c>
      <c r="B2605" s="9" t="s">
        <v>787</v>
      </c>
      <c r="C2605" s="9" t="str">
        <f>VLOOKUP(Tabelle1[[#This Row],[bank_name]],list_all_banks!$B$1:$C$691,2,FALSE)</f>
        <v>FR662042449</v>
      </c>
      <c r="D2605" s="6" t="s">
        <v>788</v>
      </c>
      <c r="E2605" s="42" t="str">
        <f t="shared" si="40"/>
        <v>31.12.2014</v>
      </c>
      <c r="F2605" s="9">
        <v>2014</v>
      </c>
      <c r="G2605" s="9">
        <v>1</v>
      </c>
      <c r="H2605" s="9">
        <v>1</v>
      </c>
      <c r="I2605" s="9" t="s">
        <v>1382</v>
      </c>
      <c r="J2605" s="9">
        <v>2</v>
      </c>
      <c r="K2605" s="9" t="s">
        <v>1366</v>
      </c>
      <c r="L2605" s="9">
        <v>0</v>
      </c>
      <c r="M2605" s="9" t="s">
        <v>14</v>
      </c>
      <c r="N2605" s="9" t="s">
        <v>19</v>
      </c>
      <c r="P2605" s="9">
        <v>1</v>
      </c>
      <c r="Q2605" s="9">
        <v>0</v>
      </c>
      <c r="R2605" s="9">
        <v>0</v>
      </c>
      <c r="S2605" s="9">
        <v>0</v>
      </c>
      <c r="U2605" s="9">
        <v>0</v>
      </c>
      <c r="V2605" s="9">
        <v>0</v>
      </c>
      <c r="W2605" s="9" t="s">
        <v>20</v>
      </c>
      <c r="Y2605" s="9" t="s">
        <v>1734</v>
      </c>
      <c r="Z2605" s="9">
        <v>22</v>
      </c>
      <c r="AA2605" s="9">
        <v>50</v>
      </c>
      <c r="AB2605" s="9">
        <v>18</v>
      </c>
      <c r="AC2605" s="9" t="s">
        <v>20</v>
      </c>
      <c r="AD2605" s="9">
        <v>3</v>
      </c>
      <c r="AE2605" s="9">
        <v>1</v>
      </c>
      <c r="AF2605" s="9">
        <v>4</v>
      </c>
      <c r="AG2605" s="9" t="s">
        <v>20</v>
      </c>
      <c r="AH2605" s="9">
        <v>0</v>
      </c>
      <c r="AI2605" s="9">
        <v>0</v>
      </c>
      <c r="AK2605" s="9">
        <v>1</v>
      </c>
      <c r="AL2605" s="9">
        <v>0</v>
      </c>
      <c r="AM2605" s="9">
        <v>1</v>
      </c>
      <c r="AN2605" s="9">
        <v>2</v>
      </c>
      <c r="AO2605" s="9">
        <v>0</v>
      </c>
      <c r="AQ2605" s="9">
        <v>1</v>
      </c>
      <c r="AR2605" s="9">
        <v>2</v>
      </c>
      <c r="AS2605" s="9">
        <v>1</v>
      </c>
      <c r="AT2605" s="9">
        <v>1</v>
      </c>
      <c r="AU2605" s="9">
        <v>2</v>
      </c>
      <c r="AV2605" s="9">
        <v>0</v>
      </c>
      <c r="AW2605" s="9" t="s">
        <v>1382</v>
      </c>
      <c r="AX2605" s="9" t="s">
        <v>1382</v>
      </c>
      <c r="BA2605" s="63" t="s">
        <v>2769</v>
      </c>
      <c r="BB2605" s="6" t="s">
        <v>1507</v>
      </c>
      <c r="BC2605" s="9"/>
      <c r="BD2605" s="9"/>
      <c r="BE2605" s="9"/>
      <c r="BF2605" s="9"/>
      <c r="BG2605" s="9"/>
      <c r="BI2605" t="s">
        <v>3146</v>
      </c>
    </row>
    <row r="2606" spans="1:61" s="44" customFormat="1" ht="15.75" thickBot="1" x14ac:dyDescent="0.3">
      <c r="A2606" s="43" t="s">
        <v>658</v>
      </c>
      <c r="B2606" s="44" t="s">
        <v>787</v>
      </c>
      <c r="C2606" s="44" t="str">
        <f>VLOOKUP(Tabelle1[[#This Row],[bank_name]],list_all_banks!$B$1:$C$691,2,FALSE)</f>
        <v>FR662042449</v>
      </c>
      <c r="D2606" s="45" t="s">
        <v>788</v>
      </c>
      <c r="E2606" s="46" t="str">
        <f t="shared" si="40"/>
        <v>31.12.2014</v>
      </c>
      <c r="F2606" s="44">
        <v>2014</v>
      </c>
      <c r="G2606" s="44">
        <v>1</v>
      </c>
      <c r="H2606" s="44">
        <v>1</v>
      </c>
      <c r="I2606" s="44" t="s">
        <v>1382</v>
      </c>
      <c r="J2606" s="44">
        <v>2</v>
      </c>
      <c r="K2606" s="44" t="s">
        <v>1366</v>
      </c>
      <c r="L2606" s="44">
        <v>0</v>
      </c>
      <c r="M2606" s="44" t="s">
        <v>14</v>
      </c>
      <c r="N2606" s="44" t="s">
        <v>19</v>
      </c>
      <c r="O2606" s="45"/>
      <c r="P2606" s="44">
        <v>1</v>
      </c>
      <c r="Q2606" s="44">
        <v>0</v>
      </c>
      <c r="R2606" s="44">
        <v>0</v>
      </c>
      <c r="S2606" s="44">
        <v>0</v>
      </c>
      <c r="T2606" s="45"/>
      <c r="U2606" s="44">
        <v>0</v>
      </c>
      <c r="V2606" s="44">
        <v>0</v>
      </c>
      <c r="W2606" s="44" t="s">
        <v>20</v>
      </c>
      <c r="X2606" s="45"/>
      <c r="Y2606" s="44" t="s">
        <v>1650</v>
      </c>
      <c r="Z2606" s="44">
        <v>3452</v>
      </c>
      <c r="AA2606" s="44">
        <v>14622</v>
      </c>
      <c r="AB2606" s="44">
        <v>724</v>
      </c>
      <c r="AC2606" s="44" t="s">
        <v>20</v>
      </c>
      <c r="AD2606" s="44">
        <v>215</v>
      </c>
      <c r="AE2606" s="44">
        <v>-50</v>
      </c>
      <c r="AF2606" s="44">
        <v>165</v>
      </c>
      <c r="AG2606" s="44" t="s">
        <v>20</v>
      </c>
      <c r="AH2606" s="44">
        <v>0</v>
      </c>
      <c r="AI2606" s="44">
        <v>0</v>
      </c>
      <c r="AJ2606" s="45"/>
      <c r="AK2606" s="44">
        <v>1</v>
      </c>
      <c r="AL2606" s="44">
        <v>0</v>
      </c>
      <c r="AM2606" s="44">
        <v>1</v>
      </c>
      <c r="AN2606" s="44">
        <v>2</v>
      </c>
      <c r="AO2606" s="44">
        <v>0</v>
      </c>
      <c r="AP2606" s="45"/>
      <c r="AQ2606" s="44">
        <v>1</v>
      </c>
      <c r="AR2606" s="44">
        <v>2</v>
      </c>
      <c r="AS2606" s="44">
        <v>1</v>
      </c>
      <c r="AT2606" s="44">
        <v>1</v>
      </c>
      <c r="AU2606" s="44">
        <v>2</v>
      </c>
      <c r="AV2606" s="44">
        <v>0</v>
      </c>
      <c r="AW2606" s="44" t="s">
        <v>1382</v>
      </c>
      <c r="AX2606" s="44" t="s">
        <v>1382</v>
      </c>
      <c r="AY2606" s="45"/>
      <c r="AZ2606" s="46"/>
      <c r="BA2606" s="47" t="s">
        <v>2769</v>
      </c>
      <c r="BB2606" s="45" t="s">
        <v>1507</v>
      </c>
      <c r="BH2606" s="45"/>
      <c r="BI2606" t="s">
        <v>3146</v>
      </c>
    </row>
    <row r="2607" spans="1:61" x14ac:dyDescent="0.25">
      <c r="A2607" s="23" t="s">
        <v>658</v>
      </c>
      <c r="B2607" t="s">
        <v>787</v>
      </c>
      <c r="C2607" t="str">
        <f>VLOOKUP(Tabelle1[[#This Row],[bank_name]],list_all_banks!$B$1:$C$691,2,FALSE)</f>
        <v>FR662042449</v>
      </c>
      <c r="D2607" s="6" t="s">
        <v>789</v>
      </c>
      <c r="E2607" s="42" t="str">
        <f t="shared" si="40"/>
        <v>31.12.2015</v>
      </c>
      <c r="F2607">
        <v>2015</v>
      </c>
      <c r="G2607">
        <v>1</v>
      </c>
      <c r="H2607">
        <v>1</v>
      </c>
      <c r="I2607" t="s">
        <v>1382</v>
      </c>
      <c r="J2607">
        <v>2</v>
      </c>
      <c r="K2607" t="s">
        <v>1366</v>
      </c>
      <c r="L2607">
        <v>0</v>
      </c>
      <c r="M2607" t="s">
        <v>14</v>
      </c>
      <c r="N2607" t="s">
        <v>19</v>
      </c>
      <c r="P2607">
        <v>1</v>
      </c>
      <c r="Q2607">
        <v>0</v>
      </c>
      <c r="R2607">
        <v>0</v>
      </c>
      <c r="S2607">
        <v>0</v>
      </c>
      <c r="U2607">
        <v>0</v>
      </c>
      <c r="V2607">
        <v>0</v>
      </c>
      <c r="W2607" t="s">
        <v>20</v>
      </c>
      <c r="Y2607" t="s">
        <v>820</v>
      </c>
      <c r="Z2607">
        <v>2501</v>
      </c>
      <c r="AA2607">
        <v>6624</v>
      </c>
      <c r="AB2607">
        <v>248</v>
      </c>
      <c r="AC2607" t="s">
        <v>20</v>
      </c>
      <c r="AD2607">
        <v>95</v>
      </c>
      <c r="AE2607">
        <v>-33</v>
      </c>
      <c r="AF2607">
        <v>62</v>
      </c>
      <c r="AG2607" t="s">
        <v>20</v>
      </c>
      <c r="AH2607">
        <v>0</v>
      </c>
      <c r="AI2607">
        <v>0</v>
      </c>
      <c r="AK2607">
        <v>1</v>
      </c>
      <c r="AL2607">
        <v>0</v>
      </c>
      <c r="AM2607">
        <v>1</v>
      </c>
      <c r="AN2607">
        <v>2</v>
      </c>
      <c r="AO2607">
        <v>0</v>
      </c>
      <c r="AQ2607">
        <v>1</v>
      </c>
      <c r="AR2607">
        <v>2</v>
      </c>
      <c r="AS2607">
        <v>1</v>
      </c>
      <c r="AT2607">
        <v>1</v>
      </c>
      <c r="AU2607">
        <v>2</v>
      </c>
      <c r="AV2607">
        <v>0</v>
      </c>
      <c r="AW2607" t="s">
        <v>1382</v>
      </c>
      <c r="AX2607" t="s">
        <v>1382</v>
      </c>
      <c r="BA2607" s="14" t="s">
        <v>2770</v>
      </c>
      <c r="BB2607" s="6" t="s">
        <v>1508</v>
      </c>
      <c r="BG2607" s="9"/>
      <c r="BI2607" t="s">
        <v>3146</v>
      </c>
    </row>
    <row r="2608" spans="1:61" x14ac:dyDescent="0.25">
      <c r="A2608" s="23" t="s">
        <v>658</v>
      </c>
      <c r="B2608" t="s">
        <v>787</v>
      </c>
      <c r="C2608" t="str">
        <f>VLOOKUP(Tabelle1[[#This Row],[bank_name]],list_all_banks!$B$1:$C$691,2,FALSE)</f>
        <v>FR662042449</v>
      </c>
      <c r="D2608" s="6" t="s">
        <v>789</v>
      </c>
      <c r="E2608" s="42" t="str">
        <f t="shared" si="40"/>
        <v>31.12.2015</v>
      </c>
      <c r="F2608">
        <v>2015</v>
      </c>
      <c r="G2608">
        <v>1</v>
      </c>
      <c r="H2608">
        <v>1</v>
      </c>
      <c r="I2608" t="s">
        <v>1382</v>
      </c>
      <c r="J2608">
        <v>2</v>
      </c>
      <c r="K2608" t="s">
        <v>1366</v>
      </c>
      <c r="L2608">
        <v>0</v>
      </c>
      <c r="M2608" t="s">
        <v>14</v>
      </c>
      <c r="N2608" t="s">
        <v>19</v>
      </c>
      <c r="P2608">
        <v>1</v>
      </c>
      <c r="Q2608">
        <v>0</v>
      </c>
      <c r="R2608">
        <v>0</v>
      </c>
      <c r="S2608">
        <v>0</v>
      </c>
      <c r="U2608">
        <v>0</v>
      </c>
      <c r="V2608">
        <v>0</v>
      </c>
      <c r="W2608" t="s">
        <v>20</v>
      </c>
      <c r="Y2608" t="s">
        <v>1656</v>
      </c>
      <c r="Z2608">
        <v>39</v>
      </c>
      <c r="AA2608">
        <v>0</v>
      </c>
      <c r="AB2608">
        <v>134</v>
      </c>
      <c r="AC2608" t="s">
        <v>20</v>
      </c>
      <c r="AD2608">
        <v>0</v>
      </c>
      <c r="AE2608">
        <v>0</v>
      </c>
      <c r="AF2608">
        <v>0</v>
      </c>
      <c r="AG2608" t="s">
        <v>20</v>
      </c>
      <c r="AH2608">
        <v>0</v>
      </c>
      <c r="AI2608">
        <v>0</v>
      </c>
      <c r="AK2608">
        <v>1</v>
      </c>
      <c r="AL2608">
        <v>0</v>
      </c>
      <c r="AM2608">
        <v>1</v>
      </c>
      <c r="AN2608">
        <v>2</v>
      </c>
      <c r="AO2608">
        <v>0</v>
      </c>
      <c r="AQ2608">
        <v>1</v>
      </c>
      <c r="AR2608">
        <v>2</v>
      </c>
      <c r="AS2608">
        <v>1</v>
      </c>
      <c r="AT2608">
        <v>1</v>
      </c>
      <c r="AU2608">
        <v>2</v>
      </c>
      <c r="AV2608">
        <v>0</v>
      </c>
      <c r="AW2608" t="s">
        <v>1382</v>
      </c>
      <c r="AX2608" t="s">
        <v>1382</v>
      </c>
      <c r="BA2608" s="14" t="s">
        <v>2770</v>
      </c>
      <c r="BB2608" s="6" t="s">
        <v>1508</v>
      </c>
      <c r="BG2608" s="9"/>
      <c r="BI2608" t="s">
        <v>3146</v>
      </c>
    </row>
    <row r="2609" spans="1:61" x14ac:dyDescent="0.25">
      <c r="A2609" s="23" t="s">
        <v>658</v>
      </c>
      <c r="B2609" s="53" t="s">
        <v>787</v>
      </c>
      <c r="C2609" s="53" t="str">
        <f>VLOOKUP(Tabelle1[[#This Row],[bank_name]],list_all_banks!$B$1:$C$691,2,FALSE)</f>
        <v>FR662042449</v>
      </c>
      <c r="D2609" s="6" t="s">
        <v>789</v>
      </c>
      <c r="E2609" s="42" t="str">
        <f t="shared" si="40"/>
        <v>31.12.2015</v>
      </c>
      <c r="F2609">
        <v>2015</v>
      </c>
      <c r="G2609">
        <v>1</v>
      </c>
      <c r="H2609">
        <v>1</v>
      </c>
      <c r="I2609" t="s">
        <v>1382</v>
      </c>
      <c r="J2609">
        <v>2</v>
      </c>
      <c r="K2609" t="s">
        <v>1366</v>
      </c>
      <c r="L2609">
        <v>0</v>
      </c>
      <c r="M2609" t="s">
        <v>14</v>
      </c>
      <c r="N2609" t="s">
        <v>19</v>
      </c>
      <c r="P2609">
        <v>1</v>
      </c>
      <c r="Q2609">
        <v>0</v>
      </c>
      <c r="R2609">
        <v>0</v>
      </c>
      <c r="S2609">
        <v>0</v>
      </c>
      <c r="U2609">
        <v>0</v>
      </c>
      <c r="V2609">
        <v>0</v>
      </c>
      <c r="W2609" t="s">
        <v>20</v>
      </c>
      <c r="Y2609" t="s">
        <v>1</v>
      </c>
      <c r="Z2609">
        <v>1356</v>
      </c>
      <c r="AA2609">
        <v>4496</v>
      </c>
      <c r="AB2609">
        <v>423</v>
      </c>
      <c r="AC2609" t="s">
        <v>20</v>
      </c>
      <c r="AD2609">
        <v>70</v>
      </c>
      <c r="AE2609">
        <v>39</v>
      </c>
      <c r="AF2609">
        <v>109</v>
      </c>
      <c r="AG2609" t="s">
        <v>20</v>
      </c>
      <c r="AH2609">
        <v>0</v>
      </c>
      <c r="AI2609">
        <v>0</v>
      </c>
      <c r="AK2609">
        <v>1</v>
      </c>
      <c r="AL2609">
        <v>0</v>
      </c>
      <c r="AM2609">
        <v>1</v>
      </c>
      <c r="AN2609">
        <v>2</v>
      </c>
      <c r="AO2609">
        <v>0</v>
      </c>
      <c r="AQ2609">
        <v>1</v>
      </c>
      <c r="AR2609">
        <v>2</v>
      </c>
      <c r="AS2609">
        <v>1</v>
      </c>
      <c r="AT2609">
        <v>1</v>
      </c>
      <c r="AU2609">
        <v>2</v>
      </c>
      <c r="AV2609">
        <v>0</v>
      </c>
      <c r="AW2609" t="s">
        <v>1382</v>
      </c>
      <c r="AX2609" t="s">
        <v>1382</v>
      </c>
      <c r="AZ2609" s="42" t="s">
        <v>1893</v>
      </c>
      <c r="BA2609" s="14" t="s">
        <v>2770</v>
      </c>
      <c r="BB2609" s="6" t="s">
        <v>1508</v>
      </c>
      <c r="BG2609" s="9"/>
      <c r="BI2609" t="s">
        <v>3146</v>
      </c>
    </row>
    <row r="2610" spans="1:61" x14ac:dyDescent="0.25">
      <c r="A2610" s="23" t="s">
        <v>658</v>
      </c>
      <c r="B2610" t="s">
        <v>787</v>
      </c>
      <c r="C2610" t="str">
        <f>VLOOKUP(Tabelle1[[#This Row],[bank_name]],list_all_banks!$B$1:$C$691,2,FALSE)</f>
        <v>FR662042449</v>
      </c>
      <c r="D2610" s="6" t="s">
        <v>789</v>
      </c>
      <c r="E2610" s="42" t="str">
        <f t="shared" si="40"/>
        <v>31.12.2015</v>
      </c>
      <c r="F2610">
        <v>2015</v>
      </c>
      <c r="G2610">
        <v>1</v>
      </c>
      <c r="H2610">
        <v>1</v>
      </c>
      <c r="I2610" t="s">
        <v>1382</v>
      </c>
      <c r="J2610">
        <v>2</v>
      </c>
      <c r="K2610" t="s">
        <v>1366</v>
      </c>
      <c r="L2610">
        <v>0</v>
      </c>
      <c r="M2610" t="s">
        <v>14</v>
      </c>
      <c r="N2610" t="s">
        <v>19</v>
      </c>
      <c r="P2610">
        <v>1</v>
      </c>
      <c r="Q2610">
        <v>0</v>
      </c>
      <c r="R2610">
        <v>0</v>
      </c>
      <c r="S2610">
        <v>0</v>
      </c>
      <c r="U2610">
        <v>0</v>
      </c>
      <c r="V2610">
        <v>0</v>
      </c>
      <c r="W2610" t="s">
        <v>20</v>
      </c>
      <c r="Y2610" t="s">
        <v>154</v>
      </c>
      <c r="Z2610">
        <v>40</v>
      </c>
      <c r="AA2610">
        <v>181</v>
      </c>
      <c r="AB2610">
        <v>-3</v>
      </c>
      <c r="AC2610" t="s">
        <v>20</v>
      </c>
      <c r="AD2610">
        <v>2</v>
      </c>
      <c r="AE2610">
        <v>-2</v>
      </c>
      <c r="AF2610">
        <v>0</v>
      </c>
      <c r="AG2610" t="s">
        <v>20</v>
      </c>
      <c r="AH2610">
        <v>0</v>
      </c>
      <c r="AI2610">
        <v>0</v>
      </c>
      <c r="AK2610">
        <v>1</v>
      </c>
      <c r="AL2610">
        <v>0</v>
      </c>
      <c r="AM2610">
        <v>1</v>
      </c>
      <c r="AN2610">
        <v>2</v>
      </c>
      <c r="AO2610">
        <v>0</v>
      </c>
      <c r="AQ2610">
        <v>1</v>
      </c>
      <c r="AR2610">
        <v>2</v>
      </c>
      <c r="AS2610">
        <v>1</v>
      </c>
      <c r="AT2610">
        <v>1</v>
      </c>
      <c r="AU2610">
        <v>2</v>
      </c>
      <c r="AV2610">
        <v>0</v>
      </c>
      <c r="AW2610" t="s">
        <v>1382</v>
      </c>
      <c r="AX2610" t="s">
        <v>1382</v>
      </c>
      <c r="AZ2610" s="42" t="s">
        <v>1780</v>
      </c>
      <c r="BA2610" s="14" t="s">
        <v>2770</v>
      </c>
      <c r="BB2610" s="6" t="s">
        <v>1508</v>
      </c>
      <c r="BG2610" s="9"/>
      <c r="BI2610" t="s">
        <v>3146</v>
      </c>
    </row>
    <row r="2611" spans="1:61" x14ac:dyDescent="0.25">
      <c r="A2611" s="51" t="s">
        <v>658</v>
      </c>
      <c r="B2611" s="9" t="s">
        <v>787</v>
      </c>
      <c r="C2611" s="9" t="str">
        <f>VLOOKUP(Tabelle1[[#This Row],[bank_name]],list_all_banks!$B$1:$C$691,2,FALSE)</f>
        <v>FR662042449</v>
      </c>
      <c r="D2611" s="6" t="s">
        <v>789</v>
      </c>
      <c r="E2611" s="42" t="str">
        <f t="shared" si="40"/>
        <v>31.12.2015</v>
      </c>
      <c r="F2611" s="9">
        <v>2015</v>
      </c>
      <c r="G2611" s="9">
        <v>1</v>
      </c>
      <c r="H2611" s="9">
        <v>1</v>
      </c>
      <c r="I2611" s="9" t="s">
        <v>1382</v>
      </c>
      <c r="J2611" s="9">
        <v>2</v>
      </c>
      <c r="K2611" s="9" t="s">
        <v>1366</v>
      </c>
      <c r="L2611" s="9">
        <v>0</v>
      </c>
      <c r="M2611" s="9" t="s">
        <v>14</v>
      </c>
      <c r="N2611" s="9" t="s">
        <v>19</v>
      </c>
      <c r="P2611" s="9">
        <v>1</v>
      </c>
      <c r="Q2611" s="9">
        <v>0</v>
      </c>
      <c r="R2611" s="9">
        <v>0</v>
      </c>
      <c r="S2611" s="9">
        <v>0</v>
      </c>
      <c r="U2611" s="9">
        <v>0</v>
      </c>
      <c r="V2611" s="9">
        <v>0</v>
      </c>
      <c r="W2611" s="9" t="s">
        <v>20</v>
      </c>
      <c r="Y2611" s="9" t="s">
        <v>239</v>
      </c>
      <c r="Z2611" s="9">
        <v>4742</v>
      </c>
      <c r="AA2611" s="9">
        <v>16283</v>
      </c>
      <c r="AB2611" s="9">
        <v>1710</v>
      </c>
      <c r="AC2611" s="9" t="s">
        <v>20</v>
      </c>
      <c r="AD2611" s="9">
        <v>86</v>
      </c>
      <c r="AE2611" s="9">
        <v>473</v>
      </c>
      <c r="AF2611" s="9">
        <v>559</v>
      </c>
      <c r="AG2611" s="9" t="s">
        <v>20</v>
      </c>
      <c r="AH2611" s="9">
        <v>0</v>
      </c>
      <c r="AI2611" s="9">
        <v>0</v>
      </c>
      <c r="AK2611" s="9">
        <v>1</v>
      </c>
      <c r="AL2611" s="9">
        <v>0</v>
      </c>
      <c r="AM2611" s="9">
        <v>1</v>
      </c>
      <c r="AN2611" s="9">
        <v>2</v>
      </c>
      <c r="AO2611" s="9">
        <v>0</v>
      </c>
      <c r="AQ2611" s="9">
        <v>1</v>
      </c>
      <c r="AR2611" s="9">
        <v>2</v>
      </c>
      <c r="AS2611" s="9">
        <v>1</v>
      </c>
      <c r="AT2611" s="9">
        <v>1</v>
      </c>
      <c r="AU2611" s="9">
        <v>2</v>
      </c>
      <c r="AV2611" s="9">
        <v>0</v>
      </c>
      <c r="AW2611" s="9" t="s">
        <v>1382</v>
      </c>
      <c r="AX2611" s="9" t="s">
        <v>1382</v>
      </c>
      <c r="AZ2611" s="42" t="s">
        <v>1509</v>
      </c>
      <c r="BA2611" s="63" t="s">
        <v>2770</v>
      </c>
      <c r="BB2611" s="6" t="s">
        <v>1508</v>
      </c>
      <c r="BC2611" s="9"/>
      <c r="BD2611" s="9"/>
      <c r="BE2611" s="9"/>
      <c r="BF2611" s="9"/>
      <c r="BG2611" s="9"/>
      <c r="BI2611" t="s">
        <v>3146</v>
      </c>
    </row>
    <row r="2612" spans="1:61" x14ac:dyDescent="0.25">
      <c r="A2612" s="51" t="s">
        <v>658</v>
      </c>
      <c r="B2612" s="9" t="s">
        <v>787</v>
      </c>
      <c r="C2612" s="9" t="str">
        <f>VLOOKUP(Tabelle1[[#This Row],[bank_name]],list_all_banks!$B$1:$C$691,2,FALSE)</f>
        <v>FR662042449</v>
      </c>
      <c r="D2612" s="6" t="s">
        <v>789</v>
      </c>
      <c r="E2612" s="42" t="str">
        <f t="shared" si="40"/>
        <v>31.12.2015</v>
      </c>
      <c r="F2612" s="9">
        <v>2015</v>
      </c>
      <c r="G2612" s="9">
        <v>1</v>
      </c>
      <c r="H2612" s="9">
        <v>1</v>
      </c>
      <c r="I2612" s="9" t="s">
        <v>1382</v>
      </c>
      <c r="J2612" s="9">
        <v>2</v>
      </c>
      <c r="K2612" s="9" t="s">
        <v>1366</v>
      </c>
      <c r="L2612" s="9">
        <v>0</v>
      </c>
      <c r="M2612" s="9" t="s">
        <v>14</v>
      </c>
      <c r="N2612" s="9" t="s">
        <v>19</v>
      </c>
      <c r="P2612" s="9">
        <v>1</v>
      </c>
      <c r="Q2612" s="9">
        <v>0</v>
      </c>
      <c r="R2612" s="9">
        <v>0</v>
      </c>
      <c r="S2612" s="9">
        <v>0</v>
      </c>
      <c r="U2612" s="9">
        <v>0</v>
      </c>
      <c r="V2612" s="9">
        <v>0</v>
      </c>
      <c r="W2612" s="9" t="s">
        <v>20</v>
      </c>
      <c r="Y2612" s="9" t="s">
        <v>264</v>
      </c>
      <c r="Z2612" s="9">
        <v>52</v>
      </c>
      <c r="AA2612" s="9">
        <v>1080</v>
      </c>
      <c r="AB2612" s="9">
        <v>15</v>
      </c>
      <c r="AC2612" s="9" t="s">
        <v>20</v>
      </c>
      <c r="AD2612" s="9">
        <v>2</v>
      </c>
      <c r="AE2612" s="9">
        <v>0</v>
      </c>
      <c r="AF2612" s="9">
        <v>2</v>
      </c>
      <c r="AG2612" s="9" t="s">
        <v>20</v>
      </c>
      <c r="AH2612" s="9">
        <v>0</v>
      </c>
      <c r="AI2612" s="9">
        <v>0</v>
      </c>
      <c r="AK2612" s="9">
        <v>1</v>
      </c>
      <c r="AL2612" s="9">
        <v>0</v>
      </c>
      <c r="AM2612" s="9">
        <v>1</v>
      </c>
      <c r="AN2612" s="9">
        <v>2</v>
      </c>
      <c r="AO2612" s="9">
        <v>0</v>
      </c>
      <c r="AQ2612" s="9">
        <v>1</v>
      </c>
      <c r="AR2612" s="9">
        <v>2</v>
      </c>
      <c r="AS2612" s="9">
        <v>1</v>
      </c>
      <c r="AT2612" s="9">
        <v>1</v>
      </c>
      <c r="AU2612" s="9">
        <v>2</v>
      </c>
      <c r="AV2612" s="9">
        <v>0</v>
      </c>
      <c r="AW2612" s="9" t="s">
        <v>1382</v>
      </c>
      <c r="AX2612" s="9" t="s">
        <v>1382</v>
      </c>
      <c r="BA2612" s="63" t="s">
        <v>2770</v>
      </c>
      <c r="BB2612" s="6" t="s">
        <v>1508</v>
      </c>
      <c r="BG2612" s="9"/>
      <c r="BI2612" t="s">
        <v>3146</v>
      </c>
    </row>
    <row r="2613" spans="1:61" x14ac:dyDescent="0.25">
      <c r="A2613" s="51" t="s">
        <v>658</v>
      </c>
      <c r="B2613" s="9" t="s">
        <v>787</v>
      </c>
      <c r="C2613" s="9" t="str">
        <f>VLOOKUP(Tabelle1[[#This Row],[bank_name]],list_all_banks!$B$1:$C$691,2,FALSE)</f>
        <v>FR662042449</v>
      </c>
      <c r="D2613" s="6" t="s">
        <v>789</v>
      </c>
      <c r="E2613" s="42" t="str">
        <f t="shared" ref="E2613:E2676" si="41">CONCATENATE($E$2,F2613)</f>
        <v>31.12.2015</v>
      </c>
      <c r="F2613" s="9">
        <v>2015</v>
      </c>
      <c r="G2613" s="9">
        <v>1</v>
      </c>
      <c r="H2613" s="9">
        <v>1</v>
      </c>
      <c r="I2613" s="9" t="s">
        <v>1382</v>
      </c>
      <c r="J2613" s="9">
        <v>2</v>
      </c>
      <c r="K2613" s="9" t="s">
        <v>1366</v>
      </c>
      <c r="L2613" s="9">
        <v>0</v>
      </c>
      <c r="M2613" s="9" t="s">
        <v>14</v>
      </c>
      <c r="N2613" s="9" t="s">
        <v>19</v>
      </c>
      <c r="P2613" s="9">
        <v>1</v>
      </c>
      <c r="Q2613" s="9">
        <v>0</v>
      </c>
      <c r="R2613" s="9">
        <v>0</v>
      </c>
      <c r="S2613" s="9">
        <v>0</v>
      </c>
      <c r="U2613" s="9">
        <v>0</v>
      </c>
      <c r="V2613" s="9">
        <v>0</v>
      </c>
      <c r="W2613" s="9" t="s">
        <v>20</v>
      </c>
      <c r="Y2613" s="9" t="s">
        <v>440</v>
      </c>
      <c r="Z2613" s="9">
        <v>59</v>
      </c>
      <c r="AA2613" s="9">
        <v>151</v>
      </c>
      <c r="AB2613" s="9">
        <v>15</v>
      </c>
      <c r="AC2613" s="9" t="s">
        <v>20</v>
      </c>
      <c r="AD2613" s="9">
        <v>5</v>
      </c>
      <c r="AE2613" s="9">
        <v>0</v>
      </c>
      <c r="AF2613" s="9">
        <v>5</v>
      </c>
      <c r="AG2613" s="9" t="s">
        <v>20</v>
      </c>
      <c r="AH2613" s="9">
        <v>0</v>
      </c>
      <c r="AI2613" s="9">
        <v>0</v>
      </c>
      <c r="AK2613" s="9">
        <v>1</v>
      </c>
      <c r="AL2613" s="9">
        <v>0</v>
      </c>
      <c r="AM2613" s="9">
        <v>1</v>
      </c>
      <c r="AN2613" s="9">
        <v>2</v>
      </c>
      <c r="AO2613" s="9">
        <v>0</v>
      </c>
      <c r="AQ2613" s="9">
        <v>1</v>
      </c>
      <c r="AR2613" s="9">
        <v>2</v>
      </c>
      <c r="AS2613" s="9">
        <v>1</v>
      </c>
      <c r="AT2613" s="9">
        <v>1</v>
      </c>
      <c r="AU2613" s="9">
        <v>2</v>
      </c>
      <c r="AV2613" s="9">
        <v>0</v>
      </c>
      <c r="AW2613" s="9" t="s">
        <v>1382</v>
      </c>
      <c r="AX2613" s="9" t="s">
        <v>1382</v>
      </c>
      <c r="BA2613" s="63" t="s">
        <v>2770</v>
      </c>
      <c r="BB2613" s="6" t="s">
        <v>1508</v>
      </c>
      <c r="BG2613" s="9"/>
      <c r="BI2613" t="s">
        <v>3146</v>
      </c>
    </row>
    <row r="2614" spans="1:61" x14ac:dyDescent="0.25">
      <c r="A2614" s="23" t="s">
        <v>658</v>
      </c>
      <c r="B2614" t="s">
        <v>787</v>
      </c>
      <c r="C2614" t="str">
        <f>VLOOKUP(Tabelle1[[#This Row],[bank_name]],list_all_banks!$B$1:$C$691,2,FALSE)</f>
        <v>FR662042449</v>
      </c>
      <c r="D2614" s="6" t="s">
        <v>789</v>
      </c>
      <c r="E2614" s="42" t="str">
        <f t="shared" si="41"/>
        <v>31.12.2015</v>
      </c>
      <c r="F2614">
        <v>2015</v>
      </c>
      <c r="G2614">
        <v>1</v>
      </c>
      <c r="H2614">
        <v>1</v>
      </c>
      <c r="I2614" t="s">
        <v>1382</v>
      </c>
      <c r="J2614">
        <v>2</v>
      </c>
      <c r="K2614" t="s">
        <v>1366</v>
      </c>
      <c r="L2614">
        <v>0</v>
      </c>
      <c r="M2614" t="s">
        <v>14</v>
      </c>
      <c r="N2614" t="s">
        <v>19</v>
      </c>
      <c r="P2614">
        <v>1</v>
      </c>
      <c r="Q2614">
        <v>0</v>
      </c>
      <c r="R2614">
        <v>0</v>
      </c>
      <c r="S2614">
        <v>0</v>
      </c>
      <c r="U2614">
        <v>0</v>
      </c>
      <c r="V2614">
        <v>0</v>
      </c>
      <c r="W2614" t="s">
        <v>20</v>
      </c>
      <c r="Y2614" t="s">
        <v>493</v>
      </c>
      <c r="Z2614">
        <v>818</v>
      </c>
      <c r="AA2614">
        <v>2479</v>
      </c>
      <c r="AB2614">
        <v>461</v>
      </c>
      <c r="AC2614" t="s">
        <v>20</v>
      </c>
      <c r="AD2614">
        <v>73</v>
      </c>
      <c r="AE2614">
        <v>59</v>
      </c>
      <c r="AF2614">
        <v>132</v>
      </c>
      <c r="AG2614" t="s">
        <v>20</v>
      </c>
      <c r="AH2614">
        <v>0</v>
      </c>
      <c r="AI2614">
        <v>0</v>
      </c>
      <c r="AK2614">
        <v>1</v>
      </c>
      <c r="AL2614">
        <v>0</v>
      </c>
      <c r="AM2614">
        <v>1</v>
      </c>
      <c r="AN2614">
        <v>2</v>
      </c>
      <c r="AO2614">
        <v>0</v>
      </c>
      <c r="AQ2614">
        <v>1</v>
      </c>
      <c r="AR2614">
        <v>2</v>
      </c>
      <c r="AS2614">
        <v>1</v>
      </c>
      <c r="AT2614">
        <v>1</v>
      </c>
      <c r="AU2614">
        <v>2</v>
      </c>
      <c r="AV2614">
        <v>0</v>
      </c>
      <c r="AW2614" t="s">
        <v>1382</v>
      </c>
      <c r="AX2614" t="s">
        <v>1382</v>
      </c>
      <c r="BA2614" s="14" t="s">
        <v>2770</v>
      </c>
      <c r="BB2614" s="6" t="s">
        <v>1508</v>
      </c>
      <c r="BG2614" s="9"/>
      <c r="BI2614" t="s">
        <v>3146</v>
      </c>
    </row>
    <row r="2615" spans="1:61" x14ac:dyDescent="0.25">
      <c r="A2615" s="23" t="s">
        <v>658</v>
      </c>
      <c r="B2615" t="s">
        <v>787</v>
      </c>
      <c r="C2615" t="str">
        <f>VLOOKUP(Tabelle1[[#This Row],[bank_name]],list_all_banks!$B$1:$C$691,2,FALSE)</f>
        <v>FR662042449</v>
      </c>
      <c r="D2615" s="6" t="s">
        <v>789</v>
      </c>
      <c r="E2615" s="42" t="str">
        <f t="shared" si="41"/>
        <v>31.12.2015</v>
      </c>
      <c r="F2615">
        <v>2015</v>
      </c>
      <c r="G2615">
        <v>1</v>
      </c>
      <c r="H2615">
        <v>1</v>
      </c>
      <c r="I2615" t="s">
        <v>1382</v>
      </c>
      <c r="J2615">
        <v>2</v>
      </c>
      <c r="K2615" t="s">
        <v>1366</v>
      </c>
      <c r="L2615">
        <v>0</v>
      </c>
      <c r="M2615" t="s">
        <v>14</v>
      </c>
      <c r="N2615" t="s">
        <v>19</v>
      </c>
      <c r="P2615">
        <v>1</v>
      </c>
      <c r="Q2615">
        <v>0</v>
      </c>
      <c r="R2615">
        <v>0</v>
      </c>
      <c r="S2615">
        <v>0</v>
      </c>
      <c r="U2615">
        <v>0</v>
      </c>
      <c r="V2615">
        <v>0</v>
      </c>
      <c r="W2615" t="s">
        <v>20</v>
      </c>
      <c r="Y2615" t="s">
        <v>641</v>
      </c>
      <c r="Z2615">
        <v>5</v>
      </c>
      <c r="AA2615">
        <v>30</v>
      </c>
      <c r="AB2615">
        <v>-3</v>
      </c>
      <c r="AC2615" t="s">
        <v>20</v>
      </c>
      <c r="AD2615">
        <v>0</v>
      </c>
      <c r="AE2615">
        <v>0</v>
      </c>
      <c r="AF2615">
        <v>0</v>
      </c>
      <c r="AG2615" t="s">
        <v>20</v>
      </c>
      <c r="AH2615">
        <v>0</v>
      </c>
      <c r="AI2615">
        <v>0</v>
      </c>
      <c r="AK2615">
        <v>1</v>
      </c>
      <c r="AL2615">
        <v>0</v>
      </c>
      <c r="AM2615">
        <v>1</v>
      </c>
      <c r="AN2615">
        <v>2</v>
      </c>
      <c r="AO2615">
        <v>0</v>
      </c>
      <c r="AQ2615">
        <v>1</v>
      </c>
      <c r="AR2615">
        <v>2</v>
      </c>
      <c r="AS2615">
        <v>1</v>
      </c>
      <c r="AT2615">
        <v>1</v>
      </c>
      <c r="AU2615">
        <v>2</v>
      </c>
      <c r="AV2615">
        <v>0</v>
      </c>
      <c r="AW2615" t="s">
        <v>1382</v>
      </c>
      <c r="AX2615" t="s">
        <v>1382</v>
      </c>
      <c r="BA2615" s="14" t="s">
        <v>2770</v>
      </c>
      <c r="BB2615" s="6" t="s">
        <v>1508</v>
      </c>
      <c r="BG2615" s="9"/>
      <c r="BI2615" t="s">
        <v>3146</v>
      </c>
    </row>
    <row r="2616" spans="1:61" x14ac:dyDescent="0.25">
      <c r="A2616" s="23" t="s">
        <v>658</v>
      </c>
      <c r="B2616" t="s">
        <v>787</v>
      </c>
      <c r="C2616" t="str">
        <f>VLOOKUP(Tabelle1[[#This Row],[bank_name]],list_all_banks!$B$1:$C$691,2,FALSE)</f>
        <v>FR662042449</v>
      </c>
      <c r="D2616" s="6" t="s">
        <v>789</v>
      </c>
      <c r="E2616" s="42" t="str">
        <f t="shared" si="41"/>
        <v>31.12.2015</v>
      </c>
      <c r="F2616">
        <v>2015</v>
      </c>
      <c r="G2616">
        <v>1</v>
      </c>
      <c r="H2616">
        <v>1</v>
      </c>
      <c r="I2616" t="s">
        <v>1382</v>
      </c>
      <c r="J2616">
        <v>2</v>
      </c>
      <c r="K2616" t="s">
        <v>1366</v>
      </c>
      <c r="L2616">
        <v>0</v>
      </c>
      <c r="M2616" t="s">
        <v>14</v>
      </c>
      <c r="N2616" t="s">
        <v>19</v>
      </c>
      <c r="P2616">
        <v>1</v>
      </c>
      <c r="Q2616">
        <v>0</v>
      </c>
      <c r="R2616">
        <v>0</v>
      </c>
      <c r="S2616">
        <v>0</v>
      </c>
      <c r="U2616">
        <v>0</v>
      </c>
      <c r="V2616">
        <v>0</v>
      </c>
      <c r="W2616" t="s">
        <v>20</v>
      </c>
      <c r="Y2616" t="s">
        <v>658</v>
      </c>
      <c r="Z2616">
        <v>14305</v>
      </c>
      <c r="AA2616">
        <v>56981</v>
      </c>
      <c r="AB2616">
        <v>1945</v>
      </c>
      <c r="AC2616" t="s">
        <v>20</v>
      </c>
      <c r="AD2616">
        <v>766</v>
      </c>
      <c r="AE2616">
        <v>412</v>
      </c>
      <c r="AF2616">
        <v>1178</v>
      </c>
      <c r="AG2616" t="s">
        <v>20</v>
      </c>
      <c r="AH2616">
        <v>0</v>
      </c>
      <c r="AI2616">
        <v>0</v>
      </c>
      <c r="AK2616">
        <v>1</v>
      </c>
      <c r="AL2616">
        <v>0</v>
      </c>
      <c r="AM2616">
        <v>1</v>
      </c>
      <c r="AN2616">
        <v>2</v>
      </c>
      <c r="AO2616">
        <v>0</v>
      </c>
      <c r="AQ2616">
        <v>1</v>
      </c>
      <c r="AR2616">
        <v>2</v>
      </c>
      <c r="AS2616">
        <v>1</v>
      </c>
      <c r="AT2616">
        <v>1</v>
      </c>
      <c r="AU2616">
        <v>2</v>
      </c>
      <c r="AV2616">
        <v>0</v>
      </c>
      <c r="AW2616" t="s">
        <v>1382</v>
      </c>
      <c r="AX2616" t="s">
        <v>1382</v>
      </c>
      <c r="BA2616" s="14" t="s">
        <v>2770</v>
      </c>
      <c r="BB2616" s="6" t="s">
        <v>1508</v>
      </c>
      <c r="BG2616" s="9"/>
      <c r="BI2616" t="s">
        <v>3146</v>
      </c>
    </row>
    <row r="2617" spans="1:61" x14ac:dyDescent="0.25">
      <c r="A2617" s="23" t="s">
        <v>658</v>
      </c>
      <c r="B2617" t="s">
        <v>787</v>
      </c>
      <c r="C2617" t="str">
        <f>VLOOKUP(Tabelle1[[#This Row],[bank_name]],list_all_banks!$B$1:$C$691,2,FALSE)</f>
        <v>FR662042449</v>
      </c>
      <c r="D2617" s="6" t="s">
        <v>789</v>
      </c>
      <c r="E2617" s="42" t="str">
        <f t="shared" si="41"/>
        <v>31.12.2015</v>
      </c>
      <c r="F2617">
        <v>2015</v>
      </c>
      <c r="G2617">
        <v>1</v>
      </c>
      <c r="H2617">
        <v>1</v>
      </c>
      <c r="I2617" t="s">
        <v>1382</v>
      </c>
      <c r="J2617">
        <v>2</v>
      </c>
      <c r="K2617" t="s">
        <v>1366</v>
      </c>
      <c r="L2617">
        <v>0</v>
      </c>
      <c r="M2617" t="s">
        <v>14</v>
      </c>
      <c r="N2617" t="s">
        <v>19</v>
      </c>
      <c r="P2617">
        <v>1</v>
      </c>
      <c r="Q2617">
        <v>0</v>
      </c>
      <c r="R2617">
        <v>0</v>
      </c>
      <c r="S2617">
        <v>0</v>
      </c>
      <c r="U2617">
        <v>0</v>
      </c>
      <c r="V2617">
        <v>0</v>
      </c>
      <c r="W2617" t="s">
        <v>20</v>
      </c>
      <c r="Y2617" t="s">
        <v>965</v>
      </c>
      <c r="Z2617">
        <v>3</v>
      </c>
      <c r="AA2617">
        <v>24</v>
      </c>
      <c r="AB2617">
        <v>0</v>
      </c>
      <c r="AC2617" t="s">
        <v>20</v>
      </c>
      <c r="AD2617">
        <v>0</v>
      </c>
      <c r="AE2617">
        <v>0</v>
      </c>
      <c r="AF2617">
        <v>0</v>
      </c>
      <c r="AG2617" t="s">
        <v>20</v>
      </c>
      <c r="AH2617">
        <v>0</v>
      </c>
      <c r="AI2617">
        <v>0</v>
      </c>
      <c r="AK2617">
        <v>1</v>
      </c>
      <c r="AL2617">
        <v>0</v>
      </c>
      <c r="AM2617">
        <v>1</v>
      </c>
      <c r="AN2617">
        <v>2</v>
      </c>
      <c r="AO2617">
        <v>0</v>
      </c>
      <c r="AQ2617">
        <v>1</v>
      </c>
      <c r="AR2617">
        <v>2</v>
      </c>
      <c r="AS2617">
        <v>1</v>
      </c>
      <c r="AT2617">
        <v>1</v>
      </c>
      <c r="AU2617">
        <v>2</v>
      </c>
      <c r="AV2617">
        <v>0</v>
      </c>
      <c r="AW2617" t="s">
        <v>1382</v>
      </c>
      <c r="AX2617" t="s">
        <v>1382</v>
      </c>
      <c r="BA2617" s="14" t="s">
        <v>2770</v>
      </c>
      <c r="BB2617" s="6" t="s">
        <v>1508</v>
      </c>
      <c r="BG2617" s="9"/>
      <c r="BI2617" t="s">
        <v>3146</v>
      </c>
    </row>
    <row r="2618" spans="1:61" x14ac:dyDescent="0.25">
      <c r="A2618" s="23" t="s">
        <v>658</v>
      </c>
      <c r="B2618" t="s">
        <v>787</v>
      </c>
      <c r="C2618" t="str">
        <f>VLOOKUP(Tabelle1[[#This Row],[bank_name]],list_all_banks!$B$1:$C$691,2,FALSE)</f>
        <v>FR662042449</v>
      </c>
      <c r="D2618" s="6" t="s">
        <v>789</v>
      </c>
      <c r="E2618" s="42" t="str">
        <f t="shared" si="41"/>
        <v>31.12.2015</v>
      </c>
      <c r="F2618">
        <v>2015</v>
      </c>
      <c r="G2618">
        <v>1</v>
      </c>
      <c r="H2618">
        <v>1</v>
      </c>
      <c r="I2618" t="s">
        <v>1382</v>
      </c>
      <c r="J2618">
        <v>2</v>
      </c>
      <c r="K2618" t="s">
        <v>1366</v>
      </c>
      <c r="L2618">
        <v>0</v>
      </c>
      <c r="M2618" t="s">
        <v>14</v>
      </c>
      <c r="N2618" t="s">
        <v>19</v>
      </c>
      <c r="P2618">
        <v>1</v>
      </c>
      <c r="Q2618">
        <v>0</v>
      </c>
      <c r="R2618">
        <v>0</v>
      </c>
      <c r="S2618">
        <v>0</v>
      </c>
      <c r="U2618">
        <v>0</v>
      </c>
      <c r="V2618">
        <v>0</v>
      </c>
      <c r="W2618" t="s">
        <v>20</v>
      </c>
      <c r="Y2618" t="s">
        <v>983</v>
      </c>
      <c r="Z2618">
        <v>98</v>
      </c>
      <c r="AA2618">
        <v>507</v>
      </c>
      <c r="AB2618">
        <v>35</v>
      </c>
      <c r="AC2618" t="s">
        <v>20</v>
      </c>
      <c r="AD2618">
        <v>8</v>
      </c>
      <c r="AE2618">
        <v>1</v>
      </c>
      <c r="AF2618">
        <v>9</v>
      </c>
      <c r="AG2618" t="s">
        <v>20</v>
      </c>
      <c r="AH2618">
        <v>0</v>
      </c>
      <c r="AI2618">
        <v>0</v>
      </c>
      <c r="AK2618">
        <v>1</v>
      </c>
      <c r="AL2618">
        <v>0</v>
      </c>
      <c r="AM2618">
        <v>1</v>
      </c>
      <c r="AN2618">
        <v>2</v>
      </c>
      <c r="AO2618">
        <v>0</v>
      </c>
      <c r="AQ2618">
        <v>1</v>
      </c>
      <c r="AR2618">
        <v>2</v>
      </c>
      <c r="AS2618">
        <v>1</v>
      </c>
      <c r="AT2618">
        <v>1</v>
      </c>
      <c r="AU2618">
        <v>2</v>
      </c>
      <c r="AV2618">
        <v>0</v>
      </c>
      <c r="AW2618" t="s">
        <v>1382</v>
      </c>
      <c r="AX2618" t="s">
        <v>1382</v>
      </c>
      <c r="BA2618" s="14" t="s">
        <v>2770</v>
      </c>
      <c r="BB2618" s="6" t="s">
        <v>1508</v>
      </c>
      <c r="BG2618" s="9"/>
      <c r="BI2618" t="s">
        <v>3146</v>
      </c>
    </row>
    <row r="2619" spans="1:61" x14ac:dyDescent="0.25">
      <c r="A2619" s="23" t="s">
        <v>658</v>
      </c>
      <c r="B2619" t="s">
        <v>787</v>
      </c>
      <c r="C2619" t="str">
        <f>VLOOKUP(Tabelle1[[#This Row],[bank_name]],list_all_banks!$B$1:$C$691,2,FALSE)</f>
        <v>FR662042449</v>
      </c>
      <c r="D2619" s="6" t="s">
        <v>789</v>
      </c>
      <c r="E2619" s="42" t="str">
        <f t="shared" si="41"/>
        <v>31.12.2015</v>
      </c>
      <c r="F2619">
        <v>2015</v>
      </c>
      <c r="G2619">
        <v>1</v>
      </c>
      <c r="H2619">
        <v>1</v>
      </c>
      <c r="I2619" t="s">
        <v>1382</v>
      </c>
      <c r="J2619">
        <v>2</v>
      </c>
      <c r="K2619" t="s">
        <v>1366</v>
      </c>
      <c r="L2619">
        <v>0</v>
      </c>
      <c r="M2619" t="s">
        <v>14</v>
      </c>
      <c r="N2619" t="s">
        <v>19</v>
      </c>
      <c r="P2619">
        <v>1</v>
      </c>
      <c r="Q2619">
        <v>0</v>
      </c>
      <c r="R2619">
        <v>0</v>
      </c>
      <c r="S2619">
        <v>0</v>
      </c>
      <c r="U2619">
        <v>0</v>
      </c>
      <c r="V2619">
        <v>0</v>
      </c>
      <c r="W2619" t="s">
        <v>20</v>
      </c>
      <c r="Y2619" t="s">
        <v>1001</v>
      </c>
      <c r="Z2619">
        <v>290</v>
      </c>
      <c r="AA2619">
        <v>470</v>
      </c>
      <c r="AB2619">
        <v>164</v>
      </c>
      <c r="AC2619" t="s">
        <v>20</v>
      </c>
      <c r="AD2619">
        <v>13</v>
      </c>
      <c r="AE2619">
        <v>2</v>
      </c>
      <c r="AF2619">
        <v>15</v>
      </c>
      <c r="AG2619" t="s">
        <v>20</v>
      </c>
      <c r="AH2619">
        <v>0</v>
      </c>
      <c r="AI2619">
        <v>0</v>
      </c>
      <c r="AK2619">
        <v>1</v>
      </c>
      <c r="AL2619">
        <v>0</v>
      </c>
      <c r="AM2619">
        <v>1</v>
      </c>
      <c r="AN2619">
        <v>2</v>
      </c>
      <c r="AO2619">
        <v>0</v>
      </c>
      <c r="AQ2619">
        <v>1</v>
      </c>
      <c r="AR2619">
        <v>2</v>
      </c>
      <c r="AS2619">
        <v>1</v>
      </c>
      <c r="AT2619">
        <v>1</v>
      </c>
      <c r="AU2619">
        <v>2</v>
      </c>
      <c r="AV2619">
        <v>0</v>
      </c>
      <c r="AW2619" t="s">
        <v>1382</v>
      </c>
      <c r="AX2619" t="s">
        <v>1382</v>
      </c>
      <c r="BA2619" s="14" t="s">
        <v>2770</v>
      </c>
      <c r="BB2619" s="6" t="s">
        <v>1508</v>
      </c>
      <c r="BG2619" s="9"/>
      <c r="BI2619" t="s">
        <v>3146</v>
      </c>
    </row>
    <row r="2620" spans="1:61" x14ac:dyDescent="0.25">
      <c r="A2620" s="23" t="s">
        <v>658</v>
      </c>
      <c r="B2620" t="s">
        <v>787</v>
      </c>
      <c r="C2620" t="str">
        <f>VLOOKUP(Tabelle1[[#This Row],[bank_name]],list_all_banks!$B$1:$C$691,2,FALSE)</f>
        <v>FR662042449</v>
      </c>
      <c r="D2620" s="6" t="s">
        <v>789</v>
      </c>
      <c r="E2620" s="42" t="str">
        <f t="shared" si="41"/>
        <v>31.12.2015</v>
      </c>
      <c r="F2620">
        <v>2015</v>
      </c>
      <c r="G2620">
        <v>1</v>
      </c>
      <c r="H2620">
        <v>1</v>
      </c>
      <c r="I2620" t="s">
        <v>1382</v>
      </c>
      <c r="J2620">
        <v>2</v>
      </c>
      <c r="K2620" t="s">
        <v>1366</v>
      </c>
      <c r="L2620">
        <v>0</v>
      </c>
      <c r="M2620" t="s">
        <v>14</v>
      </c>
      <c r="N2620" t="s">
        <v>19</v>
      </c>
      <c r="P2620">
        <v>1</v>
      </c>
      <c r="Q2620">
        <v>0</v>
      </c>
      <c r="R2620">
        <v>0</v>
      </c>
      <c r="S2620">
        <v>0</v>
      </c>
      <c r="U2620">
        <v>0</v>
      </c>
      <c r="V2620">
        <v>0</v>
      </c>
      <c r="W2620" t="s">
        <v>20</v>
      </c>
      <c r="Y2620" t="s">
        <v>1020</v>
      </c>
      <c r="Z2620">
        <v>4950</v>
      </c>
      <c r="AA2620">
        <v>17973</v>
      </c>
      <c r="AB2620">
        <v>719</v>
      </c>
      <c r="AC2620" t="s">
        <v>20</v>
      </c>
      <c r="AD2620">
        <v>326</v>
      </c>
      <c r="AE2620">
        <v>-89</v>
      </c>
      <c r="AF2620">
        <v>237</v>
      </c>
      <c r="AG2620" t="s">
        <v>20</v>
      </c>
      <c r="AH2620">
        <v>0</v>
      </c>
      <c r="AI2620">
        <v>0</v>
      </c>
      <c r="AK2620">
        <v>1</v>
      </c>
      <c r="AL2620">
        <v>0</v>
      </c>
      <c r="AM2620">
        <v>1</v>
      </c>
      <c r="AN2620">
        <v>2</v>
      </c>
      <c r="AO2620">
        <v>0</v>
      </c>
      <c r="AQ2620">
        <v>1</v>
      </c>
      <c r="AR2620">
        <v>2</v>
      </c>
      <c r="AS2620">
        <v>1</v>
      </c>
      <c r="AT2620">
        <v>1</v>
      </c>
      <c r="AU2620">
        <v>2</v>
      </c>
      <c r="AV2620">
        <v>0</v>
      </c>
      <c r="AW2620" t="s">
        <v>1382</v>
      </c>
      <c r="AX2620" t="s">
        <v>1382</v>
      </c>
      <c r="BA2620" s="14" t="s">
        <v>2770</v>
      </c>
      <c r="BB2620" s="6" t="s">
        <v>1508</v>
      </c>
      <c r="BG2620" s="9"/>
      <c r="BI2620" t="s">
        <v>3146</v>
      </c>
    </row>
    <row r="2621" spans="1:61" x14ac:dyDescent="0.25">
      <c r="A2621" s="23" t="s">
        <v>658</v>
      </c>
      <c r="B2621" t="s">
        <v>787</v>
      </c>
      <c r="C2621" t="str">
        <f>VLOOKUP(Tabelle1[[#This Row],[bank_name]],list_all_banks!$B$1:$C$691,2,FALSE)</f>
        <v>FR662042449</v>
      </c>
      <c r="D2621" s="6" t="s">
        <v>789</v>
      </c>
      <c r="E2621" s="42" t="str">
        <f t="shared" si="41"/>
        <v>31.12.2015</v>
      </c>
      <c r="F2621">
        <v>2015</v>
      </c>
      <c r="G2621">
        <v>1</v>
      </c>
      <c r="H2621">
        <v>1</v>
      </c>
      <c r="I2621" t="s">
        <v>1382</v>
      </c>
      <c r="J2621">
        <v>2</v>
      </c>
      <c r="K2621" t="s">
        <v>1366</v>
      </c>
      <c r="L2621">
        <v>0</v>
      </c>
      <c r="M2621" t="s">
        <v>14</v>
      </c>
      <c r="N2621" t="s">
        <v>19</v>
      </c>
      <c r="P2621">
        <v>1</v>
      </c>
      <c r="Q2621">
        <v>0</v>
      </c>
      <c r="R2621">
        <v>0</v>
      </c>
      <c r="S2621">
        <v>0</v>
      </c>
      <c r="U2621">
        <v>0</v>
      </c>
      <c r="V2621">
        <v>0</v>
      </c>
      <c r="W2621" t="s">
        <v>20</v>
      </c>
      <c r="Y2621" t="s">
        <v>1170</v>
      </c>
      <c r="Z2621">
        <v>1208</v>
      </c>
      <c r="AA2621">
        <v>3609</v>
      </c>
      <c r="AB2621">
        <v>665</v>
      </c>
      <c r="AC2621" t="s">
        <v>20</v>
      </c>
      <c r="AD2621">
        <v>118</v>
      </c>
      <c r="AE2621">
        <v>-7</v>
      </c>
      <c r="AF2621">
        <v>111</v>
      </c>
      <c r="AG2621" t="s">
        <v>20</v>
      </c>
      <c r="AH2621">
        <v>0</v>
      </c>
      <c r="AI2621">
        <v>0</v>
      </c>
      <c r="AK2621">
        <v>1</v>
      </c>
      <c r="AL2621">
        <v>0</v>
      </c>
      <c r="AM2621">
        <v>1</v>
      </c>
      <c r="AN2621">
        <v>2</v>
      </c>
      <c r="AO2621">
        <v>0</v>
      </c>
      <c r="AQ2621">
        <v>1</v>
      </c>
      <c r="AR2621">
        <v>2</v>
      </c>
      <c r="AS2621">
        <v>1</v>
      </c>
      <c r="AT2621">
        <v>1</v>
      </c>
      <c r="AU2621">
        <v>2</v>
      </c>
      <c r="AV2621">
        <v>0</v>
      </c>
      <c r="AW2621" t="s">
        <v>1382</v>
      </c>
      <c r="AX2621" t="s">
        <v>1382</v>
      </c>
      <c r="BA2621" s="14" t="s">
        <v>2770</v>
      </c>
      <c r="BB2621" s="6" t="s">
        <v>1508</v>
      </c>
      <c r="BG2621" s="9"/>
      <c r="BI2621" t="s">
        <v>3146</v>
      </c>
    </row>
    <row r="2622" spans="1:61" x14ac:dyDescent="0.25">
      <c r="A2622" s="23" t="s">
        <v>658</v>
      </c>
      <c r="B2622" t="s">
        <v>787</v>
      </c>
      <c r="C2622" t="str">
        <f>VLOOKUP(Tabelle1[[#This Row],[bank_name]],list_all_banks!$B$1:$C$691,2,FALSE)</f>
        <v>FR662042449</v>
      </c>
      <c r="D2622" s="6" t="s">
        <v>789</v>
      </c>
      <c r="E2622" s="42" t="str">
        <f t="shared" si="41"/>
        <v>31.12.2015</v>
      </c>
      <c r="F2622">
        <v>2015</v>
      </c>
      <c r="G2622">
        <v>1</v>
      </c>
      <c r="H2622">
        <v>1</v>
      </c>
      <c r="I2622" t="s">
        <v>1382</v>
      </c>
      <c r="J2622">
        <v>2</v>
      </c>
      <c r="K2622" t="s">
        <v>1366</v>
      </c>
      <c r="L2622">
        <v>0</v>
      </c>
      <c r="M2622" t="s">
        <v>14</v>
      </c>
      <c r="N2622" t="s">
        <v>19</v>
      </c>
      <c r="P2622">
        <v>1</v>
      </c>
      <c r="Q2622">
        <v>0</v>
      </c>
      <c r="R2622">
        <v>0</v>
      </c>
      <c r="S2622">
        <v>0</v>
      </c>
      <c r="U2622">
        <v>0</v>
      </c>
      <c r="V2622">
        <v>0</v>
      </c>
      <c r="W2622" t="s">
        <v>20</v>
      </c>
      <c r="Y2622" t="s">
        <v>1225</v>
      </c>
      <c r="Z2622">
        <v>371</v>
      </c>
      <c r="AA2622">
        <v>988</v>
      </c>
      <c r="AB2622">
        <v>151</v>
      </c>
      <c r="AC2622" t="s">
        <v>20</v>
      </c>
      <c r="AD2622">
        <v>50</v>
      </c>
      <c r="AE2622">
        <v>13</v>
      </c>
      <c r="AF2622">
        <v>63</v>
      </c>
      <c r="AG2622" t="s">
        <v>20</v>
      </c>
      <c r="AH2622">
        <v>0</v>
      </c>
      <c r="AI2622">
        <v>0</v>
      </c>
      <c r="AK2622">
        <v>1</v>
      </c>
      <c r="AL2622">
        <v>0</v>
      </c>
      <c r="AM2622">
        <v>1</v>
      </c>
      <c r="AN2622">
        <v>2</v>
      </c>
      <c r="AO2622">
        <v>0</v>
      </c>
      <c r="AQ2622">
        <v>1</v>
      </c>
      <c r="AR2622">
        <v>2</v>
      </c>
      <c r="AS2622">
        <v>1</v>
      </c>
      <c r="AT2622">
        <v>1</v>
      </c>
      <c r="AU2622">
        <v>2</v>
      </c>
      <c r="AV2622">
        <v>0</v>
      </c>
      <c r="AW2622" t="s">
        <v>1382</v>
      </c>
      <c r="AX2622" t="s">
        <v>1382</v>
      </c>
      <c r="BA2622" s="14" t="s">
        <v>2770</v>
      </c>
      <c r="BB2622" s="6" t="s">
        <v>1508</v>
      </c>
      <c r="BG2622" s="9"/>
      <c r="BI2622" t="s">
        <v>3146</v>
      </c>
    </row>
    <row r="2623" spans="1:61" x14ac:dyDescent="0.25">
      <c r="A2623" s="51" t="s">
        <v>658</v>
      </c>
      <c r="B2623" s="9" t="s">
        <v>787</v>
      </c>
      <c r="C2623" s="9" t="str">
        <f>VLOOKUP(Tabelle1[[#This Row],[bank_name]],list_all_banks!$B$1:$C$691,2,FALSE)</f>
        <v>FR662042449</v>
      </c>
      <c r="D2623" s="6" t="s">
        <v>789</v>
      </c>
      <c r="E2623" s="42" t="str">
        <f t="shared" si="41"/>
        <v>31.12.2015</v>
      </c>
      <c r="F2623" s="9">
        <v>2015</v>
      </c>
      <c r="G2623" s="9">
        <v>1</v>
      </c>
      <c r="H2623" s="9">
        <v>1</v>
      </c>
      <c r="I2623" s="9" t="s">
        <v>1382</v>
      </c>
      <c r="J2623" s="9">
        <v>2</v>
      </c>
      <c r="K2623" s="9" t="s">
        <v>1366</v>
      </c>
      <c r="L2623" s="9">
        <v>0</v>
      </c>
      <c r="M2623" s="9" t="s">
        <v>14</v>
      </c>
      <c r="N2623" s="9" t="s">
        <v>19</v>
      </c>
      <c r="P2623" s="9">
        <v>1</v>
      </c>
      <c r="Q2623" s="9">
        <v>0</v>
      </c>
      <c r="R2623" s="9">
        <v>0</v>
      </c>
      <c r="S2623" s="9">
        <v>0</v>
      </c>
      <c r="U2623" s="9">
        <v>0</v>
      </c>
      <c r="V2623" s="9">
        <v>0</v>
      </c>
      <c r="W2623" s="9" t="s">
        <v>20</v>
      </c>
      <c r="Y2623" s="9" t="s">
        <v>1278</v>
      </c>
      <c r="Z2623" s="9">
        <v>642</v>
      </c>
      <c r="AA2623" s="9">
        <v>8725</v>
      </c>
      <c r="AB2623" s="9">
        <v>15</v>
      </c>
      <c r="AC2623" s="9" t="s">
        <v>20</v>
      </c>
      <c r="AD2623" s="9">
        <v>15</v>
      </c>
      <c r="AE2623" s="9">
        <v>-8</v>
      </c>
      <c r="AF2623" s="9">
        <v>7</v>
      </c>
      <c r="AG2623" s="9" t="s">
        <v>20</v>
      </c>
      <c r="AH2623" s="9">
        <v>0</v>
      </c>
      <c r="AI2623" s="9">
        <v>0</v>
      </c>
      <c r="AK2623" s="9">
        <v>1</v>
      </c>
      <c r="AL2623" s="9">
        <v>0</v>
      </c>
      <c r="AM2623" s="9">
        <v>1</v>
      </c>
      <c r="AN2623" s="9">
        <v>2</v>
      </c>
      <c r="AO2623" s="9">
        <v>0</v>
      </c>
      <c r="AQ2623" s="9">
        <v>1</v>
      </c>
      <c r="AR2623" s="9">
        <v>2</v>
      </c>
      <c r="AS2623" s="9">
        <v>1</v>
      </c>
      <c r="AT2623" s="9">
        <v>1</v>
      </c>
      <c r="AU2623" s="9">
        <v>2</v>
      </c>
      <c r="AV2623" s="9">
        <v>0</v>
      </c>
      <c r="AW2623" s="9" t="s">
        <v>1382</v>
      </c>
      <c r="AX2623" s="9" t="s">
        <v>1382</v>
      </c>
      <c r="BA2623" s="63" t="s">
        <v>2770</v>
      </c>
      <c r="BB2623" s="6" t="s">
        <v>1508</v>
      </c>
      <c r="BG2623" s="9"/>
      <c r="BI2623" t="s">
        <v>3146</v>
      </c>
    </row>
    <row r="2624" spans="1:61" x14ac:dyDescent="0.25">
      <c r="A2624" s="51" t="s">
        <v>658</v>
      </c>
      <c r="B2624" s="9" t="s">
        <v>787</v>
      </c>
      <c r="C2624" s="9" t="str">
        <f>VLOOKUP(Tabelle1[[#This Row],[bank_name]],list_all_banks!$B$1:$C$691,2,FALSE)</f>
        <v>FR662042449</v>
      </c>
      <c r="D2624" s="6" t="s">
        <v>789</v>
      </c>
      <c r="E2624" s="42" t="str">
        <f t="shared" si="41"/>
        <v>31.12.2015</v>
      </c>
      <c r="F2624" s="9">
        <v>2015</v>
      </c>
      <c r="G2624" s="9">
        <v>1</v>
      </c>
      <c r="H2624" s="9">
        <v>1</v>
      </c>
      <c r="I2624" s="9" t="s">
        <v>1382</v>
      </c>
      <c r="J2624" s="9">
        <v>2</v>
      </c>
      <c r="K2624" s="9" t="s">
        <v>1366</v>
      </c>
      <c r="L2624" s="9">
        <v>0</v>
      </c>
      <c r="M2624" s="9" t="s">
        <v>14</v>
      </c>
      <c r="N2624" s="9" t="s">
        <v>19</v>
      </c>
      <c r="P2624" s="9">
        <v>1</v>
      </c>
      <c r="Q2624" s="9">
        <v>0</v>
      </c>
      <c r="R2624" s="9">
        <v>0</v>
      </c>
      <c r="S2624" s="9">
        <v>0</v>
      </c>
      <c r="U2624" s="9">
        <v>0</v>
      </c>
      <c r="V2624" s="9">
        <v>0</v>
      </c>
      <c r="W2624" s="9" t="s">
        <v>20</v>
      </c>
      <c r="Y2624" s="9" t="s">
        <v>1289</v>
      </c>
      <c r="Z2624" s="9">
        <v>158</v>
      </c>
      <c r="AA2624" s="9">
        <v>1749</v>
      </c>
      <c r="AB2624" s="9">
        <v>76</v>
      </c>
      <c r="AC2624" s="9" t="s">
        <v>20</v>
      </c>
      <c r="AD2624" s="9">
        <v>22</v>
      </c>
      <c r="AE2624" s="9">
        <v>-3</v>
      </c>
      <c r="AF2624" s="9">
        <v>19</v>
      </c>
      <c r="AG2624" s="9" t="s">
        <v>20</v>
      </c>
      <c r="AH2624" s="9">
        <v>0</v>
      </c>
      <c r="AI2624" s="9">
        <v>0</v>
      </c>
      <c r="AK2624" s="9">
        <v>1</v>
      </c>
      <c r="AL2624" s="9">
        <v>0</v>
      </c>
      <c r="AM2624" s="9">
        <v>1</v>
      </c>
      <c r="AN2624" s="9">
        <v>2</v>
      </c>
      <c r="AO2624" s="9">
        <v>0</v>
      </c>
      <c r="AQ2624" s="9">
        <v>1</v>
      </c>
      <c r="AR2624" s="9">
        <v>2</v>
      </c>
      <c r="AS2624" s="9">
        <v>1</v>
      </c>
      <c r="AT2624" s="9">
        <v>1</v>
      </c>
      <c r="AU2624" s="9">
        <v>2</v>
      </c>
      <c r="AV2624" s="9">
        <v>0</v>
      </c>
      <c r="AW2624" s="9" t="s">
        <v>1382</v>
      </c>
      <c r="AX2624" s="9" t="s">
        <v>1382</v>
      </c>
      <c r="BA2624" s="63" t="s">
        <v>2770</v>
      </c>
      <c r="BB2624" s="6" t="s">
        <v>1508</v>
      </c>
      <c r="BC2624" s="9"/>
      <c r="BD2624" s="9"/>
      <c r="BE2624" s="9"/>
      <c r="BF2624" s="9"/>
      <c r="BG2624" s="9"/>
      <c r="BI2624" t="s">
        <v>3146</v>
      </c>
    </row>
    <row r="2625" spans="1:61" x14ac:dyDescent="0.25">
      <c r="A2625" s="23" t="s">
        <v>658</v>
      </c>
      <c r="B2625" t="s">
        <v>787</v>
      </c>
      <c r="C2625" t="str">
        <f>VLOOKUP(Tabelle1[[#This Row],[bank_name]],list_all_banks!$B$1:$C$691,2,FALSE)</f>
        <v>FR662042449</v>
      </c>
      <c r="D2625" s="6" t="s">
        <v>789</v>
      </c>
      <c r="E2625" s="42" t="str">
        <f t="shared" si="41"/>
        <v>31.12.2015</v>
      </c>
      <c r="F2625">
        <v>2015</v>
      </c>
      <c r="G2625">
        <v>1</v>
      </c>
      <c r="H2625">
        <v>1</v>
      </c>
      <c r="I2625" t="s">
        <v>1382</v>
      </c>
      <c r="J2625">
        <v>2</v>
      </c>
      <c r="K2625" t="s">
        <v>1366</v>
      </c>
      <c r="L2625">
        <v>0</v>
      </c>
      <c r="M2625" t="s">
        <v>14</v>
      </c>
      <c r="N2625" t="s">
        <v>19</v>
      </c>
      <c r="P2625">
        <v>1</v>
      </c>
      <c r="Q2625">
        <v>0</v>
      </c>
      <c r="R2625">
        <v>0</v>
      </c>
      <c r="S2625">
        <v>0</v>
      </c>
      <c r="U2625">
        <v>0</v>
      </c>
      <c r="V2625">
        <v>0</v>
      </c>
      <c r="W2625" t="s">
        <v>20</v>
      </c>
      <c r="Y2625" t="s">
        <v>293</v>
      </c>
      <c r="Z2625">
        <v>128</v>
      </c>
      <c r="AA2625">
        <v>629</v>
      </c>
      <c r="AB2625">
        <v>70</v>
      </c>
      <c r="AC2625" t="s">
        <v>20</v>
      </c>
      <c r="AD2625">
        <v>13</v>
      </c>
      <c r="AE2625">
        <v>0</v>
      </c>
      <c r="AF2625">
        <v>13</v>
      </c>
      <c r="AG2625" t="s">
        <v>20</v>
      </c>
      <c r="AH2625">
        <v>0</v>
      </c>
      <c r="AI2625">
        <v>0</v>
      </c>
      <c r="AK2625">
        <v>1</v>
      </c>
      <c r="AL2625">
        <v>0</v>
      </c>
      <c r="AM2625">
        <v>1</v>
      </c>
      <c r="AN2625">
        <v>2</v>
      </c>
      <c r="AO2625">
        <v>0</v>
      </c>
      <c r="AQ2625">
        <v>1</v>
      </c>
      <c r="AR2625">
        <v>2</v>
      </c>
      <c r="AS2625">
        <v>1</v>
      </c>
      <c r="AT2625">
        <v>1</v>
      </c>
      <c r="AU2625">
        <v>2</v>
      </c>
      <c r="AV2625">
        <v>0</v>
      </c>
      <c r="AW2625" t="s">
        <v>1382</v>
      </c>
      <c r="AX2625" t="s">
        <v>1382</v>
      </c>
      <c r="BA2625" s="14" t="s">
        <v>2770</v>
      </c>
      <c r="BB2625" s="6" t="s">
        <v>1508</v>
      </c>
      <c r="BG2625" s="9"/>
      <c r="BI2625" t="s">
        <v>3146</v>
      </c>
    </row>
    <row r="2626" spans="1:61" x14ac:dyDescent="0.25">
      <c r="A2626" s="23" t="s">
        <v>658</v>
      </c>
      <c r="B2626" t="s">
        <v>787</v>
      </c>
      <c r="C2626" t="str">
        <f>VLOOKUP(Tabelle1[[#This Row],[bank_name]],list_all_banks!$B$1:$C$691,2,FALSE)</f>
        <v>FR662042449</v>
      </c>
      <c r="D2626" s="6" t="s">
        <v>789</v>
      </c>
      <c r="E2626" s="42" t="str">
        <f t="shared" si="41"/>
        <v>31.12.2015</v>
      </c>
      <c r="F2626">
        <v>2015</v>
      </c>
      <c r="G2626">
        <v>1</v>
      </c>
      <c r="H2626">
        <v>1</v>
      </c>
      <c r="I2626" t="s">
        <v>1382</v>
      </c>
      <c r="J2626">
        <v>2</v>
      </c>
      <c r="K2626" t="s">
        <v>1366</v>
      </c>
      <c r="L2626">
        <v>0</v>
      </c>
      <c r="M2626" t="s">
        <v>14</v>
      </c>
      <c r="N2626" t="s">
        <v>19</v>
      </c>
      <c r="P2626">
        <v>1</v>
      </c>
      <c r="Q2626">
        <v>0</v>
      </c>
      <c r="R2626">
        <v>0</v>
      </c>
      <c r="S2626">
        <v>0</v>
      </c>
      <c r="U2626">
        <v>0</v>
      </c>
      <c r="V2626">
        <v>0</v>
      </c>
      <c r="W2626" t="s">
        <v>20</v>
      </c>
      <c r="Y2626" t="s">
        <v>1324</v>
      </c>
      <c r="Z2626">
        <v>51</v>
      </c>
      <c r="AA2626">
        <v>703</v>
      </c>
      <c r="AB2626">
        <v>13</v>
      </c>
      <c r="AC2626" t="s">
        <v>20</v>
      </c>
      <c r="AD2626">
        <v>3</v>
      </c>
      <c r="AE2626">
        <v>0</v>
      </c>
      <c r="AF2626">
        <v>3</v>
      </c>
      <c r="AG2626" t="s">
        <v>20</v>
      </c>
      <c r="AH2626">
        <v>0</v>
      </c>
      <c r="AI2626">
        <v>0</v>
      </c>
      <c r="AK2626">
        <v>1</v>
      </c>
      <c r="AL2626">
        <v>0</v>
      </c>
      <c r="AM2626">
        <v>1</v>
      </c>
      <c r="AN2626">
        <v>2</v>
      </c>
      <c r="AO2626">
        <v>0</v>
      </c>
      <c r="AQ2626">
        <v>1</v>
      </c>
      <c r="AR2626">
        <v>2</v>
      </c>
      <c r="AS2626">
        <v>1</v>
      </c>
      <c r="AT2626">
        <v>1</v>
      </c>
      <c r="AU2626">
        <v>2</v>
      </c>
      <c r="AV2626">
        <v>0</v>
      </c>
      <c r="AW2626" t="s">
        <v>1382</v>
      </c>
      <c r="AX2626" t="s">
        <v>1382</v>
      </c>
      <c r="BA2626" s="14" t="s">
        <v>2770</v>
      </c>
      <c r="BB2626" s="6" t="s">
        <v>1508</v>
      </c>
      <c r="BG2626" s="9"/>
      <c r="BI2626" t="s">
        <v>3146</v>
      </c>
    </row>
    <row r="2627" spans="1:61" x14ac:dyDescent="0.25">
      <c r="A2627" s="51" t="s">
        <v>658</v>
      </c>
      <c r="B2627" s="9" t="s">
        <v>787</v>
      </c>
      <c r="C2627" s="9" t="str">
        <f>VLOOKUP(Tabelle1[[#This Row],[bank_name]],list_all_banks!$B$1:$C$691,2,FALSE)</f>
        <v>FR662042449</v>
      </c>
      <c r="D2627" s="6" t="s">
        <v>789</v>
      </c>
      <c r="E2627" s="42" t="str">
        <f t="shared" si="41"/>
        <v>31.12.2015</v>
      </c>
      <c r="F2627" s="9">
        <v>2015</v>
      </c>
      <c r="G2627" s="9">
        <v>1</v>
      </c>
      <c r="H2627" s="9">
        <v>1</v>
      </c>
      <c r="I2627" s="9" t="s">
        <v>1382</v>
      </c>
      <c r="J2627" s="9">
        <v>2</v>
      </c>
      <c r="K2627" s="9" t="s">
        <v>1366</v>
      </c>
      <c r="L2627" s="9">
        <v>0</v>
      </c>
      <c r="M2627" s="9" t="s">
        <v>14</v>
      </c>
      <c r="N2627" s="9" t="s">
        <v>19</v>
      </c>
      <c r="P2627" s="9">
        <v>1</v>
      </c>
      <c r="Q2627" s="9">
        <v>0</v>
      </c>
      <c r="R2627" s="9">
        <v>0</v>
      </c>
      <c r="S2627" s="9">
        <v>0</v>
      </c>
      <c r="U2627" s="9">
        <v>0</v>
      </c>
      <c r="V2627" s="9">
        <v>0</v>
      </c>
      <c r="W2627" s="9" t="s">
        <v>20</v>
      </c>
      <c r="Y2627" s="9" t="s">
        <v>1363</v>
      </c>
      <c r="Z2627" s="9">
        <v>28</v>
      </c>
      <c r="AA2627" s="9">
        <v>170</v>
      </c>
      <c r="AB2627" s="9">
        <v>9</v>
      </c>
      <c r="AC2627" s="9" t="s">
        <v>20</v>
      </c>
      <c r="AD2627" s="9">
        <v>4</v>
      </c>
      <c r="AE2627" s="9">
        <v>-2</v>
      </c>
      <c r="AF2627" s="9">
        <v>2</v>
      </c>
      <c r="AG2627" s="9" t="s">
        <v>20</v>
      </c>
      <c r="AH2627" s="9">
        <v>0</v>
      </c>
      <c r="AI2627" s="9">
        <v>0</v>
      </c>
      <c r="AK2627" s="9">
        <v>1</v>
      </c>
      <c r="AL2627" s="9">
        <v>0</v>
      </c>
      <c r="AM2627" s="9">
        <v>1</v>
      </c>
      <c r="AN2627" s="9">
        <v>2</v>
      </c>
      <c r="AO2627" s="9">
        <v>0</v>
      </c>
      <c r="AQ2627" s="9">
        <v>1</v>
      </c>
      <c r="AR2627" s="9">
        <v>2</v>
      </c>
      <c r="AS2627" s="9">
        <v>1</v>
      </c>
      <c r="AT2627" s="9">
        <v>1</v>
      </c>
      <c r="AU2627" s="9">
        <v>2</v>
      </c>
      <c r="AV2627" s="9">
        <v>0</v>
      </c>
      <c r="AW2627" s="9" t="s">
        <v>1382</v>
      </c>
      <c r="AX2627" s="9" t="s">
        <v>1382</v>
      </c>
      <c r="BA2627" s="63" t="s">
        <v>2770</v>
      </c>
      <c r="BB2627" s="6" t="s">
        <v>1508</v>
      </c>
      <c r="BC2627" s="9"/>
      <c r="BD2627" s="9"/>
      <c r="BE2627" s="9"/>
      <c r="BF2627" s="9"/>
      <c r="BG2627" s="9"/>
      <c r="BI2627" t="s">
        <v>3146</v>
      </c>
    </row>
    <row r="2628" spans="1:61" x14ac:dyDescent="0.25">
      <c r="A2628" s="23" t="s">
        <v>658</v>
      </c>
      <c r="B2628" t="s">
        <v>787</v>
      </c>
      <c r="C2628" t="str">
        <f>VLOOKUP(Tabelle1[[#This Row],[bank_name]],list_all_banks!$B$1:$C$691,2,FALSE)</f>
        <v>FR662042449</v>
      </c>
      <c r="D2628" s="6" t="s">
        <v>789</v>
      </c>
      <c r="E2628" s="42" t="str">
        <f t="shared" si="41"/>
        <v>31.12.2015</v>
      </c>
      <c r="F2628">
        <v>2015</v>
      </c>
      <c r="G2628">
        <v>1</v>
      </c>
      <c r="H2628">
        <v>1</v>
      </c>
      <c r="I2628" t="s">
        <v>1382</v>
      </c>
      <c r="J2628">
        <v>2</v>
      </c>
      <c r="K2628" t="s">
        <v>1366</v>
      </c>
      <c r="L2628">
        <v>0</v>
      </c>
      <c r="M2628" t="s">
        <v>14</v>
      </c>
      <c r="N2628" t="s">
        <v>19</v>
      </c>
      <c r="P2628">
        <v>1</v>
      </c>
      <c r="Q2628">
        <v>0</v>
      </c>
      <c r="R2628">
        <v>0</v>
      </c>
      <c r="S2628">
        <v>0</v>
      </c>
      <c r="U2628">
        <v>0</v>
      </c>
      <c r="V2628">
        <v>0</v>
      </c>
      <c r="W2628" t="s">
        <v>20</v>
      </c>
      <c r="Y2628" t="s">
        <v>1327</v>
      </c>
      <c r="Z2628">
        <v>17</v>
      </c>
      <c r="AA2628">
        <v>153</v>
      </c>
      <c r="AB2628">
        <v>-3</v>
      </c>
      <c r="AC2628" t="s">
        <v>20</v>
      </c>
      <c r="AD2628">
        <v>0</v>
      </c>
      <c r="AE2628">
        <v>1</v>
      </c>
      <c r="AF2628">
        <v>1</v>
      </c>
      <c r="AG2628" t="s">
        <v>20</v>
      </c>
      <c r="AH2628">
        <v>0</v>
      </c>
      <c r="AI2628">
        <v>0</v>
      </c>
      <c r="AK2628">
        <v>1</v>
      </c>
      <c r="AL2628">
        <v>0</v>
      </c>
      <c r="AM2628">
        <v>1</v>
      </c>
      <c r="AN2628">
        <v>2</v>
      </c>
      <c r="AO2628">
        <v>0</v>
      </c>
      <c r="AQ2628">
        <v>1</v>
      </c>
      <c r="AR2628">
        <v>2</v>
      </c>
      <c r="AS2628">
        <v>1</v>
      </c>
      <c r="AT2628">
        <v>1</v>
      </c>
      <c r="AU2628">
        <v>2</v>
      </c>
      <c r="AV2628">
        <v>0</v>
      </c>
      <c r="AW2628" t="s">
        <v>1382</v>
      </c>
      <c r="AX2628" t="s">
        <v>1382</v>
      </c>
      <c r="BA2628" s="14" t="s">
        <v>2770</v>
      </c>
      <c r="BB2628" s="6" t="s">
        <v>1508</v>
      </c>
      <c r="BG2628" s="9"/>
      <c r="BI2628" t="s">
        <v>3146</v>
      </c>
    </row>
    <row r="2629" spans="1:61" x14ac:dyDescent="0.25">
      <c r="A2629" s="23" t="s">
        <v>658</v>
      </c>
      <c r="B2629" t="s">
        <v>787</v>
      </c>
      <c r="C2629" t="str">
        <f>VLOOKUP(Tabelle1[[#This Row],[bank_name]],list_all_banks!$B$1:$C$691,2,FALSE)</f>
        <v>FR662042449</v>
      </c>
      <c r="D2629" s="6" t="s">
        <v>789</v>
      </c>
      <c r="E2629" s="42" t="str">
        <f t="shared" si="41"/>
        <v>31.12.2015</v>
      </c>
      <c r="F2629">
        <v>2015</v>
      </c>
      <c r="G2629">
        <v>1</v>
      </c>
      <c r="H2629">
        <v>1</v>
      </c>
      <c r="I2629" t="s">
        <v>1382</v>
      </c>
      <c r="J2629">
        <v>2</v>
      </c>
      <c r="K2629" t="s">
        <v>1366</v>
      </c>
      <c r="L2629">
        <v>0</v>
      </c>
      <c r="M2629" t="s">
        <v>14</v>
      </c>
      <c r="N2629" t="s">
        <v>19</v>
      </c>
      <c r="P2629">
        <v>1</v>
      </c>
      <c r="Q2629">
        <v>0</v>
      </c>
      <c r="R2629">
        <v>0</v>
      </c>
      <c r="S2629">
        <v>0</v>
      </c>
      <c r="U2629">
        <v>0</v>
      </c>
      <c r="V2629">
        <v>0</v>
      </c>
      <c r="W2629" t="s">
        <v>20</v>
      </c>
      <c r="Y2629" t="s">
        <v>1706</v>
      </c>
      <c r="Z2629">
        <v>7</v>
      </c>
      <c r="AA2629">
        <v>15</v>
      </c>
      <c r="AB2629">
        <v>0</v>
      </c>
      <c r="AC2629" t="s">
        <v>20</v>
      </c>
      <c r="AD2629">
        <v>0</v>
      </c>
      <c r="AE2629">
        <v>0</v>
      </c>
      <c r="AF2629">
        <v>0</v>
      </c>
      <c r="AG2629" t="s">
        <v>20</v>
      </c>
      <c r="AH2629">
        <v>0</v>
      </c>
      <c r="AI2629">
        <v>0</v>
      </c>
      <c r="AK2629">
        <v>1</v>
      </c>
      <c r="AL2629">
        <v>0</v>
      </c>
      <c r="AM2629">
        <v>1</v>
      </c>
      <c r="AN2629">
        <v>2</v>
      </c>
      <c r="AO2629">
        <v>0</v>
      </c>
      <c r="AQ2629">
        <v>1</v>
      </c>
      <c r="AR2629">
        <v>2</v>
      </c>
      <c r="AS2629">
        <v>1</v>
      </c>
      <c r="AT2629">
        <v>1</v>
      </c>
      <c r="AU2629">
        <v>2</v>
      </c>
      <c r="AV2629">
        <v>0</v>
      </c>
      <c r="AW2629" t="s">
        <v>1382</v>
      </c>
      <c r="AX2629" t="s">
        <v>1382</v>
      </c>
      <c r="BA2629" s="14" t="s">
        <v>2770</v>
      </c>
      <c r="BB2629" s="6" t="s">
        <v>1508</v>
      </c>
      <c r="BG2629" s="9"/>
      <c r="BI2629" t="s">
        <v>3146</v>
      </c>
    </row>
    <row r="2630" spans="1:61" x14ac:dyDescent="0.25">
      <c r="A2630" s="51" t="s">
        <v>658</v>
      </c>
      <c r="B2630" s="9" t="s">
        <v>787</v>
      </c>
      <c r="C2630" s="9" t="str">
        <f>VLOOKUP(Tabelle1[[#This Row],[bank_name]],list_all_banks!$B$1:$C$691,2,FALSE)</f>
        <v>FR662042449</v>
      </c>
      <c r="D2630" s="6" t="s">
        <v>789</v>
      </c>
      <c r="E2630" s="42" t="str">
        <f t="shared" si="41"/>
        <v>31.12.2015</v>
      </c>
      <c r="F2630" s="9">
        <v>2015</v>
      </c>
      <c r="G2630" s="9">
        <v>1</v>
      </c>
      <c r="H2630" s="9">
        <v>1</v>
      </c>
      <c r="I2630" s="9" t="s">
        <v>1382</v>
      </c>
      <c r="J2630" s="9">
        <v>2</v>
      </c>
      <c r="K2630" s="9" t="s">
        <v>1366</v>
      </c>
      <c r="L2630" s="9">
        <v>0</v>
      </c>
      <c r="M2630" s="9" t="s">
        <v>14</v>
      </c>
      <c r="N2630" s="9" t="s">
        <v>19</v>
      </c>
      <c r="P2630" s="9">
        <v>1</v>
      </c>
      <c r="Q2630" s="9">
        <v>0</v>
      </c>
      <c r="R2630" s="9">
        <v>0</v>
      </c>
      <c r="S2630" s="9">
        <v>0</v>
      </c>
      <c r="U2630" s="9">
        <v>0</v>
      </c>
      <c r="V2630" s="9">
        <v>0</v>
      </c>
      <c r="W2630" s="9" t="s">
        <v>20</v>
      </c>
      <c r="Y2630" s="9" t="s">
        <v>1681</v>
      </c>
      <c r="Z2630" s="9">
        <v>49</v>
      </c>
      <c r="AA2630" s="9">
        <v>221</v>
      </c>
      <c r="AB2630" s="9">
        <v>22</v>
      </c>
      <c r="AC2630" s="9" t="s">
        <v>20</v>
      </c>
      <c r="AD2630" s="9">
        <v>0</v>
      </c>
      <c r="AE2630" s="9">
        <v>0</v>
      </c>
      <c r="AF2630" s="9">
        <v>0</v>
      </c>
      <c r="AG2630" s="9" t="s">
        <v>20</v>
      </c>
      <c r="AH2630" s="9">
        <v>0</v>
      </c>
      <c r="AI2630" s="9">
        <v>0</v>
      </c>
      <c r="AK2630" s="9">
        <v>1</v>
      </c>
      <c r="AL2630" s="9">
        <v>0</v>
      </c>
      <c r="AM2630" s="9">
        <v>1</v>
      </c>
      <c r="AN2630" s="9">
        <v>2</v>
      </c>
      <c r="AO2630" s="9">
        <v>0</v>
      </c>
      <c r="AQ2630" s="9">
        <v>1</v>
      </c>
      <c r="AR2630" s="9">
        <v>2</v>
      </c>
      <c r="AS2630" s="9">
        <v>1</v>
      </c>
      <c r="AT2630" s="9">
        <v>1</v>
      </c>
      <c r="AU2630" s="9">
        <v>2</v>
      </c>
      <c r="AV2630" s="9">
        <v>0</v>
      </c>
      <c r="AW2630" s="9" t="s">
        <v>1382</v>
      </c>
      <c r="AX2630" s="9" t="s">
        <v>1382</v>
      </c>
      <c r="BA2630" s="63" t="s">
        <v>2770</v>
      </c>
      <c r="BB2630" s="6" t="s">
        <v>1508</v>
      </c>
      <c r="BG2630" s="9"/>
      <c r="BI2630" t="s">
        <v>3146</v>
      </c>
    </row>
    <row r="2631" spans="1:61" x14ac:dyDescent="0.25">
      <c r="A2631" s="23" t="s">
        <v>658</v>
      </c>
      <c r="B2631" t="s">
        <v>787</v>
      </c>
      <c r="C2631" t="str">
        <f>VLOOKUP(Tabelle1[[#This Row],[bank_name]],list_all_banks!$B$1:$C$691,2,FALSE)</f>
        <v>FR662042449</v>
      </c>
      <c r="D2631" s="6" t="s">
        <v>789</v>
      </c>
      <c r="E2631" s="42" t="str">
        <f t="shared" si="41"/>
        <v>31.12.2015</v>
      </c>
      <c r="F2631">
        <v>2015</v>
      </c>
      <c r="G2631">
        <v>1</v>
      </c>
      <c r="H2631">
        <v>1</v>
      </c>
      <c r="I2631" t="s">
        <v>1382</v>
      </c>
      <c r="J2631">
        <v>2</v>
      </c>
      <c r="K2631" t="s">
        <v>1366</v>
      </c>
      <c r="L2631">
        <v>0</v>
      </c>
      <c r="M2631" t="s">
        <v>14</v>
      </c>
      <c r="N2631" t="s">
        <v>19</v>
      </c>
      <c r="P2631">
        <v>1</v>
      </c>
      <c r="Q2631">
        <v>0</v>
      </c>
      <c r="R2631">
        <v>0</v>
      </c>
      <c r="S2631">
        <v>0</v>
      </c>
      <c r="U2631">
        <v>0</v>
      </c>
      <c r="V2631">
        <v>0</v>
      </c>
      <c r="W2631" t="s">
        <v>20</v>
      </c>
      <c r="Y2631" t="s">
        <v>1658</v>
      </c>
      <c r="Z2631">
        <v>63</v>
      </c>
      <c r="AA2631">
        <v>201</v>
      </c>
      <c r="AB2631">
        <v>23</v>
      </c>
      <c r="AC2631" t="s">
        <v>20</v>
      </c>
      <c r="AD2631">
        <v>0</v>
      </c>
      <c r="AE2631">
        <v>-1</v>
      </c>
      <c r="AF2631">
        <v>-1</v>
      </c>
      <c r="AG2631" t="s">
        <v>20</v>
      </c>
      <c r="AH2631">
        <v>0</v>
      </c>
      <c r="AI2631">
        <v>0</v>
      </c>
      <c r="AK2631">
        <v>1</v>
      </c>
      <c r="AL2631">
        <v>0</v>
      </c>
      <c r="AM2631">
        <v>1</v>
      </c>
      <c r="AN2631">
        <v>2</v>
      </c>
      <c r="AO2631">
        <v>0</v>
      </c>
      <c r="AQ2631">
        <v>1</v>
      </c>
      <c r="AR2631">
        <v>2</v>
      </c>
      <c r="AS2631">
        <v>1</v>
      </c>
      <c r="AT2631">
        <v>1</v>
      </c>
      <c r="AU2631">
        <v>2</v>
      </c>
      <c r="AV2631">
        <v>0</v>
      </c>
      <c r="AW2631" t="s">
        <v>1382</v>
      </c>
      <c r="AX2631" t="s">
        <v>1382</v>
      </c>
      <c r="BA2631" s="14" t="s">
        <v>2770</v>
      </c>
      <c r="BB2631" s="6" t="s">
        <v>1508</v>
      </c>
      <c r="BG2631" s="9"/>
      <c r="BI2631" t="s">
        <v>3146</v>
      </c>
    </row>
    <row r="2632" spans="1:61" x14ac:dyDescent="0.25">
      <c r="A2632" s="23" t="s">
        <v>658</v>
      </c>
      <c r="B2632" t="s">
        <v>787</v>
      </c>
      <c r="C2632" t="str">
        <f>VLOOKUP(Tabelle1[[#This Row],[bank_name]],list_all_banks!$B$1:$C$691,2,FALSE)</f>
        <v>FR662042449</v>
      </c>
      <c r="D2632" s="6" t="s">
        <v>789</v>
      </c>
      <c r="E2632" s="42" t="str">
        <f t="shared" si="41"/>
        <v>31.12.2015</v>
      </c>
      <c r="F2632">
        <v>2015</v>
      </c>
      <c r="G2632">
        <v>1</v>
      </c>
      <c r="H2632">
        <v>1</v>
      </c>
      <c r="I2632" t="s">
        <v>1382</v>
      </c>
      <c r="J2632">
        <v>2</v>
      </c>
      <c r="K2632" t="s">
        <v>1366</v>
      </c>
      <c r="L2632">
        <v>0</v>
      </c>
      <c r="M2632" t="s">
        <v>14</v>
      </c>
      <c r="N2632" t="s">
        <v>19</v>
      </c>
      <c r="P2632">
        <v>1</v>
      </c>
      <c r="Q2632">
        <v>0</v>
      </c>
      <c r="R2632">
        <v>0</v>
      </c>
      <c r="S2632">
        <v>0</v>
      </c>
      <c r="U2632">
        <v>0</v>
      </c>
      <c r="V2632">
        <v>0</v>
      </c>
      <c r="W2632" t="s">
        <v>20</v>
      </c>
      <c r="Y2632" t="s">
        <v>1672</v>
      </c>
      <c r="Z2632">
        <v>27</v>
      </c>
      <c r="AA2632">
        <v>87</v>
      </c>
      <c r="AB2632">
        <v>-1</v>
      </c>
      <c r="AC2632" t="s">
        <v>20</v>
      </c>
      <c r="AD2632">
        <v>2</v>
      </c>
      <c r="AE2632">
        <v>-1</v>
      </c>
      <c r="AF2632">
        <v>1</v>
      </c>
      <c r="AG2632" t="s">
        <v>20</v>
      </c>
      <c r="AH2632">
        <v>0</v>
      </c>
      <c r="AI2632">
        <v>0</v>
      </c>
      <c r="AK2632">
        <v>1</v>
      </c>
      <c r="AL2632">
        <v>0</v>
      </c>
      <c r="AM2632">
        <v>1</v>
      </c>
      <c r="AN2632">
        <v>2</v>
      </c>
      <c r="AO2632">
        <v>0</v>
      </c>
      <c r="AQ2632">
        <v>1</v>
      </c>
      <c r="AR2632">
        <v>2</v>
      </c>
      <c r="AS2632">
        <v>1</v>
      </c>
      <c r="AT2632">
        <v>1</v>
      </c>
      <c r="AU2632">
        <v>2</v>
      </c>
      <c r="AV2632">
        <v>0</v>
      </c>
      <c r="AW2632" t="s">
        <v>1382</v>
      </c>
      <c r="AX2632" t="s">
        <v>1382</v>
      </c>
      <c r="BA2632" s="14" t="s">
        <v>2770</v>
      </c>
      <c r="BB2632" s="6" t="s">
        <v>1508</v>
      </c>
      <c r="BG2632" s="9"/>
      <c r="BI2632" t="s">
        <v>3146</v>
      </c>
    </row>
    <row r="2633" spans="1:61" x14ac:dyDescent="0.25">
      <c r="A2633" s="23" t="s">
        <v>658</v>
      </c>
      <c r="B2633" t="s">
        <v>787</v>
      </c>
      <c r="C2633" t="str">
        <f>VLOOKUP(Tabelle1[[#This Row],[bank_name]],list_all_banks!$B$1:$C$691,2,FALSE)</f>
        <v>FR662042449</v>
      </c>
      <c r="D2633" s="6" t="s">
        <v>789</v>
      </c>
      <c r="E2633" s="42" t="str">
        <f t="shared" si="41"/>
        <v>31.12.2015</v>
      </c>
      <c r="F2633">
        <v>2015</v>
      </c>
      <c r="G2633">
        <v>1</v>
      </c>
      <c r="H2633">
        <v>1</v>
      </c>
      <c r="I2633" t="s">
        <v>1382</v>
      </c>
      <c r="J2633">
        <v>2</v>
      </c>
      <c r="K2633" t="s">
        <v>1366</v>
      </c>
      <c r="L2633">
        <v>0</v>
      </c>
      <c r="M2633" t="s">
        <v>14</v>
      </c>
      <c r="N2633" t="s">
        <v>19</v>
      </c>
      <c r="P2633">
        <v>1</v>
      </c>
      <c r="Q2633">
        <v>0</v>
      </c>
      <c r="R2633">
        <v>0</v>
      </c>
      <c r="S2633">
        <v>0</v>
      </c>
      <c r="U2633">
        <v>0</v>
      </c>
      <c r="V2633">
        <v>0</v>
      </c>
      <c r="W2633" t="s">
        <v>20</v>
      </c>
      <c r="Y2633" t="s">
        <v>1661</v>
      </c>
      <c r="Z2633">
        <v>83</v>
      </c>
      <c r="AA2633">
        <v>351</v>
      </c>
      <c r="AB2633">
        <v>38</v>
      </c>
      <c r="AC2633" t="s">
        <v>20</v>
      </c>
      <c r="AD2633">
        <v>7</v>
      </c>
      <c r="AE2633">
        <v>3</v>
      </c>
      <c r="AF2633">
        <v>10</v>
      </c>
      <c r="AG2633" t="s">
        <v>20</v>
      </c>
      <c r="AH2633">
        <v>0</v>
      </c>
      <c r="AI2633">
        <v>0</v>
      </c>
      <c r="AK2633">
        <v>1</v>
      </c>
      <c r="AL2633">
        <v>0</v>
      </c>
      <c r="AM2633">
        <v>1</v>
      </c>
      <c r="AN2633">
        <v>2</v>
      </c>
      <c r="AO2633">
        <v>0</v>
      </c>
      <c r="AQ2633">
        <v>1</v>
      </c>
      <c r="AR2633">
        <v>2</v>
      </c>
      <c r="AS2633">
        <v>1</v>
      </c>
      <c r="AT2633">
        <v>1</v>
      </c>
      <c r="AU2633">
        <v>2</v>
      </c>
      <c r="AV2633">
        <v>0</v>
      </c>
      <c r="AW2633" t="s">
        <v>1382</v>
      </c>
      <c r="AX2633" t="s">
        <v>1382</v>
      </c>
      <c r="BA2633" s="14" t="s">
        <v>2770</v>
      </c>
      <c r="BB2633" s="6" t="s">
        <v>1508</v>
      </c>
      <c r="BG2633" s="9"/>
      <c r="BI2633" t="s">
        <v>3146</v>
      </c>
    </row>
    <row r="2634" spans="1:61" s="9" customFormat="1" x14ac:dyDescent="0.25">
      <c r="A2634" s="23" t="s">
        <v>658</v>
      </c>
      <c r="B2634" t="s">
        <v>787</v>
      </c>
      <c r="C2634" t="str">
        <f>VLOOKUP(Tabelle1[[#This Row],[bank_name]],list_all_banks!$B$1:$C$691,2,FALSE)</f>
        <v>FR662042449</v>
      </c>
      <c r="D2634" s="6" t="s">
        <v>789</v>
      </c>
      <c r="E2634" s="42" t="str">
        <f t="shared" si="41"/>
        <v>31.12.2015</v>
      </c>
      <c r="F2634">
        <v>2015</v>
      </c>
      <c r="G2634">
        <v>1</v>
      </c>
      <c r="H2634">
        <v>1</v>
      </c>
      <c r="I2634" t="s">
        <v>1382</v>
      </c>
      <c r="J2634">
        <v>2</v>
      </c>
      <c r="K2634" t="s">
        <v>1366</v>
      </c>
      <c r="L2634">
        <v>0</v>
      </c>
      <c r="M2634" t="s">
        <v>14</v>
      </c>
      <c r="N2634" t="s">
        <v>19</v>
      </c>
      <c r="O2634" s="6"/>
      <c r="P2634">
        <v>1</v>
      </c>
      <c r="Q2634">
        <v>0</v>
      </c>
      <c r="R2634">
        <v>0</v>
      </c>
      <c r="S2634">
        <v>0</v>
      </c>
      <c r="T2634" s="6"/>
      <c r="U2634">
        <v>0</v>
      </c>
      <c r="V2634">
        <v>0</v>
      </c>
      <c r="W2634" t="s">
        <v>20</v>
      </c>
      <c r="X2634" s="6"/>
      <c r="Y2634" t="s">
        <v>1654</v>
      </c>
      <c r="Z2634">
        <v>48</v>
      </c>
      <c r="AA2634">
        <v>845</v>
      </c>
      <c r="AB2634">
        <v>19</v>
      </c>
      <c r="AC2634" t="s">
        <v>20</v>
      </c>
      <c r="AD2634">
        <v>2</v>
      </c>
      <c r="AE2634">
        <v>0</v>
      </c>
      <c r="AF2634">
        <v>2</v>
      </c>
      <c r="AG2634" t="s">
        <v>20</v>
      </c>
      <c r="AH2634">
        <v>0</v>
      </c>
      <c r="AI2634">
        <v>0</v>
      </c>
      <c r="AJ2634" s="6"/>
      <c r="AK2634">
        <v>1</v>
      </c>
      <c r="AL2634">
        <v>0</v>
      </c>
      <c r="AM2634">
        <v>1</v>
      </c>
      <c r="AN2634">
        <v>2</v>
      </c>
      <c r="AO2634">
        <v>0</v>
      </c>
      <c r="AP2634" s="6"/>
      <c r="AQ2634">
        <v>1</v>
      </c>
      <c r="AR2634">
        <v>2</v>
      </c>
      <c r="AS2634">
        <v>1</v>
      </c>
      <c r="AT2634">
        <v>1</v>
      </c>
      <c r="AU2634">
        <v>2</v>
      </c>
      <c r="AV2634">
        <v>0</v>
      </c>
      <c r="AW2634" t="s">
        <v>1382</v>
      </c>
      <c r="AX2634" t="s">
        <v>1382</v>
      </c>
      <c r="AY2634" s="6"/>
      <c r="AZ2634" s="42"/>
      <c r="BA2634" s="14" t="s">
        <v>2770</v>
      </c>
      <c r="BB2634" s="6" t="s">
        <v>1508</v>
      </c>
      <c r="BH2634" s="6"/>
      <c r="BI2634" t="s">
        <v>3146</v>
      </c>
    </row>
    <row r="2635" spans="1:61" x14ac:dyDescent="0.25">
      <c r="A2635" s="23" t="s">
        <v>658</v>
      </c>
      <c r="B2635" t="s">
        <v>787</v>
      </c>
      <c r="C2635" t="str">
        <f>VLOOKUP(Tabelle1[[#This Row],[bank_name]],list_all_banks!$B$1:$C$691,2,FALSE)</f>
        <v>FR662042449</v>
      </c>
      <c r="D2635" s="6" t="s">
        <v>789</v>
      </c>
      <c r="E2635" s="42" t="str">
        <f t="shared" si="41"/>
        <v>31.12.2015</v>
      </c>
      <c r="F2635">
        <v>2015</v>
      </c>
      <c r="G2635">
        <v>1</v>
      </c>
      <c r="H2635">
        <v>1</v>
      </c>
      <c r="I2635" t="s">
        <v>1382</v>
      </c>
      <c r="J2635">
        <v>2</v>
      </c>
      <c r="K2635" t="s">
        <v>1366</v>
      </c>
      <c r="L2635">
        <v>0</v>
      </c>
      <c r="M2635" t="s">
        <v>14</v>
      </c>
      <c r="N2635" t="s">
        <v>19</v>
      </c>
      <c r="P2635">
        <v>1</v>
      </c>
      <c r="Q2635">
        <v>0</v>
      </c>
      <c r="R2635">
        <v>0</v>
      </c>
      <c r="S2635">
        <v>0</v>
      </c>
      <c r="U2635">
        <v>0</v>
      </c>
      <c r="V2635">
        <v>0</v>
      </c>
      <c r="W2635" t="s">
        <v>20</v>
      </c>
      <c r="Y2635" t="s">
        <v>1651</v>
      </c>
      <c r="Z2635">
        <v>523</v>
      </c>
      <c r="AA2635">
        <v>1385</v>
      </c>
      <c r="AB2635">
        <v>42</v>
      </c>
      <c r="AC2635" t="s">
        <v>20</v>
      </c>
      <c r="AD2635">
        <v>47</v>
      </c>
      <c r="AE2635">
        <v>-54</v>
      </c>
      <c r="AF2635">
        <v>-7</v>
      </c>
      <c r="AG2635" t="s">
        <v>20</v>
      </c>
      <c r="AH2635">
        <v>0</v>
      </c>
      <c r="AI2635">
        <v>0</v>
      </c>
      <c r="AK2635">
        <v>1</v>
      </c>
      <c r="AL2635">
        <v>0</v>
      </c>
      <c r="AM2635">
        <v>1</v>
      </c>
      <c r="AN2635">
        <v>2</v>
      </c>
      <c r="AO2635">
        <v>0</v>
      </c>
      <c r="AQ2635">
        <v>1</v>
      </c>
      <c r="AR2635">
        <v>2</v>
      </c>
      <c r="AS2635">
        <v>1</v>
      </c>
      <c r="AT2635">
        <v>1</v>
      </c>
      <c r="AU2635">
        <v>2</v>
      </c>
      <c r="AV2635">
        <v>0</v>
      </c>
      <c r="AW2635" t="s">
        <v>1382</v>
      </c>
      <c r="AX2635" t="s">
        <v>1382</v>
      </c>
      <c r="BA2635" s="14" t="s">
        <v>2770</v>
      </c>
      <c r="BB2635" s="6" t="s">
        <v>1508</v>
      </c>
      <c r="BG2635" s="9"/>
      <c r="BI2635" t="s">
        <v>3146</v>
      </c>
    </row>
    <row r="2636" spans="1:61" x14ac:dyDescent="0.25">
      <c r="A2636" s="23" t="s">
        <v>658</v>
      </c>
      <c r="B2636" t="s">
        <v>787</v>
      </c>
      <c r="C2636" t="str">
        <f>VLOOKUP(Tabelle1[[#This Row],[bank_name]],list_all_banks!$B$1:$C$691,2,FALSE)</f>
        <v>FR662042449</v>
      </c>
      <c r="D2636" s="6" t="s">
        <v>789</v>
      </c>
      <c r="E2636" s="42" t="str">
        <f t="shared" si="41"/>
        <v>31.12.2015</v>
      </c>
      <c r="F2636">
        <v>2015</v>
      </c>
      <c r="G2636">
        <v>1</v>
      </c>
      <c r="H2636">
        <v>1</v>
      </c>
      <c r="I2636" t="s">
        <v>1382</v>
      </c>
      <c r="J2636">
        <v>2</v>
      </c>
      <c r="K2636" t="s">
        <v>1366</v>
      </c>
      <c r="L2636">
        <v>0</v>
      </c>
      <c r="M2636" t="s">
        <v>14</v>
      </c>
      <c r="N2636" t="s">
        <v>19</v>
      </c>
      <c r="P2636">
        <v>1</v>
      </c>
      <c r="Q2636">
        <v>0</v>
      </c>
      <c r="R2636">
        <v>0</v>
      </c>
      <c r="S2636">
        <v>0</v>
      </c>
      <c r="U2636">
        <v>0</v>
      </c>
      <c r="V2636">
        <v>0</v>
      </c>
      <c r="W2636" t="s">
        <v>20</v>
      </c>
      <c r="Y2636" t="s">
        <v>1700</v>
      </c>
      <c r="Z2636">
        <v>131</v>
      </c>
      <c r="AA2636">
        <v>5433</v>
      </c>
      <c r="AB2636">
        <v>-18</v>
      </c>
      <c r="AC2636" t="s">
        <v>20</v>
      </c>
      <c r="AD2636">
        <v>0</v>
      </c>
      <c r="AE2636">
        <v>0</v>
      </c>
      <c r="AF2636">
        <v>0</v>
      </c>
      <c r="AG2636" t="s">
        <v>20</v>
      </c>
      <c r="AH2636">
        <v>0</v>
      </c>
      <c r="AI2636">
        <v>0</v>
      </c>
      <c r="AK2636">
        <v>1</v>
      </c>
      <c r="AL2636">
        <v>0</v>
      </c>
      <c r="AM2636">
        <v>1</v>
      </c>
      <c r="AN2636">
        <v>2</v>
      </c>
      <c r="AO2636">
        <v>0</v>
      </c>
      <c r="AQ2636">
        <v>1</v>
      </c>
      <c r="AR2636">
        <v>2</v>
      </c>
      <c r="AS2636">
        <v>1</v>
      </c>
      <c r="AT2636">
        <v>1</v>
      </c>
      <c r="AU2636">
        <v>2</v>
      </c>
      <c r="AV2636">
        <v>0</v>
      </c>
      <c r="AW2636" t="s">
        <v>1382</v>
      </c>
      <c r="AX2636" t="s">
        <v>1382</v>
      </c>
      <c r="BA2636" s="14" t="s">
        <v>2770</v>
      </c>
      <c r="BB2636" s="6" t="s">
        <v>1508</v>
      </c>
      <c r="BG2636" s="9"/>
      <c r="BI2636" t="s">
        <v>3146</v>
      </c>
    </row>
    <row r="2637" spans="1:61" x14ac:dyDescent="0.25">
      <c r="A2637" s="23" t="s">
        <v>658</v>
      </c>
      <c r="B2637" t="s">
        <v>787</v>
      </c>
      <c r="C2637" t="str">
        <f>VLOOKUP(Tabelle1[[#This Row],[bank_name]],list_all_banks!$B$1:$C$691,2,FALSE)</f>
        <v>FR662042449</v>
      </c>
      <c r="D2637" s="6" t="s">
        <v>789</v>
      </c>
      <c r="E2637" s="42" t="str">
        <f t="shared" si="41"/>
        <v>31.12.2015</v>
      </c>
      <c r="F2637">
        <v>2015</v>
      </c>
      <c r="G2637">
        <v>1</v>
      </c>
      <c r="H2637">
        <v>1</v>
      </c>
      <c r="I2637" t="s">
        <v>1382</v>
      </c>
      <c r="J2637">
        <v>2</v>
      </c>
      <c r="K2637" t="s">
        <v>1366</v>
      </c>
      <c r="L2637">
        <v>0</v>
      </c>
      <c r="M2637" t="s">
        <v>14</v>
      </c>
      <c r="N2637" t="s">
        <v>19</v>
      </c>
      <c r="P2637">
        <v>1</v>
      </c>
      <c r="Q2637">
        <v>0</v>
      </c>
      <c r="R2637">
        <v>0</v>
      </c>
      <c r="S2637">
        <v>0</v>
      </c>
      <c r="U2637">
        <v>0</v>
      </c>
      <c r="V2637">
        <v>0</v>
      </c>
      <c r="W2637" t="s">
        <v>20</v>
      </c>
      <c r="Y2637" t="s">
        <v>1710</v>
      </c>
      <c r="Z2637">
        <v>128</v>
      </c>
      <c r="AA2637">
        <v>1180</v>
      </c>
      <c r="AB2637">
        <v>30</v>
      </c>
      <c r="AC2637" t="s">
        <v>20</v>
      </c>
      <c r="AD2637">
        <v>18</v>
      </c>
      <c r="AE2637">
        <v>-9</v>
      </c>
      <c r="AF2637">
        <v>9</v>
      </c>
      <c r="AG2637" t="s">
        <v>20</v>
      </c>
      <c r="AH2637">
        <v>0</v>
      </c>
      <c r="AI2637">
        <v>0</v>
      </c>
      <c r="AK2637">
        <v>1</v>
      </c>
      <c r="AL2637">
        <v>0</v>
      </c>
      <c r="AM2637">
        <v>1</v>
      </c>
      <c r="AN2637">
        <v>2</v>
      </c>
      <c r="AO2637">
        <v>0</v>
      </c>
      <c r="AQ2637">
        <v>1</v>
      </c>
      <c r="AR2637">
        <v>2</v>
      </c>
      <c r="AS2637">
        <v>1</v>
      </c>
      <c r="AT2637">
        <v>1</v>
      </c>
      <c r="AU2637">
        <v>2</v>
      </c>
      <c r="AV2637">
        <v>0</v>
      </c>
      <c r="AW2637" t="s">
        <v>1382</v>
      </c>
      <c r="AX2637" t="s">
        <v>1382</v>
      </c>
      <c r="BA2637" s="14" t="s">
        <v>2770</v>
      </c>
      <c r="BB2637" s="6" t="s">
        <v>1508</v>
      </c>
      <c r="BG2637" s="9"/>
      <c r="BI2637" t="s">
        <v>3146</v>
      </c>
    </row>
    <row r="2638" spans="1:61" x14ac:dyDescent="0.25">
      <c r="A2638" s="23" t="s">
        <v>658</v>
      </c>
      <c r="B2638" t="s">
        <v>787</v>
      </c>
      <c r="C2638" t="str">
        <f>VLOOKUP(Tabelle1[[#This Row],[bank_name]],list_all_banks!$B$1:$C$691,2,FALSE)</f>
        <v>FR662042449</v>
      </c>
      <c r="D2638" s="6" t="s">
        <v>789</v>
      </c>
      <c r="E2638" s="42" t="str">
        <f t="shared" si="41"/>
        <v>31.12.2015</v>
      </c>
      <c r="F2638">
        <v>2015</v>
      </c>
      <c r="G2638">
        <v>1</v>
      </c>
      <c r="H2638">
        <v>1</v>
      </c>
      <c r="I2638" t="s">
        <v>1382</v>
      </c>
      <c r="J2638">
        <v>2</v>
      </c>
      <c r="K2638" t="s">
        <v>1366</v>
      </c>
      <c r="L2638">
        <v>0</v>
      </c>
      <c r="M2638" t="s">
        <v>14</v>
      </c>
      <c r="N2638" t="s">
        <v>19</v>
      </c>
      <c r="P2638">
        <v>1</v>
      </c>
      <c r="Q2638">
        <v>0</v>
      </c>
      <c r="R2638">
        <v>0</v>
      </c>
      <c r="S2638">
        <v>0</v>
      </c>
      <c r="U2638">
        <v>0</v>
      </c>
      <c r="V2638">
        <v>0</v>
      </c>
      <c r="W2638" t="s">
        <v>20</v>
      </c>
      <c r="Y2638" t="s">
        <v>1711</v>
      </c>
      <c r="Z2638">
        <v>123</v>
      </c>
      <c r="AA2638">
        <v>1382</v>
      </c>
      <c r="AB2638">
        <v>52</v>
      </c>
      <c r="AC2638" t="s">
        <v>20</v>
      </c>
      <c r="AD2638">
        <v>12</v>
      </c>
      <c r="AE2638">
        <v>1</v>
      </c>
      <c r="AF2638">
        <v>13</v>
      </c>
      <c r="AG2638" t="s">
        <v>20</v>
      </c>
      <c r="AH2638">
        <v>0</v>
      </c>
      <c r="AI2638">
        <v>0</v>
      </c>
      <c r="AK2638">
        <v>1</v>
      </c>
      <c r="AL2638">
        <v>0</v>
      </c>
      <c r="AM2638">
        <v>1</v>
      </c>
      <c r="AN2638">
        <v>2</v>
      </c>
      <c r="AO2638">
        <v>0</v>
      </c>
      <c r="AQ2638">
        <v>1</v>
      </c>
      <c r="AR2638">
        <v>2</v>
      </c>
      <c r="AS2638">
        <v>1</v>
      </c>
      <c r="AT2638">
        <v>1</v>
      </c>
      <c r="AU2638">
        <v>2</v>
      </c>
      <c r="AV2638">
        <v>0</v>
      </c>
      <c r="AW2638" t="s">
        <v>1382</v>
      </c>
      <c r="AX2638" t="s">
        <v>1382</v>
      </c>
      <c r="BA2638" s="14" t="s">
        <v>2770</v>
      </c>
      <c r="BB2638" s="6" t="s">
        <v>1508</v>
      </c>
      <c r="BG2638" s="9"/>
      <c r="BI2638" t="s">
        <v>3146</v>
      </c>
    </row>
    <row r="2639" spans="1:61" x14ac:dyDescent="0.25">
      <c r="A2639" s="23" t="s">
        <v>658</v>
      </c>
      <c r="B2639" t="s">
        <v>787</v>
      </c>
      <c r="C2639" t="str">
        <f>VLOOKUP(Tabelle1[[#This Row],[bank_name]],list_all_banks!$B$1:$C$691,2,FALSE)</f>
        <v>FR662042449</v>
      </c>
      <c r="D2639" s="6" t="s">
        <v>789</v>
      </c>
      <c r="E2639" s="42" t="str">
        <f t="shared" si="41"/>
        <v>31.12.2015</v>
      </c>
      <c r="F2639">
        <v>2015</v>
      </c>
      <c r="G2639">
        <v>1</v>
      </c>
      <c r="H2639">
        <v>1</v>
      </c>
      <c r="I2639" t="s">
        <v>1382</v>
      </c>
      <c r="J2639">
        <v>2</v>
      </c>
      <c r="K2639" t="s">
        <v>1366</v>
      </c>
      <c r="L2639">
        <v>0</v>
      </c>
      <c r="M2639" t="s">
        <v>14</v>
      </c>
      <c r="N2639" t="s">
        <v>19</v>
      </c>
      <c r="P2639">
        <v>1</v>
      </c>
      <c r="Q2639">
        <v>0</v>
      </c>
      <c r="R2639">
        <v>0</v>
      </c>
      <c r="S2639">
        <v>0</v>
      </c>
      <c r="U2639">
        <v>0</v>
      </c>
      <c r="V2639">
        <v>0</v>
      </c>
      <c r="W2639" t="s">
        <v>20</v>
      </c>
      <c r="Y2639" t="s">
        <v>1730</v>
      </c>
      <c r="Z2639">
        <v>15</v>
      </c>
      <c r="AA2639">
        <v>37</v>
      </c>
      <c r="AB2639">
        <v>-8</v>
      </c>
      <c r="AC2639" t="s">
        <v>20</v>
      </c>
      <c r="AD2639">
        <v>-1</v>
      </c>
      <c r="AE2639">
        <v>0</v>
      </c>
      <c r="AF2639">
        <v>-1</v>
      </c>
      <c r="AG2639" t="s">
        <v>20</v>
      </c>
      <c r="AH2639">
        <v>0</v>
      </c>
      <c r="AI2639">
        <v>0</v>
      </c>
      <c r="AK2639">
        <v>1</v>
      </c>
      <c r="AL2639">
        <v>0</v>
      </c>
      <c r="AM2639">
        <v>1</v>
      </c>
      <c r="AN2639">
        <v>2</v>
      </c>
      <c r="AO2639">
        <v>0</v>
      </c>
      <c r="AQ2639">
        <v>1</v>
      </c>
      <c r="AR2639">
        <v>2</v>
      </c>
      <c r="AS2639">
        <v>1</v>
      </c>
      <c r="AT2639">
        <v>1</v>
      </c>
      <c r="AU2639">
        <v>2</v>
      </c>
      <c r="AV2639">
        <v>0</v>
      </c>
      <c r="AW2639" t="s">
        <v>1382</v>
      </c>
      <c r="AX2639" t="s">
        <v>1382</v>
      </c>
      <c r="BA2639" s="14" t="s">
        <v>2770</v>
      </c>
      <c r="BB2639" s="6" t="s">
        <v>1508</v>
      </c>
      <c r="BG2639" s="9"/>
      <c r="BI2639" t="s">
        <v>3146</v>
      </c>
    </row>
    <row r="2640" spans="1:61" x14ac:dyDescent="0.25">
      <c r="A2640" s="23" t="s">
        <v>658</v>
      </c>
      <c r="B2640" t="s">
        <v>787</v>
      </c>
      <c r="C2640" t="str">
        <f>VLOOKUP(Tabelle1[[#This Row],[bank_name]],list_all_banks!$B$1:$C$691,2,FALSE)</f>
        <v>FR662042449</v>
      </c>
      <c r="D2640" s="6" t="s">
        <v>789</v>
      </c>
      <c r="E2640" s="42" t="str">
        <f t="shared" si="41"/>
        <v>31.12.2015</v>
      </c>
      <c r="F2640">
        <v>2015</v>
      </c>
      <c r="G2640">
        <v>1</v>
      </c>
      <c r="H2640">
        <v>1</v>
      </c>
      <c r="I2640" t="s">
        <v>1382</v>
      </c>
      <c r="J2640">
        <v>2</v>
      </c>
      <c r="K2640" t="s">
        <v>1366</v>
      </c>
      <c r="L2640">
        <v>0</v>
      </c>
      <c r="M2640" t="s">
        <v>14</v>
      </c>
      <c r="N2640" t="s">
        <v>19</v>
      </c>
      <c r="P2640">
        <v>1</v>
      </c>
      <c r="Q2640">
        <v>0</v>
      </c>
      <c r="R2640">
        <v>0</v>
      </c>
      <c r="S2640">
        <v>0</v>
      </c>
      <c r="U2640">
        <v>0</v>
      </c>
      <c r="V2640">
        <v>0</v>
      </c>
      <c r="W2640" t="s">
        <v>20</v>
      </c>
      <c r="Y2640" t="s">
        <v>1776</v>
      </c>
      <c r="Z2640">
        <v>75</v>
      </c>
      <c r="AA2640">
        <v>351</v>
      </c>
      <c r="AB2640">
        <v>48</v>
      </c>
      <c r="AC2640" t="s">
        <v>20</v>
      </c>
      <c r="AD2640">
        <v>0</v>
      </c>
      <c r="AE2640">
        <v>0</v>
      </c>
      <c r="AF2640">
        <v>0</v>
      </c>
      <c r="AG2640" t="s">
        <v>20</v>
      </c>
      <c r="AH2640">
        <v>0</v>
      </c>
      <c r="AI2640">
        <v>0</v>
      </c>
      <c r="AK2640">
        <v>1</v>
      </c>
      <c r="AL2640">
        <v>0</v>
      </c>
      <c r="AM2640">
        <v>1</v>
      </c>
      <c r="AN2640">
        <v>2</v>
      </c>
      <c r="AO2640">
        <v>0</v>
      </c>
      <c r="AQ2640">
        <v>1</v>
      </c>
      <c r="AR2640">
        <v>2</v>
      </c>
      <c r="AS2640">
        <v>1</v>
      </c>
      <c r="AT2640">
        <v>1</v>
      </c>
      <c r="AU2640">
        <v>2</v>
      </c>
      <c r="AV2640">
        <v>0</v>
      </c>
      <c r="AW2640" t="s">
        <v>1382</v>
      </c>
      <c r="AX2640" t="s">
        <v>1382</v>
      </c>
      <c r="BA2640" s="14" t="s">
        <v>2770</v>
      </c>
      <c r="BB2640" s="6" t="s">
        <v>1508</v>
      </c>
      <c r="BG2640" s="9"/>
      <c r="BI2640" t="s">
        <v>3146</v>
      </c>
    </row>
    <row r="2641" spans="1:61" x14ac:dyDescent="0.25">
      <c r="A2641" s="23" t="s">
        <v>658</v>
      </c>
      <c r="B2641" t="s">
        <v>787</v>
      </c>
      <c r="C2641" t="str">
        <f>VLOOKUP(Tabelle1[[#This Row],[bank_name]],list_all_banks!$B$1:$C$691,2,FALSE)</f>
        <v>FR662042449</v>
      </c>
      <c r="D2641" s="6" t="s">
        <v>789</v>
      </c>
      <c r="E2641" s="42" t="str">
        <f t="shared" si="41"/>
        <v>31.12.2015</v>
      </c>
      <c r="F2641">
        <v>2015</v>
      </c>
      <c r="G2641">
        <v>1</v>
      </c>
      <c r="H2641">
        <v>1</v>
      </c>
      <c r="I2641" t="s">
        <v>1382</v>
      </c>
      <c r="J2641">
        <v>2</v>
      </c>
      <c r="K2641" t="s">
        <v>1366</v>
      </c>
      <c r="L2641">
        <v>0</v>
      </c>
      <c r="M2641" t="s">
        <v>14</v>
      </c>
      <c r="N2641" t="s">
        <v>19</v>
      </c>
      <c r="P2641">
        <v>1</v>
      </c>
      <c r="Q2641">
        <v>0</v>
      </c>
      <c r="R2641">
        <v>0</v>
      </c>
      <c r="S2641">
        <v>0</v>
      </c>
      <c r="U2641">
        <v>0</v>
      </c>
      <c r="V2641">
        <v>0</v>
      </c>
      <c r="W2641" t="s">
        <v>20</v>
      </c>
      <c r="Y2641" t="s">
        <v>1761</v>
      </c>
      <c r="Z2641">
        <v>21</v>
      </c>
      <c r="AA2641">
        <v>280</v>
      </c>
      <c r="AB2641">
        <v>5</v>
      </c>
      <c r="AC2641" t="s">
        <v>20</v>
      </c>
      <c r="AD2641">
        <v>1</v>
      </c>
      <c r="AE2641">
        <v>0</v>
      </c>
      <c r="AF2641">
        <v>1</v>
      </c>
      <c r="AG2641" t="s">
        <v>20</v>
      </c>
      <c r="AH2641">
        <v>0</v>
      </c>
      <c r="AI2641">
        <v>0</v>
      </c>
      <c r="AK2641">
        <v>1</v>
      </c>
      <c r="AL2641">
        <v>0</v>
      </c>
      <c r="AM2641">
        <v>1</v>
      </c>
      <c r="AN2641">
        <v>2</v>
      </c>
      <c r="AO2641">
        <v>0</v>
      </c>
      <c r="AQ2641">
        <v>1</v>
      </c>
      <c r="AR2641">
        <v>2</v>
      </c>
      <c r="AS2641">
        <v>1</v>
      </c>
      <c r="AT2641">
        <v>1</v>
      </c>
      <c r="AU2641">
        <v>2</v>
      </c>
      <c r="AV2641">
        <v>0</v>
      </c>
      <c r="AW2641" t="s">
        <v>1382</v>
      </c>
      <c r="AX2641" t="s">
        <v>1382</v>
      </c>
      <c r="BA2641" s="14" t="s">
        <v>2770</v>
      </c>
      <c r="BB2641" s="6" t="s">
        <v>1508</v>
      </c>
      <c r="BG2641" s="9"/>
      <c r="BI2641" t="s">
        <v>3146</v>
      </c>
    </row>
    <row r="2642" spans="1:61" x14ac:dyDescent="0.25">
      <c r="A2642" s="23" t="s">
        <v>658</v>
      </c>
      <c r="B2642" t="s">
        <v>787</v>
      </c>
      <c r="C2642" t="str">
        <f>VLOOKUP(Tabelle1[[#This Row],[bank_name]],list_all_banks!$B$1:$C$691,2,FALSE)</f>
        <v>FR662042449</v>
      </c>
      <c r="D2642" s="6" t="s">
        <v>789</v>
      </c>
      <c r="E2642" s="42" t="str">
        <f t="shared" si="41"/>
        <v>31.12.2015</v>
      </c>
      <c r="F2642">
        <v>2015</v>
      </c>
      <c r="G2642">
        <v>1</v>
      </c>
      <c r="H2642">
        <v>1</v>
      </c>
      <c r="I2642" t="s">
        <v>1382</v>
      </c>
      <c r="J2642">
        <v>2</v>
      </c>
      <c r="K2642" t="s">
        <v>1366</v>
      </c>
      <c r="L2642">
        <v>0</v>
      </c>
      <c r="M2642" t="s">
        <v>14</v>
      </c>
      <c r="N2642" t="s">
        <v>19</v>
      </c>
      <c r="P2642">
        <v>1</v>
      </c>
      <c r="Q2642">
        <v>0</v>
      </c>
      <c r="R2642">
        <v>0</v>
      </c>
      <c r="S2642">
        <v>0</v>
      </c>
      <c r="U2642">
        <v>0</v>
      </c>
      <c r="V2642">
        <v>0</v>
      </c>
      <c r="W2642" t="s">
        <v>20</v>
      </c>
      <c r="Y2642" t="s">
        <v>1762</v>
      </c>
      <c r="Z2642">
        <v>60</v>
      </c>
      <c r="AA2642">
        <v>569</v>
      </c>
      <c r="AB2642">
        <v>17</v>
      </c>
      <c r="AC2642" t="s">
        <v>20</v>
      </c>
      <c r="AD2642">
        <v>3</v>
      </c>
      <c r="AE2642">
        <v>0</v>
      </c>
      <c r="AF2642">
        <v>3</v>
      </c>
      <c r="AG2642" t="s">
        <v>20</v>
      </c>
      <c r="AH2642">
        <v>0</v>
      </c>
      <c r="AI2642">
        <v>0</v>
      </c>
      <c r="AK2642">
        <v>1</v>
      </c>
      <c r="AL2642">
        <v>0</v>
      </c>
      <c r="AM2642">
        <v>1</v>
      </c>
      <c r="AN2642">
        <v>2</v>
      </c>
      <c r="AO2642">
        <v>0</v>
      </c>
      <c r="AQ2642">
        <v>1</v>
      </c>
      <c r="AR2642">
        <v>2</v>
      </c>
      <c r="AS2642">
        <v>1</v>
      </c>
      <c r="AT2642">
        <v>1</v>
      </c>
      <c r="AU2642">
        <v>2</v>
      </c>
      <c r="AV2642">
        <v>0</v>
      </c>
      <c r="AW2642" t="s">
        <v>1382</v>
      </c>
      <c r="AX2642" t="s">
        <v>1382</v>
      </c>
      <c r="BA2642" s="14" t="s">
        <v>2770</v>
      </c>
      <c r="BB2642" s="6" t="s">
        <v>1508</v>
      </c>
      <c r="BG2642" s="9"/>
      <c r="BI2642" t="s">
        <v>3146</v>
      </c>
    </row>
    <row r="2643" spans="1:61" x14ac:dyDescent="0.25">
      <c r="A2643" s="23" t="s">
        <v>658</v>
      </c>
      <c r="B2643" t="s">
        <v>787</v>
      </c>
      <c r="C2643" t="str">
        <f>VLOOKUP(Tabelle1[[#This Row],[bank_name]],list_all_banks!$B$1:$C$691,2,FALSE)</f>
        <v>FR662042449</v>
      </c>
      <c r="D2643" s="6" t="s">
        <v>789</v>
      </c>
      <c r="E2643" s="42" t="str">
        <f t="shared" si="41"/>
        <v>31.12.2015</v>
      </c>
      <c r="F2643">
        <v>2015</v>
      </c>
      <c r="G2643">
        <v>1</v>
      </c>
      <c r="H2643">
        <v>1</v>
      </c>
      <c r="I2643" t="s">
        <v>1382</v>
      </c>
      <c r="J2643">
        <v>2</v>
      </c>
      <c r="K2643" t="s">
        <v>1366</v>
      </c>
      <c r="L2643">
        <v>0</v>
      </c>
      <c r="M2643" t="s">
        <v>14</v>
      </c>
      <c r="N2643" t="s">
        <v>19</v>
      </c>
      <c r="P2643">
        <v>1</v>
      </c>
      <c r="Q2643">
        <v>0</v>
      </c>
      <c r="R2643">
        <v>0</v>
      </c>
      <c r="S2643">
        <v>0</v>
      </c>
      <c r="U2643">
        <v>0</v>
      </c>
      <c r="V2643">
        <v>0</v>
      </c>
      <c r="W2643" t="s">
        <v>20</v>
      </c>
      <c r="Y2643" t="s">
        <v>1628</v>
      </c>
      <c r="Z2643">
        <v>35</v>
      </c>
      <c r="AA2643">
        <v>83</v>
      </c>
      <c r="AB2643">
        <v>9</v>
      </c>
      <c r="AC2643" t="s">
        <v>20</v>
      </c>
      <c r="AD2643">
        <v>-4</v>
      </c>
      <c r="AE2643">
        <v>1</v>
      </c>
      <c r="AF2643">
        <v>-3</v>
      </c>
      <c r="AG2643" t="s">
        <v>20</v>
      </c>
      <c r="AH2643">
        <v>0</v>
      </c>
      <c r="AI2643">
        <v>0</v>
      </c>
      <c r="AK2643">
        <v>1</v>
      </c>
      <c r="AL2643">
        <v>0</v>
      </c>
      <c r="AM2643">
        <v>1</v>
      </c>
      <c r="AN2643">
        <v>2</v>
      </c>
      <c r="AO2643">
        <v>0</v>
      </c>
      <c r="AQ2643">
        <v>1</v>
      </c>
      <c r="AR2643">
        <v>2</v>
      </c>
      <c r="AS2643">
        <v>1</v>
      </c>
      <c r="AT2643">
        <v>1</v>
      </c>
      <c r="AU2643">
        <v>2</v>
      </c>
      <c r="AV2643">
        <v>0</v>
      </c>
      <c r="AW2643" t="s">
        <v>1382</v>
      </c>
      <c r="AX2643" t="s">
        <v>1382</v>
      </c>
      <c r="BA2643" s="14" t="s">
        <v>2770</v>
      </c>
      <c r="BB2643" s="6" t="s">
        <v>1508</v>
      </c>
      <c r="BG2643" s="9"/>
      <c r="BI2643" t="s">
        <v>3146</v>
      </c>
    </row>
    <row r="2644" spans="1:61" s="9" customFormat="1" x14ac:dyDescent="0.25">
      <c r="A2644" s="51" t="s">
        <v>658</v>
      </c>
      <c r="B2644" s="9" t="s">
        <v>787</v>
      </c>
      <c r="C2644" s="9" t="str">
        <f>VLOOKUP(Tabelle1[[#This Row],[bank_name]],list_all_banks!$B$1:$C$691,2,FALSE)</f>
        <v>FR662042449</v>
      </c>
      <c r="D2644" s="6" t="s">
        <v>789</v>
      </c>
      <c r="E2644" s="42" t="str">
        <f t="shared" si="41"/>
        <v>31.12.2015</v>
      </c>
      <c r="F2644" s="9">
        <v>2015</v>
      </c>
      <c r="G2644" s="9">
        <v>1</v>
      </c>
      <c r="H2644" s="9">
        <v>1</v>
      </c>
      <c r="I2644" s="9" t="s">
        <v>1382</v>
      </c>
      <c r="J2644" s="9">
        <v>2</v>
      </c>
      <c r="K2644" s="9" t="s">
        <v>1366</v>
      </c>
      <c r="L2644" s="9">
        <v>0</v>
      </c>
      <c r="M2644" s="9" t="s">
        <v>14</v>
      </c>
      <c r="N2644" s="9" t="s">
        <v>19</v>
      </c>
      <c r="O2644" s="6"/>
      <c r="P2644" s="9">
        <v>1</v>
      </c>
      <c r="Q2644" s="9">
        <v>0</v>
      </c>
      <c r="R2644" s="9">
        <v>0</v>
      </c>
      <c r="S2644" s="9">
        <v>0</v>
      </c>
      <c r="T2644" s="6"/>
      <c r="U2644" s="9">
        <v>0</v>
      </c>
      <c r="V2644" s="9">
        <v>0</v>
      </c>
      <c r="W2644" s="9" t="s">
        <v>20</v>
      </c>
      <c r="X2644" s="6"/>
      <c r="Y2644" s="9" t="s">
        <v>1777</v>
      </c>
      <c r="Z2644" s="9">
        <v>8</v>
      </c>
      <c r="AA2644" s="9">
        <v>23</v>
      </c>
      <c r="AB2644" s="9">
        <v>7</v>
      </c>
      <c r="AC2644" s="9" t="s">
        <v>20</v>
      </c>
      <c r="AD2644" s="9">
        <v>1</v>
      </c>
      <c r="AE2644" s="9">
        <v>0</v>
      </c>
      <c r="AF2644" s="9">
        <v>1</v>
      </c>
      <c r="AG2644" s="9" t="s">
        <v>20</v>
      </c>
      <c r="AH2644" s="9">
        <v>0</v>
      </c>
      <c r="AI2644" s="9">
        <v>0</v>
      </c>
      <c r="AJ2644" s="6"/>
      <c r="AK2644" s="9">
        <v>1</v>
      </c>
      <c r="AL2644" s="9">
        <v>0</v>
      </c>
      <c r="AM2644" s="9">
        <v>1</v>
      </c>
      <c r="AN2644" s="9">
        <v>2</v>
      </c>
      <c r="AO2644" s="9">
        <v>0</v>
      </c>
      <c r="AP2644" s="6"/>
      <c r="AQ2644" s="9">
        <v>1</v>
      </c>
      <c r="AR2644" s="9">
        <v>2</v>
      </c>
      <c r="AS2644" s="9">
        <v>1</v>
      </c>
      <c r="AT2644" s="9">
        <v>1</v>
      </c>
      <c r="AU2644" s="9">
        <v>2</v>
      </c>
      <c r="AV2644" s="9">
        <v>0</v>
      </c>
      <c r="AW2644" s="9" t="s">
        <v>1382</v>
      </c>
      <c r="AX2644" s="9" t="s">
        <v>1382</v>
      </c>
      <c r="AY2644" s="6"/>
      <c r="AZ2644" s="42"/>
      <c r="BA2644" s="63" t="s">
        <v>2770</v>
      </c>
      <c r="BB2644" s="6" t="s">
        <v>1508</v>
      </c>
      <c r="BH2644" s="6"/>
      <c r="BI2644" t="s">
        <v>3146</v>
      </c>
    </row>
    <row r="2645" spans="1:61" s="44" customFormat="1" ht="15.75" thickBot="1" x14ac:dyDescent="0.3">
      <c r="A2645" s="51" t="s">
        <v>658</v>
      </c>
      <c r="B2645" s="9" t="s">
        <v>787</v>
      </c>
      <c r="C2645" s="9" t="str">
        <f>VLOOKUP(Tabelle1[[#This Row],[bank_name]],list_all_banks!$B$1:$C$691,2,FALSE)</f>
        <v>FR662042449</v>
      </c>
      <c r="D2645" s="6" t="s">
        <v>789</v>
      </c>
      <c r="E2645" s="42" t="str">
        <f t="shared" si="41"/>
        <v>31.12.2015</v>
      </c>
      <c r="F2645" s="9">
        <v>2015</v>
      </c>
      <c r="G2645" s="9">
        <v>1</v>
      </c>
      <c r="H2645" s="9">
        <v>1</v>
      </c>
      <c r="I2645" s="9" t="s">
        <v>1382</v>
      </c>
      <c r="J2645" s="9">
        <v>2</v>
      </c>
      <c r="K2645" s="9" t="s">
        <v>1366</v>
      </c>
      <c r="L2645" s="9">
        <v>0</v>
      </c>
      <c r="M2645" s="9" t="s">
        <v>14</v>
      </c>
      <c r="N2645" s="9" t="s">
        <v>19</v>
      </c>
      <c r="O2645" s="6"/>
      <c r="P2645" s="9">
        <v>1</v>
      </c>
      <c r="Q2645" s="9">
        <v>0</v>
      </c>
      <c r="R2645" s="9">
        <v>0</v>
      </c>
      <c r="S2645" s="9">
        <v>0</v>
      </c>
      <c r="T2645" s="6"/>
      <c r="U2645" s="9">
        <v>0</v>
      </c>
      <c r="V2645" s="9">
        <v>0</v>
      </c>
      <c r="W2645" s="9" t="s">
        <v>20</v>
      </c>
      <c r="X2645" s="6"/>
      <c r="Y2645" s="9" t="s">
        <v>1778</v>
      </c>
      <c r="Z2645" s="9">
        <v>14</v>
      </c>
      <c r="AA2645" s="9">
        <v>102</v>
      </c>
      <c r="AB2645" s="9">
        <v>4</v>
      </c>
      <c r="AC2645" s="9" t="s">
        <v>20</v>
      </c>
      <c r="AD2645" s="9">
        <v>1</v>
      </c>
      <c r="AE2645" s="9">
        <v>0</v>
      </c>
      <c r="AF2645" s="9">
        <v>1</v>
      </c>
      <c r="AG2645" s="9" t="s">
        <v>20</v>
      </c>
      <c r="AH2645" s="9">
        <v>0</v>
      </c>
      <c r="AI2645" s="9">
        <v>0</v>
      </c>
      <c r="AJ2645" s="6"/>
      <c r="AK2645" s="9">
        <v>1</v>
      </c>
      <c r="AL2645" s="9">
        <v>0</v>
      </c>
      <c r="AM2645" s="9">
        <v>1</v>
      </c>
      <c r="AN2645" s="9">
        <v>2</v>
      </c>
      <c r="AO2645" s="9">
        <v>0</v>
      </c>
      <c r="AP2645" s="6"/>
      <c r="AQ2645" s="9">
        <v>1</v>
      </c>
      <c r="AR2645" s="9">
        <v>2</v>
      </c>
      <c r="AS2645" s="9">
        <v>1</v>
      </c>
      <c r="AT2645" s="9">
        <v>1</v>
      </c>
      <c r="AU2645" s="9">
        <v>2</v>
      </c>
      <c r="AV2645" s="9">
        <v>0</v>
      </c>
      <c r="AW2645" s="9" t="s">
        <v>1382</v>
      </c>
      <c r="AX2645" s="9" t="s">
        <v>1382</v>
      </c>
      <c r="AY2645" s="6"/>
      <c r="AZ2645" s="42"/>
      <c r="BA2645" s="63" t="s">
        <v>2770</v>
      </c>
      <c r="BB2645" s="6" t="s">
        <v>1508</v>
      </c>
      <c r="BH2645" s="45"/>
      <c r="BI2645" t="s">
        <v>3146</v>
      </c>
    </row>
    <row r="2646" spans="1:61" x14ac:dyDescent="0.25">
      <c r="A2646" s="51" t="s">
        <v>658</v>
      </c>
      <c r="B2646" s="9" t="s">
        <v>787</v>
      </c>
      <c r="C2646" s="9" t="str">
        <f>VLOOKUP(Tabelle1[[#This Row],[bank_name]],list_all_banks!$B$1:$C$691,2,FALSE)</f>
        <v>FR662042449</v>
      </c>
      <c r="D2646" s="6" t="s">
        <v>789</v>
      </c>
      <c r="E2646" s="42" t="str">
        <f t="shared" si="41"/>
        <v>31.12.2015</v>
      </c>
      <c r="F2646" s="9">
        <v>2015</v>
      </c>
      <c r="G2646" s="9">
        <v>1</v>
      </c>
      <c r="H2646" s="9">
        <v>1</v>
      </c>
      <c r="I2646" s="9" t="s">
        <v>1382</v>
      </c>
      <c r="J2646" s="9">
        <v>2</v>
      </c>
      <c r="K2646" s="9" t="s">
        <v>1366</v>
      </c>
      <c r="L2646" s="9">
        <v>0</v>
      </c>
      <c r="M2646" s="9" t="s">
        <v>14</v>
      </c>
      <c r="N2646" s="9" t="s">
        <v>19</v>
      </c>
      <c r="P2646" s="9">
        <v>1</v>
      </c>
      <c r="Q2646" s="9">
        <v>0</v>
      </c>
      <c r="R2646" s="9">
        <v>0</v>
      </c>
      <c r="S2646" s="9">
        <v>0</v>
      </c>
      <c r="U2646" s="9">
        <v>0</v>
      </c>
      <c r="V2646" s="9">
        <v>0</v>
      </c>
      <c r="W2646" s="9" t="s">
        <v>20</v>
      </c>
      <c r="Y2646" s="9" t="s">
        <v>1682</v>
      </c>
      <c r="Z2646" s="9">
        <v>302</v>
      </c>
      <c r="AA2646" s="9">
        <v>3158</v>
      </c>
      <c r="AB2646" s="9">
        <v>58</v>
      </c>
      <c r="AC2646" s="9" t="s">
        <v>20</v>
      </c>
      <c r="AD2646" s="9">
        <v>23</v>
      </c>
      <c r="AE2646" s="9">
        <v>2</v>
      </c>
      <c r="AF2646" s="9">
        <v>25</v>
      </c>
      <c r="AG2646" s="9" t="s">
        <v>20</v>
      </c>
      <c r="AH2646" s="9">
        <v>0</v>
      </c>
      <c r="AI2646" s="9">
        <v>0</v>
      </c>
      <c r="AK2646" s="9">
        <v>1</v>
      </c>
      <c r="AL2646" s="9">
        <v>0</v>
      </c>
      <c r="AM2646" s="9">
        <v>1</v>
      </c>
      <c r="AN2646" s="9">
        <v>2</v>
      </c>
      <c r="AO2646" s="9">
        <v>0</v>
      </c>
      <c r="AQ2646" s="9">
        <v>1</v>
      </c>
      <c r="AR2646" s="9">
        <v>2</v>
      </c>
      <c r="AS2646" s="9">
        <v>1</v>
      </c>
      <c r="AT2646" s="9">
        <v>1</v>
      </c>
      <c r="AU2646" s="9">
        <v>2</v>
      </c>
      <c r="AV2646" s="9">
        <v>0</v>
      </c>
      <c r="AW2646" s="9" t="s">
        <v>1382</v>
      </c>
      <c r="AX2646" s="9" t="s">
        <v>1382</v>
      </c>
      <c r="BA2646" s="63" t="s">
        <v>2770</v>
      </c>
      <c r="BB2646" s="6" t="s">
        <v>1508</v>
      </c>
      <c r="BG2646" s="9"/>
      <c r="BI2646" t="s">
        <v>3146</v>
      </c>
    </row>
    <row r="2647" spans="1:61" s="9" customFormat="1" x14ac:dyDescent="0.25">
      <c r="A2647" s="23" t="s">
        <v>658</v>
      </c>
      <c r="B2647" s="9" t="s">
        <v>787</v>
      </c>
      <c r="C2647" s="9" t="str">
        <f>VLOOKUP(Tabelle1[[#This Row],[bank_name]],list_all_banks!$B$1:$C$691,2,FALSE)</f>
        <v>FR662042449</v>
      </c>
      <c r="D2647" s="6" t="s">
        <v>789</v>
      </c>
      <c r="E2647" s="42" t="str">
        <f t="shared" si="41"/>
        <v>31.12.2015</v>
      </c>
      <c r="F2647">
        <v>2015</v>
      </c>
      <c r="G2647">
        <v>1</v>
      </c>
      <c r="H2647">
        <v>1</v>
      </c>
      <c r="I2647" t="s">
        <v>1382</v>
      </c>
      <c r="J2647">
        <v>2</v>
      </c>
      <c r="K2647" t="s">
        <v>1366</v>
      </c>
      <c r="L2647">
        <v>0</v>
      </c>
      <c r="M2647" t="s">
        <v>14</v>
      </c>
      <c r="N2647" t="s">
        <v>19</v>
      </c>
      <c r="O2647" s="6"/>
      <c r="P2647">
        <v>1</v>
      </c>
      <c r="Q2647">
        <v>0</v>
      </c>
      <c r="R2647">
        <v>0</v>
      </c>
      <c r="S2647">
        <v>0</v>
      </c>
      <c r="T2647" s="6"/>
      <c r="U2647">
        <v>0</v>
      </c>
      <c r="V2647">
        <v>0</v>
      </c>
      <c r="W2647" t="s">
        <v>20</v>
      </c>
      <c r="X2647" s="6"/>
      <c r="Y2647" t="s">
        <v>1729</v>
      </c>
      <c r="Z2647">
        <v>17</v>
      </c>
      <c r="AA2647">
        <v>28</v>
      </c>
      <c r="AB2647">
        <v>10</v>
      </c>
      <c r="AC2647" t="s">
        <v>20</v>
      </c>
      <c r="AD2647">
        <v>1</v>
      </c>
      <c r="AE2647">
        <v>0</v>
      </c>
      <c r="AF2647">
        <v>1</v>
      </c>
      <c r="AG2647" t="s">
        <v>20</v>
      </c>
      <c r="AH2647">
        <v>0</v>
      </c>
      <c r="AI2647">
        <v>0</v>
      </c>
      <c r="AJ2647" s="6"/>
      <c r="AK2647">
        <v>1</v>
      </c>
      <c r="AL2647">
        <v>0</v>
      </c>
      <c r="AM2647">
        <v>1</v>
      </c>
      <c r="AN2647">
        <v>2</v>
      </c>
      <c r="AO2647">
        <v>0</v>
      </c>
      <c r="AP2647" s="6"/>
      <c r="AQ2647">
        <v>1</v>
      </c>
      <c r="AR2647">
        <v>2</v>
      </c>
      <c r="AS2647">
        <v>1</v>
      </c>
      <c r="AT2647">
        <v>1</v>
      </c>
      <c r="AU2647">
        <v>2</v>
      </c>
      <c r="AV2647">
        <v>0</v>
      </c>
      <c r="AW2647" t="s">
        <v>1382</v>
      </c>
      <c r="AX2647" t="s">
        <v>1382</v>
      </c>
      <c r="AY2647" s="6"/>
      <c r="AZ2647" s="42"/>
      <c r="BA2647" s="14" t="s">
        <v>2770</v>
      </c>
      <c r="BB2647" s="6" t="s">
        <v>1508</v>
      </c>
      <c r="BH2647" s="6"/>
      <c r="BI2647" t="s">
        <v>3146</v>
      </c>
    </row>
    <row r="2648" spans="1:61" x14ac:dyDescent="0.25">
      <c r="A2648" s="23" t="s">
        <v>658</v>
      </c>
      <c r="B2648" t="s">
        <v>787</v>
      </c>
      <c r="C2648" t="str">
        <f>VLOOKUP(Tabelle1[[#This Row],[bank_name]],list_all_banks!$B$1:$C$691,2,FALSE)</f>
        <v>FR662042449</v>
      </c>
      <c r="D2648" s="6" t="s">
        <v>789</v>
      </c>
      <c r="E2648" s="42" t="str">
        <f t="shared" si="41"/>
        <v>31.12.2015</v>
      </c>
      <c r="F2648">
        <v>2015</v>
      </c>
      <c r="G2648">
        <v>1</v>
      </c>
      <c r="H2648">
        <v>1</v>
      </c>
      <c r="I2648" t="s">
        <v>1382</v>
      </c>
      <c r="J2648">
        <v>2</v>
      </c>
      <c r="K2648" t="s">
        <v>1366</v>
      </c>
      <c r="L2648">
        <v>0</v>
      </c>
      <c r="M2648" t="s">
        <v>14</v>
      </c>
      <c r="N2648" t="s">
        <v>19</v>
      </c>
      <c r="P2648">
        <v>1</v>
      </c>
      <c r="Q2648">
        <v>0</v>
      </c>
      <c r="R2648">
        <v>0</v>
      </c>
      <c r="S2648">
        <v>0</v>
      </c>
      <c r="U2648">
        <v>0</v>
      </c>
      <c r="V2648">
        <v>0</v>
      </c>
      <c r="W2648" t="s">
        <v>20</v>
      </c>
      <c r="Y2648" t="s">
        <v>1771</v>
      </c>
      <c r="Z2648">
        <v>50</v>
      </c>
      <c r="AA2648">
        <v>443</v>
      </c>
      <c r="AB2648">
        <v>15</v>
      </c>
      <c r="AC2648" t="s">
        <v>20</v>
      </c>
      <c r="AD2648">
        <v>4</v>
      </c>
      <c r="AE2648">
        <v>0</v>
      </c>
      <c r="AF2648">
        <v>4</v>
      </c>
      <c r="AG2648" t="s">
        <v>20</v>
      </c>
      <c r="AH2648">
        <v>0</v>
      </c>
      <c r="AI2648">
        <v>0</v>
      </c>
      <c r="AK2648">
        <v>1</v>
      </c>
      <c r="AL2648">
        <v>0</v>
      </c>
      <c r="AM2648">
        <v>1</v>
      </c>
      <c r="AN2648">
        <v>2</v>
      </c>
      <c r="AO2648">
        <v>0</v>
      </c>
      <c r="AQ2648">
        <v>1</v>
      </c>
      <c r="AR2648">
        <v>2</v>
      </c>
      <c r="AS2648">
        <v>1</v>
      </c>
      <c r="AT2648">
        <v>1</v>
      </c>
      <c r="AU2648">
        <v>2</v>
      </c>
      <c r="AV2648">
        <v>0</v>
      </c>
      <c r="AW2648" t="s">
        <v>1382</v>
      </c>
      <c r="AX2648" t="s">
        <v>1382</v>
      </c>
      <c r="BA2648" s="14" t="s">
        <v>2770</v>
      </c>
      <c r="BB2648" s="6" t="s">
        <v>1508</v>
      </c>
      <c r="BG2648" s="9"/>
      <c r="BI2648" t="s">
        <v>3146</v>
      </c>
    </row>
    <row r="2649" spans="1:61" x14ac:dyDescent="0.25">
      <c r="A2649" s="23" t="s">
        <v>658</v>
      </c>
      <c r="B2649" t="s">
        <v>787</v>
      </c>
      <c r="C2649" t="str">
        <f>VLOOKUP(Tabelle1[[#This Row],[bank_name]],list_all_banks!$B$1:$C$691,2,FALSE)</f>
        <v>FR662042449</v>
      </c>
      <c r="D2649" s="6" t="s">
        <v>789</v>
      </c>
      <c r="E2649" s="42" t="str">
        <f t="shared" si="41"/>
        <v>31.12.2015</v>
      </c>
      <c r="F2649">
        <v>2015</v>
      </c>
      <c r="G2649">
        <v>1</v>
      </c>
      <c r="H2649">
        <v>1</v>
      </c>
      <c r="I2649" t="s">
        <v>1382</v>
      </c>
      <c r="J2649">
        <v>2</v>
      </c>
      <c r="K2649" t="s">
        <v>1366</v>
      </c>
      <c r="L2649">
        <v>0</v>
      </c>
      <c r="M2649" t="s">
        <v>14</v>
      </c>
      <c r="N2649" t="s">
        <v>19</v>
      </c>
      <c r="P2649">
        <v>1</v>
      </c>
      <c r="Q2649">
        <v>0</v>
      </c>
      <c r="R2649">
        <v>0</v>
      </c>
      <c r="S2649">
        <v>0</v>
      </c>
      <c r="U2649">
        <v>0</v>
      </c>
      <c r="V2649">
        <v>0</v>
      </c>
      <c r="W2649" t="s">
        <v>20</v>
      </c>
      <c r="Y2649" t="s">
        <v>1742</v>
      </c>
      <c r="Z2649">
        <v>74</v>
      </c>
      <c r="AA2649">
        <v>1230</v>
      </c>
      <c r="AB2649">
        <v>14</v>
      </c>
      <c r="AC2649" t="s">
        <v>20</v>
      </c>
      <c r="AD2649">
        <v>9</v>
      </c>
      <c r="AE2649">
        <v>-3</v>
      </c>
      <c r="AF2649">
        <v>6</v>
      </c>
      <c r="AG2649" t="s">
        <v>20</v>
      </c>
      <c r="AH2649">
        <v>0</v>
      </c>
      <c r="AI2649">
        <v>0</v>
      </c>
      <c r="AK2649">
        <v>1</v>
      </c>
      <c r="AL2649">
        <v>0</v>
      </c>
      <c r="AM2649">
        <v>1</v>
      </c>
      <c r="AN2649">
        <v>2</v>
      </c>
      <c r="AO2649">
        <v>0</v>
      </c>
      <c r="AQ2649">
        <v>1</v>
      </c>
      <c r="AR2649">
        <v>2</v>
      </c>
      <c r="AS2649">
        <v>1</v>
      </c>
      <c r="AT2649">
        <v>1</v>
      </c>
      <c r="AU2649">
        <v>2</v>
      </c>
      <c r="AV2649">
        <v>0</v>
      </c>
      <c r="AW2649" t="s">
        <v>1382</v>
      </c>
      <c r="AX2649" t="s">
        <v>1382</v>
      </c>
      <c r="BA2649" s="14" t="s">
        <v>2770</v>
      </c>
      <c r="BB2649" s="6" t="s">
        <v>1508</v>
      </c>
      <c r="BG2649" s="9"/>
      <c r="BI2649" t="s">
        <v>3146</v>
      </c>
    </row>
    <row r="2650" spans="1:61" x14ac:dyDescent="0.25">
      <c r="A2650" s="23" t="s">
        <v>658</v>
      </c>
      <c r="B2650" t="s">
        <v>787</v>
      </c>
      <c r="C2650" t="str">
        <f>VLOOKUP(Tabelle1[[#This Row],[bank_name]],list_all_banks!$B$1:$C$691,2,FALSE)</f>
        <v>FR662042449</v>
      </c>
      <c r="D2650" s="6" t="s">
        <v>789</v>
      </c>
      <c r="E2650" s="42" t="str">
        <f t="shared" si="41"/>
        <v>31.12.2015</v>
      </c>
      <c r="F2650">
        <v>2015</v>
      </c>
      <c r="G2650">
        <v>1</v>
      </c>
      <c r="H2650">
        <v>1</v>
      </c>
      <c r="I2650" t="s">
        <v>1382</v>
      </c>
      <c r="J2650">
        <v>2</v>
      </c>
      <c r="K2650" t="s">
        <v>1366</v>
      </c>
      <c r="L2650">
        <v>0</v>
      </c>
      <c r="M2650" t="s">
        <v>14</v>
      </c>
      <c r="N2650" t="s">
        <v>19</v>
      </c>
      <c r="P2650">
        <v>1</v>
      </c>
      <c r="Q2650">
        <v>0</v>
      </c>
      <c r="R2650">
        <v>0</v>
      </c>
      <c r="S2650">
        <v>0</v>
      </c>
      <c r="U2650">
        <v>0</v>
      </c>
      <c r="V2650">
        <v>0</v>
      </c>
      <c r="W2650" t="s">
        <v>20</v>
      </c>
      <c r="Y2650" t="s">
        <v>1694</v>
      </c>
      <c r="Z2650">
        <v>1242</v>
      </c>
      <c r="AA2650">
        <v>10645</v>
      </c>
      <c r="AB2650">
        <v>356</v>
      </c>
      <c r="AC2650" t="s">
        <v>20</v>
      </c>
      <c r="AD2650">
        <v>81</v>
      </c>
      <c r="AE2650">
        <v>-2</v>
      </c>
      <c r="AF2650">
        <v>79</v>
      </c>
      <c r="AG2650" t="s">
        <v>20</v>
      </c>
      <c r="AH2650">
        <v>0</v>
      </c>
      <c r="AI2650">
        <v>0</v>
      </c>
      <c r="AK2650">
        <v>1</v>
      </c>
      <c r="AL2650">
        <v>0</v>
      </c>
      <c r="AM2650">
        <v>1</v>
      </c>
      <c r="AN2650">
        <v>2</v>
      </c>
      <c r="AO2650">
        <v>0</v>
      </c>
      <c r="AQ2650">
        <v>1</v>
      </c>
      <c r="AR2650">
        <v>2</v>
      </c>
      <c r="AS2650">
        <v>1</v>
      </c>
      <c r="AT2650">
        <v>1</v>
      </c>
      <c r="AU2650">
        <v>2</v>
      </c>
      <c r="AV2650">
        <v>0</v>
      </c>
      <c r="AW2650" t="s">
        <v>1382</v>
      </c>
      <c r="AX2650" t="s">
        <v>1382</v>
      </c>
      <c r="BA2650" s="14" t="s">
        <v>2770</v>
      </c>
      <c r="BB2650" s="6" t="s">
        <v>1508</v>
      </c>
      <c r="BG2650" s="9"/>
      <c r="BI2650" t="s">
        <v>3146</v>
      </c>
    </row>
    <row r="2651" spans="1:61" x14ac:dyDescent="0.25">
      <c r="A2651" s="51" t="s">
        <v>658</v>
      </c>
      <c r="B2651" s="9" t="s">
        <v>787</v>
      </c>
      <c r="C2651" s="9" t="str">
        <f>VLOOKUP(Tabelle1[[#This Row],[bank_name]],list_all_banks!$B$1:$C$691,2,FALSE)</f>
        <v>FR662042449</v>
      </c>
      <c r="D2651" s="6" t="s">
        <v>789</v>
      </c>
      <c r="E2651" s="42" t="str">
        <f t="shared" si="41"/>
        <v>31.12.2015</v>
      </c>
      <c r="F2651" s="9">
        <v>2015</v>
      </c>
      <c r="G2651" s="9">
        <v>1</v>
      </c>
      <c r="H2651" s="9">
        <v>1</v>
      </c>
      <c r="I2651" s="9" t="s">
        <v>1382</v>
      </c>
      <c r="J2651" s="9">
        <v>2</v>
      </c>
      <c r="K2651" s="9" t="s">
        <v>1366</v>
      </c>
      <c r="L2651" s="9">
        <v>0</v>
      </c>
      <c r="M2651" s="9" t="s">
        <v>14</v>
      </c>
      <c r="N2651" s="9" t="s">
        <v>19</v>
      </c>
      <c r="P2651" s="9">
        <v>1</v>
      </c>
      <c r="Q2651" s="9">
        <v>0</v>
      </c>
      <c r="R2651" s="9">
        <v>0</v>
      </c>
      <c r="S2651" s="9">
        <v>0</v>
      </c>
      <c r="U2651" s="9">
        <v>0</v>
      </c>
      <c r="V2651" s="9">
        <v>0</v>
      </c>
      <c r="W2651" s="9" t="s">
        <v>20</v>
      </c>
      <c r="Y2651" s="9" t="s">
        <v>1632</v>
      </c>
      <c r="Z2651" s="9">
        <v>112</v>
      </c>
      <c r="AA2651" s="9">
        <v>242</v>
      </c>
      <c r="AB2651" s="9">
        <v>68</v>
      </c>
      <c r="AC2651" s="9" t="s">
        <v>20</v>
      </c>
      <c r="AD2651" s="9">
        <v>21</v>
      </c>
      <c r="AE2651" s="9">
        <v>4</v>
      </c>
      <c r="AF2651" s="9">
        <v>25</v>
      </c>
      <c r="AG2651" s="9" t="s">
        <v>20</v>
      </c>
      <c r="AH2651" s="9">
        <v>0</v>
      </c>
      <c r="AI2651" s="9">
        <v>0</v>
      </c>
      <c r="AK2651" s="9">
        <v>1</v>
      </c>
      <c r="AL2651" s="9">
        <v>0</v>
      </c>
      <c r="AM2651" s="9">
        <v>1</v>
      </c>
      <c r="AN2651" s="9">
        <v>2</v>
      </c>
      <c r="AO2651" s="9">
        <v>0</v>
      </c>
      <c r="AQ2651" s="9">
        <v>1</v>
      </c>
      <c r="AR2651" s="9">
        <v>2</v>
      </c>
      <c r="AS2651" s="9">
        <v>1</v>
      </c>
      <c r="AT2651" s="9">
        <v>1</v>
      </c>
      <c r="AU2651" s="9">
        <v>2</v>
      </c>
      <c r="AV2651" s="9">
        <v>0</v>
      </c>
      <c r="AW2651" s="9" t="s">
        <v>1382</v>
      </c>
      <c r="AX2651" s="9" t="s">
        <v>1382</v>
      </c>
      <c r="BA2651" s="63" t="s">
        <v>2770</v>
      </c>
      <c r="BB2651" s="6" t="s">
        <v>1508</v>
      </c>
      <c r="BC2651" s="9"/>
      <c r="BD2651" s="9"/>
      <c r="BE2651" s="9"/>
      <c r="BF2651" s="9"/>
      <c r="BG2651" s="9"/>
      <c r="BI2651" t="s">
        <v>3146</v>
      </c>
    </row>
    <row r="2652" spans="1:61" x14ac:dyDescent="0.25">
      <c r="A2652" s="23" t="s">
        <v>658</v>
      </c>
      <c r="B2652" t="s">
        <v>787</v>
      </c>
      <c r="C2652" t="str">
        <f>VLOOKUP(Tabelle1[[#This Row],[bank_name]],list_all_banks!$B$1:$C$691,2,FALSE)</f>
        <v>FR662042449</v>
      </c>
      <c r="D2652" s="6" t="s">
        <v>789</v>
      </c>
      <c r="E2652" s="42" t="str">
        <f t="shared" si="41"/>
        <v>31.12.2015</v>
      </c>
      <c r="F2652">
        <v>2015</v>
      </c>
      <c r="G2652">
        <v>1</v>
      </c>
      <c r="H2652">
        <v>1</v>
      </c>
      <c r="I2652" t="s">
        <v>1382</v>
      </c>
      <c r="J2652">
        <v>2</v>
      </c>
      <c r="K2652" t="s">
        <v>1366</v>
      </c>
      <c r="L2652">
        <v>0</v>
      </c>
      <c r="M2652" t="s">
        <v>14</v>
      </c>
      <c r="N2652" t="s">
        <v>19</v>
      </c>
      <c r="P2652">
        <v>1</v>
      </c>
      <c r="Q2652">
        <v>0</v>
      </c>
      <c r="R2652">
        <v>0</v>
      </c>
      <c r="S2652">
        <v>0</v>
      </c>
      <c r="U2652">
        <v>0</v>
      </c>
      <c r="V2652">
        <v>0</v>
      </c>
      <c r="W2652" t="s">
        <v>20</v>
      </c>
      <c r="Y2652" t="s">
        <v>1677</v>
      </c>
      <c r="Z2652">
        <v>682</v>
      </c>
      <c r="AA2652">
        <v>1394</v>
      </c>
      <c r="AB2652">
        <v>225</v>
      </c>
      <c r="AC2652" t="s">
        <v>20</v>
      </c>
      <c r="AD2652">
        <v>102</v>
      </c>
      <c r="AE2652">
        <v>-38</v>
      </c>
      <c r="AF2652">
        <v>64</v>
      </c>
      <c r="AG2652" t="s">
        <v>20</v>
      </c>
      <c r="AH2652">
        <v>0</v>
      </c>
      <c r="AI2652">
        <v>0</v>
      </c>
      <c r="AK2652">
        <v>1</v>
      </c>
      <c r="AL2652">
        <v>0</v>
      </c>
      <c r="AM2652">
        <v>1</v>
      </c>
      <c r="AN2652">
        <v>2</v>
      </c>
      <c r="AO2652">
        <v>0</v>
      </c>
      <c r="AQ2652">
        <v>1</v>
      </c>
      <c r="AR2652">
        <v>2</v>
      </c>
      <c r="AS2652">
        <v>1</v>
      </c>
      <c r="AT2652">
        <v>1</v>
      </c>
      <c r="AU2652">
        <v>2</v>
      </c>
      <c r="AV2652">
        <v>0</v>
      </c>
      <c r="AW2652" t="s">
        <v>1382</v>
      </c>
      <c r="AX2652" t="s">
        <v>1382</v>
      </c>
      <c r="BA2652" s="14" t="s">
        <v>2770</v>
      </c>
      <c r="BB2652" s="6" t="s">
        <v>1508</v>
      </c>
      <c r="BG2652" s="9"/>
      <c r="BI2652" t="s">
        <v>3146</v>
      </c>
    </row>
    <row r="2653" spans="1:61" x14ac:dyDescent="0.25">
      <c r="A2653" s="23" t="s">
        <v>658</v>
      </c>
      <c r="B2653" t="s">
        <v>787</v>
      </c>
      <c r="C2653" t="str">
        <f>VLOOKUP(Tabelle1[[#This Row],[bank_name]],list_all_banks!$B$1:$C$691,2,FALSE)</f>
        <v>FR662042449</v>
      </c>
      <c r="D2653" s="6" t="s">
        <v>789</v>
      </c>
      <c r="E2653" s="42" t="str">
        <f t="shared" si="41"/>
        <v>31.12.2015</v>
      </c>
      <c r="F2653">
        <v>2015</v>
      </c>
      <c r="G2653">
        <v>1</v>
      </c>
      <c r="H2653">
        <v>1</v>
      </c>
      <c r="I2653" t="s">
        <v>1382</v>
      </c>
      <c r="J2653">
        <v>2</v>
      </c>
      <c r="K2653" t="s">
        <v>1366</v>
      </c>
      <c r="L2653">
        <v>0</v>
      </c>
      <c r="M2653" t="s">
        <v>14</v>
      </c>
      <c r="N2653" t="s">
        <v>19</v>
      </c>
      <c r="P2653">
        <v>1</v>
      </c>
      <c r="Q2653">
        <v>0</v>
      </c>
      <c r="R2653">
        <v>0</v>
      </c>
      <c r="S2653">
        <v>0</v>
      </c>
      <c r="U2653">
        <v>0</v>
      </c>
      <c r="V2653">
        <v>0</v>
      </c>
      <c r="W2653" t="s">
        <v>20</v>
      </c>
      <c r="Y2653" t="s">
        <v>1678</v>
      </c>
      <c r="Z2653">
        <v>53</v>
      </c>
      <c r="AA2653">
        <v>336</v>
      </c>
      <c r="AB2653">
        <v>19</v>
      </c>
      <c r="AC2653" t="s">
        <v>20</v>
      </c>
      <c r="AD2653">
        <v>10</v>
      </c>
      <c r="AE2653">
        <v>-3</v>
      </c>
      <c r="AF2653">
        <v>7</v>
      </c>
      <c r="AG2653" t="s">
        <v>20</v>
      </c>
      <c r="AH2653">
        <v>0</v>
      </c>
      <c r="AI2653">
        <v>0</v>
      </c>
      <c r="AK2653">
        <v>1</v>
      </c>
      <c r="AL2653">
        <v>0</v>
      </c>
      <c r="AM2653">
        <v>1</v>
      </c>
      <c r="AN2653">
        <v>2</v>
      </c>
      <c r="AO2653">
        <v>0</v>
      </c>
      <c r="AQ2653">
        <v>1</v>
      </c>
      <c r="AR2653">
        <v>2</v>
      </c>
      <c r="AS2653">
        <v>1</v>
      </c>
      <c r="AT2653">
        <v>1</v>
      </c>
      <c r="AU2653">
        <v>2</v>
      </c>
      <c r="AV2653">
        <v>0</v>
      </c>
      <c r="AW2653" t="s">
        <v>1382</v>
      </c>
      <c r="AX2653" t="s">
        <v>1382</v>
      </c>
      <c r="BA2653" s="14" t="s">
        <v>2770</v>
      </c>
      <c r="BB2653" s="6" t="s">
        <v>1508</v>
      </c>
      <c r="BG2653" s="9"/>
      <c r="BI2653" t="s">
        <v>3146</v>
      </c>
    </row>
    <row r="2654" spans="1:61" x14ac:dyDescent="0.25">
      <c r="A2654" s="23" t="s">
        <v>658</v>
      </c>
      <c r="B2654" t="s">
        <v>787</v>
      </c>
      <c r="C2654" t="str">
        <f>VLOOKUP(Tabelle1[[#This Row],[bank_name]],list_all_banks!$B$1:$C$691,2,FALSE)</f>
        <v>FR662042449</v>
      </c>
      <c r="D2654" s="6" t="s">
        <v>789</v>
      </c>
      <c r="E2654" s="42" t="str">
        <f t="shared" si="41"/>
        <v>31.12.2015</v>
      </c>
      <c r="F2654">
        <v>2015</v>
      </c>
      <c r="G2654">
        <v>1</v>
      </c>
      <c r="H2654">
        <v>1</v>
      </c>
      <c r="I2654" t="s">
        <v>1382</v>
      </c>
      <c r="J2654">
        <v>2</v>
      </c>
      <c r="K2654" t="s">
        <v>1366</v>
      </c>
      <c r="L2654">
        <v>0</v>
      </c>
      <c r="M2654" t="s">
        <v>14</v>
      </c>
      <c r="N2654" t="s">
        <v>19</v>
      </c>
      <c r="P2654">
        <v>1</v>
      </c>
      <c r="Q2654">
        <v>0</v>
      </c>
      <c r="R2654">
        <v>0</v>
      </c>
      <c r="S2654">
        <v>0</v>
      </c>
      <c r="U2654">
        <v>0</v>
      </c>
      <c r="V2654">
        <v>0</v>
      </c>
      <c r="W2654" t="s">
        <v>20</v>
      </c>
      <c r="Y2654" t="s">
        <v>1679</v>
      </c>
      <c r="Z2654">
        <v>58</v>
      </c>
      <c r="AA2654">
        <v>350</v>
      </c>
      <c r="AB2654">
        <v>29</v>
      </c>
      <c r="AC2654" t="s">
        <v>20</v>
      </c>
      <c r="AD2654">
        <v>1</v>
      </c>
      <c r="AE2654">
        <v>6</v>
      </c>
      <c r="AF2654">
        <v>7</v>
      </c>
      <c r="AG2654" t="s">
        <v>20</v>
      </c>
      <c r="AH2654">
        <v>0</v>
      </c>
      <c r="AI2654">
        <v>0</v>
      </c>
      <c r="AK2654">
        <v>1</v>
      </c>
      <c r="AL2654">
        <v>0</v>
      </c>
      <c r="AM2654">
        <v>1</v>
      </c>
      <c r="AN2654">
        <v>2</v>
      </c>
      <c r="AO2654">
        <v>0</v>
      </c>
      <c r="AQ2654">
        <v>1</v>
      </c>
      <c r="AR2654">
        <v>2</v>
      </c>
      <c r="AS2654">
        <v>1</v>
      </c>
      <c r="AT2654">
        <v>1</v>
      </c>
      <c r="AU2654">
        <v>2</v>
      </c>
      <c r="AV2654">
        <v>0</v>
      </c>
      <c r="AW2654" t="s">
        <v>1382</v>
      </c>
      <c r="AX2654" t="s">
        <v>1382</v>
      </c>
      <c r="BA2654" s="14" t="s">
        <v>2770</v>
      </c>
      <c r="BB2654" s="6" t="s">
        <v>1508</v>
      </c>
      <c r="BG2654" s="9"/>
      <c r="BI2654" t="s">
        <v>3146</v>
      </c>
    </row>
    <row r="2655" spans="1:61" x14ac:dyDescent="0.25">
      <c r="A2655" s="23" t="s">
        <v>658</v>
      </c>
      <c r="B2655" t="s">
        <v>787</v>
      </c>
      <c r="C2655" t="str">
        <f>VLOOKUP(Tabelle1[[#This Row],[bank_name]],list_all_banks!$B$1:$C$691,2,FALSE)</f>
        <v>FR662042449</v>
      </c>
      <c r="D2655" s="6" t="s">
        <v>789</v>
      </c>
      <c r="E2655" s="42" t="str">
        <f t="shared" si="41"/>
        <v>31.12.2015</v>
      </c>
      <c r="F2655">
        <v>2015</v>
      </c>
      <c r="G2655">
        <v>1</v>
      </c>
      <c r="H2655">
        <v>1</v>
      </c>
      <c r="I2655" t="s">
        <v>1382</v>
      </c>
      <c r="J2655">
        <v>2</v>
      </c>
      <c r="K2655" t="s">
        <v>1366</v>
      </c>
      <c r="L2655">
        <v>0</v>
      </c>
      <c r="M2655" t="s">
        <v>14</v>
      </c>
      <c r="N2655" t="s">
        <v>19</v>
      </c>
      <c r="P2655">
        <v>1</v>
      </c>
      <c r="Q2655">
        <v>0</v>
      </c>
      <c r="R2655">
        <v>0</v>
      </c>
      <c r="S2655">
        <v>0</v>
      </c>
      <c r="U2655">
        <v>0</v>
      </c>
      <c r="V2655">
        <v>0</v>
      </c>
      <c r="W2655" t="s">
        <v>20</v>
      </c>
      <c r="Y2655" t="s">
        <v>1680</v>
      </c>
      <c r="Z2655">
        <v>21</v>
      </c>
      <c r="AA2655">
        <v>256</v>
      </c>
      <c r="AB2655">
        <v>-1</v>
      </c>
      <c r="AC2655" t="s">
        <v>20</v>
      </c>
      <c r="AD2655">
        <v>2</v>
      </c>
      <c r="AE2655">
        <v>1</v>
      </c>
      <c r="AF2655">
        <v>3</v>
      </c>
      <c r="AG2655" t="s">
        <v>20</v>
      </c>
      <c r="AH2655">
        <v>0</v>
      </c>
      <c r="AI2655">
        <v>0</v>
      </c>
      <c r="AK2655">
        <v>1</v>
      </c>
      <c r="AL2655">
        <v>0</v>
      </c>
      <c r="AM2655">
        <v>1</v>
      </c>
      <c r="AN2655">
        <v>2</v>
      </c>
      <c r="AO2655">
        <v>0</v>
      </c>
      <c r="AQ2655">
        <v>1</v>
      </c>
      <c r="AR2655">
        <v>2</v>
      </c>
      <c r="AS2655">
        <v>1</v>
      </c>
      <c r="AT2655">
        <v>1</v>
      </c>
      <c r="AU2655">
        <v>2</v>
      </c>
      <c r="AV2655">
        <v>0</v>
      </c>
      <c r="AW2655" t="s">
        <v>1382</v>
      </c>
      <c r="AX2655" t="s">
        <v>1382</v>
      </c>
      <c r="BA2655" s="14" t="s">
        <v>2770</v>
      </c>
      <c r="BB2655" s="6" t="s">
        <v>1508</v>
      </c>
      <c r="BG2655" s="9"/>
      <c r="BI2655" t="s">
        <v>3146</v>
      </c>
    </row>
    <row r="2656" spans="1:61" s="5" customFormat="1" x14ac:dyDescent="0.25">
      <c r="A2656" s="23" t="s">
        <v>658</v>
      </c>
      <c r="B2656" t="s">
        <v>787</v>
      </c>
      <c r="C2656" t="str">
        <f>VLOOKUP(Tabelle1[[#This Row],[bank_name]],list_all_banks!$B$1:$C$691,2,FALSE)</f>
        <v>FR662042449</v>
      </c>
      <c r="D2656" s="6" t="s">
        <v>789</v>
      </c>
      <c r="E2656" s="42" t="str">
        <f t="shared" si="41"/>
        <v>31.12.2015</v>
      </c>
      <c r="F2656">
        <v>2015</v>
      </c>
      <c r="G2656">
        <v>1</v>
      </c>
      <c r="H2656">
        <v>1</v>
      </c>
      <c r="I2656" t="s">
        <v>1382</v>
      </c>
      <c r="J2656">
        <v>2</v>
      </c>
      <c r="K2656" t="s">
        <v>1366</v>
      </c>
      <c r="L2656">
        <v>0</v>
      </c>
      <c r="M2656" t="s">
        <v>14</v>
      </c>
      <c r="N2656" t="s">
        <v>19</v>
      </c>
      <c r="O2656" s="6"/>
      <c r="P2656">
        <v>1</v>
      </c>
      <c r="Q2656">
        <v>0</v>
      </c>
      <c r="R2656">
        <v>0</v>
      </c>
      <c r="S2656">
        <v>0</v>
      </c>
      <c r="T2656" s="6"/>
      <c r="U2656">
        <v>0</v>
      </c>
      <c r="V2656">
        <v>0</v>
      </c>
      <c r="W2656" t="s">
        <v>20</v>
      </c>
      <c r="X2656" s="6"/>
      <c r="Y2656" t="s">
        <v>1683</v>
      </c>
      <c r="Z2656">
        <v>19</v>
      </c>
      <c r="AA2656">
        <v>201</v>
      </c>
      <c r="AB2656">
        <v>3</v>
      </c>
      <c r="AC2656" t="s">
        <v>20</v>
      </c>
      <c r="AD2656">
        <v>0</v>
      </c>
      <c r="AE2656">
        <v>0</v>
      </c>
      <c r="AF2656">
        <v>0</v>
      </c>
      <c r="AG2656" t="s">
        <v>20</v>
      </c>
      <c r="AH2656">
        <v>0</v>
      </c>
      <c r="AI2656">
        <v>0</v>
      </c>
      <c r="AJ2656" s="6"/>
      <c r="AK2656">
        <v>1</v>
      </c>
      <c r="AL2656">
        <v>0</v>
      </c>
      <c r="AM2656">
        <v>1</v>
      </c>
      <c r="AN2656">
        <v>2</v>
      </c>
      <c r="AO2656">
        <v>0</v>
      </c>
      <c r="AP2656" s="6"/>
      <c r="AQ2656">
        <v>1</v>
      </c>
      <c r="AR2656">
        <v>2</v>
      </c>
      <c r="AS2656">
        <v>1</v>
      </c>
      <c r="AT2656">
        <v>1</v>
      </c>
      <c r="AU2656">
        <v>2</v>
      </c>
      <c r="AV2656">
        <v>0</v>
      </c>
      <c r="AW2656" t="s">
        <v>1382</v>
      </c>
      <c r="AX2656" t="s">
        <v>1382</v>
      </c>
      <c r="AY2656" s="6"/>
      <c r="AZ2656" s="42"/>
      <c r="BA2656" s="14" t="s">
        <v>2770</v>
      </c>
      <c r="BB2656" s="6" t="s">
        <v>1508</v>
      </c>
      <c r="BG2656" s="53"/>
      <c r="BH2656" s="10"/>
      <c r="BI2656" t="s">
        <v>3146</v>
      </c>
    </row>
    <row r="2657" spans="1:67" s="5" customFormat="1" x14ac:dyDescent="0.25">
      <c r="A2657" s="23" t="s">
        <v>658</v>
      </c>
      <c r="B2657" t="s">
        <v>787</v>
      </c>
      <c r="C2657" t="str">
        <f>VLOOKUP(Tabelle1[[#This Row],[bank_name]],list_all_banks!$B$1:$C$691,2,FALSE)</f>
        <v>FR662042449</v>
      </c>
      <c r="D2657" s="6" t="s">
        <v>789</v>
      </c>
      <c r="E2657" s="42" t="str">
        <f t="shared" si="41"/>
        <v>31.12.2015</v>
      </c>
      <c r="F2657">
        <v>2015</v>
      </c>
      <c r="G2657">
        <v>1</v>
      </c>
      <c r="H2657">
        <v>1</v>
      </c>
      <c r="I2657" t="s">
        <v>1382</v>
      </c>
      <c r="J2657">
        <v>2</v>
      </c>
      <c r="K2657" t="s">
        <v>1366</v>
      </c>
      <c r="L2657">
        <v>0</v>
      </c>
      <c r="M2657" t="s">
        <v>14</v>
      </c>
      <c r="N2657" t="s">
        <v>19</v>
      </c>
      <c r="O2657" s="6"/>
      <c r="P2657">
        <v>1</v>
      </c>
      <c r="Q2657">
        <v>0</v>
      </c>
      <c r="R2657">
        <v>0</v>
      </c>
      <c r="S2657">
        <v>0</v>
      </c>
      <c r="T2657" s="6"/>
      <c r="U2657">
        <v>0</v>
      </c>
      <c r="V2657">
        <v>0</v>
      </c>
      <c r="W2657" t="s">
        <v>20</v>
      </c>
      <c r="X2657" s="6"/>
      <c r="Y2657" t="s">
        <v>1684</v>
      </c>
      <c r="Z2657">
        <v>0</v>
      </c>
      <c r="AA2657">
        <v>0</v>
      </c>
      <c r="AB2657">
        <v>0</v>
      </c>
      <c r="AC2657" t="s">
        <v>20</v>
      </c>
      <c r="AD2657">
        <v>0</v>
      </c>
      <c r="AE2657">
        <v>0</v>
      </c>
      <c r="AF2657">
        <v>0</v>
      </c>
      <c r="AG2657" t="s">
        <v>20</v>
      </c>
      <c r="AH2657">
        <v>0</v>
      </c>
      <c r="AI2657">
        <v>0</v>
      </c>
      <c r="AJ2657" s="6"/>
      <c r="AK2657">
        <v>1</v>
      </c>
      <c r="AL2657">
        <v>0</v>
      </c>
      <c r="AM2657">
        <v>1</v>
      </c>
      <c r="AN2657">
        <v>2</v>
      </c>
      <c r="AO2657">
        <v>0</v>
      </c>
      <c r="AP2657" s="6"/>
      <c r="AQ2657">
        <v>1</v>
      </c>
      <c r="AR2657">
        <v>2</v>
      </c>
      <c r="AS2657">
        <v>1</v>
      </c>
      <c r="AT2657">
        <v>1</v>
      </c>
      <c r="AU2657">
        <v>2</v>
      </c>
      <c r="AV2657">
        <v>0</v>
      </c>
      <c r="AW2657" t="s">
        <v>1382</v>
      </c>
      <c r="AX2657" t="s">
        <v>1382</v>
      </c>
      <c r="AY2657" s="6"/>
      <c r="AZ2657" s="42"/>
      <c r="BA2657" s="14" t="s">
        <v>2770</v>
      </c>
      <c r="BB2657" s="6" t="s">
        <v>1508</v>
      </c>
      <c r="BG2657" s="53"/>
      <c r="BH2657" s="10"/>
      <c r="BI2657" t="s">
        <v>3146</v>
      </c>
    </row>
    <row r="2658" spans="1:67" x14ac:dyDescent="0.25">
      <c r="A2658" s="23" t="s">
        <v>658</v>
      </c>
      <c r="B2658" t="s">
        <v>787</v>
      </c>
      <c r="C2658" t="str">
        <f>VLOOKUP(Tabelle1[[#This Row],[bank_name]],list_all_banks!$B$1:$C$691,2,FALSE)</f>
        <v>FR662042449</v>
      </c>
      <c r="D2658" s="6" t="s">
        <v>789</v>
      </c>
      <c r="E2658" s="42" t="str">
        <f t="shared" si="41"/>
        <v>31.12.2015</v>
      </c>
      <c r="F2658">
        <v>2015</v>
      </c>
      <c r="G2658">
        <v>1</v>
      </c>
      <c r="H2658">
        <v>1</v>
      </c>
      <c r="I2658" t="s">
        <v>1382</v>
      </c>
      <c r="J2658">
        <v>2</v>
      </c>
      <c r="K2658" t="s">
        <v>1366</v>
      </c>
      <c r="L2658">
        <v>0</v>
      </c>
      <c r="M2658" t="s">
        <v>14</v>
      </c>
      <c r="N2658" t="s">
        <v>19</v>
      </c>
      <c r="P2658">
        <v>1</v>
      </c>
      <c r="Q2658">
        <v>0</v>
      </c>
      <c r="R2658">
        <v>0</v>
      </c>
      <c r="S2658">
        <v>0</v>
      </c>
      <c r="U2658">
        <v>0</v>
      </c>
      <c r="V2658">
        <v>0</v>
      </c>
      <c r="W2658" t="s">
        <v>20</v>
      </c>
      <c r="Y2658" t="s">
        <v>1633</v>
      </c>
      <c r="Z2658">
        <v>138</v>
      </c>
      <c r="AA2658">
        <v>470</v>
      </c>
      <c r="AB2658">
        <v>-4</v>
      </c>
      <c r="AC2658" t="s">
        <v>20</v>
      </c>
      <c r="AD2658">
        <v>6</v>
      </c>
      <c r="AE2658">
        <v>-6</v>
      </c>
      <c r="AF2658">
        <v>0</v>
      </c>
      <c r="AG2658" t="s">
        <v>20</v>
      </c>
      <c r="AH2658">
        <v>0</v>
      </c>
      <c r="AI2658">
        <v>0</v>
      </c>
      <c r="AK2658">
        <v>1</v>
      </c>
      <c r="AL2658">
        <v>0</v>
      </c>
      <c r="AM2658">
        <v>1</v>
      </c>
      <c r="AN2658">
        <v>2</v>
      </c>
      <c r="AO2658">
        <v>0</v>
      </c>
      <c r="AQ2658">
        <v>1</v>
      </c>
      <c r="AR2658">
        <v>2</v>
      </c>
      <c r="AS2658">
        <v>1</v>
      </c>
      <c r="AT2658">
        <v>1</v>
      </c>
      <c r="AU2658">
        <v>2</v>
      </c>
      <c r="AV2658">
        <v>0</v>
      </c>
      <c r="AW2658" t="s">
        <v>1382</v>
      </c>
      <c r="AX2658" t="s">
        <v>1382</v>
      </c>
      <c r="BA2658" s="14" t="s">
        <v>2770</v>
      </c>
      <c r="BB2658" s="6" t="s">
        <v>1508</v>
      </c>
      <c r="BG2658" s="9"/>
      <c r="BI2658" t="s">
        <v>3146</v>
      </c>
    </row>
    <row r="2659" spans="1:67" x14ac:dyDescent="0.25">
      <c r="A2659" s="23" t="s">
        <v>658</v>
      </c>
      <c r="B2659" t="s">
        <v>787</v>
      </c>
      <c r="C2659" t="str">
        <f>VLOOKUP(Tabelle1[[#This Row],[bank_name]],list_all_banks!$B$1:$C$691,2,FALSE)</f>
        <v>FR662042449</v>
      </c>
      <c r="D2659" s="6" t="s">
        <v>789</v>
      </c>
      <c r="E2659" s="42" t="str">
        <f t="shared" si="41"/>
        <v>31.12.2015</v>
      </c>
      <c r="F2659">
        <v>2015</v>
      </c>
      <c r="G2659">
        <v>1</v>
      </c>
      <c r="H2659">
        <v>1</v>
      </c>
      <c r="I2659" t="s">
        <v>1382</v>
      </c>
      <c r="J2659">
        <v>2</v>
      </c>
      <c r="K2659" t="s">
        <v>1366</v>
      </c>
      <c r="L2659">
        <v>0</v>
      </c>
      <c r="M2659" t="s">
        <v>14</v>
      </c>
      <c r="N2659" t="s">
        <v>19</v>
      </c>
      <c r="P2659">
        <v>1</v>
      </c>
      <c r="Q2659">
        <v>0</v>
      </c>
      <c r="R2659">
        <v>0</v>
      </c>
      <c r="S2659">
        <v>0</v>
      </c>
      <c r="U2659">
        <v>0</v>
      </c>
      <c r="V2659">
        <v>0</v>
      </c>
      <c r="W2659" t="s">
        <v>20</v>
      </c>
      <c r="Y2659" t="s">
        <v>1660</v>
      </c>
      <c r="Z2659">
        <v>207</v>
      </c>
      <c r="AA2659">
        <v>404</v>
      </c>
      <c r="AB2659">
        <v>113</v>
      </c>
      <c r="AC2659" t="s">
        <v>20</v>
      </c>
      <c r="AD2659">
        <v>4</v>
      </c>
      <c r="AE2659">
        <v>19</v>
      </c>
      <c r="AF2659">
        <v>23</v>
      </c>
      <c r="AG2659" t="s">
        <v>20</v>
      </c>
      <c r="AH2659">
        <v>0</v>
      </c>
      <c r="AI2659">
        <v>0</v>
      </c>
      <c r="AK2659">
        <v>1</v>
      </c>
      <c r="AL2659">
        <v>0</v>
      </c>
      <c r="AM2659">
        <v>1</v>
      </c>
      <c r="AN2659">
        <v>2</v>
      </c>
      <c r="AO2659">
        <v>0</v>
      </c>
      <c r="AQ2659">
        <v>1</v>
      </c>
      <c r="AR2659">
        <v>2</v>
      </c>
      <c r="AS2659">
        <v>1</v>
      </c>
      <c r="AT2659">
        <v>1</v>
      </c>
      <c r="AU2659">
        <v>2</v>
      </c>
      <c r="AV2659">
        <v>0</v>
      </c>
      <c r="AW2659" t="s">
        <v>1382</v>
      </c>
      <c r="AX2659" t="s">
        <v>1382</v>
      </c>
      <c r="BA2659" s="14" t="s">
        <v>2770</v>
      </c>
      <c r="BB2659" s="6" t="s">
        <v>1508</v>
      </c>
      <c r="BG2659" s="9"/>
      <c r="BI2659" t="s">
        <v>3146</v>
      </c>
    </row>
    <row r="2660" spans="1:67" x14ac:dyDescent="0.25">
      <c r="A2660" s="23" t="s">
        <v>658</v>
      </c>
      <c r="B2660" t="s">
        <v>787</v>
      </c>
      <c r="C2660" t="str">
        <f>VLOOKUP(Tabelle1[[#This Row],[bank_name]],list_all_banks!$B$1:$C$691,2,FALSE)</f>
        <v>FR662042449</v>
      </c>
      <c r="D2660" s="6" t="s">
        <v>789</v>
      </c>
      <c r="E2660" s="42" t="str">
        <f t="shared" si="41"/>
        <v>31.12.2015</v>
      </c>
      <c r="F2660">
        <v>2015</v>
      </c>
      <c r="G2660">
        <v>1</v>
      </c>
      <c r="H2660">
        <v>1</v>
      </c>
      <c r="I2660" t="s">
        <v>1382</v>
      </c>
      <c r="J2660">
        <v>2</v>
      </c>
      <c r="K2660" t="s">
        <v>1366</v>
      </c>
      <c r="L2660">
        <v>0</v>
      </c>
      <c r="M2660" t="s">
        <v>14</v>
      </c>
      <c r="N2660" t="s">
        <v>19</v>
      </c>
      <c r="P2660">
        <v>1</v>
      </c>
      <c r="Q2660">
        <v>0</v>
      </c>
      <c r="R2660">
        <v>0</v>
      </c>
      <c r="S2660">
        <v>0</v>
      </c>
      <c r="U2660">
        <v>0</v>
      </c>
      <c r="V2660">
        <v>0</v>
      </c>
      <c r="W2660" t="s">
        <v>20</v>
      </c>
      <c r="Y2660" t="s">
        <v>1697</v>
      </c>
      <c r="Z2660">
        <v>97</v>
      </c>
      <c r="AA2660">
        <v>352</v>
      </c>
      <c r="AB2660">
        <v>13</v>
      </c>
      <c r="AC2660" t="s">
        <v>20</v>
      </c>
      <c r="AD2660">
        <v>2</v>
      </c>
      <c r="AE2660">
        <v>2</v>
      </c>
      <c r="AF2660">
        <v>4</v>
      </c>
      <c r="AG2660" t="s">
        <v>20</v>
      </c>
      <c r="AH2660">
        <v>0</v>
      </c>
      <c r="AI2660">
        <v>0</v>
      </c>
      <c r="AK2660">
        <v>1</v>
      </c>
      <c r="AL2660">
        <v>0</v>
      </c>
      <c r="AM2660">
        <v>1</v>
      </c>
      <c r="AN2660">
        <v>2</v>
      </c>
      <c r="AO2660">
        <v>0</v>
      </c>
      <c r="AQ2660">
        <v>1</v>
      </c>
      <c r="AR2660">
        <v>2</v>
      </c>
      <c r="AS2660">
        <v>1</v>
      </c>
      <c r="AT2660">
        <v>1</v>
      </c>
      <c r="AU2660">
        <v>2</v>
      </c>
      <c r="AV2660">
        <v>0</v>
      </c>
      <c r="AW2660" t="s">
        <v>1382</v>
      </c>
      <c r="AX2660" t="s">
        <v>1382</v>
      </c>
      <c r="BA2660" s="14" t="s">
        <v>2770</v>
      </c>
      <c r="BB2660" s="6" t="s">
        <v>1508</v>
      </c>
      <c r="BG2660" s="9"/>
      <c r="BI2660" t="s">
        <v>3146</v>
      </c>
    </row>
    <row r="2661" spans="1:67" x14ac:dyDescent="0.25">
      <c r="A2661" s="51" t="s">
        <v>658</v>
      </c>
      <c r="B2661" s="9" t="s">
        <v>787</v>
      </c>
      <c r="C2661" s="9" t="str">
        <f>VLOOKUP(Tabelle1[[#This Row],[bank_name]],list_all_banks!$B$1:$C$691,2,FALSE)</f>
        <v>FR662042449</v>
      </c>
      <c r="D2661" s="6" t="s">
        <v>789</v>
      </c>
      <c r="E2661" s="42" t="str">
        <f t="shared" si="41"/>
        <v>31.12.2015</v>
      </c>
      <c r="F2661" s="9">
        <v>2015</v>
      </c>
      <c r="G2661" s="9">
        <v>1</v>
      </c>
      <c r="H2661" s="9">
        <v>1</v>
      </c>
      <c r="I2661" s="9" t="s">
        <v>1382</v>
      </c>
      <c r="J2661" s="9">
        <v>2</v>
      </c>
      <c r="K2661" s="9" t="s">
        <v>1366</v>
      </c>
      <c r="L2661" s="9">
        <v>0</v>
      </c>
      <c r="M2661" s="9" t="s">
        <v>14</v>
      </c>
      <c r="N2661" s="9" t="s">
        <v>19</v>
      </c>
      <c r="P2661" s="9">
        <v>1</v>
      </c>
      <c r="Q2661" s="9">
        <v>0</v>
      </c>
      <c r="R2661" s="9">
        <v>0</v>
      </c>
      <c r="S2661" s="9">
        <v>0</v>
      </c>
      <c r="U2661" s="9">
        <v>0</v>
      </c>
      <c r="V2661" s="9">
        <v>0</v>
      </c>
      <c r="W2661" s="9" t="s">
        <v>20</v>
      </c>
      <c r="Y2661" s="9" t="s">
        <v>1657</v>
      </c>
      <c r="Z2661" s="9">
        <v>674</v>
      </c>
      <c r="AA2661" s="9">
        <v>2382</v>
      </c>
      <c r="AB2661" s="9">
        <v>-10</v>
      </c>
      <c r="AC2661" s="9" t="s">
        <v>20</v>
      </c>
      <c r="AD2661" s="9">
        <v>0</v>
      </c>
      <c r="AE2661" s="9">
        <v>4</v>
      </c>
      <c r="AF2661" s="9">
        <v>4</v>
      </c>
      <c r="AG2661" s="9" t="s">
        <v>20</v>
      </c>
      <c r="AH2661" s="9">
        <v>0</v>
      </c>
      <c r="AI2661" s="9">
        <v>0</v>
      </c>
      <c r="AK2661" s="9">
        <v>1</v>
      </c>
      <c r="AL2661" s="9">
        <v>0</v>
      </c>
      <c r="AM2661" s="9">
        <v>1</v>
      </c>
      <c r="AN2661" s="9">
        <v>2</v>
      </c>
      <c r="AO2661" s="9">
        <v>0</v>
      </c>
      <c r="AQ2661" s="9">
        <v>1</v>
      </c>
      <c r="AR2661" s="9">
        <v>2</v>
      </c>
      <c r="AS2661" s="9">
        <v>1</v>
      </c>
      <c r="AT2661" s="9">
        <v>1</v>
      </c>
      <c r="AU2661" s="9">
        <v>2</v>
      </c>
      <c r="AV2661" s="9">
        <v>0</v>
      </c>
      <c r="AW2661" s="9" t="s">
        <v>1382</v>
      </c>
      <c r="AX2661" s="9" t="s">
        <v>1382</v>
      </c>
      <c r="BA2661" s="63" t="s">
        <v>2770</v>
      </c>
      <c r="BB2661" s="6" t="s">
        <v>1508</v>
      </c>
      <c r="BG2661" s="9"/>
      <c r="BI2661" t="s">
        <v>3146</v>
      </c>
    </row>
    <row r="2662" spans="1:67" x14ac:dyDescent="0.25">
      <c r="A2662" s="23" t="s">
        <v>658</v>
      </c>
      <c r="B2662" t="s">
        <v>787</v>
      </c>
      <c r="C2662" t="str">
        <f>VLOOKUP(Tabelle1[[#This Row],[bank_name]],list_all_banks!$B$1:$C$691,2,FALSE)</f>
        <v>FR662042449</v>
      </c>
      <c r="D2662" s="6" t="s">
        <v>789</v>
      </c>
      <c r="E2662" s="42" t="str">
        <f t="shared" si="41"/>
        <v>31.12.2015</v>
      </c>
      <c r="F2662">
        <v>2015</v>
      </c>
      <c r="G2662">
        <v>1</v>
      </c>
      <c r="H2662">
        <v>1</v>
      </c>
      <c r="I2662" t="s">
        <v>1382</v>
      </c>
      <c r="J2662">
        <v>2</v>
      </c>
      <c r="K2662" t="s">
        <v>1366</v>
      </c>
      <c r="L2662">
        <v>0</v>
      </c>
      <c r="M2662" t="s">
        <v>14</v>
      </c>
      <c r="N2662" t="s">
        <v>19</v>
      </c>
      <c r="P2662">
        <v>1</v>
      </c>
      <c r="Q2662">
        <v>0</v>
      </c>
      <c r="R2662">
        <v>0</v>
      </c>
      <c r="S2662">
        <v>0</v>
      </c>
      <c r="U2662">
        <v>0</v>
      </c>
      <c r="V2662">
        <v>0</v>
      </c>
      <c r="W2662" t="s">
        <v>20</v>
      </c>
      <c r="Y2662" t="s">
        <v>1662</v>
      </c>
      <c r="Z2662">
        <v>171</v>
      </c>
      <c r="AA2662">
        <v>4109</v>
      </c>
      <c r="AB2662">
        <v>125</v>
      </c>
      <c r="AC2662" t="s">
        <v>20</v>
      </c>
      <c r="AD2662">
        <v>52</v>
      </c>
      <c r="AE2662">
        <v>-4</v>
      </c>
      <c r="AF2662">
        <v>48</v>
      </c>
      <c r="AG2662" t="s">
        <v>20</v>
      </c>
      <c r="AH2662">
        <v>0</v>
      </c>
      <c r="AI2662">
        <v>0</v>
      </c>
      <c r="AK2662">
        <v>1</v>
      </c>
      <c r="AL2662">
        <v>0</v>
      </c>
      <c r="AM2662">
        <v>1</v>
      </c>
      <c r="AN2662">
        <v>2</v>
      </c>
      <c r="AO2662">
        <v>0</v>
      </c>
      <c r="AQ2662">
        <v>1</v>
      </c>
      <c r="AR2662">
        <v>2</v>
      </c>
      <c r="AS2662">
        <v>1</v>
      </c>
      <c r="AT2662">
        <v>1</v>
      </c>
      <c r="AU2662">
        <v>2</v>
      </c>
      <c r="AV2662">
        <v>0</v>
      </c>
      <c r="AW2662" t="s">
        <v>1382</v>
      </c>
      <c r="AX2662" t="s">
        <v>1382</v>
      </c>
      <c r="BA2662" s="14" t="s">
        <v>2770</v>
      </c>
      <c r="BB2662" s="6" t="s">
        <v>1508</v>
      </c>
      <c r="BG2662" s="9"/>
      <c r="BI2662" t="s">
        <v>3146</v>
      </c>
    </row>
    <row r="2663" spans="1:67" x14ac:dyDescent="0.25">
      <c r="A2663" s="23" t="s">
        <v>658</v>
      </c>
      <c r="B2663" t="s">
        <v>787</v>
      </c>
      <c r="C2663" t="str">
        <f>VLOOKUP(Tabelle1[[#This Row],[bank_name]],list_all_banks!$B$1:$C$691,2,FALSE)</f>
        <v>FR662042449</v>
      </c>
      <c r="D2663" s="6" t="s">
        <v>789</v>
      </c>
      <c r="E2663" s="42" t="str">
        <f t="shared" si="41"/>
        <v>31.12.2015</v>
      </c>
      <c r="F2663">
        <v>2015</v>
      </c>
      <c r="G2663">
        <v>1</v>
      </c>
      <c r="H2663">
        <v>1</v>
      </c>
      <c r="I2663" t="s">
        <v>1382</v>
      </c>
      <c r="J2663">
        <v>2</v>
      </c>
      <c r="K2663" t="s">
        <v>1366</v>
      </c>
      <c r="L2663">
        <v>0</v>
      </c>
      <c r="M2663" t="s">
        <v>14</v>
      </c>
      <c r="N2663" t="s">
        <v>19</v>
      </c>
      <c r="P2663">
        <v>1</v>
      </c>
      <c r="Q2663">
        <v>0</v>
      </c>
      <c r="R2663">
        <v>0</v>
      </c>
      <c r="S2663">
        <v>0</v>
      </c>
      <c r="U2663">
        <v>0</v>
      </c>
      <c r="V2663">
        <v>0</v>
      </c>
      <c r="W2663" t="s">
        <v>20</v>
      </c>
      <c r="Y2663" t="s">
        <v>1702</v>
      </c>
      <c r="Z2663">
        <v>44</v>
      </c>
      <c r="AA2663">
        <v>135</v>
      </c>
      <c r="AB2663">
        <v>22</v>
      </c>
      <c r="AC2663" t="s">
        <v>20</v>
      </c>
      <c r="AD2663">
        <v>9</v>
      </c>
      <c r="AE2663">
        <v>-1</v>
      </c>
      <c r="AF2663">
        <v>8</v>
      </c>
      <c r="AG2663" t="s">
        <v>20</v>
      </c>
      <c r="AH2663">
        <v>0</v>
      </c>
      <c r="AI2663">
        <v>0</v>
      </c>
      <c r="AK2663">
        <v>1</v>
      </c>
      <c r="AL2663">
        <v>0</v>
      </c>
      <c r="AM2663">
        <v>1</v>
      </c>
      <c r="AN2663">
        <v>2</v>
      </c>
      <c r="AO2663">
        <v>0</v>
      </c>
      <c r="AQ2663">
        <v>1</v>
      </c>
      <c r="AR2663">
        <v>2</v>
      </c>
      <c r="AS2663">
        <v>1</v>
      </c>
      <c r="AT2663">
        <v>1</v>
      </c>
      <c r="AU2663">
        <v>2</v>
      </c>
      <c r="AV2663">
        <v>0</v>
      </c>
      <c r="AW2663" t="s">
        <v>1382</v>
      </c>
      <c r="AX2663" t="s">
        <v>1382</v>
      </c>
      <c r="BA2663" s="14" t="s">
        <v>2770</v>
      </c>
      <c r="BB2663" s="6" t="s">
        <v>1508</v>
      </c>
      <c r="BG2663" s="9"/>
      <c r="BI2663" t="s">
        <v>3146</v>
      </c>
    </row>
    <row r="2664" spans="1:67" x14ac:dyDescent="0.25">
      <c r="A2664" s="23" t="s">
        <v>658</v>
      </c>
      <c r="B2664" t="s">
        <v>787</v>
      </c>
      <c r="C2664" t="str">
        <f>VLOOKUP(Tabelle1[[#This Row],[bank_name]],list_all_banks!$B$1:$C$691,2,FALSE)</f>
        <v>FR662042449</v>
      </c>
      <c r="D2664" s="6" t="s">
        <v>789</v>
      </c>
      <c r="E2664" s="42" t="str">
        <f t="shared" si="41"/>
        <v>31.12.2015</v>
      </c>
      <c r="F2664">
        <v>2015</v>
      </c>
      <c r="G2664">
        <v>1</v>
      </c>
      <c r="H2664">
        <v>1</v>
      </c>
      <c r="I2664" t="s">
        <v>1382</v>
      </c>
      <c r="J2664">
        <v>2</v>
      </c>
      <c r="K2664" t="s">
        <v>1366</v>
      </c>
      <c r="L2664">
        <v>0</v>
      </c>
      <c r="M2664" t="s">
        <v>14</v>
      </c>
      <c r="N2664" t="s">
        <v>19</v>
      </c>
      <c r="P2664">
        <v>1</v>
      </c>
      <c r="Q2664">
        <v>0</v>
      </c>
      <c r="R2664">
        <v>0</v>
      </c>
      <c r="S2664">
        <v>0</v>
      </c>
      <c r="U2664">
        <v>0</v>
      </c>
      <c r="V2664">
        <v>0</v>
      </c>
      <c r="W2664" t="s">
        <v>20</v>
      </c>
      <c r="Y2664" t="s">
        <v>1696</v>
      </c>
      <c r="Z2664">
        <v>457</v>
      </c>
      <c r="AA2664">
        <v>701</v>
      </c>
      <c r="AB2664">
        <v>232</v>
      </c>
      <c r="AC2664" t="s">
        <v>20</v>
      </c>
      <c r="AD2664">
        <v>50</v>
      </c>
      <c r="AE2664">
        <v>38</v>
      </c>
      <c r="AF2664">
        <v>88</v>
      </c>
      <c r="AG2664" t="s">
        <v>20</v>
      </c>
      <c r="AH2664">
        <v>0</v>
      </c>
      <c r="AI2664">
        <v>0</v>
      </c>
      <c r="AK2664">
        <v>1</v>
      </c>
      <c r="AL2664">
        <v>0</v>
      </c>
      <c r="AM2664">
        <v>1</v>
      </c>
      <c r="AN2664">
        <v>2</v>
      </c>
      <c r="AO2664">
        <v>0</v>
      </c>
      <c r="AQ2664">
        <v>1</v>
      </c>
      <c r="AR2664">
        <v>2</v>
      </c>
      <c r="AS2664">
        <v>1</v>
      </c>
      <c r="AT2664">
        <v>1</v>
      </c>
      <c r="AU2664">
        <v>2</v>
      </c>
      <c r="AV2664">
        <v>0</v>
      </c>
      <c r="AW2664" t="s">
        <v>1382</v>
      </c>
      <c r="AX2664" t="s">
        <v>1382</v>
      </c>
      <c r="BA2664" s="14" t="s">
        <v>2770</v>
      </c>
      <c r="BB2664" s="6" t="s">
        <v>1508</v>
      </c>
      <c r="BG2664" s="9"/>
      <c r="BI2664" t="s">
        <v>3146</v>
      </c>
    </row>
    <row r="2665" spans="1:67" x14ac:dyDescent="0.25">
      <c r="A2665" s="23" t="s">
        <v>658</v>
      </c>
      <c r="B2665" t="s">
        <v>787</v>
      </c>
      <c r="C2665" t="str">
        <f>VLOOKUP(Tabelle1[[#This Row],[bank_name]],list_all_banks!$B$1:$C$691,2,FALSE)</f>
        <v>FR662042449</v>
      </c>
      <c r="D2665" s="6" t="s">
        <v>789</v>
      </c>
      <c r="E2665" s="42" t="str">
        <f t="shared" si="41"/>
        <v>31.12.2015</v>
      </c>
      <c r="F2665">
        <v>2015</v>
      </c>
      <c r="G2665">
        <v>1</v>
      </c>
      <c r="H2665">
        <v>1</v>
      </c>
      <c r="I2665" t="s">
        <v>1382</v>
      </c>
      <c r="J2665">
        <v>2</v>
      </c>
      <c r="K2665" t="s">
        <v>1366</v>
      </c>
      <c r="L2665">
        <v>0</v>
      </c>
      <c r="M2665" t="s">
        <v>14</v>
      </c>
      <c r="N2665" t="s">
        <v>19</v>
      </c>
      <c r="P2665">
        <v>1</v>
      </c>
      <c r="Q2665">
        <v>0</v>
      </c>
      <c r="R2665">
        <v>0</v>
      </c>
      <c r="S2665">
        <v>0</v>
      </c>
      <c r="U2665">
        <v>0</v>
      </c>
      <c r="V2665">
        <v>0</v>
      </c>
      <c r="W2665" t="s">
        <v>20</v>
      </c>
      <c r="Y2665" t="s">
        <v>1703</v>
      </c>
      <c r="Z2665">
        <v>17</v>
      </c>
      <c r="AA2665">
        <v>80</v>
      </c>
      <c r="AB2665">
        <v>4</v>
      </c>
      <c r="AC2665" t="s">
        <v>20</v>
      </c>
      <c r="AD2665">
        <v>0</v>
      </c>
      <c r="AE2665">
        <v>0</v>
      </c>
      <c r="AF2665">
        <v>0</v>
      </c>
      <c r="AG2665" t="s">
        <v>20</v>
      </c>
      <c r="AH2665">
        <v>0</v>
      </c>
      <c r="AI2665">
        <v>0</v>
      </c>
      <c r="AK2665">
        <v>1</v>
      </c>
      <c r="AL2665">
        <v>0</v>
      </c>
      <c r="AM2665">
        <v>1</v>
      </c>
      <c r="AN2665">
        <v>2</v>
      </c>
      <c r="AO2665">
        <v>0</v>
      </c>
      <c r="AQ2665">
        <v>1</v>
      </c>
      <c r="AR2665">
        <v>2</v>
      </c>
      <c r="AS2665">
        <v>1</v>
      </c>
      <c r="AT2665">
        <v>1</v>
      </c>
      <c r="AU2665">
        <v>2</v>
      </c>
      <c r="AV2665">
        <v>0</v>
      </c>
      <c r="AW2665" t="s">
        <v>1382</v>
      </c>
      <c r="AX2665" t="s">
        <v>1382</v>
      </c>
      <c r="BA2665" s="14" t="s">
        <v>2770</v>
      </c>
      <c r="BB2665" s="6" t="s">
        <v>1508</v>
      </c>
      <c r="BG2665" s="9"/>
      <c r="BI2665" t="s">
        <v>3146</v>
      </c>
    </row>
    <row r="2666" spans="1:67" x14ac:dyDescent="0.25">
      <c r="A2666" s="23" t="s">
        <v>658</v>
      </c>
      <c r="B2666" t="s">
        <v>787</v>
      </c>
      <c r="C2666" t="str">
        <f>VLOOKUP(Tabelle1[[#This Row],[bank_name]],list_all_banks!$B$1:$C$691,2,FALSE)</f>
        <v>FR662042449</v>
      </c>
      <c r="D2666" s="6" t="s">
        <v>789</v>
      </c>
      <c r="E2666" s="42" t="str">
        <f t="shared" si="41"/>
        <v>31.12.2015</v>
      </c>
      <c r="F2666">
        <v>2015</v>
      </c>
      <c r="G2666">
        <v>1</v>
      </c>
      <c r="H2666">
        <v>1</v>
      </c>
      <c r="I2666" t="s">
        <v>1382</v>
      </c>
      <c r="J2666">
        <v>2</v>
      </c>
      <c r="K2666" t="s">
        <v>1366</v>
      </c>
      <c r="L2666">
        <v>0</v>
      </c>
      <c r="M2666" t="s">
        <v>14</v>
      </c>
      <c r="N2666" t="s">
        <v>19</v>
      </c>
      <c r="P2666">
        <v>1</v>
      </c>
      <c r="Q2666">
        <v>0</v>
      </c>
      <c r="R2666">
        <v>0</v>
      </c>
      <c r="S2666">
        <v>0</v>
      </c>
      <c r="U2666">
        <v>0</v>
      </c>
      <c r="V2666">
        <v>0</v>
      </c>
      <c r="W2666" t="s">
        <v>20</v>
      </c>
      <c r="Y2666" t="s">
        <v>1701</v>
      </c>
      <c r="Z2666">
        <v>2</v>
      </c>
      <c r="AA2666">
        <v>13</v>
      </c>
      <c r="AB2666">
        <v>1</v>
      </c>
      <c r="AC2666" t="s">
        <v>20</v>
      </c>
      <c r="AD2666">
        <v>0</v>
      </c>
      <c r="AE2666">
        <v>0</v>
      </c>
      <c r="AF2666">
        <v>0</v>
      </c>
      <c r="AG2666" t="s">
        <v>20</v>
      </c>
      <c r="AH2666">
        <v>0</v>
      </c>
      <c r="AI2666">
        <v>0</v>
      </c>
      <c r="AK2666">
        <v>1</v>
      </c>
      <c r="AL2666">
        <v>0</v>
      </c>
      <c r="AM2666">
        <v>1</v>
      </c>
      <c r="AN2666">
        <v>2</v>
      </c>
      <c r="AO2666">
        <v>0</v>
      </c>
      <c r="AQ2666">
        <v>1</v>
      </c>
      <c r="AR2666">
        <v>2</v>
      </c>
      <c r="AS2666">
        <v>1</v>
      </c>
      <c r="AT2666">
        <v>1</v>
      </c>
      <c r="AU2666">
        <v>2</v>
      </c>
      <c r="AV2666">
        <v>0</v>
      </c>
      <c r="AW2666" t="s">
        <v>1382</v>
      </c>
      <c r="AX2666" t="s">
        <v>1382</v>
      </c>
      <c r="BA2666" s="14" t="s">
        <v>2770</v>
      </c>
      <c r="BB2666" s="6" t="s">
        <v>1508</v>
      </c>
      <c r="BG2666" s="9"/>
      <c r="BI2666" t="s">
        <v>3146</v>
      </c>
    </row>
    <row r="2667" spans="1:67" x14ac:dyDescent="0.25">
      <c r="A2667" s="23" t="s">
        <v>658</v>
      </c>
      <c r="B2667" t="s">
        <v>787</v>
      </c>
      <c r="C2667" t="str">
        <f>VLOOKUP(Tabelle1[[#This Row],[bank_name]],list_all_banks!$B$1:$C$691,2,FALSE)</f>
        <v>FR662042449</v>
      </c>
      <c r="D2667" s="6" t="s">
        <v>789</v>
      </c>
      <c r="E2667" s="42" t="str">
        <f t="shared" si="41"/>
        <v>31.12.2015</v>
      </c>
      <c r="F2667">
        <v>2015</v>
      </c>
      <c r="G2667">
        <v>1</v>
      </c>
      <c r="H2667">
        <v>1</v>
      </c>
      <c r="I2667" t="s">
        <v>1382</v>
      </c>
      <c r="J2667">
        <v>2</v>
      </c>
      <c r="K2667" t="s">
        <v>1366</v>
      </c>
      <c r="L2667">
        <v>0</v>
      </c>
      <c r="M2667" t="s">
        <v>14</v>
      </c>
      <c r="N2667" t="s">
        <v>19</v>
      </c>
      <c r="P2667">
        <v>1</v>
      </c>
      <c r="Q2667">
        <v>0</v>
      </c>
      <c r="R2667">
        <v>0</v>
      </c>
      <c r="S2667">
        <v>0</v>
      </c>
      <c r="U2667">
        <v>0</v>
      </c>
      <c r="V2667">
        <v>0</v>
      </c>
      <c r="W2667" t="s">
        <v>20</v>
      </c>
      <c r="Y2667" t="s">
        <v>1659</v>
      </c>
      <c r="Z2667">
        <v>610</v>
      </c>
      <c r="AA2667">
        <v>2002</v>
      </c>
      <c r="AB2667">
        <v>210</v>
      </c>
      <c r="AC2667" t="s">
        <v>20</v>
      </c>
      <c r="AD2667">
        <v>21</v>
      </c>
      <c r="AE2667">
        <v>-1</v>
      </c>
      <c r="AF2667">
        <v>20</v>
      </c>
      <c r="AG2667" t="s">
        <v>20</v>
      </c>
      <c r="AH2667">
        <v>0</v>
      </c>
      <c r="AI2667">
        <v>0</v>
      </c>
      <c r="AK2667">
        <v>1</v>
      </c>
      <c r="AL2667">
        <v>0</v>
      </c>
      <c r="AM2667">
        <v>1</v>
      </c>
      <c r="AN2667">
        <v>2</v>
      </c>
      <c r="AO2667">
        <v>0</v>
      </c>
      <c r="AQ2667">
        <v>1</v>
      </c>
      <c r="AR2667">
        <v>2</v>
      </c>
      <c r="AS2667">
        <v>1</v>
      </c>
      <c r="AT2667">
        <v>1</v>
      </c>
      <c r="AU2667">
        <v>2</v>
      </c>
      <c r="AV2667">
        <v>0</v>
      </c>
      <c r="AW2667" t="s">
        <v>1382</v>
      </c>
      <c r="AX2667" t="s">
        <v>1382</v>
      </c>
      <c r="BA2667" s="14" t="s">
        <v>2770</v>
      </c>
      <c r="BB2667" s="6" t="s">
        <v>1508</v>
      </c>
      <c r="BG2667" s="9"/>
      <c r="BI2667" t="s">
        <v>3146</v>
      </c>
    </row>
    <row r="2668" spans="1:67" x14ac:dyDescent="0.25">
      <c r="A2668" s="23" t="s">
        <v>658</v>
      </c>
      <c r="B2668" t="s">
        <v>787</v>
      </c>
      <c r="C2668" t="str">
        <f>VLOOKUP(Tabelle1[[#This Row],[bank_name]],list_all_banks!$B$1:$C$691,2,FALSE)</f>
        <v>FR662042449</v>
      </c>
      <c r="D2668" s="6" t="s">
        <v>789</v>
      </c>
      <c r="E2668" s="42" t="str">
        <f t="shared" si="41"/>
        <v>31.12.2015</v>
      </c>
      <c r="F2668">
        <v>2015</v>
      </c>
      <c r="G2668">
        <v>1</v>
      </c>
      <c r="H2668">
        <v>1</v>
      </c>
      <c r="I2668" t="s">
        <v>1382</v>
      </c>
      <c r="J2668">
        <v>2</v>
      </c>
      <c r="K2668" t="s">
        <v>1366</v>
      </c>
      <c r="L2668">
        <v>0</v>
      </c>
      <c r="M2668" t="s">
        <v>14</v>
      </c>
      <c r="N2668" t="s">
        <v>19</v>
      </c>
      <c r="P2668">
        <v>1</v>
      </c>
      <c r="Q2668">
        <v>0</v>
      </c>
      <c r="R2668">
        <v>0</v>
      </c>
      <c r="S2668">
        <v>0</v>
      </c>
      <c r="U2668">
        <v>0</v>
      </c>
      <c r="V2668">
        <v>0</v>
      </c>
      <c r="W2668" t="s">
        <v>20</v>
      </c>
      <c r="Y2668" t="s">
        <v>1698</v>
      </c>
      <c r="Z2668">
        <v>138</v>
      </c>
      <c r="AA2668">
        <v>409</v>
      </c>
      <c r="AB2668">
        <v>68</v>
      </c>
      <c r="AC2668" t="s">
        <v>20</v>
      </c>
      <c r="AD2668">
        <v>1</v>
      </c>
      <c r="AE2668">
        <v>3</v>
      </c>
      <c r="AF2668">
        <v>4</v>
      </c>
      <c r="AG2668" t="s">
        <v>20</v>
      </c>
      <c r="AH2668">
        <v>0</v>
      </c>
      <c r="AI2668">
        <v>0</v>
      </c>
      <c r="AK2668">
        <v>1</v>
      </c>
      <c r="AL2668">
        <v>0</v>
      </c>
      <c r="AM2668">
        <v>1</v>
      </c>
      <c r="AN2668">
        <v>2</v>
      </c>
      <c r="AO2668">
        <v>0</v>
      </c>
      <c r="AQ2668">
        <v>1</v>
      </c>
      <c r="AR2668">
        <v>2</v>
      </c>
      <c r="AS2668">
        <v>1</v>
      </c>
      <c r="AT2668">
        <v>1</v>
      </c>
      <c r="AU2668">
        <v>2</v>
      </c>
      <c r="AV2668">
        <v>0</v>
      </c>
      <c r="AW2668" t="s">
        <v>1382</v>
      </c>
      <c r="AX2668" t="s">
        <v>1382</v>
      </c>
      <c r="BA2668" s="14" t="s">
        <v>2770</v>
      </c>
      <c r="BB2668" s="6" t="s">
        <v>1508</v>
      </c>
      <c r="BG2668" s="9"/>
      <c r="BI2668" t="s">
        <v>3146</v>
      </c>
    </row>
    <row r="2669" spans="1:67" x14ac:dyDescent="0.25">
      <c r="A2669" s="23" t="s">
        <v>658</v>
      </c>
      <c r="B2669" t="s">
        <v>787</v>
      </c>
      <c r="C2669" t="str">
        <f>VLOOKUP(Tabelle1[[#This Row],[bank_name]],list_all_banks!$B$1:$C$691,2,FALSE)</f>
        <v>FR662042449</v>
      </c>
      <c r="D2669" s="6" t="s">
        <v>789</v>
      </c>
      <c r="E2669" s="42" t="str">
        <f t="shared" si="41"/>
        <v>31.12.2015</v>
      </c>
      <c r="F2669">
        <v>2015</v>
      </c>
      <c r="G2669">
        <v>1</v>
      </c>
      <c r="H2669">
        <v>1</v>
      </c>
      <c r="I2669" t="s">
        <v>1382</v>
      </c>
      <c r="J2669">
        <v>2</v>
      </c>
      <c r="K2669" t="s">
        <v>1366</v>
      </c>
      <c r="L2669">
        <v>0</v>
      </c>
      <c r="M2669" t="s">
        <v>14</v>
      </c>
      <c r="N2669" t="s">
        <v>19</v>
      </c>
      <c r="P2669">
        <v>1</v>
      </c>
      <c r="Q2669">
        <v>0</v>
      </c>
      <c r="R2669">
        <v>0</v>
      </c>
      <c r="S2669">
        <v>0</v>
      </c>
      <c r="U2669">
        <v>0</v>
      </c>
      <c r="V2669">
        <v>0</v>
      </c>
      <c r="W2669" t="s">
        <v>20</v>
      </c>
      <c r="Y2669" t="s">
        <v>1733</v>
      </c>
      <c r="Z2669">
        <v>15</v>
      </c>
      <c r="AA2669">
        <v>68</v>
      </c>
      <c r="AB2669">
        <v>1</v>
      </c>
      <c r="AC2669" t="s">
        <v>20</v>
      </c>
      <c r="AD2669">
        <v>2</v>
      </c>
      <c r="AE2669">
        <v>0</v>
      </c>
      <c r="AF2669">
        <v>2</v>
      </c>
      <c r="AG2669" t="s">
        <v>20</v>
      </c>
      <c r="AH2669">
        <v>0</v>
      </c>
      <c r="AI2669">
        <v>0</v>
      </c>
      <c r="AK2669">
        <v>1</v>
      </c>
      <c r="AL2669">
        <v>0</v>
      </c>
      <c r="AM2669">
        <v>1</v>
      </c>
      <c r="AN2669">
        <v>2</v>
      </c>
      <c r="AO2669">
        <v>0</v>
      </c>
      <c r="AQ2669">
        <v>1</v>
      </c>
      <c r="AR2669">
        <v>2</v>
      </c>
      <c r="AS2669">
        <v>1</v>
      </c>
      <c r="AT2669">
        <v>1</v>
      </c>
      <c r="AU2669">
        <v>2</v>
      </c>
      <c r="AV2669">
        <v>0</v>
      </c>
      <c r="AW2669" t="s">
        <v>1382</v>
      </c>
      <c r="AX2669" t="s">
        <v>1382</v>
      </c>
      <c r="BA2669" s="14" t="s">
        <v>2770</v>
      </c>
      <c r="BB2669" s="6" t="s">
        <v>1508</v>
      </c>
      <c r="BG2669" s="9"/>
      <c r="BI2669" t="s">
        <v>3146</v>
      </c>
    </row>
    <row r="2670" spans="1:67" x14ac:dyDescent="0.25">
      <c r="A2670" s="51" t="s">
        <v>658</v>
      </c>
      <c r="B2670" s="9" t="s">
        <v>787</v>
      </c>
      <c r="C2670" s="9" t="str">
        <f>VLOOKUP(Tabelle1[[#This Row],[bank_name]],list_all_banks!$B$1:$C$691,2,FALSE)</f>
        <v>FR662042449</v>
      </c>
      <c r="D2670" s="6" t="s">
        <v>789</v>
      </c>
      <c r="E2670" s="42" t="str">
        <f t="shared" si="41"/>
        <v>31.12.2015</v>
      </c>
      <c r="F2670" s="9">
        <v>2015</v>
      </c>
      <c r="G2670" s="9">
        <v>1</v>
      </c>
      <c r="H2670" s="9">
        <v>1</v>
      </c>
      <c r="I2670" s="9" t="s">
        <v>1382</v>
      </c>
      <c r="J2670" s="9">
        <v>2</v>
      </c>
      <c r="K2670" s="9" t="s">
        <v>1366</v>
      </c>
      <c r="L2670" s="9">
        <v>0</v>
      </c>
      <c r="M2670" s="9" t="s">
        <v>14</v>
      </c>
      <c r="N2670" s="9" t="s">
        <v>19</v>
      </c>
      <c r="P2670" s="9">
        <v>1</v>
      </c>
      <c r="Q2670" s="9">
        <v>0</v>
      </c>
      <c r="R2670" s="9">
        <v>0</v>
      </c>
      <c r="S2670" s="9">
        <v>0</v>
      </c>
      <c r="U2670" s="9">
        <v>0</v>
      </c>
      <c r="V2670" s="9">
        <v>0</v>
      </c>
      <c r="W2670" s="9" t="s">
        <v>20</v>
      </c>
      <c r="Y2670" s="9" t="s">
        <v>1734</v>
      </c>
      <c r="Z2670" s="9">
        <v>13</v>
      </c>
      <c r="AA2670" s="9">
        <v>49</v>
      </c>
      <c r="AB2670" s="9">
        <v>4</v>
      </c>
      <c r="AC2670" s="9" t="s">
        <v>20</v>
      </c>
      <c r="AD2670" s="9">
        <v>3</v>
      </c>
      <c r="AE2670" s="9">
        <v>-2</v>
      </c>
      <c r="AF2670" s="9">
        <v>1</v>
      </c>
      <c r="AG2670" s="9" t="s">
        <v>20</v>
      </c>
      <c r="AH2670" s="9">
        <v>0</v>
      </c>
      <c r="AI2670" s="9">
        <v>0</v>
      </c>
      <c r="AK2670" s="9">
        <v>1</v>
      </c>
      <c r="AL2670" s="9">
        <v>0</v>
      </c>
      <c r="AM2670" s="9">
        <v>1</v>
      </c>
      <c r="AN2670" s="9">
        <v>2</v>
      </c>
      <c r="AO2670" s="9">
        <v>0</v>
      </c>
      <c r="AQ2670" s="9">
        <v>1</v>
      </c>
      <c r="AR2670" s="9">
        <v>2</v>
      </c>
      <c r="AS2670" s="9">
        <v>1</v>
      </c>
      <c r="AT2670" s="9">
        <v>1</v>
      </c>
      <c r="AU2670" s="9">
        <v>2</v>
      </c>
      <c r="AV2670" s="9">
        <v>0</v>
      </c>
      <c r="AW2670" s="9" t="s">
        <v>1382</v>
      </c>
      <c r="AX2670" s="9" t="s">
        <v>1382</v>
      </c>
      <c r="BA2670" s="63" t="s">
        <v>2770</v>
      </c>
      <c r="BB2670" s="6" t="s">
        <v>1508</v>
      </c>
      <c r="BC2670" s="9"/>
      <c r="BD2670" s="9"/>
      <c r="BE2670" s="9"/>
      <c r="BF2670" s="9"/>
      <c r="BG2670" s="9"/>
      <c r="BI2670" t="s">
        <v>3146</v>
      </c>
      <c r="BJ2670" s="9"/>
      <c r="BK2670" s="9"/>
      <c r="BL2670" s="9"/>
      <c r="BM2670" s="9"/>
      <c r="BN2670" s="9"/>
      <c r="BO2670" s="9"/>
    </row>
    <row r="2671" spans="1:67" s="180" customFormat="1" ht="15.75" thickBot="1" x14ac:dyDescent="0.3">
      <c r="A2671" s="43" t="s">
        <v>658</v>
      </c>
      <c r="B2671" s="44" t="s">
        <v>787</v>
      </c>
      <c r="C2671" s="44" t="str">
        <f>VLOOKUP(Tabelle1[[#This Row],[bank_name]],list_all_banks!$B$1:$C$691,2,FALSE)</f>
        <v>FR662042449</v>
      </c>
      <c r="D2671" s="45" t="s">
        <v>789</v>
      </c>
      <c r="E2671" s="46" t="str">
        <f t="shared" si="41"/>
        <v>31.12.2015</v>
      </c>
      <c r="F2671" s="44">
        <v>2015</v>
      </c>
      <c r="G2671" s="44">
        <v>1</v>
      </c>
      <c r="H2671" s="44">
        <v>1</v>
      </c>
      <c r="I2671" s="44" t="s">
        <v>1382</v>
      </c>
      <c r="J2671" s="44">
        <v>2</v>
      </c>
      <c r="K2671" s="44" t="s">
        <v>1366</v>
      </c>
      <c r="L2671" s="44">
        <v>0</v>
      </c>
      <c r="M2671" s="44" t="s">
        <v>14</v>
      </c>
      <c r="N2671" s="44" t="s">
        <v>19</v>
      </c>
      <c r="O2671" s="45"/>
      <c r="P2671" s="44">
        <v>1</v>
      </c>
      <c r="Q2671" s="44">
        <v>0</v>
      </c>
      <c r="R2671" s="44">
        <v>0</v>
      </c>
      <c r="S2671" s="44">
        <v>0</v>
      </c>
      <c r="T2671" s="45"/>
      <c r="U2671" s="44">
        <v>0</v>
      </c>
      <c r="V2671" s="44">
        <v>0</v>
      </c>
      <c r="W2671" s="44" t="s">
        <v>20</v>
      </c>
      <c r="X2671" s="45"/>
      <c r="Y2671" s="44" t="s">
        <v>1650</v>
      </c>
      <c r="Z2671" s="44">
        <v>4454</v>
      </c>
      <c r="AA2671" s="44">
        <v>15544</v>
      </c>
      <c r="AB2671" s="44">
        <v>1067</v>
      </c>
      <c r="AC2671" s="44" t="s">
        <v>20</v>
      </c>
      <c r="AD2671" s="44">
        <v>264</v>
      </c>
      <c r="AE2671" s="44">
        <v>92</v>
      </c>
      <c r="AF2671" s="44">
        <v>356</v>
      </c>
      <c r="AG2671" s="44" t="s">
        <v>20</v>
      </c>
      <c r="AH2671" s="44">
        <v>0</v>
      </c>
      <c r="AI2671" s="44">
        <v>0</v>
      </c>
      <c r="AJ2671" s="45"/>
      <c r="AK2671" s="44">
        <v>1</v>
      </c>
      <c r="AL2671" s="44">
        <v>0</v>
      </c>
      <c r="AM2671" s="44">
        <v>1</v>
      </c>
      <c r="AN2671" s="44">
        <v>2</v>
      </c>
      <c r="AO2671" s="44">
        <v>0</v>
      </c>
      <c r="AP2671" s="45"/>
      <c r="AQ2671" s="44">
        <v>1</v>
      </c>
      <c r="AR2671" s="44">
        <v>2</v>
      </c>
      <c r="AS2671" s="44">
        <v>1</v>
      </c>
      <c r="AT2671" s="44">
        <v>1</v>
      </c>
      <c r="AU2671" s="44">
        <v>2</v>
      </c>
      <c r="AV2671" s="44">
        <v>0</v>
      </c>
      <c r="AW2671" s="44" t="s">
        <v>1382</v>
      </c>
      <c r="AX2671" s="44" t="s">
        <v>1382</v>
      </c>
      <c r="AY2671" s="45"/>
      <c r="AZ2671" s="46"/>
      <c r="BA2671" s="47" t="s">
        <v>2770</v>
      </c>
      <c r="BB2671" s="45" t="s">
        <v>1508</v>
      </c>
      <c r="BC2671" s="44"/>
      <c r="BD2671" s="44"/>
      <c r="BE2671" s="44"/>
      <c r="BF2671" s="44"/>
      <c r="BG2671" s="44"/>
      <c r="BH2671" s="45"/>
      <c r="BI2671" t="s">
        <v>3146</v>
      </c>
      <c r="BJ2671" s="44"/>
      <c r="BK2671" s="44"/>
      <c r="BL2671" s="44"/>
      <c r="BM2671" s="44"/>
      <c r="BN2671" s="44"/>
      <c r="BO2671" s="44"/>
    </row>
    <row r="2672" spans="1:67" x14ac:dyDescent="0.25">
      <c r="A2672" s="51" t="s">
        <v>658</v>
      </c>
      <c r="B2672" s="9" t="s">
        <v>787</v>
      </c>
      <c r="C2672" s="9" t="str">
        <f>VLOOKUP(Tabelle1[[#This Row],[bank_name]],list_all_banks!$B$1:$C$691,2,FALSE)</f>
        <v>FR662042449</v>
      </c>
      <c r="D2672" s="6" t="s">
        <v>789</v>
      </c>
      <c r="E2672" s="42" t="str">
        <f t="shared" si="41"/>
        <v>31.12.2016</v>
      </c>
      <c r="F2672" s="9">
        <v>2016</v>
      </c>
      <c r="G2672" s="9">
        <v>1</v>
      </c>
      <c r="H2672" s="9">
        <v>1</v>
      </c>
      <c r="I2672" s="9" t="s">
        <v>1382</v>
      </c>
      <c r="J2672" s="9">
        <v>2</v>
      </c>
      <c r="K2672" s="9" t="s">
        <v>1366</v>
      </c>
      <c r="L2672" s="9">
        <v>0</v>
      </c>
      <c r="M2672" s="9" t="s">
        <v>14</v>
      </c>
      <c r="N2672" s="9" t="s">
        <v>19</v>
      </c>
      <c r="P2672" s="9">
        <v>1</v>
      </c>
      <c r="Q2672" s="9">
        <v>0</v>
      </c>
      <c r="R2672" s="9">
        <v>0</v>
      </c>
      <c r="S2672" s="9">
        <v>0</v>
      </c>
      <c r="U2672" s="9">
        <v>0</v>
      </c>
      <c r="V2672" s="9">
        <v>0</v>
      </c>
      <c r="W2672" s="9" t="s">
        <v>20</v>
      </c>
      <c r="Y2672" s="53" t="s">
        <v>820</v>
      </c>
      <c r="Z2672" s="9">
        <v>2575</v>
      </c>
      <c r="AA2672" s="9">
        <v>6501</v>
      </c>
      <c r="AB2672" s="9">
        <v>604</v>
      </c>
      <c r="AC2672" s="9" t="s">
        <v>20</v>
      </c>
      <c r="AD2672" s="9">
        <v>133</v>
      </c>
      <c r="AE2672" s="9">
        <v>59</v>
      </c>
      <c r="AF2672" s="9">
        <v>192</v>
      </c>
      <c r="AG2672" s="9" t="s">
        <v>20</v>
      </c>
      <c r="AH2672" s="9">
        <v>0</v>
      </c>
      <c r="AI2672">
        <v>0</v>
      </c>
      <c r="AK2672" s="9">
        <v>1</v>
      </c>
      <c r="AL2672" s="9">
        <v>0</v>
      </c>
      <c r="AM2672" s="9">
        <v>1</v>
      </c>
      <c r="AN2672" s="9">
        <v>2</v>
      </c>
      <c r="AO2672" s="9">
        <v>0</v>
      </c>
      <c r="AQ2672" s="9">
        <v>1</v>
      </c>
      <c r="AR2672" s="9">
        <v>2</v>
      </c>
      <c r="AS2672" s="9">
        <v>1</v>
      </c>
      <c r="AT2672" s="9">
        <v>1</v>
      </c>
      <c r="AU2672" s="9">
        <v>2</v>
      </c>
      <c r="AV2672" s="9">
        <v>0</v>
      </c>
      <c r="AW2672" s="9" t="s">
        <v>1382</v>
      </c>
      <c r="AX2672" s="9" t="s">
        <v>1382</v>
      </c>
      <c r="BA2672" s="63" t="s">
        <v>2771</v>
      </c>
      <c r="BB2672" s="6" t="s">
        <v>1510</v>
      </c>
      <c r="BG2672" s="9"/>
      <c r="BI2672" t="s">
        <v>3146</v>
      </c>
    </row>
    <row r="2673" spans="1:61" x14ac:dyDescent="0.25">
      <c r="A2673" s="23" t="s">
        <v>658</v>
      </c>
      <c r="B2673" t="s">
        <v>787</v>
      </c>
      <c r="C2673" t="str">
        <f>VLOOKUP(Tabelle1[[#This Row],[bank_name]],list_all_banks!$B$1:$C$691,2,FALSE)</f>
        <v>FR662042449</v>
      </c>
      <c r="D2673" s="6" t="s">
        <v>789</v>
      </c>
      <c r="E2673" s="42" t="str">
        <f t="shared" si="41"/>
        <v>31.12.2016</v>
      </c>
      <c r="F2673" s="9">
        <v>2016</v>
      </c>
      <c r="G2673">
        <v>1</v>
      </c>
      <c r="H2673">
        <v>1</v>
      </c>
      <c r="I2673" t="s">
        <v>1382</v>
      </c>
      <c r="J2673">
        <v>2</v>
      </c>
      <c r="K2673" t="s">
        <v>1366</v>
      </c>
      <c r="L2673">
        <v>0</v>
      </c>
      <c r="M2673" t="s">
        <v>14</v>
      </c>
      <c r="N2673" t="s">
        <v>19</v>
      </c>
      <c r="P2673">
        <v>1</v>
      </c>
      <c r="Q2673">
        <v>0</v>
      </c>
      <c r="R2673">
        <v>0</v>
      </c>
      <c r="S2673">
        <v>0</v>
      </c>
      <c r="U2673">
        <v>0</v>
      </c>
      <c r="V2673">
        <v>0</v>
      </c>
      <c r="W2673" t="s">
        <v>20</v>
      </c>
      <c r="Y2673" s="5" t="s">
        <v>1656</v>
      </c>
      <c r="Z2673">
        <v>0</v>
      </c>
      <c r="AA2673">
        <v>0</v>
      </c>
      <c r="AB2673">
        <v>0</v>
      </c>
      <c r="AC2673" t="s">
        <v>20</v>
      </c>
      <c r="AD2673">
        <v>0</v>
      </c>
      <c r="AE2673">
        <v>0</v>
      </c>
      <c r="AF2673">
        <v>0</v>
      </c>
      <c r="AG2673" t="s">
        <v>20</v>
      </c>
      <c r="AH2673">
        <v>0</v>
      </c>
      <c r="AI2673">
        <v>0</v>
      </c>
      <c r="AK2673">
        <v>1</v>
      </c>
      <c r="AL2673">
        <v>0</v>
      </c>
      <c r="AM2673">
        <v>1</v>
      </c>
      <c r="AN2673">
        <v>2</v>
      </c>
      <c r="AO2673">
        <v>0</v>
      </c>
      <c r="AQ2673">
        <v>1</v>
      </c>
      <c r="AR2673">
        <v>2</v>
      </c>
      <c r="AS2673">
        <v>1</v>
      </c>
      <c r="AT2673">
        <v>1</v>
      </c>
      <c r="AU2673">
        <v>2</v>
      </c>
      <c r="AV2673">
        <v>0</v>
      </c>
      <c r="AW2673" t="s">
        <v>1382</v>
      </c>
      <c r="AX2673" t="s">
        <v>1382</v>
      </c>
      <c r="BA2673" s="14" t="s">
        <v>2771</v>
      </c>
      <c r="BB2673" s="6" t="s">
        <v>1510</v>
      </c>
      <c r="BG2673" s="9"/>
      <c r="BI2673" t="s">
        <v>3146</v>
      </c>
    </row>
    <row r="2674" spans="1:61" x14ac:dyDescent="0.25">
      <c r="A2674" s="23" t="s">
        <v>658</v>
      </c>
      <c r="B2674" s="53" t="s">
        <v>787</v>
      </c>
      <c r="C2674" s="53" t="str">
        <f>VLOOKUP(Tabelle1[[#This Row],[bank_name]],list_all_banks!$B$1:$C$691,2,FALSE)</f>
        <v>FR662042449</v>
      </c>
      <c r="D2674" s="6" t="s">
        <v>789</v>
      </c>
      <c r="E2674" s="42" t="str">
        <f t="shared" si="41"/>
        <v>31.12.2016</v>
      </c>
      <c r="F2674">
        <v>2016</v>
      </c>
      <c r="G2674">
        <v>1</v>
      </c>
      <c r="H2674">
        <v>1</v>
      </c>
      <c r="I2674" t="s">
        <v>1382</v>
      </c>
      <c r="J2674">
        <v>2</v>
      </c>
      <c r="K2674" t="s">
        <v>1366</v>
      </c>
      <c r="L2674">
        <v>0</v>
      </c>
      <c r="M2674" t="s">
        <v>14</v>
      </c>
      <c r="N2674" t="s">
        <v>19</v>
      </c>
      <c r="P2674">
        <v>1</v>
      </c>
      <c r="Q2674">
        <v>0</v>
      </c>
      <c r="R2674">
        <v>0</v>
      </c>
      <c r="S2674">
        <v>0</v>
      </c>
      <c r="U2674">
        <v>0</v>
      </c>
      <c r="V2674">
        <v>0</v>
      </c>
      <c r="W2674" t="s">
        <v>20</v>
      </c>
      <c r="Y2674" s="5" t="s">
        <v>1</v>
      </c>
      <c r="Z2674">
        <v>1465</v>
      </c>
      <c r="AA2674">
        <v>4559</v>
      </c>
      <c r="AB2674">
        <v>380</v>
      </c>
      <c r="AC2674" t="s">
        <v>20</v>
      </c>
      <c r="AD2674">
        <v>103</v>
      </c>
      <c r="AE2674">
        <v>17</v>
      </c>
      <c r="AF2674">
        <v>120</v>
      </c>
      <c r="AG2674" t="s">
        <v>20</v>
      </c>
      <c r="AH2674">
        <v>0</v>
      </c>
      <c r="AI2674">
        <v>0</v>
      </c>
      <c r="AK2674">
        <v>1</v>
      </c>
      <c r="AL2674">
        <v>0</v>
      </c>
      <c r="AM2674">
        <v>1</v>
      </c>
      <c r="AN2674">
        <v>2</v>
      </c>
      <c r="AO2674">
        <v>0</v>
      </c>
      <c r="AQ2674">
        <v>1</v>
      </c>
      <c r="AR2674">
        <v>2</v>
      </c>
      <c r="AS2674">
        <v>1</v>
      </c>
      <c r="AT2674">
        <v>1</v>
      </c>
      <c r="AU2674">
        <v>2</v>
      </c>
      <c r="AV2674">
        <v>0</v>
      </c>
      <c r="AW2674" t="s">
        <v>1382</v>
      </c>
      <c r="AX2674" t="s">
        <v>1382</v>
      </c>
      <c r="AZ2674" s="42" t="s">
        <v>1893</v>
      </c>
      <c r="BA2674" s="14" t="s">
        <v>2771</v>
      </c>
      <c r="BB2674" s="6" t="s">
        <v>1510</v>
      </c>
      <c r="BG2674" s="9"/>
      <c r="BI2674" t="s">
        <v>3146</v>
      </c>
    </row>
    <row r="2675" spans="1:61" x14ac:dyDescent="0.25">
      <c r="A2675" s="23" t="s">
        <v>658</v>
      </c>
      <c r="B2675" t="s">
        <v>787</v>
      </c>
      <c r="C2675" t="str">
        <f>VLOOKUP(Tabelle1[[#This Row],[bank_name]],list_all_banks!$B$1:$C$691,2,FALSE)</f>
        <v>FR662042449</v>
      </c>
      <c r="D2675" s="6" t="s">
        <v>789</v>
      </c>
      <c r="E2675" s="42" t="str">
        <f t="shared" si="41"/>
        <v>31.12.2016</v>
      </c>
      <c r="F2675">
        <v>2016</v>
      </c>
      <c r="G2675">
        <v>1</v>
      </c>
      <c r="H2675">
        <v>1</v>
      </c>
      <c r="I2675" t="s">
        <v>1382</v>
      </c>
      <c r="J2675">
        <v>2</v>
      </c>
      <c r="K2675" t="s">
        <v>1366</v>
      </c>
      <c r="L2675">
        <v>0</v>
      </c>
      <c r="M2675" t="s">
        <v>14</v>
      </c>
      <c r="N2675" t="s">
        <v>19</v>
      </c>
      <c r="P2675">
        <v>1</v>
      </c>
      <c r="Q2675">
        <v>0</v>
      </c>
      <c r="R2675">
        <v>0</v>
      </c>
      <c r="S2675">
        <v>0</v>
      </c>
      <c r="U2675">
        <v>0</v>
      </c>
      <c r="V2675">
        <v>0</v>
      </c>
      <c r="W2675" t="s">
        <v>20</v>
      </c>
      <c r="Y2675" s="5" t="s">
        <v>154</v>
      </c>
      <c r="Z2675">
        <v>41</v>
      </c>
      <c r="AA2675">
        <v>232</v>
      </c>
      <c r="AB2675">
        <v>-6</v>
      </c>
      <c r="AC2675" t="s">
        <v>20</v>
      </c>
      <c r="AD2675">
        <v>1</v>
      </c>
      <c r="AE2675">
        <v>4</v>
      </c>
      <c r="AF2675">
        <v>5</v>
      </c>
      <c r="AG2675" t="s">
        <v>20</v>
      </c>
      <c r="AH2675">
        <v>0</v>
      </c>
      <c r="AI2675">
        <v>0</v>
      </c>
      <c r="AK2675">
        <v>1</v>
      </c>
      <c r="AL2675">
        <v>0</v>
      </c>
      <c r="AM2675">
        <v>1</v>
      </c>
      <c r="AN2675">
        <v>2</v>
      </c>
      <c r="AO2675">
        <v>0</v>
      </c>
      <c r="AQ2675">
        <v>1</v>
      </c>
      <c r="AR2675">
        <v>2</v>
      </c>
      <c r="AS2675">
        <v>1</v>
      </c>
      <c r="AT2675">
        <v>1</v>
      </c>
      <c r="AU2675">
        <v>2</v>
      </c>
      <c r="AV2675">
        <v>0</v>
      </c>
      <c r="AW2675" t="s">
        <v>1382</v>
      </c>
      <c r="AX2675" t="s">
        <v>1382</v>
      </c>
      <c r="AZ2675" s="42" t="s">
        <v>1781</v>
      </c>
      <c r="BA2675" s="14" t="s">
        <v>2771</v>
      </c>
      <c r="BB2675" s="6" t="s">
        <v>1510</v>
      </c>
      <c r="BG2675" s="9"/>
      <c r="BI2675" t="s">
        <v>3146</v>
      </c>
    </row>
    <row r="2676" spans="1:61" x14ac:dyDescent="0.25">
      <c r="A2676" s="23" t="s">
        <v>658</v>
      </c>
      <c r="B2676" t="s">
        <v>787</v>
      </c>
      <c r="C2676" t="str">
        <f>VLOOKUP(Tabelle1[[#This Row],[bank_name]],list_all_banks!$B$1:$C$691,2,FALSE)</f>
        <v>FR662042449</v>
      </c>
      <c r="D2676" s="6" t="s">
        <v>789</v>
      </c>
      <c r="E2676" s="42" t="str">
        <f t="shared" si="41"/>
        <v>31.12.2016</v>
      </c>
      <c r="F2676">
        <v>2016</v>
      </c>
      <c r="G2676">
        <v>1</v>
      </c>
      <c r="H2676">
        <v>1</v>
      </c>
      <c r="I2676" t="s">
        <v>1382</v>
      </c>
      <c r="J2676">
        <v>2</v>
      </c>
      <c r="K2676" t="s">
        <v>1366</v>
      </c>
      <c r="L2676">
        <v>0</v>
      </c>
      <c r="M2676" t="s">
        <v>14</v>
      </c>
      <c r="N2676" t="s">
        <v>19</v>
      </c>
      <c r="P2676">
        <v>1</v>
      </c>
      <c r="Q2676">
        <v>0</v>
      </c>
      <c r="R2676">
        <v>0</v>
      </c>
      <c r="S2676">
        <v>0</v>
      </c>
      <c r="U2676">
        <v>0</v>
      </c>
      <c r="V2676">
        <v>0</v>
      </c>
      <c r="W2676" t="s">
        <v>20</v>
      </c>
      <c r="Y2676" s="5" t="s">
        <v>239</v>
      </c>
      <c r="Z2676">
        <v>4906</v>
      </c>
      <c r="AA2676">
        <v>15639</v>
      </c>
      <c r="AB2676">
        <v>1890</v>
      </c>
      <c r="AC2676" t="s">
        <v>20</v>
      </c>
      <c r="AD2676">
        <v>76</v>
      </c>
      <c r="AE2676">
        <v>183</v>
      </c>
      <c r="AF2676">
        <v>259</v>
      </c>
      <c r="AG2676" t="s">
        <v>20</v>
      </c>
      <c r="AH2676">
        <v>0</v>
      </c>
      <c r="AI2676">
        <v>0</v>
      </c>
      <c r="AK2676">
        <v>1</v>
      </c>
      <c r="AL2676">
        <v>0</v>
      </c>
      <c r="AM2676">
        <v>1</v>
      </c>
      <c r="AN2676">
        <v>2</v>
      </c>
      <c r="AO2676">
        <v>0</v>
      </c>
      <c r="AQ2676">
        <v>1</v>
      </c>
      <c r="AR2676">
        <v>2</v>
      </c>
      <c r="AS2676">
        <v>1</v>
      </c>
      <c r="AT2676">
        <v>1</v>
      </c>
      <c r="AU2676">
        <v>2</v>
      </c>
      <c r="AV2676">
        <v>0</v>
      </c>
      <c r="AW2676" t="s">
        <v>1382</v>
      </c>
      <c r="AX2676" t="s">
        <v>1382</v>
      </c>
      <c r="AZ2676" s="42" t="s">
        <v>1511</v>
      </c>
      <c r="BA2676" s="14" t="s">
        <v>2771</v>
      </c>
      <c r="BB2676" s="6" t="s">
        <v>1510</v>
      </c>
      <c r="BG2676" s="9"/>
      <c r="BI2676" t="s">
        <v>3146</v>
      </c>
    </row>
    <row r="2677" spans="1:61" x14ac:dyDescent="0.25">
      <c r="A2677" s="51" t="s">
        <v>658</v>
      </c>
      <c r="B2677" s="9" t="s">
        <v>787</v>
      </c>
      <c r="C2677" s="9" t="str">
        <f>VLOOKUP(Tabelle1[[#This Row],[bank_name]],list_all_banks!$B$1:$C$691,2,FALSE)</f>
        <v>FR662042449</v>
      </c>
      <c r="D2677" s="6" t="s">
        <v>789</v>
      </c>
      <c r="E2677" s="42" t="str">
        <f t="shared" ref="E2677:E2740" si="42">CONCATENATE($E$2,F2677)</f>
        <v>31.12.2016</v>
      </c>
      <c r="F2677" s="9">
        <v>2016</v>
      </c>
      <c r="G2677" s="9">
        <v>1</v>
      </c>
      <c r="H2677" s="9">
        <v>1</v>
      </c>
      <c r="I2677" s="9" t="s">
        <v>1382</v>
      </c>
      <c r="J2677" s="9">
        <v>2</v>
      </c>
      <c r="K2677" s="9" t="s">
        <v>1366</v>
      </c>
      <c r="L2677" s="9">
        <v>0</v>
      </c>
      <c r="M2677" s="9" t="s">
        <v>14</v>
      </c>
      <c r="N2677" s="9" t="s">
        <v>19</v>
      </c>
      <c r="P2677" s="9">
        <v>1</v>
      </c>
      <c r="Q2677" s="9">
        <v>0</v>
      </c>
      <c r="R2677" s="9">
        <v>0</v>
      </c>
      <c r="S2677" s="9">
        <v>0</v>
      </c>
      <c r="U2677" s="9">
        <v>0</v>
      </c>
      <c r="V2677" s="9">
        <v>0</v>
      </c>
      <c r="W2677" s="9" t="s">
        <v>20</v>
      </c>
      <c r="Y2677" s="53" t="s">
        <v>264</v>
      </c>
      <c r="Z2677" s="9">
        <v>54</v>
      </c>
      <c r="AA2677" s="9">
        <v>842</v>
      </c>
      <c r="AB2677" s="9">
        <v>19</v>
      </c>
      <c r="AC2677" s="9" t="s">
        <v>20</v>
      </c>
      <c r="AD2677" s="9">
        <v>2</v>
      </c>
      <c r="AE2677" s="9">
        <v>0</v>
      </c>
      <c r="AF2677" s="9">
        <v>2</v>
      </c>
      <c r="AG2677" s="9" t="s">
        <v>20</v>
      </c>
      <c r="AH2677" s="9">
        <v>0</v>
      </c>
      <c r="AI2677" s="9">
        <v>0</v>
      </c>
      <c r="AK2677" s="9">
        <v>1</v>
      </c>
      <c r="AL2677" s="9">
        <v>0</v>
      </c>
      <c r="AM2677" s="9">
        <v>1</v>
      </c>
      <c r="AN2677" s="9">
        <v>2</v>
      </c>
      <c r="AO2677" s="9">
        <v>0</v>
      </c>
      <c r="AQ2677" s="9">
        <v>1</v>
      </c>
      <c r="AR2677" s="9">
        <v>2</v>
      </c>
      <c r="AS2677" s="9">
        <v>1</v>
      </c>
      <c r="AT2677" s="9">
        <v>1</v>
      </c>
      <c r="AU2677" s="9">
        <v>2</v>
      </c>
      <c r="AV2677" s="9">
        <v>0</v>
      </c>
      <c r="AW2677" s="9" t="s">
        <v>1382</v>
      </c>
      <c r="AX2677" s="9" t="s">
        <v>1382</v>
      </c>
      <c r="BA2677" s="63" t="s">
        <v>2771</v>
      </c>
      <c r="BB2677" s="6" t="s">
        <v>1510</v>
      </c>
      <c r="BC2677" s="9"/>
      <c r="BD2677" s="9"/>
      <c r="BE2677" s="9"/>
      <c r="BF2677" s="9"/>
      <c r="BG2677" s="9"/>
      <c r="BI2677" t="s">
        <v>3146</v>
      </c>
    </row>
    <row r="2678" spans="1:61" x14ac:dyDescent="0.25">
      <c r="A2678" s="23" t="s">
        <v>658</v>
      </c>
      <c r="B2678" t="s">
        <v>787</v>
      </c>
      <c r="C2678" t="str">
        <f>VLOOKUP(Tabelle1[[#This Row],[bank_name]],list_all_banks!$B$1:$C$691,2,FALSE)</f>
        <v>FR662042449</v>
      </c>
      <c r="D2678" s="6" t="s">
        <v>789</v>
      </c>
      <c r="E2678" s="42" t="str">
        <f t="shared" si="42"/>
        <v>31.12.2016</v>
      </c>
      <c r="F2678">
        <v>2016</v>
      </c>
      <c r="G2678">
        <v>1</v>
      </c>
      <c r="H2678">
        <v>1</v>
      </c>
      <c r="I2678" t="s">
        <v>1382</v>
      </c>
      <c r="J2678">
        <v>2</v>
      </c>
      <c r="K2678" t="s">
        <v>1366</v>
      </c>
      <c r="L2678">
        <v>0</v>
      </c>
      <c r="M2678" t="s">
        <v>14</v>
      </c>
      <c r="N2678" t="s">
        <v>19</v>
      </c>
      <c r="P2678">
        <v>1</v>
      </c>
      <c r="Q2678">
        <v>0</v>
      </c>
      <c r="R2678">
        <v>0</v>
      </c>
      <c r="S2678">
        <v>0</v>
      </c>
      <c r="U2678">
        <v>0</v>
      </c>
      <c r="V2678">
        <v>0</v>
      </c>
      <c r="W2678" t="s">
        <v>20</v>
      </c>
      <c r="Y2678" s="5" t="s">
        <v>440</v>
      </c>
      <c r="Z2678">
        <v>63</v>
      </c>
      <c r="AA2678">
        <v>173</v>
      </c>
      <c r="AB2678">
        <v>17</v>
      </c>
      <c r="AC2678" t="s">
        <v>20</v>
      </c>
      <c r="AD2678">
        <v>5</v>
      </c>
      <c r="AE2678">
        <v>-1</v>
      </c>
      <c r="AF2678">
        <v>4</v>
      </c>
      <c r="AG2678" t="s">
        <v>20</v>
      </c>
      <c r="AH2678">
        <v>0</v>
      </c>
      <c r="AI2678">
        <v>0</v>
      </c>
      <c r="AK2678">
        <v>1</v>
      </c>
      <c r="AL2678">
        <v>0</v>
      </c>
      <c r="AM2678">
        <v>1</v>
      </c>
      <c r="AN2678">
        <v>2</v>
      </c>
      <c r="AO2678">
        <v>0</v>
      </c>
      <c r="AQ2678">
        <v>1</v>
      </c>
      <c r="AR2678">
        <v>2</v>
      </c>
      <c r="AS2678">
        <v>1</v>
      </c>
      <c r="AT2678">
        <v>1</v>
      </c>
      <c r="AU2678">
        <v>2</v>
      </c>
      <c r="AV2678">
        <v>0</v>
      </c>
      <c r="AW2678" t="s">
        <v>1382</v>
      </c>
      <c r="AX2678" t="s">
        <v>1382</v>
      </c>
      <c r="BA2678" s="14" t="s">
        <v>2771</v>
      </c>
      <c r="BB2678" s="6" t="s">
        <v>1510</v>
      </c>
      <c r="BG2678" s="9"/>
      <c r="BI2678" t="s">
        <v>3146</v>
      </c>
    </row>
    <row r="2679" spans="1:61" x14ac:dyDescent="0.25">
      <c r="A2679" s="23" t="s">
        <v>658</v>
      </c>
      <c r="B2679" t="s">
        <v>787</v>
      </c>
      <c r="C2679" t="str">
        <f>VLOOKUP(Tabelle1[[#This Row],[bank_name]],list_all_banks!$B$1:$C$691,2,FALSE)</f>
        <v>FR662042449</v>
      </c>
      <c r="D2679" s="6" t="s">
        <v>789</v>
      </c>
      <c r="E2679" s="42" t="str">
        <f t="shared" si="42"/>
        <v>31.12.2016</v>
      </c>
      <c r="F2679">
        <v>2016</v>
      </c>
      <c r="G2679">
        <v>1</v>
      </c>
      <c r="H2679">
        <v>1</v>
      </c>
      <c r="I2679" t="s">
        <v>1382</v>
      </c>
      <c r="J2679">
        <v>2</v>
      </c>
      <c r="K2679" t="s">
        <v>1366</v>
      </c>
      <c r="L2679">
        <v>0</v>
      </c>
      <c r="M2679" t="s">
        <v>14</v>
      </c>
      <c r="N2679" t="s">
        <v>19</v>
      </c>
      <c r="P2679">
        <v>1</v>
      </c>
      <c r="Q2679">
        <v>0</v>
      </c>
      <c r="R2679">
        <v>0</v>
      </c>
      <c r="S2679">
        <v>0</v>
      </c>
      <c r="U2679">
        <v>0</v>
      </c>
      <c r="V2679">
        <v>0</v>
      </c>
      <c r="W2679" t="s">
        <v>20</v>
      </c>
      <c r="Y2679" s="5" t="s">
        <v>493</v>
      </c>
      <c r="Z2679">
        <v>840</v>
      </c>
      <c r="AA2679">
        <v>2670</v>
      </c>
      <c r="AB2679">
        <v>449</v>
      </c>
      <c r="AC2679" t="s">
        <v>20</v>
      </c>
      <c r="AD2679">
        <v>55</v>
      </c>
      <c r="AE2679">
        <v>77</v>
      </c>
      <c r="AF2679">
        <v>132</v>
      </c>
      <c r="AG2679" t="s">
        <v>20</v>
      </c>
      <c r="AH2679">
        <v>0</v>
      </c>
      <c r="AI2679">
        <v>0</v>
      </c>
      <c r="AK2679">
        <v>1</v>
      </c>
      <c r="AL2679">
        <v>0</v>
      </c>
      <c r="AM2679">
        <v>1</v>
      </c>
      <c r="AN2679">
        <v>2</v>
      </c>
      <c r="AO2679">
        <v>0</v>
      </c>
      <c r="AQ2679">
        <v>1</v>
      </c>
      <c r="AR2679">
        <v>2</v>
      </c>
      <c r="AS2679">
        <v>1</v>
      </c>
      <c r="AT2679">
        <v>1</v>
      </c>
      <c r="AU2679">
        <v>2</v>
      </c>
      <c r="AV2679">
        <v>0</v>
      </c>
      <c r="AW2679" t="s">
        <v>1382</v>
      </c>
      <c r="AX2679" t="s">
        <v>1382</v>
      </c>
      <c r="BA2679" s="14" t="s">
        <v>2771</v>
      </c>
      <c r="BB2679" s="6" t="s">
        <v>1510</v>
      </c>
      <c r="BG2679" s="9"/>
      <c r="BI2679" t="s">
        <v>3146</v>
      </c>
    </row>
    <row r="2680" spans="1:61" x14ac:dyDescent="0.25">
      <c r="A2680" s="51" t="s">
        <v>658</v>
      </c>
      <c r="B2680" s="9" t="s">
        <v>787</v>
      </c>
      <c r="C2680" s="9" t="str">
        <f>VLOOKUP(Tabelle1[[#This Row],[bank_name]],list_all_banks!$B$1:$C$691,2,FALSE)</f>
        <v>FR662042449</v>
      </c>
      <c r="D2680" s="6" t="s">
        <v>789</v>
      </c>
      <c r="E2680" s="42" t="str">
        <f t="shared" si="42"/>
        <v>31.12.2016</v>
      </c>
      <c r="F2680" s="9">
        <v>2016</v>
      </c>
      <c r="G2680" s="9">
        <v>1</v>
      </c>
      <c r="H2680" s="9">
        <v>1</v>
      </c>
      <c r="I2680" s="9" t="s">
        <v>1382</v>
      </c>
      <c r="J2680" s="9">
        <v>2</v>
      </c>
      <c r="K2680" s="9" t="s">
        <v>1366</v>
      </c>
      <c r="L2680" s="9">
        <v>0</v>
      </c>
      <c r="M2680" s="9" t="s">
        <v>14</v>
      </c>
      <c r="N2680" s="9" t="s">
        <v>19</v>
      </c>
      <c r="P2680" s="9">
        <v>1</v>
      </c>
      <c r="Q2680" s="9">
        <v>0</v>
      </c>
      <c r="R2680" s="9">
        <v>0</v>
      </c>
      <c r="S2680" s="9">
        <v>0</v>
      </c>
      <c r="U2680" s="9">
        <v>0</v>
      </c>
      <c r="V2680" s="9">
        <v>0</v>
      </c>
      <c r="W2680" s="9" t="s">
        <v>20</v>
      </c>
      <c r="Y2680" s="53" t="s">
        <v>641</v>
      </c>
      <c r="Z2680" s="9">
        <v>5</v>
      </c>
      <c r="AA2680" s="9">
        <v>20</v>
      </c>
      <c r="AB2680" s="9">
        <v>-2</v>
      </c>
      <c r="AC2680" s="9" t="s">
        <v>20</v>
      </c>
      <c r="AD2680" s="9">
        <v>0</v>
      </c>
      <c r="AE2680" s="9">
        <v>0</v>
      </c>
      <c r="AF2680" s="9">
        <v>0</v>
      </c>
      <c r="AG2680" s="9" t="s">
        <v>20</v>
      </c>
      <c r="AH2680" s="9">
        <v>0</v>
      </c>
      <c r="AI2680" s="9">
        <v>0</v>
      </c>
      <c r="AK2680" s="9">
        <v>1</v>
      </c>
      <c r="AL2680" s="9">
        <v>0</v>
      </c>
      <c r="AM2680" s="9">
        <v>1</v>
      </c>
      <c r="AN2680" s="9">
        <v>2</v>
      </c>
      <c r="AO2680" s="9">
        <v>0</v>
      </c>
      <c r="AQ2680" s="9">
        <v>1</v>
      </c>
      <c r="AR2680" s="9">
        <v>2</v>
      </c>
      <c r="AS2680" s="9">
        <v>1</v>
      </c>
      <c r="AT2680" s="9">
        <v>1</v>
      </c>
      <c r="AU2680" s="9">
        <v>2</v>
      </c>
      <c r="AV2680" s="9">
        <v>0</v>
      </c>
      <c r="AW2680" s="9" t="s">
        <v>1382</v>
      </c>
      <c r="AX2680" s="9" t="s">
        <v>1382</v>
      </c>
      <c r="BA2680" s="63" t="s">
        <v>2771</v>
      </c>
      <c r="BB2680" s="6" t="s">
        <v>1510</v>
      </c>
      <c r="BC2680" s="9"/>
      <c r="BD2680" s="9"/>
      <c r="BE2680" s="9"/>
      <c r="BF2680" s="9"/>
      <c r="BG2680" s="9"/>
      <c r="BI2680" t="s">
        <v>3146</v>
      </c>
    </row>
    <row r="2681" spans="1:61" x14ac:dyDescent="0.25">
      <c r="A2681" s="23" t="s">
        <v>658</v>
      </c>
      <c r="B2681" t="s">
        <v>787</v>
      </c>
      <c r="C2681" t="str">
        <f>VLOOKUP(Tabelle1[[#This Row],[bank_name]],list_all_banks!$B$1:$C$691,2,FALSE)</f>
        <v>FR662042449</v>
      </c>
      <c r="D2681" s="6" t="s">
        <v>789</v>
      </c>
      <c r="E2681" s="42" t="str">
        <f t="shared" si="42"/>
        <v>31.12.2016</v>
      </c>
      <c r="F2681">
        <v>2016</v>
      </c>
      <c r="G2681">
        <v>1</v>
      </c>
      <c r="H2681">
        <v>1</v>
      </c>
      <c r="I2681" t="s">
        <v>1382</v>
      </c>
      <c r="J2681">
        <v>2</v>
      </c>
      <c r="K2681" t="s">
        <v>1366</v>
      </c>
      <c r="L2681">
        <v>0</v>
      </c>
      <c r="M2681" t="s">
        <v>14</v>
      </c>
      <c r="N2681" t="s">
        <v>19</v>
      </c>
      <c r="P2681">
        <v>1</v>
      </c>
      <c r="Q2681">
        <v>0</v>
      </c>
      <c r="R2681">
        <v>0</v>
      </c>
      <c r="S2681">
        <v>0</v>
      </c>
      <c r="U2681">
        <v>0</v>
      </c>
      <c r="V2681">
        <v>0</v>
      </c>
      <c r="W2681" t="s">
        <v>20</v>
      </c>
      <c r="Y2681" s="5" t="s">
        <v>658</v>
      </c>
      <c r="Z2681">
        <v>14522</v>
      </c>
      <c r="AA2681">
        <v>57399</v>
      </c>
      <c r="AB2681">
        <v>2054</v>
      </c>
      <c r="AC2681" t="s">
        <v>20</v>
      </c>
      <c r="AD2681">
        <v>667</v>
      </c>
      <c r="AE2681">
        <v>133</v>
      </c>
      <c r="AF2681">
        <v>800</v>
      </c>
      <c r="AG2681" t="s">
        <v>20</v>
      </c>
      <c r="AH2681">
        <v>0</v>
      </c>
      <c r="AI2681">
        <v>0</v>
      </c>
      <c r="AK2681">
        <v>1</v>
      </c>
      <c r="AL2681">
        <v>0</v>
      </c>
      <c r="AM2681">
        <v>1</v>
      </c>
      <c r="AN2681">
        <v>2</v>
      </c>
      <c r="AO2681">
        <v>0</v>
      </c>
      <c r="AQ2681">
        <v>1</v>
      </c>
      <c r="AR2681">
        <v>2</v>
      </c>
      <c r="AS2681">
        <v>1</v>
      </c>
      <c r="AT2681">
        <v>1</v>
      </c>
      <c r="AU2681">
        <v>2</v>
      </c>
      <c r="AV2681">
        <v>0</v>
      </c>
      <c r="AW2681" t="s">
        <v>1382</v>
      </c>
      <c r="AX2681" t="s">
        <v>1382</v>
      </c>
      <c r="BA2681" s="14" t="s">
        <v>2771</v>
      </c>
      <c r="BB2681" s="6" t="s">
        <v>1510</v>
      </c>
      <c r="BG2681" s="9"/>
      <c r="BI2681" t="s">
        <v>3146</v>
      </c>
    </row>
    <row r="2682" spans="1:61" x14ac:dyDescent="0.25">
      <c r="A2682" s="51" t="s">
        <v>658</v>
      </c>
      <c r="B2682" s="9" t="s">
        <v>787</v>
      </c>
      <c r="C2682" s="9" t="str">
        <f>VLOOKUP(Tabelle1[[#This Row],[bank_name]],list_all_banks!$B$1:$C$691,2,FALSE)</f>
        <v>FR662042449</v>
      </c>
      <c r="D2682" s="6" t="s">
        <v>789</v>
      </c>
      <c r="E2682" s="42" t="str">
        <f t="shared" si="42"/>
        <v>31.12.2016</v>
      </c>
      <c r="F2682" s="9">
        <v>2016</v>
      </c>
      <c r="G2682" s="9">
        <v>1</v>
      </c>
      <c r="H2682" s="9">
        <v>1</v>
      </c>
      <c r="I2682" s="9" t="s">
        <v>1382</v>
      </c>
      <c r="J2682" s="9">
        <v>2</v>
      </c>
      <c r="K2682" s="9" t="s">
        <v>1366</v>
      </c>
      <c r="L2682" s="9">
        <v>0</v>
      </c>
      <c r="M2682" s="9" t="s">
        <v>14</v>
      </c>
      <c r="N2682" s="9" t="s">
        <v>19</v>
      </c>
      <c r="P2682" s="9">
        <v>1</v>
      </c>
      <c r="Q2682" s="9">
        <v>0</v>
      </c>
      <c r="R2682" s="9">
        <v>0</v>
      </c>
      <c r="S2682" s="9">
        <v>0</v>
      </c>
      <c r="U2682" s="9">
        <v>0</v>
      </c>
      <c r="V2682" s="9">
        <v>0</v>
      </c>
      <c r="W2682" s="9" t="s">
        <v>20</v>
      </c>
      <c r="Y2682" s="53" t="s">
        <v>965</v>
      </c>
      <c r="Z2682" s="9">
        <v>3</v>
      </c>
      <c r="AA2682" s="9">
        <v>23</v>
      </c>
      <c r="AB2682" s="9">
        <v>0</v>
      </c>
      <c r="AC2682" s="9" t="s">
        <v>20</v>
      </c>
      <c r="AD2682" s="9">
        <v>0</v>
      </c>
      <c r="AE2682" s="9">
        <v>0</v>
      </c>
      <c r="AF2682" s="9">
        <v>0</v>
      </c>
      <c r="AG2682" s="9" t="s">
        <v>20</v>
      </c>
      <c r="AH2682" s="9">
        <v>0</v>
      </c>
      <c r="AI2682" s="9">
        <v>0</v>
      </c>
      <c r="AK2682" s="9">
        <v>1</v>
      </c>
      <c r="AL2682" s="9">
        <v>0</v>
      </c>
      <c r="AM2682" s="9">
        <v>1</v>
      </c>
      <c r="AN2682" s="9">
        <v>2</v>
      </c>
      <c r="AO2682" s="9">
        <v>0</v>
      </c>
      <c r="AQ2682" s="9">
        <v>1</v>
      </c>
      <c r="AR2682" s="9">
        <v>2</v>
      </c>
      <c r="AS2682" s="9">
        <v>1</v>
      </c>
      <c r="AT2682" s="9">
        <v>1</v>
      </c>
      <c r="AU2682" s="9">
        <v>2</v>
      </c>
      <c r="AV2682" s="9">
        <v>0</v>
      </c>
      <c r="AW2682" s="9" t="s">
        <v>1382</v>
      </c>
      <c r="AX2682" s="9" t="s">
        <v>1382</v>
      </c>
      <c r="BA2682" s="63" t="s">
        <v>2771</v>
      </c>
      <c r="BB2682" s="6" t="s">
        <v>1510</v>
      </c>
      <c r="BG2682" s="9"/>
      <c r="BI2682" t="s">
        <v>3146</v>
      </c>
    </row>
    <row r="2683" spans="1:61" x14ac:dyDescent="0.25">
      <c r="A2683" s="51" t="s">
        <v>658</v>
      </c>
      <c r="B2683" s="9" t="s">
        <v>787</v>
      </c>
      <c r="C2683" s="9" t="str">
        <f>VLOOKUP(Tabelle1[[#This Row],[bank_name]],list_all_banks!$B$1:$C$691,2,FALSE)</f>
        <v>FR662042449</v>
      </c>
      <c r="D2683" s="6" t="s">
        <v>789</v>
      </c>
      <c r="E2683" s="42" t="str">
        <f t="shared" si="42"/>
        <v>31.12.2016</v>
      </c>
      <c r="F2683" s="9">
        <v>2016</v>
      </c>
      <c r="G2683" s="9">
        <v>1</v>
      </c>
      <c r="H2683" s="9">
        <v>1</v>
      </c>
      <c r="I2683" s="9" t="s">
        <v>1382</v>
      </c>
      <c r="J2683" s="9">
        <v>2</v>
      </c>
      <c r="K2683" s="9" t="s">
        <v>1366</v>
      </c>
      <c r="L2683" s="9">
        <v>0</v>
      </c>
      <c r="M2683" s="9" t="s">
        <v>14</v>
      </c>
      <c r="N2683" s="9" t="s">
        <v>19</v>
      </c>
      <c r="P2683" s="9">
        <v>1</v>
      </c>
      <c r="Q2683" s="9">
        <v>0</v>
      </c>
      <c r="R2683" s="9">
        <v>0</v>
      </c>
      <c r="S2683" s="9">
        <v>0</v>
      </c>
      <c r="U2683" s="9">
        <v>0</v>
      </c>
      <c r="V2683" s="9">
        <v>0</v>
      </c>
      <c r="W2683" s="9" t="s">
        <v>20</v>
      </c>
      <c r="Y2683" s="53" t="s">
        <v>983</v>
      </c>
      <c r="Z2683" s="9">
        <v>86</v>
      </c>
      <c r="AA2683" s="9">
        <v>494</v>
      </c>
      <c r="AB2683" s="9">
        <v>36</v>
      </c>
      <c r="AC2683" s="9" t="s">
        <v>20</v>
      </c>
      <c r="AD2683" s="9">
        <v>10</v>
      </c>
      <c r="AE2683" s="9">
        <v>5</v>
      </c>
      <c r="AF2683" s="9">
        <v>15</v>
      </c>
      <c r="AG2683" s="9" t="s">
        <v>20</v>
      </c>
      <c r="AH2683" s="9">
        <v>0</v>
      </c>
      <c r="AI2683" s="9">
        <v>0</v>
      </c>
      <c r="AK2683" s="9">
        <v>1</v>
      </c>
      <c r="AL2683" s="9">
        <v>0</v>
      </c>
      <c r="AM2683" s="9">
        <v>1</v>
      </c>
      <c r="AN2683" s="9">
        <v>2</v>
      </c>
      <c r="AO2683" s="9">
        <v>0</v>
      </c>
      <c r="AQ2683" s="9">
        <v>1</v>
      </c>
      <c r="AR2683" s="9">
        <v>2</v>
      </c>
      <c r="AS2683" s="9">
        <v>1</v>
      </c>
      <c r="AT2683" s="9">
        <v>1</v>
      </c>
      <c r="AU2683" s="9">
        <v>2</v>
      </c>
      <c r="AV2683" s="9">
        <v>0</v>
      </c>
      <c r="AW2683" s="9" t="s">
        <v>1382</v>
      </c>
      <c r="AX2683" s="9" t="s">
        <v>1382</v>
      </c>
      <c r="BA2683" s="63" t="s">
        <v>2771</v>
      </c>
      <c r="BB2683" s="6" t="s">
        <v>1510</v>
      </c>
      <c r="BC2683" s="9"/>
      <c r="BD2683" s="9"/>
      <c r="BE2683" s="9"/>
      <c r="BF2683" s="9"/>
      <c r="BG2683" s="9"/>
      <c r="BI2683" t="s">
        <v>3146</v>
      </c>
    </row>
    <row r="2684" spans="1:61" x14ac:dyDescent="0.25">
      <c r="A2684" s="51" t="s">
        <v>658</v>
      </c>
      <c r="B2684" s="9" t="s">
        <v>787</v>
      </c>
      <c r="C2684" s="9" t="str">
        <f>VLOOKUP(Tabelle1[[#This Row],[bank_name]],list_all_banks!$B$1:$C$691,2,FALSE)</f>
        <v>FR662042449</v>
      </c>
      <c r="D2684" s="6" t="s">
        <v>789</v>
      </c>
      <c r="E2684" s="42" t="str">
        <f t="shared" si="42"/>
        <v>31.12.2016</v>
      </c>
      <c r="F2684">
        <v>2016</v>
      </c>
      <c r="G2684">
        <v>1</v>
      </c>
      <c r="H2684">
        <v>1</v>
      </c>
      <c r="I2684" t="s">
        <v>1382</v>
      </c>
      <c r="J2684">
        <v>2</v>
      </c>
      <c r="K2684" t="s">
        <v>1366</v>
      </c>
      <c r="L2684">
        <v>0</v>
      </c>
      <c r="M2684" t="s">
        <v>14</v>
      </c>
      <c r="N2684" t="s">
        <v>19</v>
      </c>
      <c r="P2684">
        <v>1</v>
      </c>
      <c r="Q2684">
        <v>0</v>
      </c>
      <c r="R2684">
        <v>0</v>
      </c>
      <c r="S2684">
        <v>0</v>
      </c>
      <c r="U2684">
        <v>0</v>
      </c>
      <c r="V2684">
        <v>0</v>
      </c>
      <c r="W2684" t="s">
        <v>20</v>
      </c>
      <c r="Y2684" s="5" t="s">
        <v>1001</v>
      </c>
      <c r="Z2684">
        <v>292</v>
      </c>
      <c r="AA2684">
        <v>531</v>
      </c>
      <c r="AB2684">
        <v>139</v>
      </c>
      <c r="AC2684" t="s">
        <v>20</v>
      </c>
      <c r="AD2684">
        <v>15</v>
      </c>
      <c r="AE2684">
        <v>1</v>
      </c>
      <c r="AF2684">
        <v>16</v>
      </c>
      <c r="AG2684" t="s">
        <v>20</v>
      </c>
      <c r="AH2684">
        <v>0</v>
      </c>
      <c r="AI2684">
        <v>0</v>
      </c>
      <c r="AK2684">
        <v>1</v>
      </c>
      <c r="AL2684">
        <v>0</v>
      </c>
      <c r="AM2684">
        <v>1</v>
      </c>
      <c r="AN2684">
        <v>2</v>
      </c>
      <c r="AO2684">
        <v>0</v>
      </c>
      <c r="AQ2684">
        <v>1</v>
      </c>
      <c r="AR2684">
        <v>2</v>
      </c>
      <c r="AS2684">
        <v>1</v>
      </c>
      <c r="AT2684">
        <v>1</v>
      </c>
      <c r="AU2684">
        <v>2</v>
      </c>
      <c r="AV2684">
        <v>0</v>
      </c>
      <c r="AW2684" t="s">
        <v>1382</v>
      </c>
      <c r="AX2684" t="s">
        <v>1382</v>
      </c>
      <c r="BA2684" s="14" t="s">
        <v>2771</v>
      </c>
      <c r="BB2684" s="6" t="s">
        <v>1510</v>
      </c>
      <c r="BG2684" s="9"/>
      <c r="BI2684" t="s">
        <v>3146</v>
      </c>
    </row>
    <row r="2685" spans="1:61" x14ac:dyDescent="0.25">
      <c r="A2685" s="23" t="s">
        <v>658</v>
      </c>
      <c r="B2685" t="s">
        <v>787</v>
      </c>
      <c r="C2685" t="str">
        <f>VLOOKUP(Tabelle1[[#This Row],[bank_name]],list_all_banks!$B$1:$C$691,2,FALSE)</f>
        <v>FR662042449</v>
      </c>
      <c r="D2685" s="6" t="s">
        <v>789</v>
      </c>
      <c r="E2685" s="42" t="str">
        <f t="shared" si="42"/>
        <v>31.12.2016</v>
      </c>
      <c r="F2685">
        <v>2016</v>
      </c>
      <c r="G2685">
        <v>1</v>
      </c>
      <c r="H2685">
        <v>1</v>
      </c>
      <c r="I2685" t="s">
        <v>1382</v>
      </c>
      <c r="J2685">
        <v>2</v>
      </c>
      <c r="K2685" t="s">
        <v>1366</v>
      </c>
      <c r="L2685">
        <v>0</v>
      </c>
      <c r="M2685" t="s">
        <v>14</v>
      </c>
      <c r="N2685" t="s">
        <v>19</v>
      </c>
      <c r="P2685">
        <v>1</v>
      </c>
      <c r="Q2685">
        <v>0</v>
      </c>
      <c r="R2685">
        <v>0</v>
      </c>
      <c r="S2685">
        <v>0</v>
      </c>
      <c r="U2685">
        <v>0</v>
      </c>
      <c r="V2685">
        <v>0</v>
      </c>
      <c r="W2685" t="s">
        <v>20</v>
      </c>
      <c r="Y2685" s="5" t="s">
        <v>1020</v>
      </c>
      <c r="Z2685">
        <v>4873</v>
      </c>
      <c r="AA2685">
        <v>17998</v>
      </c>
      <c r="AB2685">
        <v>1055</v>
      </c>
      <c r="AC2685" t="s">
        <v>20</v>
      </c>
      <c r="AD2685">
        <v>179</v>
      </c>
      <c r="AE2685">
        <v>141</v>
      </c>
      <c r="AF2685">
        <v>320</v>
      </c>
      <c r="AG2685" t="s">
        <v>20</v>
      </c>
      <c r="AH2685">
        <v>0</v>
      </c>
      <c r="AI2685">
        <v>0</v>
      </c>
      <c r="AK2685">
        <v>1</v>
      </c>
      <c r="AL2685">
        <v>0</v>
      </c>
      <c r="AM2685">
        <v>1</v>
      </c>
      <c r="AN2685">
        <v>2</v>
      </c>
      <c r="AO2685">
        <v>0</v>
      </c>
      <c r="AQ2685">
        <v>1</v>
      </c>
      <c r="AR2685">
        <v>2</v>
      </c>
      <c r="AS2685">
        <v>1</v>
      </c>
      <c r="AT2685">
        <v>1</v>
      </c>
      <c r="AU2685">
        <v>2</v>
      </c>
      <c r="AV2685">
        <v>0</v>
      </c>
      <c r="AW2685" t="s">
        <v>1382</v>
      </c>
      <c r="AX2685" t="s">
        <v>1382</v>
      </c>
      <c r="BA2685" s="14" t="s">
        <v>2771</v>
      </c>
      <c r="BB2685" s="6" t="s">
        <v>1510</v>
      </c>
      <c r="BG2685" s="9"/>
      <c r="BI2685" t="s">
        <v>3146</v>
      </c>
    </row>
    <row r="2686" spans="1:61" x14ac:dyDescent="0.25">
      <c r="A2686" s="51" t="s">
        <v>658</v>
      </c>
      <c r="B2686" s="9" t="s">
        <v>787</v>
      </c>
      <c r="C2686" s="9" t="str">
        <f>VLOOKUP(Tabelle1[[#This Row],[bank_name]],list_all_banks!$B$1:$C$691,2,FALSE)</f>
        <v>FR662042449</v>
      </c>
      <c r="D2686" s="6" t="s">
        <v>789</v>
      </c>
      <c r="E2686" s="42" t="str">
        <f t="shared" si="42"/>
        <v>31.12.2016</v>
      </c>
      <c r="F2686" s="9">
        <v>2016</v>
      </c>
      <c r="G2686" s="9">
        <v>1</v>
      </c>
      <c r="H2686" s="9">
        <v>1</v>
      </c>
      <c r="I2686" s="9" t="s">
        <v>1382</v>
      </c>
      <c r="J2686" s="9">
        <v>2</v>
      </c>
      <c r="K2686" s="9" t="s">
        <v>1366</v>
      </c>
      <c r="L2686" s="9">
        <v>0</v>
      </c>
      <c r="M2686" s="9" t="s">
        <v>14</v>
      </c>
      <c r="N2686" s="9" t="s">
        <v>19</v>
      </c>
      <c r="P2686" s="9">
        <v>1</v>
      </c>
      <c r="Q2686" s="9">
        <v>0</v>
      </c>
      <c r="R2686" s="9">
        <v>0</v>
      </c>
      <c r="S2686" s="9">
        <v>0</v>
      </c>
      <c r="U2686" s="9">
        <v>0</v>
      </c>
      <c r="V2686" s="9">
        <v>0</v>
      </c>
      <c r="W2686" s="9" t="s">
        <v>20</v>
      </c>
      <c r="Y2686" s="53" t="s">
        <v>1170</v>
      </c>
      <c r="Z2686" s="9">
        <v>1189</v>
      </c>
      <c r="AA2686" s="9">
        <v>3508</v>
      </c>
      <c r="AB2686" s="9">
        <v>549</v>
      </c>
      <c r="AC2686" s="9" t="s">
        <v>20</v>
      </c>
      <c r="AD2686" s="9">
        <v>142</v>
      </c>
      <c r="AE2686" s="9">
        <v>-55</v>
      </c>
      <c r="AF2686" s="9">
        <v>87</v>
      </c>
      <c r="AG2686" s="9" t="s">
        <v>20</v>
      </c>
      <c r="AH2686" s="9">
        <v>0</v>
      </c>
      <c r="AI2686" s="9">
        <v>0</v>
      </c>
      <c r="AK2686" s="9">
        <v>1</v>
      </c>
      <c r="AL2686" s="9">
        <v>0</v>
      </c>
      <c r="AM2686" s="9">
        <v>1</v>
      </c>
      <c r="AN2686" s="9">
        <v>2</v>
      </c>
      <c r="AO2686" s="9">
        <v>0</v>
      </c>
      <c r="AQ2686" s="9">
        <v>1</v>
      </c>
      <c r="AR2686" s="9">
        <v>2</v>
      </c>
      <c r="AS2686" s="9">
        <v>1</v>
      </c>
      <c r="AT2686" s="9">
        <v>1</v>
      </c>
      <c r="AU2686" s="9">
        <v>2</v>
      </c>
      <c r="AV2686" s="9">
        <v>0</v>
      </c>
      <c r="AW2686" s="9" t="s">
        <v>1382</v>
      </c>
      <c r="AX2686" s="9" t="s">
        <v>1382</v>
      </c>
      <c r="BA2686" s="63" t="s">
        <v>2771</v>
      </c>
      <c r="BB2686" s="6" t="s">
        <v>1510</v>
      </c>
      <c r="BC2686" s="9"/>
      <c r="BD2686" s="9"/>
      <c r="BE2686" s="9"/>
      <c r="BF2686" s="9"/>
      <c r="BG2686" s="9"/>
      <c r="BI2686" t="s">
        <v>3146</v>
      </c>
    </row>
    <row r="2687" spans="1:61" x14ac:dyDescent="0.25">
      <c r="A2687" s="23" t="s">
        <v>658</v>
      </c>
      <c r="B2687" t="s">
        <v>787</v>
      </c>
      <c r="C2687" t="str">
        <f>VLOOKUP(Tabelle1[[#This Row],[bank_name]],list_all_banks!$B$1:$C$691,2,FALSE)</f>
        <v>FR662042449</v>
      </c>
      <c r="D2687" s="6" t="s">
        <v>789</v>
      </c>
      <c r="E2687" s="42" t="str">
        <f t="shared" si="42"/>
        <v>31.12.2016</v>
      </c>
      <c r="F2687">
        <v>2016</v>
      </c>
      <c r="G2687">
        <v>1</v>
      </c>
      <c r="H2687">
        <v>1</v>
      </c>
      <c r="I2687" t="s">
        <v>1382</v>
      </c>
      <c r="J2687">
        <v>2</v>
      </c>
      <c r="K2687" t="s">
        <v>1366</v>
      </c>
      <c r="L2687">
        <v>0</v>
      </c>
      <c r="M2687" t="s">
        <v>14</v>
      </c>
      <c r="N2687" t="s">
        <v>19</v>
      </c>
      <c r="P2687">
        <v>1</v>
      </c>
      <c r="Q2687">
        <v>0</v>
      </c>
      <c r="R2687">
        <v>0</v>
      </c>
      <c r="S2687">
        <v>0</v>
      </c>
      <c r="U2687">
        <v>0</v>
      </c>
      <c r="V2687">
        <v>0</v>
      </c>
      <c r="W2687" t="s">
        <v>20</v>
      </c>
      <c r="Y2687" s="5" t="s">
        <v>1225</v>
      </c>
      <c r="Z2687">
        <v>362</v>
      </c>
      <c r="AA2687">
        <v>1003</v>
      </c>
      <c r="AB2687">
        <v>143</v>
      </c>
      <c r="AC2687" t="s">
        <v>20</v>
      </c>
      <c r="AD2687">
        <v>26</v>
      </c>
      <c r="AE2687">
        <v>6</v>
      </c>
      <c r="AF2687">
        <v>32</v>
      </c>
      <c r="AG2687" t="s">
        <v>20</v>
      </c>
      <c r="AH2687">
        <v>0</v>
      </c>
      <c r="AI2687">
        <v>0</v>
      </c>
      <c r="AK2687">
        <v>1</v>
      </c>
      <c r="AL2687">
        <v>0</v>
      </c>
      <c r="AM2687">
        <v>1</v>
      </c>
      <c r="AN2687">
        <v>2</v>
      </c>
      <c r="AO2687">
        <v>0</v>
      </c>
      <c r="AQ2687">
        <v>1</v>
      </c>
      <c r="AR2687">
        <v>2</v>
      </c>
      <c r="AS2687">
        <v>1</v>
      </c>
      <c r="AT2687">
        <v>1</v>
      </c>
      <c r="AU2687">
        <v>2</v>
      </c>
      <c r="AV2687">
        <v>0</v>
      </c>
      <c r="AW2687" t="s">
        <v>1382</v>
      </c>
      <c r="AX2687" t="s">
        <v>1382</v>
      </c>
      <c r="BA2687" s="14" t="s">
        <v>2771</v>
      </c>
      <c r="BB2687" s="6" t="s">
        <v>1510</v>
      </c>
      <c r="BG2687" s="9"/>
      <c r="BI2687" t="s">
        <v>3146</v>
      </c>
    </row>
    <row r="2688" spans="1:61" x14ac:dyDescent="0.25">
      <c r="A2688" s="23" t="s">
        <v>658</v>
      </c>
      <c r="B2688" t="s">
        <v>787</v>
      </c>
      <c r="C2688" t="str">
        <f>VLOOKUP(Tabelle1[[#This Row],[bank_name]],list_all_banks!$B$1:$C$691,2,FALSE)</f>
        <v>FR662042449</v>
      </c>
      <c r="D2688" s="6" t="s">
        <v>789</v>
      </c>
      <c r="E2688" s="42" t="str">
        <f t="shared" si="42"/>
        <v>31.12.2016</v>
      </c>
      <c r="F2688">
        <v>2016</v>
      </c>
      <c r="G2688">
        <v>1</v>
      </c>
      <c r="H2688">
        <v>1</v>
      </c>
      <c r="I2688" t="s">
        <v>1382</v>
      </c>
      <c r="J2688">
        <v>2</v>
      </c>
      <c r="K2688" t="s">
        <v>1366</v>
      </c>
      <c r="L2688">
        <v>0</v>
      </c>
      <c r="M2688" t="s">
        <v>14</v>
      </c>
      <c r="N2688" t="s">
        <v>19</v>
      </c>
      <c r="P2688">
        <v>1</v>
      </c>
      <c r="Q2688">
        <v>0</v>
      </c>
      <c r="R2688">
        <v>0</v>
      </c>
      <c r="S2688">
        <v>0</v>
      </c>
      <c r="U2688">
        <v>0</v>
      </c>
      <c r="V2688">
        <v>0</v>
      </c>
      <c r="W2688" t="s">
        <v>20</v>
      </c>
      <c r="Y2688" s="5" t="s">
        <v>1278</v>
      </c>
      <c r="Z2688">
        <v>639</v>
      </c>
      <c r="AA2688">
        <v>8126</v>
      </c>
      <c r="AB2688">
        <v>70</v>
      </c>
      <c r="AC2688" t="s">
        <v>20</v>
      </c>
      <c r="AD2688">
        <v>29</v>
      </c>
      <c r="AE2688">
        <v>-2</v>
      </c>
      <c r="AF2688">
        <v>27</v>
      </c>
      <c r="AG2688" t="s">
        <v>20</v>
      </c>
      <c r="AH2688">
        <v>0</v>
      </c>
      <c r="AI2688">
        <v>0</v>
      </c>
      <c r="AK2688">
        <v>1</v>
      </c>
      <c r="AL2688">
        <v>0</v>
      </c>
      <c r="AM2688">
        <v>1</v>
      </c>
      <c r="AN2688">
        <v>2</v>
      </c>
      <c r="AO2688">
        <v>0</v>
      </c>
      <c r="AQ2688">
        <v>1</v>
      </c>
      <c r="AR2688">
        <v>2</v>
      </c>
      <c r="AS2688">
        <v>1</v>
      </c>
      <c r="AT2688">
        <v>1</v>
      </c>
      <c r="AU2688">
        <v>2</v>
      </c>
      <c r="AV2688">
        <v>0</v>
      </c>
      <c r="AW2688" t="s">
        <v>1382</v>
      </c>
      <c r="AX2688" t="s">
        <v>1382</v>
      </c>
      <c r="BA2688" s="14" t="s">
        <v>2771</v>
      </c>
      <c r="BB2688" s="6" t="s">
        <v>1510</v>
      </c>
      <c r="BG2688" s="9"/>
      <c r="BI2688" t="s">
        <v>3146</v>
      </c>
    </row>
    <row r="2689" spans="1:61" x14ac:dyDescent="0.25">
      <c r="A2689" s="51" t="s">
        <v>658</v>
      </c>
      <c r="B2689" s="9" t="s">
        <v>787</v>
      </c>
      <c r="C2689" s="9" t="str">
        <f>VLOOKUP(Tabelle1[[#This Row],[bank_name]],list_all_banks!$B$1:$C$691,2,FALSE)</f>
        <v>FR662042449</v>
      </c>
      <c r="D2689" s="6" t="s">
        <v>789</v>
      </c>
      <c r="E2689" s="42" t="str">
        <f t="shared" si="42"/>
        <v>31.12.2016</v>
      </c>
      <c r="F2689" s="9">
        <v>2016</v>
      </c>
      <c r="G2689" s="9">
        <v>1</v>
      </c>
      <c r="H2689" s="9">
        <v>1</v>
      </c>
      <c r="I2689" s="9" t="s">
        <v>1382</v>
      </c>
      <c r="J2689" s="9">
        <v>2</v>
      </c>
      <c r="K2689" s="9" t="s">
        <v>1366</v>
      </c>
      <c r="L2689" s="9">
        <v>0</v>
      </c>
      <c r="M2689" s="9" t="s">
        <v>14</v>
      </c>
      <c r="N2689" s="9" t="s">
        <v>19</v>
      </c>
      <c r="P2689" s="9">
        <v>1</v>
      </c>
      <c r="Q2689" s="9">
        <v>0</v>
      </c>
      <c r="R2689" s="9">
        <v>0</v>
      </c>
      <c r="S2689" s="9">
        <v>0</v>
      </c>
      <c r="U2689" s="9">
        <v>0</v>
      </c>
      <c r="V2689" s="9">
        <v>0</v>
      </c>
      <c r="W2689" s="9" t="s">
        <v>20</v>
      </c>
      <c r="Y2689" s="53" t="s">
        <v>1289</v>
      </c>
      <c r="Z2689" s="9">
        <v>159</v>
      </c>
      <c r="AA2689" s="9">
        <v>2704</v>
      </c>
      <c r="AB2689" s="9">
        <v>80</v>
      </c>
      <c r="AC2689" s="9" t="s">
        <v>20</v>
      </c>
      <c r="AD2689" s="9">
        <v>25</v>
      </c>
      <c r="AE2689" s="9">
        <v>-8</v>
      </c>
      <c r="AF2689" s="9">
        <v>17</v>
      </c>
      <c r="AG2689" s="9" t="s">
        <v>20</v>
      </c>
      <c r="AH2689" s="9">
        <v>0</v>
      </c>
      <c r="AI2689" s="9">
        <v>0</v>
      </c>
      <c r="AK2689" s="9">
        <v>1</v>
      </c>
      <c r="AL2689" s="9">
        <v>0</v>
      </c>
      <c r="AM2689" s="9">
        <v>1</v>
      </c>
      <c r="AN2689" s="9">
        <v>2</v>
      </c>
      <c r="AO2689" s="9">
        <v>0</v>
      </c>
      <c r="AQ2689" s="9">
        <v>1</v>
      </c>
      <c r="AR2689" s="9">
        <v>2</v>
      </c>
      <c r="AS2689" s="9">
        <v>1</v>
      </c>
      <c r="AT2689" s="9">
        <v>1</v>
      </c>
      <c r="AU2689" s="9">
        <v>2</v>
      </c>
      <c r="AV2689" s="9">
        <v>0</v>
      </c>
      <c r="AW2689" s="9" t="s">
        <v>1382</v>
      </c>
      <c r="AX2689" s="9" t="s">
        <v>1382</v>
      </c>
      <c r="BA2689" s="63" t="s">
        <v>2771</v>
      </c>
      <c r="BB2689" s="6" t="s">
        <v>1510</v>
      </c>
      <c r="BC2689" s="9"/>
      <c r="BD2689" s="9"/>
      <c r="BE2689" s="9"/>
      <c r="BF2689" s="9"/>
      <c r="BG2689" s="9"/>
      <c r="BI2689" t="s">
        <v>3146</v>
      </c>
    </row>
    <row r="2690" spans="1:61" x14ac:dyDescent="0.25">
      <c r="A2690" s="23" t="s">
        <v>658</v>
      </c>
      <c r="B2690" t="s">
        <v>787</v>
      </c>
      <c r="C2690" t="str">
        <f>VLOOKUP(Tabelle1[[#This Row],[bank_name]],list_all_banks!$B$1:$C$691,2,FALSE)</f>
        <v>FR662042449</v>
      </c>
      <c r="D2690" s="6" t="s">
        <v>789</v>
      </c>
      <c r="E2690" s="42" t="str">
        <f t="shared" si="42"/>
        <v>31.12.2016</v>
      </c>
      <c r="F2690">
        <v>2016</v>
      </c>
      <c r="G2690">
        <v>1</v>
      </c>
      <c r="H2690">
        <v>1</v>
      </c>
      <c r="I2690" t="s">
        <v>1382</v>
      </c>
      <c r="J2690">
        <v>2</v>
      </c>
      <c r="K2690" t="s">
        <v>1366</v>
      </c>
      <c r="L2690">
        <v>0</v>
      </c>
      <c r="M2690" t="s">
        <v>14</v>
      </c>
      <c r="N2690" t="s">
        <v>19</v>
      </c>
      <c r="P2690">
        <v>1</v>
      </c>
      <c r="Q2690">
        <v>0</v>
      </c>
      <c r="R2690">
        <v>0</v>
      </c>
      <c r="S2690">
        <v>0</v>
      </c>
      <c r="U2690">
        <v>0</v>
      </c>
      <c r="V2690">
        <v>0</v>
      </c>
      <c r="W2690" t="s">
        <v>20</v>
      </c>
      <c r="Y2690" s="5" t="s">
        <v>293</v>
      </c>
      <c r="Z2690">
        <v>121</v>
      </c>
      <c r="AA2690">
        <v>709</v>
      </c>
      <c r="AB2690">
        <v>64</v>
      </c>
      <c r="AC2690" t="s">
        <v>20</v>
      </c>
      <c r="AD2690">
        <v>10</v>
      </c>
      <c r="AE2690">
        <v>1</v>
      </c>
      <c r="AF2690">
        <v>11</v>
      </c>
      <c r="AG2690" t="s">
        <v>20</v>
      </c>
      <c r="AH2690">
        <v>0</v>
      </c>
      <c r="AI2690">
        <v>0</v>
      </c>
      <c r="AK2690">
        <v>1</v>
      </c>
      <c r="AL2690">
        <v>0</v>
      </c>
      <c r="AM2690">
        <v>1</v>
      </c>
      <c r="AN2690">
        <v>2</v>
      </c>
      <c r="AO2690">
        <v>0</v>
      </c>
      <c r="AQ2690">
        <v>1</v>
      </c>
      <c r="AR2690">
        <v>2</v>
      </c>
      <c r="AS2690">
        <v>1</v>
      </c>
      <c r="AT2690">
        <v>1</v>
      </c>
      <c r="AU2690">
        <v>2</v>
      </c>
      <c r="AV2690">
        <v>0</v>
      </c>
      <c r="AW2690" t="s">
        <v>1382</v>
      </c>
      <c r="AX2690" t="s">
        <v>1382</v>
      </c>
      <c r="BA2690" s="14" t="s">
        <v>2771</v>
      </c>
      <c r="BB2690" s="6" t="s">
        <v>1510</v>
      </c>
      <c r="BG2690" s="9"/>
      <c r="BI2690" t="s">
        <v>3146</v>
      </c>
    </row>
    <row r="2691" spans="1:61" x14ac:dyDescent="0.25">
      <c r="A2691" s="23" t="s">
        <v>658</v>
      </c>
      <c r="B2691" t="s">
        <v>787</v>
      </c>
      <c r="C2691" t="str">
        <f>VLOOKUP(Tabelle1[[#This Row],[bank_name]],list_all_banks!$B$1:$C$691,2,FALSE)</f>
        <v>FR662042449</v>
      </c>
      <c r="D2691" s="6" t="s">
        <v>789</v>
      </c>
      <c r="E2691" s="42" t="str">
        <f t="shared" si="42"/>
        <v>31.12.2016</v>
      </c>
      <c r="F2691">
        <v>2016</v>
      </c>
      <c r="G2691">
        <v>1</v>
      </c>
      <c r="H2691">
        <v>1</v>
      </c>
      <c r="I2691" t="s">
        <v>1382</v>
      </c>
      <c r="J2691">
        <v>2</v>
      </c>
      <c r="K2691" t="s">
        <v>1366</v>
      </c>
      <c r="L2691">
        <v>0</v>
      </c>
      <c r="M2691" t="s">
        <v>14</v>
      </c>
      <c r="N2691" t="s">
        <v>19</v>
      </c>
      <c r="P2691">
        <v>1</v>
      </c>
      <c r="Q2691">
        <v>0</v>
      </c>
      <c r="R2691">
        <v>0</v>
      </c>
      <c r="S2691">
        <v>0</v>
      </c>
      <c r="U2691">
        <v>0</v>
      </c>
      <c r="V2691">
        <v>0</v>
      </c>
      <c r="W2691" t="s">
        <v>20</v>
      </c>
      <c r="Y2691" s="5" t="s">
        <v>1324</v>
      </c>
      <c r="Z2691">
        <v>50</v>
      </c>
      <c r="AA2691">
        <v>782</v>
      </c>
      <c r="AB2691">
        <v>17</v>
      </c>
      <c r="AC2691" t="s">
        <v>20</v>
      </c>
      <c r="AD2691">
        <v>3</v>
      </c>
      <c r="AE2691">
        <v>0</v>
      </c>
      <c r="AF2691">
        <v>3</v>
      </c>
      <c r="AG2691" t="s">
        <v>20</v>
      </c>
      <c r="AH2691">
        <v>0</v>
      </c>
      <c r="AI2691">
        <v>0</v>
      </c>
      <c r="AK2691">
        <v>1</v>
      </c>
      <c r="AL2691">
        <v>0</v>
      </c>
      <c r="AM2691">
        <v>1</v>
      </c>
      <c r="AN2691">
        <v>2</v>
      </c>
      <c r="AO2691">
        <v>0</v>
      </c>
      <c r="AQ2691">
        <v>1</v>
      </c>
      <c r="AR2691">
        <v>2</v>
      </c>
      <c r="AS2691">
        <v>1</v>
      </c>
      <c r="AT2691">
        <v>1</v>
      </c>
      <c r="AU2691">
        <v>2</v>
      </c>
      <c r="AV2691">
        <v>0</v>
      </c>
      <c r="AW2691" t="s">
        <v>1382</v>
      </c>
      <c r="AX2691" t="s">
        <v>1382</v>
      </c>
      <c r="BA2691" s="14" t="s">
        <v>2771</v>
      </c>
      <c r="BB2691" s="6" t="s">
        <v>1510</v>
      </c>
      <c r="BG2691" s="9"/>
      <c r="BI2691" t="s">
        <v>3146</v>
      </c>
    </row>
    <row r="2692" spans="1:61" x14ac:dyDescent="0.25">
      <c r="A2692" s="23" t="s">
        <v>658</v>
      </c>
      <c r="B2692" t="s">
        <v>787</v>
      </c>
      <c r="C2692" t="str">
        <f>VLOOKUP(Tabelle1[[#This Row],[bank_name]],list_all_banks!$B$1:$C$691,2,FALSE)</f>
        <v>FR662042449</v>
      </c>
      <c r="D2692" s="6" t="s">
        <v>789</v>
      </c>
      <c r="E2692" s="42" t="str">
        <f t="shared" si="42"/>
        <v>31.12.2016</v>
      </c>
      <c r="F2692">
        <v>2016</v>
      </c>
      <c r="G2692">
        <v>1</v>
      </c>
      <c r="H2692">
        <v>1</v>
      </c>
      <c r="I2692" t="s">
        <v>1382</v>
      </c>
      <c r="J2692">
        <v>2</v>
      </c>
      <c r="K2692" t="s">
        <v>1366</v>
      </c>
      <c r="L2692">
        <v>0</v>
      </c>
      <c r="M2692" t="s">
        <v>14</v>
      </c>
      <c r="N2692" t="s">
        <v>19</v>
      </c>
      <c r="P2692">
        <v>1</v>
      </c>
      <c r="Q2692">
        <v>0</v>
      </c>
      <c r="R2692">
        <v>0</v>
      </c>
      <c r="S2692">
        <v>0</v>
      </c>
      <c r="U2692">
        <v>0</v>
      </c>
      <c r="V2692">
        <v>0</v>
      </c>
      <c r="W2692" t="s">
        <v>20</v>
      </c>
      <c r="Y2692" s="5" t="s">
        <v>1363</v>
      </c>
      <c r="Z2692">
        <v>26</v>
      </c>
      <c r="AA2692">
        <v>169</v>
      </c>
      <c r="AB2692">
        <v>7</v>
      </c>
      <c r="AC2692" t="s">
        <v>20</v>
      </c>
      <c r="AD2692">
        <v>3</v>
      </c>
      <c r="AE2692">
        <v>-1</v>
      </c>
      <c r="AF2692">
        <v>2</v>
      </c>
      <c r="AG2692" t="s">
        <v>20</v>
      </c>
      <c r="AH2692">
        <v>0</v>
      </c>
      <c r="AI2692">
        <v>0</v>
      </c>
      <c r="AK2692">
        <v>1</v>
      </c>
      <c r="AL2692">
        <v>0</v>
      </c>
      <c r="AM2692">
        <v>1</v>
      </c>
      <c r="AN2692">
        <v>2</v>
      </c>
      <c r="AO2692">
        <v>0</v>
      </c>
      <c r="AQ2692">
        <v>1</v>
      </c>
      <c r="AR2692">
        <v>2</v>
      </c>
      <c r="AS2692">
        <v>1</v>
      </c>
      <c r="AT2692">
        <v>1</v>
      </c>
      <c r="AU2692">
        <v>2</v>
      </c>
      <c r="AV2692">
        <v>0</v>
      </c>
      <c r="AW2692" t="s">
        <v>1382</v>
      </c>
      <c r="AX2692" t="s">
        <v>1382</v>
      </c>
      <c r="BA2692" s="14" t="s">
        <v>2771</v>
      </c>
      <c r="BB2692" s="6" t="s">
        <v>1510</v>
      </c>
      <c r="BG2692" s="9"/>
      <c r="BI2692" t="s">
        <v>3146</v>
      </c>
    </row>
    <row r="2693" spans="1:61" x14ac:dyDescent="0.25">
      <c r="A2693" s="51" t="s">
        <v>658</v>
      </c>
      <c r="B2693" s="9" t="s">
        <v>787</v>
      </c>
      <c r="C2693" s="9" t="str">
        <f>VLOOKUP(Tabelle1[[#This Row],[bank_name]],list_all_banks!$B$1:$C$691,2,FALSE)</f>
        <v>FR662042449</v>
      </c>
      <c r="D2693" s="6" t="s">
        <v>789</v>
      </c>
      <c r="E2693" s="42" t="str">
        <f t="shared" si="42"/>
        <v>31.12.2016</v>
      </c>
      <c r="F2693" s="9">
        <v>2016</v>
      </c>
      <c r="G2693" s="9">
        <v>1</v>
      </c>
      <c r="H2693" s="9">
        <v>1</v>
      </c>
      <c r="I2693" s="9" t="s">
        <v>1382</v>
      </c>
      <c r="J2693" s="9">
        <v>2</v>
      </c>
      <c r="K2693" s="9" t="s">
        <v>1366</v>
      </c>
      <c r="L2693" s="9">
        <v>0</v>
      </c>
      <c r="M2693" s="9" t="s">
        <v>14</v>
      </c>
      <c r="N2693" s="9" t="s">
        <v>19</v>
      </c>
      <c r="P2693" s="9">
        <v>1</v>
      </c>
      <c r="Q2693" s="9">
        <v>0</v>
      </c>
      <c r="R2693" s="9">
        <v>0</v>
      </c>
      <c r="S2693" s="9">
        <v>0</v>
      </c>
      <c r="U2693" s="9">
        <v>0</v>
      </c>
      <c r="V2693" s="9">
        <v>0</v>
      </c>
      <c r="W2693" s="9" t="s">
        <v>20</v>
      </c>
      <c r="Y2693" s="53" t="s">
        <v>1327</v>
      </c>
      <c r="Z2693" s="9">
        <v>15</v>
      </c>
      <c r="AA2693" s="9">
        <v>158</v>
      </c>
      <c r="AB2693" s="9">
        <v>-12</v>
      </c>
      <c r="AC2693" s="9" t="s">
        <v>20</v>
      </c>
      <c r="AD2693" s="9">
        <v>0</v>
      </c>
      <c r="AE2693" s="9">
        <v>0</v>
      </c>
      <c r="AF2693" s="9">
        <v>0</v>
      </c>
      <c r="AG2693" s="9" t="s">
        <v>20</v>
      </c>
      <c r="AH2693" s="9">
        <v>0</v>
      </c>
      <c r="AI2693" s="9">
        <v>0</v>
      </c>
      <c r="AK2693" s="9">
        <v>1</v>
      </c>
      <c r="AL2693" s="9">
        <v>0</v>
      </c>
      <c r="AM2693" s="9">
        <v>1</v>
      </c>
      <c r="AN2693" s="9">
        <v>2</v>
      </c>
      <c r="AO2693" s="9">
        <v>0</v>
      </c>
      <c r="AQ2693" s="9">
        <v>1</v>
      </c>
      <c r="AR2693" s="9">
        <v>2</v>
      </c>
      <c r="AS2693" s="9">
        <v>1</v>
      </c>
      <c r="AT2693" s="9">
        <v>1</v>
      </c>
      <c r="AU2693" s="9">
        <v>2</v>
      </c>
      <c r="AV2693" s="9">
        <v>0</v>
      </c>
      <c r="AW2693" s="9" t="s">
        <v>1382</v>
      </c>
      <c r="AX2693" s="9" t="s">
        <v>1382</v>
      </c>
      <c r="BA2693" s="63" t="s">
        <v>2771</v>
      </c>
      <c r="BB2693" s="6" t="s">
        <v>1510</v>
      </c>
      <c r="BG2693" s="9"/>
      <c r="BI2693" t="s">
        <v>3146</v>
      </c>
    </row>
    <row r="2694" spans="1:61" x14ac:dyDescent="0.25">
      <c r="A2694" s="51" t="s">
        <v>658</v>
      </c>
      <c r="B2694" s="9" t="s">
        <v>787</v>
      </c>
      <c r="C2694" s="9" t="str">
        <f>VLOOKUP(Tabelle1[[#This Row],[bank_name]],list_all_banks!$B$1:$C$691,2,FALSE)</f>
        <v>FR662042449</v>
      </c>
      <c r="D2694" s="6" t="s">
        <v>789</v>
      </c>
      <c r="E2694" s="42" t="str">
        <f t="shared" si="42"/>
        <v>31.12.2016</v>
      </c>
      <c r="F2694" s="9">
        <v>2016</v>
      </c>
      <c r="G2694" s="9">
        <v>1</v>
      </c>
      <c r="H2694" s="9">
        <v>1</v>
      </c>
      <c r="I2694" s="9" t="s">
        <v>1382</v>
      </c>
      <c r="J2694" s="9">
        <v>2</v>
      </c>
      <c r="K2694" s="9" t="s">
        <v>1366</v>
      </c>
      <c r="L2694" s="9">
        <v>0</v>
      </c>
      <c r="M2694" s="9" t="s">
        <v>14</v>
      </c>
      <c r="N2694" s="9" t="s">
        <v>19</v>
      </c>
      <c r="P2694" s="9">
        <v>1</v>
      </c>
      <c r="Q2694" s="9">
        <v>0</v>
      </c>
      <c r="R2694" s="9">
        <v>0</v>
      </c>
      <c r="S2694" s="9">
        <v>0</v>
      </c>
      <c r="U2694" s="9">
        <v>0</v>
      </c>
      <c r="V2694" s="9">
        <v>0</v>
      </c>
      <c r="W2694" s="9" t="s">
        <v>20</v>
      </c>
      <c r="Y2694" s="53" t="s">
        <v>1706</v>
      </c>
      <c r="Z2694" s="9">
        <v>7</v>
      </c>
      <c r="AA2694" s="9">
        <v>15</v>
      </c>
      <c r="AB2694" s="9">
        <v>1</v>
      </c>
      <c r="AC2694" s="9" t="s">
        <v>20</v>
      </c>
      <c r="AD2694" s="9">
        <v>0</v>
      </c>
      <c r="AE2694" s="9">
        <v>0</v>
      </c>
      <c r="AF2694" s="9">
        <v>0</v>
      </c>
      <c r="AG2694" s="9" t="s">
        <v>20</v>
      </c>
      <c r="AH2694" s="9">
        <v>0</v>
      </c>
      <c r="AI2694" s="9">
        <v>0</v>
      </c>
      <c r="AK2694" s="9">
        <v>1</v>
      </c>
      <c r="AL2694" s="9">
        <v>0</v>
      </c>
      <c r="AM2694" s="9">
        <v>1</v>
      </c>
      <c r="AN2694" s="9">
        <v>2</v>
      </c>
      <c r="AO2694" s="9">
        <v>0</v>
      </c>
      <c r="AQ2694" s="9">
        <v>1</v>
      </c>
      <c r="AR2694" s="9">
        <v>2</v>
      </c>
      <c r="AS2694" s="9">
        <v>1</v>
      </c>
      <c r="AT2694" s="9">
        <v>1</v>
      </c>
      <c r="AU2694" s="9">
        <v>2</v>
      </c>
      <c r="AV2694" s="9">
        <v>0</v>
      </c>
      <c r="AW2694" s="9" t="s">
        <v>1382</v>
      </c>
      <c r="AX2694" s="9" t="s">
        <v>1382</v>
      </c>
      <c r="BA2694" s="63" t="s">
        <v>2771</v>
      </c>
      <c r="BB2694" s="6" t="s">
        <v>1510</v>
      </c>
      <c r="BG2694" s="9"/>
      <c r="BI2694" t="s">
        <v>3146</v>
      </c>
    </row>
    <row r="2695" spans="1:61" x14ac:dyDescent="0.25">
      <c r="A2695" s="23" t="s">
        <v>658</v>
      </c>
      <c r="B2695" t="s">
        <v>787</v>
      </c>
      <c r="C2695" t="str">
        <f>VLOOKUP(Tabelle1[[#This Row],[bank_name]],list_all_banks!$B$1:$C$691,2,FALSE)</f>
        <v>FR662042449</v>
      </c>
      <c r="D2695" s="6" t="s">
        <v>789</v>
      </c>
      <c r="E2695" s="42" t="str">
        <f t="shared" si="42"/>
        <v>31.12.2016</v>
      </c>
      <c r="F2695">
        <v>2016</v>
      </c>
      <c r="G2695">
        <v>1</v>
      </c>
      <c r="H2695">
        <v>1</v>
      </c>
      <c r="I2695" t="s">
        <v>1382</v>
      </c>
      <c r="J2695">
        <v>2</v>
      </c>
      <c r="K2695" t="s">
        <v>1366</v>
      </c>
      <c r="L2695">
        <v>0</v>
      </c>
      <c r="M2695" t="s">
        <v>14</v>
      </c>
      <c r="N2695" t="s">
        <v>19</v>
      </c>
      <c r="P2695">
        <v>1</v>
      </c>
      <c r="Q2695">
        <v>0</v>
      </c>
      <c r="R2695">
        <v>0</v>
      </c>
      <c r="S2695">
        <v>0</v>
      </c>
      <c r="U2695">
        <v>0</v>
      </c>
      <c r="V2695">
        <v>0</v>
      </c>
      <c r="W2695" t="s">
        <v>20</v>
      </c>
      <c r="Y2695" s="5" t="s">
        <v>1681</v>
      </c>
      <c r="Z2695">
        <v>51</v>
      </c>
      <c r="AA2695">
        <v>221</v>
      </c>
      <c r="AB2695">
        <v>18</v>
      </c>
      <c r="AC2695" t="s">
        <v>20</v>
      </c>
      <c r="AD2695">
        <v>1</v>
      </c>
      <c r="AE2695">
        <v>0</v>
      </c>
      <c r="AF2695">
        <v>1</v>
      </c>
      <c r="AG2695" t="s">
        <v>20</v>
      </c>
      <c r="AH2695">
        <v>0</v>
      </c>
      <c r="AI2695">
        <v>0</v>
      </c>
      <c r="AK2695">
        <v>1</v>
      </c>
      <c r="AL2695">
        <v>0</v>
      </c>
      <c r="AM2695">
        <v>1</v>
      </c>
      <c r="AN2695">
        <v>2</v>
      </c>
      <c r="AO2695">
        <v>0</v>
      </c>
      <c r="AQ2695">
        <v>1</v>
      </c>
      <c r="AR2695">
        <v>2</v>
      </c>
      <c r="AS2695">
        <v>1</v>
      </c>
      <c r="AT2695">
        <v>1</v>
      </c>
      <c r="AU2695">
        <v>2</v>
      </c>
      <c r="AV2695">
        <v>0</v>
      </c>
      <c r="AW2695" t="s">
        <v>1382</v>
      </c>
      <c r="AX2695" t="s">
        <v>1382</v>
      </c>
      <c r="BA2695" s="14" t="s">
        <v>2771</v>
      </c>
      <c r="BB2695" s="6" t="s">
        <v>1510</v>
      </c>
      <c r="BG2695" s="9"/>
      <c r="BI2695" t="s">
        <v>3146</v>
      </c>
    </row>
    <row r="2696" spans="1:61" x14ac:dyDescent="0.25">
      <c r="A2696" s="23" t="s">
        <v>658</v>
      </c>
      <c r="B2696" t="s">
        <v>787</v>
      </c>
      <c r="C2696" t="str">
        <f>VLOOKUP(Tabelle1[[#This Row],[bank_name]],list_all_banks!$B$1:$C$691,2,FALSE)</f>
        <v>FR662042449</v>
      </c>
      <c r="D2696" s="6" t="s">
        <v>789</v>
      </c>
      <c r="E2696" s="42" t="str">
        <f t="shared" si="42"/>
        <v>31.12.2016</v>
      </c>
      <c r="F2696">
        <v>2016</v>
      </c>
      <c r="G2696">
        <v>1</v>
      </c>
      <c r="H2696">
        <v>1</v>
      </c>
      <c r="I2696" t="s">
        <v>1382</v>
      </c>
      <c r="J2696">
        <v>2</v>
      </c>
      <c r="K2696" t="s">
        <v>1366</v>
      </c>
      <c r="L2696">
        <v>0</v>
      </c>
      <c r="M2696" t="s">
        <v>14</v>
      </c>
      <c r="N2696" t="s">
        <v>19</v>
      </c>
      <c r="P2696">
        <v>1</v>
      </c>
      <c r="Q2696">
        <v>0</v>
      </c>
      <c r="R2696">
        <v>0</v>
      </c>
      <c r="S2696">
        <v>0</v>
      </c>
      <c r="U2696">
        <v>0</v>
      </c>
      <c r="V2696">
        <v>0</v>
      </c>
      <c r="W2696" t="s">
        <v>20</v>
      </c>
      <c r="Y2696" s="5" t="s">
        <v>1658</v>
      </c>
      <c r="Z2696">
        <v>64</v>
      </c>
      <c r="AA2696">
        <v>196</v>
      </c>
      <c r="AB2696">
        <v>26</v>
      </c>
      <c r="AC2696" t="s">
        <v>20</v>
      </c>
      <c r="AD2696">
        <v>0</v>
      </c>
      <c r="AE2696">
        <v>0</v>
      </c>
      <c r="AF2696">
        <v>0</v>
      </c>
      <c r="AG2696" t="s">
        <v>20</v>
      </c>
      <c r="AH2696">
        <v>0</v>
      </c>
      <c r="AI2696">
        <v>0</v>
      </c>
      <c r="AK2696">
        <v>1</v>
      </c>
      <c r="AL2696">
        <v>0</v>
      </c>
      <c r="AM2696">
        <v>1</v>
      </c>
      <c r="AN2696">
        <v>2</v>
      </c>
      <c r="AO2696">
        <v>0</v>
      </c>
      <c r="AQ2696">
        <v>1</v>
      </c>
      <c r="AR2696">
        <v>2</v>
      </c>
      <c r="AS2696">
        <v>1</v>
      </c>
      <c r="AT2696">
        <v>1</v>
      </c>
      <c r="AU2696">
        <v>2</v>
      </c>
      <c r="AV2696">
        <v>0</v>
      </c>
      <c r="AW2696" t="s">
        <v>1382</v>
      </c>
      <c r="AX2696" t="s">
        <v>1382</v>
      </c>
      <c r="BA2696" s="14" t="s">
        <v>2771</v>
      </c>
      <c r="BB2696" s="6" t="s">
        <v>1510</v>
      </c>
      <c r="BG2696" s="9"/>
      <c r="BI2696" t="s">
        <v>3146</v>
      </c>
    </row>
    <row r="2697" spans="1:61" x14ac:dyDescent="0.25">
      <c r="A2697" s="51" t="s">
        <v>658</v>
      </c>
      <c r="B2697" s="9" t="s">
        <v>787</v>
      </c>
      <c r="C2697" s="9" t="str">
        <f>VLOOKUP(Tabelle1[[#This Row],[bank_name]],list_all_banks!$B$1:$C$691,2,FALSE)</f>
        <v>FR662042449</v>
      </c>
      <c r="D2697" s="6" t="s">
        <v>789</v>
      </c>
      <c r="E2697" s="42" t="str">
        <f t="shared" si="42"/>
        <v>31.12.2016</v>
      </c>
      <c r="F2697" s="9">
        <v>2016</v>
      </c>
      <c r="G2697" s="9">
        <v>1</v>
      </c>
      <c r="H2697" s="9">
        <v>1</v>
      </c>
      <c r="I2697" s="9" t="s">
        <v>1382</v>
      </c>
      <c r="J2697" s="9">
        <v>2</v>
      </c>
      <c r="K2697" s="9" t="s">
        <v>1366</v>
      </c>
      <c r="L2697" s="9">
        <v>0</v>
      </c>
      <c r="M2697" s="9" t="s">
        <v>14</v>
      </c>
      <c r="N2697" s="9" t="s">
        <v>19</v>
      </c>
      <c r="P2697" s="9">
        <v>1</v>
      </c>
      <c r="Q2697" s="9">
        <v>0</v>
      </c>
      <c r="R2697" s="9">
        <v>0</v>
      </c>
      <c r="S2697" s="9">
        <v>0</v>
      </c>
      <c r="U2697" s="9">
        <v>0</v>
      </c>
      <c r="V2697" s="9">
        <v>0</v>
      </c>
      <c r="W2697" s="9" t="s">
        <v>20</v>
      </c>
      <c r="Y2697" s="53" t="s">
        <v>1672</v>
      </c>
      <c r="Z2697" s="9">
        <v>26</v>
      </c>
      <c r="AA2697" s="9">
        <v>91</v>
      </c>
      <c r="AB2697" s="9">
        <v>-3</v>
      </c>
      <c r="AC2697" s="9" t="s">
        <v>20</v>
      </c>
      <c r="AD2697" s="9">
        <v>-2</v>
      </c>
      <c r="AE2697" s="9">
        <v>3</v>
      </c>
      <c r="AF2697" s="9">
        <v>1</v>
      </c>
      <c r="AG2697" s="9" t="s">
        <v>20</v>
      </c>
      <c r="AH2697" s="9">
        <v>0</v>
      </c>
      <c r="AI2697" s="9">
        <v>0</v>
      </c>
      <c r="AK2697" s="9">
        <v>1</v>
      </c>
      <c r="AL2697" s="9">
        <v>0</v>
      </c>
      <c r="AM2697" s="9">
        <v>1</v>
      </c>
      <c r="AN2697" s="9">
        <v>2</v>
      </c>
      <c r="AO2697" s="9">
        <v>0</v>
      </c>
      <c r="AQ2697" s="9">
        <v>1</v>
      </c>
      <c r="AR2697" s="9">
        <v>2</v>
      </c>
      <c r="AS2697" s="9">
        <v>1</v>
      </c>
      <c r="AT2697" s="9">
        <v>1</v>
      </c>
      <c r="AU2697" s="9">
        <v>2</v>
      </c>
      <c r="AV2697" s="9">
        <v>0</v>
      </c>
      <c r="AW2697" s="9" t="s">
        <v>1382</v>
      </c>
      <c r="AX2697" s="9" t="s">
        <v>1382</v>
      </c>
      <c r="BA2697" s="63" t="s">
        <v>2771</v>
      </c>
      <c r="BB2697" s="6" t="s">
        <v>1510</v>
      </c>
      <c r="BG2697" s="9"/>
      <c r="BI2697" t="s">
        <v>3146</v>
      </c>
    </row>
    <row r="2698" spans="1:61" x14ac:dyDescent="0.25">
      <c r="A2698" s="23" t="s">
        <v>658</v>
      </c>
      <c r="B2698" t="s">
        <v>787</v>
      </c>
      <c r="C2698" t="str">
        <f>VLOOKUP(Tabelle1[[#This Row],[bank_name]],list_all_banks!$B$1:$C$691,2,FALSE)</f>
        <v>FR662042449</v>
      </c>
      <c r="D2698" s="6" t="s">
        <v>789</v>
      </c>
      <c r="E2698" s="42" t="str">
        <f t="shared" si="42"/>
        <v>31.12.2016</v>
      </c>
      <c r="F2698">
        <v>2016</v>
      </c>
      <c r="G2698">
        <v>1</v>
      </c>
      <c r="H2698">
        <v>1</v>
      </c>
      <c r="I2698" t="s">
        <v>1382</v>
      </c>
      <c r="J2698">
        <v>2</v>
      </c>
      <c r="K2698" t="s">
        <v>1366</v>
      </c>
      <c r="L2698">
        <v>0</v>
      </c>
      <c r="M2698" t="s">
        <v>14</v>
      </c>
      <c r="N2698" t="s">
        <v>19</v>
      </c>
      <c r="P2698">
        <v>1</v>
      </c>
      <c r="Q2698">
        <v>0</v>
      </c>
      <c r="R2698">
        <v>0</v>
      </c>
      <c r="S2698">
        <v>0</v>
      </c>
      <c r="U2698">
        <v>0</v>
      </c>
      <c r="V2698">
        <v>0</v>
      </c>
      <c r="W2698" t="s">
        <v>20</v>
      </c>
      <c r="Y2698" s="5" t="s">
        <v>1661</v>
      </c>
      <c r="Z2698">
        <v>57</v>
      </c>
      <c r="AA2698">
        <v>322</v>
      </c>
      <c r="AB2698">
        <v>27</v>
      </c>
      <c r="AC2698" t="s">
        <v>20</v>
      </c>
      <c r="AD2698">
        <v>3</v>
      </c>
      <c r="AE2698">
        <v>2</v>
      </c>
      <c r="AF2698">
        <v>5</v>
      </c>
      <c r="AG2698" t="s">
        <v>20</v>
      </c>
      <c r="AH2698">
        <v>0</v>
      </c>
      <c r="AI2698">
        <v>0</v>
      </c>
      <c r="AK2698">
        <v>1</v>
      </c>
      <c r="AL2698">
        <v>0</v>
      </c>
      <c r="AM2698">
        <v>1</v>
      </c>
      <c r="AN2698">
        <v>2</v>
      </c>
      <c r="AO2698">
        <v>0</v>
      </c>
      <c r="AQ2698">
        <v>1</v>
      </c>
      <c r="AR2698">
        <v>2</v>
      </c>
      <c r="AS2698">
        <v>1</v>
      </c>
      <c r="AT2698">
        <v>1</v>
      </c>
      <c r="AU2698">
        <v>2</v>
      </c>
      <c r="AV2698">
        <v>0</v>
      </c>
      <c r="AW2698" t="s">
        <v>1382</v>
      </c>
      <c r="AX2698" t="s">
        <v>1382</v>
      </c>
      <c r="BA2698" s="14" t="s">
        <v>2771</v>
      </c>
      <c r="BB2698" s="6" t="s">
        <v>1510</v>
      </c>
      <c r="BG2698" s="9"/>
      <c r="BI2698" t="s">
        <v>3146</v>
      </c>
    </row>
    <row r="2699" spans="1:61" x14ac:dyDescent="0.25">
      <c r="A2699" s="23" t="s">
        <v>658</v>
      </c>
      <c r="B2699" t="s">
        <v>787</v>
      </c>
      <c r="C2699" t="str">
        <f>VLOOKUP(Tabelle1[[#This Row],[bank_name]],list_all_banks!$B$1:$C$691,2,FALSE)</f>
        <v>FR662042449</v>
      </c>
      <c r="D2699" s="6" t="s">
        <v>789</v>
      </c>
      <c r="E2699" s="42" t="str">
        <f t="shared" si="42"/>
        <v>31.12.2016</v>
      </c>
      <c r="F2699">
        <v>2016</v>
      </c>
      <c r="G2699">
        <v>1</v>
      </c>
      <c r="H2699">
        <v>1</v>
      </c>
      <c r="I2699" t="s">
        <v>1382</v>
      </c>
      <c r="J2699">
        <v>2</v>
      </c>
      <c r="K2699" t="s">
        <v>1366</v>
      </c>
      <c r="L2699">
        <v>0</v>
      </c>
      <c r="M2699" t="s">
        <v>14</v>
      </c>
      <c r="N2699" t="s">
        <v>19</v>
      </c>
      <c r="P2699">
        <v>1</v>
      </c>
      <c r="Q2699">
        <v>0</v>
      </c>
      <c r="R2699">
        <v>0</v>
      </c>
      <c r="S2699">
        <v>0</v>
      </c>
      <c r="U2699">
        <v>0</v>
      </c>
      <c r="V2699">
        <v>0</v>
      </c>
      <c r="W2699" t="s">
        <v>20</v>
      </c>
      <c r="Y2699" s="5" t="s">
        <v>1654</v>
      </c>
      <c r="Z2699">
        <v>35</v>
      </c>
      <c r="AA2699">
        <v>590</v>
      </c>
      <c r="AB2699">
        <v>20</v>
      </c>
      <c r="AC2699" t="s">
        <v>20</v>
      </c>
      <c r="AD2699">
        <v>2</v>
      </c>
      <c r="AE2699">
        <v>0</v>
      </c>
      <c r="AF2699">
        <v>2</v>
      </c>
      <c r="AG2699" t="s">
        <v>20</v>
      </c>
      <c r="AH2699">
        <v>0</v>
      </c>
      <c r="AI2699">
        <v>0</v>
      </c>
      <c r="AK2699">
        <v>1</v>
      </c>
      <c r="AL2699">
        <v>0</v>
      </c>
      <c r="AM2699">
        <v>1</v>
      </c>
      <c r="AN2699">
        <v>2</v>
      </c>
      <c r="AO2699">
        <v>0</v>
      </c>
      <c r="AQ2699">
        <v>1</v>
      </c>
      <c r="AR2699">
        <v>2</v>
      </c>
      <c r="AS2699">
        <v>1</v>
      </c>
      <c r="AT2699">
        <v>1</v>
      </c>
      <c r="AU2699">
        <v>2</v>
      </c>
      <c r="AV2699">
        <v>0</v>
      </c>
      <c r="AW2699" t="s">
        <v>1382</v>
      </c>
      <c r="AX2699" t="s">
        <v>1382</v>
      </c>
      <c r="BA2699" s="14" t="s">
        <v>2771</v>
      </c>
      <c r="BB2699" s="6" t="s">
        <v>1510</v>
      </c>
      <c r="BG2699" s="9"/>
      <c r="BI2699" t="s">
        <v>3146</v>
      </c>
    </row>
    <row r="2700" spans="1:61" x14ac:dyDescent="0.25">
      <c r="A2700" s="23" t="s">
        <v>658</v>
      </c>
      <c r="B2700" t="s">
        <v>787</v>
      </c>
      <c r="C2700" t="str">
        <f>VLOOKUP(Tabelle1[[#This Row],[bank_name]],list_all_banks!$B$1:$C$691,2,FALSE)</f>
        <v>FR662042449</v>
      </c>
      <c r="D2700" s="6" t="s">
        <v>789</v>
      </c>
      <c r="E2700" s="42" t="str">
        <f t="shared" si="42"/>
        <v>31.12.2016</v>
      </c>
      <c r="F2700">
        <v>2016</v>
      </c>
      <c r="G2700">
        <v>1</v>
      </c>
      <c r="H2700">
        <v>1</v>
      </c>
      <c r="I2700" t="s">
        <v>1382</v>
      </c>
      <c r="J2700">
        <v>2</v>
      </c>
      <c r="K2700" t="s">
        <v>1366</v>
      </c>
      <c r="L2700">
        <v>0</v>
      </c>
      <c r="M2700" t="s">
        <v>14</v>
      </c>
      <c r="N2700" t="s">
        <v>19</v>
      </c>
      <c r="P2700">
        <v>1</v>
      </c>
      <c r="Q2700">
        <v>0</v>
      </c>
      <c r="R2700">
        <v>0</v>
      </c>
      <c r="S2700">
        <v>0</v>
      </c>
      <c r="U2700">
        <v>0</v>
      </c>
      <c r="V2700">
        <v>0</v>
      </c>
      <c r="W2700" t="s">
        <v>20</v>
      </c>
      <c r="Y2700" s="5" t="s">
        <v>1651</v>
      </c>
      <c r="Z2700">
        <v>442</v>
      </c>
      <c r="AA2700">
        <v>1335</v>
      </c>
      <c r="AB2700">
        <v>48</v>
      </c>
      <c r="AC2700" t="s">
        <v>20</v>
      </c>
      <c r="AD2700">
        <v>7</v>
      </c>
      <c r="AE2700">
        <v>146</v>
      </c>
      <c r="AF2700">
        <v>153</v>
      </c>
      <c r="AG2700" t="s">
        <v>20</v>
      </c>
      <c r="AH2700">
        <v>0</v>
      </c>
      <c r="AI2700">
        <v>0</v>
      </c>
      <c r="AK2700">
        <v>1</v>
      </c>
      <c r="AL2700">
        <v>0</v>
      </c>
      <c r="AM2700">
        <v>1</v>
      </c>
      <c r="AN2700">
        <v>2</v>
      </c>
      <c r="AO2700">
        <v>0</v>
      </c>
      <c r="AQ2700">
        <v>1</v>
      </c>
      <c r="AR2700">
        <v>2</v>
      </c>
      <c r="AS2700">
        <v>1</v>
      </c>
      <c r="AT2700">
        <v>1</v>
      </c>
      <c r="AU2700">
        <v>2</v>
      </c>
      <c r="AV2700">
        <v>0</v>
      </c>
      <c r="AW2700" t="s">
        <v>1382</v>
      </c>
      <c r="AX2700" t="s">
        <v>1382</v>
      </c>
      <c r="BA2700" s="14" t="s">
        <v>2771</v>
      </c>
      <c r="BB2700" s="6" t="s">
        <v>1510</v>
      </c>
      <c r="BG2700" s="9"/>
      <c r="BI2700" t="s">
        <v>3146</v>
      </c>
    </row>
    <row r="2701" spans="1:61" x14ac:dyDescent="0.25">
      <c r="A2701" s="51" t="s">
        <v>658</v>
      </c>
      <c r="B2701" s="9" t="s">
        <v>787</v>
      </c>
      <c r="C2701" s="9" t="str">
        <f>VLOOKUP(Tabelle1[[#This Row],[bank_name]],list_all_banks!$B$1:$C$691,2,FALSE)</f>
        <v>FR662042449</v>
      </c>
      <c r="D2701" s="6" t="s">
        <v>789</v>
      </c>
      <c r="E2701" s="42" t="str">
        <f t="shared" si="42"/>
        <v>31.12.2016</v>
      </c>
      <c r="F2701" s="9">
        <v>2016</v>
      </c>
      <c r="G2701" s="9">
        <v>1</v>
      </c>
      <c r="H2701" s="9">
        <v>1</v>
      </c>
      <c r="I2701" s="9" t="s">
        <v>1382</v>
      </c>
      <c r="J2701" s="9">
        <v>2</v>
      </c>
      <c r="K2701" s="9" t="s">
        <v>1366</v>
      </c>
      <c r="L2701" s="9">
        <v>0</v>
      </c>
      <c r="M2701" s="9" t="s">
        <v>14</v>
      </c>
      <c r="N2701" s="9" t="s">
        <v>19</v>
      </c>
      <c r="P2701" s="9">
        <v>1</v>
      </c>
      <c r="Q2701" s="9">
        <v>0</v>
      </c>
      <c r="R2701" s="9">
        <v>0</v>
      </c>
      <c r="S2701" s="9">
        <v>0</v>
      </c>
      <c r="U2701" s="9">
        <v>0</v>
      </c>
      <c r="V2701" s="9">
        <v>0</v>
      </c>
      <c r="W2701" s="9" t="s">
        <v>20</v>
      </c>
      <c r="Y2701" s="53" t="s">
        <v>1700</v>
      </c>
      <c r="Z2701" s="9">
        <v>148</v>
      </c>
      <c r="AA2701" s="9">
        <v>5329</v>
      </c>
      <c r="AB2701" s="9">
        <v>61</v>
      </c>
      <c r="AC2701" s="9" t="s">
        <v>20</v>
      </c>
      <c r="AD2701" s="9">
        <v>0</v>
      </c>
      <c r="AE2701" s="9">
        <v>10</v>
      </c>
      <c r="AF2701" s="9">
        <v>10</v>
      </c>
      <c r="AG2701" s="9" t="s">
        <v>20</v>
      </c>
      <c r="AH2701" s="9">
        <v>0</v>
      </c>
      <c r="AI2701" s="9">
        <v>0</v>
      </c>
      <c r="AK2701" s="9">
        <v>1</v>
      </c>
      <c r="AL2701" s="9">
        <v>0</v>
      </c>
      <c r="AM2701" s="9">
        <v>1</v>
      </c>
      <c r="AN2701" s="9">
        <v>2</v>
      </c>
      <c r="AO2701" s="9">
        <v>0</v>
      </c>
      <c r="AQ2701" s="9">
        <v>1</v>
      </c>
      <c r="AR2701" s="9">
        <v>2</v>
      </c>
      <c r="AS2701" s="9">
        <v>1</v>
      </c>
      <c r="AT2701" s="9">
        <v>1</v>
      </c>
      <c r="AU2701" s="9">
        <v>2</v>
      </c>
      <c r="AV2701" s="9">
        <v>0</v>
      </c>
      <c r="AW2701" s="9" t="s">
        <v>1382</v>
      </c>
      <c r="AX2701" s="9" t="s">
        <v>1382</v>
      </c>
      <c r="BA2701" s="63" t="s">
        <v>2771</v>
      </c>
      <c r="BB2701" s="6" t="s">
        <v>1510</v>
      </c>
      <c r="BG2701" s="9"/>
      <c r="BI2701" t="s">
        <v>3146</v>
      </c>
    </row>
    <row r="2702" spans="1:61" x14ac:dyDescent="0.25">
      <c r="A2702" s="23" t="s">
        <v>658</v>
      </c>
      <c r="B2702" t="s">
        <v>787</v>
      </c>
      <c r="C2702" t="str">
        <f>VLOOKUP(Tabelle1[[#This Row],[bank_name]],list_all_banks!$B$1:$C$691,2,FALSE)</f>
        <v>FR662042449</v>
      </c>
      <c r="D2702" s="6" t="s">
        <v>789</v>
      </c>
      <c r="E2702" s="42" t="str">
        <f t="shared" si="42"/>
        <v>31.12.2016</v>
      </c>
      <c r="F2702">
        <v>2016</v>
      </c>
      <c r="G2702">
        <v>1</v>
      </c>
      <c r="H2702">
        <v>1</v>
      </c>
      <c r="I2702" t="s">
        <v>1382</v>
      </c>
      <c r="J2702">
        <v>2</v>
      </c>
      <c r="K2702" t="s">
        <v>1366</v>
      </c>
      <c r="L2702">
        <v>0</v>
      </c>
      <c r="M2702" t="s">
        <v>14</v>
      </c>
      <c r="N2702" t="s">
        <v>19</v>
      </c>
      <c r="P2702">
        <v>1</v>
      </c>
      <c r="Q2702">
        <v>0</v>
      </c>
      <c r="R2702">
        <v>0</v>
      </c>
      <c r="S2702">
        <v>0</v>
      </c>
      <c r="U2702">
        <v>0</v>
      </c>
      <c r="V2702">
        <v>0</v>
      </c>
      <c r="W2702" t="s">
        <v>20</v>
      </c>
      <c r="Y2702" s="5" t="s">
        <v>1710</v>
      </c>
      <c r="Z2702">
        <v>120</v>
      </c>
      <c r="AA2702">
        <v>1208</v>
      </c>
      <c r="AB2702">
        <v>33</v>
      </c>
      <c r="AC2702" t="s">
        <v>20</v>
      </c>
      <c r="AD2702">
        <v>9</v>
      </c>
      <c r="AE2702">
        <v>-1</v>
      </c>
      <c r="AF2702">
        <v>8</v>
      </c>
      <c r="AG2702" t="s">
        <v>20</v>
      </c>
      <c r="AH2702">
        <v>0</v>
      </c>
      <c r="AI2702">
        <v>0</v>
      </c>
      <c r="AK2702">
        <v>1</v>
      </c>
      <c r="AL2702">
        <v>0</v>
      </c>
      <c r="AM2702">
        <v>1</v>
      </c>
      <c r="AN2702">
        <v>2</v>
      </c>
      <c r="AO2702">
        <v>0</v>
      </c>
      <c r="AQ2702">
        <v>1</v>
      </c>
      <c r="AR2702">
        <v>2</v>
      </c>
      <c r="AS2702">
        <v>1</v>
      </c>
      <c r="AT2702">
        <v>1</v>
      </c>
      <c r="AU2702">
        <v>2</v>
      </c>
      <c r="AV2702">
        <v>0</v>
      </c>
      <c r="AW2702" t="s">
        <v>1382</v>
      </c>
      <c r="AX2702" t="s">
        <v>1382</v>
      </c>
      <c r="BA2702" s="14" t="s">
        <v>2771</v>
      </c>
      <c r="BB2702" s="6" t="s">
        <v>1510</v>
      </c>
      <c r="BG2702" s="9"/>
      <c r="BI2702" t="s">
        <v>3146</v>
      </c>
    </row>
    <row r="2703" spans="1:61" x14ac:dyDescent="0.25">
      <c r="A2703" s="23" t="s">
        <v>658</v>
      </c>
      <c r="B2703" t="s">
        <v>787</v>
      </c>
      <c r="C2703" t="str">
        <f>VLOOKUP(Tabelle1[[#This Row],[bank_name]],list_all_banks!$B$1:$C$691,2,FALSE)</f>
        <v>FR662042449</v>
      </c>
      <c r="D2703" s="6" t="s">
        <v>789</v>
      </c>
      <c r="E2703" s="42" t="str">
        <f t="shared" si="42"/>
        <v>31.12.2016</v>
      </c>
      <c r="F2703" s="9">
        <v>2016</v>
      </c>
      <c r="G2703">
        <v>1</v>
      </c>
      <c r="H2703">
        <v>1</v>
      </c>
      <c r="I2703" t="s">
        <v>1382</v>
      </c>
      <c r="J2703">
        <v>2</v>
      </c>
      <c r="K2703" t="s">
        <v>1366</v>
      </c>
      <c r="L2703">
        <v>0</v>
      </c>
      <c r="M2703" t="s">
        <v>14</v>
      </c>
      <c r="N2703" t="s">
        <v>19</v>
      </c>
      <c r="P2703">
        <v>1</v>
      </c>
      <c r="Q2703">
        <v>0</v>
      </c>
      <c r="R2703">
        <v>0</v>
      </c>
      <c r="S2703">
        <v>0</v>
      </c>
      <c r="U2703">
        <v>0</v>
      </c>
      <c r="V2703">
        <v>0</v>
      </c>
      <c r="W2703" t="s">
        <v>20</v>
      </c>
      <c r="Y2703" s="5" t="s">
        <v>1711</v>
      </c>
      <c r="Z2703">
        <v>109</v>
      </c>
      <c r="AA2703">
        <v>1451</v>
      </c>
      <c r="AB2703">
        <v>33</v>
      </c>
      <c r="AC2703" t="s">
        <v>20</v>
      </c>
      <c r="AD2703">
        <v>11</v>
      </c>
      <c r="AE2703">
        <v>-2</v>
      </c>
      <c r="AF2703">
        <v>9</v>
      </c>
      <c r="AG2703" t="s">
        <v>20</v>
      </c>
      <c r="AH2703">
        <v>0</v>
      </c>
      <c r="AI2703">
        <v>0</v>
      </c>
      <c r="AK2703">
        <v>1</v>
      </c>
      <c r="AL2703">
        <v>0</v>
      </c>
      <c r="AM2703">
        <v>1</v>
      </c>
      <c r="AN2703">
        <v>2</v>
      </c>
      <c r="AO2703">
        <v>0</v>
      </c>
      <c r="AQ2703">
        <v>1</v>
      </c>
      <c r="AR2703">
        <v>2</v>
      </c>
      <c r="AS2703">
        <v>1</v>
      </c>
      <c r="AT2703">
        <v>1</v>
      </c>
      <c r="AU2703">
        <v>2</v>
      </c>
      <c r="AV2703">
        <v>0</v>
      </c>
      <c r="AW2703" t="s">
        <v>1382</v>
      </c>
      <c r="AX2703" t="s">
        <v>1382</v>
      </c>
      <c r="BA2703" s="14" t="s">
        <v>2771</v>
      </c>
      <c r="BB2703" s="6" t="s">
        <v>1510</v>
      </c>
      <c r="BG2703" s="9"/>
      <c r="BI2703" t="s">
        <v>3146</v>
      </c>
    </row>
    <row r="2704" spans="1:61" x14ac:dyDescent="0.25">
      <c r="A2704" s="23" t="s">
        <v>658</v>
      </c>
      <c r="B2704" t="s">
        <v>787</v>
      </c>
      <c r="C2704" t="str">
        <f>VLOOKUP(Tabelle1[[#This Row],[bank_name]],list_all_banks!$B$1:$C$691,2,FALSE)</f>
        <v>FR662042449</v>
      </c>
      <c r="D2704" s="6" t="s">
        <v>789</v>
      </c>
      <c r="E2704" s="42" t="str">
        <f t="shared" si="42"/>
        <v>31.12.2016</v>
      </c>
      <c r="F2704" s="9">
        <v>2016</v>
      </c>
      <c r="G2704">
        <v>1</v>
      </c>
      <c r="H2704">
        <v>1</v>
      </c>
      <c r="I2704" t="s">
        <v>1382</v>
      </c>
      <c r="J2704">
        <v>2</v>
      </c>
      <c r="K2704" t="s">
        <v>1366</v>
      </c>
      <c r="L2704">
        <v>0</v>
      </c>
      <c r="M2704" t="s">
        <v>14</v>
      </c>
      <c r="N2704" t="s">
        <v>19</v>
      </c>
      <c r="P2704">
        <v>1</v>
      </c>
      <c r="Q2704">
        <v>0</v>
      </c>
      <c r="R2704">
        <v>0</v>
      </c>
      <c r="S2704">
        <v>0</v>
      </c>
      <c r="U2704">
        <v>0</v>
      </c>
      <c r="V2704">
        <v>0</v>
      </c>
      <c r="W2704" t="s">
        <v>20</v>
      </c>
      <c r="Y2704" s="5" t="s">
        <v>1730</v>
      </c>
      <c r="Z2704">
        <v>14</v>
      </c>
      <c r="AA2704">
        <v>37</v>
      </c>
      <c r="AB2704">
        <v>0</v>
      </c>
      <c r="AC2704" t="s">
        <v>20</v>
      </c>
      <c r="AD2704">
        <v>0</v>
      </c>
      <c r="AE2704">
        <v>0</v>
      </c>
      <c r="AF2704">
        <v>0</v>
      </c>
      <c r="AG2704" t="s">
        <v>20</v>
      </c>
      <c r="AH2704">
        <v>0</v>
      </c>
      <c r="AI2704">
        <v>0</v>
      </c>
      <c r="AK2704">
        <v>1</v>
      </c>
      <c r="AL2704">
        <v>0</v>
      </c>
      <c r="AM2704">
        <v>1</v>
      </c>
      <c r="AN2704">
        <v>2</v>
      </c>
      <c r="AO2704">
        <v>0</v>
      </c>
      <c r="AQ2704">
        <v>1</v>
      </c>
      <c r="AR2704">
        <v>2</v>
      </c>
      <c r="AS2704">
        <v>1</v>
      </c>
      <c r="AT2704">
        <v>1</v>
      </c>
      <c r="AU2704">
        <v>2</v>
      </c>
      <c r="AV2704">
        <v>0</v>
      </c>
      <c r="AW2704" t="s">
        <v>1382</v>
      </c>
      <c r="AX2704" t="s">
        <v>1382</v>
      </c>
      <c r="BA2704" s="14" t="s">
        <v>2771</v>
      </c>
      <c r="BB2704" s="6" t="s">
        <v>1510</v>
      </c>
      <c r="BG2704" s="9"/>
      <c r="BI2704" t="s">
        <v>3146</v>
      </c>
    </row>
    <row r="2705" spans="1:61" x14ac:dyDescent="0.25">
      <c r="A2705" s="23" t="s">
        <v>658</v>
      </c>
      <c r="B2705" t="s">
        <v>787</v>
      </c>
      <c r="C2705" t="str">
        <f>VLOOKUP(Tabelle1[[#This Row],[bank_name]],list_all_banks!$B$1:$C$691,2,FALSE)</f>
        <v>FR662042449</v>
      </c>
      <c r="D2705" s="6" t="s">
        <v>789</v>
      </c>
      <c r="E2705" s="42" t="str">
        <f t="shared" si="42"/>
        <v>31.12.2016</v>
      </c>
      <c r="F2705" s="9">
        <v>2016</v>
      </c>
      <c r="G2705">
        <v>1</v>
      </c>
      <c r="H2705">
        <v>1</v>
      </c>
      <c r="I2705" t="s">
        <v>1382</v>
      </c>
      <c r="J2705">
        <v>2</v>
      </c>
      <c r="K2705" t="s">
        <v>1366</v>
      </c>
      <c r="L2705">
        <v>0</v>
      </c>
      <c r="M2705" t="s">
        <v>14</v>
      </c>
      <c r="N2705" t="s">
        <v>19</v>
      </c>
      <c r="P2705">
        <v>1</v>
      </c>
      <c r="Q2705">
        <v>0</v>
      </c>
      <c r="R2705">
        <v>0</v>
      </c>
      <c r="S2705">
        <v>0</v>
      </c>
      <c r="U2705">
        <v>0</v>
      </c>
      <c r="V2705">
        <v>0</v>
      </c>
      <c r="W2705" t="s">
        <v>20</v>
      </c>
      <c r="Y2705" s="5" t="s">
        <v>1776</v>
      </c>
      <c r="Z2705">
        <v>91</v>
      </c>
      <c r="AA2705">
        <v>278</v>
      </c>
      <c r="AB2705">
        <v>27</v>
      </c>
      <c r="AC2705" t="s">
        <v>20</v>
      </c>
      <c r="AD2705">
        <v>0</v>
      </c>
      <c r="AE2705">
        <v>0</v>
      </c>
      <c r="AF2705">
        <v>0</v>
      </c>
      <c r="AG2705" t="s">
        <v>20</v>
      </c>
      <c r="AH2705">
        <v>0</v>
      </c>
      <c r="AI2705">
        <v>0</v>
      </c>
      <c r="AK2705">
        <v>1</v>
      </c>
      <c r="AL2705">
        <v>0</v>
      </c>
      <c r="AM2705">
        <v>1</v>
      </c>
      <c r="AN2705">
        <v>2</v>
      </c>
      <c r="AO2705">
        <v>0</v>
      </c>
      <c r="AQ2705">
        <v>1</v>
      </c>
      <c r="AR2705">
        <v>2</v>
      </c>
      <c r="AS2705">
        <v>1</v>
      </c>
      <c r="AT2705">
        <v>1</v>
      </c>
      <c r="AU2705">
        <v>2</v>
      </c>
      <c r="AV2705">
        <v>0</v>
      </c>
      <c r="AW2705" t="s">
        <v>1382</v>
      </c>
      <c r="AX2705" t="s">
        <v>1382</v>
      </c>
      <c r="BA2705" s="14" t="s">
        <v>2771</v>
      </c>
      <c r="BB2705" s="6" t="s">
        <v>1510</v>
      </c>
      <c r="BG2705" s="9"/>
      <c r="BI2705" t="s">
        <v>3146</v>
      </c>
    </row>
    <row r="2706" spans="1:61" x14ac:dyDescent="0.25">
      <c r="A2706" s="23" t="s">
        <v>658</v>
      </c>
      <c r="B2706" t="s">
        <v>787</v>
      </c>
      <c r="C2706" t="str">
        <f>VLOOKUP(Tabelle1[[#This Row],[bank_name]],list_all_banks!$B$1:$C$691,2,FALSE)</f>
        <v>FR662042449</v>
      </c>
      <c r="D2706" s="6" t="s">
        <v>789</v>
      </c>
      <c r="E2706" s="42" t="str">
        <f t="shared" si="42"/>
        <v>31.12.2016</v>
      </c>
      <c r="F2706" s="9">
        <v>2016</v>
      </c>
      <c r="G2706">
        <v>1</v>
      </c>
      <c r="H2706">
        <v>1</v>
      </c>
      <c r="I2706" t="s">
        <v>1382</v>
      </c>
      <c r="J2706">
        <v>2</v>
      </c>
      <c r="K2706" t="s">
        <v>1366</v>
      </c>
      <c r="L2706">
        <v>0</v>
      </c>
      <c r="M2706" t="s">
        <v>14</v>
      </c>
      <c r="N2706" t="s">
        <v>19</v>
      </c>
      <c r="P2706">
        <v>1</v>
      </c>
      <c r="Q2706">
        <v>0</v>
      </c>
      <c r="R2706">
        <v>0</v>
      </c>
      <c r="S2706">
        <v>0</v>
      </c>
      <c r="U2706">
        <v>0</v>
      </c>
      <c r="V2706">
        <v>0</v>
      </c>
      <c r="W2706" t="s">
        <v>20</v>
      </c>
      <c r="Y2706" s="5" t="s">
        <v>1761</v>
      </c>
      <c r="Z2706">
        <v>22</v>
      </c>
      <c r="AA2706">
        <v>285</v>
      </c>
      <c r="AB2706">
        <v>6</v>
      </c>
      <c r="AC2706" t="s">
        <v>20</v>
      </c>
      <c r="AD2706">
        <v>1</v>
      </c>
      <c r="AE2706">
        <v>0</v>
      </c>
      <c r="AF2706">
        <v>1</v>
      </c>
      <c r="AG2706" t="s">
        <v>20</v>
      </c>
      <c r="AH2706">
        <v>0</v>
      </c>
      <c r="AI2706">
        <v>0</v>
      </c>
      <c r="AK2706">
        <v>1</v>
      </c>
      <c r="AL2706">
        <v>0</v>
      </c>
      <c r="AM2706">
        <v>1</v>
      </c>
      <c r="AN2706">
        <v>2</v>
      </c>
      <c r="AO2706">
        <v>0</v>
      </c>
      <c r="AQ2706">
        <v>1</v>
      </c>
      <c r="AR2706">
        <v>2</v>
      </c>
      <c r="AS2706">
        <v>1</v>
      </c>
      <c r="AT2706">
        <v>1</v>
      </c>
      <c r="AU2706">
        <v>2</v>
      </c>
      <c r="AV2706">
        <v>0</v>
      </c>
      <c r="AW2706" t="s">
        <v>1382</v>
      </c>
      <c r="AX2706" t="s">
        <v>1382</v>
      </c>
      <c r="BA2706" s="14" t="s">
        <v>2771</v>
      </c>
      <c r="BB2706" s="6" t="s">
        <v>1510</v>
      </c>
      <c r="BG2706" s="9"/>
      <c r="BI2706" t="s">
        <v>3146</v>
      </c>
    </row>
    <row r="2707" spans="1:61" s="9" customFormat="1" x14ac:dyDescent="0.25">
      <c r="A2707" s="23" t="s">
        <v>658</v>
      </c>
      <c r="B2707" t="s">
        <v>787</v>
      </c>
      <c r="C2707" t="str">
        <f>VLOOKUP(Tabelle1[[#This Row],[bank_name]],list_all_banks!$B$1:$C$691,2,FALSE)</f>
        <v>FR662042449</v>
      </c>
      <c r="D2707" s="6" t="s">
        <v>789</v>
      </c>
      <c r="E2707" s="42" t="str">
        <f t="shared" si="42"/>
        <v>31.12.2016</v>
      </c>
      <c r="F2707" s="9">
        <v>2016</v>
      </c>
      <c r="G2707">
        <v>1</v>
      </c>
      <c r="H2707">
        <v>1</v>
      </c>
      <c r="I2707" t="s">
        <v>1382</v>
      </c>
      <c r="J2707">
        <v>2</v>
      </c>
      <c r="K2707" t="s">
        <v>1366</v>
      </c>
      <c r="L2707">
        <v>0</v>
      </c>
      <c r="M2707" t="s">
        <v>14</v>
      </c>
      <c r="N2707" t="s">
        <v>19</v>
      </c>
      <c r="O2707" s="6"/>
      <c r="P2707">
        <v>1</v>
      </c>
      <c r="Q2707">
        <v>0</v>
      </c>
      <c r="R2707">
        <v>0</v>
      </c>
      <c r="S2707">
        <v>0</v>
      </c>
      <c r="T2707" s="6"/>
      <c r="U2707">
        <v>0</v>
      </c>
      <c r="V2707">
        <v>0</v>
      </c>
      <c r="W2707" t="s">
        <v>20</v>
      </c>
      <c r="X2707" s="6"/>
      <c r="Y2707" s="5" t="s">
        <v>1762</v>
      </c>
      <c r="Z2707">
        <v>64</v>
      </c>
      <c r="AA2707">
        <v>583</v>
      </c>
      <c r="AB2707">
        <v>25</v>
      </c>
      <c r="AC2707" t="s">
        <v>20</v>
      </c>
      <c r="AD2707">
        <v>5</v>
      </c>
      <c r="AE2707">
        <v>0</v>
      </c>
      <c r="AF2707">
        <v>5</v>
      </c>
      <c r="AG2707" t="s">
        <v>20</v>
      </c>
      <c r="AH2707">
        <v>0</v>
      </c>
      <c r="AI2707">
        <v>0</v>
      </c>
      <c r="AJ2707" s="6"/>
      <c r="AK2707">
        <v>1</v>
      </c>
      <c r="AL2707">
        <v>0</v>
      </c>
      <c r="AM2707">
        <v>1</v>
      </c>
      <c r="AN2707">
        <v>2</v>
      </c>
      <c r="AO2707">
        <v>0</v>
      </c>
      <c r="AP2707" s="6"/>
      <c r="AQ2707">
        <v>1</v>
      </c>
      <c r="AR2707">
        <v>2</v>
      </c>
      <c r="AS2707">
        <v>1</v>
      </c>
      <c r="AT2707">
        <v>1</v>
      </c>
      <c r="AU2707">
        <v>2</v>
      </c>
      <c r="AV2707">
        <v>0</v>
      </c>
      <c r="AW2707" t="s">
        <v>1382</v>
      </c>
      <c r="AX2707" t="s">
        <v>1382</v>
      </c>
      <c r="AY2707" s="6"/>
      <c r="AZ2707" s="42"/>
      <c r="BA2707" s="14" t="s">
        <v>2771</v>
      </c>
      <c r="BB2707" s="6" t="s">
        <v>1510</v>
      </c>
      <c r="BH2707" s="6"/>
      <c r="BI2707" t="s">
        <v>3146</v>
      </c>
    </row>
    <row r="2708" spans="1:61" x14ac:dyDescent="0.25">
      <c r="A2708" s="23" t="s">
        <v>658</v>
      </c>
      <c r="B2708" t="s">
        <v>787</v>
      </c>
      <c r="C2708" t="str">
        <f>VLOOKUP(Tabelle1[[#This Row],[bank_name]],list_all_banks!$B$1:$C$691,2,FALSE)</f>
        <v>FR662042449</v>
      </c>
      <c r="D2708" s="6" t="s">
        <v>789</v>
      </c>
      <c r="E2708" s="42" t="str">
        <f t="shared" si="42"/>
        <v>31.12.2016</v>
      </c>
      <c r="F2708" s="9">
        <v>2016</v>
      </c>
      <c r="G2708">
        <v>1</v>
      </c>
      <c r="H2708">
        <v>1</v>
      </c>
      <c r="I2708" t="s">
        <v>1382</v>
      </c>
      <c r="J2708">
        <v>2</v>
      </c>
      <c r="K2708" t="s">
        <v>1366</v>
      </c>
      <c r="L2708">
        <v>0</v>
      </c>
      <c r="M2708" t="s">
        <v>14</v>
      </c>
      <c r="N2708" t="s">
        <v>19</v>
      </c>
      <c r="P2708">
        <v>1</v>
      </c>
      <c r="Q2708">
        <v>0</v>
      </c>
      <c r="R2708">
        <v>0</v>
      </c>
      <c r="S2708">
        <v>0</v>
      </c>
      <c r="U2708">
        <v>0</v>
      </c>
      <c r="V2708">
        <v>0</v>
      </c>
      <c r="W2708" t="s">
        <v>20</v>
      </c>
      <c r="Y2708" s="5" t="s">
        <v>1628</v>
      </c>
      <c r="Z2708">
        <v>31</v>
      </c>
      <c r="AA2708">
        <v>88</v>
      </c>
      <c r="AB2708">
        <v>-15</v>
      </c>
      <c r="AC2708" t="s">
        <v>20</v>
      </c>
      <c r="AD2708">
        <v>4</v>
      </c>
      <c r="AE2708">
        <v>-5</v>
      </c>
      <c r="AF2708">
        <v>-1</v>
      </c>
      <c r="AG2708" t="s">
        <v>20</v>
      </c>
      <c r="AH2708">
        <v>0</v>
      </c>
      <c r="AI2708">
        <v>0</v>
      </c>
      <c r="AK2708">
        <v>1</v>
      </c>
      <c r="AL2708">
        <v>0</v>
      </c>
      <c r="AM2708">
        <v>1</v>
      </c>
      <c r="AN2708">
        <v>2</v>
      </c>
      <c r="AO2708">
        <v>0</v>
      </c>
      <c r="AQ2708">
        <v>1</v>
      </c>
      <c r="AR2708">
        <v>2</v>
      </c>
      <c r="AS2708">
        <v>1</v>
      </c>
      <c r="AT2708">
        <v>1</v>
      </c>
      <c r="AU2708">
        <v>2</v>
      </c>
      <c r="AV2708">
        <v>0</v>
      </c>
      <c r="AW2708" t="s">
        <v>1382</v>
      </c>
      <c r="AX2708" t="s">
        <v>1382</v>
      </c>
      <c r="BA2708" s="14" t="s">
        <v>2771</v>
      </c>
      <c r="BB2708" s="6" t="s">
        <v>1510</v>
      </c>
      <c r="BG2708" s="9"/>
      <c r="BI2708" t="s">
        <v>3146</v>
      </c>
    </row>
    <row r="2709" spans="1:61" x14ac:dyDescent="0.25">
      <c r="A2709" s="23" t="s">
        <v>658</v>
      </c>
      <c r="B2709" t="s">
        <v>787</v>
      </c>
      <c r="C2709" t="str">
        <f>VLOOKUP(Tabelle1[[#This Row],[bank_name]],list_all_banks!$B$1:$C$691,2,FALSE)</f>
        <v>FR662042449</v>
      </c>
      <c r="D2709" s="6" t="s">
        <v>789</v>
      </c>
      <c r="E2709" s="42" t="str">
        <f t="shared" si="42"/>
        <v>31.12.2016</v>
      </c>
      <c r="F2709" s="9">
        <v>2016</v>
      </c>
      <c r="G2709">
        <v>1</v>
      </c>
      <c r="H2709">
        <v>1</v>
      </c>
      <c r="I2709" t="s">
        <v>1382</v>
      </c>
      <c r="J2709">
        <v>2</v>
      </c>
      <c r="K2709" t="s">
        <v>1366</v>
      </c>
      <c r="L2709">
        <v>0</v>
      </c>
      <c r="M2709" t="s">
        <v>14</v>
      </c>
      <c r="N2709" t="s">
        <v>19</v>
      </c>
      <c r="P2709">
        <v>1</v>
      </c>
      <c r="Q2709">
        <v>0</v>
      </c>
      <c r="R2709">
        <v>0</v>
      </c>
      <c r="S2709">
        <v>0</v>
      </c>
      <c r="U2709">
        <v>0</v>
      </c>
      <c r="V2709">
        <v>0</v>
      </c>
      <c r="W2709" t="s">
        <v>20</v>
      </c>
      <c r="Y2709" s="5" t="s">
        <v>1765</v>
      </c>
      <c r="Z2709">
        <v>37</v>
      </c>
      <c r="AA2709">
        <v>314</v>
      </c>
      <c r="AB2709">
        <v>9</v>
      </c>
      <c r="AD2709">
        <v>3</v>
      </c>
      <c r="AE2709">
        <v>0</v>
      </c>
      <c r="AF2709">
        <v>3</v>
      </c>
      <c r="AH2709">
        <v>0</v>
      </c>
      <c r="AI2709">
        <v>0</v>
      </c>
      <c r="AK2709">
        <v>1</v>
      </c>
      <c r="AL2709">
        <v>0</v>
      </c>
      <c r="AM2709">
        <v>1</v>
      </c>
      <c r="AN2709">
        <v>2</v>
      </c>
      <c r="AO2709">
        <v>0</v>
      </c>
      <c r="AQ2709">
        <v>1</v>
      </c>
      <c r="AR2709">
        <v>2</v>
      </c>
      <c r="AS2709">
        <v>1</v>
      </c>
      <c r="AT2709">
        <v>1</v>
      </c>
      <c r="AU2709">
        <v>2</v>
      </c>
      <c r="AV2709">
        <v>0</v>
      </c>
      <c r="AW2709" t="s">
        <v>1382</v>
      </c>
      <c r="AX2709" t="s">
        <v>1382</v>
      </c>
      <c r="BA2709" s="14" t="s">
        <v>2771</v>
      </c>
      <c r="BB2709" s="6" t="s">
        <v>1510</v>
      </c>
      <c r="BG2709" s="9"/>
      <c r="BI2709" t="s">
        <v>3146</v>
      </c>
    </row>
    <row r="2710" spans="1:61" x14ac:dyDescent="0.25">
      <c r="A2710" s="23" t="s">
        <v>658</v>
      </c>
      <c r="B2710" t="s">
        <v>787</v>
      </c>
      <c r="C2710" t="str">
        <f>VLOOKUP(Tabelle1[[#This Row],[bank_name]],list_all_banks!$B$1:$C$691,2,FALSE)</f>
        <v>FR662042449</v>
      </c>
      <c r="D2710" s="6" t="s">
        <v>789</v>
      </c>
      <c r="E2710" s="42" t="str">
        <f t="shared" si="42"/>
        <v>31.12.2016</v>
      </c>
      <c r="F2710" s="9">
        <v>2016</v>
      </c>
      <c r="G2710">
        <v>1</v>
      </c>
      <c r="H2710">
        <v>1</v>
      </c>
      <c r="I2710" t="s">
        <v>1382</v>
      </c>
      <c r="J2710">
        <v>2</v>
      </c>
      <c r="K2710" t="s">
        <v>1366</v>
      </c>
      <c r="L2710">
        <v>0</v>
      </c>
      <c r="M2710" t="s">
        <v>14</v>
      </c>
      <c r="N2710" t="s">
        <v>19</v>
      </c>
      <c r="P2710">
        <v>1</v>
      </c>
      <c r="Q2710">
        <v>0</v>
      </c>
      <c r="R2710">
        <v>0</v>
      </c>
      <c r="S2710">
        <v>0</v>
      </c>
      <c r="U2710">
        <v>0</v>
      </c>
      <c r="V2710">
        <v>0</v>
      </c>
      <c r="W2710" t="s">
        <v>20</v>
      </c>
      <c r="Y2710" s="5" t="s">
        <v>1777</v>
      </c>
      <c r="Z2710">
        <v>9</v>
      </c>
      <c r="AA2710">
        <v>22</v>
      </c>
      <c r="AB2710">
        <v>5</v>
      </c>
      <c r="AC2710" t="s">
        <v>20</v>
      </c>
      <c r="AD2710">
        <v>0</v>
      </c>
      <c r="AE2710">
        <v>0</v>
      </c>
      <c r="AF2710">
        <v>0</v>
      </c>
      <c r="AG2710" t="s">
        <v>20</v>
      </c>
      <c r="AH2710">
        <v>0</v>
      </c>
      <c r="AI2710">
        <v>0</v>
      </c>
      <c r="AK2710">
        <v>1</v>
      </c>
      <c r="AL2710">
        <v>0</v>
      </c>
      <c r="AM2710">
        <v>1</v>
      </c>
      <c r="AN2710">
        <v>2</v>
      </c>
      <c r="AO2710">
        <v>0</v>
      </c>
      <c r="AQ2710">
        <v>1</v>
      </c>
      <c r="AR2710">
        <v>2</v>
      </c>
      <c r="AS2710">
        <v>1</v>
      </c>
      <c r="AT2710">
        <v>1</v>
      </c>
      <c r="AU2710">
        <v>2</v>
      </c>
      <c r="AV2710">
        <v>0</v>
      </c>
      <c r="AW2710" t="s">
        <v>1382</v>
      </c>
      <c r="AX2710" t="s">
        <v>1382</v>
      </c>
      <c r="BA2710" s="14" t="s">
        <v>2771</v>
      </c>
      <c r="BB2710" s="6" t="s">
        <v>1510</v>
      </c>
      <c r="BG2710" s="9"/>
      <c r="BI2710" t="s">
        <v>3146</v>
      </c>
    </row>
    <row r="2711" spans="1:61" x14ac:dyDescent="0.25">
      <c r="A2711" s="51" t="s">
        <v>658</v>
      </c>
      <c r="B2711" s="9" t="s">
        <v>787</v>
      </c>
      <c r="C2711" s="9" t="str">
        <f>VLOOKUP(Tabelle1[[#This Row],[bank_name]],list_all_banks!$B$1:$C$691,2,FALSE)</f>
        <v>FR662042449</v>
      </c>
      <c r="D2711" s="6" t="s">
        <v>789</v>
      </c>
      <c r="E2711" s="42" t="str">
        <f t="shared" si="42"/>
        <v>31.12.2016</v>
      </c>
      <c r="F2711" s="9">
        <v>2016</v>
      </c>
      <c r="G2711" s="9">
        <v>1</v>
      </c>
      <c r="H2711" s="9">
        <v>1</v>
      </c>
      <c r="I2711" s="9" t="s">
        <v>1382</v>
      </c>
      <c r="J2711" s="9">
        <v>2</v>
      </c>
      <c r="K2711" s="9" t="s">
        <v>1366</v>
      </c>
      <c r="L2711" s="9">
        <v>0</v>
      </c>
      <c r="M2711" s="9" t="s">
        <v>14</v>
      </c>
      <c r="N2711" s="9" t="s">
        <v>19</v>
      </c>
      <c r="P2711" s="9">
        <v>1</v>
      </c>
      <c r="Q2711" s="9">
        <v>0</v>
      </c>
      <c r="R2711" s="9">
        <v>0</v>
      </c>
      <c r="S2711" s="9">
        <v>0</v>
      </c>
      <c r="U2711" s="9">
        <v>0</v>
      </c>
      <c r="V2711" s="9">
        <v>0</v>
      </c>
      <c r="W2711" s="9" t="s">
        <v>20</v>
      </c>
      <c r="Y2711" s="53" t="s">
        <v>1778</v>
      </c>
      <c r="Z2711" s="9">
        <v>15</v>
      </c>
      <c r="AA2711" s="9">
        <v>102</v>
      </c>
      <c r="AB2711" s="9">
        <v>3</v>
      </c>
      <c r="AC2711" s="9" t="s">
        <v>20</v>
      </c>
      <c r="AD2711" s="9">
        <v>1</v>
      </c>
      <c r="AE2711" s="9">
        <v>0</v>
      </c>
      <c r="AF2711">
        <v>1</v>
      </c>
      <c r="AG2711" s="9" t="s">
        <v>20</v>
      </c>
      <c r="AH2711" s="9">
        <v>0</v>
      </c>
      <c r="AI2711" s="9">
        <v>0</v>
      </c>
      <c r="AK2711" s="9">
        <v>1</v>
      </c>
      <c r="AL2711" s="9">
        <v>0</v>
      </c>
      <c r="AM2711" s="9">
        <v>1</v>
      </c>
      <c r="AN2711" s="9">
        <v>2</v>
      </c>
      <c r="AO2711" s="9">
        <v>0</v>
      </c>
      <c r="AQ2711" s="9">
        <v>1</v>
      </c>
      <c r="AR2711" s="9">
        <v>2</v>
      </c>
      <c r="AS2711" s="9">
        <v>1</v>
      </c>
      <c r="AT2711" s="9">
        <v>1</v>
      </c>
      <c r="AU2711" s="9">
        <v>2</v>
      </c>
      <c r="AV2711" s="9">
        <v>0</v>
      </c>
      <c r="AW2711" s="9" t="s">
        <v>1382</v>
      </c>
      <c r="AX2711" s="9" t="s">
        <v>1382</v>
      </c>
      <c r="BA2711" s="63" t="s">
        <v>2771</v>
      </c>
      <c r="BB2711" s="6" t="s">
        <v>1510</v>
      </c>
      <c r="BG2711" s="9"/>
      <c r="BI2711" t="s">
        <v>3146</v>
      </c>
    </row>
    <row r="2712" spans="1:61" x14ac:dyDescent="0.25">
      <c r="A2712" s="51" t="s">
        <v>658</v>
      </c>
      <c r="B2712" s="9" t="s">
        <v>787</v>
      </c>
      <c r="C2712" s="9" t="str">
        <f>VLOOKUP(Tabelle1[[#This Row],[bank_name]],list_all_banks!$B$1:$C$691,2,FALSE)</f>
        <v>FR662042449</v>
      </c>
      <c r="D2712" s="6" t="s">
        <v>789</v>
      </c>
      <c r="E2712" s="42" t="str">
        <f t="shared" si="42"/>
        <v>31.12.2016</v>
      </c>
      <c r="F2712" s="9">
        <v>2016</v>
      </c>
      <c r="G2712" s="9">
        <v>1</v>
      </c>
      <c r="H2712" s="9">
        <v>1</v>
      </c>
      <c r="I2712" s="9" t="s">
        <v>1382</v>
      </c>
      <c r="J2712" s="9">
        <v>2</v>
      </c>
      <c r="K2712" s="9" t="s">
        <v>1366</v>
      </c>
      <c r="L2712" s="9">
        <v>0</v>
      </c>
      <c r="M2712" s="9" t="s">
        <v>14</v>
      </c>
      <c r="N2712" s="9" t="s">
        <v>19</v>
      </c>
      <c r="P2712" s="9">
        <v>1</v>
      </c>
      <c r="Q2712" s="9">
        <v>0</v>
      </c>
      <c r="R2712" s="9">
        <v>0</v>
      </c>
      <c r="S2712" s="9">
        <v>0</v>
      </c>
      <c r="U2712" s="9">
        <v>0</v>
      </c>
      <c r="V2712" s="9">
        <v>0</v>
      </c>
      <c r="W2712" s="9" t="s">
        <v>20</v>
      </c>
      <c r="Y2712" s="53" t="s">
        <v>1682</v>
      </c>
      <c r="Z2712" s="9">
        <v>273</v>
      </c>
      <c r="AA2712" s="9">
        <v>3185</v>
      </c>
      <c r="AB2712" s="9">
        <v>73</v>
      </c>
      <c r="AC2712" s="9" t="s">
        <v>20</v>
      </c>
      <c r="AD2712" s="9">
        <v>47</v>
      </c>
      <c r="AE2712" s="9">
        <v>11</v>
      </c>
      <c r="AF2712" s="9">
        <v>58</v>
      </c>
      <c r="AG2712" s="9" t="s">
        <v>20</v>
      </c>
      <c r="AH2712" s="9">
        <v>0</v>
      </c>
      <c r="AI2712" s="9">
        <v>0</v>
      </c>
      <c r="AK2712" s="9">
        <v>1</v>
      </c>
      <c r="AL2712" s="9">
        <v>0</v>
      </c>
      <c r="AM2712" s="9">
        <v>1</v>
      </c>
      <c r="AN2712" s="9">
        <v>2</v>
      </c>
      <c r="AO2712" s="9">
        <v>0</v>
      </c>
      <c r="AQ2712" s="9">
        <v>1</v>
      </c>
      <c r="AR2712" s="9">
        <v>2</v>
      </c>
      <c r="AS2712" s="9">
        <v>1</v>
      </c>
      <c r="AT2712" s="9">
        <v>1</v>
      </c>
      <c r="AU2712" s="9">
        <v>2</v>
      </c>
      <c r="AV2712" s="9">
        <v>0</v>
      </c>
      <c r="AW2712" s="9" t="s">
        <v>1382</v>
      </c>
      <c r="AX2712" s="9" t="s">
        <v>1382</v>
      </c>
      <c r="BA2712" s="63" t="s">
        <v>2771</v>
      </c>
      <c r="BB2712" s="6" t="s">
        <v>1510</v>
      </c>
      <c r="BC2712" s="9"/>
      <c r="BD2712" s="9"/>
      <c r="BE2712" s="9"/>
      <c r="BF2712" s="9"/>
      <c r="BG2712" s="9"/>
      <c r="BI2712" t="s">
        <v>3146</v>
      </c>
    </row>
    <row r="2713" spans="1:61" x14ac:dyDescent="0.25">
      <c r="A2713" s="51" t="s">
        <v>658</v>
      </c>
      <c r="B2713" s="9" t="s">
        <v>787</v>
      </c>
      <c r="C2713" s="9" t="str">
        <f>VLOOKUP(Tabelle1[[#This Row],[bank_name]],list_all_banks!$B$1:$C$691,2,FALSE)</f>
        <v>FR662042449</v>
      </c>
      <c r="D2713" s="6" t="s">
        <v>789</v>
      </c>
      <c r="E2713" s="42" t="str">
        <f t="shared" si="42"/>
        <v>31.12.2016</v>
      </c>
      <c r="F2713" s="9">
        <v>2016</v>
      </c>
      <c r="G2713" s="9">
        <v>1</v>
      </c>
      <c r="H2713" s="9">
        <v>1</v>
      </c>
      <c r="I2713" s="9" t="s">
        <v>1382</v>
      </c>
      <c r="J2713" s="9">
        <v>2</v>
      </c>
      <c r="K2713" s="9" t="s">
        <v>1366</v>
      </c>
      <c r="L2713" s="9">
        <v>0</v>
      </c>
      <c r="M2713" s="9" t="s">
        <v>14</v>
      </c>
      <c r="N2713" s="9" t="s">
        <v>19</v>
      </c>
      <c r="P2713" s="9">
        <v>1</v>
      </c>
      <c r="Q2713" s="9">
        <v>0</v>
      </c>
      <c r="R2713" s="9">
        <v>0</v>
      </c>
      <c r="S2713" s="9">
        <v>0</v>
      </c>
      <c r="U2713" s="9">
        <v>0</v>
      </c>
      <c r="V2713" s="9">
        <v>0</v>
      </c>
      <c r="W2713" s="9" t="s">
        <v>20</v>
      </c>
      <c r="Y2713" s="53" t="s">
        <v>1729</v>
      </c>
      <c r="Z2713" s="9">
        <v>18</v>
      </c>
      <c r="AA2713" s="9">
        <v>29</v>
      </c>
      <c r="AB2713" s="9">
        <v>10</v>
      </c>
      <c r="AC2713" s="9" t="s">
        <v>20</v>
      </c>
      <c r="AD2713" s="9">
        <v>1</v>
      </c>
      <c r="AE2713" s="9">
        <v>0</v>
      </c>
      <c r="AF2713">
        <v>1</v>
      </c>
      <c r="AG2713" s="9" t="s">
        <v>20</v>
      </c>
      <c r="AH2713" s="9">
        <v>0</v>
      </c>
      <c r="AI2713" s="9">
        <v>0</v>
      </c>
      <c r="AK2713" s="9">
        <v>1</v>
      </c>
      <c r="AL2713" s="9">
        <v>0</v>
      </c>
      <c r="AM2713" s="9">
        <v>1</v>
      </c>
      <c r="AN2713" s="9">
        <v>2</v>
      </c>
      <c r="AO2713" s="9">
        <v>0</v>
      </c>
      <c r="AQ2713" s="9">
        <v>1</v>
      </c>
      <c r="AR2713" s="9">
        <v>2</v>
      </c>
      <c r="AS2713" s="9">
        <v>1</v>
      </c>
      <c r="AT2713" s="9">
        <v>1</v>
      </c>
      <c r="AU2713" s="9">
        <v>2</v>
      </c>
      <c r="AV2713" s="9">
        <v>0</v>
      </c>
      <c r="AW2713" s="9" t="s">
        <v>1382</v>
      </c>
      <c r="AX2713" s="9" t="s">
        <v>1382</v>
      </c>
      <c r="BA2713" s="63" t="s">
        <v>2771</v>
      </c>
      <c r="BB2713" s="6" t="s">
        <v>1510</v>
      </c>
      <c r="BG2713" s="9"/>
      <c r="BI2713" t="s">
        <v>3146</v>
      </c>
    </row>
    <row r="2714" spans="1:61" x14ac:dyDescent="0.25">
      <c r="A2714" s="23" t="s">
        <v>658</v>
      </c>
      <c r="B2714" t="s">
        <v>787</v>
      </c>
      <c r="C2714" t="str">
        <f>VLOOKUP(Tabelle1[[#This Row],[bank_name]],list_all_banks!$B$1:$C$691,2,FALSE)</f>
        <v>FR662042449</v>
      </c>
      <c r="D2714" s="6" t="s">
        <v>789</v>
      </c>
      <c r="E2714" s="42" t="str">
        <f t="shared" si="42"/>
        <v>31.12.2016</v>
      </c>
      <c r="F2714" s="9">
        <v>2016</v>
      </c>
      <c r="G2714">
        <v>1</v>
      </c>
      <c r="H2714">
        <v>1</v>
      </c>
      <c r="I2714" t="s">
        <v>1382</v>
      </c>
      <c r="J2714">
        <v>2</v>
      </c>
      <c r="K2714" t="s">
        <v>1366</v>
      </c>
      <c r="L2714">
        <v>0</v>
      </c>
      <c r="M2714" t="s">
        <v>14</v>
      </c>
      <c r="N2714" t="s">
        <v>19</v>
      </c>
      <c r="P2714">
        <v>1</v>
      </c>
      <c r="Q2714">
        <v>0</v>
      </c>
      <c r="R2714">
        <v>0</v>
      </c>
      <c r="S2714">
        <v>0</v>
      </c>
      <c r="U2714">
        <v>0</v>
      </c>
      <c r="V2714">
        <v>0</v>
      </c>
      <c r="W2714" t="s">
        <v>20</v>
      </c>
      <c r="Y2714" s="5" t="s">
        <v>1771</v>
      </c>
      <c r="Z2714">
        <v>51</v>
      </c>
      <c r="AA2714">
        <v>454</v>
      </c>
      <c r="AB2714">
        <v>15</v>
      </c>
      <c r="AC2714" t="s">
        <v>20</v>
      </c>
      <c r="AD2714">
        <v>4</v>
      </c>
      <c r="AE2714">
        <v>0</v>
      </c>
      <c r="AF2714">
        <v>4</v>
      </c>
      <c r="AG2714" t="s">
        <v>20</v>
      </c>
      <c r="AH2714">
        <v>0</v>
      </c>
      <c r="AI2714">
        <v>0</v>
      </c>
      <c r="AK2714">
        <v>1</v>
      </c>
      <c r="AL2714">
        <v>0</v>
      </c>
      <c r="AM2714">
        <v>1</v>
      </c>
      <c r="AN2714">
        <v>2</v>
      </c>
      <c r="AO2714">
        <v>0</v>
      </c>
      <c r="AQ2714">
        <v>1</v>
      </c>
      <c r="AR2714">
        <v>2</v>
      </c>
      <c r="AS2714">
        <v>1</v>
      </c>
      <c r="AT2714">
        <v>1</v>
      </c>
      <c r="AU2714">
        <v>2</v>
      </c>
      <c r="AV2714">
        <v>0</v>
      </c>
      <c r="AW2714" t="s">
        <v>1382</v>
      </c>
      <c r="AX2714" t="s">
        <v>1382</v>
      </c>
      <c r="BA2714" s="14" t="s">
        <v>2771</v>
      </c>
      <c r="BB2714" s="6" t="s">
        <v>1510</v>
      </c>
      <c r="BG2714" s="9"/>
      <c r="BI2714" t="s">
        <v>3146</v>
      </c>
    </row>
    <row r="2715" spans="1:61" x14ac:dyDescent="0.25">
      <c r="A2715" s="23" t="s">
        <v>658</v>
      </c>
      <c r="B2715" t="s">
        <v>787</v>
      </c>
      <c r="C2715" t="str">
        <f>VLOOKUP(Tabelle1[[#This Row],[bank_name]],list_all_banks!$B$1:$C$691,2,FALSE)</f>
        <v>FR662042449</v>
      </c>
      <c r="D2715" s="6" t="s">
        <v>789</v>
      </c>
      <c r="E2715" s="42" t="str">
        <f t="shared" si="42"/>
        <v>31.12.2016</v>
      </c>
      <c r="F2715" s="9">
        <v>2016</v>
      </c>
      <c r="G2715">
        <v>1</v>
      </c>
      <c r="H2715">
        <v>1</v>
      </c>
      <c r="I2715" t="s">
        <v>1382</v>
      </c>
      <c r="J2715">
        <v>2</v>
      </c>
      <c r="K2715" t="s">
        <v>1366</v>
      </c>
      <c r="L2715">
        <v>0</v>
      </c>
      <c r="M2715" t="s">
        <v>14</v>
      </c>
      <c r="N2715" t="s">
        <v>19</v>
      </c>
      <c r="P2715">
        <v>1</v>
      </c>
      <c r="Q2715">
        <v>0</v>
      </c>
      <c r="R2715">
        <v>0</v>
      </c>
      <c r="S2715">
        <v>0</v>
      </c>
      <c r="U2715">
        <v>0</v>
      </c>
      <c r="V2715">
        <v>0</v>
      </c>
      <c r="W2715" t="s">
        <v>20</v>
      </c>
      <c r="Y2715" s="5" t="s">
        <v>1742</v>
      </c>
      <c r="Z2715">
        <v>75</v>
      </c>
      <c r="AA2715">
        <v>1234</v>
      </c>
      <c r="AB2715">
        <v>24</v>
      </c>
      <c r="AC2715" t="s">
        <v>20</v>
      </c>
      <c r="AD2715">
        <v>7</v>
      </c>
      <c r="AE2715">
        <v>1</v>
      </c>
      <c r="AF2715">
        <v>8</v>
      </c>
      <c r="AG2715" t="s">
        <v>20</v>
      </c>
      <c r="AH2715">
        <v>0</v>
      </c>
      <c r="AI2715">
        <v>0</v>
      </c>
      <c r="AK2715">
        <v>1</v>
      </c>
      <c r="AL2715">
        <v>0</v>
      </c>
      <c r="AM2715">
        <v>1</v>
      </c>
      <c r="AN2715">
        <v>2</v>
      </c>
      <c r="AO2715">
        <v>0</v>
      </c>
      <c r="AQ2715">
        <v>1</v>
      </c>
      <c r="AR2715">
        <v>2</v>
      </c>
      <c r="AS2715">
        <v>1</v>
      </c>
      <c r="AT2715">
        <v>1</v>
      </c>
      <c r="AU2715">
        <v>2</v>
      </c>
      <c r="AV2715">
        <v>0</v>
      </c>
      <c r="AW2715" t="s">
        <v>1382</v>
      </c>
      <c r="AX2715" t="s">
        <v>1382</v>
      </c>
      <c r="BA2715" s="14" t="s">
        <v>2771</v>
      </c>
      <c r="BB2715" s="6" t="s">
        <v>1510</v>
      </c>
      <c r="BG2715" s="9"/>
      <c r="BI2715" t="s">
        <v>3146</v>
      </c>
    </row>
    <row r="2716" spans="1:61" x14ac:dyDescent="0.25">
      <c r="A2716" s="23" t="s">
        <v>658</v>
      </c>
      <c r="B2716" t="s">
        <v>787</v>
      </c>
      <c r="C2716" t="str">
        <f>VLOOKUP(Tabelle1[[#This Row],[bank_name]],list_all_banks!$B$1:$C$691,2,FALSE)</f>
        <v>FR662042449</v>
      </c>
      <c r="D2716" s="6" t="s">
        <v>789</v>
      </c>
      <c r="E2716" s="42" t="str">
        <f t="shared" si="42"/>
        <v>31.12.2016</v>
      </c>
      <c r="F2716" s="9">
        <v>2016</v>
      </c>
      <c r="G2716">
        <v>1</v>
      </c>
      <c r="H2716">
        <v>1</v>
      </c>
      <c r="I2716" t="s">
        <v>1382</v>
      </c>
      <c r="J2716">
        <v>2</v>
      </c>
      <c r="K2716" t="s">
        <v>1366</v>
      </c>
      <c r="L2716">
        <v>0</v>
      </c>
      <c r="M2716" t="s">
        <v>14</v>
      </c>
      <c r="N2716" t="s">
        <v>19</v>
      </c>
      <c r="P2716">
        <v>1</v>
      </c>
      <c r="Q2716">
        <v>0</v>
      </c>
      <c r="R2716">
        <v>0</v>
      </c>
      <c r="S2716">
        <v>0</v>
      </c>
      <c r="U2716">
        <v>0</v>
      </c>
      <c r="V2716">
        <v>0</v>
      </c>
      <c r="W2716" t="s">
        <v>20</v>
      </c>
      <c r="Y2716" s="5" t="s">
        <v>1694</v>
      </c>
      <c r="Z2716">
        <v>1332</v>
      </c>
      <c r="AA2716">
        <v>10599</v>
      </c>
      <c r="AB2716">
        <v>362</v>
      </c>
      <c r="AC2716" t="s">
        <v>20</v>
      </c>
      <c r="AD2716">
        <v>64</v>
      </c>
      <c r="AE2716">
        <v>11</v>
      </c>
      <c r="AF2716">
        <v>75</v>
      </c>
      <c r="AG2716" t="s">
        <v>20</v>
      </c>
      <c r="AH2716">
        <v>0</v>
      </c>
      <c r="AI2716">
        <v>0</v>
      </c>
      <c r="AK2716">
        <v>1</v>
      </c>
      <c r="AL2716">
        <v>0</v>
      </c>
      <c r="AM2716">
        <v>1</v>
      </c>
      <c r="AN2716">
        <v>2</v>
      </c>
      <c r="AO2716">
        <v>0</v>
      </c>
      <c r="AQ2716">
        <v>1</v>
      </c>
      <c r="AR2716">
        <v>2</v>
      </c>
      <c r="AS2716">
        <v>1</v>
      </c>
      <c r="AT2716">
        <v>1</v>
      </c>
      <c r="AU2716">
        <v>2</v>
      </c>
      <c r="AV2716">
        <v>0</v>
      </c>
      <c r="AW2716" t="s">
        <v>1382</v>
      </c>
      <c r="AX2716" t="s">
        <v>1382</v>
      </c>
      <c r="BA2716" s="14" t="s">
        <v>2771</v>
      </c>
      <c r="BB2716" s="6" t="s">
        <v>1510</v>
      </c>
      <c r="BG2716" s="9"/>
      <c r="BI2716" t="s">
        <v>3146</v>
      </c>
    </row>
    <row r="2717" spans="1:61" x14ac:dyDescent="0.25">
      <c r="A2717" s="23" t="s">
        <v>658</v>
      </c>
      <c r="B2717" t="s">
        <v>787</v>
      </c>
      <c r="C2717" t="str">
        <f>VLOOKUP(Tabelle1[[#This Row],[bank_name]],list_all_banks!$B$1:$C$691,2,FALSE)</f>
        <v>FR662042449</v>
      </c>
      <c r="D2717" s="6" t="s">
        <v>789</v>
      </c>
      <c r="E2717" s="42" t="str">
        <f t="shared" si="42"/>
        <v>31.12.2016</v>
      </c>
      <c r="F2717" s="9">
        <v>2016</v>
      </c>
      <c r="G2717">
        <v>1</v>
      </c>
      <c r="H2717">
        <v>1</v>
      </c>
      <c r="I2717" t="s">
        <v>1382</v>
      </c>
      <c r="J2717">
        <v>2</v>
      </c>
      <c r="K2717" t="s">
        <v>1366</v>
      </c>
      <c r="L2717">
        <v>0</v>
      </c>
      <c r="M2717" t="s">
        <v>14</v>
      </c>
      <c r="N2717" t="s">
        <v>19</v>
      </c>
      <c r="P2717">
        <v>1</v>
      </c>
      <c r="Q2717">
        <v>0</v>
      </c>
      <c r="R2717">
        <v>0</v>
      </c>
      <c r="S2717">
        <v>0</v>
      </c>
      <c r="U2717">
        <v>0</v>
      </c>
      <c r="V2717">
        <v>0</v>
      </c>
      <c r="W2717" t="s">
        <v>20</v>
      </c>
      <c r="Y2717" s="5" t="s">
        <v>1632</v>
      </c>
      <c r="Z2717">
        <v>95</v>
      </c>
      <c r="AA2717">
        <v>235</v>
      </c>
      <c r="AB2717">
        <v>52</v>
      </c>
      <c r="AC2717" t="s">
        <v>20</v>
      </c>
      <c r="AD2717">
        <v>16</v>
      </c>
      <c r="AE2717">
        <v>-1</v>
      </c>
      <c r="AF2717">
        <v>15</v>
      </c>
      <c r="AG2717" t="s">
        <v>20</v>
      </c>
      <c r="AH2717">
        <v>0</v>
      </c>
      <c r="AI2717">
        <v>0</v>
      </c>
      <c r="AK2717">
        <v>1</v>
      </c>
      <c r="AL2717">
        <v>0</v>
      </c>
      <c r="AM2717">
        <v>1</v>
      </c>
      <c r="AN2717">
        <v>2</v>
      </c>
      <c r="AO2717">
        <v>0</v>
      </c>
      <c r="AQ2717">
        <v>1</v>
      </c>
      <c r="AR2717">
        <v>2</v>
      </c>
      <c r="AS2717">
        <v>1</v>
      </c>
      <c r="AT2717">
        <v>1</v>
      </c>
      <c r="AU2717">
        <v>2</v>
      </c>
      <c r="AV2717">
        <v>0</v>
      </c>
      <c r="AW2717" t="s">
        <v>1382</v>
      </c>
      <c r="AX2717" t="s">
        <v>1382</v>
      </c>
      <c r="BA2717" s="14" t="s">
        <v>2771</v>
      </c>
      <c r="BB2717" s="6" t="s">
        <v>1510</v>
      </c>
      <c r="BG2717" s="9"/>
      <c r="BI2717" t="s">
        <v>3146</v>
      </c>
    </row>
    <row r="2718" spans="1:61" x14ac:dyDescent="0.25">
      <c r="A2718" s="23" t="s">
        <v>658</v>
      </c>
      <c r="B2718" t="s">
        <v>787</v>
      </c>
      <c r="C2718" t="str">
        <f>VLOOKUP(Tabelle1[[#This Row],[bank_name]],list_all_banks!$B$1:$C$691,2,FALSE)</f>
        <v>FR662042449</v>
      </c>
      <c r="D2718" s="6" t="s">
        <v>789</v>
      </c>
      <c r="E2718" s="42" t="str">
        <f t="shared" si="42"/>
        <v>31.12.2016</v>
      </c>
      <c r="F2718" s="9">
        <v>2016</v>
      </c>
      <c r="G2718">
        <v>1</v>
      </c>
      <c r="H2718">
        <v>1</v>
      </c>
      <c r="I2718" t="s">
        <v>1382</v>
      </c>
      <c r="J2718">
        <v>2</v>
      </c>
      <c r="K2718" t="s">
        <v>1366</v>
      </c>
      <c r="L2718">
        <v>0</v>
      </c>
      <c r="M2718" t="s">
        <v>14</v>
      </c>
      <c r="N2718" t="s">
        <v>19</v>
      </c>
      <c r="P2718">
        <v>1</v>
      </c>
      <c r="Q2718">
        <v>0</v>
      </c>
      <c r="R2718">
        <v>0</v>
      </c>
      <c r="S2718">
        <v>0</v>
      </c>
      <c r="U2718">
        <v>0</v>
      </c>
      <c r="V2718">
        <v>0</v>
      </c>
      <c r="W2718" t="s">
        <v>20</v>
      </c>
      <c r="Y2718" s="5" t="s">
        <v>1677</v>
      </c>
      <c r="Z2718">
        <v>699</v>
      </c>
      <c r="AA2718">
        <v>1252</v>
      </c>
      <c r="AB2718">
        <v>214</v>
      </c>
      <c r="AC2718" t="s">
        <v>20</v>
      </c>
      <c r="AD2718">
        <v>41</v>
      </c>
      <c r="AE2718">
        <v>43</v>
      </c>
      <c r="AF2718">
        <v>84</v>
      </c>
      <c r="AG2718" t="s">
        <v>20</v>
      </c>
      <c r="AH2718">
        <v>0</v>
      </c>
      <c r="AI2718">
        <v>0</v>
      </c>
      <c r="AK2718">
        <v>1</v>
      </c>
      <c r="AL2718">
        <v>0</v>
      </c>
      <c r="AM2718">
        <v>1</v>
      </c>
      <c r="AN2718">
        <v>2</v>
      </c>
      <c r="AO2718">
        <v>0</v>
      </c>
      <c r="AQ2718">
        <v>1</v>
      </c>
      <c r="AR2718">
        <v>2</v>
      </c>
      <c r="AS2718">
        <v>1</v>
      </c>
      <c r="AT2718">
        <v>1</v>
      </c>
      <c r="AU2718">
        <v>2</v>
      </c>
      <c r="AV2718">
        <v>0</v>
      </c>
      <c r="AW2718" t="s">
        <v>1382</v>
      </c>
      <c r="AX2718" t="s">
        <v>1382</v>
      </c>
      <c r="BA2718" s="14" t="s">
        <v>2771</v>
      </c>
      <c r="BB2718" s="6" t="s">
        <v>1510</v>
      </c>
      <c r="BG2718" s="9"/>
      <c r="BI2718" t="s">
        <v>3146</v>
      </c>
    </row>
    <row r="2719" spans="1:61" x14ac:dyDescent="0.25">
      <c r="A2719" s="23" t="s">
        <v>658</v>
      </c>
      <c r="B2719" t="s">
        <v>787</v>
      </c>
      <c r="C2719" t="str">
        <f>VLOOKUP(Tabelle1[[#This Row],[bank_name]],list_all_banks!$B$1:$C$691,2,FALSE)</f>
        <v>FR662042449</v>
      </c>
      <c r="D2719" s="6" t="s">
        <v>789</v>
      </c>
      <c r="E2719" s="42" t="str">
        <f t="shared" si="42"/>
        <v>31.12.2016</v>
      </c>
      <c r="F2719" s="9">
        <v>2016</v>
      </c>
      <c r="G2719">
        <v>1</v>
      </c>
      <c r="H2719">
        <v>1</v>
      </c>
      <c r="I2719" t="s">
        <v>1382</v>
      </c>
      <c r="J2719">
        <v>2</v>
      </c>
      <c r="K2719" t="s">
        <v>1366</v>
      </c>
      <c r="L2719">
        <v>0</v>
      </c>
      <c r="M2719" t="s">
        <v>14</v>
      </c>
      <c r="N2719" t="s">
        <v>19</v>
      </c>
      <c r="P2719">
        <v>1</v>
      </c>
      <c r="Q2719">
        <v>0</v>
      </c>
      <c r="R2719">
        <v>0</v>
      </c>
      <c r="S2719">
        <v>0</v>
      </c>
      <c r="U2719">
        <v>0</v>
      </c>
      <c r="V2719">
        <v>0</v>
      </c>
      <c r="W2719" t="s">
        <v>20</v>
      </c>
      <c r="Y2719" s="5" t="s">
        <v>1678</v>
      </c>
      <c r="Z2719">
        <v>52</v>
      </c>
      <c r="AA2719">
        <v>318</v>
      </c>
      <c r="AB2719">
        <v>15</v>
      </c>
      <c r="AC2719" t="s">
        <v>20</v>
      </c>
      <c r="AD2719">
        <v>1</v>
      </c>
      <c r="AE2719">
        <v>3</v>
      </c>
      <c r="AF2719">
        <v>4</v>
      </c>
      <c r="AG2719" t="s">
        <v>20</v>
      </c>
      <c r="AH2719">
        <v>0</v>
      </c>
      <c r="AI2719">
        <v>0</v>
      </c>
      <c r="AK2719">
        <v>1</v>
      </c>
      <c r="AL2719">
        <v>0</v>
      </c>
      <c r="AM2719">
        <v>1</v>
      </c>
      <c r="AN2719">
        <v>2</v>
      </c>
      <c r="AO2719">
        <v>0</v>
      </c>
      <c r="AQ2719">
        <v>1</v>
      </c>
      <c r="AR2719">
        <v>2</v>
      </c>
      <c r="AS2719">
        <v>1</v>
      </c>
      <c r="AT2719">
        <v>1</v>
      </c>
      <c r="AU2719">
        <v>2</v>
      </c>
      <c r="AV2719">
        <v>0</v>
      </c>
      <c r="AW2719" t="s">
        <v>1382</v>
      </c>
      <c r="AX2719" t="s">
        <v>1382</v>
      </c>
      <c r="BA2719" s="14" t="s">
        <v>2771</v>
      </c>
      <c r="BB2719" s="6" t="s">
        <v>1510</v>
      </c>
      <c r="BG2719" s="9"/>
      <c r="BI2719" t="s">
        <v>3146</v>
      </c>
    </row>
    <row r="2720" spans="1:61" x14ac:dyDescent="0.25">
      <c r="A2720" s="23" t="s">
        <v>658</v>
      </c>
      <c r="B2720" t="s">
        <v>787</v>
      </c>
      <c r="C2720" t="str">
        <f>VLOOKUP(Tabelle1[[#This Row],[bank_name]],list_all_banks!$B$1:$C$691,2,FALSE)</f>
        <v>FR662042449</v>
      </c>
      <c r="D2720" s="6" t="s">
        <v>789</v>
      </c>
      <c r="E2720" s="42" t="str">
        <f t="shared" si="42"/>
        <v>31.12.2016</v>
      </c>
      <c r="F2720" s="9">
        <v>2016</v>
      </c>
      <c r="G2720">
        <v>1</v>
      </c>
      <c r="H2720">
        <v>1</v>
      </c>
      <c r="I2720" t="s">
        <v>1382</v>
      </c>
      <c r="J2720">
        <v>2</v>
      </c>
      <c r="K2720" t="s">
        <v>1366</v>
      </c>
      <c r="L2720">
        <v>0</v>
      </c>
      <c r="M2720" t="s">
        <v>14</v>
      </c>
      <c r="N2720" t="s">
        <v>19</v>
      </c>
      <c r="P2720">
        <v>1</v>
      </c>
      <c r="Q2720">
        <v>0</v>
      </c>
      <c r="R2720">
        <v>0</v>
      </c>
      <c r="S2720">
        <v>0</v>
      </c>
      <c r="U2720">
        <v>0</v>
      </c>
      <c r="V2720">
        <v>0</v>
      </c>
      <c r="W2720" t="s">
        <v>20</v>
      </c>
      <c r="Y2720" s="5" t="s">
        <v>1679</v>
      </c>
      <c r="Z2720">
        <v>55</v>
      </c>
      <c r="AA2720">
        <v>361</v>
      </c>
      <c r="AB2720">
        <v>28</v>
      </c>
      <c r="AC2720" t="s">
        <v>20</v>
      </c>
      <c r="AD2720">
        <v>12</v>
      </c>
      <c r="AE2720">
        <v>-4</v>
      </c>
      <c r="AF2720">
        <v>8</v>
      </c>
      <c r="AG2720" t="s">
        <v>20</v>
      </c>
      <c r="AH2720">
        <v>0</v>
      </c>
      <c r="AI2720">
        <v>0</v>
      </c>
      <c r="AK2720">
        <v>1</v>
      </c>
      <c r="AL2720">
        <v>0</v>
      </c>
      <c r="AM2720">
        <v>1</v>
      </c>
      <c r="AN2720">
        <v>2</v>
      </c>
      <c r="AO2720">
        <v>0</v>
      </c>
      <c r="AQ2720">
        <v>1</v>
      </c>
      <c r="AR2720">
        <v>2</v>
      </c>
      <c r="AS2720">
        <v>1</v>
      </c>
      <c r="AT2720">
        <v>1</v>
      </c>
      <c r="AU2720">
        <v>2</v>
      </c>
      <c r="AV2720">
        <v>0</v>
      </c>
      <c r="AW2720" t="s">
        <v>1382</v>
      </c>
      <c r="AX2720" t="s">
        <v>1382</v>
      </c>
      <c r="BA2720" s="14" t="s">
        <v>2771</v>
      </c>
      <c r="BB2720" s="6" t="s">
        <v>1510</v>
      </c>
      <c r="BG2720" s="9"/>
      <c r="BI2720" t="s">
        <v>3146</v>
      </c>
    </row>
    <row r="2721" spans="1:65" x14ac:dyDescent="0.25">
      <c r="A2721" s="51" t="s">
        <v>658</v>
      </c>
      <c r="B2721" s="9" t="s">
        <v>787</v>
      </c>
      <c r="C2721" s="9" t="str">
        <f>VLOOKUP(Tabelle1[[#This Row],[bank_name]],list_all_banks!$B$1:$C$691,2,FALSE)</f>
        <v>FR662042449</v>
      </c>
      <c r="D2721" s="6" t="s">
        <v>789</v>
      </c>
      <c r="E2721" s="42" t="str">
        <f t="shared" si="42"/>
        <v>31.12.2016</v>
      </c>
      <c r="F2721" s="9">
        <v>2016</v>
      </c>
      <c r="G2721" s="9">
        <v>1</v>
      </c>
      <c r="H2721" s="9">
        <v>1</v>
      </c>
      <c r="I2721" s="9" t="s">
        <v>1382</v>
      </c>
      <c r="J2721" s="9">
        <v>2</v>
      </c>
      <c r="K2721" s="9" t="s">
        <v>1366</v>
      </c>
      <c r="L2721" s="9">
        <v>0</v>
      </c>
      <c r="M2721" s="9" t="s">
        <v>14</v>
      </c>
      <c r="N2721" s="9" t="s">
        <v>19</v>
      </c>
      <c r="P2721" s="9">
        <v>1</v>
      </c>
      <c r="Q2721" s="9">
        <v>0</v>
      </c>
      <c r="R2721" s="9">
        <v>0</v>
      </c>
      <c r="S2721" s="9">
        <v>0</v>
      </c>
      <c r="U2721" s="9">
        <v>0</v>
      </c>
      <c r="V2721" s="9">
        <v>0</v>
      </c>
      <c r="W2721" s="9" t="s">
        <v>20</v>
      </c>
      <c r="Y2721" s="53" t="s">
        <v>1680</v>
      </c>
      <c r="Z2721" s="9">
        <v>35</v>
      </c>
      <c r="AA2721" s="9">
        <v>260</v>
      </c>
      <c r="AB2721" s="9">
        <v>13</v>
      </c>
      <c r="AC2721" s="9" t="s">
        <v>20</v>
      </c>
      <c r="AD2721" s="9">
        <v>3</v>
      </c>
      <c r="AE2721" s="9">
        <v>0</v>
      </c>
      <c r="AF2721" s="9">
        <v>3</v>
      </c>
      <c r="AG2721" s="9" t="s">
        <v>20</v>
      </c>
      <c r="AH2721" s="9">
        <v>0</v>
      </c>
      <c r="AI2721" s="9">
        <v>0</v>
      </c>
      <c r="AK2721" s="9">
        <v>1</v>
      </c>
      <c r="AL2721" s="9">
        <v>0</v>
      </c>
      <c r="AM2721" s="9">
        <v>1</v>
      </c>
      <c r="AN2721" s="9">
        <v>2</v>
      </c>
      <c r="AO2721" s="9">
        <v>0</v>
      </c>
      <c r="AQ2721" s="9">
        <v>1</v>
      </c>
      <c r="AR2721" s="9">
        <v>2</v>
      </c>
      <c r="AS2721" s="9">
        <v>1</v>
      </c>
      <c r="AT2721" s="9">
        <v>1</v>
      </c>
      <c r="AU2721" s="9">
        <v>2</v>
      </c>
      <c r="AV2721" s="9">
        <v>0</v>
      </c>
      <c r="AW2721" s="9" t="s">
        <v>1382</v>
      </c>
      <c r="AX2721" s="9" t="s">
        <v>1382</v>
      </c>
      <c r="BA2721" s="63" t="s">
        <v>2771</v>
      </c>
      <c r="BB2721" s="6" t="s">
        <v>1510</v>
      </c>
      <c r="BG2721" s="9"/>
      <c r="BI2721" t="s">
        <v>3146</v>
      </c>
    </row>
    <row r="2722" spans="1:65" x14ac:dyDescent="0.25">
      <c r="A2722" s="51" t="s">
        <v>658</v>
      </c>
      <c r="B2722" s="9" t="s">
        <v>787</v>
      </c>
      <c r="C2722" s="9" t="str">
        <f>VLOOKUP(Tabelle1[[#This Row],[bank_name]],list_all_banks!$B$1:$C$691,2,FALSE)</f>
        <v>FR662042449</v>
      </c>
      <c r="D2722" s="6" t="s">
        <v>789</v>
      </c>
      <c r="E2722" s="42" t="str">
        <f t="shared" si="42"/>
        <v>31.12.2016</v>
      </c>
      <c r="F2722" s="9">
        <v>2016</v>
      </c>
      <c r="G2722" s="9">
        <v>1</v>
      </c>
      <c r="H2722" s="9">
        <v>1</v>
      </c>
      <c r="I2722" s="9" t="s">
        <v>1382</v>
      </c>
      <c r="J2722" s="9">
        <v>2</v>
      </c>
      <c r="K2722" s="9" t="s">
        <v>1366</v>
      </c>
      <c r="L2722" s="9">
        <v>0</v>
      </c>
      <c r="M2722" s="9" t="s">
        <v>14</v>
      </c>
      <c r="N2722" s="9" t="s">
        <v>19</v>
      </c>
      <c r="P2722" s="9">
        <v>1</v>
      </c>
      <c r="Q2722" s="9">
        <v>0</v>
      </c>
      <c r="R2722" s="9">
        <v>0</v>
      </c>
      <c r="S2722" s="9">
        <v>0</v>
      </c>
      <c r="U2722" s="9">
        <v>0</v>
      </c>
      <c r="V2722" s="9">
        <v>0</v>
      </c>
      <c r="W2722" s="9" t="s">
        <v>20</v>
      </c>
      <c r="Y2722" s="53" t="s">
        <v>1683</v>
      </c>
      <c r="Z2722" s="9">
        <v>31</v>
      </c>
      <c r="AA2722" s="9">
        <v>241</v>
      </c>
      <c r="AB2722" s="9">
        <v>7</v>
      </c>
      <c r="AC2722" s="9" t="s">
        <v>20</v>
      </c>
      <c r="AD2722" s="9">
        <v>1</v>
      </c>
      <c r="AE2722" s="9">
        <v>1</v>
      </c>
      <c r="AF2722" s="9">
        <v>2</v>
      </c>
      <c r="AG2722" s="9" t="s">
        <v>20</v>
      </c>
      <c r="AH2722" s="9">
        <v>0</v>
      </c>
      <c r="AI2722" s="9">
        <v>0</v>
      </c>
      <c r="AK2722" s="9">
        <v>1</v>
      </c>
      <c r="AL2722" s="9">
        <v>0</v>
      </c>
      <c r="AM2722" s="9">
        <v>1</v>
      </c>
      <c r="AN2722" s="9">
        <v>2</v>
      </c>
      <c r="AO2722" s="9">
        <v>0</v>
      </c>
      <c r="AQ2722" s="9">
        <v>1</v>
      </c>
      <c r="AR2722" s="9">
        <v>2</v>
      </c>
      <c r="AS2722" s="9">
        <v>1</v>
      </c>
      <c r="AT2722" s="9">
        <v>1</v>
      </c>
      <c r="AU2722" s="9">
        <v>2</v>
      </c>
      <c r="AV2722" s="9">
        <v>0</v>
      </c>
      <c r="AW2722" s="9" t="s">
        <v>1382</v>
      </c>
      <c r="AX2722" s="9" t="s">
        <v>1382</v>
      </c>
      <c r="BA2722" s="63" t="s">
        <v>2771</v>
      </c>
      <c r="BB2722" s="6" t="s">
        <v>1510</v>
      </c>
      <c r="BG2722" s="9"/>
      <c r="BI2722" t="s">
        <v>3146</v>
      </c>
    </row>
    <row r="2723" spans="1:65" x14ac:dyDescent="0.25">
      <c r="A2723" s="51" t="s">
        <v>658</v>
      </c>
      <c r="B2723" s="9" t="s">
        <v>787</v>
      </c>
      <c r="C2723" s="9" t="str">
        <f>VLOOKUP(Tabelle1[[#This Row],[bank_name]],list_all_banks!$B$1:$C$691,2,FALSE)</f>
        <v>FR662042449</v>
      </c>
      <c r="D2723" s="6" t="s">
        <v>789</v>
      </c>
      <c r="E2723" s="42" t="str">
        <f t="shared" si="42"/>
        <v>31.12.2016</v>
      </c>
      <c r="F2723" s="9">
        <v>2016</v>
      </c>
      <c r="G2723" s="9">
        <v>1</v>
      </c>
      <c r="H2723" s="9">
        <v>1</v>
      </c>
      <c r="I2723" s="9" t="s">
        <v>1382</v>
      </c>
      <c r="J2723" s="9">
        <v>2</v>
      </c>
      <c r="K2723" s="9" t="s">
        <v>1366</v>
      </c>
      <c r="L2723" s="9">
        <v>0</v>
      </c>
      <c r="M2723" s="9" t="s">
        <v>14</v>
      </c>
      <c r="N2723" s="9" t="s">
        <v>19</v>
      </c>
      <c r="P2723" s="9">
        <v>1</v>
      </c>
      <c r="Q2723" s="9">
        <v>0</v>
      </c>
      <c r="R2723" s="9">
        <v>0</v>
      </c>
      <c r="S2723" s="9">
        <v>0</v>
      </c>
      <c r="U2723" s="9">
        <v>0</v>
      </c>
      <c r="V2723" s="9">
        <v>0</v>
      </c>
      <c r="W2723" s="9" t="s">
        <v>20</v>
      </c>
      <c r="Y2723" s="53" t="s">
        <v>1684</v>
      </c>
      <c r="Z2723" s="9">
        <v>0</v>
      </c>
      <c r="AA2723" s="9">
        <v>0</v>
      </c>
      <c r="AB2723" s="9">
        <v>0</v>
      </c>
      <c r="AC2723" s="9" t="s">
        <v>20</v>
      </c>
      <c r="AD2723" s="9">
        <v>0</v>
      </c>
      <c r="AE2723" s="9">
        <v>0</v>
      </c>
      <c r="AF2723" s="9">
        <v>0</v>
      </c>
      <c r="AG2723" s="9" t="s">
        <v>20</v>
      </c>
      <c r="AH2723" s="9">
        <v>0</v>
      </c>
      <c r="AI2723" s="9">
        <v>0</v>
      </c>
      <c r="AK2723" s="9">
        <v>1</v>
      </c>
      <c r="AL2723" s="9">
        <v>0</v>
      </c>
      <c r="AM2723" s="9">
        <v>1</v>
      </c>
      <c r="AN2723" s="9">
        <v>2</v>
      </c>
      <c r="AO2723" s="9">
        <v>0</v>
      </c>
      <c r="AQ2723" s="9">
        <v>1</v>
      </c>
      <c r="AR2723" s="9">
        <v>2</v>
      </c>
      <c r="AS2723" s="9">
        <v>1</v>
      </c>
      <c r="AT2723" s="9">
        <v>1</v>
      </c>
      <c r="AU2723" s="9">
        <v>2</v>
      </c>
      <c r="AV2723" s="9">
        <v>0</v>
      </c>
      <c r="AW2723" s="9" t="s">
        <v>1382</v>
      </c>
      <c r="AX2723" s="9" t="s">
        <v>1382</v>
      </c>
      <c r="BA2723" s="63" t="s">
        <v>2771</v>
      </c>
      <c r="BB2723" s="6" t="s">
        <v>1510</v>
      </c>
      <c r="BG2723" s="9"/>
      <c r="BI2723" t="s">
        <v>3146</v>
      </c>
    </row>
    <row r="2724" spans="1:65" x14ac:dyDescent="0.25">
      <c r="A2724" s="51" t="s">
        <v>658</v>
      </c>
      <c r="B2724" s="9" t="s">
        <v>787</v>
      </c>
      <c r="C2724" s="9" t="str">
        <f>VLOOKUP(Tabelle1[[#This Row],[bank_name]],list_all_banks!$B$1:$C$691,2,FALSE)</f>
        <v>FR662042449</v>
      </c>
      <c r="D2724" s="6" t="s">
        <v>789</v>
      </c>
      <c r="E2724" s="42" t="str">
        <f t="shared" si="42"/>
        <v>31.12.2016</v>
      </c>
      <c r="F2724" s="9">
        <v>2016</v>
      </c>
      <c r="G2724" s="9">
        <v>1</v>
      </c>
      <c r="H2724" s="9">
        <v>1</v>
      </c>
      <c r="I2724" s="9" t="s">
        <v>1382</v>
      </c>
      <c r="J2724" s="9">
        <v>2</v>
      </c>
      <c r="K2724" s="9" t="s">
        <v>1366</v>
      </c>
      <c r="L2724" s="9">
        <v>0</v>
      </c>
      <c r="M2724" s="9" t="s">
        <v>14</v>
      </c>
      <c r="N2724" s="9" t="s">
        <v>19</v>
      </c>
      <c r="P2724" s="9">
        <v>1</v>
      </c>
      <c r="Q2724" s="9">
        <v>0</v>
      </c>
      <c r="R2724" s="9">
        <v>0</v>
      </c>
      <c r="S2724" s="9">
        <v>0</v>
      </c>
      <c r="U2724" s="9">
        <v>0</v>
      </c>
      <c r="V2724" s="9">
        <v>0</v>
      </c>
      <c r="W2724" s="9" t="s">
        <v>20</v>
      </c>
      <c r="Y2724" s="53" t="s">
        <v>1633</v>
      </c>
      <c r="Z2724" s="9">
        <v>157</v>
      </c>
      <c r="AA2724" s="9">
        <v>479</v>
      </c>
      <c r="AB2724" s="9">
        <v>1</v>
      </c>
      <c r="AC2724" s="9" t="s">
        <v>20</v>
      </c>
      <c r="AD2724" s="9">
        <v>6</v>
      </c>
      <c r="AE2724" s="9">
        <v>-5</v>
      </c>
      <c r="AF2724" s="9">
        <v>1</v>
      </c>
      <c r="AG2724" s="9" t="s">
        <v>20</v>
      </c>
      <c r="AH2724" s="9">
        <v>0</v>
      </c>
      <c r="AI2724" s="9">
        <v>0</v>
      </c>
      <c r="AK2724" s="9">
        <v>1</v>
      </c>
      <c r="AL2724" s="9">
        <v>0</v>
      </c>
      <c r="AM2724" s="9">
        <v>1</v>
      </c>
      <c r="AN2724" s="9">
        <v>2</v>
      </c>
      <c r="AO2724" s="9">
        <v>0</v>
      </c>
      <c r="AQ2724" s="9">
        <v>1</v>
      </c>
      <c r="AR2724" s="9">
        <v>2</v>
      </c>
      <c r="AS2724" s="9">
        <v>1</v>
      </c>
      <c r="AT2724" s="9">
        <v>1</v>
      </c>
      <c r="AU2724" s="9">
        <v>2</v>
      </c>
      <c r="AV2724" s="9">
        <v>0</v>
      </c>
      <c r="AW2724" s="9" t="s">
        <v>1382</v>
      </c>
      <c r="AX2724" s="9" t="s">
        <v>1382</v>
      </c>
      <c r="BA2724" s="63" t="s">
        <v>2771</v>
      </c>
      <c r="BB2724" s="6" t="s">
        <v>1510</v>
      </c>
      <c r="BG2724" s="9"/>
      <c r="BI2724" t="s">
        <v>3146</v>
      </c>
    </row>
    <row r="2725" spans="1:65" x14ac:dyDescent="0.25">
      <c r="A2725" s="51" t="s">
        <v>658</v>
      </c>
      <c r="B2725" s="9" t="s">
        <v>787</v>
      </c>
      <c r="C2725" s="9" t="str">
        <f>VLOOKUP(Tabelle1[[#This Row],[bank_name]],list_all_banks!$B$1:$C$691,2,FALSE)</f>
        <v>FR662042449</v>
      </c>
      <c r="D2725" s="6" t="s">
        <v>789</v>
      </c>
      <c r="E2725" s="42" t="str">
        <f t="shared" si="42"/>
        <v>31.12.2016</v>
      </c>
      <c r="F2725" s="9">
        <v>2016</v>
      </c>
      <c r="G2725" s="9">
        <v>1</v>
      </c>
      <c r="H2725" s="9">
        <v>1</v>
      </c>
      <c r="I2725" s="9" t="s">
        <v>1382</v>
      </c>
      <c r="J2725" s="9">
        <v>2</v>
      </c>
      <c r="K2725" s="9" t="s">
        <v>1366</v>
      </c>
      <c r="L2725" s="9">
        <v>0</v>
      </c>
      <c r="M2725" s="9" t="s">
        <v>14</v>
      </c>
      <c r="N2725" s="9" t="s">
        <v>19</v>
      </c>
      <c r="P2725" s="9">
        <v>1</v>
      </c>
      <c r="Q2725" s="9">
        <v>0</v>
      </c>
      <c r="R2725" s="9">
        <v>0</v>
      </c>
      <c r="S2725" s="9">
        <v>0</v>
      </c>
      <c r="U2725" s="9">
        <v>0</v>
      </c>
      <c r="V2725" s="9">
        <v>0</v>
      </c>
      <c r="W2725" s="9" t="s">
        <v>20</v>
      </c>
      <c r="Y2725" s="53" t="s">
        <v>1660</v>
      </c>
      <c r="Z2725" s="9">
        <v>144</v>
      </c>
      <c r="AA2725" s="9">
        <v>394</v>
      </c>
      <c r="AB2725" s="9">
        <v>71</v>
      </c>
      <c r="AC2725" s="9" t="s">
        <v>20</v>
      </c>
      <c r="AD2725" s="9">
        <v>1</v>
      </c>
      <c r="AE2725" s="9">
        <v>15</v>
      </c>
      <c r="AF2725" s="9">
        <v>16</v>
      </c>
      <c r="AG2725" s="9" t="s">
        <v>20</v>
      </c>
      <c r="AH2725" s="9">
        <v>0</v>
      </c>
      <c r="AI2725" s="9">
        <v>0</v>
      </c>
      <c r="AK2725" s="9">
        <v>1</v>
      </c>
      <c r="AL2725" s="9">
        <v>0</v>
      </c>
      <c r="AM2725" s="9">
        <v>1</v>
      </c>
      <c r="AN2725" s="9">
        <v>2</v>
      </c>
      <c r="AO2725" s="9">
        <v>0</v>
      </c>
      <c r="AQ2725" s="9">
        <v>1</v>
      </c>
      <c r="AR2725" s="9">
        <v>2</v>
      </c>
      <c r="AS2725" s="9">
        <v>1</v>
      </c>
      <c r="AT2725" s="9">
        <v>1</v>
      </c>
      <c r="AU2725" s="9">
        <v>2</v>
      </c>
      <c r="AV2725" s="9">
        <v>0</v>
      </c>
      <c r="AW2725" s="9" t="s">
        <v>1382</v>
      </c>
      <c r="AX2725" s="9" t="s">
        <v>1382</v>
      </c>
      <c r="BA2725" s="63" t="s">
        <v>2771</v>
      </c>
      <c r="BB2725" s="6" t="s">
        <v>1510</v>
      </c>
      <c r="BG2725" s="9"/>
      <c r="BI2725" t="s">
        <v>3146</v>
      </c>
    </row>
    <row r="2726" spans="1:65" x14ac:dyDescent="0.25">
      <c r="A2726" s="51" t="s">
        <v>658</v>
      </c>
      <c r="B2726" s="9" t="s">
        <v>787</v>
      </c>
      <c r="C2726" s="9" t="str">
        <f>VLOOKUP(Tabelle1[[#This Row],[bank_name]],list_all_banks!$B$1:$C$691,2,FALSE)</f>
        <v>FR662042449</v>
      </c>
      <c r="D2726" s="6" t="s">
        <v>789</v>
      </c>
      <c r="E2726" s="42" t="str">
        <f t="shared" si="42"/>
        <v>31.12.2016</v>
      </c>
      <c r="F2726" s="9">
        <v>2016</v>
      </c>
      <c r="G2726">
        <v>1</v>
      </c>
      <c r="H2726">
        <v>1</v>
      </c>
      <c r="I2726" t="s">
        <v>1382</v>
      </c>
      <c r="J2726">
        <v>2</v>
      </c>
      <c r="K2726" t="s">
        <v>1366</v>
      </c>
      <c r="L2726">
        <v>0</v>
      </c>
      <c r="M2726" t="s">
        <v>14</v>
      </c>
      <c r="N2726" t="s">
        <v>19</v>
      </c>
      <c r="P2726">
        <v>1</v>
      </c>
      <c r="Q2726">
        <v>0</v>
      </c>
      <c r="R2726">
        <v>0</v>
      </c>
      <c r="S2726">
        <v>0</v>
      </c>
      <c r="U2726">
        <v>0</v>
      </c>
      <c r="V2726">
        <v>0</v>
      </c>
      <c r="W2726" t="s">
        <v>20</v>
      </c>
      <c r="Y2726" s="5" t="s">
        <v>1697</v>
      </c>
      <c r="Z2726">
        <v>88</v>
      </c>
      <c r="AA2726">
        <v>320</v>
      </c>
      <c r="AB2726">
        <v>-5</v>
      </c>
      <c r="AC2726" t="s">
        <v>20</v>
      </c>
      <c r="AD2726">
        <v>73</v>
      </c>
      <c r="AE2726">
        <v>-69</v>
      </c>
      <c r="AF2726">
        <v>4</v>
      </c>
      <c r="AG2726" t="s">
        <v>20</v>
      </c>
      <c r="AH2726">
        <v>0</v>
      </c>
      <c r="AI2726">
        <v>0</v>
      </c>
      <c r="AK2726">
        <v>1</v>
      </c>
      <c r="AL2726">
        <v>0</v>
      </c>
      <c r="AM2726">
        <v>1</v>
      </c>
      <c r="AN2726">
        <v>2</v>
      </c>
      <c r="AO2726">
        <v>0</v>
      </c>
      <c r="AQ2726">
        <v>1</v>
      </c>
      <c r="AR2726">
        <v>2</v>
      </c>
      <c r="AS2726">
        <v>1</v>
      </c>
      <c r="AT2726">
        <v>1</v>
      </c>
      <c r="AU2726">
        <v>2</v>
      </c>
      <c r="AV2726">
        <v>0</v>
      </c>
      <c r="AW2726" t="s">
        <v>1382</v>
      </c>
      <c r="AX2726" t="s">
        <v>1382</v>
      </c>
      <c r="BA2726" s="14" t="s">
        <v>2771</v>
      </c>
      <c r="BB2726" s="6" t="s">
        <v>1510</v>
      </c>
      <c r="BG2726" s="9"/>
      <c r="BI2726" t="s">
        <v>3146</v>
      </c>
    </row>
    <row r="2727" spans="1:65" x14ac:dyDescent="0.25">
      <c r="A2727" s="51" t="s">
        <v>658</v>
      </c>
      <c r="B2727" s="9" t="s">
        <v>787</v>
      </c>
      <c r="C2727" s="9" t="str">
        <f>VLOOKUP(Tabelle1[[#This Row],[bank_name]],list_all_banks!$B$1:$C$691,2,FALSE)</f>
        <v>FR662042449</v>
      </c>
      <c r="D2727" s="6" t="s">
        <v>789</v>
      </c>
      <c r="E2727" s="42" t="str">
        <f t="shared" si="42"/>
        <v>31.12.2016</v>
      </c>
      <c r="F2727" s="9">
        <v>2016</v>
      </c>
      <c r="G2727" s="9">
        <v>1</v>
      </c>
      <c r="H2727" s="9">
        <v>1</v>
      </c>
      <c r="I2727" s="9" t="s">
        <v>1382</v>
      </c>
      <c r="J2727" s="9">
        <v>2</v>
      </c>
      <c r="K2727" s="9" t="s">
        <v>1366</v>
      </c>
      <c r="L2727" s="9">
        <v>0</v>
      </c>
      <c r="M2727" s="9" t="s">
        <v>14</v>
      </c>
      <c r="N2727" s="9" t="s">
        <v>19</v>
      </c>
      <c r="P2727" s="9">
        <v>1</v>
      </c>
      <c r="Q2727" s="9">
        <v>0</v>
      </c>
      <c r="R2727" s="9">
        <v>0</v>
      </c>
      <c r="S2727" s="9">
        <v>0</v>
      </c>
      <c r="U2727" s="9">
        <v>0</v>
      </c>
      <c r="V2727" s="9">
        <v>0</v>
      </c>
      <c r="W2727" s="9" t="s">
        <v>20</v>
      </c>
      <c r="Y2727" s="53" t="s">
        <v>1657</v>
      </c>
      <c r="Z2727" s="9">
        <v>649</v>
      </c>
      <c r="AA2727" s="9">
        <v>2439</v>
      </c>
      <c r="AB2727" s="9">
        <v>-50</v>
      </c>
      <c r="AC2727" s="9" t="s">
        <v>20</v>
      </c>
      <c r="AD2727" s="9">
        <v>0</v>
      </c>
      <c r="AE2727" s="9">
        <v>12</v>
      </c>
      <c r="AF2727" s="9">
        <v>12</v>
      </c>
      <c r="AG2727" s="9" t="s">
        <v>20</v>
      </c>
      <c r="AH2727" s="9">
        <v>0</v>
      </c>
      <c r="AI2727" s="9">
        <v>0</v>
      </c>
      <c r="AK2727" s="9">
        <v>1</v>
      </c>
      <c r="AL2727" s="9">
        <v>0</v>
      </c>
      <c r="AM2727" s="9">
        <v>1</v>
      </c>
      <c r="AN2727" s="9">
        <v>2</v>
      </c>
      <c r="AO2727" s="9">
        <v>0</v>
      </c>
      <c r="AQ2727" s="9">
        <v>1</v>
      </c>
      <c r="AR2727" s="9">
        <v>2</v>
      </c>
      <c r="AS2727" s="9">
        <v>1</v>
      </c>
      <c r="AT2727" s="9">
        <v>1</v>
      </c>
      <c r="AU2727" s="9">
        <v>2</v>
      </c>
      <c r="AV2727" s="9">
        <v>0</v>
      </c>
      <c r="AW2727" s="9" t="s">
        <v>1382</v>
      </c>
      <c r="AX2727" s="9" t="s">
        <v>1382</v>
      </c>
      <c r="BA2727" s="63" t="s">
        <v>2771</v>
      </c>
      <c r="BB2727" s="6" t="s">
        <v>1510</v>
      </c>
      <c r="BG2727" s="9"/>
      <c r="BI2727" t="s">
        <v>3146</v>
      </c>
    </row>
    <row r="2728" spans="1:65" x14ac:dyDescent="0.25">
      <c r="A2728" s="51" t="s">
        <v>658</v>
      </c>
      <c r="B2728" s="9" t="s">
        <v>787</v>
      </c>
      <c r="C2728" s="9" t="str">
        <f>VLOOKUP(Tabelle1[[#This Row],[bank_name]],list_all_banks!$B$1:$C$691,2,FALSE)</f>
        <v>FR662042449</v>
      </c>
      <c r="D2728" s="6" t="s">
        <v>789</v>
      </c>
      <c r="E2728" s="42" t="str">
        <f t="shared" si="42"/>
        <v>31.12.2016</v>
      </c>
      <c r="F2728" s="9">
        <v>2016</v>
      </c>
      <c r="G2728">
        <v>1</v>
      </c>
      <c r="H2728">
        <v>1</v>
      </c>
      <c r="I2728" t="s">
        <v>1382</v>
      </c>
      <c r="J2728">
        <v>2</v>
      </c>
      <c r="K2728" t="s">
        <v>1366</v>
      </c>
      <c r="L2728">
        <v>0</v>
      </c>
      <c r="M2728" t="s">
        <v>14</v>
      </c>
      <c r="N2728" t="s">
        <v>19</v>
      </c>
      <c r="P2728">
        <v>1</v>
      </c>
      <c r="Q2728">
        <v>0</v>
      </c>
      <c r="R2728">
        <v>0</v>
      </c>
      <c r="S2728">
        <v>0</v>
      </c>
      <c r="U2728">
        <v>0</v>
      </c>
      <c r="V2728">
        <v>0</v>
      </c>
      <c r="W2728" t="s">
        <v>20</v>
      </c>
      <c r="Y2728" s="5" t="s">
        <v>1662</v>
      </c>
      <c r="Z2728">
        <v>174</v>
      </c>
      <c r="AA2728">
        <v>7279</v>
      </c>
      <c r="AB2728">
        <v>130</v>
      </c>
      <c r="AC2728" t="s">
        <v>20</v>
      </c>
      <c r="AD2728">
        <v>58</v>
      </c>
      <c r="AE2728">
        <v>-3</v>
      </c>
      <c r="AF2728">
        <v>55</v>
      </c>
      <c r="AG2728" t="s">
        <v>20</v>
      </c>
      <c r="AH2728">
        <v>0</v>
      </c>
      <c r="AI2728">
        <v>0</v>
      </c>
      <c r="AK2728">
        <v>1</v>
      </c>
      <c r="AL2728">
        <v>0</v>
      </c>
      <c r="AM2728">
        <v>1</v>
      </c>
      <c r="AN2728">
        <v>2</v>
      </c>
      <c r="AO2728">
        <v>0</v>
      </c>
      <c r="AQ2728">
        <v>1</v>
      </c>
      <c r="AR2728">
        <v>2</v>
      </c>
      <c r="AS2728">
        <v>1</v>
      </c>
      <c r="AT2728">
        <v>1</v>
      </c>
      <c r="AU2728">
        <v>2</v>
      </c>
      <c r="AV2728">
        <v>0</v>
      </c>
      <c r="AW2728" t="s">
        <v>1382</v>
      </c>
      <c r="AX2728" t="s">
        <v>1382</v>
      </c>
      <c r="BA2728" s="14" t="s">
        <v>2771</v>
      </c>
      <c r="BB2728" s="6" t="s">
        <v>1510</v>
      </c>
      <c r="BG2728" s="9"/>
      <c r="BI2728" t="s">
        <v>3146</v>
      </c>
    </row>
    <row r="2729" spans="1:65" x14ac:dyDescent="0.25">
      <c r="A2729" s="23" t="s">
        <v>658</v>
      </c>
      <c r="B2729" t="s">
        <v>787</v>
      </c>
      <c r="C2729" t="str">
        <f>VLOOKUP(Tabelle1[[#This Row],[bank_name]],list_all_banks!$B$1:$C$691,2,FALSE)</f>
        <v>FR662042449</v>
      </c>
      <c r="D2729" s="6" t="s">
        <v>789</v>
      </c>
      <c r="E2729" s="42" t="str">
        <f t="shared" si="42"/>
        <v>31.12.2016</v>
      </c>
      <c r="F2729">
        <v>2016</v>
      </c>
      <c r="G2729">
        <v>1</v>
      </c>
      <c r="H2729">
        <v>1</v>
      </c>
      <c r="I2729" t="s">
        <v>1382</v>
      </c>
      <c r="J2729">
        <v>2</v>
      </c>
      <c r="K2729" t="s">
        <v>1366</v>
      </c>
      <c r="L2729">
        <v>0</v>
      </c>
      <c r="M2729" t="s">
        <v>14</v>
      </c>
      <c r="N2729" t="s">
        <v>19</v>
      </c>
      <c r="P2729">
        <v>1</v>
      </c>
      <c r="Q2729">
        <v>0</v>
      </c>
      <c r="R2729">
        <v>0</v>
      </c>
      <c r="S2729">
        <v>0</v>
      </c>
      <c r="U2729">
        <v>0</v>
      </c>
      <c r="V2729">
        <v>0</v>
      </c>
      <c r="W2729" t="s">
        <v>20</v>
      </c>
      <c r="Y2729" s="5" t="s">
        <v>1702</v>
      </c>
      <c r="Z2729">
        <v>60</v>
      </c>
      <c r="AA2729">
        <v>141</v>
      </c>
      <c r="AB2729">
        <v>35</v>
      </c>
      <c r="AC2729" t="s">
        <v>20</v>
      </c>
      <c r="AD2729">
        <v>8</v>
      </c>
      <c r="AE2729">
        <v>1</v>
      </c>
      <c r="AF2729">
        <v>9</v>
      </c>
      <c r="AG2729" t="s">
        <v>20</v>
      </c>
      <c r="AH2729">
        <v>0</v>
      </c>
      <c r="AI2729">
        <v>0</v>
      </c>
      <c r="AK2729">
        <v>1</v>
      </c>
      <c r="AL2729">
        <v>0</v>
      </c>
      <c r="AM2729">
        <v>1</v>
      </c>
      <c r="AN2729">
        <v>2</v>
      </c>
      <c r="AO2729">
        <v>0</v>
      </c>
      <c r="AQ2729">
        <v>1</v>
      </c>
      <c r="AR2729">
        <v>2</v>
      </c>
      <c r="AS2729">
        <v>1</v>
      </c>
      <c r="AT2729">
        <v>1</v>
      </c>
      <c r="AU2729">
        <v>2</v>
      </c>
      <c r="AV2729">
        <v>0</v>
      </c>
      <c r="AW2729" t="s">
        <v>1382</v>
      </c>
      <c r="AX2729" t="s">
        <v>1382</v>
      </c>
      <c r="BA2729" s="14" t="s">
        <v>2771</v>
      </c>
      <c r="BB2729" s="6" t="s">
        <v>1510</v>
      </c>
      <c r="BG2729" s="9"/>
      <c r="BI2729" t="s">
        <v>3146</v>
      </c>
    </row>
    <row r="2730" spans="1:65" x14ac:dyDescent="0.25">
      <c r="A2730" s="23" t="s">
        <v>658</v>
      </c>
      <c r="B2730" t="s">
        <v>787</v>
      </c>
      <c r="C2730" t="str">
        <f>VLOOKUP(Tabelle1[[#This Row],[bank_name]],list_all_banks!$B$1:$C$691,2,FALSE)</f>
        <v>FR662042449</v>
      </c>
      <c r="D2730" s="6" t="s">
        <v>789</v>
      </c>
      <c r="E2730" s="42" t="str">
        <f t="shared" si="42"/>
        <v>31.12.2016</v>
      </c>
      <c r="F2730">
        <v>2016</v>
      </c>
      <c r="G2730">
        <v>1</v>
      </c>
      <c r="H2730">
        <v>1</v>
      </c>
      <c r="I2730" t="s">
        <v>1382</v>
      </c>
      <c r="J2730">
        <v>2</v>
      </c>
      <c r="K2730" t="s">
        <v>1366</v>
      </c>
      <c r="L2730">
        <v>0</v>
      </c>
      <c r="M2730" t="s">
        <v>14</v>
      </c>
      <c r="N2730" t="s">
        <v>19</v>
      </c>
      <c r="P2730">
        <v>1</v>
      </c>
      <c r="Q2730">
        <v>0</v>
      </c>
      <c r="R2730">
        <v>0</v>
      </c>
      <c r="S2730">
        <v>0</v>
      </c>
      <c r="U2730">
        <v>0</v>
      </c>
      <c r="V2730">
        <v>0</v>
      </c>
      <c r="W2730" t="s">
        <v>20</v>
      </c>
      <c r="Y2730" s="5" t="s">
        <v>1696</v>
      </c>
      <c r="Z2730">
        <v>602</v>
      </c>
      <c r="AA2730">
        <v>684</v>
      </c>
      <c r="AB2730">
        <v>382</v>
      </c>
      <c r="AC2730" t="s">
        <v>20</v>
      </c>
      <c r="AD2730">
        <v>86</v>
      </c>
      <c r="AE2730">
        <v>26</v>
      </c>
      <c r="AF2730">
        <v>112</v>
      </c>
      <c r="AG2730" t="s">
        <v>20</v>
      </c>
      <c r="AH2730">
        <v>0</v>
      </c>
      <c r="AI2730">
        <v>0</v>
      </c>
      <c r="AK2730">
        <v>1</v>
      </c>
      <c r="AL2730">
        <v>0</v>
      </c>
      <c r="AM2730">
        <v>1</v>
      </c>
      <c r="AN2730">
        <v>2</v>
      </c>
      <c r="AO2730">
        <v>0</v>
      </c>
      <c r="AQ2730">
        <v>1</v>
      </c>
      <c r="AR2730">
        <v>2</v>
      </c>
      <c r="AS2730">
        <v>1</v>
      </c>
      <c r="AT2730">
        <v>1</v>
      </c>
      <c r="AU2730">
        <v>2</v>
      </c>
      <c r="AV2730">
        <v>0</v>
      </c>
      <c r="AW2730" t="s">
        <v>1382</v>
      </c>
      <c r="AX2730" t="s">
        <v>1382</v>
      </c>
      <c r="BA2730" s="14" t="s">
        <v>2771</v>
      </c>
      <c r="BB2730" s="6" t="s">
        <v>1510</v>
      </c>
      <c r="BG2730" s="9"/>
      <c r="BI2730" t="s">
        <v>3146</v>
      </c>
    </row>
    <row r="2731" spans="1:65" x14ac:dyDescent="0.25">
      <c r="A2731" s="23" t="s">
        <v>658</v>
      </c>
      <c r="B2731" t="s">
        <v>787</v>
      </c>
      <c r="C2731" t="str">
        <f>VLOOKUP(Tabelle1[[#This Row],[bank_name]],list_all_banks!$B$1:$C$691,2,FALSE)</f>
        <v>FR662042449</v>
      </c>
      <c r="D2731" s="6" t="s">
        <v>789</v>
      </c>
      <c r="E2731" s="42" t="str">
        <f t="shared" si="42"/>
        <v>31.12.2016</v>
      </c>
      <c r="F2731">
        <v>2016</v>
      </c>
      <c r="G2731">
        <v>1</v>
      </c>
      <c r="H2731">
        <v>1</v>
      </c>
      <c r="I2731" t="s">
        <v>1382</v>
      </c>
      <c r="J2731">
        <v>2</v>
      </c>
      <c r="K2731" t="s">
        <v>1366</v>
      </c>
      <c r="L2731">
        <v>0</v>
      </c>
      <c r="M2731" t="s">
        <v>14</v>
      </c>
      <c r="N2731" t="s">
        <v>19</v>
      </c>
      <c r="P2731">
        <v>1</v>
      </c>
      <c r="Q2731">
        <v>0</v>
      </c>
      <c r="R2731">
        <v>0</v>
      </c>
      <c r="S2731">
        <v>0</v>
      </c>
      <c r="U2731">
        <v>0</v>
      </c>
      <c r="V2731">
        <v>0</v>
      </c>
      <c r="W2731" t="s">
        <v>20</v>
      </c>
      <c r="Y2731" s="5" t="s">
        <v>1703</v>
      </c>
      <c r="Z2731">
        <v>18</v>
      </c>
      <c r="AA2731">
        <v>81</v>
      </c>
      <c r="AB2731">
        <v>5</v>
      </c>
      <c r="AC2731" t="s">
        <v>20</v>
      </c>
      <c r="AD2731">
        <v>1</v>
      </c>
      <c r="AE2731">
        <v>0</v>
      </c>
      <c r="AF2731">
        <v>1</v>
      </c>
      <c r="AG2731" t="s">
        <v>20</v>
      </c>
      <c r="AH2731">
        <v>0</v>
      </c>
      <c r="AI2731">
        <v>0</v>
      </c>
      <c r="AK2731">
        <v>1</v>
      </c>
      <c r="AL2731">
        <v>0</v>
      </c>
      <c r="AM2731">
        <v>1</v>
      </c>
      <c r="AN2731">
        <v>2</v>
      </c>
      <c r="AO2731">
        <v>0</v>
      </c>
      <c r="AQ2731">
        <v>1</v>
      </c>
      <c r="AR2731">
        <v>2</v>
      </c>
      <c r="AS2731">
        <v>1</v>
      </c>
      <c r="AT2731">
        <v>1</v>
      </c>
      <c r="AU2731">
        <v>2</v>
      </c>
      <c r="AV2731">
        <v>0</v>
      </c>
      <c r="AW2731" t="s">
        <v>1382</v>
      </c>
      <c r="AX2731" t="s">
        <v>1382</v>
      </c>
      <c r="BA2731" s="14" t="s">
        <v>2771</v>
      </c>
      <c r="BB2731" s="6" t="s">
        <v>1510</v>
      </c>
      <c r="BG2731" s="9"/>
      <c r="BI2731" t="s">
        <v>3146</v>
      </c>
    </row>
    <row r="2732" spans="1:65" x14ac:dyDescent="0.25">
      <c r="A2732" s="51" t="s">
        <v>658</v>
      </c>
      <c r="B2732" s="9" t="s">
        <v>787</v>
      </c>
      <c r="C2732" s="9" t="str">
        <f>VLOOKUP(Tabelle1[[#This Row],[bank_name]],list_all_banks!$B$1:$C$691,2,FALSE)</f>
        <v>FR662042449</v>
      </c>
      <c r="D2732" s="6" t="s">
        <v>789</v>
      </c>
      <c r="E2732" s="42" t="str">
        <f t="shared" si="42"/>
        <v>31.12.2016</v>
      </c>
      <c r="F2732" s="9">
        <v>2016</v>
      </c>
      <c r="G2732" s="9">
        <v>1</v>
      </c>
      <c r="H2732" s="9">
        <v>1</v>
      </c>
      <c r="I2732" s="9" t="s">
        <v>1382</v>
      </c>
      <c r="J2732" s="9">
        <v>2</v>
      </c>
      <c r="K2732" s="9" t="s">
        <v>1366</v>
      </c>
      <c r="L2732" s="9">
        <v>0</v>
      </c>
      <c r="M2732" s="9" t="s">
        <v>14</v>
      </c>
      <c r="N2732" s="9" t="s">
        <v>19</v>
      </c>
      <c r="P2732" s="9">
        <v>1</v>
      </c>
      <c r="Q2732" s="9">
        <v>0</v>
      </c>
      <c r="R2732" s="9">
        <v>0</v>
      </c>
      <c r="S2732" s="9">
        <v>0</v>
      </c>
      <c r="U2732" s="9">
        <v>0</v>
      </c>
      <c r="V2732" s="9">
        <v>0</v>
      </c>
      <c r="W2732" s="9" t="s">
        <v>20</v>
      </c>
      <c r="Y2732" s="53" t="s">
        <v>1701</v>
      </c>
      <c r="Z2732" s="9">
        <v>2</v>
      </c>
      <c r="AA2732" s="9">
        <v>14</v>
      </c>
      <c r="AB2732" s="9">
        <v>0</v>
      </c>
      <c r="AC2732" s="9" t="s">
        <v>20</v>
      </c>
      <c r="AD2732" s="9">
        <v>0</v>
      </c>
      <c r="AE2732" s="9">
        <v>0</v>
      </c>
      <c r="AF2732" s="9">
        <v>0</v>
      </c>
      <c r="AG2732" s="9" t="s">
        <v>20</v>
      </c>
      <c r="AH2732" s="9">
        <v>0</v>
      </c>
      <c r="AI2732" s="9">
        <v>0</v>
      </c>
      <c r="AK2732" s="9">
        <v>1</v>
      </c>
      <c r="AL2732" s="9">
        <v>0</v>
      </c>
      <c r="AM2732" s="9">
        <v>1</v>
      </c>
      <c r="AN2732" s="9">
        <v>2</v>
      </c>
      <c r="AO2732" s="9">
        <v>0</v>
      </c>
      <c r="AQ2732" s="9">
        <v>1</v>
      </c>
      <c r="AR2732" s="9">
        <v>2</v>
      </c>
      <c r="AS2732" s="9">
        <v>1</v>
      </c>
      <c r="AT2732" s="9">
        <v>1</v>
      </c>
      <c r="AU2732" s="9">
        <v>2</v>
      </c>
      <c r="AV2732" s="9">
        <v>0</v>
      </c>
      <c r="AW2732" s="9" t="s">
        <v>1382</v>
      </c>
      <c r="AX2732" s="9" t="s">
        <v>1382</v>
      </c>
      <c r="BA2732" s="63" t="s">
        <v>2771</v>
      </c>
      <c r="BB2732" s="6" t="s">
        <v>1510</v>
      </c>
      <c r="BG2732" s="9"/>
      <c r="BI2732" t="s">
        <v>3146</v>
      </c>
    </row>
    <row r="2733" spans="1:65" x14ac:dyDescent="0.25">
      <c r="A2733" s="51" t="s">
        <v>658</v>
      </c>
      <c r="B2733" s="9" t="s">
        <v>787</v>
      </c>
      <c r="C2733" s="9" t="str">
        <f>VLOOKUP(Tabelle1[[#This Row],[bank_name]],list_all_banks!$B$1:$C$691,2,FALSE)</f>
        <v>FR662042449</v>
      </c>
      <c r="D2733" s="6" t="s">
        <v>789</v>
      </c>
      <c r="E2733" s="42" t="str">
        <f t="shared" si="42"/>
        <v>31.12.2016</v>
      </c>
      <c r="F2733" s="9">
        <v>2016</v>
      </c>
      <c r="G2733" s="9">
        <v>1</v>
      </c>
      <c r="H2733" s="9">
        <v>1</v>
      </c>
      <c r="I2733" s="9" t="s">
        <v>1382</v>
      </c>
      <c r="J2733" s="9">
        <v>2</v>
      </c>
      <c r="K2733" s="9" t="s">
        <v>1366</v>
      </c>
      <c r="L2733" s="9">
        <v>0</v>
      </c>
      <c r="M2733" s="9" t="s">
        <v>14</v>
      </c>
      <c r="N2733" s="9" t="s">
        <v>19</v>
      </c>
      <c r="P2733" s="9">
        <v>1</v>
      </c>
      <c r="Q2733" s="9">
        <v>0</v>
      </c>
      <c r="R2733" s="9">
        <v>0</v>
      </c>
      <c r="S2733" s="9">
        <v>0</v>
      </c>
      <c r="U2733" s="9">
        <v>0</v>
      </c>
      <c r="V2733" s="9">
        <v>0</v>
      </c>
      <c r="W2733" s="9" t="s">
        <v>20</v>
      </c>
      <c r="Y2733" s="53" t="s">
        <v>1659</v>
      </c>
      <c r="Z2733" s="9">
        <v>550</v>
      </c>
      <c r="AA2733" s="9">
        <v>1990</v>
      </c>
      <c r="AB2733" s="9">
        <v>174</v>
      </c>
      <c r="AC2733" s="9" t="s">
        <v>20</v>
      </c>
      <c r="AD2733" s="9">
        <v>22</v>
      </c>
      <c r="AE2733" s="9">
        <v>6</v>
      </c>
      <c r="AF2733" s="9">
        <v>28</v>
      </c>
      <c r="AG2733" s="9" t="s">
        <v>20</v>
      </c>
      <c r="AH2733" s="9">
        <v>0</v>
      </c>
      <c r="AI2733" s="9">
        <v>0</v>
      </c>
      <c r="AK2733" s="9">
        <v>1</v>
      </c>
      <c r="AL2733" s="9">
        <v>0</v>
      </c>
      <c r="AM2733" s="9">
        <v>1</v>
      </c>
      <c r="AN2733" s="9">
        <v>2</v>
      </c>
      <c r="AO2733" s="9">
        <v>0</v>
      </c>
      <c r="AQ2733" s="9">
        <v>1</v>
      </c>
      <c r="AR2733" s="9">
        <v>2</v>
      </c>
      <c r="AS2733" s="9">
        <v>1</v>
      </c>
      <c r="AT2733" s="9">
        <v>1</v>
      </c>
      <c r="AU2733" s="9">
        <v>2</v>
      </c>
      <c r="AV2733" s="9">
        <v>0</v>
      </c>
      <c r="AW2733" s="9" t="s">
        <v>1382</v>
      </c>
      <c r="AX2733" s="9" t="s">
        <v>1382</v>
      </c>
      <c r="BA2733" s="63" t="s">
        <v>2771</v>
      </c>
      <c r="BB2733" s="6" t="s">
        <v>1510</v>
      </c>
      <c r="BC2733" s="9"/>
      <c r="BD2733" s="9"/>
      <c r="BE2733" s="9"/>
      <c r="BF2733" s="9"/>
      <c r="BG2733" s="9"/>
      <c r="BI2733" t="s">
        <v>3146</v>
      </c>
      <c r="BJ2733" s="9"/>
      <c r="BK2733" s="9"/>
      <c r="BL2733" s="9"/>
      <c r="BM2733" s="9"/>
    </row>
    <row r="2734" spans="1:65" x14ac:dyDescent="0.25">
      <c r="A2734" s="51" t="s">
        <v>658</v>
      </c>
      <c r="B2734" s="53" t="s">
        <v>787</v>
      </c>
      <c r="C2734" s="53" t="str">
        <f>VLOOKUP(Tabelle1[[#This Row],[bank_name]],list_all_banks!$B$1:$C$691,2,FALSE)</f>
        <v>FR662042449</v>
      </c>
      <c r="D2734" s="10" t="s">
        <v>789</v>
      </c>
      <c r="E2734" s="42" t="str">
        <f t="shared" si="42"/>
        <v>31.12.2016</v>
      </c>
      <c r="F2734" s="53">
        <v>2016</v>
      </c>
      <c r="G2734" s="5">
        <v>1</v>
      </c>
      <c r="H2734" s="5">
        <v>1</v>
      </c>
      <c r="I2734" s="5" t="s">
        <v>1382</v>
      </c>
      <c r="J2734" s="5">
        <v>2</v>
      </c>
      <c r="K2734" s="5" t="s">
        <v>1366</v>
      </c>
      <c r="L2734" s="5">
        <v>0</v>
      </c>
      <c r="M2734" s="5" t="s">
        <v>14</v>
      </c>
      <c r="N2734" s="5" t="s">
        <v>19</v>
      </c>
      <c r="O2734" s="10"/>
      <c r="P2734" s="5">
        <v>1</v>
      </c>
      <c r="Q2734" s="5">
        <v>0</v>
      </c>
      <c r="R2734" s="5">
        <v>0</v>
      </c>
      <c r="S2734" s="5">
        <v>0</v>
      </c>
      <c r="T2734" s="10"/>
      <c r="U2734" s="5">
        <v>0</v>
      </c>
      <c r="V2734" s="5">
        <v>0</v>
      </c>
      <c r="W2734" s="5" t="s">
        <v>20</v>
      </c>
      <c r="X2734" s="10"/>
      <c r="Y2734" s="5" t="s">
        <v>1698</v>
      </c>
      <c r="Z2734" s="5">
        <v>126</v>
      </c>
      <c r="AA2734" s="5">
        <v>426</v>
      </c>
      <c r="AB2734" s="5">
        <v>56</v>
      </c>
      <c r="AC2734" s="5" t="s">
        <v>20</v>
      </c>
      <c r="AD2734" s="5">
        <v>-2</v>
      </c>
      <c r="AE2734" s="5">
        <v>6</v>
      </c>
      <c r="AF2734" s="5">
        <v>4</v>
      </c>
      <c r="AG2734" s="5" t="s">
        <v>20</v>
      </c>
      <c r="AH2734" s="5">
        <v>0</v>
      </c>
      <c r="AI2734" s="5">
        <v>0</v>
      </c>
      <c r="AJ2734" s="10"/>
      <c r="AK2734" s="5">
        <v>1</v>
      </c>
      <c r="AL2734" s="5">
        <v>0</v>
      </c>
      <c r="AM2734" s="5">
        <v>1</v>
      </c>
      <c r="AN2734" s="5">
        <v>2</v>
      </c>
      <c r="AO2734" s="5">
        <v>0</v>
      </c>
      <c r="AP2734" s="10"/>
      <c r="AQ2734" s="5">
        <v>1</v>
      </c>
      <c r="AR2734" s="5">
        <v>2</v>
      </c>
      <c r="AS2734" s="5">
        <v>1</v>
      </c>
      <c r="AT2734" s="5">
        <v>1</v>
      </c>
      <c r="AU2734" s="5">
        <v>2</v>
      </c>
      <c r="AV2734" s="5">
        <v>0</v>
      </c>
      <c r="AW2734" s="5" t="s">
        <v>1382</v>
      </c>
      <c r="AX2734" s="5" t="s">
        <v>1382</v>
      </c>
      <c r="AY2734" s="10"/>
      <c r="AZ2734" s="49"/>
      <c r="BA2734" s="50" t="s">
        <v>2771</v>
      </c>
      <c r="BB2734" s="10" t="s">
        <v>1510</v>
      </c>
      <c r="BG2734" s="9"/>
      <c r="BI2734" t="s">
        <v>3146</v>
      </c>
    </row>
    <row r="2735" spans="1:65" x14ac:dyDescent="0.25">
      <c r="A2735" s="51" t="s">
        <v>658</v>
      </c>
      <c r="B2735" s="53" t="s">
        <v>787</v>
      </c>
      <c r="C2735" s="53" t="str">
        <f>VLOOKUP(Tabelle1[[#This Row],[bank_name]],list_all_banks!$B$1:$C$691,2,FALSE)</f>
        <v>FR662042449</v>
      </c>
      <c r="D2735" s="10" t="s">
        <v>789</v>
      </c>
      <c r="E2735" s="42" t="str">
        <f t="shared" si="42"/>
        <v>31.12.2016</v>
      </c>
      <c r="F2735" s="53">
        <v>2016</v>
      </c>
      <c r="G2735" s="53">
        <v>1</v>
      </c>
      <c r="H2735" s="53">
        <v>1</v>
      </c>
      <c r="I2735" s="53" t="s">
        <v>1382</v>
      </c>
      <c r="J2735" s="53">
        <v>2</v>
      </c>
      <c r="K2735" s="53" t="s">
        <v>1366</v>
      </c>
      <c r="L2735" s="53">
        <v>0</v>
      </c>
      <c r="M2735" s="53" t="s">
        <v>14</v>
      </c>
      <c r="N2735" s="53" t="s">
        <v>19</v>
      </c>
      <c r="O2735" s="10"/>
      <c r="P2735" s="53">
        <v>1</v>
      </c>
      <c r="Q2735" s="53">
        <v>0</v>
      </c>
      <c r="R2735" s="53">
        <v>0</v>
      </c>
      <c r="S2735" s="53">
        <v>0</v>
      </c>
      <c r="T2735" s="10"/>
      <c r="U2735" s="53">
        <v>0</v>
      </c>
      <c r="V2735" s="53">
        <v>0</v>
      </c>
      <c r="W2735" s="53" t="s">
        <v>20</v>
      </c>
      <c r="X2735" s="10"/>
      <c r="Y2735" s="53" t="s">
        <v>1733</v>
      </c>
      <c r="Z2735" s="53">
        <v>23</v>
      </c>
      <c r="AA2735" s="53">
        <v>72</v>
      </c>
      <c r="AB2735" s="53">
        <v>9</v>
      </c>
      <c r="AC2735" s="53" t="s">
        <v>20</v>
      </c>
      <c r="AD2735" s="53">
        <v>6</v>
      </c>
      <c r="AE2735" s="53">
        <v>0</v>
      </c>
      <c r="AF2735" s="53">
        <v>6</v>
      </c>
      <c r="AG2735" s="53" t="s">
        <v>20</v>
      </c>
      <c r="AH2735" s="53">
        <v>0</v>
      </c>
      <c r="AI2735" s="53">
        <v>0</v>
      </c>
      <c r="AJ2735" s="10"/>
      <c r="AK2735" s="53">
        <v>1</v>
      </c>
      <c r="AL2735" s="53">
        <v>0</v>
      </c>
      <c r="AM2735" s="53">
        <v>1</v>
      </c>
      <c r="AN2735" s="53">
        <v>2</v>
      </c>
      <c r="AO2735" s="53">
        <v>0</v>
      </c>
      <c r="AP2735" s="10"/>
      <c r="AQ2735" s="53">
        <v>1</v>
      </c>
      <c r="AR2735" s="53">
        <v>2</v>
      </c>
      <c r="AS2735" s="53">
        <v>1</v>
      </c>
      <c r="AT2735" s="53">
        <v>1</v>
      </c>
      <c r="AU2735" s="53">
        <v>2</v>
      </c>
      <c r="AV2735" s="53">
        <v>0</v>
      </c>
      <c r="AW2735" s="53" t="s">
        <v>1382</v>
      </c>
      <c r="AX2735" s="53" t="s">
        <v>1382</v>
      </c>
      <c r="AY2735" s="10"/>
      <c r="AZ2735" s="49"/>
      <c r="BA2735" s="55" t="s">
        <v>2771</v>
      </c>
      <c r="BB2735" s="10" t="s">
        <v>1510</v>
      </c>
      <c r="BG2735" s="9"/>
      <c r="BI2735" t="s">
        <v>3146</v>
      </c>
    </row>
    <row r="2736" spans="1:65" x14ac:dyDescent="0.25">
      <c r="A2736" s="51" t="s">
        <v>658</v>
      </c>
      <c r="B2736" s="9" t="s">
        <v>787</v>
      </c>
      <c r="C2736" s="9" t="str">
        <f>VLOOKUP(Tabelle1[[#This Row],[bank_name]],list_all_banks!$B$1:$C$691,2,FALSE)</f>
        <v>FR662042449</v>
      </c>
      <c r="D2736" s="6" t="s">
        <v>789</v>
      </c>
      <c r="E2736" s="42" t="str">
        <f t="shared" si="42"/>
        <v>31.12.2016</v>
      </c>
      <c r="F2736" s="9">
        <v>2016</v>
      </c>
      <c r="G2736" s="9">
        <v>1</v>
      </c>
      <c r="H2736" s="9">
        <v>1</v>
      </c>
      <c r="I2736" s="9" t="s">
        <v>1382</v>
      </c>
      <c r="J2736" s="9">
        <v>2</v>
      </c>
      <c r="K2736" s="9" t="s">
        <v>1366</v>
      </c>
      <c r="L2736" s="9">
        <v>0</v>
      </c>
      <c r="M2736" s="9" t="s">
        <v>14</v>
      </c>
      <c r="N2736" s="9" t="s">
        <v>19</v>
      </c>
      <c r="P2736" s="9">
        <v>1</v>
      </c>
      <c r="Q2736" s="9">
        <v>0</v>
      </c>
      <c r="R2736" s="9">
        <v>0</v>
      </c>
      <c r="S2736" s="9">
        <v>0</v>
      </c>
      <c r="U2736" s="9">
        <v>0</v>
      </c>
      <c r="V2736" s="9">
        <v>0</v>
      </c>
      <c r="W2736" s="9" t="s">
        <v>20</v>
      </c>
      <c r="Y2736" s="53" t="s">
        <v>1734</v>
      </c>
      <c r="Z2736" s="9">
        <v>18</v>
      </c>
      <c r="AA2736" s="9">
        <v>69</v>
      </c>
      <c r="AB2736" s="9">
        <v>10</v>
      </c>
      <c r="AC2736" s="9" t="s">
        <v>20</v>
      </c>
      <c r="AD2736" s="9">
        <v>2</v>
      </c>
      <c r="AE2736" s="9">
        <v>0</v>
      </c>
      <c r="AF2736" s="9">
        <v>2</v>
      </c>
      <c r="AG2736" s="9" t="s">
        <v>20</v>
      </c>
      <c r="AH2736" s="9">
        <v>0</v>
      </c>
      <c r="AI2736" s="9">
        <v>0</v>
      </c>
      <c r="AK2736" s="9">
        <v>1</v>
      </c>
      <c r="AL2736" s="9">
        <v>0</v>
      </c>
      <c r="AM2736" s="9">
        <v>1</v>
      </c>
      <c r="AN2736" s="9">
        <v>2</v>
      </c>
      <c r="AO2736" s="9">
        <v>0</v>
      </c>
      <c r="AQ2736" s="9">
        <v>1</v>
      </c>
      <c r="AR2736" s="9">
        <v>2</v>
      </c>
      <c r="AS2736" s="9">
        <v>1</v>
      </c>
      <c r="AT2736" s="9">
        <v>1</v>
      </c>
      <c r="AU2736" s="9">
        <v>2</v>
      </c>
      <c r="AV2736" s="9">
        <v>0</v>
      </c>
      <c r="AW2736" s="9" t="s">
        <v>1382</v>
      </c>
      <c r="AX2736" s="9" t="s">
        <v>1382</v>
      </c>
      <c r="BA2736" s="63" t="s">
        <v>2771</v>
      </c>
      <c r="BB2736" s="6" t="s">
        <v>1510</v>
      </c>
      <c r="BC2736" s="9"/>
      <c r="BD2736" s="9"/>
      <c r="BE2736" s="9"/>
      <c r="BF2736" s="9"/>
      <c r="BG2736" s="9"/>
      <c r="BI2736" t="s">
        <v>3146</v>
      </c>
    </row>
    <row r="2737" spans="1:61" s="44" customFormat="1" ht="15.75" thickBot="1" x14ac:dyDescent="0.3">
      <c r="A2737" s="43" t="s">
        <v>658</v>
      </c>
      <c r="B2737" s="44" t="s">
        <v>787</v>
      </c>
      <c r="C2737" s="44" t="str">
        <f>VLOOKUP(Tabelle1[[#This Row],[bank_name]],list_all_banks!$B$1:$C$691,2,FALSE)</f>
        <v>FR662042449</v>
      </c>
      <c r="D2737" s="45" t="s">
        <v>789</v>
      </c>
      <c r="E2737" s="46" t="str">
        <f t="shared" si="42"/>
        <v>31.12.2016</v>
      </c>
      <c r="F2737" s="44">
        <v>2016</v>
      </c>
      <c r="G2737" s="44">
        <v>1</v>
      </c>
      <c r="H2737" s="44">
        <v>1</v>
      </c>
      <c r="I2737" s="44" t="s">
        <v>1382</v>
      </c>
      <c r="J2737" s="44">
        <v>2</v>
      </c>
      <c r="K2737" s="44" t="s">
        <v>1366</v>
      </c>
      <c r="L2737" s="44">
        <v>0</v>
      </c>
      <c r="M2737" s="44" t="s">
        <v>14</v>
      </c>
      <c r="N2737" s="44" t="s">
        <v>19</v>
      </c>
      <c r="O2737" s="45"/>
      <c r="P2737" s="44">
        <v>1</v>
      </c>
      <c r="Q2737" s="44">
        <v>0</v>
      </c>
      <c r="R2737" s="44">
        <v>0</v>
      </c>
      <c r="S2737" s="44">
        <v>0</v>
      </c>
      <c r="T2737" s="45"/>
      <c r="U2737" s="44">
        <v>0</v>
      </c>
      <c r="V2737" s="44">
        <v>0</v>
      </c>
      <c r="W2737" s="44" t="s">
        <v>20</v>
      </c>
      <c r="X2737" s="45"/>
      <c r="Y2737" s="57" t="s">
        <v>1650</v>
      </c>
      <c r="Z2737" s="44">
        <v>4456</v>
      </c>
      <c r="AA2737" s="44">
        <v>15576</v>
      </c>
      <c r="AB2737" s="44">
        <v>1069</v>
      </c>
      <c r="AC2737" s="44" t="s">
        <v>20</v>
      </c>
      <c r="AD2737" s="44">
        <v>379</v>
      </c>
      <c r="AE2737" s="44">
        <v>-38</v>
      </c>
      <c r="AF2737" s="44">
        <v>341</v>
      </c>
      <c r="AG2737" s="44" t="s">
        <v>20</v>
      </c>
      <c r="AH2737" s="44">
        <v>0</v>
      </c>
      <c r="AI2737" s="44">
        <v>0</v>
      </c>
      <c r="AJ2737" s="45"/>
      <c r="AK2737" s="44">
        <v>1</v>
      </c>
      <c r="AL2737" s="44">
        <v>0</v>
      </c>
      <c r="AM2737" s="44">
        <v>1</v>
      </c>
      <c r="AN2737" s="44">
        <v>2</v>
      </c>
      <c r="AO2737" s="44">
        <v>0</v>
      </c>
      <c r="AP2737" s="45"/>
      <c r="AQ2737" s="44">
        <v>1</v>
      </c>
      <c r="AR2737" s="44">
        <v>2</v>
      </c>
      <c r="AS2737" s="44">
        <v>1</v>
      </c>
      <c r="AT2737" s="44">
        <v>1</v>
      </c>
      <c r="AU2737" s="44">
        <v>2</v>
      </c>
      <c r="AV2737" s="44">
        <v>0</v>
      </c>
      <c r="AW2737" s="44" t="s">
        <v>1382</v>
      </c>
      <c r="AX2737" s="44" t="s">
        <v>1382</v>
      </c>
      <c r="AY2737" s="45"/>
      <c r="AZ2737" s="46"/>
      <c r="BA2737" s="47" t="s">
        <v>2771</v>
      </c>
      <c r="BB2737" s="45" t="s">
        <v>1510</v>
      </c>
      <c r="BH2737" s="45"/>
      <c r="BI2737" t="s">
        <v>3146</v>
      </c>
    </row>
    <row r="2738" spans="1:61" x14ac:dyDescent="0.25">
      <c r="A2738" t="s">
        <v>658</v>
      </c>
      <c r="B2738" t="s">
        <v>790</v>
      </c>
      <c r="C2738" t="str">
        <f>VLOOKUP(Tabelle1[[#This Row],[bank_name]],list_all_banks!$B$1:$C$691,2,FALSE)</f>
        <v>FR682014865</v>
      </c>
      <c r="D2738" s="6" t="s">
        <v>791</v>
      </c>
      <c r="E2738" s="42" t="str">
        <f t="shared" si="42"/>
        <v>31.12.</v>
      </c>
      <c r="BG2738" s="9"/>
    </row>
    <row r="2739" spans="1:61" x14ac:dyDescent="0.25">
      <c r="A2739" t="s">
        <v>658</v>
      </c>
      <c r="B2739" t="s">
        <v>792</v>
      </c>
      <c r="C2739" t="str">
        <f>VLOOKUP(Tabelle1[[#This Row],[bank_name]],list_all_banks!$B$1:$C$691,2,FALSE)</f>
        <v>FR682033261</v>
      </c>
      <c r="D2739" s="6" t="s">
        <v>793</v>
      </c>
      <c r="E2739" s="42" t="str">
        <f t="shared" si="42"/>
        <v>31.12.</v>
      </c>
      <c r="BG2739" s="9"/>
    </row>
    <row r="2740" spans="1:61" x14ac:dyDescent="0.25">
      <c r="A2740" t="s">
        <v>658</v>
      </c>
      <c r="B2740" t="s">
        <v>794</v>
      </c>
      <c r="C2740" t="str">
        <f>VLOOKUP(Tabelle1[[#This Row],[bank_name]],list_all_banks!$B$1:$C$691,2,FALSE)</f>
        <v>FR692029457</v>
      </c>
      <c r="D2740" s="6" t="s">
        <v>795</v>
      </c>
      <c r="E2740" s="42" t="str">
        <f t="shared" si="42"/>
        <v>31.12.</v>
      </c>
      <c r="BG2740" s="9"/>
    </row>
    <row r="2741" spans="1:61" x14ac:dyDescent="0.25">
      <c r="A2741" t="s">
        <v>658</v>
      </c>
      <c r="B2741" t="s">
        <v>796</v>
      </c>
      <c r="C2741" t="str">
        <f>VLOOKUP(Tabelle1[[#This Row],[bank_name]],list_all_banks!$B$1:$C$691,2,FALSE)</f>
        <v>FR702027178</v>
      </c>
      <c r="D2741" s="6" t="s">
        <v>797</v>
      </c>
      <c r="E2741" s="42" t="str">
        <f t="shared" ref="E2741:E2804" si="43">CONCATENATE($E$2,F2741)</f>
        <v>31.12.</v>
      </c>
      <c r="BG2741" s="9"/>
    </row>
    <row r="2742" spans="1:61" x14ac:dyDescent="0.25">
      <c r="A2742" t="s">
        <v>658</v>
      </c>
      <c r="B2742" t="s">
        <v>798</v>
      </c>
      <c r="C2742" t="str">
        <f>VLOOKUP(Tabelle1[[#This Row],[bank_name]],list_all_banks!$B$1:$C$691,2,FALSE)</f>
        <v>FR712048735</v>
      </c>
      <c r="D2742" s="6" t="s">
        <v>799</v>
      </c>
      <c r="E2742" s="42" t="str">
        <f t="shared" si="43"/>
        <v>31.12.</v>
      </c>
      <c r="Y2742" s="9"/>
      <c r="BG2742" s="9"/>
    </row>
    <row r="2743" spans="1:61" s="44" customFormat="1" ht="15.75" thickBot="1" x14ac:dyDescent="0.3">
      <c r="A2743" s="44" t="s">
        <v>658</v>
      </c>
      <c r="B2743" s="44" t="s">
        <v>800</v>
      </c>
      <c r="C2743" s="44" t="str">
        <f>VLOOKUP(Tabelle1[[#This Row],[bank_name]],list_all_banks!$B$1:$C$691,2,FALSE)</f>
        <v>FR754800712</v>
      </c>
      <c r="D2743" s="45" t="s">
        <v>801</v>
      </c>
      <c r="E2743" s="46" t="str">
        <f t="shared" si="43"/>
        <v>31.12.</v>
      </c>
      <c r="O2743" s="45"/>
      <c r="T2743" s="45"/>
      <c r="X2743" s="45"/>
      <c r="AJ2743" s="45"/>
      <c r="AP2743" s="45"/>
      <c r="AY2743" s="45"/>
      <c r="AZ2743" s="46"/>
      <c r="BB2743" s="45"/>
      <c r="BH2743" s="45"/>
      <c r="BI2743" s="9"/>
    </row>
    <row r="2744" spans="1:61" x14ac:dyDescent="0.25">
      <c r="A2744" s="51" t="s">
        <v>658</v>
      </c>
      <c r="B2744" s="52" t="s">
        <v>802</v>
      </c>
      <c r="C2744" s="9" t="str">
        <f>VLOOKUP(Tabelle1[[#This Row],[bank_name]],list_all_banks!$B$1:$C$691,2,FALSE)</f>
        <v>FR775577018</v>
      </c>
      <c r="D2744" s="6" t="s">
        <v>803</v>
      </c>
      <c r="E2744" s="42" t="str">
        <f t="shared" si="43"/>
        <v>31.12.2016</v>
      </c>
      <c r="F2744" s="9">
        <v>2016</v>
      </c>
      <c r="G2744">
        <v>1</v>
      </c>
      <c r="H2744">
        <v>1</v>
      </c>
      <c r="I2744" s="9" t="s">
        <v>1382</v>
      </c>
      <c r="J2744" s="9" t="s">
        <v>1382</v>
      </c>
      <c r="K2744" s="9" t="s">
        <v>658</v>
      </c>
      <c r="L2744" s="9">
        <v>0</v>
      </c>
      <c r="M2744" s="9" t="s">
        <v>14</v>
      </c>
      <c r="N2744" s="9" t="s">
        <v>91</v>
      </c>
      <c r="P2744" s="9">
        <v>1</v>
      </c>
      <c r="Q2744" s="9">
        <v>0</v>
      </c>
      <c r="R2744" s="9">
        <v>0</v>
      </c>
      <c r="S2744" s="9">
        <v>0</v>
      </c>
      <c r="U2744" s="9">
        <v>0</v>
      </c>
      <c r="V2744" s="9">
        <v>0</v>
      </c>
      <c r="W2744" s="9" t="s">
        <v>20</v>
      </c>
      <c r="Y2744" s="9" t="s">
        <v>658</v>
      </c>
      <c r="Z2744" s="9">
        <v>1799304</v>
      </c>
      <c r="AA2744" s="9">
        <v>8600</v>
      </c>
      <c r="AB2744" s="9">
        <v>468089</v>
      </c>
      <c r="AC2744" t="s">
        <v>20</v>
      </c>
      <c r="AD2744" s="9" t="s">
        <v>20</v>
      </c>
      <c r="AE2744" s="9" t="s">
        <v>20</v>
      </c>
      <c r="AF2744" s="9" t="s">
        <v>20</v>
      </c>
      <c r="AG2744" s="9">
        <v>134139</v>
      </c>
      <c r="AH2744" s="9">
        <v>0</v>
      </c>
      <c r="AI2744" s="9">
        <v>0</v>
      </c>
      <c r="AK2744" s="9">
        <v>1</v>
      </c>
      <c r="AL2744" s="9">
        <v>0</v>
      </c>
      <c r="AM2744" s="9">
        <v>1</v>
      </c>
      <c r="AN2744" s="9">
        <v>3</v>
      </c>
      <c r="AO2744" s="9">
        <v>0</v>
      </c>
      <c r="AQ2744" s="9">
        <v>0</v>
      </c>
      <c r="AR2744" s="9" t="s">
        <v>20</v>
      </c>
      <c r="AS2744" s="9" t="s">
        <v>20</v>
      </c>
      <c r="AT2744" s="9">
        <v>0</v>
      </c>
      <c r="AU2744" s="9">
        <v>0</v>
      </c>
      <c r="AV2744" s="9">
        <v>0</v>
      </c>
      <c r="AW2744" s="9"/>
      <c r="AX2744" s="9"/>
      <c r="BA2744" s="63" t="s">
        <v>2525</v>
      </c>
      <c r="BB2744" s="6" t="s">
        <v>1856</v>
      </c>
      <c r="BG2744" s="9"/>
      <c r="BI2744" t="s">
        <v>3146</v>
      </c>
    </row>
    <row r="2745" spans="1:61" x14ac:dyDescent="0.25">
      <c r="A2745" s="23" t="s">
        <v>658</v>
      </c>
      <c r="B2745" s="40" t="s">
        <v>802</v>
      </c>
      <c r="C2745" t="str">
        <f>VLOOKUP(Tabelle1[[#This Row],[bank_name]],list_all_banks!$B$1:$C$691,2,FALSE)</f>
        <v>FR775577018</v>
      </c>
      <c r="D2745" s="6" t="s">
        <v>803</v>
      </c>
      <c r="E2745" s="42" t="str">
        <f t="shared" si="43"/>
        <v>31.12.2016</v>
      </c>
      <c r="F2745" s="9">
        <v>2016</v>
      </c>
      <c r="G2745">
        <v>1</v>
      </c>
      <c r="H2745">
        <v>1</v>
      </c>
      <c r="I2745" s="9" t="s">
        <v>1382</v>
      </c>
      <c r="J2745" s="9" t="s">
        <v>1382</v>
      </c>
      <c r="K2745" s="9" t="s">
        <v>658</v>
      </c>
      <c r="L2745" s="9">
        <v>0</v>
      </c>
      <c r="M2745" s="9" t="s">
        <v>14</v>
      </c>
      <c r="N2745" s="9" t="s">
        <v>91</v>
      </c>
      <c r="P2745" s="9">
        <v>1</v>
      </c>
      <c r="Q2745" s="9">
        <v>0</v>
      </c>
      <c r="R2745" s="9">
        <v>0</v>
      </c>
      <c r="S2745" s="9">
        <v>0</v>
      </c>
      <c r="U2745" s="9">
        <v>0</v>
      </c>
      <c r="V2745" s="9">
        <v>0</v>
      </c>
      <c r="W2745" s="9" t="s">
        <v>20</v>
      </c>
      <c r="Y2745" s="9" t="s">
        <v>239</v>
      </c>
      <c r="Z2745" s="9">
        <v>47227</v>
      </c>
      <c r="AA2745" s="9">
        <v>183</v>
      </c>
      <c r="AB2745" s="9">
        <v>6371</v>
      </c>
      <c r="AC2745" t="s">
        <v>20</v>
      </c>
      <c r="AD2745" s="9" t="s">
        <v>20</v>
      </c>
      <c r="AE2745" s="9" t="s">
        <v>20</v>
      </c>
      <c r="AF2745" s="9" t="s">
        <v>20</v>
      </c>
      <c r="AG2745" s="9">
        <v>3101</v>
      </c>
      <c r="AH2745" s="9">
        <v>0</v>
      </c>
      <c r="AI2745" s="9">
        <v>0</v>
      </c>
      <c r="AK2745" s="9">
        <v>1</v>
      </c>
      <c r="AL2745" s="9">
        <v>0</v>
      </c>
      <c r="AM2745" s="9">
        <v>1</v>
      </c>
      <c r="AN2745" s="9">
        <v>3</v>
      </c>
      <c r="AO2745" s="9">
        <v>0</v>
      </c>
      <c r="AQ2745" s="9">
        <v>0</v>
      </c>
      <c r="AR2745" s="9" t="s">
        <v>20</v>
      </c>
      <c r="AS2745" s="9" t="s">
        <v>20</v>
      </c>
      <c r="AT2745" s="9">
        <v>0</v>
      </c>
      <c r="AU2745" s="9">
        <v>0</v>
      </c>
      <c r="AV2745" s="9">
        <v>0</v>
      </c>
      <c r="AW2745" s="9"/>
      <c r="AX2745" s="9"/>
      <c r="BA2745" s="63" t="s">
        <v>2525</v>
      </c>
      <c r="BB2745" s="6" t="s">
        <v>1856</v>
      </c>
      <c r="BG2745" s="9"/>
      <c r="BI2745" t="s">
        <v>3146</v>
      </c>
    </row>
    <row r="2746" spans="1:61" x14ac:dyDescent="0.25">
      <c r="A2746" s="23" t="s">
        <v>658</v>
      </c>
      <c r="B2746" s="40" t="s">
        <v>802</v>
      </c>
      <c r="C2746" t="str">
        <f>VLOOKUP(Tabelle1[[#This Row],[bank_name]],list_all_banks!$B$1:$C$691,2,FALSE)</f>
        <v>FR775577018</v>
      </c>
      <c r="D2746" s="6" t="s">
        <v>803</v>
      </c>
      <c r="E2746" s="42" t="str">
        <f t="shared" si="43"/>
        <v>31.12.2016</v>
      </c>
      <c r="F2746" s="9">
        <v>2016</v>
      </c>
      <c r="G2746">
        <v>1</v>
      </c>
      <c r="H2746">
        <v>1</v>
      </c>
      <c r="I2746" s="9" t="s">
        <v>1382</v>
      </c>
      <c r="J2746" s="9" t="s">
        <v>1382</v>
      </c>
      <c r="K2746" s="9" t="s">
        <v>658</v>
      </c>
      <c r="L2746" s="9">
        <v>0</v>
      </c>
      <c r="M2746" s="9" t="s">
        <v>14</v>
      </c>
      <c r="N2746" s="9" t="s">
        <v>91</v>
      </c>
      <c r="P2746" s="9">
        <v>1</v>
      </c>
      <c r="Q2746" s="9">
        <v>0</v>
      </c>
      <c r="R2746" s="9">
        <v>0</v>
      </c>
      <c r="S2746" s="9">
        <v>0</v>
      </c>
      <c r="U2746" s="9">
        <v>0</v>
      </c>
      <c r="V2746" s="9">
        <v>0</v>
      </c>
      <c r="W2746" s="9" t="s">
        <v>20</v>
      </c>
      <c r="Y2746" s="9" t="s">
        <v>1170</v>
      </c>
      <c r="Z2746" s="9">
        <v>4590</v>
      </c>
      <c r="AA2746" s="9">
        <v>24</v>
      </c>
      <c r="AB2746" s="9">
        <v>-1010</v>
      </c>
      <c r="AC2746" t="s">
        <v>20</v>
      </c>
      <c r="AD2746" s="9" t="s">
        <v>20</v>
      </c>
      <c r="AE2746" s="9" t="s">
        <v>20</v>
      </c>
      <c r="AF2746" s="9" t="s">
        <v>20</v>
      </c>
      <c r="AG2746" s="9">
        <v>-384</v>
      </c>
      <c r="AH2746" s="9">
        <v>0</v>
      </c>
      <c r="AI2746" s="9">
        <v>0</v>
      </c>
      <c r="AK2746" s="9">
        <v>1</v>
      </c>
      <c r="AL2746" s="9">
        <v>0</v>
      </c>
      <c r="AM2746" s="9">
        <v>1</v>
      </c>
      <c r="AN2746" s="9">
        <v>3</v>
      </c>
      <c r="AO2746" s="9">
        <v>0</v>
      </c>
      <c r="AQ2746" s="9">
        <v>0</v>
      </c>
      <c r="AR2746" s="9" t="s">
        <v>20</v>
      </c>
      <c r="AS2746" s="9" t="s">
        <v>20</v>
      </c>
      <c r="AT2746" s="9">
        <v>0</v>
      </c>
      <c r="AU2746" s="9">
        <v>0</v>
      </c>
      <c r="AV2746" s="9">
        <v>0</v>
      </c>
      <c r="AW2746" s="9"/>
      <c r="AX2746" s="9"/>
      <c r="BA2746" s="63" t="s">
        <v>2525</v>
      </c>
      <c r="BB2746" s="6" t="s">
        <v>1856</v>
      </c>
      <c r="BG2746" s="9"/>
      <c r="BI2746" t="s">
        <v>3146</v>
      </c>
    </row>
    <row r="2747" spans="1:61" s="44" customFormat="1" ht="15.75" thickBot="1" x14ac:dyDescent="0.3">
      <c r="A2747" s="43" t="s">
        <v>658</v>
      </c>
      <c r="B2747" s="48" t="s">
        <v>802</v>
      </c>
      <c r="C2747" s="44" t="str">
        <f>VLOOKUP(Tabelle1[[#This Row],[bank_name]],list_all_banks!$B$1:$C$691,2,FALSE)</f>
        <v>FR775577018</v>
      </c>
      <c r="D2747" s="45" t="s">
        <v>803</v>
      </c>
      <c r="E2747" s="46" t="str">
        <f t="shared" si="43"/>
        <v>31.12.2016</v>
      </c>
      <c r="F2747" s="44">
        <v>2016</v>
      </c>
      <c r="G2747" s="44">
        <v>1</v>
      </c>
      <c r="H2747" s="44">
        <v>1</v>
      </c>
      <c r="I2747" s="44" t="s">
        <v>1382</v>
      </c>
      <c r="J2747" s="44" t="s">
        <v>1382</v>
      </c>
      <c r="K2747" s="44" t="s">
        <v>658</v>
      </c>
      <c r="L2747" s="44">
        <v>0</v>
      </c>
      <c r="M2747" s="44" t="s">
        <v>14</v>
      </c>
      <c r="N2747" s="44" t="s">
        <v>91</v>
      </c>
      <c r="O2747" s="45"/>
      <c r="P2747" s="44">
        <v>1</v>
      </c>
      <c r="Q2747" s="44">
        <v>0</v>
      </c>
      <c r="R2747" s="44">
        <v>0</v>
      </c>
      <c r="S2747" s="44">
        <v>0</v>
      </c>
      <c r="T2747" s="45"/>
      <c r="U2747" s="44">
        <v>0</v>
      </c>
      <c r="V2747" s="44">
        <v>0</v>
      </c>
      <c r="W2747" s="44" t="s">
        <v>20</v>
      </c>
      <c r="X2747" s="45"/>
      <c r="Y2747" s="44" t="s">
        <v>1</v>
      </c>
      <c r="Z2747" s="44">
        <v>0</v>
      </c>
      <c r="AA2747" s="44">
        <v>0</v>
      </c>
      <c r="AB2747" s="44">
        <v>174</v>
      </c>
      <c r="AC2747" s="44" t="s">
        <v>20</v>
      </c>
      <c r="AD2747" s="44" t="s">
        <v>20</v>
      </c>
      <c r="AE2747" s="44" t="s">
        <v>20</v>
      </c>
      <c r="AF2747" s="44" t="s">
        <v>20</v>
      </c>
      <c r="AG2747" s="44">
        <v>0</v>
      </c>
      <c r="AH2747" s="44">
        <v>0</v>
      </c>
      <c r="AI2747" s="44">
        <v>0</v>
      </c>
      <c r="AJ2747" s="45"/>
      <c r="AK2747" s="44">
        <v>1</v>
      </c>
      <c r="AL2747" s="44">
        <v>0</v>
      </c>
      <c r="AM2747" s="44">
        <v>1</v>
      </c>
      <c r="AN2747" s="44">
        <v>3</v>
      </c>
      <c r="AO2747" s="44">
        <v>0</v>
      </c>
      <c r="AP2747" s="45"/>
      <c r="AQ2747" s="44">
        <v>0</v>
      </c>
      <c r="AR2747" s="44" t="s">
        <v>20</v>
      </c>
      <c r="AS2747" s="44" t="s">
        <v>20</v>
      </c>
      <c r="AT2747" s="44">
        <v>0</v>
      </c>
      <c r="AU2747" s="44">
        <v>0</v>
      </c>
      <c r="AV2747" s="44">
        <v>0</v>
      </c>
      <c r="AY2747" s="45"/>
      <c r="AZ2747" s="46"/>
      <c r="BA2747" s="47" t="s">
        <v>2525</v>
      </c>
      <c r="BB2747" s="45" t="s">
        <v>1856</v>
      </c>
      <c r="BH2747" s="45"/>
      <c r="BI2747" t="s">
        <v>3146</v>
      </c>
    </row>
    <row r="2748" spans="1:61" x14ac:dyDescent="0.25">
      <c r="A2748" s="23" t="s">
        <v>658</v>
      </c>
      <c r="B2748" s="40" t="s">
        <v>802</v>
      </c>
      <c r="C2748" t="str">
        <f>VLOOKUP(Tabelle1[[#This Row],[bank_name]],list_all_banks!$B$1:$C$691,2,FALSE)</f>
        <v>FR775577018</v>
      </c>
      <c r="D2748" s="6" t="s">
        <v>803</v>
      </c>
      <c r="E2748" s="42" t="str">
        <f t="shared" si="43"/>
        <v>31.12.2016</v>
      </c>
      <c r="F2748" s="9">
        <v>2016</v>
      </c>
      <c r="G2748">
        <v>1</v>
      </c>
      <c r="H2748">
        <v>1</v>
      </c>
      <c r="I2748" s="9" t="s">
        <v>1382</v>
      </c>
      <c r="J2748" s="9" t="s">
        <v>1382</v>
      </c>
      <c r="K2748" s="9" t="s">
        <v>658</v>
      </c>
      <c r="L2748" s="9">
        <v>0</v>
      </c>
      <c r="M2748" s="9" t="s">
        <v>14</v>
      </c>
      <c r="N2748" s="9" t="s">
        <v>91</v>
      </c>
      <c r="P2748" s="9">
        <v>1</v>
      </c>
      <c r="Q2748" s="9">
        <v>0</v>
      </c>
      <c r="R2748" s="9">
        <v>0</v>
      </c>
      <c r="S2748" s="9">
        <v>0</v>
      </c>
      <c r="U2748" s="9">
        <v>0</v>
      </c>
      <c r="V2748" s="9">
        <v>0</v>
      </c>
      <c r="W2748" s="9" t="s">
        <v>20</v>
      </c>
      <c r="Y2748" s="9" t="s">
        <v>1651</v>
      </c>
      <c r="Z2748" s="9">
        <v>867</v>
      </c>
      <c r="AA2748" s="9">
        <v>8</v>
      </c>
      <c r="AB2748" s="9">
        <v>-400</v>
      </c>
      <c r="AC2748" t="s">
        <v>20</v>
      </c>
      <c r="AD2748" s="9" t="s">
        <v>20</v>
      </c>
      <c r="AE2748" s="9" t="s">
        <v>20</v>
      </c>
      <c r="AF2748" s="9" t="s">
        <v>20</v>
      </c>
      <c r="AG2748" s="9">
        <v>10</v>
      </c>
      <c r="AH2748" s="9">
        <v>0</v>
      </c>
      <c r="AI2748" s="9">
        <v>0</v>
      </c>
      <c r="AK2748" s="9">
        <v>1</v>
      </c>
      <c r="AL2748" s="9">
        <v>0</v>
      </c>
      <c r="AM2748" s="9">
        <v>1</v>
      </c>
      <c r="AN2748" s="9">
        <v>3</v>
      </c>
      <c r="AO2748" s="9">
        <v>0</v>
      </c>
      <c r="AQ2748" s="9">
        <v>0</v>
      </c>
      <c r="AR2748" s="9" t="s">
        <v>20</v>
      </c>
      <c r="AS2748" s="9" t="s">
        <v>20</v>
      </c>
      <c r="AT2748" s="9">
        <v>0</v>
      </c>
      <c r="AU2748" s="9">
        <v>0</v>
      </c>
      <c r="AV2748" s="9">
        <v>0</v>
      </c>
      <c r="AW2748" s="9"/>
      <c r="AX2748" s="9"/>
      <c r="BA2748" s="63" t="s">
        <v>2525</v>
      </c>
      <c r="BB2748" s="6" t="s">
        <v>1856</v>
      </c>
      <c r="BG2748" s="9"/>
      <c r="BI2748" t="s">
        <v>3146</v>
      </c>
    </row>
    <row r="2749" spans="1:61" x14ac:dyDescent="0.25">
      <c r="A2749" s="51" t="s">
        <v>658</v>
      </c>
      <c r="B2749" s="52" t="s">
        <v>802</v>
      </c>
      <c r="C2749" s="9" t="str">
        <f>VLOOKUP(Tabelle1[[#This Row],[bank_name]],list_all_banks!$B$1:$C$691,2,FALSE)</f>
        <v>FR775577018</v>
      </c>
      <c r="D2749" s="6" t="s">
        <v>803</v>
      </c>
      <c r="E2749" s="42" t="str">
        <f t="shared" si="43"/>
        <v>31.12.2016</v>
      </c>
      <c r="F2749" s="9">
        <v>2016</v>
      </c>
      <c r="G2749" s="9">
        <v>1</v>
      </c>
      <c r="H2749" s="9">
        <v>1</v>
      </c>
      <c r="I2749" s="9" t="s">
        <v>1382</v>
      </c>
      <c r="J2749" s="9" t="s">
        <v>1382</v>
      </c>
      <c r="K2749" s="9" t="s">
        <v>658</v>
      </c>
      <c r="L2749" s="9">
        <v>0</v>
      </c>
      <c r="M2749" s="9" t="s">
        <v>14</v>
      </c>
      <c r="N2749" s="9" t="s">
        <v>91</v>
      </c>
      <c r="P2749" s="9">
        <v>1</v>
      </c>
      <c r="Q2749" s="9">
        <v>0</v>
      </c>
      <c r="R2749" s="9">
        <v>0</v>
      </c>
      <c r="S2749" s="9">
        <v>0</v>
      </c>
      <c r="U2749" s="9">
        <v>0</v>
      </c>
      <c r="V2749" s="9">
        <v>0</v>
      </c>
      <c r="W2749" s="9" t="s">
        <v>20</v>
      </c>
      <c r="Y2749" s="9" t="s">
        <v>1678</v>
      </c>
      <c r="Z2749" s="9">
        <v>0</v>
      </c>
      <c r="AA2749" s="9">
        <v>0</v>
      </c>
      <c r="AB2749" s="9">
        <v>-21</v>
      </c>
      <c r="AC2749" s="9" t="s">
        <v>20</v>
      </c>
      <c r="AD2749" s="9" t="s">
        <v>20</v>
      </c>
      <c r="AE2749" s="9" t="s">
        <v>20</v>
      </c>
      <c r="AF2749" s="9" t="s">
        <v>20</v>
      </c>
      <c r="AG2749" s="9">
        <v>0</v>
      </c>
      <c r="AH2749" s="9">
        <v>0</v>
      </c>
      <c r="AI2749" s="9">
        <v>0</v>
      </c>
      <c r="AK2749" s="9">
        <v>1</v>
      </c>
      <c r="AL2749" s="9">
        <v>0</v>
      </c>
      <c r="AM2749" s="9">
        <v>1</v>
      </c>
      <c r="AN2749" s="9">
        <v>3</v>
      </c>
      <c r="AO2749" s="9">
        <v>0</v>
      </c>
      <c r="AQ2749" s="9">
        <v>0</v>
      </c>
      <c r="AR2749" s="9" t="s">
        <v>20</v>
      </c>
      <c r="AS2749" s="9" t="s">
        <v>20</v>
      </c>
      <c r="AT2749" s="9">
        <v>0</v>
      </c>
      <c r="AU2749" s="9">
        <v>0</v>
      </c>
      <c r="AV2749" s="9">
        <v>0</v>
      </c>
      <c r="AW2749" s="9"/>
      <c r="AX2749" s="9"/>
      <c r="BA2749" s="63" t="s">
        <v>2525</v>
      </c>
      <c r="BB2749" s="6" t="s">
        <v>1856</v>
      </c>
      <c r="BC2749" s="9"/>
      <c r="BD2749" s="9"/>
      <c r="BE2749" s="9"/>
      <c r="BF2749" s="9"/>
      <c r="BG2749" s="9"/>
      <c r="BI2749" t="s">
        <v>3146</v>
      </c>
    </row>
    <row r="2750" spans="1:61" x14ac:dyDescent="0.25">
      <c r="A2750" s="23" t="s">
        <v>658</v>
      </c>
      <c r="B2750" s="40" t="s">
        <v>802</v>
      </c>
      <c r="C2750" t="str">
        <f>VLOOKUP(Tabelle1[[#This Row],[bank_name]],list_all_banks!$B$1:$C$691,2,FALSE)</f>
        <v>FR775577018</v>
      </c>
      <c r="D2750" s="6" t="s">
        <v>803</v>
      </c>
      <c r="E2750" s="42" t="str">
        <f t="shared" si="43"/>
        <v>31.12.2014</v>
      </c>
      <c r="F2750">
        <v>2014</v>
      </c>
      <c r="G2750">
        <v>1</v>
      </c>
      <c r="H2750">
        <v>1</v>
      </c>
      <c r="I2750" t="s">
        <v>1382</v>
      </c>
      <c r="J2750">
        <v>1</v>
      </c>
      <c r="K2750" t="s">
        <v>658</v>
      </c>
      <c r="L2750">
        <v>0</v>
      </c>
      <c r="M2750" t="s">
        <v>14</v>
      </c>
      <c r="N2750" t="s">
        <v>91</v>
      </c>
      <c r="P2750">
        <v>0</v>
      </c>
      <c r="Q2750">
        <v>0</v>
      </c>
      <c r="R2750">
        <v>0</v>
      </c>
      <c r="S2750">
        <v>0</v>
      </c>
      <c r="U2750">
        <v>0</v>
      </c>
      <c r="V2750">
        <v>0</v>
      </c>
      <c r="W2750" t="s">
        <v>20</v>
      </c>
      <c r="Y2750" t="s">
        <v>658</v>
      </c>
      <c r="Z2750">
        <v>1693501</v>
      </c>
      <c r="AA2750">
        <v>8369</v>
      </c>
      <c r="AB2750">
        <v>410562</v>
      </c>
      <c r="AC2750" t="s">
        <v>20</v>
      </c>
      <c r="AD2750" t="s">
        <v>20</v>
      </c>
      <c r="AE2750" t="s">
        <v>20</v>
      </c>
      <c r="AF2750" t="s">
        <v>20</v>
      </c>
      <c r="AG2750">
        <v>147109</v>
      </c>
      <c r="AH2750">
        <v>0</v>
      </c>
      <c r="AI2750">
        <v>0</v>
      </c>
      <c r="AK2750">
        <v>1</v>
      </c>
      <c r="AL2750">
        <v>0</v>
      </c>
      <c r="AM2750" s="9">
        <v>1</v>
      </c>
      <c r="AN2750" s="9">
        <v>2</v>
      </c>
      <c r="AO2750">
        <v>0</v>
      </c>
      <c r="AQ2750">
        <v>3</v>
      </c>
      <c r="AR2750" t="s">
        <v>20</v>
      </c>
      <c r="AS2750">
        <v>2</v>
      </c>
      <c r="AT2750">
        <v>5</v>
      </c>
      <c r="AU2750" s="9">
        <v>2</v>
      </c>
      <c r="AV2750">
        <v>0</v>
      </c>
      <c r="AW2750" t="s">
        <v>1382</v>
      </c>
      <c r="AX2750" t="s">
        <v>1382</v>
      </c>
      <c r="AY2750" s="6" t="s">
        <v>1782</v>
      </c>
      <c r="AZ2750" s="114" t="s">
        <v>2255</v>
      </c>
      <c r="BA2750" s="14" t="s">
        <v>2772</v>
      </c>
      <c r="BB2750" s="6" t="s">
        <v>1512</v>
      </c>
      <c r="BG2750" s="9"/>
      <c r="BI2750" t="s">
        <v>3146</v>
      </c>
    </row>
    <row r="2751" spans="1:61" s="44" customFormat="1" ht="15.75" thickBot="1" x14ac:dyDescent="0.3">
      <c r="A2751" s="43" t="s">
        <v>658</v>
      </c>
      <c r="B2751" s="48" t="s">
        <v>802</v>
      </c>
      <c r="C2751" s="44" t="str">
        <f>VLOOKUP(Tabelle1[[#This Row],[bank_name]],list_all_banks!$B$1:$C$691,2,FALSE)</f>
        <v>FR775577018</v>
      </c>
      <c r="D2751" s="45" t="s">
        <v>803</v>
      </c>
      <c r="E2751" s="46" t="str">
        <f t="shared" si="43"/>
        <v>31.12.2014</v>
      </c>
      <c r="F2751" s="44">
        <v>2014</v>
      </c>
      <c r="G2751" s="44">
        <v>1</v>
      </c>
      <c r="H2751" s="44">
        <v>1</v>
      </c>
      <c r="I2751" s="44" t="s">
        <v>1382</v>
      </c>
      <c r="J2751" s="44">
        <v>1</v>
      </c>
      <c r="K2751" s="44" t="s">
        <v>658</v>
      </c>
      <c r="L2751" s="44">
        <v>0</v>
      </c>
      <c r="M2751" s="44" t="s">
        <v>14</v>
      </c>
      <c r="N2751" s="44" t="s">
        <v>91</v>
      </c>
      <c r="O2751" s="45"/>
      <c r="P2751" s="44">
        <v>0</v>
      </c>
      <c r="Q2751" s="44">
        <v>0</v>
      </c>
      <c r="R2751" s="44">
        <v>0</v>
      </c>
      <c r="S2751" s="44">
        <v>0</v>
      </c>
      <c r="T2751" s="45"/>
      <c r="U2751" s="44">
        <v>0</v>
      </c>
      <c r="V2751" s="44">
        <v>0</v>
      </c>
      <c r="W2751" s="44" t="s">
        <v>20</v>
      </c>
      <c r="X2751" s="45"/>
      <c r="Y2751" s="44" t="s">
        <v>239</v>
      </c>
      <c r="Z2751" s="44">
        <v>30163</v>
      </c>
      <c r="AA2751" s="44">
        <v>84</v>
      </c>
      <c r="AB2751" s="44">
        <v>7638</v>
      </c>
      <c r="AC2751" s="44" t="s">
        <v>20</v>
      </c>
      <c r="AD2751" s="44" t="s">
        <v>20</v>
      </c>
      <c r="AE2751" s="44" t="s">
        <v>20</v>
      </c>
      <c r="AF2751" s="44" t="s">
        <v>20</v>
      </c>
      <c r="AG2751" s="44">
        <v>0</v>
      </c>
      <c r="AH2751" s="44">
        <v>0</v>
      </c>
      <c r="AI2751" s="44">
        <v>0</v>
      </c>
      <c r="AJ2751" s="45"/>
      <c r="AK2751" s="44">
        <v>1</v>
      </c>
      <c r="AL2751" s="44">
        <v>0</v>
      </c>
      <c r="AM2751" s="44">
        <v>1</v>
      </c>
      <c r="AN2751" s="44">
        <v>2</v>
      </c>
      <c r="AO2751" s="44">
        <v>0</v>
      </c>
      <c r="AP2751" s="45"/>
      <c r="AQ2751" s="44">
        <v>3</v>
      </c>
      <c r="AR2751" s="44" t="s">
        <v>20</v>
      </c>
      <c r="AS2751" s="44">
        <v>2</v>
      </c>
      <c r="AT2751" s="44">
        <v>5</v>
      </c>
      <c r="AU2751" s="44">
        <v>2</v>
      </c>
      <c r="AV2751" s="44">
        <v>0</v>
      </c>
      <c r="AW2751" s="44" t="s">
        <v>1382</v>
      </c>
      <c r="AX2751" s="44" t="s">
        <v>1382</v>
      </c>
      <c r="AY2751" s="45" t="s">
        <v>1782</v>
      </c>
      <c r="AZ2751" s="185" t="s">
        <v>2814</v>
      </c>
      <c r="BA2751" s="47" t="s">
        <v>2772</v>
      </c>
      <c r="BB2751" s="45" t="s">
        <v>1512</v>
      </c>
      <c r="BH2751" s="45"/>
      <c r="BI2751" t="s">
        <v>3146</v>
      </c>
    </row>
    <row r="2752" spans="1:61" x14ac:dyDescent="0.25">
      <c r="A2752" s="51" t="s">
        <v>658</v>
      </c>
      <c r="B2752" s="52" t="s">
        <v>802</v>
      </c>
      <c r="C2752" s="9" t="str">
        <f>VLOOKUP(Tabelle1[[#This Row],[bank_name]],list_all_banks!$B$1:$C$691,2,FALSE)</f>
        <v>FR775577018</v>
      </c>
      <c r="D2752" s="6" t="s">
        <v>803</v>
      </c>
      <c r="E2752" s="42" t="str">
        <f t="shared" si="43"/>
        <v>31.12.2014</v>
      </c>
      <c r="F2752" s="9">
        <v>2014</v>
      </c>
      <c r="G2752" s="9">
        <v>1</v>
      </c>
      <c r="H2752" s="9">
        <v>1</v>
      </c>
      <c r="I2752" s="9" t="s">
        <v>1382</v>
      </c>
      <c r="J2752" s="9">
        <v>1</v>
      </c>
      <c r="K2752" s="9" t="s">
        <v>658</v>
      </c>
      <c r="L2752" s="9">
        <v>0</v>
      </c>
      <c r="M2752" s="9" t="s">
        <v>14</v>
      </c>
      <c r="N2752" s="9" t="s">
        <v>91</v>
      </c>
      <c r="P2752" s="9">
        <v>0</v>
      </c>
      <c r="Q2752" s="9">
        <v>0</v>
      </c>
      <c r="R2752" s="9">
        <v>0</v>
      </c>
      <c r="S2752" s="9">
        <v>0</v>
      </c>
      <c r="U2752" s="9">
        <v>0</v>
      </c>
      <c r="V2752" s="9">
        <v>0</v>
      </c>
      <c r="W2752" s="9" t="s">
        <v>20</v>
      </c>
      <c r="Y2752" s="9" t="s">
        <v>1170</v>
      </c>
      <c r="Z2752" s="9">
        <v>0</v>
      </c>
      <c r="AA2752" s="9">
        <v>0</v>
      </c>
      <c r="AB2752" s="9">
        <v>0</v>
      </c>
      <c r="AC2752" s="9" t="s">
        <v>20</v>
      </c>
      <c r="AD2752" s="9" t="s">
        <v>20</v>
      </c>
      <c r="AE2752" s="9" t="s">
        <v>20</v>
      </c>
      <c r="AF2752" s="9" t="s">
        <v>20</v>
      </c>
      <c r="AG2752" s="9">
        <v>0</v>
      </c>
      <c r="AH2752" s="9">
        <v>0</v>
      </c>
      <c r="AI2752" s="9">
        <v>0</v>
      </c>
      <c r="AK2752" s="9">
        <v>1</v>
      </c>
      <c r="AL2752" s="9">
        <v>0</v>
      </c>
      <c r="AM2752" s="9">
        <v>1</v>
      </c>
      <c r="AN2752" s="9">
        <v>2</v>
      </c>
      <c r="AO2752" s="9">
        <v>0</v>
      </c>
      <c r="AQ2752" s="9">
        <v>3</v>
      </c>
      <c r="AR2752" s="9" t="s">
        <v>20</v>
      </c>
      <c r="AS2752" s="9">
        <v>2</v>
      </c>
      <c r="AT2752" s="9">
        <v>5</v>
      </c>
      <c r="AU2752" s="9">
        <v>2</v>
      </c>
      <c r="AV2752" s="9">
        <v>0</v>
      </c>
      <c r="AW2752" s="9" t="s">
        <v>1382</v>
      </c>
      <c r="AX2752" s="9" t="s">
        <v>1382</v>
      </c>
      <c r="AY2752" s="6" t="s">
        <v>1782</v>
      </c>
      <c r="AZ2752" s="114" t="s">
        <v>2815</v>
      </c>
      <c r="BA2752" s="63" t="s">
        <v>2772</v>
      </c>
      <c r="BB2752" s="6" t="s">
        <v>1512</v>
      </c>
      <c r="BG2752" s="9"/>
      <c r="BI2752" t="s">
        <v>3146</v>
      </c>
    </row>
    <row r="2753" spans="1:61" ht="21" x14ac:dyDescent="0.25">
      <c r="A2753" s="51" t="s">
        <v>658</v>
      </c>
      <c r="B2753" s="52" t="s">
        <v>802</v>
      </c>
      <c r="C2753" s="9" t="str">
        <f>VLOOKUP(Tabelle1[[#This Row],[bank_name]],list_all_banks!$B$1:$C$691,2,FALSE)</f>
        <v>FR775577018</v>
      </c>
      <c r="D2753" s="6" t="s">
        <v>803</v>
      </c>
      <c r="E2753" s="42" t="str">
        <f t="shared" si="43"/>
        <v>31.12.2014</v>
      </c>
      <c r="F2753" s="9">
        <v>2014</v>
      </c>
      <c r="G2753" s="9">
        <v>1</v>
      </c>
      <c r="H2753" s="9">
        <v>1</v>
      </c>
      <c r="I2753" s="9" t="s">
        <v>1382</v>
      </c>
      <c r="J2753" s="9">
        <v>1</v>
      </c>
      <c r="K2753" s="9" t="s">
        <v>658</v>
      </c>
      <c r="L2753" s="9">
        <v>0</v>
      </c>
      <c r="M2753" s="9" t="s">
        <v>14</v>
      </c>
      <c r="N2753" s="9" t="s">
        <v>91</v>
      </c>
      <c r="P2753" s="9">
        <v>0</v>
      </c>
      <c r="Q2753" s="9">
        <v>0</v>
      </c>
      <c r="R2753" s="9">
        <v>0</v>
      </c>
      <c r="S2753" s="9">
        <v>0</v>
      </c>
      <c r="U2753" s="9">
        <v>0</v>
      </c>
      <c r="V2753" s="9">
        <v>0</v>
      </c>
      <c r="W2753" s="9" t="s">
        <v>20</v>
      </c>
      <c r="Y2753" s="9" t="s">
        <v>1678</v>
      </c>
      <c r="Z2753" s="9">
        <v>0</v>
      </c>
      <c r="AA2753" s="9">
        <v>13</v>
      </c>
      <c r="AB2753" s="9">
        <v>55</v>
      </c>
      <c r="AC2753" s="9" t="s">
        <v>20</v>
      </c>
      <c r="AD2753" s="9" t="s">
        <v>20</v>
      </c>
      <c r="AE2753" s="9" t="s">
        <v>20</v>
      </c>
      <c r="AF2753" s="9" t="s">
        <v>20</v>
      </c>
      <c r="AG2753" s="9">
        <v>0</v>
      </c>
      <c r="AH2753" s="9">
        <v>0</v>
      </c>
      <c r="AI2753" s="9">
        <v>0</v>
      </c>
      <c r="AK2753" s="9">
        <v>1</v>
      </c>
      <c r="AL2753" s="9">
        <v>0</v>
      </c>
      <c r="AM2753" s="9">
        <v>1</v>
      </c>
      <c r="AN2753" s="9">
        <v>2</v>
      </c>
      <c r="AO2753" s="9">
        <v>0</v>
      </c>
      <c r="AQ2753" s="9">
        <v>3</v>
      </c>
      <c r="AR2753" s="9" t="s">
        <v>20</v>
      </c>
      <c r="AS2753" s="9">
        <v>2</v>
      </c>
      <c r="AT2753" s="9">
        <v>5</v>
      </c>
      <c r="AU2753" s="9">
        <v>2</v>
      </c>
      <c r="AV2753" s="9">
        <v>0</v>
      </c>
      <c r="AW2753" s="9" t="s">
        <v>1382</v>
      </c>
      <c r="AX2753" s="9" t="s">
        <v>1382</v>
      </c>
      <c r="AY2753" s="6" t="s">
        <v>1782</v>
      </c>
      <c r="AZ2753" s="190" t="s">
        <v>2816</v>
      </c>
      <c r="BA2753" s="63" t="s">
        <v>2772</v>
      </c>
      <c r="BB2753" s="6" t="s">
        <v>1512</v>
      </c>
      <c r="BC2753" s="9"/>
      <c r="BD2753" s="9"/>
      <c r="BE2753" s="9"/>
      <c r="BF2753" s="9"/>
      <c r="BG2753" s="9"/>
      <c r="BI2753" t="s">
        <v>3146</v>
      </c>
    </row>
    <row r="2754" spans="1:61" x14ac:dyDescent="0.25">
      <c r="A2754" s="23" t="s">
        <v>658</v>
      </c>
      <c r="B2754" s="40" t="s">
        <v>802</v>
      </c>
      <c r="C2754" t="str">
        <f>VLOOKUP(Tabelle1[[#This Row],[bank_name]],list_all_banks!$B$1:$C$691,2,FALSE)</f>
        <v>FR775577018</v>
      </c>
      <c r="D2754" s="6" t="s">
        <v>803</v>
      </c>
      <c r="E2754" s="42" t="str">
        <f t="shared" si="43"/>
        <v>31.12.2015</v>
      </c>
      <c r="F2754">
        <v>2015</v>
      </c>
      <c r="G2754">
        <v>1</v>
      </c>
      <c r="H2754">
        <v>1</v>
      </c>
      <c r="I2754" t="s">
        <v>1382</v>
      </c>
      <c r="J2754">
        <v>2</v>
      </c>
      <c r="K2754" t="s">
        <v>658</v>
      </c>
      <c r="L2754">
        <v>0</v>
      </c>
      <c r="M2754" t="s">
        <v>14</v>
      </c>
      <c r="N2754" t="s">
        <v>91</v>
      </c>
      <c r="P2754">
        <v>0</v>
      </c>
      <c r="Q2754">
        <v>0</v>
      </c>
      <c r="R2754">
        <v>0</v>
      </c>
      <c r="S2754">
        <v>0</v>
      </c>
      <c r="U2754">
        <v>0</v>
      </c>
      <c r="V2754">
        <v>0</v>
      </c>
      <c r="W2754" t="s">
        <v>20</v>
      </c>
      <c r="Y2754" t="s">
        <v>658</v>
      </c>
      <c r="Z2754">
        <v>1742592</v>
      </c>
      <c r="AA2754">
        <v>8390</v>
      </c>
      <c r="AB2754">
        <v>426703</v>
      </c>
      <c r="AC2754" t="s">
        <v>20</v>
      </c>
      <c r="AD2754" t="s">
        <v>20</v>
      </c>
      <c r="AE2754" t="s">
        <v>20</v>
      </c>
      <c r="AF2754" t="s">
        <v>20</v>
      </c>
      <c r="AG2754">
        <v>142214</v>
      </c>
      <c r="AH2754">
        <v>0</v>
      </c>
      <c r="AI2754">
        <v>0</v>
      </c>
      <c r="AK2754">
        <v>1</v>
      </c>
      <c r="AL2754">
        <v>0</v>
      </c>
      <c r="AM2754">
        <v>1</v>
      </c>
      <c r="AN2754">
        <v>2</v>
      </c>
      <c r="AO2754">
        <v>0</v>
      </c>
      <c r="AQ2754">
        <v>3</v>
      </c>
      <c r="AR2754" t="s">
        <v>20</v>
      </c>
      <c r="AS2754">
        <v>2</v>
      </c>
      <c r="AT2754">
        <v>5</v>
      </c>
      <c r="AU2754">
        <v>2</v>
      </c>
      <c r="AV2754">
        <v>0</v>
      </c>
      <c r="AW2754" t="s">
        <v>1382</v>
      </c>
      <c r="AX2754" t="s">
        <v>1382</v>
      </c>
      <c r="AY2754" s="6" t="s">
        <v>1783</v>
      </c>
      <c r="AZ2754" s="42" t="s">
        <v>1886</v>
      </c>
      <c r="BA2754" s="14" t="s">
        <v>2773</v>
      </c>
      <c r="BB2754" s="6" t="s">
        <v>1513</v>
      </c>
      <c r="BG2754" s="9"/>
      <c r="BI2754" t="s">
        <v>3146</v>
      </c>
    </row>
    <row r="2755" spans="1:61" x14ac:dyDescent="0.25">
      <c r="A2755" s="23" t="s">
        <v>658</v>
      </c>
      <c r="B2755" s="40" t="s">
        <v>802</v>
      </c>
      <c r="C2755" t="str">
        <f>VLOOKUP(Tabelle1[[#This Row],[bank_name]],list_all_banks!$B$1:$C$691,2,FALSE)</f>
        <v>FR775577018</v>
      </c>
      <c r="D2755" s="6" t="s">
        <v>803</v>
      </c>
      <c r="E2755" s="42" t="str">
        <f t="shared" si="43"/>
        <v>31.12.2015</v>
      </c>
      <c r="F2755">
        <v>2015</v>
      </c>
      <c r="G2755">
        <v>1</v>
      </c>
      <c r="H2755">
        <v>1</v>
      </c>
      <c r="I2755" t="s">
        <v>1382</v>
      </c>
      <c r="J2755">
        <v>2</v>
      </c>
      <c r="K2755" t="s">
        <v>658</v>
      </c>
      <c r="L2755">
        <v>0</v>
      </c>
      <c r="M2755" t="s">
        <v>14</v>
      </c>
      <c r="N2755" t="s">
        <v>91</v>
      </c>
      <c r="P2755">
        <v>0</v>
      </c>
      <c r="Q2755">
        <v>0</v>
      </c>
      <c r="R2755">
        <v>0</v>
      </c>
      <c r="S2755">
        <v>0</v>
      </c>
      <c r="U2755">
        <v>0</v>
      </c>
      <c r="V2755">
        <v>0</v>
      </c>
      <c r="W2755" t="s">
        <v>20</v>
      </c>
      <c r="Y2755" t="s">
        <v>239</v>
      </c>
      <c r="Z2755">
        <v>36498</v>
      </c>
      <c r="AA2755">
        <v>82</v>
      </c>
      <c r="AB2755">
        <v>16720</v>
      </c>
      <c r="AC2755" t="s">
        <v>20</v>
      </c>
      <c r="AD2755" t="s">
        <v>20</v>
      </c>
      <c r="AE2755" t="s">
        <v>20</v>
      </c>
      <c r="AF2755" t="s">
        <v>20</v>
      </c>
      <c r="AG2755">
        <v>4437</v>
      </c>
      <c r="AH2755">
        <v>0</v>
      </c>
      <c r="AI2755">
        <v>0</v>
      </c>
      <c r="AK2755">
        <v>1</v>
      </c>
      <c r="AL2755">
        <v>0</v>
      </c>
      <c r="AM2755">
        <v>1</v>
      </c>
      <c r="AN2755">
        <v>2</v>
      </c>
      <c r="AO2755">
        <v>0</v>
      </c>
      <c r="AQ2755">
        <v>3</v>
      </c>
      <c r="AR2755" t="s">
        <v>20</v>
      </c>
      <c r="AS2755">
        <v>2</v>
      </c>
      <c r="AT2755">
        <v>5</v>
      </c>
      <c r="AU2755">
        <v>2</v>
      </c>
      <c r="AV2755">
        <v>0</v>
      </c>
      <c r="AW2755" t="s">
        <v>1382</v>
      </c>
      <c r="AX2755" t="s">
        <v>1382</v>
      </c>
      <c r="AY2755" s="6" t="s">
        <v>1783</v>
      </c>
      <c r="AZ2755" s="70" t="s">
        <v>3001</v>
      </c>
      <c r="BA2755" s="14" t="s">
        <v>2773</v>
      </c>
      <c r="BB2755" s="6" t="s">
        <v>1513</v>
      </c>
      <c r="BG2755" s="9"/>
      <c r="BI2755" t="s">
        <v>3146</v>
      </c>
    </row>
    <row r="2756" spans="1:61" x14ac:dyDescent="0.25">
      <c r="A2756" s="51" t="s">
        <v>658</v>
      </c>
      <c r="B2756" s="52" t="s">
        <v>802</v>
      </c>
      <c r="C2756" s="9" t="str">
        <f>VLOOKUP(Tabelle1[[#This Row],[bank_name]],list_all_banks!$B$1:$C$691,2,FALSE)</f>
        <v>FR775577018</v>
      </c>
      <c r="D2756" s="6" t="s">
        <v>803</v>
      </c>
      <c r="E2756" s="42" t="str">
        <f t="shared" si="43"/>
        <v>31.12.2015</v>
      </c>
      <c r="F2756" s="9">
        <v>2015</v>
      </c>
      <c r="G2756" s="9">
        <v>1</v>
      </c>
      <c r="H2756" s="9">
        <v>1</v>
      </c>
      <c r="I2756" s="9" t="s">
        <v>1382</v>
      </c>
      <c r="J2756" s="9">
        <v>2</v>
      </c>
      <c r="K2756" s="9" t="s">
        <v>658</v>
      </c>
      <c r="L2756" s="9">
        <v>0</v>
      </c>
      <c r="M2756" s="9" t="s">
        <v>14</v>
      </c>
      <c r="N2756" s="9" t="s">
        <v>91</v>
      </c>
      <c r="P2756" s="9">
        <v>0</v>
      </c>
      <c r="Q2756" s="9">
        <v>0</v>
      </c>
      <c r="R2756" s="9">
        <v>0</v>
      </c>
      <c r="S2756" s="9">
        <v>0</v>
      </c>
      <c r="U2756" s="9">
        <v>0</v>
      </c>
      <c r="V2756" s="9">
        <v>0</v>
      </c>
      <c r="W2756" s="9" t="s">
        <v>20</v>
      </c>
      <c r="Y2756" s="9" t="s">
        <v>1170</v>
      </c>
      <c r="Z2756" s="9">
        <v>741</v>
      </c>
      <c r="AA2756" s="9">
        <v>7</v>
      </c>
      <c r="AB2756" s="9">
        <v>-368</v>
      </c>
      <c r="AC2756" s="9" t="s">
        <v>20</v>
      </c>
      <c r="AD2756" s="9" t="s">
        <v>20</v>
      </c>
      <c r="AE2756" s="9" t="s">
        <v>20</v>
      </c>
      <c r="AF2756" s="9" t="s">
        <v>20</v>
      </c>
      <c r="AG2756" s="9">
        <v>78</v>
      </c>
      <c r="AH2756" s="9">
        <v>0</v>
      </c>
      <c r="AI2756" s="9">
        <v>0</v>
      </c>
      <c r="AK2756" s="9">
        <v>1</v>
      </c>
      <c r="AL2756" s="9">
        <v>0</v>
      </c>
      <c r="AM2756" s="9">
        <v>1</v>
      </c>
      <c r="AN2756" s="9">
        <v>2</v>
      </c>
      <c r="AO2756" s="9">
        <v>0</v>
      </c>
      <c r="AQ2756" s="9">
        <v>3</v>
      </c>
      <c r="AR2756" s="9" t="s">
        <v>20</v>
      </c>
      <c r="AS2756" s="9">
        <v>2</v>
      </c>
      <c r="AT2756" s="9">
        <v>5</v>
      </c>
      <c r="AU2756" s="9">
        <v>2</v>
      </c>
      <c r="AV2756" s="9">
        <v>0</v>
      </c>
      <c r="AW2756" s="9" t="s">
        <v>1382</v>
      </c>
      <c r="AX2756" s="9" t="s">
        <v>1382</v>
      </c>
      <c r="AY2756" s="6" t="s">
        <v>1783</v>
      </c>
      <c r="AZ2756" s="42" t="s">
        <v>1858</v>
      </c>
      <c r="BA2756" s="63" t="s">
        <v>2773</v>
      </c>
      <c r="BB2756" s="6" t="s">
        <v>1513</v>
      </c>
      <c r="BG2756" s="9"/>
      <c r="BI2756" t="s">
        <v>3146</v>
      </c>
    </row>
    <row r="2757" spans="1:61" s="44" customFormat="1" ht="15.75" thickBot="1" x14ac:dyDescent="0.3">
      <c r="A2757" s="43" t="s">
        <v>658</v>
      </c>
      <c r="B2757" s="48" t="s">
        <v>802</v>
      </c>
      <c r="C2757" s="44" t="str">
        <f>VLOOKUP(Tabelle1[[#This Row],[bank_name]],list_all_banks!$B$1:$C$691,2,FALSE)</f>
        <v>FR775577018</v>
      </c>
      <c r="D2757" s="45" t="s">
        <v>803</v>
      </c>
      <c r="E2757" s="46" t="str">
        <f t="shared" si="43"/>
        <v>31.12.2015</v>
      </c>
      <c r="F2757" s="44">
        <v>2015</v>
      </c>
      <c r="G2757" s="44">
        <v>1</v>
      </c>
      <c r="H2757" s="44">
        <v>1</v>
      </c>
      <c r="I2757" s="44" t="s">
        <v>1382</v>
      </c>
      <c r="J2757" s="44">
        <v>2</v>
      </c>
      <c r="K2757" s="44" t="s">
        <v>658</v>
      </c>
      <c r="L2757" s="44">
        <v>0</v>
      </c>
      <c r="M2757" s="44" t="s">
        <v>14</v>
      </c>
      <c r="N2757" s="44" t="s">
        <v>91</v>
      </c>
      <c r="O2757" s="45"/>
      <c r="P2757" s="44">
        <v>0</v>
      </c>
      <c r="Q2757" s="44">
        <v>0</v>
      </c>
      <c r="R2757" s="44">
        <v>0</v>
      </c>
      <c r="S2757" s="44">
        <v>0</v>
      </c>
      <c r="T2757" s="45"/>
      <c r="U2757" s="44">
        <v>0</v>
      </c>
      <c r="V2757" s="44">
        <v>0</v>
      </c>
      <c r="W2757" s="44" t="s">
        <v>20</v>
      </c>
      <c r="X2757" s="45"/>
      <c r="Y2757" s="44" t="s">
        <v>1678</v>
      </c>
      <c r="Z2757" s="44">
        <v>0</v>
      </c>
      <c r="AA2757" s="44">
        <v>0</v>
      </c>
      <c r="AB2757" s="44">
        <v>-9</v>
      </c>
      <c r="AC2757" s="44" t="s">
        <v>20</v>
      </c>
      <c r="AD2757" s="44" t="s">
        <v>20</v>
      </c>
      <c r="AE2757" s="44" t="s">
        <v>20</v>
      </c>
      <c r="AF2757" s="44" t="s">
        <v>20</v>
      </c>
      <c r="AG2757" s="44">
        <v>0</v>
      </c>
      <c r="AH2757" s="44">
        <v>0</v>
      </c>
      <c r="AI2757" s="44">
        <v>0</v>
      </c>
      <c r="AJ2757" s="45"/>
      <c r="AK2757" s="44">
        <v>1</v>
      </c>
      <c r="AL2757" s="44">
        <v>0</v>
      </c>
      <c r="AM2757" s="44">
        <v>1</v>
      </c>
      <c r="AN2757" s="44">
        <v>2</v>
      </c>
      <c r="AO2757" s="44">
        <v>0</v>
      </c>
      <c r="AP2757" s="45"/>
      <c r="AQ2757" s="44">
        <v>3</v>
      </c>
      <c r="AR2757" s="44" t="s">
        <v>20</v>
      </c>
      <c r="AS2757" s="44">
        <v>2</v>
      </c>
      <c r="AT2757" s="44">
        <v>5</v>
      </c>
      <c r="AU2757" s="44">
        <v>2</v>
      </c>
      <c r="AV2757" s="44">
        <v>0</v>
      </c>
      <c r="AW2757" s="44" t="s">
        <v>1382</v>
      </c>
      <c r="AX2757" s="44" t="s">
        <v>1382</v>
      </c>
      <c r="AY2757" s="45" t="s">
        <v>1783</v>
      </c>
      <c r="AZ2757" s="46"/>
      <c r="BA2757" s="47" t="s">
        <v>2773</v>
      </c>
      <c r="BB2757" s="45" t="s">
        <v>1513</v>
      </c>
      <c r="BH2757" s="45"/>
      <c r="BI2757" t="s">
        <v>3146</v>
      </c>
    </row>
    <row r="2758" spans="1:61" x14ac:dyDescent="0.25">
      <c r="A2758" s="51" t="s">
        <v>658</v>
      </c>
      <c r="B2758" s="9" t="s">
        <v>804</v>
      </c>
      <c r="C2758" s="9" t="str">
        <f>VLOOKUP(Tabelle1[[#This Row],[bank_name]],list_all_banks!$B$1:$C$691,2,FALSE)</f>
        <v>FR775665599</v>
      </c>
      <c r="D2758" s="6" t="s">
        <v>805</v>
      </c>
      <c r="E2758" s="42" t="str">
        <f t="shared" si="43"/>
        <v>31.12.2016</v>
      </c>
      <c r="F2758" s="9">
        <v>2016</v>
      </c>
      <c r="G2758">
        <v>1</v>
      </c>
      <c r="H2758">
        <v>1</v>
      </c>
      <c r="I2758" s="9" t="s">
        <v>1382</v>
      </c>
      <c r="J2758" s="9" t="s">
        <v>1382</v>
      </c>
      <c r="K2758" s="9" t="s">
        <v>658</v>
      </c>
      <c r="L2758" s="9">
        <v>0</v>
      </c>
      <c r="M2758" s="9" t="s">
        <v>14</v>
      </c>
      <c r="N2758" s="9" t="s">
        <v>19</v>
      </c>
      <c r="P2758" s="9">
        <v>1</v>
      </c>
      <c r="Q2758" s="9">
        <v>0</v>
      </c>
      <c r="R2758" s="9">
        <v>0</v>
      </c>
      <c r="S2758" s="9">
        <v>0</v>
      </c>
      <c r="U2758" s="9">
        <v>0</v>
      </c>
      <c r="V2758" s="9">
        <v>0</v>
      </c>
      <c r="W2758" s="9" t="s">
        <v>20</v>
      </c>
      <c r="Y2758" s="9" t="s">
        <v>658</v>
      </c>
      <c r="Z2758" s="9">
        <v>736</v>
      </c>
      <c r="AA2758" s="9">
        <v>2566</v>
      </c>
      <c r="AB2758" s="9">
        <v>248</v>
      </c>
      <c r="AC2758" s="9" t="s">
        <v>20</v>
      </c>
      <c r="AD2758" s="9">
        <v>27</v>
      </c>
      <c r="AE2758" s="9">
        <v>1</v>
      </c>
      <c r="AF2758" s="9">
        <v>28</v>
      </c>
      <c r="AG2758" s="9" t="s">
        <v>20</v>
      </c>
      <c r="AH2758" s="9">
        <v>44</v>
      </c>
      <c r="AI2758" s="9">
        <v>0</v>
      </c>
      <c r="AJ2758" s="6" t="s">
        <v>1784</v>
      </c>
      <c r="AK2758" s="9">
        <v>1</v>
      </c>
      <c r="AL2758" s="9">
        <v>0</v>
      </c>
      <c r="AM2758" s="9">
        <v>1</v>
      </c>
      <c r="AN2758" s="9">
        <v>0</v>
      </c>
      <c r="AO2758" s="9">
        <v>0</v>
      </c>
      <c r="AQ2758" s="9">
        <v>1</v>
      </c>
      <c r="AR2758" s="9">
        <v>1</v>
      </c>
      <c r="AS2758" s="9" t="s">
        <v>1382</v>
      </c>
      <c r="AT2758" s="9">
        <v>1</v>
      </c>
      <c r="AU2758" s="9">
        <v>2</v>
      </c>
      <c r="AV2758" s="9">
        <v>0</v>
      </c>
      <c r="AW2758" s="9"/>
      <c r="AX2758" s="9"/>
      <c r="AZ2758" s="114" t="s">
        <v>1872</v>
      </c>
      <c r="BA2758" s="63" t="s">
        <v>2526</v>
      </c>
      <c r="BB2758" s="6" t="s">
        <v>1855</v>
      </c>
      <c r="BG2758" s="9"/>
      <c r="BI2758" t="s">
        <v>3146</v>
      </c>
    </row>
    <row r="2759" spans="1:61" s="44" customFormat="1" ht="15.75" thickBot="1" x14ac:dyDescent="0.3">
      <c r="A2759" s="43" t="s">
        <v>658</v>
      </c>
      <c r="B2759" s="44" t="s">
        <v>804</v>
      </c>
      <c r="C2759" s="44" t="str">
        <f>VLOOKUP(Tabelle1[[#This Row],[bank_name]],list_all_banks!$B$1:$C$691,2,FALSE)</f>
        <v>FR775665599</v>
      </c>
      <c r="D2759" s="45" t="s">
        <v>805</v>
      </c>
      <c r="E2759" s="46" t="str">
        <f t="shared" si="43"/>
        <v>31.12.2016</v>
      </c>
      <c r="F2759" s="44">
        <v>2016</v>
      </c>
      <c r="G2759" s="44">
        <v>1</v>
      </c>
      <c r="H2759" s="44">
        <v>1</v>
      </c>
      <c r="I2759" s="44" t="s">
        <v>1382</v>
      </c>
      <c r="J2759" s="44" t="s">
        <v>1382</v>
      </c>
      <c r="K2759" s="44" t="s">
        <v>658</v>
      </c>
      <c r="L2759" s="44">
        <v>0</v>
      </c>
      <c r="M2759" s="44" t="s">
        <v>14</v>
      </c>
      <c r="N2759" s="44" t="s">
        <v>19</v>
      </c>
      <c r="O2759" s="45"/>
      <c r="P2759" s="44">
        <v>1</v>
      </c>
      <c r="Q2759" s="44">
        <v>0</v>
      </c>
      <c r="R2759" s="44">
        <v>0</v>
      </c>
      <c r="S2759" s="44">
        <v>0</v>
      </c>
      <c r="T2759" s="45"/>
      <c r="U2759" s="44">
        <v>0</v>
      </c>
      <c r="V2759" s="44">
        <v>0</v>
      </c>
      <c r="W2759" s="44" t="s">
        <v>20</v>
      </c>
      <c r="X2759" s="45"/>
      <c r="Y2759" s="44" t="s">
        <v>1657</v>
      </c>
      <c r="Z2759" s="44">
        <v>0</v>
      </c>
      <c r="AA2759" s="44">
        <v>9</v>
      </c>
      <c r="AB2759" s="44">
        <v>1</v>
      </c>
      <c r="AC2759" s="44" t="s">
        <v>20</v>
      </c>
      <c r="AD2759" s="44">
        <v>0</v>
      </c>
      <c r="AE2759" s="44">
        <v>0</v>
      </c>
      <c r="AF2759" s="44">
        <v>0</v>
      </c>
      <c r="AG2759" s="44" t="s">
        <v>20</v>
      </c>
      <c r="AH2759" s="44">
        <v>0</v>
      </c>
      <c r="AI2759" s="44">
        <v>0</v>
      </c>
      <c r="AJ2759" s="45" t="s">
        <v>1784</v>
      </c>
      <c r="AK2759" s="44">
        <v>1</v>
      </c>
      <c r="AL2759" s="44">
        <v>0</v>
      </c>
      <c r="AM2759" s="44">
        <v>1</v>
      </c>
      <c r="AN2759" s="44">
        <v>0</v>
      </c>
      <c r="AO2759" s="44">
        <v>0</v>
      </c>
      <c r="AP2759" s="45"/>
      <c r="AQ2759" s="44">
        <v>1</v>
      </c>
      <c r="AR2759" s="44">
        <v>1</v>
      </c>
      <c r="AS2759" s="44" t="s">
        <v>1382</v>
      </c>
      <c r="AT2759" s="44">
        <v>1</v>
      </c>
      <c r="AU2759" s="44">
        <v>2</v>
      </c>
      <c r="AV2759" s="44">
        <v>0</v>
      </c>
      <c r="AY2759" s="45"/>
      <c r="AZ2759" s="191" t="s">
        <v>1873</v>
      </c>
      <c r="BA2759" s="47" t="s">
        <v>2526</v>
      </c>
      <c r="BB2759" s="45" t="s">
        <v>1855</v>
      </c>
      <c r="BH2759" s="45"/>
      <c r="BI2759" t="s">
        <v>3146</v>
      </c>
    </row>
    <row r="2760" spans="1:61" x14ac:dyDescent="0.25">
      <c r="A2760" s="23" t="s">
        <v>658</v>
      </c>
      <c r="B2760" t="s">
        <v>804</v>
      </c>
      <c r="C2760" t="str">
        <f>VLOOKUP(Tabelle1[[#This Row],[bank_name]],list_all_banks!$B$1:$C$691,2,FALSE)</f>
        <v>FR775665599</v>
      </c>
      <c r="D2760" s="6" t="s">
        <v>805</v>
      </c>
      <c r="E2760" s="42" t="str">
        <f t="shared" si="43"/>
        <v>31.12.2015</v>
      </c>
      <c r="F2760">
        <v>2015</v>
      </c>
      <c r="G2760">
        <v>1</v>
      </c>
      <c r="H2760">
        <v>1</v>
      </c>
      <c r="I2760" t="s">
        <v>1382</v>
      </c>
      <c r="J2760">
        <v>1</v>
      </c>
      <c r="K2760" t="s">
        <v>658</v>
      </c>
      <c r="L2760">
        <v>0</v>
      </c>
      <c r="M2760" t="s">
        <v>14</v>
      </c>
      <c r="N2760" t="s">
        <v>19</v>
      </c>
      <c r="P2760">
        <v>1</v>
      </c>
      <c r="Q2760">
        <v>0</v>
      </c>
      <c r="R2760">
        <v>0</v>
      </c>
      <c r="S2760">
        <v>0</v>
      </c>
      <c r="U2760">
        <v>0</v>
      </c>
      <c r="V2760">
        <v>0</v>
      </c>
      <c r="W2760" t="s">
        <v>20</v>
      </c>
      <c r="Y2760" t="s">
        <v>658</v>
      </c>
      <c r="Z2760">
        <v>718</v>
      </c>
      <c r="AA2760">
        <v>2477</v>
      </c>
      <c r="AB2760">
        <v>256</v>
      </c>
      <c r="AC2760" t="s">
        <v>20</v>
      </c>
      <c r="AD2760">
        <v>15</v>
      </c>
      <c r="AE2760">
        <v>1</v>
      </c>
      <c r="AF2760">
        <v>16</v>
      </c>
      <c r="AG2760" t="s">
        <v>20</v>
      </c>
      <c r="AH2760">
        <v>57</v>
      </c>
      <c r="AI2760">
        <v>0</v>
      </c>
      <c r="AJ2760" s="6" t="s">
        <v>1784</v>
      </c>
      <c r="AK2760">
        <v>1</v>
      </c>
      <c r="AL2760">
        <v>0</v>
      </c>
      <c r="AM2760" s="9">
        <v>1</v>
      </c>
      <c r="AN2760" s="9">
        <v>0</v>
      </c>
      <c r="AO2760">
        <v>0</v>
      </c>
      <c r="AQ2760">
        <v>1</v>
      </c>
      <c r="AR2760">
        <v>1</v>
      </c>
      <c r="AS2760">
        <v>2</v>
      </c>
      <c r="AT2760">
        <v>1</v>
      </c>
      <c r="AU2760" s="9">
        <v>2</v>
      </c>
      <c r="AV2760">
        <v>0</v>
      </c>
      <c r="AW2760" t="s">
        <v>1382</v>
      </c>
      <c r="AX2760" t="s">
        <v>1382</v>
      </c>
      <c r="BA2760" s="14" t="s">
        <v>2774</v>
      </c>
      <c r="BB2760" s="6" t="s">
        <v>1514</v>
      </c>
      <c r="BG2760" s="9"/>
      <c r="BI2760" t="s">
        <v>3146</v>
      </c>
    </row>
    <row r="2761" spans="1:61" s="44" customFormat="1" ht="15.75" thickBot="1" x14ac:dyDescent="0.3">
      <c r="A2761" s="43" t="s">
        <v>658</v>
      </c>
      <c r="B2761" s="44" t="s">
        <v>804</v>
      </c>
      <c r="C2761" s="44" t="str">
        <f>VLOOKUP(Tabelle1[[#This Row],[bank_name]],list_all_banks!$B$1:$C$691,2,FALSE)</f>
        <v>FR775665599</v>
      </c>
      <c r="D2761" s="45" t="s">
        <v>805</v>
      </c>
      <c r="E2761" s="46" t="str">
        <f t="shared" si="43"/>
        <v>31.12.2015</v>
      </c>
      <c r="F2761" s="44">
        <v>2015</v>
      </c>
      <c r="G2761" s="44">
        <v>1</v>
      </c>
      <c r="H2761" s="44">
        <v>1</v>
      </c>
      <c r="I2761" s="44" t="s">
        <v>1382</v>
      </c>
      <c r="J2761" s="44">
        <v>1</v>
      </c>
      <c r="K2761" s="44" t="s">
        <v>658</v>
      </c>
      <c r="L2761" s="44">
        <v>0</v>
      </c>
      <c r="M2761" s="44" t="s">
        <v>14</v>
      </c>
      <c r="N2761" s="44" t="s">
        <v>19</v>
      </c>
      <c r="O2761" s="45"/>
      <c r="P2761" s="44">
        <v>1</v>
      </c>
      <c r="Q2761" s="44">
        <v>0</v>
      </c>
      <c r="R2761" s="44">
        <v>0</v>
      </c>
      <c r="S2761" s="44">
        <v>0</v>
      </c>
      <c r="T2761" s="45"/>
      <c r="U2761" s="44">
        <v>0</v>
      </c>
      <c r="V2761" s="44">
        <v>0</v>
      </c>
      <c r="W2761" s="44" t="s">
        <v>20</v>
      </c>
      <c r="X2761" s="45"/>
      <c r="Y2761" s="44" t="s">
        <v>1657</v>
      </c>
      <c r="Z2761" s="44">
        <v>0</v>
      </c>
      <c r="AA2761" s="44">
        <v>9</v>
      </c>
      <c r="AB2761" s="44">
        <v>0</v>
      </c>
      <c r="AC2761" s="44" t="s">
        <v>20</v>
      </c>
      <c r="AD2761" s="44">
        <v>0</v>
      </c>
      <c r="AE2761" s="44">
        <v>0</v>
      </c>
      <c r="AF2761" s="44">
        <v>0</v>
      </c>
      <c r="AG2761" s="44" t="s">
        <v>20</v>
      </c>
      <c r="AH2761" s="44">
        <v>0</v>
      </c>
      <c r="AI2761" s="44">
        <v>0</v>
      </c>
      <c r="AJ2761" s="45" t="s">
        <v>1784</v>
      </c>
      <c r="AK2761" s="44">
        <v>1</v>
      </c>
      <c r="AL2761" s="44">
        <v>0</v>
      </c>
      <c r="AM2761" s="44">
        <v>1</v>
      </c>
      <c r="AN2761" s="44">
        <v>0</v>
      </c>
      <c r="AO2761" s="44">
        <v>0</v>
      </c>
      <c r="AP2761" s="45"/>
      <c r="AQ2761" s="44">
        <v>1</v>
      </c>
      <c r="AR2761" s="44">
        <v>1</v>
      </c>
      <c r="AS2761" s="44">
        <v>2</v>
      </c>
      <c r="AT2761" s="44">
        <v>1</v>
      </c>
      <c r="AU2761" s="44">
        <v>2</v>
      </c>
      <c r="AV2761" s="44">
        <v>0</v>
      </c>
      <c r="AW2761" s="44" t="s">
        <v>1382</v>
      </c>
      <c r="AX2761" s="44" t="s">
        <v>1382</v>
      </c>
      <c r="AY2761" s="45"/>
      <c r="AZ2761" s="46"/>
      <c r="BA2761" s="47" t="s">
        <v>2774</v>
      </c>
      <c r="BB2761" s="45" t="s">
        <v>1514</v>
      </c>
      <c r="BH2761" s="45"/>
      <c r="BI2761" t="s">
        <v>3146</v>
      </c>
    </row>
    <row r="2762" spans="1:61" x14ac:dyDescent="0.25">
      <c r="A2762" s="9" t="s">
        <v>658</v>
      </c>
      <c r="B2762" s="9" t="s">
        <v>806</v>
      </c>
      <c r="C2762" s="9" t="str">
        <f>VLOOKUP(Tabelle1[[#This Row],[bank_name]],list_all_banks!$B$1:$C$691,2,FALSE)</f>
        <v>FR775665615</v>
      </c>
      <c r="D2762" s="6" t="s">
        <v>807</v>
      </c>
      <c r="E2762" s="42" t="str">
        <f t="shared" si="43"/>
        <v>31.12.</v>
      </c>
      <c r="F2762" s="9"/>
      <c r="G2762" s="9"/>
      <c r="H2762" s="9"/>
      <c r="I2762" s="9"/>
      <c r="J2762" s="9"/>
      <c r="K2762" s="9"/>
      <c r="L2762" s="9"/>
      <c r="M2762" s="9"/>
      <c r="N2762" s="9"/>
      <c r="P2762" s="9"/>
      <c r="Q2762" s="9"/>
      <c r="R2762" s="9"/>
      <c r="S2762" s="9"/>
      <c r="U2762" s="9"/>
      <c r="V2762" s="9"/>
      <c r="W2762" s="9"/>
      <c r="Y2762" s="9"/>
      <c r="Z2762" s="9"/>
      <c r="AA2762" s="9"/>
      <c r="AB2762" s="9"/>
      <c r="AD2762" s="9"/>
      <c r="AE2762" s="9"/>
      <c r="AF2762" s="9"/>
      <c r="AG2762" s="9"/>
      <c r="AH2762" s="9"/>
      <c r="AK2762" s="9"/>
      <c r="AL2762" s="9"/>
      <c r="AM2762" s="9"/>
      <c r="AN2762" s="9"/>
      <c r="AO2762" s="9"/>
      <c r="AQ2762" s="9"/>
      <c r="AR2762" s="9"/>
      <c r="AS2762" s="9"/>
      <c r="AT2762" s="9"/>
      <c r="AU2762" s="9"/>
      <c r="AV2762" s="9"/>
      <c r="AW2762" s="9"/>
      <c r="AX2762" s="9"/>
      <c r="BA2762" s="9"/>
      <c r="BG2762" s="9"/>
    </row>
    <row r="2763" spans="1:61" x14ac:dyDescent="0.25">
      <c r="A2763" t="s">
        <v>658</v>
      </c>
      <c r="B2763" t="s">
        <v>808</v>
      </c>
      <c r="C2763" t="str">
        <f>VLOOKUP(Tabelle1[[#This Row],[bank_name]],list_all_banks!$B$1:$C$691,2,FALSE)</f>
        <v>FR776916207</v>
      </c>
      <c r="D2763" s="6" t="s">
        <v>809</v>
      </c>
      <c r="E2763" s="42" t="str">
        <f t="shared" si="43"/>
        <v>31.12.</v>
      </c>
      <c r="AC2763" s="9"/>
      <c r="AM2763" s="9"/>
      <c r="AN2763" s="9"/>
      <c r="AU2763" s="9"/>
      <c r="BG2763" s="9"/>
    </row>
    <row r="2764" spans="1:61" s="44" customFormat="1" ht="15.75" thickBot="1" x14ac:dyDescent="0.3">
      <c r="A2764" s="44" t="s">
        <v>658</v>
      </c>
      <c r="B2764" s="44" t="s">
        <v>810</v>
      </c>
      <c r="C2764" s="44" t="str">
        <f>VLOOKUP(Tabelle1[[#This Row],[bank_name]],list_all_banks!$B$1:$C$691,2,FALSE)</f>
        <v>FR776983546</v>
      </c>
      <c r="D2764" s="45" t="s">
        <v>811</v>
      </c>
      <c r="E2764" s="46" t="str">
        <f t="shared" si="43"/>
        <v>31.12.</v>
      </c>
      <c r="O2764" s="45"/>
      <c r="T2764" s="45"/>
      <c r="X2764" s="45"/>
      <c r="AJ2764" s="45"/>
      <c r="AP2764" s="45"/>
      <c r="AY2764" s="45"/>
      <c r="AZ2764" s="46"/>
      <c r="BB2764" s="45"/>
      <c r="BH2764" s="45"/>
      <c r="BI2764" s="9"/>
    </row>
    <row r="2765" spans="1:61" x14ac:dyDescent="0.25">
      <c r="A2765" s="23" t="s">
        <v>658</v>
      </c>
      <c r="B2765" t="s">
        <v>812</v>
      </c>
      <c r="C2765" t="str">
        <f>VLOOKUP(Tabelle1[[#This Row],[bank_name]],list_all_banks!$B$1:$C$691,2,FALSE)</f>
        <v>FR784608416</v>
      </c>
      <c r="D2765" s="6" t="s">
        <v>813</v>
      </c>
      <c r="E2765" s="42" t="str">
        <f t="shared" si="43"/>
        <v>31.12.2014</v>
      </c>
      <c r="F2765">
        <v>2014</v>
      </c>
      <c r="G2765">
        <v>1</v>
      </c>
      <c r="H2765">
        <v>1</v>
      </c>
      <c r="I2765" t="s">
        <v>1382</v>
      </c>
      <c r="J2765">
        <v>1</v>
      </c>
      <c r="K2765" t="s">
        <v>658</v>
      </c>
      <c r="L2765">
        <v>1</v>
      </c>
      <c r="M2765" t="s">
        <v>14</v>
      </c>
      <c r="N2765" t="s">
        <v>19</v>
      </c>
      <c r="P2765">
        <v>1</v>
      </c>
      <c r="Q2765">
        <v>0</v>
      </c>
      <c r="R2765">
        <v>1</v>
      </c>
      <c r="S2765">
        <v>0</v>
      </c>
      <c r="U2765">
        <v>0</v>
      </c>
      <c r="V2765">
        <v>0</v>
      </c>
      <c r="W2765" t="s">
        <v>20</v>
      </c>
      <c r="Y2765" t="s">
        <v>820</v>
      </c>
      <c r="Z2765">
        <v>651</v>
      </c>
      <c r="AA2765">
        <v>819</v>
      </c>
      <c r="AB2765">
        <v>291</v>
      </c>
      <c r="AC2765" t="s">
        <v>20</v>
      </c>
      <c r="AD2765">
        <v>51</v>
      </c>
      <c r="AE2765">
        <v>31</v>
      </c>
      <c r="AF2765" t="s">
        <v>20</v>
      </c>
      <c r="AG2765" t="s">
        <v>20</v>
      </c>
      <c r="AH2765">
        <v>0</v>
      </c>
      <c r="AI2765">
        <v>0</v>
      </c>
      <c r="AK2765">
        <v>1</v>
      </c>
      <c r="AL2765">
        <v>0</v>
      </c>
      <c r="AM2765">
        <v>1</v>
      </c>
      <c r="AN2765">
        <v>2</v>
      </c>
      <c r="AO2765">
        <v>0</v>
      </c>
      <c r="AQ2765">
        <v>1</v>
      </c>
      <c r="AR2765">
        <v>1</v>
      </c>
      <c r="AS2765">
        <v>1</v>
      </c>
      <c r="AT2765">
        <v>2</v>
      </c>
      <c r="AU2765">
        <v>0</v>
      </c>
      <c r="AV2765">
        <v>0</v>
      </c>
      <c r="AW2765" t="s">
        <v>1382</v>
      </c>
      <c r="AX2765" t="s">
        <v>1382</v>
      </c>
      <c r="AZ2765" s="114" t="s">
        <v>2817</v>
      </c>
      <c r="BA2765" s="14" t="s">
        <v>2775</v>
      </c>
      <c r="BB2765" s="6" t="s">
        <v>1515</v>
      </c>
      <c r="BG2765" s="9"/>
      <c r="BI2765" t="s">
        <v>3146</v>
      </c>
    </row>
    <row r="2766" spans="1:61" x14ac:dyDescent="0.25">
      <c r="A2766" s="23" t="s">
        <v>658</v>
      </c>
      <c r="B2766" t="s">
        <v>812</v>
      </c>
      <c r="C2766" t="str">
        <f>VLOOKUP(Tabelle1[[#This Row],[bank_name]],list_all_banks!$B$1:$C$691,2,FALSE)</f>
        <v>FR784608416</v>
      </c>
      <c r="D2766" s="6" t="s">
        <v>813</v>
      </c>
      <c r="E2766" s="42" t="str">
        <f t="shared" si="43"/>
        <v>31.12.2014</v>
      </c>
      <c r="F2766">
        <v>2014</v>
      </c>
      <c r="G2766">
        <v>1</v>
      </c>
      <c r="H2766">
        <v>1</v>
      </c>
      <c r="I2766" t="s">
        <v>1382</v>
      </c>
      <c r="J2766">
        <v>1</v>
      </c>
      <c r="K2766" t="s">
        <v>658</v>
      </c>
      <c r="L2766">
        <v>1</v>
      </c>
      <c r="M2766" t="s">
        <v>14</v>
      </c>
      <c r="N2766" t="s">
        <v>19</v>
      </c>
      <c r="P2766">
        <v>1</v>
      </c>
      <c r="Q2766">
        <v>0</v>
      </c>
      <c r="R2766">
        <v>1</v>
      </c>
      <c r="S2766">
        <v>0</v>
      </c>
      <c r="U2766">
        <v>0</v>
      </c>
      <c r="V2766">
        <v>0</v>
      </c>
      <c r="W2766" t="s">
        <v>20</v>
      </c>
      <c r="Y2766" t="s">
        <v>1656</v>
      </c>
      <c r="Z2766">
        <v>35</v>
      </c>
      <c r="AA2766" t="s">
        <v>20</v>
      </c>
      <c r="AB2766">
        <v>35</v>
      </c>
      <c r="AC2766" t="s">
        <v>20</v>
      </c>
      <c r="AD2766" t="s">
        <v>20</v>
      </c>
      <c r="AE2766" t="s">
        <v>20</v>
      </c>
      <c r="AF2766" t="s">
        <v>20</v>
      </c>
      <c r="AG2766" t="s">
        <v>20</v>
      </c>
      <c r="AH2766">
        <v>0</v>
      </c>
      <c r="AI2766">
        <v>0</v>
      </c>
      <c r="AK2766">
        <v>1</v>
      </c>
      <c r="AL2766">
        <v>0</v>
      </c>
      <c r="AM2766">
        <v>1</v>
      </c>
      <c r="AN2766">
        <v>2</v>
      </c>
      <c r="AO2766">
        <v>0</v>
      </c>
      <c r="AQ2766">
        <v>1</v>
      </c>
      <c r="AR2766">
        <v>1</v>
      </c>
      <c r="AS2766">
        <v>1</v>
      </c>
      <c r="AT2766">
        <v>2</v>
      </c>
      <c r="AU2766">
        <v>0</v>
      </c>
      <c r="AV2766">
        <v>0</v>
      </c>
      <c r="AW2766" t="s">
        <v>1382</v>
      </c>
      <c r="AX2766" t="s">
        <v>1382</v>
      </c>
      <c r="BA2766" s="14" t="s">
        <v>2775</v>
      </c>
      <c r="BB2766" s="6" t="s">
        <v>1515</v>
      </c>
      <c r="BG2766" s="9"/>
      <c r="BI2766" t="s">
        <v>3146</v>
      </c>
    </row>
    <row r="2767" spans="1:61" x14ac:dyDescent="0.25">
      <c r="A2767" s="23" t="s">
        <v>658</v>
      </c>
      <c r="B2767" t="s">
        <v>812</v>
      </c>
      <c r="C2767" t="str">
        <f>VLOOKUP(Tabelle1[[#This Row],[bank_name]],list_all_banks!$B$1:$C$691,2,FALSE)</f>
        <v>FR784608416</v>
      </c>
      <c r="D2767" s="6" t="s">
        <v>813</v>
      </c>
      <c r="E2767" s="42" t="str">
        <f t="shared" si="43"/>
        <v>31.12.2014</v>
      </c>
      <c r="F2767">
        <v>2014</v>
      </c>
      <c r="G2767">
        <v>1</v>
      </c>
      <c r="H2767">
        <v>1</v>
      </c>
      <c r="I2767" t="s">
        <v>1382</v>
      </c>
      <c r="J2767">
        <v>1</v>
      </c>
      <c r="K2767" t="s">
        <v>658</v>
      </c>
      <c r="L2767">
        <v>1</v>
      </c>
      <c r="M2767" t="s">
        <v>14</v>
      </c>
      <c r="N2767" t="s">
        <v>19</v>
      </c>
      <c r="P2767">
        <v>1</v>
      </c>
      <c r="Q2767">
        <v>0</v>
      </c>
      <c r="R2767">
        <v>1</v>
      </c>
      <c r="S2767">
        <v>0</v>
      </c>
      <c r="U2767">
        <v>0</v>
      </c>
      <c r="V2767">
        <v>0</v>
      </c>
      <c r="W2767" t="s">
        <v>20</v>
      </c>
      <c r="Y2767" t="s">
        <v>658</v>
      </c>
      <c r="Z2767">
        <v>21422</v>
      </c>
      <c r="AA2767">
        <v>101715</v>
      </c>
      <c r="AB2767">
        <v>5543</v>
      </c>
      <c r="AC2767" t="s">
        <v>20</v>
      </c>
      <c r="AD2767">
        <v>1514</v>
      </c>
      <c r="AE2767">
        <v>230</v>
      </c>
      <c r="AF2767" t="s">
        <v>20</v>
      </c>
      <c r="AG2767" t="s">
        <v>20</v>
      </c>
      <c r="AH2767">
        <v>0</v>
      </c>
      <c r="AI2767">
        <v>0</v>
      </c>
      <c r="AK2767">
        <v>1</v>
      </c>
      <c r="AL2767">
        <v>0</v>
      </c>
      <c r="AM2767" s="9">
        <v>1</v>
      </c>
      <c r="AN2767" s="9">
        <v>2</v>
      </c>
      <c r="AO2767">
        <v>0</v>
      </c>
      <c r="AQ2767">
        <v>1</v>
      </c>
      <c r="AR2767">
        <v>1</v>
      </c>
      <c r="AS2767">
        <v>1</v>
      </c>
      <c r="AT2767">
        <v>2</v>
      </c>
      <c r="AU2767" s="9">
        <v>0</v>
      </c>
      <c r="AV2767">
        <v>0</v>
      </c>
      <c r="AW2767" t="s">
        <v>1382</v>
      </c>
      <c r="AX2767" t="s">
        <v>1382</v>
      </c>
      <c r="BA2767" s="14" t="s">
        <v>2775</v>
      </c>
      <c r="BB2767" s="6" t="s">
        <v>1515</v>
      </c>
      <c r="BG2767" s="9"/>
      <c r="BI2767" t="s">
        <v>3146</v>
      </c>
    </row>
    <row r="2768" spans="1:61" x14ac:dyDescent="0.25">
      <c r="A2768" s="23" t="s">
        <v>658</v>
      </c>
      <c r="B2768" t="s">
        <v>812</v>
      </c>
      <c r="C2768" t="str">
        <f>VLOOKUP(Tabelle1[[#This Row],[bank_name]],list_all_banks!$B$1:$C$691,2,FALSE)</f>
        <v>FR784608416</v>
      </c>
      <c r="D2768" s="6" t="s">
        <v>813</v>
      </c>
      <c r="E2768" s="42" t="str">
        <f t="shared" si="43"/>
        <v>31.12.2014</v>
      </c>
      <c r="F2768">
        <v>2014</v>
      </c>
      <c r="G2768">
        <v>1</v>
      </c>
      <c r="H2768">
        <v>1</v>
      </c>
      <c r="I2768" t="s">
        <v>1382</v>
      </c>
      <c r="J2768">
        <v>1</v>
      </c>
      <c r="K2768" t="s">
        <v>658</v>
      </c>
      <c r="L2768">
        <v>1</v>
      </c>
      <c r="M2768" t="s">
        <v>14</v>
      </c>
      <c r="N2768" t="s">
        <v>19</v>
      </c>
      <c r="P2768">
        <v>1</v>
      </c>
      <c r="Q2768">
        <v>0</v>
      </c>
      <c r="R2768">
        <v>1</v>
      </c>
      <c r="S2768">
        <v>0</v>
      </c>
      <c r="U2768">
        <v>0</v>
      </c>
      <c r="V2768">
        <v>0</v>
      </c>
      <c r="W2768" t="s">
        <v>20</v>
      </c>
      <c r="Y2768" t="s">
        <v>1785</v>
      </c>
      <c r="Z2768">
        <v>413</v>
      </c>
      <c r="AA2768">
        <v>1835</v>
      </c>
      <c r="AB2768">
        <v>123</v>
      </c>
      <c r="AC2768" t="s">
        <v>20</v>
      </c>
      <c r="AD2768">
        <v>42</v>
      </c>
      <c r="AE2768" t="s">
        <v>20</v>
      </c>
      <c r="AF2768" t="s">
        <v>20</v>
      </c>
      <c r="AG2768" t="s">
        <v>20</v>
      </c>
      <c r="AH2768">
        <v>0</v>
      </c>
      <c r="AI2768">
        <v>0</v>
      </c>
      <c r="AK2768">
        <v>1</v>
      </c>
      <c r="AL2768">
        <v>0</v>
      </c>
      <c r="AM2768">
        <v>1</v>
      </c>
      <c r="AN2768">
        <v>2</v>
      </c>
      <c r="AO2768">
        <v>0</v>
      </c>
      <c r="AQ2768">
        <v>1</v>
      </c>
      <c r="AR2768">
        <v>1</v>
      </c>
      <c r="AS2768">
        <v>1</v>
      </c>
      <c r="AT2768">
        <v>2</v>
      </c>
      <c r="AU2768">
        <v>0</v>
      </c>
      <c r="AV2768">
        <v>0</v>
      </c>
      <c r="AW2768" t="s">
        <v>1382</v>
      </c>
      <c r="AX2768" t="s">
        <v>1382</v>
      </c>
      <c r="BA2768" s="14" t="s">
        <v>2775</v>
      </c>
      <c r="BB2768" s="6" t="s">
        <v>1515</v>
      </c>
      <c r="BG2768" s="9"/>
      <c r="BI2768" t="s">
        <v>3146</v>
      </c>
    </row>
    <row r="2769" spans="1:61" s="44" customFormat="1" ht="15.75" thickBot="1" x14ac:dyDescent="0.3">
      <c r="A2769" s="23" t="s">
        <v>658</v>
      </c>
      <c r="B2769" t="s">
        <v>812</v>
      </c>
      <c r="C2769" t="str">
        <f>VLOOKUP(Tabelle1[[#This Row],[bank_name]],list_all_banks!$B$1:$C$691,2,FALSE)</f>
        <v>FR784608416</v>
      </c>
      <c r="D2769" s="6" t="s">
        <v>813</v>
      </c>
      <c r="E2769" s="42" t="str">
        <f t="shared" si="43"/>
        <v>31.12.2014</v>
      </c>
      <c r="F2769">
        <v>2014</v>
      </c>
      <c r="G2769">
        <v>1</v>
      </c>
      <c r="H2769">
        <v>1</v>
      </c>
      <c r="I2769" t="s">
        <v>1382</v>
      </c>
      <c r="J2769">
        <v>1</v>
      </c>
      <c r="K2769" t="s">
        <v>658</v>
      </c>
      <c r="L2769">
        <v>1</v>
      </c>
      <c r="M2769" t="s">
        <v>14</v>
      </c>
      <c r="N2769" t="s">
        <v>19</v>
      </c>
      <c r="O2769" s="6"/>
      <c r="P2769">
        <v>1</v>
      </c>
      <c r="Q2769">
        <v>0</v>
      </c>
      <c r="R2769">
        <v>1</v>
      </c>
      <c r="S2769">
        <v>0</v>
      </c>
      <c r="T2769" s="6"/>
      <c r="U2769">
        <v>0</v>
      </c>
      <c r="V2769">
        <v>0</v>
      </c>
      <c r="W2769" t="s">
        <v>20</v>
      </c>
      <c r="X2769" s="6"/>
      <c r="Y2769" t="s">
        <v>1</v>
      </c>
      <c r="Z2769">
        <v>299</v>
      </c>
      <c r="AA2769">
        <v>1110</v>
      </c>
      <c r="AB2769">
        <v>71</v>
      </c>
      <c r="AC2769" t="s">
        <v>20</v>
      </c>
      <c r="AD2769">
        <v>22</v>
      </c>
      <c r="AE2769">
        <v>-2</v>
      </c>
      <c r="AF2769" t="s">
        <v>20</v>
      </c>
      <c r="AG2769" t="s">
        <v>20</v>
      </c>
      <c r="AH2769">
        <v>0</v>
      </c>
      <c r="AI2769">
        <v>0</v>
      </c>
      <c r="AJ2769" s="6"/>
      <c r="AK2769">
        <v>1</v>
      </c>
      <c r="AL2769">
        <v>0</v>
      </c>
      <c r="AM2769">
        <v>1</v>
      </c>
      <c r="AN2769">
        <v>2</v>
      </c>
      <c r="AO2769">
        <v>0</v>
      </c>
      <c r="AP2769" s="6"/>
      <c r="AQ2769">
        <v>1</v>
      </c>
      <c r="AR2769">
        <v>1</v>
      </c>
      <c r="AS2769">
        <v>1</v>
      </c>
      <c r="AT2769">
        <v>2</v>
      </c>
      <c r="AU2769">
        <v>0</v>
      </c>
      <c r="AV2769">
        <v>0</v>
      </c>
      <c r="AW2769" t="s">
        <v>1382</v>
      </c>
      <c r="AX2769" t="s">
        <v>1382</v>
      </c>
      <c r="AY2769" s="6"/>
      <c r="AZ2769" s="42"/>
      <c r="BA2769" s="14" t="s">
        <v>2775</v>
      </c>
      <c r="BB2769" s="6" t="s">
        <v>1515</v>
      </c>
      <c r="BH2769" s="45"/>
      <c r="BI2769" t="s">
        <v>3146</v>
      </c>
    </row>
    <row r="2770" spans="1:61" x14ac:dyDescent="0.25">
      <c r="A2770" s="23" t="s">
        <v>658</v>
      </c>
      <c r="B2770" t="s">
        <v>812</v>
      </c>
      <c r="C2770" t="str">
        <f>VLOOKUP(Tabelle1[[#This Row],[bank_name]],list_all_banks!$B$1:$C$691,2,FALSE)</f>
        <v>FR784608416</v>
      </c>
      <c r="D2770" s="6" t="s">
        <v>813</v>
      </c>
      <c r="E2770" s="42" t="str">
        <f t="shared" si="43"/>
        <v>31.12.2014</v>
      </c>
      <c r="F2770">
        <v>2014</v>
      </c>
      <c r="G2770">
        <v>1</v>
      </c>
      <c r="H2770">
        <v>1</v>
      </c>
      <c r="I2770" t="s">
        <v>1382</v>
      </c>
      <c r="J2770">
        <v>1</v>
      </c>
      <c r="K2770" t="s">
        <v>658</v>
      </c>
      <c r="L2770">
        <v>1</v>
      </c>
      <c r="M2770" t="s">
        <v>14</v>
      </c>
      <c r="N2770" t="s">
        <v>19</v>
      </c>
      <c r="P2770">
        <v>1</v>
      </c>
      <c r="Q2770">
        <v>0</v>
      </c>
      <c r="R2770">
        <v>1</v>
      </c>
      <c r="S2770">
        <v>0</v>
      </c>
      <c r="U2770">
        <v>0</v>
      </c>
      <c r="V2770">
        <v>0</v>
      </c>
      <c r="W2770" t="s">
        <v>20</v>
      </c>
      <c r="Y2770" t="s">
        <v>239</v>
      </c>
      <c r="Z2770">
        <v>40</v>
      </c>
      <c r="AA2770">
        <v>111</v>
      </c>
      <c r="AB2770">
        <v>18</v>
      </c>
      <c r="AC2770" t="s">
        <v>20</v>
      </c>
      <c r="AD2770">
        <v>5</v>
      </c>
      <c r="AE2770" t="s">
        <v>20</v>
      </c>
      <c r="AF2770" t="s">
        <v>20</v>
      </c>
      <c r="AG2770" t="s">
        <v>20</v>
      </c>
      <c r="AH2770">
        <v>0</v>
      </c>
      <c r="AI2770">
        <v>0</v>
      </c>
      <c r="AK2770">
        <v>1</v>
      </c>
      <c r="AL2770">
        <v>0</v>
      </c>
      <c r="AM2770">
        <v>1</v>
      </c>
      <c r="AN2770">
        <v>2</v>
      </c>
      <c r="AO2770">
        <v>0</v>
      </c>
      <c r="AQ2770">
        <v>1</v>
      </c>
      <c r="AR2770">
        <v>1</v>
      </c>
      <c r="AS2770">
        <v>1</v>
      </c>
      <c r="AT2770">
        <v>2</v>
      </c>
      <c r="AU2770">
        <v>0</v>
      </c>
      <c r="AV2770">
        <v>0</v>
      </c>
      <c r="AW2770" t="s">
        <v>1382</v>
      </c>
      <c r="AX2770" t="s">
        <v>1382</v>
      </c>
      <c r="BA2770" s="14" t="s">
        <v>2775</v>
      </c>
      <c r="BB2770" s="6" t="s">
        <v>1515</v>
      </c>
      <c r="BG2770" s="9"/>
      <c r="BI2770" t="s">
        <v>3146</v>
      </c>
    </row>
    <row r="2771" spans="1:61" x14ac:dyDescent="0.25">
      <c r="A2771" s="23" t="s">
        <v>658</v>
      </c>
      <c r="B2771" t="s">
        <v>812</v>
      </c>
      <c r="C2771" t="str">
        <f>VLOOKUP(Tabelle1[[#This Row],[bank_name]],list_all_banks!$B$1:$C$691,2,FALSE)</f>
        <v>FR784608416</v>
      </c>
      <c r="D2771" s="6" t="s">
        <v>813</v>
      </c>
      <c r="E2771" s="42" t="str">
        <f t="shared" si="43"/>
        <v>31.12.2014</v>
      </c>
      <c r="F2771">
        <v>2014</v>
      </c>
      <c r="G2771">
        <v>1</v>
      </c>
      <c r="H2771">
        <v>1</v>
      </c>
      <c r="I2771" t="s">
        <v>1382</v>
      </c>
      <c r="J2771">
        <v>1</v>
      </c>
      <c r="K2771" t="s">
        <v>658</v>
      </c>
      <c r="L2771">
        <v>1</v>
      </c>
      <c r="M2771" t="s">
        <v>14</v>
      </c>
      <c r="N2771" t="s">
        <v>19</v>
      </c>
      <c r="P2771">
        <v>1</v>
      </c>
      <c r="Q2771">
        <v>0</v>
      </c>
      <c r="R2771">
        <v>1</v>
      </c>
      <c r="S2771">
        <v>0</v>
      </c>
      <c r="U2771">
        <v>0</v>
      </c>
      <c r="V2771">
        <v>0</v>
      </c>
      <c r="W2771" t="s">
        <v>20</v>
      </c>
      <c r="Y2771" t="s">
        <v>493</v>
      </c>
      <c r="Z2771">
        <v>237</v>
      </c>
      <c r="AA2771">
        <v>531</v>
      </c>
      <c r="AB2771">
        <v>109</v>
      </c>
      <c r="AC2771" t="s">
        <v>20</v>
      </c>
      <c r="AD2771">
        <v>37</v>
      </c>
      <c r="AE2771">
        <v>3</v>
      </c>
      <c r="AF2771" t="s">
        <v>20</v>
      </c>
      <c r="AG2771" t="s">
        <v>20</v>
      </c>
      <c r="AH2771">
        <v>0</v>
      </c>
      <c r="AI2771">
        <v>0</v>
      </c>
      <c r="AK2771">
        <v>1</v>
      </c>
      <c r="AL2771">
        <v>0</v>
      </c>
      <c r="AM2771">
        <v>1</v>
      </c>
      <c r="AN2771">
        <v>2</v>
      </c>
      <c r="AO2771">
        <v>0</v>
      </c>
      <c r="AQ2771">
        <v>1</v>
      </c>
      <c r="AR2771">
        <v>1</v>
      </c>
      <c r="AS2771">
        <v>1</v>
      </c>
      <c r="AT2771">
        <v>2</v>
      </c>
      <c r="AU2771">
        <v>0</v>
      </c>
      <c r="AV2771">
        <v>0</v>
      </c>
      <c r="AW2771" t="s">
        <v>1382</v>
      </c>
      <c r="AX2771" t="s">
        <v>1382</v>
      </c>
      <c r="BA2771" s="14" t="s">
        <v>2775</v>
      </c>
      <c r="BB2771" s="6" t="s">
        <v>1515</v>
      </c>
      <c r="BG2771" s="9"/>
      <c r="BI2771" t="s">
        <v>3146</v>
      </c>
    </row>
    <row r="2772" spans="1:61" x14ac:dyDescent="0.25">
      <c r="A2772" s="23" t="s">
        <v>658</v>
      </c>
      <c r="B2772" t="s">
        <v>812</v>
      </c>
      <c r="C2772" t="str">
        <f>VLOOKUP(Tabelle1[[#This Row],[bank_name]],list_all_banks!$B$1:$C$691,2,FALSE)</f>
        <v>FR784608416</v>
      </c>
      <c r="D2772" s="6" t="s">
        <v>813</v>
      </c>
      <c r="E2772" s="42" t="str">
        <f t="shared" si="43"/>
        <v>31.12.2014</v>
      </c>
      <c r="F2772">
        <v>2014</v>
      </c>
      <c r="G2772">
        <v>1</v>
      </c>
      <c r="H2772">
        <v>1</v>
      </c>
      <c r="I2772" t="s">
        <v>1382</v>
      </c>
      <c r="J2772">
        <v>1</v>
      </c>
      <c r="K2772" t="s">
        <v>658</v>
      </c>
      <c r="L2772">
        <v>1</v>
      </c>
      <c r="M2772" t="s">
        <v>14</v>
      </c>
      <c r="N2772" t="s">
        <v>19</v>
      </c>
      <c r="P2772">
        <v>1</v>
      </c>
      <c r="Q2772">
        <v>0</v>
      </c>
      <c r="R2772">
        <v>1</v>
      </c>
      <c r="S2772">
        <v>0</v>
      </c>
      <c r="U2772">
        <v>0</v>
      </c>
      <c r="V2772">
        <v>0</v>
      </c>
      <c r="W2772" t="s">
        <v>20</v>
      </c>
      <c r="Y2772" t="s">
        <v>641</v>
      </c>
      <c r="Z2772">
        <v>12</v>
      </c>
      <c r="AA2772">
        <v>11</v>
      </c>
      <c r="AB2772">
        <v>9</v>
      </c>
      <c r="AC2772" t="s">
        <v>20</v>
      </c>
      <c r="AD2772">
        <v>2</v>
      </c>
      <c r="AE2772">
        <v>-1</v>
      </c>
      <c r="AF2772" t="s">
        <v>20</v>
      </c>
      <c r="AG2772" t="s">
        <v>20</v>
      </c>
      <c r="AH2772">
        <v>0</v>
      </c>
      <c r="AI2772">
        <v>0</v>
      </c>
      <c r="AK2772">
        <v>1</v>
      </c>
      <c r="AL2772">
        <v>0</v>
      </c>
      <c r="AM2772">
        <v>1</v>
      </c>
      <c r="AN2772">
        <v>2</v>
      </c>
      <c r="AO2772">
        <v>0</v>
      </c>
      <c r="AQ2772">
        <v>1</v>
      </c>
      <c r="AR2772">
        <v>1</v>
      </c>
      <c r="AS2772">
        <v>1</v>
      </c>
      <c r="AT2772">
        <v>2</v>
      </c>
      <c r="AU2772">
        <v>0</v>
      </c>
      <c r="AV2772">
        <v>0</v>
      </c>
      <c r="AW2772" t="s">
        <v>1382</v>
      </c>
      <c r="AX2772" t="s">
        <v>1382</v>
      </c>
      <c r="BA2772" s="14" t="s">
        <v>2775</v>
      </c>
      <c r="BB2772" s="6" t="s">
        <v>1515</v>
      </c>
      <c r="BG2772" s="9"/>
      <c r="BI2772" t="s">
        <v>3146</v>
      </c>
    </row>
    <row r="2773" spans="1:61" x14ac:dyDescent="0.25">
      <c r="A2773" s="23" t="s">
        <v>658</v>
      </c>
      <c r="B2773" t="s">
        <v>812</v>
      </c>
      <c r="C2773" t="str">
        <f>VLOOKUP(Tabelle1[[#This Row],[bank_name]],list_all_banks!$B$1:$C$691,2,FALSE)</f>
        <v>FR784608416</v>
      </c>
      <c r="D2773" s="6" t="s">
        <v>813</v>
      </c>
      <c r="E2773" s="42" t="str">
        <f t="shared" si="43"/>
        <v>31.12.2014</v>
      </c>
      <c r="F2773">
        <v>2014</v>
      </c>
      <c r="G2773">
        <v>1</v>
      </c>
      <c r="H2773">
        <v>1</v>
      </c>
      <c r="I2773" t="s">
        <v>1382</v>
      </c>
      <c r="J2773">
        <v>1</v>
      </c>
      <c r="K2773" t="s">
        <v>658</v>
      </c>
      <c r="L2773">
        <v>1</v>
      </c>
      <c r="M2773" t="s">
        <v>14</v>
      </c>
      <c r="N2773" t="s">
        <v>19</v>
      </c>
      <c r="P2773">
        <v>1</v>
      </c>
      <c r="Q2773">
        <v>0</v>
      </c>
      <c r="R2773">
        <v>1</v>
      </c>
      <c r="S2773">
        <v>0</v>
      </c>
      <c r="U2773">
        <v>0</v>
      </c>
      <c r="V2773">
        <v>0</v>
      </c>
      <c r="W2773" t="s">
        <v>20</v>
      </c>
      <c r="Y2773" t="s">
        <v>965</v>
      </c>
      <c r="Z2773">
        <v>18</v>
      </c>
      <c r="AA2773">
        <v>132</v>
      </c>
      <c r="AB2773">
        <v>-3</v>
      </c>
      <c r="AC2773" t="s">
        <v>20</v>
      </c>
      <c r="AD2773">
        <v>3</v>
      </c>
      <c r="AE2773">
        <v>14</v>
      </c>
      <c r="AF2773" t="s">
        <v>20</v>
      </c>
      <c r="AG2773" t="s">
        <v>20</v>
      </c>
      <c r="AH2773">
        <v>0</v>
      </c>
      <c r="AI2773">
        <v>0</v>
      </c>
      <c r="AK2773">
        <v>1</v>
      </c>
      <c r="AL2773">
        <v>0</v>
      </c>
      <c r="AM2773">
        <v>1</v>
      </c>
      <c r="AN2773">
        <v>2</v>
      </c>
      <c r="AO2773">
        <v>0</v>
      </c>
      <c r="AQ2773">
        <v>1</v>
      </c>
      <c r="AR2773">
        <v>1</v>
      </c>
      <c r="AS2773">
        <v>1</v>
      </c>
      <c r="AT2773">
        <v>2</v>
      </c>
      <c r="AU2773">
        <v>0</v>
      </c>
      <c r="AV2773">
        <v>0</v>
      </c>
      <c r="AW2773" t="s">
        <v>1382</v>
      </c>
      <c r="AX2773" t="s">
        <v>1382</v>
      </c>
      <c r="BA2773" s="14" t="s">
        <v>2775</v>
      </c>
      <c r="BB2773" s="6" t="s">
        <v>1515</v>
      </c>
      <c r="BG2773" s="9"/>
      <c r="BI2773" t="s">
        <v>3146</v>
      </c>
    </row>
    <row r="2774" spans="1:61" x14ac:dyDescent="0.25">
      <c r="A2774" s="23" t="s">
        <v>658</v>
      </c>
      <c r="B2774" t="s">
        <v>812</v>
      </c>
      <c r="C2774" t="str">
        <f>VLOOKUP(Tabelle1[[#This Row],[bank_name]],list_all_banks!$B$1:$C$691,2,FALSE)</f>
        <v>FR784608416</v>
      </c>
      <c r="D2774" s="6" t="s">
        <v>813</v>
      </c>
      <c r="E2774" s="42" t="str">
        <f t="shared" si="43"/>
        <v>31.12.2014</v>
      </c>
      <c r="F2774">
        <v>2014</v>
      </c>
      <c r="G2774">
        <v>1</v>
      </c>
      <c r="H2774">
        <v>1</v>
      </c>
      <c r="I2774" t="s">
        <v>1382</v>
      </c>
      <c r="J2774">
        <v>1</v>
      </c>
      <c r="K2774" t="s">
        <v>658</v>
      </c>
      <c r="L2774">
        <v>1</v>
      </c>
      <c r="M2774" t="s">
        <v>14</v>
      </c>
      <c r="N2774" t="s">
        <v>19</v>
      </c>
      <c r="P2774">
        <v>1</v>
      </c>
      <c r="Q2774">
        <v>0</v>
      </c>
      <c r="R2774">
        <v>1</v>
      </c>
      <c r="S2774">
        <v>0</v>
      </c>
      <c r="U2774">
        <v>0</v>
      </c>
      <c r="V2774">
        <v>0</v>
      </c>
      <c r="W2774" t="s">
        <v>20</v>
      </c>
      <c r="Y2774" t="s">
        <v>1001</v>
      </c>
      <c r="Z2774">
        <v>132</v>
      </c>
      <c r="AA2774">
        <v>161</v>
      </c>
      <c r="AB2774">
        <v>96</v>
      </c>
      <c r="AC2774" t="s">
        <v>20</v>
      </c>
      <c r="AD2774">
        <v>5</v>
      </c>
      <c r="AE2774">
        <v>-1</v>
      </c>
      <c r="AF2774" t="s">
        <v>20</v>
      </c>
      <c r="AG2774" t="s">
        <v>20</v>
      </c>
      <c r="AH2774">
        <v>0</v>
      </c>
      <c r="AI2774">
        <v>0</v>
      </c>
      <c r="AK2774">
        <v>1</v>
      </c>
      <c r="AL2774">
        <v>0</v>
      </c>
      <c r="AM2774">
        <v>1</v>
      </c>
      <c r="AN2774">
        <v>2</v>
      </c>
      <c r="AO2774">
        <v>0</v>
      </c>
      <c r="AQ2774">
        <v>1</v>
      </c>
      <c r="AR2774">
        <v>1</v>
      </c>
      <c r="AS2774">
        <v>1</v>
      </c>
      <c r="AT2774">
        <v>2</v>
      </c>
      <c r="AU2774">
        <v>0</v>
      </c>
      <c r="AV2774">
        <v>0</v>
      </c>
      <c r="AW2774" t="s">
        <v>1382</v>
      </c>
      <c r="AX2774" t="s">
        <v>1382</v>
      </c>
      <c r="BA2774" s="14" t="s">
        <v>2775</v>
      </c>
      <c r="BB2774" s="6" t="s">
        <v>1515</v>
      </c>
      <c r="BG2774" s="9"/>
      <c r="BI2774" t="s">
        <v>3146</v>
      </c>
    </row>
    <row r="2775" spans="1:61" x14ac:dyDescent="0.25">
      <c r="A2775" s="23" t="s">
        <v>658</v>
      </c>
      <c r="B2775" t="s">
        <v>812</v>
      </c>
      <c r="C2775" t="str">
        <f>VLOOKUP(Tabelle1[[#This Row],[bank_name]],list_all_banks!$B$1:$C$691,2,FALSE)</f>
        <v>FR784608416</v>
      </c>
      <c r="D2775" s="6" t="s">
        <v>813</v>
      </c>
      <c r="E2775" s="42" t="str">
        <f t="shared" si="43"/>
        <v>31.12.2014</v>
      </c>
      <c r="F2775">
        <v>2014</v>
      </c>
      <c r="G2775">
        <v>1</v>
      </c>
      <c r="H2775">
        <v>1</v>
      </c>
      <c r="I2775" t="s">
        <v>1382</v>
      </c>
      <c r="J2775">
        <v>1</v>
      </c>
      <c r="K2775" t="s">
        <v>658</v>
      </c>
      <c r="L2775">
        <v>1</v>
      </c>
      <c r="M2775" t="s">
        <v>14</v>
      </c>
      <c r="N2775" t="s">
        <v>19</v>
      </c>
      <c r="P2775">
        <v>1</v>
      </c>
      <c r="Q2775">
        <v>0</v>
      </c>
      <c r="R2775">
        <v>1</v>
      </c>
      <c r="S2775">
        <v>0</v>
      </c>
      <c r="U2775">
        <v>0</v>
      </c>
      <c r="V2775">
        <v>0</v>
      </c>
      <c r="W2775" t="s">
        <v>20</v>
      </c>
      <c r="Y2775" t="s">
        <v>1020</v>
      </c>
      <c r="Z2775">
        <v>2874</v>
      </c>
      <c r="AA2775">
        <v>10463</v>
      </c>
      <c r="AB2775">
        <v>323</v>
      </c>
      <c r="AC2775" t="s">
        <v>20</v>
      </c>
      <c r="AD2775">
        <v>-90</v>
      </c>
      <c r="AE2775">
        <v>199</v>
      </c>
      <c r="AF2775" t="s">
        <v>20</v>
      </c>
      <c r="AG2775" t="s">
        <v>20</v>
      </c>
      <c r="AH2775">
        <v>0</v>
      </c>
      <c r="AI2775">
        <v>0</v>
      </c>
      <c r="AK2775">
        <v>1</v>
      </c>
      <c r="AL2775">
        <v>0</v>
      </c>
      <c r="AM2775">
        <v>1</v>
      </c>
      <c r="AN2775">
        <v>2</v>
      </c>
      <c r="AO2775">
        <v>0</v>
      </c>
      <c r="AQ2775">
        <v>1</v>
      </c>
      <c r="AR2775">
        <v>1</v>
      </c>
      <c r="AS2775">
        <v>1</v>
      </c>
      <c r="AT2775">
        <v>2</v>
      </c>
      <c r="AU2775">
        <v>0</v>
      </c>
      <c r="AV2775">
        <v>0</v>
      </c>
      <c r="AW2775" t="s">
        <v>1382</v>
      </c>
      <c r="AX2775" t="s">
        <v>1382</v>
      </c>
      <c r="BA2775" s="14" t="s">
        <v>2775</v>
      </c>
      <c r="BB2775" s="6" t="s">
        <v>1515</v>
      </c>
      <c r="BG2775" s="9"/>
      <c r="BI2775" t="s">
        <v>3146</v>
      </c>
    </row>
    <row r="2776" spans="1:61" x14ac:dyDescent="0.25">
      <c r="A2776" s="23" t="s">
        <v>658</v>
      </c>
      <c r="B2776" t="s">
        <v>812</v>
      </c>
      <c r="C2776" t="str">
        <f>VLOOKUP(Tabelle1[[#This Row],[bank_name]],list_all_banks!$B$1:$C$691,2,FALSE)</f>
        <v>FR784608416</v>
      </c>
      <c r="D2776" s="6" t="s">
        <v>813</v>
      </c>
      <c r="E2776" s="42" t="str">
        <f t="shared" si="43"/>
        <v>31.12.2014</v>
      </c>
      <c r="F2776">
        <v>2014</v>
      </c>
      <c r="G2776">
        <v>1</v>
      </c>
      <c r="H2776">
        <v>1</v>
      </c>
      <c r="I2776" t="s">
        <v>1382</v>
      </c>
      <c r="J2776">
        <v>1</v>
      </c>
      <c r="K2776" t="s">
        <v>658</v>
      </c>
      <c r="L2776">
        <v>1</v>
      </c>
      <c r="M2776" t="s">
        <v>14</v>
      </c>
      <c r="N2776" t="s">
        <v>19</v>
      </c>
      <c r="P2776">
        <v>1</v>
      </c>
      <c r="Q2776">
        <v>0</v>
      </c>
      <c r="R2776">
        <v>1</v>
      </c>
      <c r="S2776">
        <v>0</v>
      </c>
      <c r="U2776">
        <v>0</v>
      </c>
      <c r="V2776">
        <v>0</v>
      </c>
      <c r="W2776" t="s">
        <v>20</v>
      </c>
      <c r="Y2776" t="s">
        <v>1170</v>
      </c>
      <c r="Z2776">
        <v>620</v>
      </c>
      <c r="AA2776">
        <v>1327</v>
      </c>
      <c r="AB2776">
        <v>356</v>
      </c>
      <c r="AC2776" t="s">
        <v>20</v>
      </c>
      <c r="AD2776">
        <v>53</v>
      </c>
      <c r="AE2776">
        <v>15</v>
      </c>
      <c r="AF2776" t="s">
        <v>20</v>
      </c>
      <c r="AG2776" t="s">
        <v>20</v>
      </c>
      <c r="AH2776">
        <v>0</v>
      </c>
      <c r="AI2776">
        <v>0</v>
      </c>
      <c r="AK2776">
        <v>1</v>
      </c>
      <c r="AL2776">
        <v>0</v>
      </c>
      <c r="AM2776">
        <v>1</v>
      </c>
      <c r="AN2776">
        <v>2</v>
      </c>
      <c r="AO2776">
        <v>0</v>
      </c>
      <c r="AQ2776">
        <v>1</v>
      </c>
      <c r="AR2776">
        <v>1</v>
      </c>
      <c r="AS2776">
        <v>1</v>
      </c>
      <c r="AT2776">
        <v>2</v>
      </c>
      <c r="AU2776">
        <v>0</v>
      </c>
      <c r="AV2776">
        <v>0</v>
      </c>
      <c r="AW2776" t="s">
        <v>1382</v>
      </c>
      <c r="AX2776" t="s">
        <v>1382</v>
      </c>
      <c r="BA2776" s="14" t="s">
        <v>2775</v>
      </c>
      <c r="BB2776" s="6" t="s">
        <v>1515</v>
      </c>
      <c r="BG2776" s="9"/>
      <c r="BI2776" t="s">
        <v>3146</v>
      </c>
    </row>
    <row r="2777" spans="1:61" s="44" customFormat="1" ht="15.75" thickBot="1" x14ac:dyDescent="0.3">
      <c r="A2777" s="23" t="s">
        <v>658</v>
      </c>
      <c r="B2777" t="s">
        <v>812</v>
      </c>
      <c r="C2777" t="str">
        <f>VLOOKUP(Tabelle1[[#This Row],[bank_name]],list_all_banks!$B$1:$C$691,2,FALSE)</f>
        <v>FR784608416</v>
      </c>
      <c r="D2777" s="6" t="s">
        <v>813</v>
      </c>
      <c r="E2777" s="42" t="str">
        <f t="shared" si="43"/>
        <v>31.12.2014</v>
      </c>
      <c r="F2777">
        <v>2014</v>
      </c>
      <c r="G2777">
        <v>1</v>
      </c>
      <c r="H2777">
        <v>1</v>
      </c>
      <c r="I2777" t="s">
        <v>1382</v>
      </c>
      <c r="J2777">
        <v>1</v>
      </c>
      <c r="K2777" t="s">
        <v>658</v>
      </c>
      <c r="L2777">
        <v>1</v>
      </c>
      <c r="M2777" t="s">
        <v>14</v>
      </c>
      <c r="N2777" t="s">
        <v>19</v>
      </c>
      <c r="O2777" s="6"/>
      <c r="P2777">
        <v>1</v>
      </c>
      <c r="Q2777">
        <v>0</v>
      </c>
      <c r="R2777">
        <v>1</v>
      </c>
      <c r="S2777">
        <v>0</v>
      </c>
      <c r="T2777" s="6"/>
      <c r="U2777">
        <v>0</v>
      </c>
      <c r="V2777">
        <v>0</v>
      </c>
      <c r="W2777" t="s">
        <v>20</v>
      </c>
      <c r="X2777" s="6"/>
      <c r="Y2777" t="s">
        <v>1225</v>
      </c>
      <c r="Z2777">
        <v>119</v>
      </c>
      <c r="AA2777">
        <v>339</v>
      </c>
      <c r="AB2777">
        <v>33</v>
      </c>
      <c r="AC2777" t="s">
        <v>20</v>
      </c>
      <c r="AD2777">
        <v>5</v>
      </c>
      <c r="AE2777">
        <v>3</v>
      </c>
      <c r="AF2777" t="s">
        <v>20</v>
      </c>
      <c r="AG2777" t="s">
        <v>20</v>
      </c>
      <c r="AH2777">
        <v>0</v>
      </c>
      <c r="AI2777">
        <v>0</v>
      </c>
      <c r="AJ2777" s="6"/>
      <c r="AK2777">
        <v>1</v>
      </c>
      <c r="AL2777">
        <v>0</v>
      </c>
      <c r="AM2777">
        <v>1</v>
      </c>
      <c r="AN2777">
        <v>2</v>
      </c>
      <c r="AO2777">
        <v>0</v>
      </c>
      <c r="AP2777" s="6"/>
      <c r="AQ2777">
        <v>1</v>
      </c>
      <c r="AR2777">
        <v>1</v>
      </c>
      <c r="AS2777">
        <v>1</v>
      </c>
      <c r="AT2777">
        <v>2</v>
      </c>
      <c r="AU2777">
        <v>0</v>
      </c>
      <c r="AV2777">
        <v>0</v>
      </c>
      <c r="AW2777" t="s">
        <v>1382</v>
      </c>
      <c r="AX2777" t="s">
        <v>1382</v>
      </c>
      <c r="AY2777" s="6"/>
      <c r="AZ2777" s="42"/>
      <c r="BA2777" s="14" t="s">
        <v>2775</v>
      </c>
      <c r="BB2777" s="6" t="s">
        <v>1515</v>
      </c>
      <c r="BH2777" s="45"/>
      <c r="BI2777" t="s">
        <v>3146</v>
      </c>
    </row>
    <row r="2778" spans="1:61" s="60" customFormat="1" ht="15.75" thickBot="1" x14ac:dyDescent="0.3">
      <c r="A2778" s="23" t="s">
        <v>658</v>
      </c>
      <c r="B2778" t="s">
        <v>812</v>
      </c>
      <c r="C2778" t="str">
        <f>VLOOKUP(Tabelle1[[#This Row],[bank_name]],list_all_banks!$B$1:$C$691,2,FALSE)</f>
        <v>FR784608416</v>
      </c>
      <c r="D2778" s="6" t="s">
        <v>813</v>
      </c>
      <c r="E2778" s="42" t="str">
        <f t="shared" si="43"/>
        <v>31.12.2014</v>
      </c>
      <c r="F2778">
        <v>2014</v>
      </c>
      <c r="G2778">
        <v>1</v>
      </c>
      <c r="H2778">
        <v>1</v>
      </c>
      <c r="I2778" t="s">
        <v>1382</v>
      </c>
      <c r="J2778">
        <v>1</v>
      </c>
      <c r="K2778" t="s">
        <v>658</v>
      </c>
      <c r="L2778">
        <v>1</v>
      </c>
      <c r="M2778" t="s">
        <v>14</v>
      </c>
      <c r="N2778" t="s">
        <v>19</v>
      </c>
      <c r="O2778" s="6"/>
      <c r="P2778">
        <v>1</v>
      </c>
      <c r="Q2778">
        <v>0</v>
      </c>
      <c r="R2778">
        <v>1</v>
      </c>
      <c r="S2778">
        <v>0</v>
      </c>
      <c r="T2778" s="6"/>
      <c r="U2778">
        <v>0</v>
      </c>
      <c r="V2778">
        <v>0</v>
      </c>
      <c r="W2778" t="s">
        <v>20</v>
      </c>
      <c r="X2778" s="6"/>
      <c r="Y2778" t="s">
        <v>1278</v>
      </c>
      <c r="Z2778">
        <v>406</v>
      </c>
      <c r="AA2778">
        <v>5623</v>
      </c>
      <c r="AB2778">
        <v>86</v>
      </c>
      <c r="AC2778" t="s">
        <v>20</v>
      </c>
      <c r="AD2778">
        <v>38</v>
      </c>
      <c r="AE2778">
        <v>-12</v>
      </c>
      <c r="AF2778" t="s">
        <v>20</v>
      </c>
      <c r="AG2778" t="s">
        <v>20</v>
      </c>
      <c r="AH2778">
        <v>0</v>
      </c>
      <c r="AI2778">
        <v>0</v>
      </c>
      <c r="AJ2778" s="6"/>
      <c r="AK2778">
        <v>1</v>
      </c>
      <c r="AL2778">
        <v>0</v>
      </c>
      <c r="AM2778">
        <v>1</v>
      </c>
      <c r="AN2778">
        <v>2</v>
      </c>
      <c r="AO2778">
        <v>0</v>
      </c>
      <c r="AP2778" s="6"/>
      <c r="AQ2778">
        <v>1</v>
      </c>
      <c r="AR2778">
        <v>1</v>
      </c>
      <c r="AS2778">
        <v>1</v>
      </c>
      <c r="AT2778">
        <v>2</v>
      </c>
      <c r="AU2778">
        <v>0</v>
      </c>
      <c r="AV2778">
        <v>0</v>
      </c>
      <c r="AW2778" t="s">
        <v>1382</v>
      </c>
      <c r="AX2778" t="s">
        <v>1382</v>
      </c>
      <c r="AY2778" s="6"/>
      <c r="AZ2778" s="42"/>
      <c r="BA2778" s="14" t="s">
        <v>2775</v>
      </c>
      <c r="BB2778" s="6" t="s">
        <v>1515</v>
      </c>
      <c r="BH2778" s="128"/>
      <c r="BI2778" t="s">
        <v>3146</v>
      </c>
    </row>
    <row r="2779" spans="1:61" s="60" customFormat="1" ht="15.75" thickBot="1" x14ac:dyDescent="0.3">
      <c r="A2779" s="23" t="s">
        <v>658</v>
      </c>
      <c r="B2779" t="s">
        <v>812</v>
      </c>
      <c r="C2779" t="str">
        <f>VLOOKUP(Tabelle1[[#This Row],[bank_name]],list_all_banks!$B$1:$C$691,2,FALSE)</f>
        <v>FR784608416</v>
      </c>
      <c r="D2779" s="6" t="s">
        <v>813</v>
      </c>
      <c r="E2779" s="42" t="str">
        <f t="shared" si="43"/>
        <v>31.12.2014</v>
      </c>
      <c r="F2779">
        <v>2014</v>
      </c>
      <c r="G2779">
        <v>1</v>
      </c>
      <c r="H2779">
        <v>1</v>
      </c>
      <c r="I2779" t="s">
        <v>1382</v>
      </c>
      <c r="J2779">
        <v>1</v>
      </c>
      <c r="K2779" t="s">
        <v>658</v>
      </c>
      <c r="L2779">
        <v>1</v>
      </c>
      <c r="M2779" t="s">
        <v>14</v>
      </c>
      <c r="N2779" t="s">
        <v>19</v>
      </c>
      <c r="O2779" s="6"/>
      <c r="P2779">
        <v>1</v>
      </c>
      <c r="Q2779">
        <v>0</v>
      </c>
      <c r="R2779">
        <v>1</v>
      </c>
      <c r="S2779">
        <v>0</v>
      </c>
      <c r="T2779" s="6"/>
      <c r="U2779">
        <v>0</v>
      </c>
      <c r="V2779">
        <v>0</v>
      </c>
      <c r="W2779" t="s">
        <v>20</v>
      </c>
      <c r="X2779" s="6"/>
      <c r="Y2779" t="s">
        <v>1289</v>
      </c>
      <c r="Z2779">
        <v>109</v>
      </c>
      <c r="AA2779">
        <v>424</v>
      </c>
      <c r="AB2779">
        <v>56</v>
      </c>
      <c r="AC2779" t="s">
        <v>20</v>
      </c>
      <c r="AD2779">
        <v>16</v>
      </c>
      <c r="AE2779">
        <v>1</v>
      </c>
      <c r="AF2779" t="s">
        <v>20</v>
      </c>
      <c r="AG2779" t="s">
        <v>20</v>
      </c>
      <c r="AH2779">
        <v>0</v>
      </c>
      <c r="AI2779">
        <v>0</v>
      </c>
      <c r="AJ2779" s="6"/>
      <c r="AK2779">
        <v>1</v>
      </c>
      <c r="AL2779">
        <v>0</v>
      </c>
      <c r="AM2779">
        <v>1</v>
      </c>
      <c r="AN2779">
        <v>2</v>
      </c>
      <c r="AO2779">
        <v>0</v>
      </c>
      <c r="AP2779" s="6"/>
      <c r="AQ2779">
        <v>1</v>
      </c>
      <c r="AR2779">
        <v>1</v>
      </c>
      <c r="AS2779">
        <v>1</v>
      </c>
      <c r="AT2779">
        <v>2</v>
      </c>
      <c r="AU2779">
        <v>0</v>
      </c>
      <c r="AV2779">
        <v>0</v>
      </c>
      <c r="AW2779" t="s">
        <v>1382</v>
      </c>
      <c r="AX2779" t="s">
        <v>1382</v>
      </c>
      <c r="AY2779" s="6"/>
      <c r="AZ2779" s="42"/>
      <c r="BA2779" s="14" t="s">
        <v>2775</v>
      </c>
      <c r="BB2779" s="6" t="s">
        <v>1515</v>
      </c>
      <c r="BH2779" s="128"/>
      <c r="BI2779" t="s">
        <v>3146</v>
      </c>
    </row>
    <row r="2780" spans="1:61" x14ac:dyDescent="0.25">
      <c r="A2780" s="23" t="s">
        <v>658</v>
      </c>
      <c r="B2780" t="s">
        <v>812</v>
      </c>
      <c r="C2780" t="str">
        <f>VLOOKUP(Tabelle1[[#This Row],[bank_name]],list_all_banks!$B$1:$C$691,2,FALSE)</f>
        <v>FR784608416</v>
      </c>
      <c r="D2780" s="6" t="s">
        <v>813</v>
      </c>
      <c r="E2780" s="42" t="str">
        <f t="shared" si="43"/>
        <v>31.12.2014</v>
      </c>
      <c r="F2780">
        <v>2014</v>
      </c>
      <c r="G2780">
        <v>1</v>
      </c>
      <c r="H2780">
        <v>1</v>
      </c>
      <c r="I2780" t="s">
        <v>1382</v>
      </c>
      <c r="J2780">
        <v>1</v>
      </c>
      <c r="K2780" t="s">
        <v>658</v>
      </c>
      <c r="L2780">
        <v>1</v>
      </c>
      <c r="M2780" t="s">
        <v>14</v>
      </c>
      <c r="N2780" t="s">
        <v>19</v>
      </c>
      <c r="P2780">
        <v>1</v>
      </c>
      <c r="Q2780">
        <v>0</v>
      </c>
      <c r="R2780">
        <v>1</v>
      </c>
      <c r="S2780">
        <v>0</v>
      </c>
      <c r="U2780">
        <v>0</v>
      </c>
      <c r="V2780">
        <v>0</v>
      </c>
      <c r="W2780" t="s">
        <v>20</v>
      </c>
      <c r="Y2780" t="s">
        <v>293</v>
      </c>
      <c r="Z2780">
        <v>16</v>
      </c>
      <c r="AA2780">
        <v>96</v>
      </c>
      <c r="AB2780">
        <v>-2</v>
      </c>
      <c r="AC2780" t="s">
        <v>20</v>
      </c>
      <c r="AD2780">
        <v>2</v>
      </c>
      <c r="AE2780" t="s">
        <v>20</v>
      </c>
      <c r="AF2780" t="s">
        <v>20</v>
      </c>
      <c r="AG2780" t="s">
        <v>20</v>
      </c>
      <c r="AH2780">
        <v>0</v>
      </c>
      <c r="AI2780">
        <v>0</v>
      </c>
      <c r="AK2780">
        <v>1</v>
      </c>
      <c r="AL2780">
        <v>0</v>
      </c>
      <c r="AM2780">
        <v>1</v>
      </c>
      <c r="AN2780">
        <v>2</v>
      </c>
      <c r="AO2780">
        <v>0</v>
      </c>
      <c r="AQ2780">
        <v>1</v>
      </c>
      <c r="AR2780">
        <v>1</v>
      </c>
      <c r="AS2780">
        <v>1</v>
      </c>
      <c r="AT2780">
        <v>2</v>
      </c>
      <c r="AU2780">
        <v>0</v>
      </c>
      <c r="AV2780">
        <v>0</v>
      </c>
      <c r="AW2780" t="s">
        <v>1382</v>
      </c>
      <c r="AX2780" t="s">
        <v>1382</v>
      </c>
      <c r="BA2780" s="14" t="s">
        <v>2775</v>
      </c>
      <c r="BB2780" s="6" t="s">
        <v>1515</v>
      </c>
      <c r="BG2780" s="9"/>
      <c r="BI2780" t="s">
        <v>3146</v>
      </c>
    </row>
    <row r="2781" spans="1:61" x14ac:dyDescent="0.25">
      <c r="A2781" s="51" t="s">
        <v>658</v>
      </c>
      <c r="B2781" s="9" t="s">
        <v>812</v>
      </c>
      <c r="C2781" s="9" t="str">
        <f>VLOOKUP(Tabelle1[[#This Row],[bank_name]],list_all_banks!$B$1:$C$691,2,FALSE)</f>
        <v>FR784608416</v>
      </c>
      <c r="D2781" s="6" t="s">
        <v>813</v>
      </c>
      <c r="E2781" s="42" t="str">
        <f t="shared" si="43"/>
        <v>31.12.2014</v>
      </c>
      <c r="F2781" s="9">
        <v>2014</v>
      </c>
      <c r="G2781" s="9">
        <v>1</v>
      </c>
      <c r="H2781" s="9">
        <v>1</v>
      </c>
      <c r="I2781" s="9" t="s">
        <v>1382</v>
      </c>
      <c r="J2781" s="9">
        <v>1</v>
      </c>
      <c r="K2781" s="9" t="s">
        <v>658</v>
      </c>
      <c r="L2781" s="9">
        <v>1</v>
      </c>
      <c r="M2781" s="9" t="s">
        <v>14</v>
      </c>
      <c r="N2781" s="9" t="s">
        <v>19</v>
      </c>
      <c r="P2781" s="9">
        <v>1</v>
      </c>
      <c r="Q2781" s="9">
        <v>0</v>
      </c>
      <c r="R2781" s="9">
        <v>1</v>
      </c>
      <c r="S2781" s="9">
        <v>0</v>
      </c>
      <c r="U2781" s="9">
        <v>0</v>
      </c>
      <c r="V2781" s="9">
        <v>0</v>
      </c>
      <c r="W2781" s="9" t="s">
        <v>20</v>
      </c>
      <c r="Y2781" s="9" t="s">
        <v>1324</v>
      </c>
      <c r="Z2781" s="9">
        <v>10</v>
      </c>
      <c r="AA2781" s="9">
        <v>274</v>
      </c>
      <c r="AB2781" s="9">
        <v>-9</v>
      </c>
      <c r="AC2781" s="9" t="s">
        <v>20</v>
      </c>
      <c r="AD2781" s="9" t="s">
        <v>20</v>
      </c>
      <c r="AE2781" s="9" t="s">
        <v>20</v>
      </c>
      <c r="AF2781" s="9" t="s">
        <v>20</v>
      </c>
      <c r="AG2781" s="9" t="s">
        <v>20</v>
      </c>
      <c r="AH2781" s="9">
        <v>0</v>
      </c>
      <c r="AI2781" s="9">
        <v>0</v>
      </c>
      <c r="AK2781" s="9">
        <v>1</v>
      </c>
      <c r="AL2781" s="9">
        <v>0</v>
      </c>
      <c r="AM2781" s="9">
        <v>1</v>
      </c>
      <c r="AN2781" s="9">
        <v>2</v>
      </c>
      <c r="AO2781" s="9">
        <v>0</v>
      </c>
      <c r="AQ2781" s="9">
        <v>1</v>
      </c>
      <c r="AR2781" s="9">
        <v>1</v>
      </c>
      <c r="AS2781" s="9">
        <v>1</v>
      </c>
      <c r="AT2781" s="9">
        <v>2</v>
      </c>
      <c r="AU2781" s="9">
        <v>0</v>
      </c>
      <c r="AV2781" s="9">
        <v>0</v>
      </c>
      <c r="AW2781" s="9" t="s">
        <v>1382</v>
      </c>
      <c r="AX2781" s="9" t="s">
        <v>1382</v>
      </c>
      <c r="BA2781" s="63" t="s">
        <v>2775</v>
      </c>
      <c r="BB2781" s="6" t="s">
        <v>1515</v>
      </c>
      <c r="BG2781" s="9"/>
      <c r="BI2781" t="s">
        <v>3146</v>
      </c>
    </row>
    <row r="2782" spans="1:61" x14ac:dyDescent="0.25">
      <c r="A2782" s="23" t="s">
        <v>658</v>
      </c>
      <c r="B2782" t="s">
        <v>812</v>
      </c>
      <c r="C2782" t="str">
        <f>VLOOKUP(Tabelle1[[#This Row],[bank_name]],list_all_banks!$B$1:$C$691,2,FALSE)</f>
        <v>FR784608416</v>
      </c>
      <c r="D2782" s="6" t="s">
        <v>813</v>
      </c>
      <c r="E2782" s="42" t="str">
        <f t="shared" si="43"/>
        <v>31.12.2014</v>
      </c>
      <c r="F2782">
        <v>2014</v>
      </c>
      <c r="G2782">
        <v>1</v>
      </c>
      <c r="H2782">
        <v>1</v>
      </c>
      <c r="I2782" t="s">
        <v>1382</v>
      </c>
      <c r="J2782">
        <v>1</v>
      </c>
      <c r="K2782" t="s">
        <v>658</v>
      </c>
      <c r="L2782">
        <v>1</v>
      </c>
      <c r="M2782" t="s">
        <v>14</v>
      </c>
      <c r="N2782" t="s">
        <v>19</v>
      </c>
      <c r="P2782">
        <v>1</v>
      </c>
      <c r="Q2782">
        <v>0</v>
      </c>
      <c r="R2782">
        <v>1</v>
      </c>
      <c r="S2782">
        <v>0</v>
      </c>
      <c r="U2782">
        <v>0</v>
      </c>
      <c r="V2782">
        <v>0</v>
      </c>
      <c r="W2782" t="s">
        <v>20</v>
      </c>
      <c r="Y2782" t="s">
        <v>1363</v>
      </c>
      <c r="Z2782">
        <v>2</v>
      </c>
      <c r="AA2782">
        <v>11</v>
      </c>
      <c r="AB2782">
        <v>1</v>
      </c>
      <c r="AC2782" t="s">
        <v>20</v>
      </c>
      <c r="AD2782" t="s">
        <v>20</v>
      </c>
      <c r="AE2782" t="s">
        <v>20</v>
      </c>
      <c r="AF2782" t="s">
        <v>20</v>
      </c>
      <c r="AG2782" t="s">
        <v>20</v>
      </c>
      <c r="AH2782">
        <v>0</v>
      </c>
      <c r="AI2782">
        <v>0</v>
      </c>
      <c r="AK2782">
        <v>1</v>
      </c>
      <c r="AL2782">
        <v>0</v>
      </c>
      <c r="AM2782">
        <v>1</v>
      </c>
      <c r="AN2782">
        <v>2</v>
      </c>
      <c r="AO2782">
        <v>0</v>
      </c>
      <c r="AQ2782">
        <v>1</v>
      </c>
      <c r="AR2782">
        <v>1</v>
      </c>
      <c r="AS2782">
        <v>1</v>
      </c>
      <c r="AT2782">
        <v>2</v>
      </c>
      <c r="AU2782">
        <v>0</v>
      </c>
      <c r="AV2782">
        <v>0</v>
      </c>
      <c r="AW2782" t="s">
        <v>1382</v>
      </c>
      <c r="AX2782" t="s">
        <v>1382</v>
      </c>
      <c r="BA2782" s="14" t="s">
        <v>2775</v>
      </c>
      <c r="BB2782" s="6" t="s">
        <v>1515</v>
      </c>
      <c r="BG2782" s="9"/>
      <c r="BI2782" t="s">
        <v>3146</v>
      </c>
    </row>
    <row r="2783" spans="1:61" x14ac:dyDescent="0.25">
      <c r="A2783" s="23" t="s">
        <v>658</v>
      </c>
      <c r="B2783" t="s">
        <v>812</v>
      </c>
      <c r="C2783" t="str">
        <f>VLOOKUP(Tabelle1[[#This Row],[bank_name]],list_all_banks!$B$1:$C$691,2,FALSE)</f>
        <v>FR784608416</v>
      </c>
      <c r="D2783" s="6" t="s">
        <v>813</v>
      </c>
      <c r="E2783" s="42" t="str">
        <f t="shared" si="43"/>
        <v>31.12.2014</v>
      </c>
      <c r="F2783">
        <v>2014</v>
      </c>
      <c r="G2783">
        <v>1</v>
      </c>
      <c r="H2783">
        <v>1</v>
      </c>
      <c r="I2783" t="s">
        <v>1382</v>
      </c>
      <c r="J2783">
        <v>1</v>
      </c>
      <c r="K2783" t="s">
        <v>658</v>
      </c>
      <c r="L2783">
        <v>1</v>
      </c>
      <c r="M2783" t="s">
        <v>14</v>
      </c>
      <c r="N2783" t="s">
        <v>19</v>
      </c>
      <c r="P2783">
        <v>1</v>
      </c>
      <c r="Q2783">
        <v>0</v>
      </c>
      <c r="R2783">
        <v>1</v>
      </c>
      <c r="S2783">
        <v>0</v>
      </c>
      <c r="U2783">
        <v>0</v>
      </c>
      <c r="V2783">
        <v>0</v>
      </c>
      <c r="W2783" t="s">
        <v>20</v>
      </c>
      <c r="Y2783" t="s">
        <v>1327</v>
      </c>
      <c r="Z2783">
        <v>21</v>
      </c>
      <c r="AA2783">
        <v>38</v>
      </c>
      <c r="AB2783">
        <v>8</v>
      </c>
      <c r="AC2783" t="s">
        <v>20</v>
      </c>
      <c r="AD2783">
        <v>2</v>
      </c>
      <c r="AE2783" t="s">
        <v>20</v>
      </c>
      <c r="AF2783" t="s">
        <v>20</v>
      </c>
      <c r="AG2783" t="s">
        <v>20</v>
      </c>
      <c r="AH2783">
        <v>0</v>
      </c>
      <c r="AI2783">
        <v>0</v>
      </c>
      <c r="AK2783">
        <v>1</v>
      </c>
      <c r="AL2783">
        <v>0</v>
      </c>
      <c r="AM2783">
        <v>1</v>
      </c>
      <c r="AN2783">
        <v>2</v>
      </c>
      <c r="AO2783">
        <v>0</v>
      </c>
      <c r="AQ2783">
        <v>1</v>
      </c>
      <c r="AR2783">
        <v>1</v>
      </c>
      <c r="AS2783">
        <v>1</v>
      </c>
      <c r="AT2783">
        <v>2</v>
      </c>
      <c r="AU2783">
        <v>0</v>
      </c>
      <c r="AV2783">
        <v>0</v>
      </c>
      <c r="AW2783" t="s">
        <v>1382</v>
      </c>
      <c r="AX2783" t="s">
        <v>1382</v>
      </c>
      <c r="BA2783" s="14" t="s">
        <v>2775</v>
      </c>
      <c r="BB2783" s="6" t="s">
        <v>1515</v>
      </c>
      <c r="BG2783" s="9"/>
      <c r="BI2783" t="s">
        <v>3146</v>
      </c>
    </row>
    <row r="2784" spans="1:61" x14ac:dyDescent="0.25">
      <c r="A2784" s="23" t="s">
        <v>658</v>
      </c>
      <c r="B2784" t="s">
        <v>812</v>
      </c>
      <c r="C2784" t="str">
        <f>VLOOKUP(Tabelle1[[#This Row],[bank_name]],list_all_banks!$B$1:$C$691,2,FALSE)</f>
        <v>FR784608416</v>
      </c>
      <c r="D2784" s="6" t="s">
        <v>813</v>
      </c>
      <c r="E2784" s="42" t="str">
        <f t="shared" si="43"/>
        <v>31.12.2014</v>
      </c>
      <c r="F2784">
        <v>2014</v>
      </c>
      <c r="G2784">
        <v>1</v>
      </c>
      <c r="H2784">
        <v>1</v>
      </c>
      <c r="I2784" t="s">
        <v>1382</v>
      </c>
      <c r="J2784">
        <v>1</v>
      </c>
      <c r="K2784" t="s">
        <v>658</v>
      </c>
      <c r="L2784">
        <v>1</v>
      </c>
      <c r="M2784" t="s">
        <v>14</v>
      </c>
      <c r="N2784" t="s">
        <v>19</v>
      </c>
      <c r="P2784">
        <v>1</v>
      </c>
      <c r="Q2784">
        <v>0</v>
      </c>
      <c r="R2784">
        <v>1</v>
      </c>
      <c r="S2784">
        <v>0</v>
      </c>
      <c r="U2784">
        <v>0</v>
      </c>
      <c r="V2784">
        <v>0</v>
      </c>
      <c r="W2784" t="s">
        <v>20</v>
      </c>
      <c r="Y2784" t="s">
        <v>1629</v>
      </c>
      <c r="Z2784">
        <v>8</v>
      </c>
      <c r="AA2784">
        <v>237</v>
      </c>
      <c r="AB2784">
        <v>-4</v>
      </c>
      <c r="AC2784" t="s">
        <v>20</v>
      </c>
      <c r="AD2784" t="s">
        <v>20</v>
      </c>
      <c r="AE2784" t="s">
        <v>20</v>
      </c>
      <c r="AF2784" t="s">
        <v>20</v>
      </c>
      <c r="AG2784" t="s">
        <v>20</v>
      </c>
      <c r="AH2784">
        <v>0</v>
      </c>
      <c r="AI2784">
        <v>0</v>
      </c>
      <c r="AK2784">
        <v>1</v>
      </c>
      <c r="AL2784">
        <v>0</v>
      </c>
      <c r="AM2784">
        <v>1</v>
      </c>
      <c r="AN2784">
        <v>2</v>
      </c>
      <c r="AO2784">
        <v>0</v>
      </c>
      <c r="AQ2784">
        <v>1</v>
      </c>
      <c r="AR2784">
        <v>1</v>
      </c>
      <c r="AS2784">
        <v>1</v>
      </c>
      <c r="AT2784">
        <v>2</v>
      </c>
      <c r="AU2784">
        <v>0</v>
      </c>
      <c r="AV2784">
        <v>0</v>
      </c>
      <c r="AW2784" t="s">
        <v>1382</v>
      </c>
      <c r="AX2784" t="s">
        <v>1382</v>
      </c>
      <c r="BA2784" s="14" t="s">
        <v>2775</v>
      </c>
      <c r="BB2784" s="6" t="s">
        <v>1515</v>
      </c>
      <c r="BG2784" s="9"/>
      <c r="BI2784" t="s">
        <v>3146</v>
      </c>
    </row>
    <row r="2785" spans="1:61" x14ac:dyDescent="0.25">
      <c r="A2785" s="51" t="s">
        <v>658</v>
      </c>
      <c r="B2785" s="9" t="s">
        <v>812</v>
      </c>
      <c r="C2785" s="9" t="str">
        <f>VLOOKUP(Tabelle1[[#This Row],[bank_name]],list_all_banks!$B$1:$C$691,2,FALSE)</f>
        <v>FR784608416</v>
      </c>
      <c r="D2785" s="6" t="s">
        <v>813</v>
      </c>
      <c r="E2785" s="42" t="str">
        <f t="shared" si="43"/>
        <v>31.12.2014</v>
      </c>
      <c r="F2785" s="9">
        <v>2014</v>
      </c>
      <c r="G2785" s="9">
        <v>1</v>
      </c>
      <c r="H2785" s="9">
        <v>1</v>
      </c>
      <c r="I2785" s="9" t="s">
        <v>1382</v>
      </c>
      <c r="J2785" s="9">
        <v>1</v>
      </c>
      <c r="K2785" s="9" t="s">
        <v>658</v>
      </c>
      <c r="L2785" s="9">
        <v>1</v>
      </c>
      <c r="M2785" s="9" t="s">
        <v>14</v>
      </c>
      <c r="N2785" s="9" t="s">
        <v>19</v>
      </c>
      <c r="P2785" s="9">
        <v>1</v>
      </c>
      <c r="Q2785" s="9">
        <v>0</v>
      </c>
      <c r="R2785" s="9">
        <v>1</v>
      </c>
      <c r="S2785" s="9">
        <v>0</v>
      </c>
      <c r="U2785" s="9">
        <v>0</v>
      </c>
      <c r="V2785" s="9">
        <v>0</v>
      </c>
      <c r="W2785" s="9" t="s">
        <v>20</v>
      </c>
      <c r="Y2785" s="9" t="s">
        <v>1658</v>
      </c>
      <c r="Z2785" s="9">
        <v>128</v>
      </c>
      <c r="AA2785" s="9">
        <v>421</v>
      </c>
      <c r="AB2785" s="9">
        <v>48</v>
      </c>
      <c r="AC2785" s="9" t="s">
        <v>20</v>
      </c>
      <c r="AD2785" s="9">
        <v>2</v>
      </c>
      <c r="AE2785" s="9" t="s">
        <v>20</v>
      </c>
      <c r="AF2785" s="9" t="s">
        <v>20</v>
      </c>
      <c r="AG2785" s="9" t="s">
        <v>20</v>
      </c>
      <c r="AH2785" s="9">
        <v>0</v>
      </c>
      <c r="AI2785" s="9">
        <v>0</v>
      </c>
      <c r="AK2785" s="9">
        <v>1</v>
      </c>
      <c r="AL2785" s="9">
        <v>0</v>
      </c>
      <c r="AM2785" s="9">
        <v>1</v>
      </c>
      <c r="AN2785" s="9">
        <v>2</v>
      </c>
      <c r="AO2785" s="9">
        <v>0</v>
      </c>
      <c r="AQ2785" s="9">
        <v>1</v>
      </c>
      <c r="AR2785" s="9">
        <v>1</v>
      </c>
      <c r="AS2785" s="9">
        <v>1</v>
      </c>
      <c r="AT2785" s="9">
        <v>2</v>
      </c>
      <c r="AU2785" s="9">
        <v>0</v>
      </c>
      <c r="AV2785" s="9">
        <v>0</v>
      </c>
      <c r="AW2785" s="9" t="s">
        <v>1382</v>
      </c>
      <c r="AX2785" s="9" t="s">
        <v>1382</v>
      </c>
      <c r="BA2785" s="63" t="s">
        <v>2775</v>
      </c>
      <c r="BB2785" s="6" t="s">
        <v>1515</v>
      </c>
      <c r="BG2785" s="9"/>
      <c r="BI2785" t="s">
        <v>3146</v>
      </c>
    </row>
    <row r="2786" spans="1:61" x14ac:dyDescent="0.25">
      <c r="A2786" s="51" t="s">
        <v>658</v>
      </c>
      <c r="B2786" s="9" t="s">
        <v>812</v>
      </c>
      <c r="C2786" s="9" t="str">
        <f>VLOOKUP(Tabelle1[[#This Row],[bank_name]],list_all_banks!$B$1:$C$691,2,FALSE)</f>
        <v>FR784608416</v>
      </c>
      <c r="D2786" s="6" t="s">
        <v>813</v>
      </c>
      <c r="E2786" s="42" t="str">
        <f t="shared" si="43"/>
        <v>31.12.2014</v>
      </c>
      <c r="F2786" s="9">
        <v>2014</v>
      </c>
      <c r="G2786" s="9">
        <v>1</v>
      </c>
      <c r="H2786" s="9">
        <v>1</v>
      </c>
      <c r="I2786" s="9" t="s">
        <v>1382</v>
      </c>
      <c r="J2786" s="9">
        <v>1</v>
      </c>
      <c r="K2786" s="9" t="s">
        <v>658</v>
      </c>
      <c r="L2786" s="9">
        <v>1</v>
      </c>
      <c r="M2786" s="9" t="s">
        <v>14</v>
      </c>
      <c r="N2786" s="9" t="s">
        <v>19</v>
      </c>
      <c r="P2786" s="9">
        <v>1</v>
      </c>
      <c r="Q2786" s="9">
        <v>0</v>
      </c>
      <c r="R2786" s="9">
        <v>1</v>
      </c>
      <c r="S2786" s="9">
        <v>0</v>
      </c>
      <c r="U2786" s="9">
        <v>0</v>
      </c>
      <c r="V2786" s="9">
        <v>0</v>
      </c>
      <c r="W2786" s="9" t="s">
        <v>20</v>
      </c>
      <c r="Y2786" s="9" t="s">
        <v>1661</v>
      </c>
      <c r="Z2786" s="9">
        <v>31</v>
      </c>
      <c r="AA2786" s="9">
        <v>155</v>
      </c>
      <c r="AB2786" s="9">
        <v>11</v>
      </c>
      <c r="AC2786" s="9" t="s">
        <v>20</v>
      </c>
      <c r="AD2786" s="9">
        <v>2</v>
      </c>
      <c r="AE2786" s="9" t="s">
        <v>20</v>
      </c>
      <c r="AF2786" s="9" t="s">
        <v>20</v>
      </c>
      <c r="AG2786" s="9" t="s">
        <v>20</v>
      </c>
      <c r="AH2786" s="9">
        <v>0</v>
      </c>
      <c r="AI2786" s="9">
        <v>0</v>
      </c>
      <c r="AK2786" s="9">
        <v>1</v>
      </c>
      <c r="AL2786" s="9">
        <v>0</v>
      </c>
      <c r="AM2786" s="9">
        <v>1</v>
      </c>
      <c r="AN2786" s="9">
        <v>2</v>
      </c>
      <c r="AO2786" s="9">
        <v>0</v>
      </c>
      <c r="AQ2786" s="9">
        <v>1</v>
      </c>
      <c r="AR2786" s="9">
        <v>1</v>
      </c>
      <c r="AS2786" s="9">
        <v>1</v>
      </c>
      <c r="AT2786" s="9">
        <v>2</v>
      </c>
      <c r="AU2786" s="9">
        <v>0</v>
      </c>
      <c r="AV2786" s="9">
        <v>0</v>
      </c>
      <c r="AW2786" s="9" t="s">
        <v>1382</v>
      </c>
      <c r="AX2786" s="9" t="s">
        <v>1382</v>
      </c>
      <c r="BA2786" s="63" t="s">
        <v>2775</v>
      </c>
      <c r="BB2786" s="6" t="s">
        <v>1515</v>
      </c>
      <c r="BG2786" s="9"/>
      <c r="BI2786" t="s">
        <v>3146</v>
      </c>
    </row>
    <row r="2787" spans="1:61" x14ac:dyDescent="0.25">
      <c r="A2787" s="23" t="s">
        <v>658</v>
      </c>
      <c r="B2787" s="9" t="s">
        <v>812</v>
      </c>
      <c r="C2787" t="str">
        <f>VLOOKUP(Tabelle1[[#This Row],[bank_name]],list_all_banks!$B$1:$C$691,2,FALSE)</f>
        <v>FR784608416</v>
      </c>
      <c r="D2787" s="6" t="s">
        <v>813</v>
      </c>
      <c r="E2787" s="42" t="str">
        <f t="shared" si="43"/>
        <v>31.12.2014</v>
      </c>
      <c r="F2787">
        <v>2014</v>
      </c>
      <c r="G2787">
        <v>1</v>
      </c>
      <c r="H2787">
        <v>1</v>
      </c>
      <c r="I2787" t="s">
        <v>1382</v>
      </c>
      <c r="J2787">
        <v>1</v>
      </c>
      <c r="K2787" t="s">
        <v>658</v>
      </c>
      <c r="L2787">
        <v>1</v>
      </c>
      <c r="M2787" t="s">
        <v>14</v>
      </c>
      <c r="N2787" t="s">
        <v>19</v>
      </c>
      <c r="P2787">
        <v>1</v>
      </c>
      <c r="Q2787">
        <v>0</v>
      </c>
      <c r="R2787">
        <v>1</v>
      </c>
      <c r="S2787">
        <v>0</v>
      </c>
      <c r="U2787">
        <v>0</v>
      </c>
      <c r="V2787">
        <v>0</v>
      </c>
      <c r="W2787" t="s">
        <v>20</v>
      </c>
      <c r="Y2787" t="s">
        <v>1654</v>
      </c>
      <c r="Z2787">
        <v>31</v>
      </c>
      <c r="AA2787">
        <v>863</v>
      </c>
      <c r="AB2787">
        <v>1</v>
      </c>
      <c r="AC2787" t="s">
        <v>20</v>
      </c>
      <c r="AD2787" t="s">
        <v>20</v>
      </c>
      <c r="AE2787" t="s">
        <v>20</v>
      </c>
      <c r="AF2787" t="s">
        <v>20</v>
      </c>
      <c r="AG2787" t="s">
        <v>20</v>
      </c>
      <c r="AH2787">
        <v>0</v>
      </c>
      <c r="AI2787">
        <v>0</v>
      </c>
      <c r="AK2787">
        <v>1</v>
      </c>
      <c r="AL2787">
        <v>0</v>
      </c>
      <c r="AM2787">
        <v>1</v>
      </c>
      <c r="AN2787">
        <v>2</v>
      </c>
      <c r="AO2787">
        <v>0</v>
      </c>
      <c r="AQ2787">
        <v>1</v>
      </c>
      <c r="AR2787">
        <v>1</v>
      </c>
      <c r="AS2787">
        <v>1</v>
      </c>
      <c r="AT2787">
        <v>2</v>
      </c>
      <c r="AU2787">
        <v>0</v>
      </c>
      <c r="AV2787">
        <v>0</v>
      </c>
      <c r="AW2787" t="s">
        <v>1382</v>
      </c>
      <c r="AX2787" t="s">
        <v>1382</v>
      </c>
      <c r="BA2787" s="14" t="s">
        <v>2775</v>
      </c>
      <c r="BB2787" s="6" t="s">
        <v>1515</v>
      </c>
      <c r="BG2787" s="9"/>
      <c r="BI2787" t="s">
        <v>3146</v>
      </c>
    </row>
    <row r="2788" spans="1:61" x14ac:dyDescent="0.25">
      <c r="A2788" s="23" t="s">
        <v>658</v>
      </c>
      <c r="B2788" t="s">
        <v>812</v>
      </c>
      <c r="C2788" t="str">
        <f>VLOOKUP(Tabelle1[[#This Row],[bank_name]],list_all_banks!$B$1:$C$691,2,FALSE)</f>
        <v>FR784608416</v>
      </c>
      <c r="D2788" s="6" t="s">
        <v>813</v>
      </c>
      <c r="E2788" s="42" t="str">
        <f t="shared" si="43"/>
        <v>31.12.2014</v>
      </c>
      <c r="F2788">
        <v>2014</v>
      </c>
      <c r="G2788">
        <v>1</v>
      </c>
      <c r="H2788">
        <v>1</v>
      </c>
      <c r="I2788" t="s">
        <v>1382</v>
      </c>
      <c r="J2788">
        <v>1</v>
      </c>
      <c r="K2788" t="s">
        <v>658</v>
      </c>
      <c r="L2788">
        <v>1</v>
      </c>
      <c r="M2788" t="s">
        <v>14</v>
      </c>
      <c r="N2788" t="s">
        <v>19</v>
      </c>
      <c r="P2788">
        <v>1</v>
      </c>
      <c r="Q2788">
        <v>0</v>
      </c>
      <c r="R2788">
        <v>1</v>
      </c>
      <c r="S2788">
        <v>0</v>
      </c>
      <c r="U2788">
        <v>0</v>
      </c>
      <c r="V2788">
        <v>0</v>
      </c>
      <c r="W2788" t="s">
        <v>20</v>
      </c>
      <c r="Y2788" t="s">
        <v>1651</v>
      </c>
      <c r="Z2788">
        <v>414</v>
      </c>
      <c r="AA2788">
        <v>1331</v>
      </c>
      <c r="AB2788">
        <v>64</v>
      </c>
      <c r="AC2788" t="s">
        <v>20</v>
      </c>
      <c r="AD2788">
        <v>29</v>
      </c>
      <c r="AE2788">
        <v>1</v>
      </c>
      <c r="AF2788" t="s">
        <v>20</v>
      </c>
      <c r="AG2788" t="s">
        <v>20</v>
      </c>
      <c r="AH2788">
        <v>0</v>
      </c>
      <c r="AI2788">
        <v>0</v>
      </c>
      <c r="AK2788">
        <v>1</v>
      </c>
      <c r="AL2788">
        <v>0</v>
      </c>
      <c r="AM2788">
        <v>1</v>
      </c>
      <c r="AN2788">
        <v>2</v>
      </c>
      <c r="AO2788">
        <v>0</v>
      </c>
      <c r="AQ2788">
        <v>1</v>
      </c>
      <c r="AR2788">
        <v>1</v>
      </c>
      <c r="AS2788">
        <v>1</v>
      </c>
      <c r="AT2788">
        <v>2</v>
      </c>
      <c r="AU2788">
        <v>0</v>
      </c>
      <c r="AV2788">
        <v>0</v>
      </c>
      <c r="AW2788" t="s">
        <v>1382</v>
      </c>
      <c r="AX2788" t="s">
        <v>1382</v>
      </c>
      <c r="BA2788" s="14" t="s">
        <v>2775</v>
      </c>
      <c r="BB2788" s="6" t="s">
        <v>1515</v>
      </c>
      <c r="BG2788" s="9"/>
      <c r="BI2788" t="s">
        <v>3146</v>
      </c>
    </row>
    <row r="2789" spans="1:61" x14ac:dyDescent="0.25">
      <c r="A2789" s="23" t="s">
        <v>658</v>
      </c>
      <c r="B2789" t="s">
        <v>812</v>
      </c>
      <c r="C2789" t="str">
        <f>VLOOKUP(Tabelle1[[#This Row],[bank_name]],list_all_banks!$B$1:$C$691,2,FALSE)</f>
        <v>FR784608416</v>
      </c>
      <c r="D2789" s="6" t="s">
        <v>813</v>
      </c>
      <c r="E2789" s="42" t="str">
        <f t="shared" si="43"/>
        <v>31.12.2014</v>
      </c>
      <c r="F2789">
        <v>2014</v>
      </c>
      <c r="G2789">
        <v>1</v>
      </c>
      <c r="H2789">
        <v>1</v>
      </c>
      <c r="I2789" t="s">
        <v>1382</v>
      </c>
      <c r="J2789">
        <v>1</v>
      </c>
      <c r="K2789" t="s">
        <v>658</v>
      </c>
      <c r="L2789">
        <v>1</v>
      </c>
      <c r="M2789" t="s">
        <v>14</v>
      </c>
      <c r="N2789" t="s">
        <v>19</v>
      </c>
      <c r="P2789">
        <v>1</v>
      </c>
      <c r="Q2789">
        <v>0</v>
      </c>
      <c r="R2789">
        <v>1</v>
      </c>
      <c r="S2789">
        <v>0</v>
      </c>
      <c r="U2789">
        <v>0</v>
      </c>
      <c r="V2789">
        <v>0</v>
      </c>
      <c r="W2789" t="s">
        <v>20</v>
      </c>
      <c r="Y2789" t="s">
        <v>1700</v>
      </c>
      <c r="Z2789">
        <v>125</v>
      </c>
      <c r="AA2789">
        <v>2450</v>
      </c>
      <c r="AB2789">
        <v>4</v>
      </c>
      <c r="AC2789" t="s">
        <v>20</v>
      </c>
      <c r="AD2789">
        <v>1</v>
      </c>
      <c r="AE2789">
        <v>3</v>
      </c>
      <c r="AF2789" t="s">
        <v>20</v>
      </c>
      <c r="AG2789" t="s">
        <v>20</v>
      </c>
      <c r="AH2789">
        <v>0</v>
      </c>
      <c r="AI2789">
        <v>0</v>
      </c>
      <c r="AK2789">
        <v>1</v>
      </c>
      <c r="AL2789">
        <v>0</v>
      </c>
      <c r="AM2789">
        <v>1</v>
      </c>
      <c r="AN2789">
        <v>2</v>
      </c>
      <c r="AO2789">
        <v>0</v>
      </c>
      <c r="AQ2789">
        <v>1</v>
      </c>
      <c r="AR2789">
        <v>1</v>
      </c>
      <c r="AS2789">
        <v>1</v>
      </c>
      <c r="AT2789">
        <v>2</v>
      </c>
      <c r="AU2789">
        <v>0</v>
      </c>
      <c r="AV2789">
        <v>0</v>
      </c>
      <c r="AW2789" t="s">
        <v>1382</v>
      </c>
      <c r="AX2789" t="s">
        <v>1382</v>
      </c>
      <c r="BA2789" s="14" t="s">
        <v>2775</v>
      </c>
      <c r="BB2789" s="6" t="s">
        <v>1515</v>
      </c>
      <c r="BG2789" s="9"/>
      <c r="BI2789" t="s">
        <v>3146</v>
      </c>
    </row>
    <row r="2790" spans="1:61" x14ac:dyDescent="0.25">
      <c r="A2790" s="23" t="s">
        <v>658</v>
      </c>
      <c r="B2790" t="s">
        <v>812</v>
      </c>
      <c r="C2790" t="str">
        <f>VLOOKUP(Tabelle1[[#This Row],[bank_name]],list_all_banks!$B$1:$C$691,2,FALSE)</f>
        <v>FR784608416</v>
      </c>
      <c r="D2790" s="6" t="s">
        <v>813</v>
      </c>
      <c r="E2790" s="42" t="str">
        <f t="shared" si="43"/>
        <v>31.12.2014</v>
      </c>
      <c r="F2790">
        <v>2014</v>
      </c>
      <c r="G2790">
        <v>1</v>
      </c>
      <c r="H2790">
        <v>1</v>
      </c>
      <c r="I2790" t="s">
        <v>1382</v>
      </c>
      <c r="J2790">
        <v>1</v>
      </c>
      <c r="K2790" t="s">
        <v>658</v>
      </c>
      <c r="L2790">
        <v>1</v>
      </c>
      <c r="M2790" t="s">
        <v>14</v>
      </c>
      <c r="N2790" t="s">
        <v>19</v>
      </c>
      <c r="P2790">
        <v>1</v>
      </c>
      <c r="Q2790">
        <v>0</v>
      </c>
      <c r="R2790">
        <v>1</v>
      </c>
      <c r="S2790">
        <v>0</v>
      </c>
      <c r="U2790">
        <v>0</v>
      </c>
      <c r="V2790">
        <v>0</v>
      </c>
      <c r="W2790" t="s">
        <v>20</v>
      </c>
      <c r="Y2790" t="s">
        <v>1706</v>
      </c>
      <c r="Z2790">
        <v>1</v>
      </c>
      <c r="AA2790" t="s">
        <v>20</v>
      </c>
      <c r="AB2790" t="s">
        <v>20</v>
      </c>
      <c r="AC2790" t="s">
        <v>20</v>
      </c>
      <c r="AD2790" t="s">
        <v>20</v>
      </c>
      <c r="AE2790" t="s">
        <v>20</v>
      </c>
      <c r="AF2790" t="s">
        <v>20</v>
      </c>
      <c r="AG2790" t="s">
        <v>20</v>
      </c>
      <c r="AH2790">
        <v>0</v>
      </c>
      <c r="AI2790">
        <v>0</v>
      </c>
      <c r="AK2790">
        <v>1</v>
      </c>
      <c r="AL2790">
        <v>0</v>
      </c>
      <c r="AM2790">
        <v>1</v>
      </c>
      <c r="AN2790">
        <v>2</v>
      </c>
      <c r="AO2790">
        <v>0</v>
      </c>
      <c r="AQ2790">
        <v>1</v>
      </c>
      <c r="AR2790">
        <v>1</v>
      </c>
      <c r="AS2790">
        <v>1</v>
      </c>
      <c r="AT2790">
        <v>2</v>
      </c>
      <c r="AU2790">
        <v>0</v>
      </c>
      <c r="AV2790">
        <v>0</v>
      </c>
      <c r="AW2790" t="s">
        <v>1382</v>
      </c>
      <c r="AX2790" t="s">
        <v>1382</v>
      </c>
      <c r="BA2790" s="14" t="s">
        <v>2775</v>
      </c>
      <c r="BB2790" s="6" t="s">
        <v>1515</v>
      </c>
      <c r="BG2790" s="9"/>
      <c r="BI2790" t="s">
        <v>3146</v>
      </c>
    </row>
    <row r="2791" spans="1:61" x14ac:dyDescent="0.25">
      <c r="A2791" s="23" t="s">
        <v>658</v>
      </c>
      <c r="B2791" t="s">
        <v>812</v>
      </c>
      <c r="C2791" t="str">
        <f>VLOOKUP(Tabelle1[[#This Row],[bank_name]],list_all_banks!$B$1:$C$691,2,FALSE)</f>
        <v>FR784608416</v>
      </c>
      <c r="D2791" s="6" t="s">
        <v>813</v>
      </c>
      <c r="E2791" s="42" t="str">
        <f t="shared" si="43"/>
        <v>31.12.2014</v>
      </c>
      <c r="F2791">
        <v>2014</v>
      </c>
      <c r="G2791">
        <v>1</v>
      </c>
      <c r="H2791">
        <v>1</v>
      </c>
      <c r="I2791" t="s">
        <v>1382</v>
      </c>
      <c r="J2791">
        <v>1</v>
      </c>
      <c r="K2791" t="s">
        <v>658</v>
      </c>
      <c r="L2791">
        <v>1</v>
      </c>
      <c r="M2791" t="s">
        <v>14</v>
      </c>
      <c r="N2791" t="s">
        <v>19</v>
      </c>
      <c r="P2791">
        <v>1</v>
      </c>
      <c r="Q2791">
        <v>0</v>
      </c>
      <c r="R2791">
        <v>1</v>
      </c>
      <c r="S2791">
        <v>0</v>
      </c>
      <c r="U2791">
        <v>0</v>
      </c>
      <c r="V2791">
        <v>0</v>
      </c>
      <c r="W2791" t="s">
        <v>20</v>
      </c>
      <c r="Y2791" t="s">
        <v>1678</v>
      </c>
      <c r="Z2791" t="s">
        <v>20</v>
      </c>
      <c r="AA2791">
        <v>76</v>
      </c>
      <c r="AB2791">
        <v>-2</v>
      </c>
      <c r="AC2791" t="s">
        <v>20</v>
      </c>
      <c r="AD2791" t="s">
        <v>20</v>
      </c>
      <c r="AE2791" t="s">
        <v>20</v>
      </c>
      <c r="AF2791" t="s">
        <v>20</v>
      </c>
      <c r="AG2791" t="s">
        <v>20</v>
      </c>
      <c r="AH2791">
        <v>0</v>
      </c>
      <c r="AI2791">
        <v>0</v>
      </c>
      <c r="AK2791">
        <v>1</v>
      </c>
      <c r="AL2791">
        <v>0</v>
      </c>
      <c r="AM2791">
        <v>1</v>
      </c>
      <c r="AN2791">
        <v>2</v>
      </c>
      <c r="AO2791">
        <v>0</v>
      </c>
      <c r="AQ2791">
        <v>1</v>
      </c>
      <c r="AR2791">
        <v>1</v>
      </c>
      <c r="AS2791">
        <v>1</v>
      </c>
      <c r="AT2791">
        <v>2</v>
      </c>
      <c r="AU2791">
        <v>0</v>
      </c>
      <c r="AV2791">
        <v>0</v>
      </c>
      <c r="AW2791" t="s">
        <v>1382</v>
      </c>
      <c r="AX2791" t="s">
        <v>1382</v>
      </c>
      <c r="BA2791" s="14" t="s">
        <v>2775</v>
      </c>
      <c r="BB2791" s="6" t="s">
        <v>1515</v>
      </c>
      <c r="BG2791" s="9"/>
      <c r="BI2791" t="s">
        <v>3146</v>
      </c>
    </row>
    <row r="2792" spans="1:61" x14ac:dyDescent="0.25">
      <c r="A2792" s="23" t="s">
        <v>658</v>
      </c>
      <c r="B2792" t="s">
        <v>812</v>
      </c>
      <c r="C2792" t="str">
        <f>VLOOKUP(Tabelle1[[#This Row],[bank_name]],list_all_banks!$B$1:$C$691,2,FALSE)</f>
        <v>FR784608416</v>
      </c>
      <c r="D2792" s="6" t="s">
        <v>813</v>
      </c>
      <c r="E2792" s="42" t="str">
        <f t="shared" si="43"/>
        <v>31.12.2014</v>
      </c>
      <c r="F2792">
        <v>2014</v>
      </c>
      <c r="G2792">
        <v>1</v>
      </c>
      <c r="H2792">
        <v>1</v>
      </c>
      <c r="I2792" t="s">
        <v>1382</v>
      </c>
      <c r="J2792">
        <v>1</v>
      </c>
      <c r="K2792" t="s">
        <v>658</v>
      </c>
      <c r="L2792">
        <v>1</v>
      </c>
      <c r="M2792" t="s">
        <v>14</v>
      </c>
      <c r="N2792" t="s">
        <v>19</v>
      </c>
      <c r="P2792">
        <v>1</v>
      </c>
      <c r="Q2792">
        <v>0</v>
      </c>
      <c r="R2792">
        <v>1</v>
      </c>
      <c r="S2792">
        <v>0</v>
      </c>
      <c r="U2792">
        <v>0</v>
      </c>
      <c r="V2792">
        <v>0</v>
      </c>
      <c r="W2792" t="s">
        <v>20</v>
      </c>
      <c r="Y2792" t="s">
        <v>1675</v>
      </c>
      <c r="Z2792">
        <v>1</v>
      </c>
      <c r="AA2792" t="s">
        <v>20</v>
      </c>
      <c r="AB2792">
        <v>-1</v>
      </c>
      <c r="AC2792" t="s">
        <v>20</v>
      </c>
      <c r="AD2792" t="s">
        <v>20</v>
      </c>
      <c r="AE2792" t="s">
        <v>20</v>
      </c>
      <c r="AF2792" t="s">
        <v>20</v>
      </c>
      <c r="AG2792" t="s">
        <v>20</v>
      </c>
      <c r="AH2792">
        <v>0</v>
      </c>
      <c r="AI2792">
        <v>0</v>
      </c>
      <c r="AK2792">
        <v>1</v>
      </c>
      <c r="AL2792">
        <v>0</v>
      </c>
      <c r="AM2792">
        <v>1</v>
      </c>
      <c r="AN2792">
        <v>2</v>
      </c>
      <c r="AO2792">
        <v>0</v>
      </c>
      <c r="AQ2792">
        <v>1</v>
      </c>
      <c r="AR2792">
        <v>1</v>
      </c>
      <c r="AS2792">
        <v>1</v>
      </c>
      <c r="AT2792">
        <v>2</v>
      </c>
      <c r="AU2792">
        <v>0</v>
      </c>
      <c r="AV2792">
        <v>0</v>
      </c>
      <c r="AW2792" t="s">
        <v>1382</v>
      </c>
      <c r="AX2792" t="s">
        <v>1382</v>
      </c>
      <c r="BA2792" s="14" t="s">
        <v>2775</v>
      </c>
      <c r="BB2792" s="6" t="s">
        <v>1515</v>
      </c>
      <c r="BG2792" s="9"/>
      <c r="BI2792" t="s">
        <v>3146</v>
      </c>
    </row>
    <row r="2793" spans="1:61" x14ac:dyDescent="0.25">
      <c r="A2793" s="23" t="s">
        <v>658</v>
      </c>
      <c r="B2793" t="s">
        <v>812</v>
      </c>
      <c r="C2793" t="str">
        <f>VLOOKUP(Tabelle1[[#This Row],[bank_name]],list_all_banks!$B$1:$C$691,2,FALSE)</f>
        <v>FR784608416</v>
      </c>
      <c r="D2793" s="6" t="s">
        <v>813</v>
      </c>
      <c r="E2793" s="42" t="str">
        <f t="shared" si="43"/>
        <v>31.12.2014</v>
      </c>
      <c r="F2793">
        <v>2014</v>
      </c>
      <c r="G2793">
        <v>1</v>
      </c>
      <c r="H2793">
        <v>1</v>
      </c>
      <c r="I2793" t="s">
        <v>1382</v>
      </c>
      <c r="J2793">
        <v>1</v>
      </c>
      <c r="K2793" t="s">
        <v>658</v>
      </c>
      <c r="L2793">
        <v>1</v>
      </c>
      <c r="M2793" t="s">
        <v>14</v>
      </c>
      <c r="N2793" t="s">
        <v>19</v>
      </c>
      <c r="P2793">
        <v>1</v>
      </c>
      <c r="Q2793">
        <v>0</v>
      </c>
      <c r="R2793">
        <v>1</v>
      </c>
      <c r="S2793">
        <v>0</v>
      </c>
      <c r="U2793">
        <v>0</v>
      </c>
      <c r="V2793">
        <v>0</v>
      </c>
      <c r="W2793" t="s">
        <v>20</v>
      </c>
      <c r="Y2793" t="s">
        <v>1760</v>
      </c>
      <c r="Z2793">
        <v>-1</v>
      </c>
      <c r="AA2793" t="s">
        <v>20</v>
      </c>
      <c r="AB2793" t="s">
        <v>20</v>
      </c>
      <c r="AC2793" t="s">
        <v>20</v>
      </c>
      <c r="AD2793" t="s">
        <v>20</v>
      </c>
      <c r="AE2793" t="s">
        <v>20</v>
      </c>
      <c r="AF2793" t="s">
        <v>20</v>
      </c>
      <c r="AG2793" t="s">
        <v>20</v>
      </c>
      <c r="AH2793">
        <v>0</v>
      </c>
      <c r="AI2793">
        <v>0</v>
      </c>
      <c r="AK2793">
        <v>1</v>
      </c>
      <c r="AL2793">
        <v>0</v>
      </c>
      <c r="AM2793">
        <v>1</v>
      </c>
      <c r="AN2793">
        <v>2</v>
      </c>
      <c r="AO2793">
        <v>0</v>
      </c>
      <c r="AQ2793">
        <v>1</v>
      </c>
      <c r="AR2793">
        <v>1</v>
      </c>
      <c r="AS2793">
        <v>1</v>
      </c>
      <c r="AT2793">
        <v>2</v>
      </c>
      <c r="AU2793">
        <v>0</v>
      </c>
      <c r="AV2793">
        <v>0</v>
      </c>
      <c r="AW2793" t="s">
        <v>1382</v>
      </c>
      <c r="AX2793" t="s">
        <v>1382</v>
      </c>
      <c r="BA2793" s="14" t="s">
        <v>2775</v>
      </c>
      <c r="BB2793" s="6" t="s">
        <v>1515</v>
      </c>
      <c r="BG2793" s="9"/>
      <c r="BI2793" t="s">
        <v>3146</v>
      </c>
    </row>
    <row r="2794" spans="1:61" s="9" customFormat="1" x14ac:dyDescent="0.25">
      <c r="A2794" s="23" t="s">
        <v>658</v>
      </c>
      <c r="B2794" t="s">
        <v>812</v>
      </c>
      <c r="C2794" t="str">
        <f>VLOOKUP(Tabelle1[[#This Row],[bank_name]],list_all_banks!$B$1:$C$691,2,FALSE)</f>
        <v>FR784608416</v>
      </c>
      <c r="D2794" s="6" t="s">
        <v>813</v>
      </c>
      <c r="E2794" s="42" t="str">
        <f t="shared" si="43"/>
        <v>31.12.2014</v>
      </c>
      <c r="F2794">
        <v>2014</v>
      </c>
      <c r="G2794">
        <v>1</v>
      </c>
      <c r="H2794">
        <v>1</v>
      </c>
      <c r="I2794" t="s">
        <v>1382</v>
      </c>
      <c r="J2794">
        <v>1</v>
      </c>
      <c r="K2794" t="s">
        <v>658</v>
      </c>
      <c r="L2794">
        <v>1</v>
      </c>
      <c r="M2794" t="s">
        <v>14</v>
      </c>
      <c r="N2794" t="s">
        <v>19</v>
      </c>
      <c r="O2794" s="6"/>
      <c r="P2794">
        <v>1</v>
      </c>
      <c r="Q2794">
        <v>0</v>
      </c>
      <c r="R2794">
        <v>1</v>
      </c>
      <c r="S2794">
        <v>0</v>
      </c>
      <c r="T2794" s="6"/>
      <c r="U2794">
        <v>0</v>
      </c>
      <c r="V2794">
        <v>0</v>
      </c>
      <c r="W2794" t="s">
        <v>20</v>
      </c>
      <c r="X2794" s="6"/>
      <c r="Y2794" t="s">
        <v>1677</v>
      </c>
      <c r="Z2794">
        <v>51</v>
      </c>
      <c r="AA2794">
        <v>125</v>
      </c>
      <c r="AB2794">
        <v>12</v>
      </c>
      <c r="AC2794" t="s">
        <v>20</v>
      </c>
      <c r="AD2794">
        <v>4</v>
      </c>
      <c r="AE2794" t="s">
        <v>20</v>
      </c>
      <c r="AF2794" t="s">
        <v>20</v>
      </c>
      <c r="AG2794" t="s">
        <v>20</v>
      </c>
      <c r="AH2794">
        <v>0</v>
      </c>
      <c r="AI2794">
        <v>0</v>
      </c>
      <c r="AJ2794" s="6"/>
      <c r="AK2794">
        <v>1</v>
      </c>
      <c r="AL2794">
        <v>0</v>
      </c>
      <c r="AM2794">
        <v>1</v>
      </c>
      <c r="AN2794">
        <v>2</v>
      </c>
      <c r="AO2794">
        <v>0</v>
      </c>
      <c r="AP2794" s="6"/>
      <c r="AQ2794">
        <v>1</v>
      </c>
      <c r="AR2794">
        <v>1</v>
      </c>
      <c r="AS2794">
        <v>1</v>
      </c>
      <c r="AT2794">
        <v>2</v>
      </c>
      <c r="AU2794">
        <v>0</v>
      </c>
      <c r="AV2794">
        <v>0</v>
      </c>
      <c r="AW2794" t="s">
        <v>1382</v>
      </c>
      <c r="AX2794" t="s">
        <v>1382</v>
      </c>
      <c r="AY2794" s="6"/>
      <c r="AZ2794" s="42"/>
      <c r="BA2794" s="14" t="s">
        <v>2775</v>
      </c>
      <c r="BB2794" s="6" t="s">
        <v>1515</v>
      </c>
      <c r="BH2794" s="6"/>
      <c r="BI2794" t="s">
        <v>3146</v>
      </c>
    </row>
    <row r="2795" spans="1:61" x14ac:dyDescent="0.25">
      <c r="A2795" s="23" t="s">
        <v>658</v>
      </c>
      <c r="B2795" t="s">
        <v>812</v>
      </c>
      <c r="C2795" t="str">
        <f>VLOOKUP(Tabelle1[[#This Row],[bank_name]],list_all_banks!$B$1:$C$691,2,FALSE)</f>
        <v>FR784608416</v>
      </c>
      <c r="D2795" s="6" t="s">
        <v>813</v>
      </c>
      <c r="E2795" s="42" t="str">
        <f t="shared" si="43"/>
        <v>31.12.2014</v>
      </c>
      <c r="F2795">
        <v>2014</v>
      </c>
      <c r="G2795">
        <v>1</v>
      </c>
      <c r="H2795">
        <v>1</v>
      </c>
      <c r="I2795" t="s">
        <v>1382</v>
      </c>
      <c r="J2795">
        <v>1</v>
      </c>
      <c r="K2795" t="s">
        <v>658</v>
      </c>
      <c r="L2795">
        <v>1</v>
      </c>
      <c r="M2795" t="s">
        <v>14</v>
      </c>
      <c r="N2795" t="s">
        <v>19</v>
      </c>
      <c r="P2795">
        <v>1</v>
      </c>
      <c r="Q2795">
        <v>0</v>
      </c>
      <c r="R2795">
        <v>1</v>
      </c>
      <c r="S2795">
        <v>0</v>
      </c>
      <c r="U2795">
        <v>0</v>
      </c>
      <c r="V2795">
        <v>0</v>
      </c>
      <c r="W2795" t="s">
        <v>20</v>
      </c>
      <c r="Y2795" t="s">
        <v>1687</v>
      </c>
      <c r="Z2795">
        <v>1</v>
      </c>
      <c r="AA2795">
        <v>22</v>
      </c>
      <c r="AB2795" t="s">
        <v>20</v>
      </c>
      <c r="AC2795" t="s">
        <v>20</v>
      </c>
      <c r="AD2795" t="s">
        <v>20</v>
      </c>
      <c r="AE2795" t="s">
        <v>20</v>
      </c>
      <c r="AF2795" t="s">
        <v>20</v>
      </c>
      <c r="AG2795" t="s">
        <v>20</v>
      </c>
      <c r="AH2795">
        <v>0</v>
      </c>
      <c r="AI2795">
        <v>0</v>
      </c>
      <c r="AK2795">
        <v>1</v>
      </c>
      <c r="AL2795">
        <v>0</v>
      </c>
      <c r="AM2795">
        <v>1</v>
      </c>
      <c r="AN2795">
        <v>2</v>
      </c>
      <c r="AO2795">
        <v>0</v>
      </c>
      <c r="AQ2795">
        <v>1</v>
      </c>
      <c r="AR2795">
        <v>1</v>
      </c>
      <c r="AS2795">
        <v>1</v>
      </c>
      <c r="AT2795">
        <v>2</v>
      </c>
      <c r="AU2795">
        <v>0</v>
      </c>
      <c r="AV2795">
        <v>0</v>
      </c>
      <c r="AW2795" t="s">
        <v>1382</v>
      </c>
      <c r="AX2795" t="s">
        <v>1382</v>
      </c>
      <c r="BA2795" s="14" t="s">
        <v>2775</v>
      </c>
      <c r="BB2795" s="6" t="s">
        <v>1515</v>
      </c>
      <c r="BG2795" s="9"/>
      <c r="BI2795" t="s">
        <v>3146</v>
      </c>
    </row>
    <row r="2796" spans="1:61" x14ac:dyDescent="0.25">
      <c r="A2796" s="51" t="s">
        <v>658</v>
      </c>
      <c r="B2796" s="9" t="s">
        <v>812</v>
      </c>
      <c r="C2796" s="9" t="str">
        <f>VLOOKUP(Tabelle1[[#This Row],[bank_name]],list_all_banks!$B$1:$C$691,2,FALSE)</f>
        <v>FR784608416</v>
      </c>
      <c r="D2796" s="6" t="s">
        <v>813</v>
      </c>
      <c r="E2796" s="42" t="str">
        <f t="shared" si="43"/>
        <v>31.12.2014</v>
      </c>
      <c r="F2796" s="9">
        <v>2014</v>
      </c>
      <c r="G2796" s="9">
        <v>1</v>
      </c>
      <c r="H2796" s="9">
        <v>1</v>
      </c>
      <c r="I2796" s="9" t="s">
        <v>1382</v>
      </c>
      <c r="J2796" s="9">
        <v>1</v>
      </c>
      <c r="K2796" s="9" t="s">
        <v>658</v>
      </c>
      <c r="L2796" s="9">
        <v>1</v>
      </c>
      <c r="M2796" s="9" t="s">
        <v>14</v>
      </c>
      <c r="N2796" s="9" t="s">
        <v>19</v>
      </c>
      <c r="P2796" s="9">
        <v>1</v>
      </c>
      <c r="Q2796" s="9">
        <v>0</v>
      </c>
      <c r="R2796" s="9">
        <v>1</v>
      </c>
      <c r="S2796" s="9">
        <v>0</v>
      </c>
      <c r="U2796" s="9">
        <v>0</v>
      </c>
      <c r="V2796" s="9">
        <v>0</v>
      </c>
      <c r="W2796" s="9" t="s">
        <v>20</v>
      </c>
      <c r="Y2796" s="9" t="s">
        <v>1711</v>
      </c>
      <c r="Z2796" s="9">
        <v>12</v>
      </c>
      <c r="AA2796" s="9">
        <v>24</v>
      </c>
      <c r="AB2796" s="9">
        <v>9</v>
      </c>
      <c r="AC2796" s="9" t="s">
        <v>20</v>
      </c>
      <c r="AD2796" s="9">
        <v>2</v>
      </c>
      <c r="AE2796" s="9" t="s">
        <v>20</v>
      </c>
      <c r="AF2796" s="9" t="s">
        <v>20</v>
      </c>
      <c r="AG2796" s="9" t="s">
        <v>20</v>
      </c>
      <c r="AH2796" s="9">
        <v>0</v>
      </c>
      <c r="AI2796" s="9">
        <v>0</v>
      </c>
      <c r="AK2796" s="9">
        <v>1</v>
      </c>
      <c r="AL2796" s="9">
        <v>0</v>
      </c>
      <c r="AM2796" s="9">
        <v>1</v>
      </c>
      <c r="AN2796" s="9">
        <v>2</v>
      </c>
      <c r="AO2796" s="9">
        <v>0</v>
      </c>
      <c r="AQ2796" s="9">
        <v>1</v>
      </c>
      <c r="AR2796" s="9">
        <v>1</v>
      </c>
      <c r="AS2796" s="9">
        <v>1</v>
      </c>
      <c r="AT2796" s="9">
        <v>2</v>
      </c>
      <c r="AU2796" s="9">
        <v>0</v>
      </c>
      <c r="AV2796" s="9">
        <v>0</v>
      </c>
      <c r="AW2796" s="9" t="s">
        <v>1382</v>
      </c>
      <c r="AX2796" s="9" t="s">
        <v>1382</v>
      </c>
      <c r="BA2796" s="63" t="s">
        <v>2775</v>
      </c>
      <c r="BB2796" s="6" t="s">
        <v>1515</v>
      </c>
      <c r="BG2796" s="9"/>
      <c r="BI2796" t="s">
        <v>3146</v>
      </c>
    </row>
    <row r="2797" spans="1:61" x14ac:dyDescent="0.25">
      <c r="A2797" s="23" t="s">
        <v>658</v>
      </c>
      <c r="B2797" t="s">
        <v>812</v>
      </c>
      <c r="C2797" t="str">
        <f>VLOOKUP(Tabelle1[[#This Row],[bank_name]],list_all_banks!$B$1:$C$691,2,FALSE)</f>
        <v>FR784608416</v>
      </c>
      <c r="D2797" s="6" t="s">
        <v>813</v>
      </c>
      <c r="E2797" s="42" t="str">
        <f t="shared" si="43"/>
        <v>31.12.2014</v>
      </c>
      <c r="F2797">
        <v>2014</v>
      </c>
      <c r="G2797">
        <v>1</v>
      </c>
      <c r="H2797">
        <v>1</v>
      </c>
      <c r="I2797" t="s">
        <v>1382</v>
      </c>
      <c r="J2797">
        <v>1</v>
      </c>
      <c r="K2797" t="s">
        <v>658</v>
      </c>
      <c r="L2797">
        <v>1</v>
      </c>
      <c r="M2797" t="s">
        <v>14</v>
      </c>
      <c r="N2797" t="s">
        <v>19</v>
      </c>
      <c r="P2797">
        <v>1</v>
      </c>
      <c r="Q2797">
        <v>0</v>
      </c>
      <c r="R2797">
        <v>1</v>
      </c>
      <c r="S2797">
        <v>0</v>
      </c>
      <c r="U2797">
        <v>0</v>
      </c>
      <c r="V2797">
        <v>0</v>
      </c>
      <c r="W2797" t="s">
        <v>20</v>
      </c>
      <c r="Y2797" t="s">
        <v>1786</v>
      </c>
      <c r="Z2797">
        <v>190</v>
      </c>
      <c r="AA2797">
        <v>2282</v>
      </c>
      <c r="AB2797">
        <v>116</v>
      </c>
      <c r="AC2797" t="s">
        <v>20</v>
      </c>
      <c r="AD2797">
        <v>32</v>
      </c>
      <c r="AE2797">
        <v>1</v>
      </c>
      <c r="AF2797" t="s">
        <v>20</v>
      </c>
      <c r="AG2797" t="s">
        <v>20</v>
      </c>
      <c r="AH2797">
        <v>0</v>
      </c>
      <c r="AI2797">
        <v>0</v>
      </c>
      <c r="AK2797">
        <v>1</v>
      </c>
      <c r="AL2797">
        <v>0</v>
      </c>
      <c r="AM2797">
        <v>1</v>
      </c>
      <c r="AN2797">
        <v>2</v>
      </c>
      <c r="AO2797">
        <v>0</v>
      </c>
      <c r="AQ2797">
        <v>1</v>
      </c>
      <c r="AR2797">
        <v>1</v>
      </c>
      <c r="AS2797">
        <v>1</v>
      </c>
      <c r="AT2797">
        <v>2</v>
      </c>
      <c r="AU2797">
        <v>0</v>
      </c>
      <c r="AV2797">
        <v>0</v>
      </c>
      <c r="AW2797" t="s">
        <v>1382</v>
      </c>
      <c r="AX2797" t="s">
        <v>1382</v>
      </c>
      <c r="BA2797" s="14" t="s">
        <v>2775</v>
      </c>
      <c r="BB2797" s="6" t="s">
        <v>1515</v>
      </c>
      <c r="BG2797" s="9"/>
      <c r="BI2797" t="s">
        <v>3146</v>
      </c>
    </row>
    <row r="2798" spans="1:61" x14ac:dyDescent="0.25">
      <c r="A2798" s="23" t="s">
        <v>658</v>
      </c>
      <c r="B2798" t="s">
        <v>812</v>
      </c>
      <c r="C2798" t="str">
        <f>VLOOKUP(Tabelle1[[#This Row],[bank_name]],list_all_banks!$B$1:$C$691,2,FALSE)</f>
        <v>FR784608416</v>
      </c>
      <c r="D2798" s="6" t="s">
        <v>813</v>
      </c>
      <c r="E2798" s="42" t="str">
        <f t="shared" si="43"/>
        <v>31.12.2014</v>
      </c>
      <c r="F2798">
        <v>2014</v>
      </c>
      <c r="G2798">
        <v>1</v>
      </c>
      <c r="H2798">
        <v>1</v>
      </c>
      <c r="I2798" t="s">
        <v>1382</v>
      </c>
      <c r="J2798">
        <v>1</v>
      </c>
      <c r="K2798" t="s">
        <v>658</v>
      </c>
      <c r="L2798">
        <v>1</v>
      </c>
      <c r="M2798" t="s">
        <v>14</v>
      </c>
      <c r="N2798" t="s">
        <v>19</v>
      </c>
      <c r="P2798">
        <v>1</v>
      </c>
      <c r="Q2798">
        <v>0</v>
      </c>
      <c r="R2798">
        <v>1</v>
      </c>
      <c r="S2798">
        <v>0</v>
      </c>
      <c r="U2798">
        <v>0</v>
      </c>
      <c r="V2798">
        <v>0</v>
      </c>
      <c r="W2798" t="s">
        <v>20</v>
      </c>
      <c r="Y2798" t="s">
        <v>1628</v>
      </c>
      <c r="Z2798">
        <v>40</v>
      </c>
      <c r="AA2798">
        <v>82</v>
      </c>
      <c r="AB2798">
        <v>14</v>
      </c>
      <c r="AC2798" t="s">
        <v>20</v>
      </c>
      <c r="AD2798">
        <v>1</v>
      </c>
      <c r="AE2798" t="s">
        <v>20</v>
      </c>
      <c r="AF2798" t="s">
        <v>20</v>
      </c>
      <c r="AG2798" t="s">
        <v>20</v>
      </c>
      <c r="AH2798">
        <v>0</v>
      </c>
      <c r="AI2798">
        <v>0</v>
      </c>
      <c r="AK2798">
        <v>1</v>
      </c>
      <c r="AL2798">
        <v>0</v>
      </c>
      <c r="AM2798">
        <v>1</v>
      </c>
      <c r="AN2798">
        <v>2</v>
      </c>
      <c r="AO2798">
        <v>0</v>
      </c>
      <c r="AQ2798">
        <v>1</v>
      </c>
      <c r="AR2798">
        <v>1</v>
      </c>
      <c r="AS2798">
        <v>1</v>
      </c>
      <c r="AT2798">
        <v>2</v>
      </c>
      <c r="AU2798">
        <v>0</v>
      </c>
      <c r="AV2798">
        <v>0</v>
      </c>
      <c r="AW2798" t="s">
        <v>1382</v>
      </c>
      <c r="AX2798" t="s">
        <v>1382</v>
      </c>
      <c r="BA2798" s="14" t="s">
        <v>2775</v>
      </c>
      <c r="BB2798" s="6" t="s">
        <v>1515</v>
      </c>
      <c r="BG2798" s="9"/>
      <c r="BI2798" t="s">
        <v>3146</v>
      </c>
    </row>
    <row r="2799" spans="1:61" x14ac:dyDescent="0.25">
      <c r="A2799" s="23" t="s">
        <v>658</v>
      </c>
      <c r="B2799" t="s">
        <v>812</v>
      </c>
      <c r="C2799" t="str">
        <f>VLOOKUP(Tabelle1[[#This Row],[bank_name]],list_all_banks!$B$1:$C$691,2,FALSE)</f>
        <v>FR784608416</v>
      </c>
      <c r="D2799" s="6" t="s">
        <v>813</v>
      </c>
      <c r="E2799" s="42" t="str">
        <f t="shared" si="43"/>
        <v>31.12.2014</v>
      </c>
      <c r="F2799">
        <v>2014</v>
      </c>
      <c r="G2799">
        <v>1</v>
      </c>
      <c r="H2799">
        <v>1</v>
      </c>
      <c r="I2799" t="s">
        <v>1382</v>
      </c>
      <c r="J2799">
        <v>1</v>
      </c>
      <c r="K2799" t="s">
        <v>658</v>
      </c>
      <c r="L2799">
        <v>1</v>
      </c>
      <c r="M2799" t="s">
        <v>14</v>
      </c>
      <c r="N2799" t="s">
        <v>19</v>
      </c>
      <c r="P2799">
        <v>1</v>
      </c>
      <c r="Q2799">
        <v>0</v>
      </c>
      <c r="R2799">
        <v>1</v>
      </c>
      <c r="S2799">
        <v>0</v>
      </c>
      <c r="U2799">
        <v>0</v>
      </c>
      <c r="V2799">
        <v>0</v>
      </c>
      <c r="W2799" t="s">
        <v>20</v>
      </c>
      <c r="Y2799" t="s">
        <v>1682</v>
      </c>
      <c r="Z2799">
        <v>185</v>
      </c>
      <c r="AA2799">
        <v>2522</v>
      </c>
      <c r="AB2799">
        <v>34</v>
      </c>
      <c r="AC2799" t="s">
        <v>20</v>
      </c>
      <c r="AD2799">
        <v>11</v>
      </c>
      <c r="AE2799">
        <v>1</v>
      </c>
      <c r="AF2799" t="s">
        <v>20</v>
      </c>
      <c r="AG2799" t="s">
        <v>20</v>
      </c>
      <c r="AH2799">
        <v>0</v>
      </c>
      <c r="AI2799">
        <v>0</v>
      </c>
      <c r="AK2799">
        <v>1</v>
      </c>
      <c r="AL2799">
        <v>0</v>
      </c>
      <c r="AM2799">
        <v>1</v>
      </c>
      <c r="AN2799">
        <v>2</v>
      </c>
      <c r="AO2799">
        <v>0</v>
      </c>
      <c r="AQ2799">
        <v>1</v>
      </c>
      <c r="AR2799">
        <v>1</v>
      </c>
      <c r="AS2799">
        <v>1</v>
      </c>
      <c r="AT2799">
        <v>2</v>
      </c>
      <c r="AU2799">
        <v>0</v>
      </c>
      <c r="AV2799">
        <v>0</v>
      </c>
      <c r="AW2799" t="s">
        <v>1382</v>
      </c>
      <c r="AX2799" t="s">
        <v>1382</v>
      </c>
      <c r="BA2799" s="14" t="s">
        <v>2775</v>
      </c>
      <c r="BB2799" s="6" t="s">
        <v>1515</v>
      </c>
      <c r="BG2799" s="9"/>
      <c r="BI2799" t="s">
        <v>3146</v>
      </c>
    </row>
    <row r="2800" spans="1:61" x14ac:dyDescent="0.25">
      <c r="A2800" s="23" t="s">
        <v>658</v>
      </c>
      <c r="B2800" t="s">
        <v>812</v>
      </c>
      <c r="C2800" t="str">
        <f>VLOOKUP(Tabelle1[[#This Row],[bank_name]],list_all_banks!$B$1:$C$691,2,FALSE)</f>
        <v>FR784608416</v>
      </c>
      <c r="D2800" s="6" t="s">
        <v>813</v>
      </c>
      <c r="E2800" s="42" t="str">
        <f t="shared" si="43"/>
        <v>31.12.2014</v>
      </c>
      <c r="F2800">
        <v>2014</v>
      </c>
      <c r="G2800">
        <v>1</v>
      </c>
      <c r="H2800">
        <v>1</v>
      </c>
      <c r="I2800" t="s">
        <v>1382</v>
      </c>
      <c r="J2800">
        <v>1</v>
      </c>
      <c r="K2800" t="s">
        <v>658</v>
      </c>
      <c r="L2800">
        <v>1</v>
      </c>
      <c r="M2800" t="s">
        <v>14</v>
      </c>
      <c r="N2800" t="s">
        <v>19</v>
      </c>
      <c r="P2800">
        <v>1</v>
      </c>
      <c r="Q2800">
        <v>0</v>
      </c>
      <c r="R2800">
        <v>1</v>
      </c>
      <c r="S2800">
        <v>0</v>
      </c>
      <c r="U2800">
        <v>0</v>
      </c>
      <c r="V2800">
        <v>0</v>
      </c>
      <c r="W2800" t="s">
        <v>20</v>
      </c>
      <c r="Y2800" t="s">
        <v>1704</v>
      </c>
      <c r="Z2800">
        <v>3</v>
      </c>
      <c r="AA2800">
        <v>181</v>
      </c>
      <c r="AB2800" t="s">
        <v>20</v>
      </c>
      <c r="AC2800" t="s">
        <v>20</v>
      </c>
      <c r="AD2800" t="s">
        <v>20</v>
      </c>
      <c r="AE2800" t="s">
        <v>20</v>
      </c>
      <c r="AF2800" t="s">
        <v>20</v>
      </c>
      <c r="AG2800" t="s">
        <v>20</v>
      </c>
      <c r="AH2800">
        <v>0</v>
      </c>
      <c r="AI2800">
        <v>0</v>
      </c>
      <c r="AK2800">
        <v>1</v>
      </c>
      <c r="AL2800">
        <v>0</v>
      </c>
      <c r="AM2800">
        <v>1</v>
      </c>
      <c r="AN2800">
        <v>2</v>
      </c>
      <c r="AO2800">
        <v>0</v>
      </c>
      <c r="AQ2800">
        <v>1</v>
      </c>
      <c r="AR2800">
        <v>1</v>
      </c>
      <c r="AS2800">
        <v>1</v>
      </c>
      <c r="AT2800">
        <v>2</v>
      </c>
      <c r="AU2800">
        <v>0</v>
      </c>
      <c r="AV2800">
        <v>0</v>
      </c>
      <c r="AW2800" t="s">
        <v>1382</v>
      </c>
      <c r="AX2800" t="s">
        <v>1382</v>
      </c>
      <c r="BA2800" s="14" t="s">
        <v>2775</v>
      </c>
      <c r="BB2800" s="6" t="s">
        <v>1515</v>
      </c>
      <c r="BG2800" s="9"/>
      <c r="BI2800" t="s">
        <v>3146</v>
      </c>
    </row>
    <row r="2801" spans="1:61" x14ac:dyDescent="0.25">
      <c r="A2801" s="23" t="s">
        <v>658</v>
      </c>
      <c r="B2801" t="s">
        <v>812</v>
      </c>
      <c r="C2801" t="str">
        <f>VLOOKUP(Tabelle1[[#This Row],[bank_name]],list_all_banks!$B$1:$C$691,2,FALSE)</f>
        <v>FR784608416</v>
      </c>
      <c r="D2801" s="6" t="s">
        <v>813</v>
      </c>
      <c r="E2801" s="42" t="str">
        <f t="shared" si="43"/>
        <v>31.12.2014</v>
      </c>
      <c r="F2801">
        <v>2014</v>
      </c>
      <c r="G2801">
        <v>1</v>
      </c>
      <c r="H2801">
        <v>1</v>
      </c>
      <c r="I2801" t="s">
        <v>1382</v>
      </c>
      <c r="J2801">
        <v>1</v>
      </c>
      <c r="K2801" t="s">
        <v>658</v>
      </c>
      <c r="L2801">
        <v>1</v>
      </c>
      <c r="M2801" t="s">
        <v>14</v>
      </c>
      <c r="N2801" t="s">
        <v>19</v>
      </c>
      <c r="P2801">
        <v>1</v>
      </c>
      <c r="Q2801">
        <v>0</v>
      </c>
      <c r="R2801">
        <v>1</v>
      </c>
      <c r="S2801">
        <v>0</v>
      </c>
      <c r="U2801">
        <v>0</v>
      </c>
      <c r="V2801">
        <v>0</v>
      </c>
      <c r="W2801" t="s">
        <v>20</v>
      </c>
      <c r="Y2801" t="s">
        <v>1633</v>
      </c>
      <c r="Z2801">
        <v>57</v>
      </c>
      <c r="AA2801">
        <v>29</v>
      </c>
      <c r="AB2801">
        <v>44</v>
      </c>
      <c r="AC2801" t="s">
        <v>20</v>
      </c>
      <c r="AD2801">
        <v>17</v>
      </c>
      <c r="AE2801">
        <v>-5</v>
      </c>
      <c r="AF2801" t="s">
        <v>20</v>
      </c>
      <c r="AG2801" t="s">
        <v>20</v>
      </c>
      <c r="AH2801">
        <v>0</v>
      </c>
      <c r="AI2801">
        <v>0</v>
      </c>
      <c r="AK2801">
        <v>1</v>
      </c>
      <c r="AL2801">
        <v>0</v>
      </c>
      <c r="AM2801">
        <v>1</v>
      </c>
      <c r="AN2801">
        <v>2</v>
      </c>
      <c r="AO2801">
        <v>0</v>
      </c>
      <c r="AQ2801">
        <v>1</v>
      </c>
      <c r="AR2801">
        <v>1</v>
      </c>
      <c r="AS2801">
        <v>1</v>
      </c>
      <c r="AT2801">
        <v>2</v>
      </c>
      <c r="AU2801">
        <v>0</v>
      </c>
      <c r="AV2801">
        <v>0</v>
      </c>
      <c r="AW2801" t="s">
        <v>1382</v>
      </c>
      <c r="AX2801" t="s">
        <v>1382</v>
      </c>
      <c r="BA2801" s="14" t="s">
        <v>2775</v>
      </c>
      <c r="BB2801" s="6" t="s">
        <v>1515</v>
      </c>
      <c r="BG2801" s="9"/>
      <c r="BI2801" t="s">
        <v>3146</v>
      </c>
    </row>
    <row r="2802" spans="1:61" x14ac:dyDescent="0.25">
      <c r="A2802" s="23" t="s">
        <v>658</v>
      </c>
      <c r="B2802" t="s">
        <v>812</v>
      </c>
      <c r="C2802" t="str">
        <f>VLOOKUP(Tabelle1[[#This Row],[bank_name]],list_all_banks!$B$1:$C$691,2,FALSE)</f>
        <v>FR784608416</v>
      </c>
      <c r="D2802" s="6" t="s">
        <v>813</v>
      </c>
      <c r="E2802" s="42" t="str">
        <f t="shared" si="43"/>
        <v>31.12.2014</v>
      </c>
      <c r="F2802">
        <v>2014</v>
      </c>
      <c r="G2802">
        <v>1</v>
      </c>
      <c r="H2802">
        <v>1</v>
      </c>
      <c r="I2802" t="s">
        <v>1382</v>
      </c>
      <c r="J2802">
        <v>1</v>
      </c>
      <c r="K2802" t="s">
        <v>658</v>
      </c>
      <c r="L2802">
        <v>1</v>
      </c>
      <c r="M2802" t="s">
        <v>14</v>
      </c>
      <c r="N2802" t="s">
        <v>19</v>
      </c>
      <c r="P2802">
        <v>1</v>
      </c>
      <c r="Q2802">
        <v>0</v>
      </c>
      <c r="R2802">
        <v>1</v>
      </c>
      <c r="S2802">
        <v>0</v>
      </c>
      <c r="U2802">
        <v>0</v>
      </c>
      <c r="V2802">
        <v>0</v>
      </c>
      <c r="W2802" t="s">
        <v>20</v>
      </c>
      <c r="Y2802" t="s">
        <v>1660</v>
      </c>
      <c r="Z2802">
        <v>46</v>
      </c>
      <c r="AA2802">
        <v>123</v>
      </c>
      <c r="AB2802">
        <v>25</v>
      </c>
      <c r="AC2802" t="s">
        <v>20</v>
      </c>
      <c r="AD2802">
        <v>8</v>
      </c>
      <c r="AE2802">
        <v>-2</v>
      </c>
      <c r="AF2802" t="s">
        <v>20</v>
      </c>
      <c r="AG2802" t="s">
        <v>20</v>
      </c>
      <c r="AH2802">
        <v>0</v>
      </c>
      <c r="AI2802">
        <v>0</v>
      </c>
      <c r="AK2802">
        <v>1</v>
      </c>
      <c r="AL2802">
        <v>0</v>
      </c>
      <c r="AM2802">
        <v>1</v>
      </c>
      <c r="AN2802">
        <v>2</v>
      </c>
      <c r="AO2802">
        <v>0</v>
      </c>
      <c r="AQ2802">
        <v>1</v>
      </c>
      <c r="AR2802">
        <v>1</v>
      </c>
      <c r="AS2802">
        <v>1</v>
      </c>
      <c r="AT2802">
        <v>2</v>
      </c>
      <c r="AU2802">
        <v>0</v>
      </c>
      <c r="AV2802">
        <v>0</v>
      </c>
      <c r="AW2802" t="s">
        <v>1382</v>
      </c>
      <c r="AX2802" t="s">
        <v>1382</v>
      </c>
      <c r="BA2802" s="14" t="s">
        <v>2775</v>
      </c>
      <c r="BB2802" s="6" t="s">
        <v>1515</v>
      </c>
      <c r="BG2802" s="9"/>
      <c r="BI2802" t="s">
        <v>3146</v>
      </c>
    </row>
    <row r="2803" spans="1:61" s="44" customFormat="1" ht="15.75" thickBot="1" x14ac:dyDescent="0.3">
      <c r="A2803" s="23" t="s">
        <v>658</v>
      </c>
      <c r="B2803" t="s">
        <v>812</v>
      </c>
      <c r="C2803" t="str">
        <f>VLOOKUP(Tabelle1[[#This Row],[bank_name]],list_all_banks!$B$1:$C$691,2,FALSE)</f>
        <v>FR784608416</v>
      </c>
      <c r="D2803" s="6" t="s">
        <v>813</v>
      </c>
      <c r="E2803" s="42" t="str">
        <f t="shared" si="43"/>
        <v>31.12.2014</v>
      </c>
      <c r="F2803">
        <v>2014</v>
      </c>
      <c r="G2803">
        <v>1</v>
      </c>
      <c r="H2803">
        <v>1</v>
      </c>
      <c r="I2803" t="s">
        <v>1382</v>
      </c>
      <c r="J2803">
        <v>1</v>
      </c>
      <c r="K2803" t="s">
        <v>658</v>
      </c>
      <c r="L2803">
        <v>1</v>
      </c>
      <c r="M2803" t="s">
        <v>14</v>
      </c>
      <c r="N2803" t="s">
        <v>19</v>
      </c>
      <c r="O2803" s="6"/>
      <c r="P2803">
        <v>1</v>
      </c>
      <c r="Q2803">
        <v>0</v>
      </c>
      <c r="R2803">
        <v>1</v>
      </c>
      <c r="S2803">
        <v>0</v>
      </c>
      <c r="T2803" s="6"/>
      <c r="U2803">
        <v>0</v>
      </c>
      <c r="V2803">
        <v>0</v>
      </c>
      <c r="W2803" t="s">
        <v>20</v>
      </c>
      <c r="X2803" s="6"/>
      <c r="Y2803" t="s">
        <v>1697</v>
      </c>
      <c r="Z2803">
        <v>38</v>
      </c>
      <c r="AA2803">
        <v>75</v>
      </c>
      <c r="AB2803">
        <v>20</v>
      </c>
      <c r="AC2803" t="s">
        <v>20</v>
      </c>
      <c r="AD2803">
        <v>4</v>
      </c>
      <c r="AE2803">
        <v>1</v>
      </c>
      <c r="AF2803" t="s">
        <v>20</v>
      </c>
      <c r="AG2803" t="s">
        <v>20</v>
      </c>
      <c r="AH2803">
        <v>0</v>
      </c>
      <c r="AI2803">
        <v>0</v>
      </c>
      <c r="AJ2803" s="6"/>
      <c r="AK2803">
        <v>1</v>
      </c>
      <c r="AL2803">
        <v>0</v>
      </c>
      <c r="AM2803">
        <v>1</v>
      </c>
      <c r="AN2803">
        <v>2</v>
      </c>
      <c r="AO2803">
        <v>0</v>
      </c>
      <c r="AP2803" s="6"/>
      <c r="AQ2803">
        <v>1</v>
      </c>
      <c r="AR2803">
        <v>1</v>
      </c>
      <c r="AS2803">
        <v>1</v>
      </c>
      <c r="AT2803">
        <v>2</v>
      </c>
      <c r="AU2803">
        <v>0</v>
      </c>
      <c r="AV2803">
        <v>0</v>
      </c>
      <c r="AW2803" t="s">
        <v>1382</v>
      </c>
      <c r="AX2803" t="s">
        <v>1382</v>
      </c>
      <c r="AY2803" s="6"/>
      <c r="AZ2803" s="42"/>
      <c r="BA2803" s="14" t="s">
        <v>2775</v>
      </c>
      <c r="BB2803" s="6" t="s">
        <v>1515</v>
      </c>
      <c r="BH2803" s="45"/>
      <c r="BI2803" t="s">
        <v>3146</v>
      </c>
    </row>
    <row r="2804" spans="1:61" x14ac:dyDescent="0.25">
      <c r="A2804" s="23" t="s">
        <v>658</v>
      </c>
      <c r="B2804" t="s">
        <v>812</v>
      </c>
      <c r="C2804" t="str">
        <f>VLOOKUP(Tabelle1[[#This Row],[bank_name]],list_all_banks!$B$1:$C$691,2,FALSE)</f>
        <v>FR784608416</v>
      </c>
      <c r="D2804" s="6" t="s">
        <v>813</v>
      </c>
      <c r="E2804" s="42" t="str">
        <f t="shared" si="43"/>
        <v>31.12.2014</v>
      </c>
      <c r="F2804">
        <v>2014</v>
      </c>
      <c r="G2804">
        <v>1</v>
      </c>
      <c r="H2804">
        <v>1</v>
      </c>
      <c r="I2804" t="s">
        <v>1382</v>
      </c>
      <c r="J2804">
        <v>1</v>
      </c>
      <c r="K2804" t="s">
        <v>658</v>
      </c>
      <c r="L2804">
        <v>1</v>
      </c>
      <c r="M2804" t="s">
        <v>14</v>
      </c>
      <c r="N2804" t="s">
        <v>19</v>
      </c>
      <c r="P2804">
        <v>1</v>
      </c>
      <c r="Q2804">
        <v>0</v>
      </c>
      <c r="R2804">
        <v>1</v>
      </c>
      <c r="S2804">
        <v>0</v>
      </c>
      <c r="U2804">
        <v>0</v>
      </c>
      <c r="V2804">
        <v>0</v>
      </c>
      <c r="W2804" t="s">
        <v>20</v>
      </c>
      <c r="Y2804" t="s">
        <v>1657</v>
      </c>
      <c r="Z2804">
        <v>189</v>
      </c>
      <c r="AA2804">
        <v>595</v>
      </c>
      <c r="AB2804">
        <v>38</v>
      </c>
      <c r="AC2804" t="s">
        <v>20</v>
      </c>
      <c r="AD2804">
        <v>6</v>
      </c>
      <c r="AE2804" t="s">
        <v>20</v>
      </c>
      <c r="AF2804" t="s">
        <v>20</v>
      </c>
      <c r="AG2804" t="s">
        <v>20</v>
      </c>
      <c r="AH2804">
        <v>0</v>
      </c>
      <c r="AI2804">
        <v>0</v>
      </c>
      <c r="AK2804">
        <v>1</v>
      </c>
      <c r="AL2804">
        <v>0</v>
      </c>
      <c r="AM2804">
        <v>1</v>
      </c>
      <c r="AN2804">
        <v>2</v>
      </c>
      <c r="AO2804">
        <v>0</v>
      </c>
      <c r="AQ2804">
        <v>1</v>
      </c>
      <c r="AR2804">
        <v>1</v>
      </c>
      <c r="AS2804">
        <v>1</v>
      </c>
      <c r="AT2804">
        <v>2</v>
      </c>
      <c r="AU2804">
        <v>0</v>
      </c>
      <c r="AV2804">
        <v>0</v>
      </c>
      <c r="AW2804" t="s">
        <v>1382</v>
      </c>
      <c r="AX2804" t="s">
        <v>1382</v>
      </c>
      <c r="BA2804" s="14" t="s">
        <v>2775</v>
      </c>
      <c r="BB2804" s="6" t="s">
        <v>1515</v>
      </c>
      <c r="BG2804" s="9"/>
      <c r="BI2804" t="s">
        <v>3146</v>
      </c>
    </row>
    <row r="2805" spans="1:61" x14ac:dyDescent="0.25">
      <c r="A2805" s="23" t="s">
        <v>658</v>
      </c>
      <c r="B2805" t="s">
        <v>812</v>
      </c>
      <c r="C2805" t="str">
        <f>VLOOKUP(Tabelle1[[#This Row],[bank_name]],list_all_banks!$B$1:$C$691,2,FALSE)</f>
        <v>FR784608416</v>
      </c>
      <c r="D2805" s="6" t="s">
        <v>813</v>
      </c>
      <c r="E2805" s="42" t="str">
        <f t="shared" ref="E2805:E2868" si="44">CONCATENATE($E$2,F2805)</f>
        <v>31.12.2014</v>
      </c>
      <c r="F2805">
        <v>2014</v>
      </c>
      <c r="G2805">
        <v>1</v>
      </c>
      <c r="H2805">
        <v>1</v>
      </c>
      <c r="I2805" t="s">
        <v>1382</v>
      </c>
      <c r="J2805">
        <v>1</v>
      </c>
      <c r="K2805" t="s">
        <v>658</v>
      </c>
      <c r="L2805">
        <v>1</v>
      </c>
      <c r="M2805" t="s">
        <v>14</v>
      </c>
      <c r="N2805" t="s">
        <v>19</v>
      </c>
      <c r="P2805">
        <v>1</v>
      </c>
      <c r="Q2805">
        <v>0</v>
      </c>
      <c r="R2805">
        <v>1</v>
      </c>
      <c r="S2805">
        <v>0</v>
      </c>
      <c r="U2805">
        <v>0</v>
      </c>
      <c r="V2805">
        <v>0</v>
      </c>
      <c r="W2805" t="s">
        <v>20</v>
      </c>
      <c r="Y2805" t="s">
        <v>1662</v>
      </c>
      <c r="Z2805">
        <v>46</v>
      </c>
      <c r="AA2805">
        <v>127</v>
      </c>
      <c r="AB2805">
        <v>31</v>
      </c>
      <c r="AC2805" t="s">
        <v>20</v>
      </c>
      <c r="AD2805">
        <v>11</v>
      </c>
      <c r="AE2805" t="s">
        <v>20</v>
      </c>
      <c r="AF2805" t="s">
        <v>20</v>
      </c>
      <c r="AG2805" t="s">
        <v>20</v>
      </c>
      <c r="AH2805">
        <v>0</v>
      </c>
      <c r="AI2805">
        <v>0</v>
      </c>
      <c r="AK2805">
        <v>1</v>
      </c>
      <c r="AL2805">
        <v>0</v>
      </c>
      <c r="AM2805">
        <v>1</v>
      </c>
      <c r="AN2805">
        <v>2</v>
      </c>
      <c r="AO2805">
        <v>0</v>
      </c>
      <c r="AQ2805">
        <v>1</v>
      </c>
      <c r="AR2805">
        <v>1</v>
      </c>
      <c r="AS2805">
        <v>1</v>
      </c>
      <c r="AT2805">
        <v>2</v>
      </c>
      <c r="AU2805">
        <v>0</v>
      </c>
      <c r="AV2805">
        <v>0</v>
      </c>
      <c r="AW2805" t="s">
        <v>1382</v>
      </c>
      <c r="AX2805" t="s">
        <v>1382</v>
      </c>
      <c r="BA2805" s="14" t="s">
        <v>2775</v>
      </c>
      <c r="BB2805" s="6" t="s">
        <v>1515</v>
      </c>
      <c r="BG2805" s="9"/>
      <c r="BI2805" t="s">
        <v>3146</v>
      </c>
    </row>
    <row r="2806" spans="1:61" x14ac:dyDescent="0.25">
      <c r="A2806" s="23" t="s">
        <v>658</v>
      </c>
      <c r="B2806" t="s">
        <v>812</v>
      </c>
      <c r="C2806" t="str">
        <f>VLOOKUP(Tabelle1[[#This Row],[bank_name]],list_all_banks!$B$1:$C$691,2,FALSE)</f>
        <v>FR784608416</v>
      </c>
      <c r="D2806" s="6" t="s">
        <v>813</v>
      </c>
      <c r="E2806" s="42" t="str">
        <f t="shared" si="44"/>
        <v>31.12.2014</v>
      </c>
      <c r="F2806">
        <v>2014</v>
      </c>
      <c r="G2806">
        <v>1</v>
      </c>
      <c r="H2806">
        <v>1</v>
      </c>
      <c r="I2806" t="s">
        <v>1382</v>
      </c>
      <c r="J2806">
        <v>1</v>
      </c>
      <c r="K2806" t="s">
        <v>658</v>
      </c>
      <c r="L2806">
        <v>1</v>
      </c>
      <c r="M2806" t="s">
        <v>14</v>
      </c>
      <c r="N2806" t="s">
        <v>19</v>
      </c>
      <c r="P2806">
        <v>1</v>
      </c>
      <c r="Q2806">
        <v>0</v>
      </c>
      <c r="R2806">
        <v>1</v>
      </c>
      <c r="S2806">
        <v>0</v>
      </c>
      <c r="U2806">
        <v>0</v>
      </c>
      <c r="V2806">
        <v>0</v>
      </c>
      <c r="W2806" t="s">
        <v>20</v>
      </c>
      <c r="Y2806" t="s">
        <v>1703</v>
      </c>
      <c r="Z2806">
        <v>5</v>
      </c>
      <c r="AA2806">
        <v>20</v>
      </c>
      <c r="AB2806">
        <v>3</v>
      </c>
      <c r="AC2806" t="s">
        <v>20</v>
      </c>
      <c r="AD2806">
        <v>1</v>
      </c>
      <c r="AE2806" t="s">
        <v>20</v>
      </c>
      <c r="AF2806" t="s">
        <v>20</v>
      </c>
      <c r="AG2806" t="s">
        <v>20</v>
      </c>
      <c r="AH2806">
        <v>0</v>
      </c>
      <c r="AI2806">
        <v>0</v>
      </c>
      <c r="AK2806">
        <v>1</v>
      </c>
      <c r="AL2806">
        <v>0</v>
      </c>
      <c r="AM2806">
        <v>1</v>
      </c>
      <c r="AN2806">
        <v>2</v>
      </c>
      <c r="AO2806">
        <v>0</v>
      </c>
      <c r="AQ2806">
        <v>1</v>
      </c>
      <c r="AR2806">
        <v>1</v>
      </c>
      <c r="AS2806">
        <v>1</v>
      </c>
      <c r="AT2806">
        <v>2</v>
      </c>
      <c r="AU2806">
        <v>0</v>
      </c>
      <c r="AV2806">
        <v>0</v>
      </c>
      <c r="AW2806" t="s">
        <v>1382</v>
      </c>
      <c r="AX2806" t="s">
        <v>1382</v>
      </c>
      <c r="BA2806" s="14" t="s">
        <v>2775</v>
      </c>
      <c r="BB2806" s="6" t="s">
        <v>1515</v>
      </c>
      <c r="BG2806" s="9"/>
      <c r="BI2806" t="s">
        <v>3146</v>
      </c>
    </row>
    <row r="2807" spans="1:61" x14ac:dyDescent="0.25">
      <c r="A2807" s="51" t="s">
        <v>658</v>
      </c>
      <c r="B2807" s="9" t="s">
        <v>812</v>
      </c>
      <c r="C2807" s="9" t="str">
        <f>VLOOKUP(Tabelle1[[#This Row],[bank_name]],list_all_banks!$B$1:$C$691,2,FALSE)</f>
        <v>FR784608416</v>
      </c>
      <c r="D2807" s="6" t="s">
        <v>813</v>
      </c>
      <c r="E2807" s="42" t="str">
        <f t="shared" si="44"/>
        <v>31.12.2014</v>
      </c>
      <c r="F2807" s="9">
        <v>2014</v>
      </c>
      <c r="G2807" s="9">
        <v>1</v>
      </c>
      <c r="H2807" s="9">
        <v>1</v>
      </c>
      <c r="I2807" s="9" t="s">
        <v>1382</v>
      </c>
      <c r="J2807" s="9">
        <v>1</v>
      </c>
      <c r="K2807" s="9" t="s">
        <v>658</v>
      </c>
      <c r="L2807" s="9">
        <v>1</v>
      </c>
      <c r="M2807" s="9" t="s">
        <v>14</v>
      </c>
      <c r="N2807" s="9" t="s">
        <v>19</v>
      </c>
      <c r="P2807" s="9">
        <v>1</v>
      </c>
      <c r="Q2807" s="9">
        <v>0</v>
      </c>
      <c r="R2807" s="9">
        <v>1</v>
      </c>
      <c r="S2807" s="9">
        <v>0</v>
      </c>
      <c r="U2807" s="9">
        <v>0</v>
      </c>
      <c r="V2807" s="9">
        <v>0</v>
      </c>
      <c r="W2807" s="9" t="s">
        <v>20</v>
      </c>
      <c r="Y2807" s="9" t="s">
        <v>1659</v>
      </c>
      <c r="Z2807" s="9">
        <v>151</v>
      </c>
      <c r="AA2807" s="9">
        <v>417</v>
      </c>
      <c r="AB2807" s="9">
        <v>56</v>
      </c>
      <c r="AC2807" s="9" t="s">
        <v>20</v>
      </c>
      <c r="AD2807" s="9">
        <v>8</v>
      </c>
      <c r="AE2807" s="9" t="s">
        <v>20</v>
      </c>
      <c r="AF2807" s="9" t="s">
        <v>20</v>
      </c>
      <c r="AG2807" s="9" t="s">
        <v>20</v>
      </c>
      <c r="AH2807" s="9">
        <v>0</v>
      </c>
      <c r="AI2807" s="9">
        <v>0</v>
      </c>
      <c r="AK2807" s="9">
        <v>1</v>
      </c>
      <c r="AL2807" s="9">
        <v>0</v>
      </c>
      <c r="AM2807" s="9">
        <v>1</v>
      </c>
      <c r="AN2807" s="9">
        <v>2</v>
      </c>
      <c r="AO2807" s="9">
        <v>0</v>
      </c>
      <c r="AQ2807" s="9">
        <v>1</v>
      </c>
      <c r="AR2807" s="9">
        <v>1</v>
      </c>
      <c r="AS2807" s="9">
        <v>1</v>
      </c>
      <c r="AT2807" s="9">
        <v>2</v>
      </c>
      <c r="AU2807" s="9">
        <v>0</v>
      </c>
      <c r="AV2807" s="9">
        <v>0</v>
      </c>
      <c r="AW2807" s="9" t="s">
        <v>1382</v>
      </c>
      <c r="AX2807" s="9" t="s">
        <v>1382</v>
      </c>
      <c r="BA2807" s="63" t="s">
        <v>2775</v>
      </c>
      <c r="BB2807" s="6" t="s">
        <v>1515</v>
      </c>
      <c r="BC2807" s="9"/>
      <c r="BD2807" s="9"/>
      <c r="BE2807" s="9"/>
      <c r="BF2807" s="9"/>
      <c r="BG2807" s="9"/>
      <c r="BI2807" t="s">
        <v>3146</v>
      </c>
    </row>
    <row r="2808" spans="1:61" x14ac:dyDescent="0.25">
      <c r="A2808" s="23" t="s">
        <v>658</v>
      </c>
      <c r="B2808" t="s">
        <v>812</v>
      </c>
      <c r="C2808" t="str">
        <f>VLOOKUP(Tabelle1[[#This Row],[bank_name]],list_all_banks!$B$1:$C$691,2,FALSE)</f>
        <v>FR784608416</v>
      </c>
      <c r="D2808" s="6" t="s">
        <v>813</v>
      </c>
      <c r="E2808" s="42" t="str">
        <f t="shared" si="44"/>
        <v>31.12.2014</v>
      </c>
      <c r="F2808">
        <v>2014</v>
      </c>
      <c r="G2808">
        <v>1</v>
      </c>
      <c r="H2808">
        <v>1</v>
      </c>
      <c r="I2808" t="s">
        <v>1382</v>
      </c>
      <c r="J2808">
        <v>1</v>
      </c>
      <c r="K2808" t="s">
        <v>658</v>
      </c>
      <c r="L2808">
        <v>1</v>
      </c>
      <c r="M2808" t="s">
        <v>14</v>
      </c>
      <c r="N2808" t="s">
        <v>19</v>
      </c>
      <c r="P2808">
        <v>1</v>
      </c>
      <c r="Q2808">
        <v>0</v>
      </c>
      <c r="R2808">
        <v>1</v>
      </c>
      <c r="S2808">
        <v>0</v>
      </c>
      <c r="U2808">
        <v>0</v>
      </c>
      <c r="V2808">
        <v>0</v>
      </c>
      <c r="W2808" t="s">
        <v>20</v>
      </c>
      <c r="Y2808" t="s">
        <v>1698</v>
      </c>
      <c r="Z2808">
        <v>33</v>
      </c>
      <c r="AA2808">
        <v>106</v>
      </c>
      <c r="AB2808">
        <v>11</v>
      </c>
      <c r="AC2808" t="s">
        <v>20</v>
      </c>
      <c r="AD2808">
        <v>1</v>
      </c>
      <c r="AE2808">
        <v>1</v>
      </c>
      <c r="AF2808" t="s">
        <v>20</v>
      </c>
      <c r="AG2808" t="s">
        <v>20</v>
      </c>
      <c r="AH2808">
        <v>0</v>
      </c>
      <c r="AI2808">
        <v>0</v>
      </c>
      <c r="AK2808">
        <v>1</v>
      </c>
      <c r="AL2808">
        <v>0</v>
      </c>
      <c r="AM2808">
        <v>1</v>
      </c>
      <c r="AN2808">
        <v>2</v>
      </c>
      <c r="AO2808">
        <v>0</v>
      </c>
      <c r="AQ2808">
        <v>1</v>
      </c>
      <c r="AR2808">
        <v>1</v>
      </c>
      <c r="AS2808">
        <v>1</v>
      </c>
      <c r="AT2808">
        <v>2</v>
      </c>
      <c r="AU2808">
        <v>0</v>
      </c>
      <c r="AV2808">
        <v>0</v>
      </c>
      <c r="AW2808" t="s">
        <v>1382</v>
      </c>
      <c r="AX2808" t="s">
        <v>1382</v>
      </c>
      <c r="BA2808" s="14" t="s">
        <v>2775</v>
      </c>
      <c r="BB2808" s="6" t="s">
        <v>1515</v>
      </c>
      <c r="BG2808" s="9"/>
      <c r="BI2808" t="s">
        <v>3146</v>
      </c>
    </row>
    <row r="2809" spans="1:61" x14ac:dyDescent="0.25">
      <c r="A2809" s="23" t="s">
        <v>658</v>
      </c>
      <c r="B2809" t="s">
        <v>812</v>
      </c>
      <c r="C2809" t="str">
        <f>VLOOKUP(Tabelle1[[#This Row],[bank_name]],list_all_banks!$B$1:$C$691,2,FALSE)</f>
        <v>FR784608416</v>
      </c>
      <c r="D2809" s="6" t="s">
        <v>813</v>
      </c>
      <c r="E2809" s="42" t="str">
        <f t="shared" si="44"/>
        <v>31.12.2014</v>
      </c>
      <c r="F2809">
        <v>2014</v>
      </c>
      <c r="G2809">
        <v>1</v>
      </c>
      <c r="H2809">
        <v>1</v>
      </c>
      <c r="I2809" t="s">
        <v>1382</v>
      </c>
      <c r="J2809">
        <v>1</v>
      </c>
      <c r="K2809" t="s">
        <v>658</v>
      </c>
      <c r="L2809">
        <v>1</v>
      </c>
      <c r="M2809" t="s">
        <v>14</v>
      </c>
      <c r="N2809" t="s">
        <v>19</v>
      </c>
      <c r="P2809">
        <v>1</v>
      </c>
      <c r="Q2809">
        <v>0</v>
      </c>
      <c r="R2809">
        <v>1</v>
      </c>
      <c r="S2809">
        <v>0</v>
      </c>
      <c r="U2809">
        <v>0</v>
      </c>
      <c r="V2809">
        <v>0</v>
      </c>
      <c r="W2809" t="s">
        <v>20</v>
      </c>
      <c r="Y2809" t="s">
        <v>1734</v>
      </c>
      <c r="Z2809" t="s">
        <v>20</v>
      </c>
      <c r="AA2809" t="s">
        <v>20</v>
      </c>
      <c r="AB2809">
        <v>-3</v>
      </c>
      <c r="AC2809" t="s">
        <v>20</v>
      </c>
      <c r="AD2809" t="s">
        <v>20</v>
      </c>
      <c r="AE2809" t="s">
        <v>20</v>
      </c>
      <c r="AF2809" t="s">
        <v>20</v>
      </c>
      <c r="AG2809" t="s">
        <v>20</v>
      </c>
      <c r="AH2809">
        <v>0</v>
      </c>
      <c r="AI2809">
        <v>0</v>
      </c>
      <c r="AK2809">
        <v>1</v>
      </c>
      <c r="AL2809">
        <v>0</v>
      </c>
      <c r="AM2809">
        <v>1</v>
      </c>
      <c r="AN2809">
        <v>2</v>
      </c>
      <c r="AO2809">
        <v>0</v>
      </c>
      <c r="AQ2809">
        <v>1</v>
      </c>
      <c r="AR2809">
        <v>1</v>
      </c>
      <c r="AS2809">
        <v>1</v>
      </c>
      <c r="AT2809">
        <v>2</v>
      </c>
      <c r="AU2809">
        <v>0</v>
      </c>
      <c r="AV2809">
        <v>0</v>
      </c>
      <c r="AW2809" t="s">
        <v>1382</v>
      </c>
      <c r="AX2809" t="s">
        <v>1382</v>
      </c>
      <c r="BA2809" s="14" t="s">
        <v>2775</v>
      </c>
      <c r="BB2809" s="6" t="s">
        <v>1515</v>
      </c>
      <c r="BG2809" s="9"/>
      <c r="BI2809" t="s">
        <v>3146</v>
      </c>
    </row>
    <row r="2810" spans="1:61" x14ac:dyDescent="0.25">
      <c r="A2810" s="51" t="s">
        <v>658</v>
      </c>
      <c r="B2810" s="9" t="s">
        <v>812</v>
      </c>
      <c r="C2810" s="9" t="str">
        <f>VLOOKUP(Tabelle1[[#This Row],[bank_name]],list_all_banks!$B$1:$C$691,2,FALSE)</f>
        <v>FR784608416</v>
      </c>
      <c r="D2810" s="6" t="s">
        <v>813</v>
      </c>
      <c r="E2810" s="42" t="str">
        <f t="shared" si="44"/>
        <v>31.12.2014</v>
      </c>
      <c r="F2810" s="9">
        <v>2014</v>
      </c>
      <c r="G2810" s="9">
        <v>1</v>
      </c>
      <c r="H2810" s="9">
        <v>1</v>
      </c>
      <c r="I2810" s="9" t="s">
        <v>1382</v>
      </c>
      <c r="J2810" s="9">
        <v>1</v>
      </c>
      <c r="K2810" s="9" t="s">
        <v>658</v>
      </c>
      <c r="L2810" s="9">
        <v>1</v>
      </c>
      <c r="M2810" s="9" t="s">
        <v>14</v>
      </c>
      <c r="N2810" s="9" t="s">
        <v>19</v>
      </c>
      <c r="P2810" s="9">
        <v>1</v>
      </c>
      <c r="Q2810" s="9">
        <v>0</v>
      </c>
      <c r="R2810" s="9">
        <v>1</v>
      </c>
      <c r="S2810" s="9">
        <v>0</v>
      </c>
      <c r="U2810" s="9">
        <v>0</v>
      </c>
      <c r="V2810" s="9">
        <v>0</v>
      </c>
      <c r="W2810" s="9" t="s">
        <v>20</v>
      </c>
      <c r="Y2810" s="9" t="s">
        <v>1696</v>
      </c>
      <c r="Z2810" s="9">
        <v>168</v>
      </c>
      <c r="AA2810" s="9">
        <v>447</v>
      </c>
      <c r="AB2810" s="9">
        <v>58</v>
      </c>
      <c r="AC2810" s="9" t="s">
        <v>20</v>
      </c>
      <c r="AD2810" s="9">
        <v>5</v>
      </c>
      <c r="AE2810" s="9">
        <v>102</v>
      </c>
      <c r="AF2810" s="9" t="s">
        <v>20</v>
      </c>
      <c r="AG2810" s="9" t="s">
        <v>20</v>
      </c>
      <c r="AH2810" s="9">
        <v>0</v>
      </c>
      <c r="AI2810" s="9">
        <v>0</v>
      </c>
      <c r="AK2810" s="9">
        <v>1</v>
      </c>
      <c r="AL2810" s="9">
        <v>0</v>
      </c>
      <c r="AM2810" s="9">
        <v>1</v>
      </c>
      <c r="AN2810" s="9">
        <v>2</v>
      </c>
      <c r="AO2810" s="9">
        <v>0</v>
      </c>
      <c r="AQ2810" s="9">
        <v>1</v>
      </c>
      <c r="AR2810" s="9">
        <v>1</v>
      </c>
      <c r="AS2810" s="9">
        <v>1</v>
      </c>
      <c r="AT2810" s="9">
        <v>2</v>
      </c>
      <c r="AU2810" s="9">
        <v>0</v>
      </c>
      <c r="AV2810" s="9">
        <v>0</v>
      </c>
      <c r="AW2810" s="9" t="s">
        <v>1382</v>
      </c>
      <c r="AX2810" s="9" t="s">
        <v>1382</v>
      </c>
      <c r="BA2810" s="63" t="s">
        <v>2775</v>
      </c>
      <c r="BB2810" s="6" t="s">
        <v>1515</v>
      </c>
      <c r="BG2810" s="9"/>
      <c r="BI2810" t="s">
        <v>3146</v>
      </c>
    </row>
    <row r="2811" spans="1:61" s="44" customFormat="1" ht="15.75" thickBot="1" x14ac:dyDescent="0.3">
      <c r="A2811" s="43" t="s">
        <v>658</v>
      </c>
      <c r="B2811" s="44" t="s">
        <v>812</v>
      </c>
      <c r="C2811" s="44" t="str">
        <f>VLOOKUP(Tabelle1[[#This Row],[bank_name]],list_all_banks!$B$1:$C$691,2,FALSE)</f>
        <v>FR784608416</v>
      </c>
      <c r="D2811" s="45" t="s">
        <v>813</v>
      </c>
      <c r="E2811" s="46" t="str">
        <f t="shared" si="44"/>
        <v>31.12.2014</v>
      </c>
      <c r="F2811" s="44">
        <v>2014</v>
      </c>
      <c r="G2811" s="44">
        <v>1</v>
      </c>
      <c r="H2811" s="44">
        <v>1</v>
      </c>
      <c r="I2811" s="44" t="s">
        <v>1382</v>
      </c>
      <c r="J2811" s="44">
        <v>1</v>
      </c>
      <c r="K2811" s="44" t="s">
        <v>658</v>
      </c>
      <c r="L2811" s="44">
        <v>1</v>
      </c>
      <c r="M2811" s="44" t="s">
        <v>14</v>
      </c>
      <c r="N2811" s="44" t="s">
        <v>19</v>
      </c>
      <c r="O2811" s="45"/>
      <c r="P2811" s="44">
        <v>1</v>
      </c>
      <c r="Q2811" s="44">
        <v>0</v>
      </c>
      <c r="R2811" s="44">
        <v>1</v>
      </c>
      <c r="S2811" s="44">
        <v>0</v>
      </c>
      <c r="T2811" s="45"/>
      <c r="U2811" s="44">
        <v>0</v>
      </c>
      <c r="V2811" s="44">
        <v>0</v>
      </c>
      <c r="W2811" s="44" t="s">
        <v>20</v>
      </c>
      <c r="X2811" s="45"/>
      <c r="Y2811" s="44" t="s">
        <v>1650</v>
      </c>
      <c r="Z2811" s="44">
        <v>854</v>
      </c>
      <c r="AA2811" s="44">
        <v>793</v>
      </c>
      <c r="AB2811" s="44">
        <v>440</v>
      </c>
      <c r="AC2811" s="44" t="s">
        <v>20</v>
      </c>
      <c r="AD2811" s="44">
        <v>31</v>
      </c>
      <c r="AE2811" s="44">
        <v>11</v>
      </c>
      <c r="AF2811" s="44" t="s">
        <v>20</v>
      </c>
      <c r="AG2811" s="44" t="s">
        <v>20</v>
      </c>
      <c r="AH2811" s="44">
        <v>0</v>
      </c>
      <c r="AI2811" s="44">
        <v>0</v>
      </c>
      <c r="AJ2811" s="45"/>
      <c r="AK2811" s="44">
        <v>1</v>
      </c>
      <c r="AL2811" s="44">
        <v>0</v>
      </c>
      <c r="AM2811" s="44">
        <v>1</v>
      </c>
      <c r="AN2811" s="44">
        <v>2</v>
      </c>
      <c r="AO2811" s="44">
        <v>0</v>
      </c>
      <c r="AP2811" s="45"/>
      <c r="AQ2811" s="44">
        <v>1</v>
      </c>
      <c r="AR2811" s="44">
        <v>1</v>
      </c>
      <c r="AS2811" s="44">
        <v>1</v>
      </c>
      <c r="AT2811" s="44">
        <v>2</v>
      </c>
      <c r="AU2811" s="44">
        <v>0</v>
      </c>
      <c r="AV2811" s="44">
        <v>0</v>
      </c>
      <c r="AW2811" s="44" t="s">
        <v>1382</v>
      </c>
      <c r="AX2811" s="44" t="s">
        <v>1382</v>
      </c>
      <c r="AY2811" s="45"/>
      <c r="AZ2811" s="46"/>
      <c r="BA2811" s="47" t="s">
        <v>2775</v>
      </c>
      <c r="BB2811" s="45" t="s">
        <v>1515</v>
      </c>
      <c r="BH2811" s="45"/>
      <c r="BI2811" t="s">
        <v>3146</v>
      </c>
    </row>
    <row r="2812" spans="1:61" x14ac:dyDescent="0.25">
      <c r="A2812" s="23" t="s">
        <v>658</v>
      </c>
      <c r="B2812" s="9" t="s">
        <v>812</v>
      </c>
      <c r="C2812" t="str">
        <f>VLOOKUP(Tabelle1[[#This Row],[bank_name]],list_all_banks!$B$1:$C$691,2,FALSE)</f>
        <v>FR784608416</v>
      </c>
      <c r="D2812" s="6" t="s">
        <v>813</v>
      </c>
      <c r="E2812" s="42" t="str">
        <f t="shared" si="44"/>
        <v>31.12.2015</v>
      </c>
      <c r="F2812">
        <v>2015</v>
      </c>
      <c r="G2812">
        <v>1</v>
      </c>
      <c r="H2812">
        <v>1</v>
      </c>
      <c r="I2812" t="s">
        <v>1382</v>
      </c>
      <c r="J2812">
        <v>1</v>
      </c>
      <c r="K2812" t="s">
        <v>658</v>
      </c>
      <c r="L2812">
        <v>1</v>
      </c>
      <c r="M2812" t="s">
        <v>14</v>
      </c>
      <c r="N2812" t="s">
        <v>19</v>
      </c>
      <c r="P2812">
        <v>1</v>
      </c>
      <c r="Q2812">
        <v>0</v>
      </c>
      <c r="R2812">
        <v>1</v>
      </c>
      <c r="S2812">
        <v>0</v>
      </c>
      <c r="U2812">
        <v>0</v>
      </c>
      <c r="V2812">
        <v>0</v>
      </c>
      <c r="W2812" t="s">
        <v>20</v>
      </c>
      <c r="Y2812" t="s">
        <v>820</v>
      </c>
      <c r="Z2812">
        <v>648</v>
      </c>
      <c r="AA2812">
        <v>870</v>
      </c>
      <c r="AB2812">
        <v>137</v>
      </c>
      <c r="AC2812" t="s">
        <v>20</v>
      </c>
      <c r="AD2812">
        <v>36</v>
      </c>
      <c r="AE2812">
        <v>9</v>
      </c>
      <c r="AF2812" t="s">
        <v>20</v>
      </c>
      <c r="AG2812" t="s">
        <v>20</v>
      </c>
      <c r="AH2812">
        <v>0</v>
      </c>
      <c r="AI2812">
        <v>0</v>
      </c>
      <c r="AK2812">
        <v>1</v>
      </c>
      <c r="AL2812">
        <v>0</v>
      </c>
      <c r="AM2812">
        <v>1</v>
      </c>
      <c r="AN2812">
        <v>2</v>
      </c>
      <c r="AO2812">
        <v>0</v>
      </c>
      <c r="AQ2812">
        <v>1</v>
      </c>
      <c r="AR2812">
        <v>1</v>
      </c>
      <c r="AS2812">
        <v>1</v>
      </c>
      <c r="AT2812">
        <v>2</v>
      </c>
      <c r="AU2812">
        <v>0</v>
      </c>
      <c r="AV2812">
        <v>0</v>
      </c>
      <c r="AW2812" t="s">
        <v>1382</v>
      </c>
      <c r="AX2812" t="s">
        <v>1382</v>
      </c>
      <c r="AZ2812" s="114" t="s">
        <v>2817</v>
      </c>
      <c r="BA2812" s="14" t="s">
        <v>2776</v>
      </c>
      <c r="BB2812" s="6" t="s">
        <v>1516</v>
      </c>
      <c r="BG2812" s="9"/>
      <c r="BI2812" t="s">
        <v>3146</v>
      </c>
    </row>
    <row r="2813" spans="1:61" x14ac:dyDescent="0.25">
      <c r="A2813" s="23" t="s">
        <v>658</v>
      </c>
      <c r="B2813" t="s">
        <v>812</v>
      </c>
      <c r="C2813" t="str">
        <f>VLOOKUP(Tabelle1[[#This Row],[bank_name]],list_all_banks!$B$1:$C$691,2,FALSE)</f>
        <v>FR784608416</v>
      </c>
      <c r="D2813" s="6" t="s">
        <v>813</v>
      </c>
      <c r="E2813" s="42" t="str">
        <f t="shared" si="44"/>
        <v>31.12.2015</v>
      </c>
      <c r="F2813">
        <v>2015</v>
      </c>
      <c r="G2813">
        <v>1</v>
      </c>
      <c r="H2813">
        <v>1</v>
      </c>
      <c r="I2813" t="s">
        <v>1382</v>
      </c>
      <c r="J2813">
        <v>1</v>
      </c>
      <c r="K2813" t="s">
        <v>658</v>
      </c>
      <c r="L2813">
        <v>1</v>
      </c>
      <c r="M2813" t="s">
        <v>14</v>
      </c>
      <c r="N2813" t="s">
        <v>19</v>
      </c>
      <c r="P2813">
        <v>1</v>
      </c>
      <c r="Q2813">
        <v>0</v>
      </c>
      <c r="R2813">
        <v>1</v>
      </c>
      <c r="S2813">
        <v>0</v>
      </c>
      <c r="U2813">
        <v>0</v>
      </c>
      <c r="V2813">
        <v>0</v>
      </c>
      <c r="W2813" t="s">
        <v>20</v>
      </c>
      <c r="Y2813" t="s">
        <v>1656</v>
      </c>
      <c r="Z2813">
        <v>38</v>
      </c>
      <c r="AA2813" t="s">
        <v>20</v>
      </c>
      <c r="AB2813">
        <v>38</v>
      </c>
      <c r="AC2813" t="s">
        <v>20</v>
      </c>
      <c r="AD2813" t="s">
        <v>20</v>
      </c>
      <c r="AE2813" t="s">
        <v>20</v>
      </c>
      <c r="AF2813" t="s">
        <v>20</v>
      </c>
      <c r="AG2813" t="s">
        <v>20</v>
      </c>
      <c r="AH2813">
        <v>0</v>
      </c>
      <c r="AI2813">
        <v>0</v>
      </c>
      <c r="AK2813">
        <v>1</v>
      </c>
      <c r="AL2813">
        <v>0</v>
      </c>
      <c r="AM2813">
        <v>1</v>
      </c>
      <c r="AN2813">
        <v>2</v>
      </c>
      <c r="AO2813">
        <v>0</v>
      </c>
      <c r="AQ2813">
        <v>1</v>
      </c>
      <c r="AR2813">
        <v>1</v>
      </c>
      <c r="AS2813">
        <v>1</v>
      </c>
      <c r="AT2813">
        <v>2</v>
      </c>
      <c r="AU2813">
        <v>0</v>
      </c>
      <c r="AV2813">
        <v>0</v>
      </c>
      <c r="AW2813" t="s">
        <v>1382</v>
      </c>
      <c r="AX2813" t="s">
        <v>1382</v>
      </c>
      <c r="BA2813" s="14" t="s">
        <v>2776</v>
      </c>
      <c r="BB2813" s="6" t="s">
        <v>1516</v>
      </c>
      <c r="BG2813" s="9"/>
      <c r="BI2813" t="s">
        <v>3146</v>
      </c>
    </row>
    <row r="2814" spans="1:61" x14ac:dyDescent="0.25">
      <c r="A2814" s="23" t="s">
        <v>658</v>
      </c>
      <c r="B2814" t="s">
        <v>812</v>
      </c>
      <c r="C2814" t="str">
        <f>VLOOKUP(Tabelle1[[#This Row],[bank_name]],list_all_banks!$B$1:$C$691,2,FALSE)</f>
        <v>FR784608416</v>
      </c>
      <c r="D2814" s="6" t="s">
        <v>813</v>
      </c>
      <c r="E2814" s="42" t="str">
        <f t="shared" si="44"/>
        <v>31.12.2015</v>
      </c>
      <c r="F2814">
        <v>2015</v>
      </c>
      <c r="G2814">
        <v>1</v>
      </c>
      <c r="H2814">
        <v>1</v>
      </c>
      <c r="I2814" t="s">
        <v>1382</v>
      </c>
      <c r="J2814">
        <v>1</v>
      </c>
      <c r="K2814" t="s">
        <v>658</v>
      </c>
      <c r="L2814">
        <v>1</v>
      </c>
      <c r="M2814" t="s">
        <v>14</v>
      </c>
      <c r="N2814" t="s">
        <v>19</v>
      </c>
      <c r="P2814">
        <v>1</v>
      </c>
      <c r="Q2814">
        <v>0</v>
      </c>
      <c r="R2814">
        <v>1</v>
      </c>
      <c r="S2814">
        <v>0</v>
      </c>
      <c r="U2814">
        <v>0</v>
      </c>
      <c r="V2814">
        <v>0</v>
      </c>
      <c r="W2814" t="s">
        <v>20</v>
      </c>
      <c r="Y2814" s="40" t="s">
        <v>658</v>
      </c>
      <c r="Z2814">
        <v>9021</v>
      </c>
      <c r="AA2814">
        <v>37559</v>
      </c>
      <c r="AB2814">
        <v>797</v>
      </c>
      <c r="AC2814" t="s">
        <v>20</v>
      </c>
      <c r="AD2814">
        <v>371</v>
      </c>
      <c r="AE2814">
        <v>-158</v>
      </c>
      <c r="AF2814" t="s">
        <v>20</v>
      </c>
      <c r="AG2814" t="s">
        <v>20</v>
      </c>
      <c r="AH2814">
        <v>0</v>
      </c>
      <c r="AI2814">
        <v>0</v>
      </c>
      <c r="AJ2814" s="6" t="s">
        <v>2818</v>
      </c>
      <c r="AK2814">
        <v>1</v>
      </c>
      <c r="AL2814">
        <v>0</v>
      </c>
      <c r="AM2814">
        <v>1</v>
      </c>
      <c r="AN2814">
        <v>2</v>
      </c>
      <c r="AO2814">
        <v>0</v>
      </c>
      <c r="AQ2814">
        <v>1</v>
      </c>
      <c r="AR2814">
        <v>1</v>
      </c>
      <c r="AS2814">
        <v>1</v>
      </c>
      <c r="AT2814">
        <v>2</v>
      </c>
      <c r="AU2814">
        <v>0</v>
      </c>
      <c r="AV2814">
        <v>0</v>
      </c>
      <c r="AW2814" t="s">
        <v>1382</v>
      </c>
      <c r="AX2814" t="s">
        <v>1382</v>
      </c>
      <c r="AZ2814" s="42" t="s">
        <v>2818</v>
      </c>
      <c r="BA2814" s="14" t="s">
        <v>2776</v>
      </c>
      <c r="BB2814" s="6" t="s">
        <v>1516</v>
      </c>
      <c r="BG2814" s="9"/>
      <c r="BI2814" t="s">
        <v>3146</v>
      </c>
    </row>
    <row r="2815" spans="1:61" x14ac:dyDescent="0.25">
      <c r="A2815" s="23" t="s">
        <v>658</v>
      </c>
      <c r="B2815" t="s">
        <v>812</v>
      </c>
      <c r="C2815" t="str">
        <f>VLOOKUP(Tabelle1[[#This Row],[bank_name]],list_all_banks!$B$1:$C$691,2,FALSE)</f>
        <v>FR784608416</v>
      </c>
      <c r="D2815" s="6" t="s">
        <v>813</v>
      </c>
      <c r="E2815" s="42" t="str">
        <f t="shared" si="44"/>
        <v>31.12.2015</v>
      </c>
      <c r="F2815">
        <v>2015</v>
      </c>
      <c r="G2815">
        <v>1</v>
      </c>
      <c r="H2815">
        <v>1</v>
      </c>
      <c r="I2815" t="s">
        <v>1382</v>
      </c>
      <c r="J2815">
        <v>1</v>
      </c>
      <c r="K2815" t="s">
        <v>658</v>
      </c>
      <c r="L2815">
        <v>1</v>
      </c>
      <c r="M2815" t="s">
        <v>14</v>
      </c>
      <c r="N2815" t="s">
        <v>19</v>
      </c>
      <c r="P2815">
        <v>1</v>
      </c>
      <c r="Q2815">
        <v>0</v>
      </c>
      <c r="R2815">
        <v>1</v>
      </c>
      <c r="S2815">
        <v>0</v>
      </c>
      <c r="U2815">
        <v>0</v>
      </c>
      <c r="V2815">
        <v>0</v>
      </c>
      <c r="W2815" t="s">
        <v>20</v>
      </c>
      <c r="Y2815" t="s">
        <v>1</v>
      </c>
      <c r="Z2815">
        <v>356</v>
      </c>
      <c r="AA2815">
        <v>1183</v>
      </c>
      <c r="AB2815">
        <v>115</v>
      </c>
      <c r="AC2815" t="s">
        <v>20</v>
      </c>
      <c r="AD2815">
        <v>46</v>
      </c>
      <c r="AE2815" t="s">
        <v>20</v>
      </c>
      <c r="AF2815" t="s">
        <v>20</v>
      </c>
      <c r="AG2815" t="s">
        <v>20</v>
      </c>
      <c r="AH2815">
        <v>0</v>
      </c>
      <c r="AI2815">
        <v>0</v>
      </c>
      <c r="AK2815">
        <v>1</v>
      </c>
      <c r="AL2815">
        <v>0</v>
      </c>
      <c r="AM2815">
        <v>1</v>
      </c>
      <c r="AN2815">
        <v>2</v>
      </c>
      <c r="AO2815">
        <v>0</v>
      </c>
      <c r="AQ2815">
        <v>1</v>
      </c>
      <c r="AR2815">
        <v>1</v>
      </c>
      <c r="AS2815">
        <v>1</v>
      </c>
      <c r="AT2815">
        <v>2</v>
      </c>
      <c r="AU2815">
        <v>0</v>
      </c>
      <c r="AV2815">
        <v>0</v>
      </c>
      <c r="AW2815" t="s">
        <v>1382</v>
      </c>
      <c r="AX2815" t="s">
        <v>1382</v>
      </c>
      <c r="BA2815" s="14" t="s">
        <v>2776</v>
      </c>
      <c r="BB2815" s="6" t="s">
        <v>1516</v>
      </c>
      <c r="BG2815" s="9"/>
      <c r="BI2815" t="s">
        <v>3146</v>
      </c>
    </row>
    <row r="2816" spans="1:61" x14ac:dyDescent="0.25">
      <c r="A2816" s="23" t="s">
        <v>658</v>
      </c>
      <c r="B2816" t="s">
        <v>812</v>
      </c>
      <c r="C2816" t="str">
        <f>VLOOKUP(Tabelle1[[#This Row],[bank_name]],list_all_banks!$B$1:$C$691,2,FALSE)</f>
        <v>FR784608416</v>
      </c>
      <c r="D2816" s="6" t="s">
        <v>813</v>
      </c>
      <c r="E2816" s="42" t="str">
        <f t="shared" si="44"/>
        <v>31.12.2015</v>
      </c>
      <c r="F2816">
        <v>2015</v>
      </c>
      <c r="G2816">
        <v>1</v>
      </c>
      <c r="H2816">
        <v>1</v>
      </c>
      <c r="I2816" t="s">
        <v>1382</v>
      </c>
      <c r="J2816">
        <v>1</v>
      </c>
      <c r="K2816" t="s">
        <v>658</v>
      </c>
      <c r="L2816">
        <v>1</v>
      </c>
      <c r="M2816" t="s">
        <v>14</v>
      </c>
      <c r="N2816" t="s">
        <v>19</v>
      </c>
      <c r="P2816">
        <v>1</v>
      </c>
      <c r="Q2816">
        <v>0</v>
      </c>
      <c r="R2816">
        <v>1</v>
      </c>
      <c r="S2816">
        <v>0</v>
      </c>
      <c r="U2816">
        <v>0</v>
      </c>
      <c r="V2816">
        <v>0</v>
      </c>
      <c r="W2816" t="s">
        <v>20</v>
      </c>
      <c r="Y2816" t="s">
        <v>154</v>
      </c>
      <c r="Z2816">
        <v>15</v>
      </c>
      <c r="AA2816">
        <v>42</v>
      </c>
      <c r="AB2816">
        <v>5</v>
      </c>
      <c r="AC2816" t="s">
        <v>20</v>
      </c>
      <c r="AD2816">
        <v>2</v>
      </c>
      <c r="AE2816">
        <v>-1</v>
      </c>
      <c r="AF2816" t="s">
        <v>20</v>
      </c>
      <c r="AG2816" t="s">
        <v>20</v>
      </c>
      <c r="AH2816">
        <v>0</v>
      </c>
      <c r="AI2816">
        <v>0</v>
      </c>
      <c r="AK2816">
        <v>1</v>
      </c>
      <c r="AL2816">
        <v>0</v>
      </c>
      <c r="AM2816">
        <v>1</v>
      </c>
      <c r="AN2816">
        <v>2</v>
      </c>
      <c r="AO2816">
        <v>0</v>
      </c>
      <c r="AQ2816">
        <v>1</v>
      </c>
      <c r="AR2816">
        <v>1</v>
      </c>
      <c r="AS2816">
        <v>1</v>
      </c>
      <c r="AT2816">
        <v>2</v>
      </c>
      <c r="AU2816">
        <v>0</v>
      </c>
      <c r="AV2816">
        <v>0</v>
      </c>
      <c r="AW2816" t="s">
        <v>1382</v>
      </c>
      <c r="AX2816" t="s">
        <v>1382</v>
      </c>
      <c r="BA2816" s="14" t="s">
        <v>2776</v>
      </c>
      <c r="BB2816" s="6" t="s">
        <v>1516</v>
      </c>
      <c r="BG2816" s="9"/>
      <c r="BI2816" t="s">
        <v>3146</v>
      </c>
    </row>
    <row r="2817" spans="1:61" x14ac:dyDescent="0.25">
      <c r="A2817" s="23" t="s">
        <v>658</v>
      </c>
      <c r="B2817" t="s">
        <v>812</v>
      </c>
      <c r="C2817" t="str">
        <f>VLOOKUP(Tabelle1[[#This Row],[bank_name]],list_all_banks!$B$1:$C$691,2,FALSE)</f>
        <v>FR784608416</v>
      </c>
      <c r="D2817" s="6" t="s">
        <v>813</v>
      </c>
      <c r="E2817" s="42" t="str">
        <f t="shared" si="44"/>
        <v>31.12.2015</v>
      </c>
      <c r="F2817">
        <v>2015</v>
      </c>
      <c r="G2817">
        <v>1</v>
      </c>
      <c r="H2817">
        <v>1</v>
      </c>
      <c r="I2817" t="s">
        <v>1382</v>
      </c>
      <c r="J2817">
        <v>1</v>
      </c>
      <c r="K2817" t="s">
        <v>658</v>
      </c>
      <c r="L2817">
        <v>1</v>
      </c>
      <c r="M2817" t="s">
        <v>14</v>
      </c>
      <c r="N2817" t="s">
        <v>19</v>
      </c>
      <c r="P2817">
        <v>1</v>
      </c>
      <c r="Q2817">
        <v>0</v>
      </c>
      <c r="R2817">
        <v>1</v>
      </c>
      <c r="S2817">
        <v>0</v>
      </c>
      <c r="U2817">
        <v>0</v>
      </c>
      <c r="V2817">
        <v>0</v>
      </c>
      <c r="W2817" t="s">
        <v>20</v>
      </c>
      <c r="Y2817" t="s">
        <v>239</v>
      </c>
      <c r="Z2817">
        <v>48</v>
      </c>
      <c r="AA2817">
        <v>106</v>
      </c>
      <c r="AB2817">
        <v>22</v>
      </c>
      <c r="AC2817" t="s">
        <v>20</v>
      </c>
      <c r="AD2817">
        <v>6</v>
      </c>
      <c r="AE2817">
        <v>1</v>
      </c>
      <c r="AF2817" t="s">
        <v>20</v>
      </c>
      <c r="AG2817" t="s">
        <v>20</v>
      </c>
      <c r="AH2817">
        <v>0</v>
      </c>
      <c r="AI2817">
        <v>0</v>
      </c>
      <c r="AK2817">
        <v>1</v>
      </c>
      <c r="AL2817">
        <v>0</v>
      </c>
      <c r="AM2817">
        <v>1</v>
      </c>
      <c r="AN2817">
        <v>2</v>
      </c>
      <c r="AO2817">
        <v>0</v>
      </c>
      <c r="AQ2817">
        <v>1</v>
      </c>
      <c r="AR2817">
        <v>1</v>
      </c>
      <c r="AS2817">
        <v>1</v>
      </c>
      <c r="AT2817">
        <v>2</v>
      </c>
      <c r="AU2817">
        <v>0</v>
      </c>
      <c r="AV2817">
        <v>0</v>
      </c>
      <c r="AW2817" t="s">
        <v>1382</v>
      </c>
      <c r="AX2817" t="s">
        <v>1382</v>
      </c>
      <c r="BA2817" s="14" t="s">
        <v>2776</v>
      </c>
      <c r="BB2817" s="6" t="s">
        <v>1516</v>
      </c>
      <c r="BG2817" s="9"/>
      <c r="BI2817" t="s">
        <v>3146</v>
      </c>
    </row>
    <row r="2818" spans="1:61" x14ac:dyDescent="0.25">
      <c r="A2818" s="23" t="s">
        <v>658</v>
      </c>
      <c r="B2818" t="s">
        <v>812</v>
      </c>
      <c r="C2818" t="str">
        <f>VLOOKUP(Tabelle1[[#This Row],[bank_name]],list_all_banks!$B$1:$C$691,2,FALSE)</f>
        <v>FR784608416</v>
      </c>
      <c r="D2818" s="6" t="s">
        <v>813</v>
      </c>
      <c r="E2818" s="42" t="str">
        <f t="shared" si="44"/>
        <v>31.12.2015</v>
      </c>
      <c r="F2818">
        <v>2015</v>
      </c>
      <c r="G2818">
        <v>1</v>
      </c>
      <c r="H2818">
        <v>1</v>
      </c>
      <c r="I2818" t="s">
        <v>1382</v>
      </c>
      <c r="J2818">
        <v>1</v>
      </c>
      <c r="K2818" t="s">
        <v>658</v>
      </c>
      <c r="L2818">
        <v>1</v>
      </c>
      <c r="M2818" t="s">
        <v>14</v>
      </c>
      <c r="N2818" t="s">
        <v>19</v>
      </c>
      <c r="P2818">
        <v>1</v>
      </c>
      <c r="Q2818">
        <v>0</v>
      </c>
      <c r="R2818">
        <v>1</v>
      </c>
      <c r="S2818">
        <v>0</v>
      </c>
      <c r="U2818">
        <v>0</v>
      </c>
      <c r="V2818">
        <v>0</v>
      </c>
      <c r="W2818" t="s">
        <v>20</v>
      </c>
      <c r="Y2818" t="s">
        <v>493</v>
      </c>
      <c r="Z2818">
        <v>169</v>
      </c>
      <c r="AA2818">
        <v>236</v>
      </c>
      <c r="AB2818">
        <v>76</v>
      </c>
      <c r="AC2818" t="s">
        <v>20</v>
      </c>
      <c r="AD2818">
        <v>27</v>
      </c>
      <c r="AE2818">
        <v>-4</v>
      </c>
      <c r="AF2818" t="s">
        <v>20</v>
      </c>
      <c r="AG2818" t="s">
        <v>20</v>
      </c>
      <c r="AH2818">
        <v>0</v>
      </c>
      <c r="AI2818">
        <v>0</v>
      </c>
      <c r="AK2818">
        <v>1</v>
      </c>
      <c r="AL2818">
        <v>0</v>
      </c>
      <c r="AM2818">
        <v>1</v>
      </c>
      <c r="AN2818">
        <v>2</v>
      </c>
      <c r="AO2818">
        <v>0</v>
      </c>
      <c r="AQ2818">
        <v>1</v>
      </c>
      <c r="AR2818">
        <v>1</v>
      </c>
      <c r="AS2818">
        <v>1</v>
      </c>
      <c r="AT2818">
        <v>2</v>
      </c>
      <c r="AU2818">
        <v>0</v>
      </c>
      <c r="AV2818">
        <v>0</v>
      </c>
      <c r="AW2818" t="s">
        <v>1382</v>
      </c>
      <c r="AX2818" t="s">
        <v>1382</v>
      </c>
      <c r="BA2818" s="14" t="s">
        <v>2776</v>
      </c>
      <c r="BB2818" s="6" t="s">
        <v>1516</v>
      </c>
      <c r="BG2818" s="9"/>
      <c r="BI2818" t="s">
        <v>3146</v>
      </c>
    </row>
    <row r="2819" spans="1:61" x14ac:dyDescent="0.25">
      <c r="A2819" s="23" t="s">
        <v>658</v>
      </c>
      <c r="B2819" t="s">
        <v>812</v>
      </c>
      <c r="C2819" t="str">
        <f>VLOOKUP(Tabelle1[[#This Row],[bank_name]],list_all_banks!$B$1:$C$691,2,FALSE)</f>
        <v>FR784608416</v>
      </c>
      <c r="D2819" s="6" t="s">
        <v>813</v>
      </c>
      <c r="E2819" s="42" t="str">
        <f t="shared" si="44"/>
        <v>31.12.2015</v>
      </c>
      <c r="F2819">
        <v>2015</v>
      </c>
      <c r="G2819">
        <v>1</v>
      </c>
      <c r="H2819">
        <v>1</v>
      </c>
      <c r="I2819" t="s">
        <v>1382</v>
      </c>
      <c r="J2819">
        <v>1</v>
      </c>
      <c r="K2819" t="s">
        <v>658</v>
      </c>
      <c r="L2819">
        <v>1</v>
      </c>
      <c r="M2819" t="s">
        <v>14</v>
      </c>
      <c r="N2819" t="s">
        <v>19</v>
      </c>
      <c r="P2819">
        <v>1</v>
      </c>
      <c r="Q2819">
        <v>0</v>
      </c>
      <c r="R2819">
        <v>1</v>
      </c>
      <c r="S2819">
        <v>0</v>
      </c>
      <c r="U2819">
        <v>0</v>
      </c>
      <c r="V2819">
        <v>0</v>
      </c>
      <c r="W2819" t="s">
        <v>20</v>
      </c>
      <c r="Y2819" t="s">
        <v>641</v>
      </c>
      <c r="Z2819">
        <v>10</v>
      </c>
      <c r="AA2819">
        <v>12</v>
      </c>
      <c r="AB2819">
        <v>5</v>
      </c>
      <c r="AC2819" t="s">
        <v>20</v>
      </c>
      <c r="AD2819">
        <v>1</v>
      </c>
      <c r="AE2819" t="s">
        <v>20</v>
      </c>
      <c r="AF2819" t="s">
        <v>20</v>
      </c>
      <c r="AG2819" t="s">
        <v>20</v>
      </c>
      <c r="AH2819">
        <v>0</v>
      </c>
      <c r="AI2819">
        <v>0</v>
      </c>
      <c r="AK2819">
        <v>1</v>
      </c>
      <c r="AL2819">
        <v>0</v>
      </c>
      <c r="AM2819">
        <v>1</v>
      </c>
      <c r="AN2819">
        <v>2</v>
      </c>
      <c r="AO2819">
        <v>0</v>
      </c>
      <c r="AQ2819">
        <v>1</v>
      </c>
      <c r="AR2819">
        <v>1</v>
      </c>
      <c r="AS2819">
        <v>1</v>
      </c>
      <c r="AT2819">
        <v>2</v>
      </c>
      <c r="AU2819">
        <v>0</v>
      </c>
      <c r="AV2819">
        <v>0</v>
      </c>
      <c r="AW2819" t="s">
        <v>1382</v>
      </c>
      <c r="AX2819" t="s">
        <v>1382</v>
      </c>
      <c r="BA2819" s="14" t="s">
        <v>2776</v>
      </c>
      <c r="BB2819" s="6" t="s">
        <v>1516</v>
      </c>
      <c r="BG2819" s="9"/>
      <c r="BI2819" t="s">
        <v>3146</v>
      </c>
    </row>
    <row r="2820" spans="1:61" x14ac:dyDescent="0.25">
      <c r="A2820" s="23" t="s">
        <v>658</v>
      </c>
      <c r="B2820" t="s">
        <v>812</v>
      </c>
      <c r="C2820" t="str">
        <f>VLOOKUP(Tabelle1[[#This Row],[bank_name]],list_all_banks!$B$1:$C$691,2,FALSE)</f>
        <v>FR784608416</v>
      </c>
      <c r="D2820" s="6" t="s">
        <v>813</v>
      </c>
      <c r="E2820" s="42" t="str">
        <f t="shared" si="44"/>
        <v>31.12.2015</v>
      </c>
      <c r="F2820">
        <v>2015</v>
      </c>
      <c r="G2820">
        <v>1</v>
      </c>
      <c r="H2820">
        <v>1</v>
      </c>
      <c r="I2820" t="s">
        <v>1382</v>
      </c>
      <c r="J2820">
        <v>1</v>
      </c>
      <c r="K2820" t="s">
        <v>658</v>
      </c>
      <c r="L2820">
        <v>1</v>
      </c>
      <c r="M2820" t="s">
        <v>14</v>
      </c>
      <c r="N2820" t="s">
        <v>19</v>
      </c>
      <c r="P2820">
        <v>1</v>
      </c>
      <c r="Q2820">
        <v>0</v>
      </c>
      <c r="R2820">
        <v>1</v>
      </c>
      <c r="S2820">
        <v>0</v>
      </c>
      <c r="U2820">
        <v>0</v>
      </c>
      <c r="V2820">
        <v>0</v>
      </c>
      <c r="W2820" t="s">
        <v>20</v>
      </c>
      <c r="Y2820" t="s">
        <v>965</v>
      </c>
      <c r="Z2820">
        <v>9</v>
      </c>
      <c r="AA2820">
        <v>82</v>
      </c>
      <c r="AB2820">
        <v>-24</v>
      </c>
      <c r="AC2820" t="s">
        <v>20</v>
      </c>
      <c r="AD2820">
        <v>-1</v>
      </c>
      <c r="AE2820" t="s">
        <v>20</v>
      </c>
      <c r="AF2820" t="s">
        <v>20</v>
      </c>
      <c r="AG2820" t="s">
        <v>20</v>
      </c>
      <c r="AH2820">
        <v>0</v>
      </c>
      <c r="AI2820">
        <v>0</v>
      </c>
      <c r="AK2820">
        <v>1</v>
      </c>
      <c r="AL2820">
        <v>0</v>
      </c>
      <c r="AM2820">
        <v>1</v>
      </c>
      <c r="AN2820">
        <v>2</v>
      </c>
      <c r="AO2820">
        <v>0</v>
      </c>
      <c r="AQ2820">
        <v>1</v>
      </c>
      <c r="AR2820">
        <v>1</v>
      </c>
      <c r="AS2820">
        <v>1</v>
      </c>
      <c r="AT2820">
        <v>2</v>
      </c>
      <c r="AU2820">
        <v>0</v>
      </c>
      <c r="AV2820">
        <v>0</v>
      </c>
      <c r="AW2820" t="s">
        <v>1382</v>
      </c>
      <c r="AX2820" t="s">
        <v>1382</v>
      </c>
      <c r="BA2820" s="14" t="s">
        <v>2776</v>
      </c>
      <c r="BB2820" s="6" t="s">
        <v>1516</v>
      </c>
      <c r="BG2820" s="9"/>
      <c r="BI2820" t="s">
        <v>3146</v>
      </c>
    </row>
    <row r="2821" spans="1:61" s="44" customFormat="1" ht="15.75" thickBot="1" x14ac:dyDescent="0.3">
      <c r="A2821" s="23" t="s">
        <v>658</v>
      </c>
      <c r="B2821" t="s">
        <v>812</v>
      </c>
      <c r="C2821" t="str">
        <f>VLOOKUP(Tabelle1[[#This Row],[bank_name]],list_all_banks!$B$1:$C$691,2,FALSE)</f>
        <v>FR784608416</v>
      </c>
      <c r="D2821" s="6" t="s">
        <v>813</v>
      </c>
      <c r="E2821" s="42" t="str">
        <f t="shared" si="44"/>
        <v>31.12.2015</v>
      </c>
      <c r="F2821">
        <v>2015</v>
      </c>
      <c r="G2821">
        <v>1</v>
      </c>
      <c r="H2821">
        <v>1</v>
      </c>
      <c r="I2821" t="s">
        <v>1382</v>
      </c>
      <c r="J2821">
        <v>1</v>
      </c>
      <c r="K2821" t="s">
        <v>658</v>
      </c>
      <c r="L2821">
        <v>1</v>
      </c>
      <c r="M2821" t="s">
        <v>14</v>
      </c>
      <c r="N2821" t="s">
        <v>19</v>
      </c>
      <c r="O2821" s="6"/>
      <c r="P2821">
        <v>1</v>
      </c>
      <c r="Q2821">
        <v>0</v>
      </c>
      <c r="R2821">
        <v>1</v>
      </c>
      <c r="S2821">
        <v>0</v>
      </c>
      <c r="T2821" s="6"/>
      <c r="U2821">
        <v>0</v>
      </c>
      <c r="V2821">
        <v>0</v>
      </c>
      <c r="W2821" t="s">
        <v>20</v>
      </c>
      <c r="X2821" s="6"/>
      <c r="Y2821" t="s">
        <v>1001</v>
      </c>
      <c r="Z2821">
        <v>198</v>
      </c>
      <c r="AA2821">
        <v>162</v>
      </c>
      <c r="AB2821">
        <v>172</v>
      </c>
      <c r="AC2821" t="s">
        <v>20</v>
      </c>
      <c r="AD2821">
        <v>4</v>
      </c>
      <c r="AE2821" t="s">
        <v>20</v>
      </c>
      <c r="AF2821" t="s">
        <v>20</v>
      </c>
      <c r="AG2821" t="s">
        <v>20</v>
      </c>
      <c r="AH2821">
        <v>0</v>
      </c>
      <c r="AI2821">
        <v>0</v>
      </c>
      <c r="AJ2821" s="6"/>
      <c r="AK2821">
        <v>1</v>
      </c>
      <c r="AL2821">
        <v>0</v>
      </c>
      <c r="AM2821">
        <v>1</v>
      </c>
      <c r="AN2821">
        <v>2</v>
      </c>
      <c r="AO2821">
        <v>0</v>
      </c>
      <c r="AP2821" s="6"/>
      <c r="AQ2821">
        <v>1</v>
      </c>
      <c r="AR2821">
        <v>1</v>
      </c>
      <c r="AS2821">
        <v>1</v>
      </c>
      <c r="AT2821">
        <v>2</v>
      </c>
      <c r="AU2821">
        <v>0</v>
      </c>
      <c r="AV2821">
        <v>0</v>
      </c>
      <c r="AW2821" t="s">
        <v>1382</v>
      </c>
      <c r="AX2821" t="s">
        <v>1382</v>
      </c>
      <c r="AY2821" s="6"/>
      <c r="AZ2821" s="42"/>
      <c r="BA2821" s="14" t="s">
        <v>2776</v>
      </c>
      <c r="BB2821" s="6" t="s">
        <v>1516</v>
      </c>
      <c r="BH2821" s="45"/>
      <c r="BI2821" t="s">
        <v>3146</v>
      </c>
    </row>
    <row r="2822" spans="1:61" x14ac:dyDescent="0.25">
      <c r="A2822" s="23" t="s">
        <v>658</v>
      </c>
      <c r="B2822" t="s">
        <v>812</v>
      </c>
      <c r="C2822" t="str">
        <f>VLOOKUP(Tabelle1[[#This Row],[bank_name]],list_all_banks!$B$1:$C$691,2,FALSE)</f>
        <v>FR784608416</v>
      </c>
      <c r="D2822" s="6" t="s">
        <v>813</v>
      </c>
      <c r="E2822" s="42" t="str">
        <f t="shared" si="44"/>
        <v>31.12.2015</v>
      </c>
      <c r="F2822">
        <v>2015</v>
      </c>
      <c r="G2822">
        <v>1</v>
      </c>
      <c r="H2822">
        <v>1</v>
      </c>
      <c r="I2822" t="s">
        <v>1382</v>
      </c>
      <c r="J2822">
        <v>1</v>
      </c>
      <c r="K2822" t="s">
        <v>658</v>
      </c>
      <c r="L2822">
        <v>1</v>
      </c>
      <c r="M2822" t="s">
        <v>14</v>
      </c>
      <c r="N2822" t="s">
        <v>19</v>
      </c>
      <c r="P2822">
        <v>1</v>
      </c>
      <c r="Q2822">
        <v>0</v>
      </c>
      <c r="R2822">
        <v>1</v>
      </c>
      <c r="S2822">
        <v>0</v>
      </c>
      <c r="U2822">
        <v>0</v>
      </c>
      <c r="V2822">
        <v>0</v>
      </c>
      <c r="W2822" t="s">
        <v>20</v>
      </c>
      <c r="Y2822" t="s">
        <v>1020</v>
      </c>
      <c r="Z2822">
        <v>2790</v>
      </c>
      <c r="AA2822">
        <v>10348</v>
      </c>
      <c r="AB2822">
        <v>692</v>
      </c>
      <c r="AC2822" t="s">
        <v>20</v>
      </c>
      <c r="AD2822">
        <v>290</v>
      </c>
      <c r="AE2822">
        <v>-23</v>
      </c>
      <c r="AF2822" t="s">
        <v>20</v>
      </c>
      <c r="AG2822" t="s">
        <v>20</v>
      </c>
      <c r="AH2822">
        <v>0</v>
      </c>
      <c r="AI2822">
        <v>0</v>
      </c>
      <c r="AK2822">
        <v>1</v>
      </c>
      <c r="AL2822">
        <v>0</v>
      </c>
      <c r="AM2822">
        <v>1</v>
      </c>
      <c r="AN2822">
        <v>2</v>
      </c>
      <c r="AO2822">
        <v>0</v>
      </c>
      <c r="AQ2822">
        <v>1</v>
      </c>
      <c r="AR2822">
        <v>1</v>
      </c>
      <c r="AS2822">
        <v>1</v>
      </c>
      <c r="AT2822">
        <v>2</v>
      </c>
      <c r="AU2822">
        <v>0</v>
      </c>
      <c r="AV2822">
        <v>0</v>
      </c>
      <c r="AW2822" t="s">
        <v>1382</v>
      </c>
      <c r="AX2822" t="s">
        <v>1382</v>
      </c>
      <c r="BA2822" s="14" t="s">
        <v>2776</v>
      </c>
      <c r="BB2822" s="6" t="s">
        <v>1516</v>
      </c>
      <c r="BG2822" s="9"/>
      <c r="BI2822" t="s">
        <v>3146</v>
      </c>
    </row>
    <row r="2823" spans="1:61" x14ac:dyDescent="0.25">
      <c r="A2823" s="23" t="s">
        <v>658</v>
      </c>
      <c r="B2823" t="s">
        <v>812</v>
      </c>
      <c r="C2823" t="str">
        <f>VLOOKUP(Tabelle1[[#This Row],[bank_name]],list_all_banks!$B$1:$C$691,2,FALSE)</f>
        <v>FR784608416</v>
      </c>
      <c r="D2823" s="6" t="s">
        <v>813</v>
      </c>
      <c r="E2823" s="42" t="str">
        <f t="shared" si="44"/>
        <v>31.12.2015</v>
      </c>
      <c r="F2823">
        <v>2015</v>
      </c>
      <c r="G2823">
        <v>1</v>
      </c>
      <c r="H2823">
        <v>1</v>
      </c>
      <c r="I2823" t="s">
        <v>1382</v>
      </c>
      <c r="J2823">
        <v>1</v>
      </c>
      <c r="K2823" t="s">
        <v>658</v>
      </c>
      <c r="L2823">
        <v>1</v>
      </c>
      <c r="M2823" t="s">
        <v>14</v>
      </c>
      <c r="N2823" t="s">
        <v>19</v>
      </c>
      <c r="P2823">
        <v>1</v>
      </c>
      <c r="Q2823">
        <v>0</v>
      </c>
      <c r="R2823">
        <v>1</v>
      </c>
      <c r="S2823">
        <v>0</v>
      </c>
      <c r="U2823">
        <v>0</v>
      </c>
      <c r="V2823">
        <v>0</v>
      </c>
      <c r="W2823" t="s">
        <v>20</v>
      </c>
      <c r="Y2823" t="s">
        <v>1170</v>
      </c>
      <c r="Z2823">
        <v>643</v>
      </c>
      <c r="AA2823">
        <v>1280</v>
      </c>
      <c r="AB2823">
        <v>378</v>
      </c>
      <c r="AC2823" t="s">
        <v>20</v>
      </c>
      <c r="AD2823">
        <v>69</v>
      </c>
      <c r="AE2823">
        <v>13</v>
      </c>
      <c r="AF2823" t="s">
        <v>20</v>
      </c>
      <c r="AG2823" t="s">
        <v>20</v>
      </c>
      <c r="AH2823">
        <v>0</v>
      </c>
      <c r="AI2823">
        <v>0</v>
      </c>
      <c r="AK2823">
        <v>1</v>
      </c>
      <c r="AL2823">
        <v>0</v>
      </c>
      <c r="AM2823">
        <v>1</v>
      </c>
      <c r="AN2823">
        <v>2</v>
      </c>
      <c r="AO2823">
        <v>0</v>
      </c>
      <c r="AQ2823">
        <v>1</v>
      </c>
      <c r="AR2823">
        <v>1</v>
      </c>
      <c r="AS2823">
        <v>1</v>
      </c>
      <c r="AT2823">
        <v>2</v>
      </c>
      <c r="AU2823">
        <v>0</v>
      </c>
      <c r="AV2823">
        <v>0</v>
      </c>
      <c r="AW2823" t="s">
        <v>1382</v>
      </c>
      <c r="AX2823" t="s">
        <v>1382</v>
      </c>
      <c r="BA2823" s="14" t="s">
        <v>2776</v>
      </c>
      <c r="BB2823" s="6" t="s">
        <v>1516</v>
      </c>
      <c r="BG2823" s="9"/>
      <c r="BI2823" t="s">
        <v>3146</v>
      </c>
    </row>
    <row r="2824" spans="1:61" x14ac:dyDescent="0.25">
      <c r="A2824" s="23" t="s">
        <v>658</v>
      </c>
      <c r="B2824" t="s">
        <v>812</v>
      </c>
      <c r="C2824" t="str">
        <f>VLOOKUP(Tabelle1[[#This Row],[bank_name]],list_all_banks!$B$1:$C$691,2,FALSE)</f>
        <v>FR784608416</v>
      </c>
      <c r="D2824" s="6" t="s">
        <v>813</v>
      </c>
      <c r="E2824" s="42" t="str">
        <f t="shared" si="44"/>
        <v>31.12.2015</v>
      </c>
      <c r="F2824">
        <v>2015</v>
      </c>
      <c r="G2824">
        <v>1</v>
      </c>
      <c r="H2824">
        <v>1</v>
      </c>
      <c r="I2824" t="s">
        <v>1382</v>
      </c>
      <c r="J2824">
        <v>1</v>
      </c>
      <c r="K2824" t="s">
        <v>658</v>
      </c>
      <c r="L2824">
        <v>1</v>
      </c>
      <c r="M2824" t="s">
        <v>14</v>
      </c>
      <c r="N2824" t="s">
        <v>19</v>
      </c>
      <c r="P2824">
        <v>1</v>
      </c>
      <c r="Q2824">
        <v>0</v>
      </c>
      <c r="R2824">
        <v>1</v>
      </c>
      <c r="S2824">
        <v>0</v>
      </c>
      <c r="U2824">
        <v>0</v>
      </c>
      <c r="V2824">
        <v>0</v>
      </c>
      <c r="W2824" t="s">
        <v>20</v>
      </c>
      <c r="Y2824" t="s">
        <v>1225</v>
      </c>
      <c r="Z2824">
        <v>121</v>
      </c>
      <c r="AA2824">
        <v>344</v>
      </c>
      <c r="AB2824">
        <v>31</v>
      </c>
      <c r="AC2824" t="s">
        <v>20</v>
      </c>
      <c r="AD2824">
        <v>25</v>
      </c>
      <c r="AE2824">
        <v>2</v>
      </c>
      <c r="AF2824" t="s">
        <v>20</v>
      </c>
      <c r="AG2824" t="s">
        <v>20</v>
      </c>
      <c r="AH2824">
        <v>0</v>
      </c>
      <c r="AI2824">
        <v>0</v>
      </c>
      <c r="AK2824">
        <v>1</v>
      </c>
      <c r="AL2824">
        <v>0</v>
      </c>
      <c r="AM2824">
        <v>1</v>
      </c>
      <c r="AN2824">
        <v>2</v>
      </c>
      <c r="AO2824">
        <v>0</v>
      </c>
      <c r="AQ2824">
        <v>1</v>
      </c>
      <c r="AR2824">
        <v>1</v>
      </c>
      <c r="AS2824">
        <v>1</v>
      </c>
      <c r="AT2824">
        <v>2</v>
      </c>
      <c r="AU2824">
        <v>0</v>
      </c>
      <c r="AV2824">
        <v>0</v>
      </c>
      <c r="AW2824" t="s">
        <v>1382</v>
      </c>
      <c r="AX2824" t="s">
        <v>1382</v>
      </c>
      <c r="BA2824" s="14" t="s">
        <v>2776</v>
      </c>
      <c r="BB2824" s="6" t="s">
        <v>1516</v>
      </c>
      <c r="BG2824" s="9"/>
      <c r="BI2824" t="s">
        <v>3146</v>
      </c>
    </row>
    <row r="2825" spans="1:61" x14ac:dyDescent="0.25">
      <c r="A2825" s="23" t="s">
        <v>658</v>
      </c>
      <c r="B2825" t="s">
        <v>812</v>
      </c>
      <c r="C2825" t="str">
        <f>VLOOKUP(Tabelle1[[#This Row],[bank_name]],list_all_banks!$B$1:$C$691,2,FALSE)</f>
        <v>FR784608416</v>
      </c>
      <c r="D2825" s="6" t="s">
        <v>813</v>
      </c>
      <c r="E2825" s="42" t="str">
        <f t="shared" si="44"/>
        <v>31.12.2015</v>
      </c>
      <c r="F2825">
        <v>2015</v>
      </c>
      <c r="G2825">
        <v>1</v>
      </c>
      <c r="H2825">
        <v>1</v>
      </c>
      <c r="I2825" t="s">
        <v>1382</v>
      </c>
      <c r="J2825">
        <v>1</v>
      </c>
      <c r="K2825" t="s">
        <v>658</v>
      </c>
      <c r="L2825">
        <v>1</v>
      </c>
      <c r="M2825" t="s">
        <v>14</v>
      </c>
      <c r="N2825" t="s">
        <v>19</v>
      </c>
      <c r="P2825">
        <v>1</v>
      </c>
      <c r="Q2825">
        <v>0</v>
      </c>
      <c r="R2825">
        <v>1</v>
      </c>
      <c r="S2825">
        <v>0</v>
      </c>
      <c r="U2825">
        <v>0</v>
      </c>
      <c r="V2825">
        <v>0</v>
      </c>
      <c r="W2825" t="s">
        <v>20</v>
      </c>
      <c r="Y2825" t="s">
        <v>1278</v>
      </c>
      <c r="Z2825">
        <v>408</v>
      </c>
      <c r="AA2825">
        <v>5444</v>
      </c>
      <c r="AB2825">
        <v>72</v>
      </c>
      <c r="AC2825" t="s">
        <v>20</v>
      </c>
      <c r="AD2825">
        <v>12</v>
      </c>
      <c r="AE2825">
        <v>10</v>
      </c>
      <c r="AF2825" t="s">
        <v>20</v>
      </c>
      <c r="AG2825" t="s">
        <v>20</v>
      </c>
      <c r="AH2825">
        <v>0</v>
      </c>
      <c r="AI2825">
        <v>0</v>
      </c>
      <c r="AK2825">
        <v>1</v>
      </c>
      <c r="AL2825">
        <v>0</v>
      </c>
      <c r="AM2825">
        <v>1</v>
      </c>
      <c r="AN2825">
        <v>2</v>
      </c>
      <c r="AO2825">
        <v>0</v>
      </c>
      <c r="AQ2825">
        <v>1</v>
      </c>
      <c r="AR2825">
        <v>1</v>
      </c>
      <c r="AS2825">
        <v>1</v>
      </c>
      <c r="AT2825">
        <v>2</v>
      </c>
      <c r="AU2825">
        <v>0</v>
      </c>
      <c r="AV2825">
        <v>0</v>
      </c>
      <c r="AW2825" t="s">
        <v>1382</v>
      </c>
      <c r="AX2825" t="s">
        <v>1382</v>
      </c>
      <c r="BA2825" s="14" t="s">
        <v>2776</v>
      </c>
      <c r="BB2825" s="6" t="s">
        <v>1516</v>
      </c>
      <c r="BG2825" s="9"/>
      <c r="BI2825" t="s">
        <v>3146</v>
      </c>
    </row>
    <row r="2826" spans="1:61" x14ac:dyDescent="0.25">
      <c r="A2826" s="23" t="s">
        <v>658</v>
      </c>
      <c r="B2826" t="s">
        <v>812</v>
      </c>
      <c r="C2826" t="str">
        <f>VLOOKUP(Tabelle1[[#This Row],[bank_name]],list_all_banks!$B$1:$C$691,2,FALSE)</f>
        <v>FR784608416</v>
      </c>
      <c r="D2826" s="6" t="s">
        <v>813</v>
      </c>
      <c r="E2826" s="42" t="str">
        <f t="shared" si="44"/>
        <v>31.12.2015</v>
      </c>
      <c r="F2826">
        <v>2015</v>
      </c>
      <c r="G2826">
        <v>1</v>
      </c>
      <c r="H2826">
        <v>1</v>
      </c>
      <c r="I2826" t="s">
        <v>1382</v>
      </c>
      <c r="J2826">
        <v>1</v>
      </c>
      <c r="K2826" t="s">
        <v>658</v>
      </c>
      <c r="L2826">
        <v>1</v>
      </c>
      <c r="M2826" t="s">
        <v>14</v>
      </c>
      <c r="N2826" t="s">
        <v>19</v>
      </c>
      <c r="P2826">
        <v>1</v>
      </c>
      <c r="Q2826">
        <v>0</v>
      </c>
      <c r="R2826">
        <v>1</v>
      </c>
      <c r="S2826">
        <v>0</v>
      </c>
      <c r="U2826">
        <v>0</v>
      </c>
      <c r="V2826">
        <v>0</v>
      </c>
      <c r="W2826" t="s">
        <v>20</v>
      </c>
      <c r="Y2826" t="s">
        <v>1289</v>
      </c>
      <c r="Z2826">
        <v>107</v>
      </c>
      <c r="AA2826">
        <v>438</v>
      </c>
      <c r="AB2826">
        <v>59</v>
      </c>
      <c r="AC2826" t="s">
        <v>20</v>
      </c>
      <c r="AD2826">
        <v>32</v>
      </c>
      <c r="AE2826">
        <v>-15</v>
      </c>
      <c r="AF2826" t="s">
        <v>20</v>
      </c>
      <c r="AG2826" t="s">
        <v>20</v>
      </c>
      <c r="AH2826">
        <v>0</v>
      </c>
      <c r="AI2826">
        <v>0</v>
      </c>
      <c r="AK2826">
        <v>1</v>
      </c>
      <c r="AL2826">
        <v>0</v>
      </c>
      <c r="AM2826">
        <v>1</v>
      </c>
      <c r="AN2826">
        <v>2</v>
      </c>
      <c r="AO2826">
        <v>0</v>
      </c>
      <c r="AQ2826">
        <v>1</v>
      </c>
      <c r="AR2826">
        <v>1</v>
      </c>
      <c r="AS2826">
        <v>1</v>
      </c>
      <c r="AT2826">
        <v>2</v>
      </c>
      <c r="AU2826">
        <v>0</v>
      </c>
      <c r="AV2826">
        <v>0</v>
      </c>
      <c r="AW2826" t="s">
        <v>1382</v>
      </c>
      <c r="AX2826" t="s">
        <v>1382</v>
      </c>
      <c r="BA2826" s="14" t="s">
        <v>2776</v>
      </c>
      <c r="BB2826" s="6" t="s">
        <v>1516</v>
      </c>
      <c r="BG2826" s="9"/>
      <c r="BI2826" t="s">
        <v>3146</v>
      </c>
    </row>
    <row r="2827" spans="1:61" s="44" customFormat="1" ht="15.75" thickBot="1" x14ac:dyDescent="0.3">
      <c r="A2827" s="23" t="s">
        <v>658</v>
      </c>
      <c r="B2827" t="s">
        <v>812</v>
      </c>
      <c r="C2827" t="str">
        <f>VLOOKUP(Tabelle1[[#This Row],[bank_name]],list_all_banks!$B$1:$C$691,2,FALSE)</f>
        <v>FR784608416</v>
      </c>
      <c r="D2827" s="6" t="s">
        <v>813</v>
      </c>
      <c r="E2827" s="42" t="str">
        <f t="shared" si="44"/>
        <v>31.12.2015</v>
      </c>
      <c r="F2827">
        <v>2015</v>
      </c>
      <c r="G2827">
        <v>1</v>
      </c>
      <c r="H2827">
        <v>1</v>
      </c>
      <c r="I2827" t="s">
        <v>1382</v>
      </c>
      <c r="J2827">
        <v>1</v>
      </c>
      <c r="K2827" t="s">
        <v>658</v>
      </c>
      <c r="L2827">
        <v>1</v>
      </c>
      <c r="M2827" t="s">
        <v>14</v>
      </c>
      <c r="N2827" t="s">
        <v>19</v>
      </c>
      <c r="O2827" s="6"/>
      <c r="P2827">
        <v>1</v>
      </c>
      <c r="Q2827">
        <v>0</v>
      </c>
      <c r="R2827">
        <v>1</v>
      </c>
      <c r="S2827">
        <v>0</v>
      </c>
      <c r="T2827" s="6"/>
      <c r="U2827">
        <v>0</v>
      </c>
      <c r="V2827">
        <v>0</v>
      </c>
      <c r="W2827" t="s">
        <v>20</v>
      </c>
      <c r="X2827" s="6"/>
      <c r="Y2827" t="s">
        <v>293</v>
      </c>
      <c r="Z2827">
        <v>16</v>
      </c>
      <c r="AA2827">
        <v>87</v>
      </c>
      <c r="AB2827">
        <v>7</v>
      </c>
      <c r="AC2827" t="s">
        <v>20</v>
      </c>
      <c r="AD2827">
        <v>2</v>
      </c>
      <c r="AE2827" t="s">
        <v>20</v>
      </c>
      <c r="AF2827" t="s">
        <v>20</v>
      </c>
      <c r="AG2827" t="s">
        <v>20</v>
      </c>
      <c r="AH2827">
        <v>0</v>
      </c>
      <c r="AI2827">
        <v>0</v>
      </c>
      <c r="AJ2827" s="6"/>
      <c r="AK2827">
        <v>1</v>
      </c>
      <c r="AL2827">
        <v>0</v>
      </c>
      <c r="AM2827">
        <v>1</v>
      </c>
      <c r="AN2827">
        <v>2</v>
      </c>
      <c r="AO2827">
        <v>0</v>
      </c>
      <c r="AP2827" s="6"/>
      <c r="AQ2827">
        <v>1</v>
      </c>
      <c r="AR2827">
        <v>1</v>
      </c>
      <c r="AS2827">
        <v>1</v>
      </c>
      <c r="AT2827">
        <v>2</v>
      </c>
      <c r="AU2827">
        <v>0</v>
      </c>
      <c r="AV2827">
        <v>0</v>
      </c>
      <c r="AW2827" t="s">
        <v>1382</v>
      </c>
      <c r="AX2827" t="s">
        <v>1382</v>
      </c>
      <c r="AY2827" s="6"/>
      <c r="AZ2827" s="42"/>
      <c r="BA2827" s="14" t="s">
        <v>2776</v>
      </c>
      <c r="BB2827" s="6" t="s">
        <v>1516</v>
      </c>
      <c r="BH2827" s="45"/>
      <c r="BI2827" t="s">
        <v>3146</v>
      </c>
    </row>
    <row r="2828" spans="1:61" x14ac:dyDescent="0.25">
      <c r="A2828" s="51" t="s">
        <v>658</v>
      </c>
      <c r="B2828" s="9" t="s">
        <v>812</v>
      </c>
      <c r="C2828" s="9" t="str">
        <f>VLOOKUP(Tabelle1[[#This Row],[bank_name]],list_all_banks!$B$1:$C$691,2,FALSE)</f>
        <v>FR784608416</v>
      </c>
      <c r="D2828" s="6" t="s">
        <v>813</v>
      </c>
      <c r="E2828" s="42" t="str">
        <f t="shared" si="44"/>
        <v>31.12.2015</v>
      </c>
      <c r="F2828" s="9">
        <v>2015</v>
      </c>
      <c r="G2828" s="9">
        <v>1</v>
      </c>
      <c r="H2828" s="9">
        <v>1</v>
      </c>
      <c r="I2828" s="9" t="s">
        <v>1382</v>
      </c>
      <c r="J2828" s="9">
        <v>1</v>
      </c>
      <c r="K2828" s="9" t="s">
        <v>658</v>
      </c>
      <c r="L2828" s="9">
        <v>1</v>
      </c>
      <c r="M2828" s="9" t="s">
        <v>14</v>
      </c>
      <c r="N2828" s="9" t="s">
        <v>19</v>
      </c>
      <c r="P2828" s="9">
        <v>1</v>
      </c>
      <c r="Q2828" s="9">
        <v>0</v>
      </c>
      <c r="R2828" s="9">
        <v>1</v>
      </c>
      <c r="S2828" s="9">
        <v>0</v>
      </c>
      <c r="U2828" s="9">
        <v>0</v>
      </c>
      <c r="V2828" s="9">
        <v>0</v>
      </c>
      <c r="W2828" s="9" t="s">
        <v>20</v>
      </c>
      <c r="Y2828" s="9" t="s">
        <v>1324</v>
      </c>
      <c r="Z2828" s="9">
        <v>9</v>
      </c>
      <c r="AA2828" s="9">
        <v>269</v>
      </c>
      <c r="AB2828" s="9">
        <v>-4</v>
      </c>
      <c r="AC2828" s="9" t="s">
        <v>20</v>
      </c>
      <c r="AD2828" s="9" t="s">
        <v>20</v>
      </c>
      <c r="AE2828" s="9" t="s">
        <v>20</v>
      </c>
      <c r="AF2828" s="9" t="s">
        <v>20</v>
      </c>
      <c r="AG2828" s="9" t="s">
        <v>20</v>
      </c>
      <c r="AH2828" s="9">
        <v>0</v>
      </c>
      <c r="AI2828" s="9">
        <v>0</v>
      </c>
      <c r="AK2828" s="9">
        <v>1</v>
      </c>
      <c r="AL2828" s="9">
        <v>0</v>
      </c>
      <c r="AM2828" s="9">
        <v>1</v>
      </c>
      <c r="AN2828" s="9">
        <v>2</v>
      </c>
      <c r="AO2828" s="9">
        <v>0</v>
      </c>
      <c r="AQ2828" s="9">
        <v>1</v>
      </c>
      <c r="AR2828" s="9">
        <v>1</v>
      </c>
      <c r="AS2828" s="9">
        <v>1</v>
      </c>
      <c r="AT2828" s="9">
        <v>2</v>
      </c>
      <c r="AU2828" s="9">
        <v>0</v>
      </c>
      <c r="AV2828" s="9">
        <v>0</v>
      </c>
      <c r="AW2828" s="9" t="s">
        <v>1382</v>
      </c>
      <c r="AX2828" s="9" t="s">
        <v>1382</v>
      </c>
      <c r="BA2828" s="63" t="s">
        <v>2776</v>
      </c>
      <c r="BB2828" s="6" t="s">
        <v>1516</v>
      </c>
      <c r="BG2828" s="9"/>
      <c r="BI2828" t="s">
        <v>3146</v>
      </c>
    </row>
    <row r="2829" spans="1:61" s="9" customFormat="1" x14ac:dyDescent="0.25">
      <c r="A2829" s="51" t="s">
        <v>658</v>
      </c>
      <c r="B2829" s="9" t="s">
        <v>812</v>
      </c>
      <c r="C2829" s="9" t="str">
        <f>VLOOKUP(Tabelle1[[#This Row],[bank_name]],list_all_banks!$B$1:$C$691,2,FALSE)</f>
        <v>FR784608416</v>
      </c>
      <c r="D2829" s="6" t="s">
        <v>813</v>
      </c>
      <c r="E2829" s="42" t="str">
        <f t="shared" si="44"/>
        <v>31.12.2015</v>
      </c>
      <c r="F2829" s="9">
        <v>2015</v>
      </c>
      <c r="G2829" s="9">
        <v>1</v>
      </c>
      <c r="H2829" s="9">
        <v>1</v>
      </c>
      <c r="I2829" s="9" t="s">
        <v>1382</v>
      </c>
      <c r="J2829" s="9">
        <v>1</v>
      </c>
      <c r="K2829" s="9" t="s">
        <v>658</v>
      </c>
      <c r="L2829" s="9">
        <v>1</v>
      </c>
      <c r="M2829" s="9" t="s">
        <v>14</v>
      </c>
      <c r="N2829" s="9" t="s">
        <v>19</v>
      </c>
      <c r="O2829" s="6"/>
      <c r="P2829" s="9">
        <v>1</v>
      </c>
      <c r="Q2829" s="9">
        <v>0</v>
      </c>
      <c r="R2829" s="9">
        <v>1</v>
      </c>
      <c r="S2829" s="9">
        <v>0</v>
      </c>
      <c r="T2829" s="6"/>
      <c r="U2829" s="9">
        <v>0</v>
      </c>
      <c r="V2829" s="9">
        <v>0</v>
      </c>
      <c r="W2829" s="9" t="s">
        <v>20</v>
      </c>
      <c r="X2829" s="6"/>
      <c r="Y2829" s="9" t="s">
        <v>1363</v>
      </c>
      <c r="Z2829" s="9">
        <v>1</v>
      </c>
      <c r="AA2829" s="9">
        <v>7</v>
      </c>
      <c r="AB2829" s="9" t="s">
        <v>20</v>
      </c>
      <c r="AC2829" s="9" t="s">
        <v>20</v>
      </c>
      <c r="AD2829" s="9" t="s">
        <v>20</v>
      </c>
      <c r="AE2829" s="9" t="s">
        <v>20</v>
      </c>
      <c r="AF2829" s="9" t="s">
        <v>20</v>
      </c>
      <c r="AG2829" s="9" t="s">
        <v>20</v>
      </c>
      <c r="AH2829" s="9">
        <v>0</v>
      </c>
      <c r="AI2829" s="9">
        <v>0</v>
      </c>
      <c r="AJ2829" s="6"/>
      <c r="AK2829" s="9">
        <v>1</v>
      </c>
      <c r="AL2829" s="9">
        <v>0</v>
      </c>
      <c r="AM2829" s="9">
        <v>1</v>
      </c>
      <c r="AN2829" s="9">
        <v>2</v>
      </c>
      <c r="AO2829" s="9">
        <v>0</v>
      </c>
      <c r="AP2829" s="6"/>
      <c r="AQ2829" s="9">
        <v>1</v>
      </c>
      <c r="AR2829" s="9">
        <v>1</v>
      </c>
      <c r="AS2829" s="9">
        <v>1</v>
      </c>
      <c r="AT2829" s="9">
        <v>2</v>
      </c>
      <c r="AU2829" s="9">
        <v>0</v>
      </c>
      <c r="AV2829" s="9">
        <v>0</v>
      </c>
      <c r="AW2829" s="9" t="s">
        <v>1382</v>
      </c>
      <c r="AX2829" s="9" t="s">
        <v>1382</v>
      </c>
      <c r="AY2829" s="6"/>
      <c r="AZ2829" s="42"/>
      <c r="BA2829" s="63" t="s">
        <v>2776</v>
      </c>
      <c r="BB2829" s="6" t="s">
        <v>1516</v>
      </c>
      <c r="BH2829" s="6"/>
      <c r="BI2829" t="s">
        <v>3146</v>
      </c>
    </row>
    <row r="2830" spans="1:61" s="9" customFormat="1" x14ac:dyDescent="0.25">
      <c r="A2830" s="51" t="s">
        <v>658</v>
      </c>
      <c r="B2830" s="9" t="s">
        <v>812</v>
      </c>
      <c r="C2830" s="9" t="str">
        <f>VLOOKUP(Tabelle1[[#This Row],[bank_name]],list_all_banks!$B$1:$C$691,2,FALSE)</f>
        <v>FR784608416</v>
      </c>
      <c r="D2830" s="6" t="s">
        <v>813</v>
      </c>
      <c r="E2830" s="42" t="str">
        <f t="shared" si="44"/>
        <v>31.12.2015</v>
      </c>
      <c r="F2830" s="9">
        <v>2015</v>
      </c>
      <c r="G2830" s="9">
        <v>1</v>
      </c>
      <c r="H2830" s="9">
        <v>1</v>
      </c>
      <c r="I2830" s="9" t="s">
        <v>1382</v>
      </c>
      <c r="J2830" s="9">
        <v>1</v>
      </c>
      <c r="K2830" s="9" t="s">
        <v>658</v>
      </c>
      <c r="L2830" s="9">
        <v>1</v>
      </c>
      <c r="M2830" s="9" t="s">
        <v>14</v>
      </c>
      <c r="N2830" s="9" t="s">
        <v>19</v>
      </c>
      <c r="O2830" s="6"/>
      <c r="P2830" s="9">
        <v>1</v>
      </c>
      <c r="Q2830" s="9">
        <v>0</v>
      </c>
      <c r="R2830" s="9">
        <v>1</v>
      </c>
      <c r="S2830" s="9">
        <v>0</v>
      </c>
      <c r="T2830" s="6"/>
      <c r="U2830" s="9">
        <v>0</v>
      </c>
      <c r="V2830" s="9">
        <v>0</v>
      </c>
      <c r="W2830" s="9" t="s">
        <v>20</v>
      </c>
      <c r="X2830" s="6"/>
      <c r="Y2830" s="9" t="s">
        <v>1327</v>
      </c>
      <c r="Z2830" s="9">
        <v>23</v>
      </c>
      <c r="AA2830" s="9">
        <v>40</v>
      </c>
      <c r="AB2830" s="9">
        <v>8</v>
      </c>
      <c r="AC2830" s="9" t="s">
        <v>20</v>
      </c>
      <c r="AD2830" s="9">
        <v>3</v>
      </c>
      <c r="AE2830" s="9">
        <v>-2</v>
      </c>
      <c r="AF2830" s="9" t="s">
        <v>20</v>
      </c>
      <c r="AG2830" s="9" t="s">
        <v>20</v>
      </c>
      <c r="AH2830" s="9">
        <v>0</v>
      </c>
      <c r="AI2830" s="9">
        <v>0</v>
      </c>
      <c r="AJ2830" s="6"/>
      <c r="AK2830" s="9">
        <v>1</v>
      </c>
      <c r="AL2830" s="9">
        <v>0</v>
      </c>
      <c r="AM2830" s="9">
        <v>1</v>
      </c>
      <c r="AN2830" s="9">
        <v>2</v>
      </c>
      <c r="AO2830" s="9">
        <v>0</v>
      </c>
      <c r="AP2830" s="6"/>
      <c r="AQ2830" s="9">
        <v>1</v>
      </c>
      <c r="AR2830" s="9">
        <v>1</v>
      </c>
      <c r="AS2830" s="9">
        <v>1</v>
      </c>
      <c r="AT2830" s="9">
        <v>2</v>
      </c>
      <c r="AU2830" s="9">
        <v>0</v>
      </c>
      <c r="AV2830" s="9">
        <v>0</v>
      </c>
      <c r="AW2830" s="9" t="s">
        <v>1382</v>
      </c>
      <c r="AX2830" s="9" t="s">
        <v>1382</v>
      </c>
      <c r="AY2830" s="6"/>
      <c r="AZ2830" s="42"/>
      <c r="BA2830" s="63" t="s">
        <v>2776</v>
      </c>
      <c r="BB2830" s="6" t="s">
        <v>1516</v>
      </c>
      <c r="BH2830" s="6"/>
      <c r="BI2830" t="s">
        <v>3146</v>
      </c>
    </row>
    <row r="2831" spans="1:61" s="9" customFormat="1" x14ac:dyDescent="0.25">
      <c r="A2831" s="23" t="s">
        <v>658</v>
      </c>
      <c r="B2831" t="s">
        <v>812</v>
      </c>
      <c r="C2831" t="str">
        <f>VLOOKUP(Tabelle1[[#This Row],[bank_name]],list_all_banks!$B$1:$C$691,2,FALSE)</f>
        <v>FR784608416</v>
      </c>
      <c r="D2831" s="6" t="s">
        <v>813</v>
      </c>
      <c r="E2831" s="42" t="str">
        <f t="shared" si="44"/>
        <v>31.12.2015</v>
      </c>
      <c r="F2831">
        <v>2015</v>
      </c>
      <c r="G2831">
        <v>1</v>
      </c>
      <c r="H2831">
        <v>1</v>
      </c>
      <c r="I2831" t="s">
        <v>1382</v>
      </c>
      <c r="J2831">
        <v>1</v>
      </c>
      <c r="K2831" t="s">
        <v>658</v>
      </c>
      <c r="L2831">
        <v>1</v>
      </c>
      <c r="M2831" t="s">
        <v>14</v>
      </c>
      <c r="N2831" t="s">
        <v>19</v>
      </c>
      <c r="O2831" s="6"/>
      <c r="P2831">
        <v>1</v>
      </c>
      <c r="Q2831">
        <v>0</v>
      </c>
      <c r="R2831">
        <v>1</v>
      </c>
      <c r="S2831">
        <v>0</v>
      </c>
      <c r="T2831" s="6"/>
      <c r="U2831">
        <v>0</v>
      </c>
      <c r="V2831">
        <v>0</v>
      </c>
      <c r="W2831" t="s">
        <v>20</v>
      </c>
      <c r="X2831" s="6"/>
      <c r="Y2831" t="s">
        <v>1658</v>
      </c>
      <c r="Z2831">
        <v>139</v>
      </c>
      <c r="AA2831">
        <v>422</v>
      </c>
      <c r="AB2831">
        <v>56</v>
      </c>
      <c r="AC2831" t="s">
        <v>20</v>
      </c>
      <c r="AD2831">
        <v>3</v>
      </c>
      <c r="AE2831" t="s">
        <v>20</v>
      </c>
      <c r="AF2831" t="s">
        <v>20</v>
      </c>
      <c r="AG2831" t="s">
        <v>20</v>
      </c>
      <c r="AH2831">
        <v>0</v>
      </c>
      <c r="AI2831">
        <v>0</v>
      </c>
      <c r="AJ2831" s="6"/>
      <c r="AK2831">
        <v>1</v>
      </c>
      <c r="AL2831">
        <v>0</v>
      </c>
      <c r="AM2831">
        <v>1</v>
      </c>
      <c r="AN2831">
        <v>2</v>
      </c>
      <c r="AO2831">
        <v>0</v>
      </c>
      <c r="AP2831" s="6"/>
      <c r="AQ2831">
        <v>1</v>
      </c>
      <c r="AR2831">
        <v>1</v>
      </c>
      <c r="AS2831">
        <v>1</v>
      </c>
      <c r="AT2831">
        <v>2</v>
      </c>
      <c r="AU2831">
        <v>0</v>
      </c>
      <c r="AV2831">
        <v>0</v>
      </c>
      <c r="AW2831" t="s">
        <v>1382</v>
      </c>
      <c r="AX2831" t="s">
        <v>1382</v>
      </c>
      <c r="AY2831" s="6"/>
      <c r="AZ2831" s="42"/>
      <c r="BA2831" s="14" t="s">
        <v>2776</v>
      </c>
      <c r="BB2831" s="6" t="s">
        <v>1516</v>
      </c>
      <c r="BH2831" s="6"/>
      <c r="BI2831" t="s">
        <v>3146</v>
      </c>
    </row>
    <row r="2832" spans="1:61" s="44" customFormat="1" ht="15.75" thickBot="1" x14ac:dyDescent="0.3">
      <c r="A2832" s="23" t="s">
        <v>658</v>
      </c>
      <c r="B2832" t="s">
        <v>812</v>
      </c>
      <c r="C2832" t="str">
        <f>VLOOKUP(Tabelle1[[#This Row],[bank_name]],list_all_banks!$B$1:$C$691,2,FALSE)</f>
        <v>FR784608416</v>
      </c>
      <c r="D2832" s="6" t="s">
        <v>813</v>
      </c>
      <c r="E2832" s="42" t="str">
        <f t="shared" si="44"/>
        <v>31.12.2015</v>
      </c>
      <c r="F2832">
        <v>2015</v>
      </c>
      <c r="G2832">
        <v>1</v>
      </c>
      <c r="H2832">
        <v>1</v>
      </c>
      <c r="I2832" t="s">
        <v>1382</v>
      </c>
      <c r="J2832">
        <v>1</v>
      </c>
      <c r="K2832" t="s">
        <v>658</v>
      </c>
      <c r="L2832">
        <v>1</v>
      </c>
      <c r="M2832" t="s">
        <v>14</v>
      </c>
      <c r="N2832" t="s">
        <v>19</v>
      </c>
      <c r="O2832" s="6"/>
      <c r="P2832">
        <v>1</v>
      </c>
      <c r="Q2832">
        <v>0</v>
      </c>
      <c r="R2832">
        <v>1</v>
      </c>
      <c r="S2832">
        <v>0</v>
      </c>
      <c r="T2832" s="6"/>
      <c r="U2832">
        <v>0</v>
      </c>
      <c r="V2832">
        <v>0</v>
      </c>
      <c r="W2832" t="s">
        <v>20</v>
      </c>
      <c r="X2832" s="6"/>
      <c r="Y2832" t="s">
        <v>1661</v>
      </c>
      <c r="Z2832">
        <v>32</v>
      </c>
      <c r="AA2832">
        <v>158</v>
      </c>
      <c r="AB2832">
        <v>17</v>
      </c>
      <c r="AC2832" t="s">
        <v>20</v>
      </c>
      <c r="AD2832">
        <v>4</v>
      </c>
      <c r="AE2832" t="s">
        <v>20</v>
      </c>
      <c r="AF2832" t="s">
        <v>20</v>
      </c>
      <c r="AG2832" t="s">
        <v>20</v>
      </c>
      <c r="AH2832">
        <v>0</v>
      </c>
      <c r="AI2832">
        <v>0</v>
      </c>
      <c r="AJ2832" s="6"/>
      <c r="AK2832">
        <v>1</v>
      </c>
      <c r="AL2832">
        <v>0</v>
      </c>
      <c r="AM2832">
        <v>1</v>
      </c>
      <c r="AN2832">
        <v>2</v>
      </c>
      <c r="AO2832">
        <v>0</v>
      </c>
      <c r="AP2832" s="6"/>
      <c r="AQ2832">
        <v>1</v>
      </c>
      <c r="AR2832">
        <v>1</v>
      </c>
      <c r="AS2832">
        <v>1</v>
      </c>
      <c r="AT2832">
        <v>2</v>
      </c>
      <c r="AU2832">
        <v>0</v>
      </c>
      <c r="AV2832">
        <v>0</v>
      </c>
      <c r="AW2832" t="s">
        <v>1382</v>
      </c>
      <c r="AX2832" t="s">
        <v>1382</v>
      </c>
      <c r="AY2832" s="6"/>
      <c r="AZ2832" s="42"/>
      <c r="BA2832" s="14" t="s">
        <v>2776</v>
      </c>
      <c r="BB2832" s="6" t="s">
        <v>1516</v>
      </c>
      <c r="BH2832" s="45"/>
      <c r="BI2832" t="s">
        <v>3146</v>
      </c>
    </row>
    <row r="2833" spans="1:61" x14ac:dyDescent="0.25">
      <c r="A2833" s="23" t="s">
        <v>658</v>
      </c>
      <c r="B2833" t="s">
        <v>812</v>
      </c>
      <c r="C2833" t="str">
        <f>VLOOKUP(Tabelle1[[#This Row],[bank_name]],list_all_banks!$B$1:$C$691,2,FALSE)</f>
        <v>FR784608416</v>
      </c>
      <c r="D2833" s="6" t="s">
        <v>813</v>
      </c>
      <c r="E2833" s="42" t="str">
        <f t="shared" si="44"/>
        <v>31.12.2015</v>
      </c>
      <c r="F2833">
        <v>2015</v>
      </c>
      <c r="G2833">
        <v>1</v>
      </c>
      <c r="H2833">
        <v>1</v>
      </c>
      <c r="I2833" t="s">
        <v>1382</v>
      </c>
      <c r="J2833">
        <v>1</v>
      </c>
      <c r="K2833" t="s">
        <v>658</v>
      </c>
      <c r="L2833">
        <v>1</v>
      </c>
      <c r="M2833" t="s">
        <v>14</v>
      </c>
      <c r="N2833" t="s">
        <v>19</v>
      </c>
      <c r="P2833">
        <v>1</v>
      </c>
      <c r="Q2833">
        <v>0</v>
      </c>
      <c r="R2833">
        <v>1</v>
      </c>
      <c r="S2833">
        <v>0</v>
      </c>
      <c r="U2833">
        <v>0</v>
      </c>
      <c r="V2833">
        <v>0</v>
      </c>
      <c r="W2833" t="s">
        <v>20</v>
      </c>
      <c r="Y2833" t="s">
        <v>1654</v>
      </c>
      <c r="Z2833">
        <v>32</v>
      </c>
      <c r="AA2833">
        <v>864</v>
      </c>
      <c r="AB2833">
        <v>2</v>
      </c>
      <c r="AC2833" t="s">
        <v>20</v>
      </c>
      <c r="AD2833" t="s">
        <v>20</v>
      </c>
      <c r="AE2833">
        <v>1</v>
      </c>
      <c r="AF2833" t="s">
        <v>20</v>
      </c>
      <c r="AG2833" t="s">
        <v>20</v>
      </c>
      <c r="AH2833">
        <v>0</v>
      </c>
      <c r="AI2833">
        <v>0</v>
      </c>
      <c r="AK2833">
        <v>1</v>
      </c>
      <c r="AL2833">
        <v>0</v>
      </c>
      <c r="AM2833">
        <v>1</v>
      </c>
      <c r="AN2833">
        <v>2</v>
      </c>
      <c r="AO2833">
        <v>0</v>
      </c>
      <c r="AQ2833">
        <v>1</v>
      </c>
      <c r="AR2833">
        <v>1</v>
      </c>
      <c r="AS2833">
        <v>1</v>
      </c>
      <c r="AT2833">
        <v>2</v>
      </c>
      <c r="AU2833">
        <v>0</v>
      </c>
      <c r="AV2833">
        <v>0</v>
      </c>
      <c r="AW2833" t="s">
        <v>1382</v>
      </c>
      <c r="AX2833" t="s">
        <v>1382</v>
      </c>
      <c r="BA2833" s="14" t="s">
        <v>2776</v>
      </c>
      <c r="BB2833" s="6" t="s">
        <v>1516</v>
      </c>
      <c r="BG2833" s="9"/>
      <c r="BI2833" t="s">
        <v>3146</v>
      </c>
    </row>
    <row r="2834" spans="1:61" s="9" customFormat="1" x14ac:dyDescent="0.25">
      <c r="A2834" s="23" t="s">
        <v>658</v>
      </c>
      <c r="B2834" t="s">
        <v>812</v>
      </c>
      <c r="C2834" t="str">
        <f>VLOOKUP(Tabelle1[[#This Row],[bank_name]],list_all_banks!$B$1:$C$691,2,FALSE)</f>
        <v>FR784608416</v>
      </c>
      <c r="D2834" s="6" t="s">
        <v>813</v>
      </c>
      <c r="E2834" s="42" t="str">
        <f t="shared" si="44"/>
        <v>31.12.2015</v>
      </c>
      <c r="F2834">
        <v>2015</v>
      </c>
      <c r="G2834">
        <v>1</v>
      </c>
      <c r="H2834">
        <v>1</v>
      </c>
      <c r="I2834" t="s">
        <v>1382</v>
      </c>
      <c r="J2834">
        <v>1</v>
      </c>
      <c r="K2834" t="s">
        <v>658</v>
      </c>
      <c r="L2834">
        <v>1</v>
      </c>
      <c r="M2834" t="s">
        <v>14</v>
      </c>
      <c r="N2834" t="s">
        <v>19</v>
      </c>
      <c r="O2834" s="6"/>
      <c r="P2834">
        <v>1</v>
      </c>
      <c r="Q2834">
        <v>0</v>
      </c>
      <c r="R2834">
        <v>1</v>
      </c>
      <c r="S2834">
        <v>0</v>
      </c>
      <c r="T2834" s="6"/>
      <c r="U2834">
        <v>0</v>
      </c>
      <c r="V2834">
        <v>0</v>
      </c>
      <c r="W2834" t="s">
        <v>20</v>
      </c>
      <c r="X2834" s="6"/>
      <c r="Y2834" t="s">
        <v>1651</v>
      </c>
      <c r="Z2834">
        <v>396</v>
      </c>
      <c r="AA2834">
        <v>1165</v>
      </c>
      <c r="AB2834">
        <v>-408</v>
      </c>
      <c r="AC2834" t="s">
        <v>20</v>
      </c>
      <c r="AD2834">
        <v>20</v>
      </c>
      <c r="AE2834">
        <v>-2</v>
      </c>
      <c r="AF2834" t="s">
        <v>20</v>
      </c>
      <c r="AG2834" t="s">
        <v>20</v>
      </c>
      <c r="AH2834">
        <v>0</v>
      </c>
      <c r="AI2834">
        <v>0</v>
      </c>
      <c r="AJ2834" s="6"/>
      <c r="AK2834">
        <v>1</v>
      </c>
      <c r="AL2834">
        <v>0</v>
      </c>
      <c r="AM2834">
        <v>1</v>
      </c>
      <c r="AN2834">
        <v>2</v>
      </c>
      <c r="AO2834">
        <v>0</v>
      </c>
      <c r="AP2834" s="6"/>
      <c r="AQ2834">
        <v>1</v>
      </c>
      <c r="AR2834">
        <v>1</v>
      </c>
      <c r="AS2834">
        <v>1</v>
      </c>
      <c r="AT2834">
        <v>2</v>
      </c>
      <c r="AU2834">
        <v>0</v>
      </c>
      <c r="AV2834">
        <v>0</v>
      </c>
      <c r="AW2834" t="s">
        <v>1382</v>
      </c>
      <c r="AX2834" t="s">
        <v>1382</v>
      </c>
      <c r="AY2834" s="6"/>
      <c r="AZ2834" s="42"/>
      <c r="BA2834" s="14" t="s">
        <v>2776</v>
      </c>
      <c r="BB2834" s="6" t="s">
        <v>1516</v>
      </c>
      <c r="BH2834" s="6"/>
      <c r="BI2834" t="s">
        <v>3146</v>
      </c>
    </row>
    <row r="2835" spans="1:61" x14ac:dyDescent="0.25">
      <c r="A2835" s="23" t="s">
        <v>658</v>
      </c>
      <c r="B2835" t="s">
        <v>812</v>
      </c>
      <c r="C2835" t="str">
        <f>VLOOKUP(Tabelle1[[#This Row],[bank_name]],list_all_banks!$B$1:$C$691,2,FALSE)</f>
        <v>FR784608416</v>
      </c>
      <c r="D2835" s="6" t="s">
        <v>813</v>
      </c>
      <c r="E2835" s="42" t="str">
        <f t="shared" si="44"/>
        <v>31.12.2015</v>
      </c>
      <c r="F2835">
        <v>2015</v>
      </c>
      <c r="G2835">
        <v>1</v>
      </c>
      <c r="H2835">
        <v>1</v>
      </c>
      <c r="I2835" t="s">
        <v>1382</v>
      </c>
      <c r="J2835">
        <v>1</v>
      </c>
      <c r="K2835" t="s">
        <v>658</v>
      </c>
      <c r="L2835">
        <v>1</v>
      </c>
      <c r="M2835" t="s">
        <v>14</v>
      </c>
      <c r="N2835" t="s">
        <v>19</v>
      </c>
      <c r="P2835">
        <v>1</v>
      </c>
      <c r="Q2835">
        <v>0</v>
      </c>
      <c r="R2835">
        <v>1</v>
      </c>
      <c r="S2835">
        <v>0</v>
      </c>
      <c r="U2835">
        <v>0</v>
      </c>
      <c r="V2835">
        <v>0</v>
      </c>
      <c r="W2835" t="s">
        <v>20</v>
      </c>
      <c r="Y2835" t="s">
        <v>1700</v>
      </c>
      <c r="Z2835">
        <v>114</v>
      </c>
      <c r="AA2835">
        <v>2312</v>
      </c>
      <c r="AB2835">
        <v>19</v>
      </c>
      <c r="AC2835" t="s">
        <v>20</v>
      </c>
      <c r="AD2835">
        <v>4</v>
      </c>
      <c r="AE2835" t="s">
        <v>20</v>
      </c>
      <c r="AF2835" t="s">
        <v>20</v>
      </c>
      <c r="AG2835" t="s">
        <v>20</v>
      </c>
      <c r="AH2835">
        <v>0</v>
      </c>
      <c r="AI2835">
        <v>0</v>
      </c>
      <c r="AK2835">
        <v>1</v>
      </c>
      <c r="AL2835">
        <v>0</v>
      </c>
      <c r="AM2835">
        <v>1</v>
      </c>
      <c r="AN2835">
        <v>2</v>
      </c>
      <c r="AO2835">
        <v>0</v>
      </c>
      <c r="AQ2835">
        <v>1</v>
      </c>
      <c r="AR2835">
        <v>1</v>
      </c>
      <c r="AS2835">
        <v>1</v>
      </c>
      <c r="AT2835">
        <v>2</v>
      </c>
      <c r="AU2835">
        <v>0</v>
      </c>
      <c r="AV2835">
        <v>0</v>
      </c>
      <c r="AW2835" t="s">
        <v>1382</v>
      </c>
      <c r="AX2835" t="s">
        <v>1382</v>
      </c>
      <c r="BA2835" s="14" t="s">
        <v>2776</v>
      </c>
      <c r="BB2835" s="6" t="s">
        <v>1516</v>
      </c>
      <c r="BG2835" s="9"/>
      <c r="BI2835" t="s">
        <v>3146</v>
      </c>
    </row>
    <row r="2836" spans="1:61" x14ac:dyDescent="0.25">
      <c r="A2836" s="23" t="s">
        <v>658</v>
      </c>
      <c r="B2836" t="s">
        <v>812</v>
      </c>
      <c r="C2836" t="str">
        <f>VLOOKUP(Tabelle1[[#This Row],[bank_name]],list_all_banks!$B$1:$C$691,2,FALSE)</f>
        <v>FR784608416</v>
      </c>
      <c r="D2836" s="6" t="s">
        <v>813</v>
      </c>
      <c r="E2836" s="42" t="str">
        <f t="shared" si="44"/>
        <v>31.12.2015</v>
      </c>
      <c r="F2836">
        <v>2015</v>
      </c>
      <c r="G2836">
        <v>1</v>
      </c>
      <c r="H2836">
        <v>1</v>
      </c>
      <c r="I2836" t="s">
        <v>1382</v>
      </c>
      <c r="J2836">
        <v>1</v>
      </c>
      <c r="K2836" t="s">
        <v>658</v>
      </c>
      <c r="L2836">
        <v>1</v>
      </c>
      <c r="M2836" t="s">
        <v>14</v>
      </c>
      <c r="N2836" t="s">
        <v>19</v>
      </c>
      <c r="P2836">
        <v>1</v>
      </c>
      <c r="Q2836">
        <v>0</v>
      </c>
      <c r="R2836">
        <v>1</v>
      </c>
      <c r="S2836">
        <v>0</v>
      </c>
      <c r="U2836">
        <v>0</v>
      </c>
      <c r="V2836">
        <v>0</v>
      </c>
      <c r="W2836" t="s">
        <v>20</v>
      </c>
      <c r="Y2836" t="s">
        <v>1706</v>
      </c>
      <c r="Z2836">
        <v>1</v>
      </c>
      <c r="AA2836" t="s">
        <v>20</v>
      </c>
      <c r="AB2836" t="s">
        <v>20</v>
      </c>
      <c r="AC2836" t="s">
        <v>20</v>
      </c>
      <c r="AD2836" t="s">
        <v>20</v>
      </c>
      <c r="AE2836" t="s">
        <v>20</v>
      </c>
      <c r="AF2836" t="s">
        <v>20</v>
      </c>
      <c r="AG2836" t="s">
        <v>20</v>
      </c>
      <c r="AH2836">
        <v>0</v>
      </c>
      <c r="AI2836">
        <v>0</v>
      </c>
      <c r="AK2836">
        <v>1</v>
      </c>
      <c r="AL2836">
        <v>0</v>
      </c>
      <c r="AM2836">
        <v>1</v>
      </c>
      <c r="AN2836">
        <v>2</v>
      </c>
      <c r="AO2836">
        <v>0</v>
      </c>
      <c r="AQ2836">
        <v>1</v>
      </c>
      <c r="AR2836">
        <v>1</v>
      </c>
      <c r="AS2836">
        <v>1</v>
      </c>
      <c r="AT2836">
        <v>2</v>
      </c>
      <c r="AU2836">
        <v>0</v>
      </c>
      <c r="AV2836">
        <v>0</v>
      </c>
      <c r="AW2836" t="s">
        <v>1382</v>
      </c>
      <c r="AX2836" t="s">
        <v>1382</v>
      </c>
      <c r="BA2836" s="14" t="s">
        <v>2776</v>
      </c>
      <c r="BB2836" s="6" t="s">
        <v>1516</v>
      </c>
      <c r="BG2836" s="9"/>
      <c r="BI2836" t="s">
        <v>3146</v>
      </c>
    </row>
    <row r="2837" spans="1:61" x14ac:dyDescent="0.25">
      <c r="A2837" s="23" t="s">
        <v>658</v>
      </c>
      <c r="B2837" t="s">
        <v>812</v>
      </c>
      <c r="C2837" t="str">
        <f>VLOOKUP(Tabelle1[[#This Row],[bank_name]],list_all_banks!$B$1:$C$691,2,FALSE)</f>
        <v>FR784608416</v>
      </c>
      <c r="D2837" s="6" t="s">
        <v>813</v>
      </c>
      <c r="E2837" s="42" t="str">
        <f t="shared" si="44"/>
        <v>31.12.2015</v>
      </c>
      <c r="F2837">
        <v>2015</v>
      </c>
      <c r="G2837">
        <v>1</v>
      </c>
      <c r="H2837">
        <v>1</v>
      </c>
      <c r="I2837" t="s">
        <v>1382</v>
      </c>
      <c r="J2837">
        <v>1</v>
      </c>
      <c r="K2837" t="s">
        <v>658</v>
      </c>
      <c r="L2837">
        <v>1</v>
      </c>
      <c r="M2837" t="s">
        <v>14</v>
      </c>
      <c r="N2837" t="s">
        <v>19</v>
      </c>
      <c r="P2837">
        <v>1</v>
      </c>
      <c r="Q2837">
        <v>0</v>
      </c>
      <c r="R2837">
        <v>1</v>
      </c>
      <c r="S2837">
        <v>0</v>
      </c>
      <c r="U2837">
        <v>0</v>
      </c>
      <c r="V2837">
        <v>0</v>
      </c>
      <c r="W2837" t="s">
        <v>20</v>
      </c>
      <c r="Y2837" t="s">
        <v>1678</v>
      </c>
      <c r="Z2837" t="s">
        <v>20</v>
      </c>
      <c r="AA2837">
        <v>64</v>
      </c>
      <c r="AB2837" t="s">
        <v>20</v>
      </c>
      <c r="AC2837" t="s">
        <v>20</v>
      </c>
      <c r="AD2837" t="s">
        <v>20</v>
      </c>
      <c r="AE2837" t="s">
        <v>20</v>
      </c>
      <c r="AF2837" t="s">
        <v>20</v>
      </c>
      <c r="AG2837" t="s">
        <v>20</v>
      </c>
      <c r="AH2837">
        <v>0</v>
      </c>
      <c r="AI2837">
        <v>0</v>
      </c>
      <c r="AK2837">
        <v>1</v>
      </c>
      <c r="AL2837">
        <v>0</v>
      </c>
      <c r="AM2837">
        <v>1</v>
      </c>
      <c r="AN2837">
        <v>2</v>
      </c>
      <c r="AO2837">
        <v>0</v>
      </c>
      <c r="AQ2837">
        <v>1</v>
      </c>
      <c r="AR2837">
        <v>1</v>
      </c>
      <c r="AS2837">
        <v>1</v>
      </c>
      <c r="AT2837">
        <v>2</v>
      </c>
      <c r="AU2837">
        <v>0</v>
      </c>
      <c r="AV2837">
        <v>0</v>
      </c>
      <c r="AW2837" t="s">
        <v>1382</v>
      </c>
      <c r="AX2837" t="s">
        <v>1382</v>
      </c>
      <c r="BA2837" s="14" t="s">
        <v>2776</v>
      </c>
      <c r="BB2837" s="6" t="s">
        <v>1516</v>
      </c>
      <c r="BG2837" s="9"/>
      <c r="BI2837" t="s">
        <v>3146</v>
      </c>
    </row>
    <row r="2838" spans="1:61" x14ac:dyDescent="0.25">
      <c r="A2838" s="23" t="s">
        <v>658</v>
      </c>
      <c r="B2838" t="s">
        <v>812</v>
      </c>
      <c r="C2838" t="str">
        <f>VLOOKUP(Tabelle1[[#This Row],[bank_name]],list_all_banks!$B$1:$C$691,2,FALSE)</f>
        <v>FR784608416</v>
      </c>
      <c r="D2838" s="6" t="s">
        <v>813</v>
      </c>
      <c r="E2838" s="42" t="str">
        <f t="shared" si="44"/>
        <v>31.12.2015</v>
      </c>
      <c r="F2838">
        <v>2015</v>
      </c>
      <c r="G2838">
        <v>1</v>
      </c>
      <c r="H2838">
        <v>1</v>
      </c>
      <c r="I2838" t="s">
        <v>1382</v>
      </c>
      <c r="J2838">
        <v>1</v>
      </c>
      <c r="K2838" t="s">
        <v>658</v>
      </c>
      <c r="L2838">
        <v>1</v>
      </c>
      <c r="M2838" t="s">
        <v>14</v>
      </c>
      <c r="N2838" t="s">
        <v>19</v>
      </c>
      <c r="P2838">
        <v>1</v>
      </c>
      <c r="Q2838">
        <v>0</v>
      </c>
      <c r="R2838">
        <v>1</v>
      </c>
      <c r="S2838">
        <v>0</v>
      </c>
      <c r="U2838">
        <v>0</v>
      </c>
      <c r="V2838">
        <v>0</v>
      </c>
      <c r="W2838" t="s">
        <v>20</v>
      </c>
      <c r="Y2838" t="s">
        <v>1760</v>
      </c>
      <c r="Z2838">
        <v>-1</v>
      </c>
      <c r="AA2838" t="s">
        <v>20</v>
      </c>
      <c r="AB2838" t="s">
        <v>20</v>
      </c>
      <c r="AC2838" t="s">
        <v>20</v>
      </c>
      <c r="AD2838" t="s">
        <v>20</v>
      </c>
      <c r="AE2838" t="s">
        <v>20</v>
      </c>
      <c r="AF2838" t="s">
        <v>20</v>
      </c>
      <c r="AG2838" t="s">
        <v>20</v>
      </c>
      <c r="AH2838">
        <v>0</v>
      </c>
      <c r="AI2838">
        <v>0</v>
      </c>
      <c r="AK2838">
        <v>1</v>
      </c>
      <c r="AL2838">
        <v>0</v>
      </c>
      <c r="AM2838">
        <v>1</v>
      </c>
      <c r="AN2838">
        <v>2</v>
      </c>
      <c r="AO2838">
        <v>0</v>
      </c>
      <c r="AQ2838">
        <v>1</v>
      </c>
      <c r="AR2838">
        <v>1</v>
      </c>
      <c r="AS2838">
        <v>1</v>
      </c>
      <c r="AT2838">
        <v>2</v>
      </c>
      <c r="AU2838">
        <v>0</v>
      </c>
      <c r="AV2838">
        <v>0</v>
      </c>
      <c r="AW2838" t="s">
        <v>1382</v>
      </c>
      <c r="AX2838" t="s">
        <v>1382</v>
      </c>
      <c r="BA2838" s="14" t="s">
        <v>2776</v>
      </c>
      <c r="BB2838" s="6" t="s">
        <v>1516</v>
      </c>
      <c r="BG2838" s="9"/>
      <c r="BI2838" t="s">
        <v>3146</v>
      </c>
    </row>
    <row r="2839" spans="1:61" x14ac:dyDescent="0.25">
      <c r="A2839" s="23" t="s">
        <v>658</v>
      </c>
      <c r="B2839" t="s">
        <v>812</v>
      </c>
      <c r="C2839" t="str">
        <f>VLOOKUP(Tabelle1[[#This Row],[bank_name]],list_all_banks!$B$1:$C$691,2,FALSE)</f>
        <v>FR784608416</v>
      </c>
      <c r="D2839" s="6" t="s">
        <v>813</v>
      </c>
      <c r="E2839" s="42" t="str">
        <f t="shared" si="44"/>
        <v>31.12.2015</v>
      </c>
      <c r="F2839">
        <v>2015</v>
      </c>
      <c r="G2839">
        <v>1</v>
      </c>
      <c r="H2839">
        <v>1</v>
      </c>
      <c r="I2839" t="s">
        <v>1382</v>
      </c>
      <c r="J2839">
        <v>1</v>
      </c>
      <c r="K2839" t="s">
        <v>658</v>
      </c>
      <c r="L2839">
        <v>1</v>
      </c>
      <c r="M2839" t="s">
        <v>14</v>
      </c>
      <c r="N2839" t="s">
        <v>19</v>
      </c>
      <c r="P2839">
        <v>1</v>
      </c>
      <c r="Q2839">
        <v>0</v>
      </c>
      <c r="R2839">
        <v>1</v>
      </c>
      <c r="S2839">
        <v>0</v>
      </c>
      <c r="U2839">
        <v>0</v>
      </c>
      <c r="V2839">
        <v>0</v>
      </c>
      <c r="W2839" t="s">
        <v>20</v>
      </c>
      <c r="Y2839" t="s">
        <v>1677</v>
      </c>
      <c r="Z2839">
        <v>51</v>
      </c>
      <c r="AA2839">
        <v>131</v>
      </c>
      <c r="AB2839">
        <v>16</v>
      </c>
      <c r="AC2839" t="s">
        <v>20</v>
      </c>
      <c r="AD2839">
        <v>15</v>
      </c>
      <c r="AE2839">
        <v>-9</v>
      </c>
      <c r="AF2839" t="s">
        <v>20</v>
      </c>
      <c r="AG2839" t="s">
        <v>20</v>
      </c>
      <c r="AH2839">
        <v>0</v>
      </c>
      <c r="AI2839">
        <v>0</v>
      </c>
      <c r="AK2839">
        <v>1</v>
      </c>
      <c r="AL2839">
        <v>0</v>
      </c>
      <c r="AM2839">
        <v>1</v>
      </c>
      <c r="AN2839">
        <v>2</v>
      </c>
      <c r="AO2839">
        <v>0</v>
      </c>
      <c r="AQ2839">
        <v>1</v>
      </c>
      <c r="AR2839">
        <v>1</v>
      </c>
      <c r="AS2839">
        <v>1</v>
      </c>
      <c r="AT2839">
        <v>2</v>
      </c>
      <c r="AU2839">
        <v>0</v>
      </c>
      <c r="AV2839">
        <v>0</v>
      </c>
      <c r="AW2839" t="s">
        <v>1382</v>
      </c>
      <c r="AX2839" t="s">
        <v>1382</v>
      </c>
      <c r="BA2839" s="14" t="s">
        <v>2776</v>
      </c>
      <c r="BB2839" s="6" t="s">
        <v>1516</v>
      </c>
      <c r="BG2839" s="9"/>
      <c r="BI2839" t="s">
        <v>3146</v>
      </c>
    </row>
    <row r="2840" spans="1:61" x14ac:dyDescent="0.25">
      <c r="A2840" s="23" t="s">
        <v>658</v>
      </c>
      <c r="B2840" t="s">
        <v>812</v>
      </c>
      <c r="C2840" t="str">
        <f>VLOOKUP(Tabelle1[[#This Row],[bank_name]],list_all_banks!$B$1:$C$691,2,FALSE)</f>
        <v>FR784608416</v>
      </c>
      <c r="D2840" s="6" t="s">
        <v>813</v>
      </c>
      <c r="E2840" s="42" t="str">
        <f t="shared" si="44"/>
        <v>31.12.2015</v>
      </c>
      <c r="F2840">
        <v>2015</v>
      </c>
      <c r="G2840">
        <v>1</v>
      </c>
      <c r="H2840">
        <v>1</v>
      </c>
      <c r="I2840" t="s">
        <v>1382</v>
      </c>
      <c r="J2840">
        <v>1</v>
      </c>
      <c r="K2840" t="s">
        <v>658</v>
      </c>
      <c r="L2840">
        <v>1</v>
      </c>
      <c r="M2840" t="s">
        <v>14</v>
      </c>
      <c r="N2840" t="s">
        <v>19</v>
      </c>
      <c r="P2840">
        <v>1</v>
      </c>
      <c r="Q2840">
        <v>0</v>
      </c>
      <c r="R2840">
        <v>1</v>
      </c>
      <c r="S2840">
        <v>0</v>
      </c>
      <c r="U2840">
        <v>0</v>
      </c>
      <c r="V2840">
        <v>0</v>
      </c>
      <c r="W2840" t="s">
        <v>20</v>
      </c>
      <c r="Y2840" t="s">
        <v>1711</v>
      </c>
      <c r="Z2840">
        <v>8</v>
      </c>
      <c r="AA2840">
        <v>25</v>
      </c>
      <c r="AB2840">
        <v>6</v>
      </c>
      <c r="AC2840" t="s">
        <v>20</v>
      </c>
      <c r="AD2840">
        <v>1</v>
      </c>
      <c r="AE2840" t="s">
        <v>20</v>
      </c>
      <c r="AF2840" t="s">
        <v>20</v>
      </c>
      <c r="AG2840" t="s">
        <v>20</v>
      </c>
      <c r="AH2840">
        <v>0</v>
      </c>
      <c r="AI2840">
        <v>0</v>
      </c>
      <c r="AK2840">
        <v>1</v>
      </c>
      <c r="AL2840">
        <v>0</v>
      </c>
      <c r="AM2840">
        <v>1</v>
      </c>
      <c r="AN2840">
        <v>2</v>
      </c>
      <c r="AO2840">
        <v>0</v>
      </c>
      <c r="AQ2840">
        <v>1</v>
      </c>
      <c r="AR2840">
        <v>1</v>
      </c>
      <c r="AS2840">
        <v>1</v>
      </c>
      <c r="AT2840">
        <v>2</v>
      </c>
      <c r="AU2840">
        <v>0</v>
      </c>
      <c r="AV2840">
        <v>0</v>
      </c>
      <c r="AW2840" t="s">
        <v>1382</v>
      </c>
      <c r="AX2840" t="s">
        <v>1382</v>
      </c>
      <c r="BA2840" s="14" t="s">
        <v>2776</v>
      </c>
      <c r="BB2840" s="6" t="s">
        <v>1516</v>
      </c>
      <c r="BG2840" s="9"/>
      <c r="BI2840" t="s">
        <v>3146</v>
      </c>
    </row>
    <row r="2841" spans="1:61" x14ac:dyDescent="0.25">
      <c r="A2841" s="23" t="s">
        <v>658</v>
      </c>
      <c r="B2841" t="s">
        <v>812</v>
      </c>
      <c r="C2841" t="str">
        <f>VLOOKUP(Tabelle1[[#This Row],[bank_name]],list_all_banks!$B$1:$C$691,2,FALSE)</f>
        <v>FR784608416</v>
      </c>
      <c r="D2841" s="6" t="s">
        <v>813</v>
      </c>
      <c r="E2841" s="42" t="str">
        <f t="shared" si="44"/>
        <v>31.12.2015</v>
      </c>
      <c r="F2841">
        <v>2015</v>
      </c>
      <c r="G2841">
        <v>1</v>
      </c>
      <c r="H2841">
        <v>1</v>
      </c>
      <c r="I2841" t="s">
        <v>1382</v>
      </c>
      <c r="J2841">
        <v>1</v>
      </c>
      <c r="K2841" t="s">
        <v>658</v>
      </c>
      <c r="L2841">
        <v>1</v>
      </c>
      <c r="M2841" t="s">
        <v>14</v>
      </c>
      <c r="N2841" t="s">
        <v>19</v>
      </c>
      <c r="P2841">
        <v>1</v>
      </c>
      <c r="Q2841">
        <v>0</v>
      </c>
      <c r="R2841">
        <v>1</v>
      </c>
      <c r="S2841">
        <v>0</v>
      </c>
      <c r="U2841">
        <v>0</v>
      </c>
      <c r="V2841">
        <v>0</v>
      </c>
      <c r="W2841" t="s">
        <v>20</v>
      </c>
      <c r="Y2841" t="s">
        <v>1786</v>
      </c>
      <c r="Z2841">
        <v>256</v>
      </c>
      <c r="AA2841">
        <v>2328</v>
      </c>
      <c r="AB2841">
        <v>144</v>
      </c>
      <c r="AC2841" t="s">
        <v>20</v>
      </c>
      <c r="AD2841">
        <v>37</v>
      </c>
      <c r="AE2841">
        <v>-1</v>
      </c>
      <c r="AF2841" t="s">
        <v>20</v>
      </c>
      <c r="AG2841" t="s">
        <v>20</v>
      </c>
      <c r="AH2841">
        <v>0</v>
      </c>
      <c r="AI2841">
        <v>0</v>
      </c>
      <c r="AK2841">
        <v>1</v>
      </c>
      <c r="AL2841">
        <v>0</v>
      </c>
      <c r="AM2841">
        <v>1</v>
      </c>
      <c r="AN2841">
        <v>2</v>
      </c>
      <c r="AO2841">
        <v>0</v>
      </c>
      <c r="AQ2841">
        <v>1</v>
      </c>
      <c r="AR2841">
        <v>1</v>
      </c>
      <c r="AS2841">
        <v>1</v>
      </c>
      <c r="AT2841">
        <v>2</v>
      </c>
      <c r="AU2841">
        <v>0</v>
      </c>
      <c r="AV2841">
        <v>0</v>
      </c>
      <c r="AW2841" t="s">
        <v>1382</v>
      </c>
      <c r="AX2841" t="s">
        <v>1382</v>
      </c>
      <c r="BA2841" s="14" t="s">
        <v>2776</v>
      </c>
      <c r="BB2841" s="6" t="s">
        <v>1516</v>
      </c>
      <c r="BG2841" s="9"/>
      <c r="BI2841" t="s">
        <v>3146</v>
      </c>
    </row>
    <row r="2842" spans="1:61" x14ac:dyDescent="0.25">
      <c r="A2842" s="23" t="s">
        <v>658</v>
      </c>
      <c r="B2842" t="s">
        <v>812</v>
      </c>
      <c r="C2842" t="str">
        <f>VLOOKUP(Tabelle1[[#This Row],[bank_name]],list_all_banks!$B$1:$C$691,2,FALSE)</f>
        <v>FR784608416</v>
      </c>
      <c r="D2842" s="6" t="s">
        <v>813</v>
      </c>
      <c r="E2842" s="42" t="str">
        <f t="shared" si="44"/>
        <v>31.12.2015</v>
      </c>
      <c r="F2842">
        <v>2015</v>
      </c>
      <c r="G2842">
        <v>1</v>
      </c>
      <c r="H2842">
        <v>1</v>
      </c>
      <c r="I2842" t="s">
        <v>1382</v>
      </c>
      <c r="J2842">
        <v>1</v>
      </c>
      <c r="K2842" t="s">
        <v>658</v>
      </c>
      <c r="L2842">
        <v>1</v>
      </c>
      <c r="M2842" t="s">
        <v>14</v>
      </c>
      <c r="N2842" t="s">
        <v>19</v>
      </c>
      <c r="P2842">
        <v>1</v>
      </c>
      <c r="Q2842">
        <v>0</v>
      </c>
      <c r="R2842">
        <v>1</v>
      </c>
      <c r="S2842">
        <v>0</v>
      </c>
      <c r="U2842">
        <v>0</v>
      </c>
      <c r="V2842">
        <v>0</v>
      </c>
      <c r="W2842" t="s">
        <v>20</v>
      </c>
      <c r="Y2842" t="s">
        <v>1628</v>
      </c>
      <c r="Z2842">
        <v>54</v>
      </c>
      <c r="AA2842">
        <v>87</v>
      </c>
      <c r="AB2842">
        <v>34</v>
      </c>
      <c r="AC2842" t="s">
        <v>20</v>
      </c>
      <c r="AD2842">
        <v>1</v>
      </c>
      <c r="AE2842" t="s">
        <v>20</v>
      </c>
      <c r="AF2842" t="s">
        <v>20</v>
      </c>
      <c r="AG2842" t="s">
        <v>20</v>
      </c>
      <c r="AH2842">
        <v>0</v>
      </c>
      <c r="AI2842">
        <v>0</v>
      </c>
      <c r="AK2842">
        <v>1</v>
      </c>
      <c r="AL2842">
        <v>0</v>
      </c>
      <c r="AM2842">
        <v>1</v>
      </c>
      <c r="AN2842">
        <v>2</v>
      </c>
      <c r="AO2842">
        <v>0</v>
      </c>
      <c r="AQ2842">
        <v>1</v>
      </c>
      <c r="AR2842">
        <v>1</v>
      </c>
      <c r="AS2842">
        <v>1</v>
      </c>
      <c r="AT2842">
        <v>2</v>
      </c>
      <c r="AU2842">
        <v>0</v>
      </c>
      <c r="AV2842">
        <v>0</v>
      </c>
      <c r="AW2842" t="s">
        <v>1382</v>
      </c>
      <c r="AX2842" t="s">
        <v>1382</v>
      </c>
      <c r="BA2842" s="14" t="s">
        <v>2776</v>
      </c>
      <c r="BB2842" s="6" t="s">
        <v>1516</v>
      </c>
      <c r="BG2842" s="9"/>
      <c r="BI2842" t="s">
        <v>3146</v>
      </c>
    </row>
    <row r="2843" spans="1:61" x14ac:dyDescent="0.25">
      <c r="A2843" s="23" t="s">
        <v>658</v>
      </c>
      <c r="B2843" t="s">
        <v>812</v>
      </c>
      <c r="C2843" t="str">
        <f>VLOOKUP(Tabelle1[[#This Row],[bank_name]],list_all_banks!$B$1:$C$691,2,FALSE)</f>
        <v>FR784608416</v>
      </c>
      <c r="D2843" s="6" t="s">
        <v>813</v>
      </c>
      <c r="E2843" s="42" t="str">
        <f t="shared" si="44"/>
        <v>31.12.2015</v>
      </c>
      <c r="F2843">
        <v>2015</v>
      </c>
      <c r="G2843">
        <v>1</v>
      </c>
      <c r="H2843">
        <v>1</v>
      </c>
      <c r="I2843" t="s">
        <v>1382</v>
      </c>
      <c r="J2843">
        <v>1</v>
      </c>
      <c r="K2843" t="s">
        <v>658</v>
      </c>
      <c r="L2843">
        <v>1</v>
      </c>
      <c r="M2843" t="s">
        <v>14</v>
      </c>
      <c r="N2843" t="s">
        <v>19</v>
      </c>
      <c r="P2843">
        <v>1</v>
      </c>
      <c r="Q2843">
        <v>0</v>
      </c>
      <c r="R2843">
        <v>1</v>
      </c>
      <c r="S2843">
        <v>0</v>
      </c>
      <c r="U2843">
        <v>0</v>
      </c>
      <c r="V2843">
        <v>0</v>
      </c>
      <c r="W2843" t="s">
        <v>20</v>
      </c>
      <c r="Y2843" t="s">
        <v>1682</v>
      </c>
      <c r="Z2843">
        <v>191</v>
      </c>
      <c r="AA2843">
        <v>2530</v>
      </c>
      <c r="AB2843">
        <v>12</v>
      </c>
      <c r="AC2843" t="s">
        <v>20</v>
      </c>
      <c r="AD2843">
        <v>6</v>
      </c>
      <c r="AE2843">
        <v>-1</v>
      </c>
      <c r="AF2843" t="s">
        <v>20</v>
      </c>
      <c r="AG2843" t="s">
        <v>20</v>
      </c>
      <c r="AH2843">
        <v>0</v>
      </c>
      <c r="AI2843">
        <v>0</v>
      </c>
      <c r="AK2843">
        <v>1</v>
      </c>
      <c r="AL2843">
        <v>0</v>
      </c>
      <c r="AM2843">
        <v>1</v>
      </c>
      <c r="AN2843">
        <v>2</v>
      </c>
      <c r="AO2843">
        <v>0</v>
      </c>
      <c r="AQ2843">
        <v>1</v>
      </c>
      <c r="AR2843">
        <v>1</v>
      </c>
      <c r="AS2843">
        <v>1</v>
      </c>
      <c r="AT2843">
        <v>2</v>
      </c>
      <c r="AU2843">
        <v>0</v>
      </c>
      <c r="AV2843">
        <v>0</v>
      </c>
      <c r="AW2843" t="s">
        <v>1382</v>
      </c>
      <c r="AX2843" t="s">
        <v>1382</v>
      </c>
      <c r="BA2843" s="14" t="s">
        <v>2776</v>
      </c>
      <c r="BB2843" s="6" t="s">
        <v>1516</v>
      </c>
      <c r="BG2843" s="9"/>
      <c r="BI2843" t="s">
        <v>3146</v>
      </c>
    </row>
    <row r="2844" spans="1:61" x14ac:dyDescent="0.25">
      <c r="A2844" s="23" t="s">
        <v>658</v>
      </c>
      <c r="B2844" t="s">
        <v>812</v>
      </c>
      <c r="C2844" t="str">
        <f>VLOOKUP(Tabelle1[[#This Row],[bank_name]],list_all_banks!$B$1:$C$691,2,FALSE)</f>
        <v>FR784608416</v>
      </c>
      <c r="D2844" s="6" t="s">
        <v>813</v>
      </c>
      <c r="E2844" s="42" t="str">
        <f t="shared" si="44"/>
        <v>31.12.2015</v>
      </c>
      <c r="F2844">
        <v>2015</v>
      </c>
      <c r="G2844">
        <v>1</v>
      </c>
      <c r="H2844">
        <v>1</v>
      </c>
      <c r="I2844" t="s">
        <v>1382</v>
      </c>
      <c r="J2844">
        <v>1</v>
      </c>
      <c r="K2844" t="s">
        <v>658</v>
      </c>
      <c r="L2844">
        <v>1</v>
      </c>
      <c r="M2844" t="s">
        <v>14</v>
      </c>
      <c r="N2844" t="s">
        <v>19</v>
      </c>
      <c r="P2844">
        <v>1</v>
      </c>
      <c r="Q2844">
        <v>0</v>
      </c>
      <c r="R2844">
        <v>1</v>
      </c>
      <c r="S2844">
        <v>0</v>
      </c>
      <c r="U2844">
        <v>0</v>
      </c>
      <c r="V2844">
        <v>0</v>
      </c>
      <c r="W2844" t="s">
        <v>20</v>
      </c>
      <c r="Y2844" t="s">
        <v>1704</v>
      </c>
      <c r="Z2844">
        <v>3</v>
      </c>
      <c r="AA2844">
        <v>106</v>
      </c>
      <c r="AB2844" t="s">
        <v>20</v>
      </c>
      <c r="AC2844" t="s">
        <v>20</v>
      </c>
      <c r="AD2844" t="s">
        <v>20</v>
      </c>
      <c r="AE2844" t="s">
        <v>20</v>
      </c>
      <c r="AF2844" t="s">
        <v>20</v>
      </c>
      <c r="AG2844" t="s">
        <v>20</v>
      </c>
      <c r="AH2844">
        <v>0</v>
      </c>
      <c r="AI2844">
        <v>0</v>
      </c>
      <c r="AK2844">
        <v>1</v>
      </c>
      <c r="AL2844">
        <v>0</v>
      </c>
      <c r="AM2844">
        <v>1</v>
      </c>
      <c r="AN2844">
        <v>2</v>
      </c>
      <c r="AO2844">
        <v>0</v>
      </c>
      <c r="AQ2844">
        <v>1</v>
      </c>
      <c r="AR2844">
        <v>1</v>
      </c>
      <c r="AS2844">
        <v>1</v>
      </c>
      <c r="AT2844">
        <v>2</v>
      </c>
      <c r="AU2844">
        <v>0</v>
      </c>
      <c r="AV2844">
        <v>0</v>
      </c>
      <c r="AW2844" t="s">
        <v>1382</v>
      </c>
      <c r="AX2844" t="s">
        <v>1382</v>
      </c>
      <c r="BA2844" s="14" t="s">
        <v>2776</v>
      </c>
      <c r="BB2844" s="6" t="s">
        <v>1516</v>
      </c>
      <c r="BG2844" s="9"/>
      <c r="BI2844" t="s">
        <v>3146</v>
      </c>
    </row>
    <row r="2845" spans="1:61" s="44" customFormat="1" ht="15.75" thickBot="1" x14ac:dyDescent="0.3">
      <c r="A2845" s="23" t="s">
        <v>658</v>
      </c>
      <c r="B2845" t="s">
        <v>812</v>
      </c>
      <c r="C2845" t="str">
        <f>VLOOKUP(Tabelle1[[#This Row],[bank_name]],list_all_banks!$B$1:$C$691,2,FALSE)</f>
        <v>FR784608416</v>
      </c>
      <c r="D2845" s="6" t="s">
        <v>813</v>
      </c>
      <c r="E2845" s="42" t="str">
        <f t="shared" si="44"/>
        <v>31.12.2015</v>
      </c>
      <c r="F2845">
        <v>2015</v>
      </c>
      <c r="G2845">
        <v>1</v>
      </c>
      <c r="H2845">
        <v>1</v>
      </c>
      <c r="I2845" t="s">
        <v>1382</v>
      </c>
      <c r="J2845">
        <v>1</v>
      </c>
      <c r="K2845" t="s">
        <v>658</v>
      </c>
      <c r="L2845">
        <v>1</v>
      </c>
      <c r="M2845" t="s">
        <v>14</v>
      </c>
      <c r="N2845" t="s">
        <v>19</v>
      </c>
      <c r="O2845" s="6"/>
      <c r="P2845">
        <v>1</v>
      </c>
      <c r="Q2845">
        <v>0</v>
      </c>
      <c r="R2845">
        <v>1</v>
      </c>
      <c r="S2845">
        <v>0</v>
      </c>
      <c r="T2845" s="6"/>
      <c r="U2845">
        <v>0</v>
      </c>
      <c r="V2845">
        <v>0</v>
      </c>
      <c r="W2845" t="s">
        <v>20</v>
      </c>
      <c r="X2845" s="6"/>
      <c r="Y2845" t="s">
        <v>1633</v>
      </c>
      <c r="Z2845">
        <v>73</v>
      </c>
      <c r="AA2845">
        <v>30</v>
      </c>
      <c r="AB2845">
        <v>61</v>
      </c>
      <c r="AC2845" t="s">
        <v>20</v>
      </c>
      <c r="AD2845">
        <v>14</v>
      </c>
      <c r="AE2845">
        <v>2</v>
      </c>
      <c r="AF2845" t="s">
        <v>20</v>
      </c>
      <c r="AG2845" t="s">
        <v>20</v>
      </c>
      <c r="AH2845">
        <v>0</v>
      </c>
      <c r="AI2845">
        <v>0</v>
      </c>
      <c r="AJ2845" s="6"/>
      <c r="AK2845">
        <v>1</v>
      </c>
      <c r="AL2845">
        <v>0</v>
      </c>
      <c r="AM2845">
        <v>1</v>
      </c>
      <c r="AN2845">
        <v>2</v>
      </c>
      <c r="AO2845">
        <v>0</v>
      </c>
      <c r="AP2845" s="6"/>
      <c r="AQ2845">
        <v>1</v>
      </c>
      <c r="AR2845">
        <v>1</v>
      </c>
      <c r="AS2845">
        <v>1</v>
      </c>
      <c r="AT2845">
        <v>2</v>
      </c>
      <c r="AU2845">
        <v>0</v>
      </c>
      <c r="AV2845">
        <v>0</v>
      </c>
      <c r="AW2845" t="s">
        <v>1382</v>
      </c>
      <c r="AX2845" t="s">
        <v>1382</v>
      </c>
      <c r="AY2845" s="6"/>
      <c r="AZ2845" s="42"/>
      <c r="BA2845" s="14" t="s">
        <v>2776</v>
      </c>
      <c r="BB2845" s="6" t="s">
        <v>1516</v>
      </c>
      <c r="BH2845" s="45"/>
      <c r="BI2845" t="s">
        <v>3146</v>
      </c>
    </row>
    <row r="2846" spans="1:61" x14ac:dyDescent="0.25">
      <c r="A2846" s="23" t="s">
        <v>658</v>
      </c>
      <c r="B2846" t="s">
        <v>812</v>
      </c>
      <c r="C2846" t="str">
        <f>VLOOKUP(Tabelle1[[#This Row],[bank_name]],list_all_banks!$B$1:$C$691,2,FALSE)</f>
        <v>FR784608416</v>
      </c>
      <c r="D2846" s="6" t="s">
        <v>813</v>
      </c>
      <c r="E2846" s="42" t="str">
        <f t="shared" si="44"/>
        <v>31.12.2015</v>
      </c>
      <c r="F2846">
        <v>2015</v>
      </c>
      <c r="G2846">
        <v>1</v>
      </c>
      <c r="H2846">
        <v>1</v>
      </c>
      <c r="I2846" t="s">
        <v>1382</v>
      </c>
      <c r="J2846">
        <v>1</v>
      </c>
      <c r="K2846" t="s">
        <v>658</v>
      </c>
      <c r="L2846">
        <v>1</v>
      </c>
      <c r="M2846" t="s">
        <v>14</v>
      </c>
      <c r="N2846" t="s">
        <v>19</v>
      </c>
      <c r="P2846">
        <v>1</v>
      </c>
      <c r="Q2846">
        <v>0</v>
      </c>
      <c r="R2846">
        <v>1</v>
      </c>
      <c r="S2846">
        <v>0</v>
      </c>
      <c r="U2846">
        <v>0</v>
      </c>
      <c r="V2846">
        <v>0</v>
      </c>
      <c r="W2846" t="s">
        <v>20</v>
      </c>
      <c r="Y2846" t="s">
        <v>1660</v>
      </c>
      <c r="Z2846">
        <v>48</v>
      </c>
      <c r="AA2846">
        <v>131</v>
      </c>
      <c r="AB2846">
        <v>24</v>
      </c>
      <c r="AC2846" t="s">
        <v>20</v>
      </c>
      <c r="AD2846">
        <v>7</v>
      </c>
      <c r="AE2846">
        <v>1</v>
      </c>
      <c r="AF2846" t="s">
        <v>20</v>
      </c>
      <c r="AG2846" t="s">
        <v>20</v>
      </c>
      <c r="AH2846">
        <v>0</v>
      </c>
      <c r="AI2846">
        <v>0</v>
      </c>
      <c r="AK2846">
        <v>1</v>
      </c>
      <c r="AL2846">
        <v>0</v>
      </c>
      <c r="AM2846">
        <v>1</v>
      </c>
      <c r="AN2846">
        <v>2</v>
      </c>
      <c r="AO2846">
        <v>0</v>
      </c>
      <c r="AQ2846">
        <v>1</v>
      </c>
      <c r="AR2846">
        <v>1</v>
      </c>
      <c r="AS2846">
        <v>1</v>
      </c>
      <c r="AT2846">
        <v>2</v>
      </c>
      <c r="AU2846">
        <v>0</v>
      </c>
      <c r="AV2846">
        <v>0</v>
      </c>
      <c r="AW2846" t="s">
        <v>1382</v>
      </c>
      <c r="AX2846" t="s">
        <v>1382</v>
      </c>
      <c r="BA2846" s="14" t="s">
        <v>2776</v>
      </c>
      <c r="BB2846" s="6" t="s">
        <v>1516</v>
      </c>
      <c r="BG2846" s="9"/>
      <c r="BI2846" t="s">
        <v>3146</v>
      </c>
    </row>
    <row r="2847" spans="1:61" x14ac:dyDescent="0.25">
      <c r="A2847" s="23" t="s">
        <v>658</v>
      </c>
      <c r="B2847" t="s">
        <v>812</v>
      </c>
      <c r="C2847" t="str">
        <f>VLOOKUP(Tabelle1[[#This Row],[bank_name]],list_all_banks!$B$1:$C$691,2,FALSE)</f>
        <v>FR784608416</v>
      </c>
      <c r="D2847" s="6" t="s">
        <v>813</v>
      </c>
      <c r="E2847" s="42" t="str">
        <f t="shared" si="44"/>
        <v>31.12.2015</v>
      </c>
      <c r="F2847">
        <v>2015</v>
      </c>
      <c r="G2847">
        <v>1</v>
      </c>
      <c r="H2847">
        <v>1</v>
      </c>
      <c r="I2847" t="s">
        <v>1382</v>
      </c>
      <c r="J2847">
        <v>1</v>
      </c>
      <c r="K2847" t="s">
        <v>658</v>
      </c>
      <c r="L2847">
        <v>1</v>
      </c>
      <c r="M2847" t="s">
        <v>14</v>
      </c>
      <c r="N2847" t="s">
        <v>19</v>
      </c>
      <c r="P2847">
        <v>1</v>
      </c>
      <c r="Q2847">
        <v>0</v>
      </c>
      <c r="R2847">
        <v>1</v>
      </c>
      <c r="S2847">
        <v>0</v>
      </c>
      <c r="U2847">
        <v>0</v>
      </c>
      <c r="V2847">
        <v>0</v>
      </c>
      <c r="W2847" t="s">
        <v>20</v>
      </c>
      <c r="Y2847" t="s">
        <v>1697</v>
      </c>
      <c r="Z2847">
        <v>25</v>
      </c>
      <c r="AA2847">
        <v>75</v>
      </c>
      <c r="AB2847">
        <v>1</v>
      </c>
      <c r="AC2847" t="s">
        <v>20</v>
      </c>
      <c r="AD2847">
        <v>1</v>
      </c>
      <c r="AE2847">
        <v>-1</v>
      </c>
      <c r="AF2847" t="s">
        <v>20</v>
      </c>
      <c r="AG2847" t="s">
        <v>20</v>
      </c>
      <c r="AH2847">
        <v>0</v>
      </c>
      <c r="AI2847">
        <v>0</v>
      </c>
      <c r="AK2847">
        <v>1</v>
      </c>
      <c r="AL2847">
        <v>0</v>
      </c>
      <c r="AM2847">
        <v>1</v>
      </c>
      <c r="AN2847">
        <v>2</v>
      </c>
      <c r="AO2847">
        <v>0</v>
      </c>
      <c r="AQ2847">
        <v>1</v>
      </c>
      <c r="AR2847">
        <v>1</v>
      </c>
      <c r="AS2847">
        <v>1</v>
      </c>
      <c r="AT2847">
        <v>2</v>
      </c>
      <c r="AU2847">
        <v>0</v>
      </c>
      <c r="AV2847">
        <v>0</v>
      </c>
      <c r="AW2847" t="s">
        <v>1382</v>
      </c>
      <c r="AX2847" t="s">
        <v>1382</v>
      </c>
      <c r="BA2847" s="14" t="s">
        <v>2776</v>
      </c>
      <c r="BB2847" s="6" t="s">
        <v>1516</v>
      </c>
      <c r="BG2847" s="9"/>
      <c r="BI2847" t="s">
        <v>3146</v>
      </c>
    </row>
    <row r="2848" spans="1:61" x14ac:dyDescent="0.25">
      <c r="A2848" s="23" t="s">
        <v>658</v>
      </c>
      <c r="B2848" t="s">
        <v>812</v>
      </c>
      <c r="C2848" t="str">
        <f>VLOOKUP(Tabelle1[[#This Row],[bank_name]],list_all_banks!$B$1:$C$691,2,FALSE)</f>
        <v>FR784608416</v>
      </c>
      <c r="D2848" s="6" t="s">
        <v>813</v>
      </c>
      <c r="E2848" s="42" t="str">
        <f t="shared" si="44"/>
        <v>31.12.2015</v>
      </c>
      <c r="F2848">
        <v>2015</v>
      </c>
      <c r="G2848">
        <v>1</v>
      </c>
      <c r="H2848">
        <v>1</v>
      </c>
      <c r="I2848" t="s">
        <v>1382</v>
      </c>
      <c r="J2848">
        <v>1</v>
      </c>
      <c r="K2848" t="s">
        <v>658</v>
      </c>
      <c r="L2848">
        <v>1</v>
      </c>
      <c r="M2848" t="s">
        <v>14</v>
      </c>
      <c r="N2848" t="s">
        <v>19</v>
      </c>
      <c r="P2848">
        <v>1</v>
      </c>
      <c r="Q2848">
        <v>0</v>
      </c>
      <c r="R2848">
        <v>1</v>
      </c>
      <c r="S2848">
        <v>0</v>
      </c>
      <c r="U2848">
        <v>0</v>
      </c>
      <c r="V2848">
        <v>0</v>
      </c>
      <c r="W2848" t="s">
        <v>20</v>
      </c>
      <c r="Y2848" t="s">
        <v>1657</v>
      </c>
      <c r="Z2848">
        <v>199</v>
      </c>
      <c r="AA2848">
        <v>633</v>
      </c>
      <c r="AB2848">
        <v>21</v>
      </c>
      <c r="AC2848" t="s">
        <v>20</v>
      </c>
      <c r="AD2848">
        <v>4</v>
      </c>
      <c r="AE2848" t="s">
        <v>20</v>
      </c>
      <c r="AF2848" t="s">
        <v>20</v>
      </c>
      <c r="AG2848" t="s">
        <v>20</v>
      </c>
      <c r="AH2848">
        <v>0</v>
      </c>
      <c r="AI2848">
        <v>0</v>
      </c>
      <c r="AK2848">
        <v>1</v>
      </c>
      <c r="AL2848">
        <v>0</v>
      </c>
      <c r="AM2848">
        <v>1</v>
      </c>
      <c r="AN2848">
        <v>2</v>
      </c>
      <c r="AO2848">
        <v>0</v>
      </c>
      <c r="AQ2848">
        <v>1</v>
      </c>
      <c r="AR2848">
        <v>1</v>
      </c>
      <c r="AS2848">
        <v>1</v>
      </c>
      <c r="AT2848">
        <v>2</v>
      </c>
      <c r="AU2848">
        <v>0</v>
      </c>
      <c r="AV2848">
        <v>0</v>
      </c>
      <c r="AW2848" t="s">
        <v>1382</v>
      </c>
      <c r="AX2848" t="s">
        <v>1382</v>
      </c>
      <c r="BA2848" s="14" t="s">
        <v>2776</v>
      </c>
      <c r="BB2848" s="6" t="s">
        <v>1516</v>
      </c>
      <c r="BG2848" s="9"/>
      <c r="BI2848" t="s">
        <v>3146</v>
      </c>
    </row>
    <row r="2849" spans="1:61" s="44" customFormat="1" ht="15.75" thickBot="1" x14ac:dyDescent="0.3">
      <c r="A2849" s="51" t="s">
        <v>658</v>
      </c>
      <c r="B2849" s="9" t="s">
        <v>812</v>
      </c>
      <c r="C2849" s="9" t="str">
        <f>VLOOKUP(Tabelle1[[#This Row],[bank_name]],list_all_banks!$B$1:$C$691,2,FALSE)</f>
        <v>FR784608416</v>
      </c>
      <c r="D2849" s="6" t="s">
        <v>813</v>
      </c>
      <c r="E2849" s="42" t="str">
        <f t="shared" si="44"/>
        <v>31.12.2015</v>
      </c>
      <c r="F2849" s="9">
        <v>2015</v>
      </c>
      <c r="G2849" s="9">
        <v>1</v>
      </c>
      <c r="H2849" s="9">
        <v>1</v>
      </c>
      <c r="I2849" s="9" t="s">
        <v>1382</v>
      </c>
      <c r="J2849" s="9">
        <v>1</v>
      </c>
      <c r="K2849" s="9" t="s">
        <v>658</v>
      </c>
      <c r="L2849" s="9">
        <v>1</v>
      </c>
      <c r="M2849" s="9" t="s">
        <v>14</v>
      </c>
      <c r="N2849" s="9" t="s">
        <v>19</v>
      </c>
      <c r="O2849" s="6"/>
      <c r="P2849" s="9">
        <v>1</v>
      </c>
      <c r="Q2849" s="9">
        <v>0</v>
      </c>
      <c r="R2849" s="9">
        <v>1</v>
      </c>
      <c r="S2849" s="9">
        <v>0</v>
      </c>
      <c r="T2849" s="6"/>
      <c r="U2849" s="9">
        <v>0</v>
      </c>
      <c r="V2849" s="9">
        <v>0</v>
      </c>
      <c r="W2849" s="9" t="s">
        <v>20</v>
      </c>
      <c r="X2849" s="6"/>
      <c r="Y2849" s="9" t="s">
        <v>1662</v>
      </c>
      <c r="Z2849" s="9">
        <v>44</v>
      </c>
      <c r="AA2849" s="9">
        <v>135</v>
      </c>
      <c r="AB2849" s="9" t="s">
        <v>20</v>
      </c>
      <c r="AC2849" s="9" t="s">
        <v>20</v>
      </c>
      <c r="AD2849" s="9">
        <v>15</v>
      </c>
      <c r="AE2849" s="9">
        <v>-8</v>
      </c>
      <c r="AF2849" s="9" t="s">
        <v>20</v>
      </c>
      <c r="AG2849" s="9" t="s">
        <v>20</v>
      </c>
      <c r="AH2849" s="9">
        <v>0</v>
      </c>
      <c r="AI2849" s="9">
        <v>0</v>
      </c>
      <c r="AJ2849" s="6"/>
      <c r="AK2849" s="9">
        <v>1</v>
      </c>
      <c r="AL2849" s="9">
        <v>0</v>
      </c>
      <c r="AM2849" s="9">
        <v>1</v>
      </c>
      <c r="AN2849" s="9">
        <v>2</v>
      </c>
      <c r="AO2849" s="9">
        <v>0</v>
      </c>
      <c r="AP2849" s="6"/>
      <c r="AQ2849" s="9">
        <v>1</v>
      </c>
      <c r="AR2849" s="9">
        <v>1</v>
      </c>
      <c r="AS2849" s="9">
        <v>1</v>
      </c>
      <c r="AT2849" s="9">
        <v>2</v>
      </c>
      <c r="AU2849" s="9">
        <v>0</v>
      </c>
      <c r="AV2849" s="9">
        <v>0</v>
      </c>
      <c r="AW2849" s="9" t="s">
        <v>1382</v>
      </c>
      <c r="AX2849" s="9" t="s">
        <v>1382</v>
      </c>
      <c r="AY2849" s="6"/>
      <c r="AZ2849" s="42"/>
      <c r="BA2849" s="63" t="s">
        <v>2776</v>
      </c>
      <c r="BB2849" s="6" t="s">
        <v>1516</v>
      </c>
      <c r="BH2849" s="45"/>
      <c r="BI2849" t="s">
        <v>3146</v>
      </c>
    </row>
    <row r="2850" spans="1:61" x14ac:dyDescent="0.25">
      <c r="A2850" s="23" t="s">
        <v>658</v>
      </c>
      <c r="B2850" s="9" t="s">
        <v>812</v>
      </c>
      <c r="C2850" t="str">
        <f>VLOOKUP(Tabelle1[[#This Row],[bank_name]],list_all_banks!$B$1:$C$691,2,FALSE)</f>
        <v>FR784608416</v>
      </c>
      <c r="D2850" s="6" t="s">
        <v>813</v>
      </c>
      <c r="E2850" s="42" t="str">
        <f t="shared" si="44"/>
        <v>31.12.2015</v>
      </c>
      <c r="F2850">
        <v>2015</v>
      </c>
      <c r="G2850">
        <v>1</v>
      </c>
      <c r="H2850">
        <v>1</v>
      </c>
      <c r="I2850" t="s">
        <v>1382</v>
      </c>
      <c r="J2850">
        <v>1</v>
      </c>
      <c r="K2850" t="s">
        <v>658</v>
      </c>
      <c r="L2850">
        <v>1</v>
      </c>
      <c r="M2850" t="s">
        <v>14</v>
      </c>
      <c r="N2850" t="s">
        <v>19</v>
      </c>
      <c r="P2850">
        <v>1</v>
      </c>
      <c r="Q2850">
        <v>0</v>
      </c>
      <c r="R2850">
        <v>1</v>
      </c>
      <c r="S2850">
        <v>0</v>
      </c>
      <c r="U2850">
        <v>0</v>
      </c>
      <c r="V2850">
        <v>0</v>
      </c>
      <c r="W2850" t="s">
        <v>20</v>
      </c>
      <c r="Y2850" t="s">
        <v>1703</v>
      </c>
      <c r="Z2850">
        <v>6</v>
      </c>
      <c r="AA2850">
        <v>21</v>
      </c>
      <c r="AB2850">
        <v>3</v>
      </c>
      <c r="AC2850" t="s">
        <v>20</v>
      </c>
      <c r="AD2850">
        <v>1</v>
      </c>
      <c r="AE2850" t="s">
        <v>20</v>
      </c>
      <c r="AF2850" t="s">
        <v>20</v>
      </c>
      <c r="AG2850" t="s">
        <v>20</v>
      </c>
      <c r="AH2850">
        <v>0</v>
      </c>
      <c r="AI2850">
        <v>0</v>
      </c>
      <c r="AK2850">
        <v>1</v>
      </c>
      <c r="AL2850">
        <v>0</v>
      </c>
      <c r="AM2850">
        <v>1</v>
      </c>
      <c r="AN2850">
        <v>2</v>
      </c>
      <c r="AO2850">
        <v>0</v>
      </c>
      <c r="AQ2850">
        <v>1</v>
      </c>
      <c r="AR2850">
        <v>1</v>
      </c>
      <c r="AS2850">
        <v>1</v>
      </c>
      <c r="AT2850">
        <v>2</v>
      </c>
      <c r="AU2850">
        <v>0</v>
      </c>
      <c r="AV2850">
        <v>0</v>
      </c>
      <c r="AW2850" t="s">
        <v>1382</v>
      </c>
      <c r="AX2850" t="s">
        <v>1382</v>
      </c>
      <c r="BA2850" s="14" t="s">
        <v>2776</v>
      </c>
      <c r="BB2850" s="6" t="s">
        <v>1516</v>
      </c>
      <c r="BG2850" s="9"/>
      <c r="BI2850" t="s">
        <v>3146</v>
      </c>
    </row>
    <row r="2851" spans="1:61" x14ac:dyDescent="0.25">
      <c r="A2851" s="23" t="s">
        <v>658</v>
      </c>
      <c r="B2851" t="s">
        <v>812</v>
      </c>
      <c r="C2851" t="str">
        <f>VLOOKUP(Tabelle1[[#This Row],[bank_name]],list_all_banks!$B$1:$C$691,2,FALSE)</f>
        <v>FR784608416</v>
      </c>
      <c r="D2851" s="6" t="s">
        <v>813</v>
      </c>
      <c r="E2851" s="42" t="str">
        <f t="shared" si="44"/>
        <v>31.12.2015</v>
      </c>
      <c r="F2851">
        <v>2015</v>
      </c>
      <c r="G2851">
        <v>1</v>
      </c>
      <c r="H2851">
        <v>1</v>
      </c>
      <c r="I2851" t="s">
        <v>1382</v>
      </c>
      <c r="J2851">
        <v>1</v>
      </c>
      <c r="K2851" t="s">
        <v>658</v>
      </c>
      <c r="L2851">
        <v>1</v>
      </c>
      <c r="M2851" t="s">
        <v>14</v>
      </c>
      <c r="N2851" t="s">
        <v>19</v>
      </c>
      <c r="P2851">
        <v>1</v>
      </c>
      <c r="Q2851">
        <v>0</v>
      </c>
      <c r="R2851">
        <v>1</v>
      </c>
      <c r="S2851">
        <v>0</v>
      </c>
      <c r="U2851">
        <v>0</v>
      </c>
      <c r="V2851">
        <v>0</v>
      </c>
      <c r="W2851" t="s">
        <v>20</v>
      </c>
      <c r="Y2851" t="s">
        <v>1659</v>
      </c>
      <c r="Z2851">
        <v>174</v>
      </c>
      <c r="AA2851">
        <v>460</v>
      </c>
      <c r="AB2851">
        <v>53</v>
      </c>
      <c r="AC2851" t="s">
        <v>20</v>
      </c>
      <c r="AD2851">
        <v>6</v>
      </c>
      <c r="AE2851" t="s">
        <v>20</v>
      </c>
      <c r="AF2851" t="s">
        <v>20</v>
      </c>
      <c r="AG2851" t="s">
        <v>20</v>
      </c>
      <c r="AH2851">
        <v>0</v>
      </c>
      <c r="AI2851">
        <v>0</v>
      </c>
      <c r="AK2851">
        <v>1</v>
      </c>
      <c r="AL2851">
        <v>0</v>
      </c>
      <c r="AM2851">
        <v>1</v>
      </c>
      <c r="AN2851">
        <v>2</v>
      </c>
      <c r="AO2851">
        <v>0</v>
      </c>
      <c r="AQ2851">
        <v>1</v>
      </c>
      <c r="AR2851">
        <v>1</v>
      </c>
      <c r="AS2851">
        <v>1</v>
      </c>
      <c r="AT2851">
        <v>2</v>
      </c>
      <c r="AU2851">
        <v>0</v>
      </c>
      <c r="AV2851">
        <v>0</v>
      </c>
      <c r="AW2851" t="s">
        <v>1382</v>
      </c>
      <c r="AX2851" t="s">
        <v>1382</v>
      </c>
      <c r="BA2851" s="14" t="s">
        <v>2776</v>
      </c>
      <c r="BB2851" s="6" t="s">
        <v>1516</v>
      </c>
      <c r="BG2851" s="9"/>
      <c r="BI2851" t="s">
        <v>3146</v>
      </c>
    </row>
    <row r="2852" spans="1:61" x14ac:dyDescent="0.25">
      <c r="A2852" s="23" t="s">
        <v>658</v>
      </c>
      <c r="B2852" t="s">
        <v>812</v>
      </c>
      <c r="C2852" t="str">
        <f>VLOOKUP(Tabelle1[[#This Row],[bank_name]],list_all_banks!$B$1:$C$691,2,FALSE)</f>
        <v>FR784608416</v>
      </c>
      <c r="D2852" s="6" t="s">
        <v>813</v>
      </c>
      <c r="E2852" s="42" t="str">
        <f t="shared" si="44"/>
        <v>31.12.2015</v>
      </c>
      <c r="F2852">
        <v>2015</v>
      </c>
      <c r="G2852">
        <v>1</v>
      </c>
      <c r="H2852">
        <v>1</v>
      </c>
      <c r="I2852" t="s">
        <v>1382</v>
      </c>
      <c r="J2852">
        <v>1</v>
      </c>
      <c r="K2852" t="s">
        <v>658</v>
      </c>
      <c r="L2852">
        <v>1</v>
      </c>
      <c r="M2852" t="s">
        <v>14</v>
      </c>
      <c r="N2852" t="s">
        <v>19</v>
      </c>
      <c r="P2852">
        <v>1</v>
      </c>
      <c r="Q2852">
        <v>0</v>
      </c>
      <c r="R2852">
        <v>1</v>
      </c>
      <c r="S2852">
        <v>0</v>
      </c>
      <c r="U2852">
        <v>0</v>
      </c>
      <c r="V2852">
        <v>0</v>
      </c>
      <c r="W2852" t="s">
        <v>20</v>
      </c>
      <c r="Y2852" t="s">
        <v>1698</v>
      </c>
      <c r="Z2852">
        <v>26</v>
      </c>
      <c r="AA2852">
        <v>66</v>
      </c>
      <c r="AB2852">
        <v>11</v>
      </c>
      <c r="AC2852" t="s">
        <v>20</v>
      </c>
      <c r="AD2852">
        <v>4</v>
      </c>
      <c r="AE2852">
        <v>-2</v>
      </c>
      <c r="AF2852" t="s">
        <v>20</v>
      </c>
      <c r="AG2852" t="s">
        <v>20</v>
      </c>
      <c r="AH2852">
        <v>0</v>
      </c>
      <c r="AI2852">
        <v>0</v>
      </c>
      <c r="AK2852">
        <v>1</v>
      </c>
      <c r="AL2852">
        <v>0</v>
      </c>
      <c r="AM2852">
        <v>1</v>
      </c>
      <c r="AN2852">
        <v>2</v>
      </c>
      <c r="AO2852">
        <v>0</v>
      </c>
      <c r="AQ2852">
        <v>1</v>
      </c>
      <c r="AR2852">
        <v>1</v>
      </c>
      <c r="AS2852">
        <v>1</v>
      </c>
      <c r="AT2852">
        <v>2</v>
      </c>
      <c r="AU2852">
        <v>0</v>
      </c>
      <c r="AV2852">
        <v>0</v>
      </c>
      <c r="AW2852" t="s">
        <v>1382</v>
      </c>
      <c r="AX2852" t="s">
        <v>1382</v>
      </c>
      <c r="BA2852" s="14" t="s">
        <v>2776</v>
      </c>
      <c r="BB2852" s="6" t="s">
        <v>1516</v>
      </c>
      <c r="BG2852" s="9"/>
      <c r="BI2852" t="s">
        <v>3146</v>
      </c>
    </row>
    <row r="2853" spans="1:61" s="44" customFormat="1" ht="15.75" thickBot="1" x14ac:dyDescent="0.3">
      <c r="A2853" s="23" t="s">
        <v>658</v>
      </c>
      <c r="B2853" t="s">
        <v>812</v>
      </c>
      <c r="C2853" t="str">
        <f>VLOOKUP(Tabelle1[[#This Row],[bank_name]],list_all_banks!$B$1:$C$691,2,FALSE)</f>
        <v>FR784608416</v>
      </c>
      <c r="D2853" s="6" t="s">
        <v>813</v>
      </c>
      <c r="E2853" s="42" t="str">
        <f t="shared" si="44"/>
        <v>31.12.2015</v>
      </c>
      <c r="F2853">
        <v>2015</v>
      </c>
      <c r="G2853">
        <v>1</v>
      </c>
      <c r="H2853">
        <v>1</v>
      </c>
      <c r="I2853" t="s">
        <v>1382</v>
      </c>
      <c r="J2853">
        <v>1</v>
      </c>
      <c r="K2853" t="s">
        <v>658</v>
      </c>
      <c r="L2853">
        <v>1</v>
      </c>
      <c r="M2853" t="s">
        <v>14</v>
      </c>
      <c r="N2853" t="s">
        <v>19</v>
      </c>
      <c r="O2853" s="6"/>
      <c r="P2853">
        <v>1</v>
      </c>
      <c r="Q2853">
        <v>0</v>
      </c>
      <c r="R2853">
        <v>1</v>
      </c>
      <c r="S2853">
        <v>0</v>
      </c>
      <c r="T2853" s="6"/>
      <c r="U2853">
        <v>0</v>
      </c>
      <c r="V2853">
        <v>0</v>
      </c>
      <c r="W2853" t="s">
        <v>20</v>
      </c>
      <c r="X2853" s="6"/>
      <c r="Y2853" t="s">
        <v>1734</v>
      </c>
      <c r="Z2853" t="s">
        <v>1699</v>
      </c>
      <c r="AA2853" t="s">
        <v>20</v>
      </c>
      <c r="AB2853">
        <v>5</v>
      </c>
      <c r="AC2853" t="s">
        <v>20</v>
      </c>
      <c r="AD2853" t="s">
        <v>20</v>
      </c>
      <c r="AE2853" t="s">
        <v>20</v>
      </c>
      <c r="AF2853" t="s">
        <v>20</v>
      </c>
      <c r="AG2853" t="s">
        <v>20</v>
      </c>
      <c r="AH2853">
        <v>0</v>
      </c>
      <c r="AI2853">
        <v>0</v>
      </c>
      <c r="AJ2853" s="6"/>
      <c r="AK2853">
        <v>1</v>
      </c>
      <c r="AL2853">
        <v>0</v>
      </c>
      <c r="AM2853">
        <v>1</v>
      </c>
      <c r="AN2853">
        <v>2</v>
      </c>
      <c r="AO2853">
        <v>0</v>
      </c>
      <c r="AP2853" s="6"/>
      <c r="AQ2853">
        <v>1</v>
      </c>
      <c r="AR2853">
        <v>1</v>
      </c>
      <c r="AS2853">
        <v>1</v>
      </c>
      <c r="AT2853">
        <v>2</v>
      </c>
      <c r="AU2853">
        <v>0</v>
      </c>
      <c r="AV2853">
        <v>0</v>
      </c>
      <c r="AW2853" t="s">
        <v>1382</v>
      </c>
      <c r="AX2853" t="s">
        <v>1382</v>
      </c>
      <c r="AY2853" s="6"/>
      <c r="AZ2853" s="42"/>
      <c r="BA2853" s="14" t="s">
        <v>2776</v>
      </c>
      <c r="BB2853" s="6" t="s">
        <v>1516</v>
      </c>
      <c r="BH2853" s="45"/>
      <c r="BI2853" t="s">
        <v>3146</v>
      </c>
    </row>
    <row r="2854" spans="1:61" s="9" customFormat="1" x14ac:dyDescent="0.25">
      <c r="A2854" s="51" t="s">
        <v>658</v>
      </c>
      <c r="B2854" s="9" t="s">
        <v>812</v>
      </c>
      <c r="C2854" s="9" t="str">
        <f>VLOOKUP(Tabelle1[[#This Row],[bank_name]],list_all_banks!$B$1:$C$691,2,FALSE)</f>
        <v>FR784608416</v>
      </c>
      <c r="D2854" s="6" t="s">
        <v>813</v>
      </c>
      <c r="E2854" s="42" t="str">
        <f t="shared" si="44"/>
        <v>31.12.2015</v>
      </c>
      <c r="F2854" s="9">
        <v>2015</v>
      </c>
      <c r="G2854" s="9">
        <v>1</v>
      </c>
      <c r="H2854" s="9">
        <v>1</v>
      </c>
      <c r="I2854" s="9" t="s">
        <v>1382</v>
      </c>
      <c r="J2854" s="9">
        <v>1</v>
      </c>
      <c r="K2854" s="9" t="s">
        <v>658</v>
      </c>
      <c r="L2854" s="9">
        <v>1</v>
      </c>
      <c r="M2854" s="9" t="s">
        <v>14</v>
      </c>
      <c r="N2854" s="9" t="s">
        <v>19</v>
      </c>
      <c r="O2854" s="6"/>
      <c r="P2854" s="9">
        <v>1</v>
      </c>
      <c r="Q2854" s="9">
        <v>0</v>
      </c>
      <c r="R2854" s="9">
        <v>1</v>
      </c>
      <c r="S2854" s="9">
        <v>0</v>
      </c>
      <c r="T2854" s="6"/>
      <c r="U2854" s="9">
        <v>0</v>
      </c>
      <c r="V2854" s="9">
        <v>0</v>
      </c>
      <c r="W2854" s="9" t="s">
        <v>20</v>
      </c>
      <c r="X2854" s="6"/>
      <c r="Y2854" s="9" t="s">
        <v>1696</v>
      </c>
      <c r="Z2854" s="9">
        <v>230</v>
      </c>
      <c r="AA2854" s="9">
        <v>444</v>
      </c>
      <c r="AB2854" s="9">
        <v>105</v>
      </c>
      <c r="AC2854" s="9" t="s">
        <v>20</v>
      </c>
      <c r="AD2854" s="9">
        <v>14</v>
      </c>
      <c r="AE2854" s="9">
        <v>19</v>
      </c>
      <c r="AF2854" s="9" t="s">
        <v>20</v>
      </c>
      <c r="AG2854" s="9" t="s">
        <v>20</v>
      </c>
      <c r="AH2854" s="9">
        <v>0</v>
      </c>
      <c r="AI2854" s="9">
        <v>0</v>
      </c>
      <c r="AJ2854" s="6"/>
      <c r="AK2854" s="9">
        <v>1</v>
      </c>
      <c r="AL2854" s="9">
        <v>0</v>
      </c>
      <c r="AM2854" s="9">
        <v>1</v>
      </c>
      <c r="AN2854" s="9">
        <v>2</v>
      </c>
      <c r="AO2854" s="9">
        <v>0</v>
      </c>
      <c r="AP2854" s="6"/>
      <c r="AQ2854" s="9">
        <v>1</v>
      </c>
      <c r="AR2854" s="9">
        <v>1</v>
      </c>
      <c r="AS2854" s="9">
        <v>1</v>
      </c>
      <c r="AT2854" s="9">
        <v>2</v>
      </c>
      <c r="AU2854" s="9">
        <v>0</v>
      </c>
      <c r="AV2854" s="9">
        <v>0</v>
      </c>
      <c r="AW2854" s="9" t="s">
        <v>1382</v>
      </c>
      <c r="AX2854" s="9" t="s">
        <v>1382</v>
      </c>
      <c r="AY2854" s="6"/>
      <c r="AZ2854" s="42"/>
      <c r="BA2854" s="63" t="s">
        <v>2776</v>
      </c>
      <c r="BB2854" s="6" t="s">
        <v>1516</v>
      </c>
      <c r="BH2854" s="6"/>
      <c r="BI2854" t="s">
        <v>3146</v>
      </c>
    </row>
    <row r="2855" spans="1:61" s="44" customFormat="1" ht="15.75" thickBot="1" x14ac:dyDescent="0.3">
      <c r="A2855" s="43" t="s">
        <v>658</v>
      </c>
      <c r="B2855" s="44" t="s">
        <v>812</v>
      </c>
      <c r="C2855" s="44" t="str">
        <f>VLOOKUP(Tabelle1[[#This Row],[bank_name]],list_all_banks!$B$1:$C$691,2,FALSE)</f>
        <v>FR784608416</v>
      </c>
      <c r="D2855" s="45" t="s">
        <v>813</v>
      </c>
      <c r="E2855" s="46" t="str">
        <f t="shared" si="44"/>
        <v>31.12.2015</v>
      </c>
      <c r="F2855" s="44">
        <v>2015</v>
      </c>
      <c r="G2855" s="44">
        <v>1</v>
      </c>
      <c r="H2855" s="44">
        <v>1</v>
      </c>
      <c r="I2855" s="44" t="s">
        <v>1382</v>
      </c>
      <c r="J2855" s="44">
        <v>1</v>
      </c>
      <c r="K2855" s="44" t="s">
        <v>658</v>
      </c>
      <c r="L2855" s="44">
        <v>1</v>
      </c>
      <c r="M2855" s="44" t="s">
        <v>14</v>
      </c>
      <c r="N2855" s="44" t="s">
        <v>19</v>
      </c>
      <c r="O2855" s="45"/>
      <c r="P2855" s="44">
        <v>1</v>
      </c>
      <c r="Q2855" s="44">
        <v>0</v>
      </c>
      <c r="R2855" s="44">
        <v>1</v>
      </c>
      <c r="S2855" s="44">
        <v>0</v>
      </c>
      <c r="T2855" s="45"/>
      <c r="U2855" s="44">
        <v>0</v>
      </c>
      <c r="V2855" s="44">
        <v>0</v>
      </c>
      <c r="W2855" s="44" t="s">
        <v>20</v>
      </c>
      <c r="X2855" s="45"/>
      <c r="Y2855" s="44" t="s">
        <v>1650</v>
      </c>
      <c r="Z2855" s="44">
        <v>1000</v>
      </c>
      <c r="AA2855" s="44">
        <v>799</v>
      </c>
      <c r="AB2855" s="44">
        <v>464</v>
      </c>
      <c r="AC2855" s="44" t="s">
        <v>20</v>
      </c>
      <c r="AD2855" s="44">
        <v>1</v>
      </c>
      <c r="AE2855" s="44">
        <v>-16</v>
      </c>
      <c r="AF2855" s="44" t="s">
        <v>20</v>
      </c>
      <c r="AG2855" s="44" t="s">
        <v>20</v>
      </c>
      <c r="AH2855" s="44">
        <v>0</v>
      </c>
      <c r="AI2855" s="44">
        <v>0</v>
      </c>
      <c r="AJ2855" s="45"/>
      <c r="AK2855" s="44">
        <v>1</v>
      </c>
      <c r="AL2855" s="44">
        <v>0</v>
      </c>
      <c r="AM2855" s="44">
        <v>1</v>
      </c>
      <c r="AN2855" s="44">
        <v>2</v>
      </c>
      <c r="AO2855" s="44">
        <v>0</v>
      </c>
      <c r="AP2855" s="45"/>
      <c r="AQ2855" s="44">
        <v>1</v>
      </c>
      <c r="AR2855" s="44">
        <v>1</v>
      </c>
      <c r="AS2855" s="44">
        <v>1</v>
      </c>
      <c r="AT2855" s="44">
        <v>2</v>
      </c>
      <c r="AU2855" s="44">
        <v>0</v>
      </c>
      <c r="AV2855" s="44">
        <v>0</v>
      </c>
      <c r="AW2855" s="44" t="s">
        <v>1382</v>
      </c>
      <c r="AX2855" s="44" t="s">
        <v>1382</v>
      </c>
      <c r="AY2855" s="45"/>
      <c r="AZ2855" s="46"/>
      <c r="BA2855" s="47" t="s">
        <v>2776</v>
      </c>
      <c r="BB2855" s="45" t="s">
        <v>1516</v>
      </c>
      <c r="BH2855" s="45"/>
      <c r="BI2855" t="s">
        <v>3146</v>
      </c>
    </row>
    <row r="2856" spans="1:61" x14ac:dyDescent="0.25">
      <c r="A2856" s="23" t="s">
        <v>658</v>
      </c>
      <c r="B2856" t="s">
        <v>812</v>
      </c>
      <c r="C2856" t="str">
        <f>VLOOKUP(Tabelle1[[#This Row],[bank_name]],list_all_banks!$B$1:$C$691,2,FALSE)</f>
        <v>FR784608416</v>
      </c>
      <c r="D2856" s="6" t="s">
        <v>813</v>
      </c>
      <c r="E2856" s="42" t="str">
        <f t="shared" si="44"/>
        <v>31.12.2016</v>
      </c>
      <c r="F2856">
        <v>2016</v>
      </c>
      <c r="G2856">
        <v>1</v>
      </c>
      <c r="H2856">
        <v>1</v>
      </c>
      <c r="I2856" t="s">
        <v>1382</v>
      </c>
      <c r="J2856">
        <v>1</v>
      </c>
      <c r="K2856" t="s">
        <v>658</v>
      </c>
      <c r="L2856">
        <v>1</v>
      </c>
      <c r="M2856" t="s">
        <v>14</v>
      </c>
      <c r="N2856" t="s">
        <v>19</v>
      </c>
      <c r="P2856">
        <v>1</v>
      </c>
      <c r="Q2856">
        <v>0</v>
      </c>
      <c r="R2856">
        <v>1</v>
      </c>
      <c r="S2856">
        <v>0</v>
      </c>
      <c r="U2856">
        <v>0</v>
      </c>
      <c r="V2856">
        <v>0</v>
      </c>
      <c r="W2856" t="s">
        <v>20</v>
      </c>
      <c r="Y2856" t="s">
        <v>820</v>
      </c>
      <c r="Z2856">
        <v>1014</v>
      </c>
      <c r="AA2856">
        <v>900</v>
      </c>
      <c r="AB2856">
        <v>606</v>
      </c>
      <c r="AC2856" t="s">
        <v>20</v>
      </c>
      <c r="AD2856">
        <v>177</v>
      </c>
      <c r="AE2856">
        <v>5</v>
      </c>
      <c r="AF2856" t="s">
        <v>20</v>
      </c>
      <c r="AG2856" t="s">
        <v>20</v>
      </c>
      <c r="AH2856">
        <v>0</v>
      </c>
      <c r="AI2856">
        <v>0</v>
      </c>
      <c r="AK2856">
        <v>1</v>
      </c>
      <c r="AL2856">
        <v>0</v>
      </c>
      <c r="AM2856">
        <v>1</v>
      </c>
      <c r="AN2856">
        <v>2</v>
      </c>
      <c r="AO2856">
        <v>0</v>
      </c>
      <c r="AQ2856">
        <v>1</v>
      </c>
      <c r="AR2856">
        <v>1</v>
      </c>
      <c r="AS2856">
        <v>1</v>
      </c>
      <c r="AT2856">
        <v>2</v>
      </c>
      <c r="AU2856">
        <v>0</v>
      </c>
      <c r="AV2856">
        <v>0</v>
      </c>
      <c r="AW2856" t="s">
        <v>1382</v>
      </c>
      <c r="AX2856" t="s">
        <v>1382</v>
      </c>
      <c r="AZ2856" s="114" t="s">
        <v>2817</v>
      </c>
      <c r="BA2856" s="14" t="s">
        <v>2777</v>
      </c>
      <c r="BB2856" s="65" t="s">
        <v>1517</v>
      </c>
      <c r="BG2856" s="9"/>
      <c r="BI2856" t="s">
        <v>3146</v>
      </c>
    </row>
    <row r="2857" spans="1:61" x14ac:dyDescent="0.25">
      <c r="A2857" s="23" t="s">
        <v>658</v>
      </c>
      <c r="B2857" t="s">
        <v>812</v>
      </c>
      <c r="C2857" t="str">
        <f>VLOOKUP(Tabelle1[[#This Row],[bank_name]],list_all_banks!$B$1:$C$691,2,FALSE)</f>
        <v>FR784608416</v>
      </c>
      <c r="D2857" s="6" t="s">
        <v>813</v>
      </c>
      <c r="E2857" s="42" t="str">
        <f t="shared" si="44"/>
        <v>31.12.2016</v>
      </c>
      <c r="F2857">
        <v>2016</v>
      </c>
      <c r="G2857">
        <v>1</v>
      </c>
      <c r="H2857">
        <v>1</v>
      </c>
      <c r="I2857" t="s">
        <v>1382</v>
      </c>
      <c r="J2857">
        <v>1</v>
      </c>
      <c r="K2857" t="s">
        <v>658</v>
      </c>
      <c r="L2857">
        <v>1</v>
      </c>
      <c r="M2857" t="s">
        <v>14</v>
      </c>
      <c r="N2857" t="s">
        <v>19</v>
      </c>
      <c r="P2857">
        <v>1</v>
      </c>
      <c r="Q2857">
        <v>0</v>
      </c>
      <c r="R2857">
        <v>1</v>
      </c>
      <c r="S2857">
        <v>0</v>
      </c>
      <c r="U2857">
        <v>0</v>
      </c>
      <c r="V2857">
        <v>0</v>
      </c>
      <c r="W2857" t="s">
        <v>20</v>
      </c>
      <c r="Y2857" t="s">
        <v>1656</v>
      </c>
      <c r="Z2857">
        <v>12</v>
      </c>
      <c r="AA2857" t="s">
        <v>20</v>
      </c>
      <c r="AB2857">
        <v>12</v>
      </c>
      <c r="AC2857" t="s">
        <v>20</v>
      </c>
      <c r="AD2857" t="s">
        <v>20</v>
      </c>
      <c r="AE2857" t="s">
        <v>20</v>
      </c>
      <c r="AF2857" t="s">
        <v>20</v>
      </c>
      <c r="AG2857" t="s">
        <v>20</v>
      </c>
      <c r="AH2857">
        <v>0</v>
      </c>
      <c r="AI2857">
        <v>0</v>
      </c>
      <c r="AK2857">
        <v>1</v>
      </c>
      <c r="AL2857">
        <v>0</v>
      </c>
      <c r="AM2857">
        <v>1</v>
      </c>
      <c r="AN2857">
        <v>2</v>
      </c>
      <c r="AO2857">
        <v>0</v>
      </c>
      <c r="AQ2857">
        <v>1</v>
      </c>
      <c r="AR2857">
        <v>1</v>
      </c>
      <c r="AS2857">
        <v>1</v>
      </c>
      <c r="AT2857">
        <v>2</v>
      </c>
      <c r="AU2857">
        <v>0</v>
      </c>
      <c r="AV2857">
        <v>0</v>
      </c>
      <c r="AW2857" t="s">
        <v>1382</v>
      </c>
      <c r="AX2857" t="s">
        <v>1382</v>
      </c>
      <c r="BA2857" s="14" t="s">
        <v>2777</v>
      </c>
      <c r="BB2857" s="65" t="s">
        <v>1517</v>
      </c>
      <c r="BG2857" s="9"/>
      <c r="BI2857" t="s">
        <v>3146</v>
      </c>
    </row>
    <row r="2858" spans="1:61" s="44" customFormat="1" ht="15.75" thickBot="1" x14ac:dyDescent="0.3">
      <c r="A2858" s="23" t="s">
        <v>658</v>
      </c>
      <c r="B2858" t="s">
        <v>812</v>
      </c>
      <c r="C2858" t="str">
        <f>VLOOKUP(Tabelle1[[#This Row],[bank_name]],list_all_banks!$B$1:$C$691,2,FALSE)</f>
        <v>FR784608416</v>
      </c>
      <c r="D2858" s="6" t="s">
        <v>813</v>
      </c>
      <c r="E2858" s="42" t="str">
        <f t="shared" si="44"/>
        <v>31.12.2016</v>
      </c>
      <c r="F2858">
        <v>2016</v>
      </c>
      <c r="G2858">
        <v>1</v>
      </c>
      <c r="H2858">
        <v>1</v>
      </c>
      <c r="I2858" t="s">
        <v>1382</v>
      </c>
      <c r="J2858">
        <v>1</v>
      </c>
      <c r="K2858" t="s">
        <v>658</v>
      </c>
      <c r="L2858">
        <v>1</v>
      </c>
      <c r="M2858" t="s">
        <v>14</v>
      </c>
      <c r="N2858" t="s">
        <v>19</v>
      </c>
      <c r="O2858" s="6"/>
      <c r="P2858">
        <v>1</v>
      </c>
      <c r="Q2858">
        <v>0</v>
      </c>
      <c r="R2858">
        <v>1</v>
      </c>
      <c r="S2858">
        <v>0</v>
      </c>
      <c r="T2858" s="6"/>
      <c r="U2858">
        <v>0</v>
      </c>
      <c r="V2858">
        <v>0</v>
      </c>
      <c r="W2858" t="s">
        <v>20</v>
      </c>
      <c r="X2858" s="6"/>
      <c r="Y2858" s="40" t="s">
        <v>658</v>
      </c>
      <c r="Z2858">
        <v>7894</v>
      </c>
      <c r="AA2858">
        <v>36968</v>
      </c>
      <c r="AB2858">
        <v>78</v>
      </c>
      <c r="AC2858" t="s">
        <v>20</v>
      </c>
      <c r="AD2858">
        <v>-537</v>
      </c>
      <c r="AE2858">
        <v>337</v>
      </c>
      <c r="AF2858" t="s">
        <v>20</v>
      </c>
      <c r="AG2858" t="s">
        <v>20</v>
      </c>
      <c r="AH2858">
        <v>0</v>
      </c>
      <c r="AI2858">
        <v>0</v>
      </c>
      <c r="AJ2858" s="6" t="s">
        <v>2818</v>
      </c>
      <c r="AK2858">
        <v>1</v>
      </c>
      <c r="AL2858">
        <v>0</v>
      </c>
      <c r="AM2858">
        <v>1</v>
      </c>
      <c r="AN2858">
        <v>2</v>
      </c>
      <c r="AO2858">
        <v>0</v>
      </c>
      <c r="AP2858" s="6"/>
      <c r="AQ2858">
        <v>1</v>
      </c>
      <c r="AR2858">
        <v>1</v>
      </c>
      <c r="AS2858">
        <v>1</v>
      </c>
      <c r="AT2858">
        <v>2</v>
      </c>
      <c r="AU2858">
        <v>0</v>
      </c>
      <c r="AV2858">
        <v>0</v>
      </c>
      <c r="AW2858" t="s">
        <v>1382</v>
      </c>
      <c r="AX2858" t="s">
        <v>1382</v>
      </c>
      <c r="AY2858" s="6"/>
      <c r="AZ2858" s="42" t="s">
        <v>2818</v>
      </c>
      <c r="BA2858" s="14" t="s">
        <v>2777</v>
      </c>
      <c r="BB2858" s="65" t="s">
        <v>1517</v>
      </c>
      <c r="BH2858" s="45"/>
      <c r="BI2858" t="s">
        <v>3146</v>
      </c>
    </row>
    <row r="2859" spans="1:61" x14ac:dyDescent="0.25">
      <c r="A2859" s="23" t="s">
        <v>658</v>
      </c>
      <c r="B2859" t="s">
        <v>812</v>
      </c>
      <c r="C2859" t="str">
        <f>VLOOKUP(Tabelle1[[#This Row],[bank_name]],list_all_banks!$B$1:$C$691,2,FALSE)</f>
        <v>FR784608416</v>
      </c>
      <c r="D2859" s="6" t="s">
        <v>813</v>
      </c>
      <c r="E2859" s="42" t="str">
        <f t="shared" si="44"/>
        <v>31.12.2016</v>
      </c>
      <c r="F2859">
        <v>2016</v>
      </c>
      <c r="G2859">
        <v>1</v>
      </c>
      <c r="H2859">
        <v>1</v>
      </c>
      <c r="I2859" t="s">
        <v>1382</v>
      </c>
      <c r="J2859">
        <v>1</v>
      </c>
      <c r="K2859" t="s">
        <v>658</v>
      </c>
      <c r="L2859">
        <v>1</v>
      </c>
      <c r="M2859" t="s">
        <v>14</v>
      </c>
      <c r="N2859" t="s">
        <v>19</v>
      </c>
      <c r="P2859">
        <v>1</v>
      </c>
      <c r="Q2859">
        <v>0</v>
      </c>
      <c r="R2859">
        <v>1</v>
      </c>
      <c r="S2859">
        <v>0</v>
      </c>
      <c r="U2859">
        <v>0</v>
      </c>
      <c r="V2859">
        <v>0</v>
      </c>
      <c r="W2859" t="s">
        <v>20</v>
      </c>
      <c r="Y2859" t="s">
        <v>1</v>
      </c>
      <c r="Z2859">
        <v>390</v>
      </c>
      <c r="AA2859">
        <v>1190</v>
      </c>
      <c r="AB2859">
        <v>147</v>
      </c>
      <c r="AC2859" t="s">
        <v>20</v>
      </c>
      <c r="AD2859">
        <v>43</v>
      </c>
      <c r="AE2859">
        <v>9</v>
      </c>
      <c r="AF2859" t="s">
        <v>20</v>
      </c>
      <c r="AG2859" t="s">
        <v>20</v>
      </c>
      <c r="AH2859">
        <v>0</v>
      </c>
      <c r="AI2859">
        <v>0</v>
      </c>
      <c r="AK2859">
        <v>1</v>
      </c>
      <c r="AL2859">
        <v>0</v>
      </c>
      <c r="AM2859">
        <v>1</v>
      </c>
      <c r="AN2859">
        <v>2</v>
      </c>
      <c r="AO2859">
        <v>0</v>
      </c>
      <c r="AQ2859">
        <v>1</v>
      </c>
      <c r="AR2859">
        <v>1</v>
      </c>
      <c r="AS2859">
        <v>1</v>
      </c>
      <c r="AT2859">
        <v>2</v>
      </c>
      <c r="AU2859">
        <v>0</v>
      </c>
      <c r="AV2859">
        <v>0</v>
      </c>
      <c r="AW2859" t="s">
        <v>1382</v>
      </c>
      <c r="AX2859" t="s">
        <v>1382</v>
      </c>
      <c r="BA2859" s="14" t="s">
        <v>2777</v>
      </c>
      <c r="BB2859" s="65" t="s">
        <v>1517</v>
      </c>
      <c r="BG2859" s="9"/>
      <c r="BI2859" t="s">
        <v>3146</v>
      </c>
    </row>
    <row r="2860" spans="1:61" x14ac:dyDescent="0.25">
      <c r="A2860" s="23" t="s">
        <v>658</v>
      </c>
      <c r="B2860" t="s">
        <v>812</v>
      </c>
      <c r="C2860" t="str">
        <f>VLOOKUP(Tabelle1[[#This Row],[bank_name]],list_all_banks!$B$1:$C$691,2,FALSE)</f>
        <v>FR784608416</v>
      </c>
      <c r="D2860" s="6" t="s">
        <v>813</v>
      </c>
      <c r="E2860" s="42" t="str">
        <f t="shared" si="44"/>
        <v>31.12.2016</v>
      </c>
      <c r="F2860">
        <v>2016</v>
      </c>
      <c r="G2860">
        <v>1</v>
      </c>
      <c r="H2860">
        <v>1</v>
      </c>
      <c r="I2860" t="s">
        <v>1382</v>
      </c>
      <c r="J2860">
        <v>1</v>
      </c>
      <c r="K2860" t="s">
        <v>658</v>
      </c>
      <c r="L2860">
        <v>1</v>
      </c>
      <c r="M2860" t="s">
        <v>14</v>
      </c>
      <c r="N2860" t="s">
        <v>19</v>
      </c>
      <c r="P2860">
        <v>1</v>
      </c>
      <c r="Q2860">
        <v>0</v>
      </c>
      <c r="R2860">
        <v>1</v>
      </c>
      <c r="S2860">
        <v>0</v>
      </c>
      <c r="U2860">
        <v>0</v>
      </c>
      <c r="V2860">
        <v>0</v>
      </c>
      <c r="W2860" t="s">
        <v>20</v>
      </c>
      <c r="Y2860" t="s">
        <v>154</v>
      </c>
      <c r="Z2860">
        <v>14</v>
      </c>
      <c r="AA2860">
        <v>42</v>
      </c>
      <c r="AB2860">
        <v>5</v>
      </c>
      <c r="AC2860" t="s">
        <v>20</v>
      </c>
      <c r="AD2860">
        <v>3</v>
      </c>
      <c r="AE2860">
        <v>-1</v>
      </c>
      <c r="AF2860" t="s">
        <v>20</v>
      </c>
      <c r="AG2860" t="s">
        <v>20</v>
      </c>
      <c r="AH2860">
        <v>0</v>
      </c>
      <c r="AI2860">
        <v>0</v>
      </c>
      <c r="AK2860">
        <v>1</v>
      </c>
      <c r="AL2860">
        <v>0</v>
      </c>
      <c r="AM2860">
        <v>1</v>
      </c>
      <c r="AN2860">
        <v>2</v>
      </c>
      <c r="AO2860">
        <v>0</v>
      </c>
      <c r="AQ2860">
        <v>1</v>
      </c>
      <c r="AR2860">
        <v>1</v>
      </c>
      <c r="AS2860">
        <v>1</v>
      </c>
      <c r="AT2860">
        <v>2</v>
      </c>
      <c r="AU2860">
        <v>0</v>
      </c>
      <c r="AV2860">
        <v>0</v>
      </c>
      <c r="AW2860" t="s">
        <v>1382</v>
      </c>
      <c r="AX2860" t="s">
        <v>1382</v>
      </c>
      <c r="BA2860" s="14" t="s">
        <v>2777</v>
      </c>
      <c r="BB2860" s="65" t="s">
        <v>1517</v>
      </c>
      <c r="BG2860" s="9"/>
      <c r="BI2860" t="s">
        <v>3146</v>
      </c>
    </row>
    <row r="2861" spans="1:61" x14ac:dyDescent="0.25">
      <c r="A2861" s="23" t="s">
        <v>658</v>
      </c>
      <c r="B2861" t="s">
        <v>812</v>
      </c>
      <c r="C2861" t="str">
        <f>VLOOKUP(Tabelle1[[#This Row],[bank_name]],list_all_banks!$B$1:$C$691,2,FALSE)</f>
        <v>FR784608416</v>
      </c>
      <c r="D2861" s="6" t="s">
        <v>813</v>
      </c>
      <c r="E2861" s="42" t="str">
        <f t="shared" si="44"/>
        <v>31.12.2016</v>
      </c>
      <c r="F2861">
        <v>2016</v>
      </c>
      <c r="G2861">
        <v>1</v>
      </c>
      <c r="H2861">
        <v>1</v>
      </c>
      <c r="I2861" t="s">
        <v>1382</v>
      </c>
      <c r="J2861">
        <v>1</v>
      </c>
      <c r="K2861" t="s">
        <v>658</v>
      </c>
      <c r="L2861">
        <v>1</v>
      </c>
      <c r="M2861" t="s">
        <v>14</v>
      </c>
      <c r="N2861" t="s">
        <v>19</v>
      </c>
      <c r="P2861">
        <v>1</v>
      </c>
      <c r="Q2861">
        <v>0</v>
      </c>
      <c r="R2861">
        <v>1</v>
      </c>
      <c r="S2861">
        <v>0</v>
      </c>
      <c r="U2861">
        <v>0</v>
      </c>
      <c r="V2861">
        <v>0</v>
      </c>
      <c r="W2861" t="s">
        <v>20</v>
      </c>
      <c r="Y2861" t="s">
        <v>239</v>
      </c>
      <c r="Z2861">
        <v>51</v>
      </c>
      <c r="AA2861">
        <v>115</v>
      </c>
      <c r="AB2861">
        <v>21</v>
      </c>
      <c r="AC2861" t="s">
        <v>20</v>
      </c>
      <c r="AD2861">
        <v>6</v>
      </c>
      <c r="AE2861">
        <v>1</v>
      </c>
      <c r="AF2861" t="s">
        <v>20</v>
      </c>
      <c r="AG2861" t="s">
        <v>20</v>
      </c>
      <c r="AH2861">
        <v>0</v>
      </c>
      <c r="AI2861">
        <v>0</v>
      </c>
      <c r="AK2861">
        <v>1</v>
      </c>
      <c r="AL2861">
        <v>0</v>
      </c>
      <c r="AM2861">
        <v>1</v>
      </c>
      <c r="AN2861">
        <v>2</v>
      </c>
      <c r="AO2861">
        <v>0</v>
      </c>
      <c r="AQ2861">
        <v>1</v>
      </c>
      <c r="AR2861">
        <v>1</v>
      </c>
      <c r="AS2861">
        <v>1</v>
      </c>
      <c r="AT2861">
        <v>2</v>
      </c>
      <c r="AU2861">
        <v>0</v>
      </c>
      <c r="AV2861">
        <v>0</v>
      </c>
      <c r="AW2861" t="s">
        <v>1382</v>
      </c>
      <c r="AX2861" t="s">
        <v>1382</v>
      </c>
      <c r="BA2861" s="14" t="s">
        <v>2777</v>
      </c>
      <c r="BB2861" s="65" t="s">
        <v>1517</v>
      </c>
      <c r="BG2861" s="9"/>
      <c r="BI2861" t="s">
        <v>3146</v>
      </c>
    </row>
    <row r="2862" spans="1:61" s="44" customFormat="1" ht="15.75" thickBot="1" x14ac:dyDescent="0.3">
      <c r="A2862" s="23" t="s">
        <v>658</v>
      </c>
      <c r="B2862" t="s">
        <v>812</v>
      </c>
      <c r="C2862" t="str">
        <f>VLOOKUP(Tabelle1[[#This Row],[bank_name]],list_all_banks!$B$1:$C$691,2,FALSE)</f>
        <v>FR784608416</v>
      </c>
      <c r="D2862" s="6" t="s">
        <v>813</v>
      </c>
      <c r="E2862" s="42" t="str">
        <f t="shared" si="44"/>
        <v>31.12.2016</v>
      </c>
      <c r="F2862">
        <v>2016</v>
      </c>
      <c r="G2862">
        <v>1</v>
      </c>
      <c r="H2862">
        <v>1</v>
      </c>
      <c r="I2862" t="s">
        <v>1382</v>
      </c>
      <c r="J2862">
        <v>1</v>
      </c>
      <c r="K2862" t="s">
        <v>658</v>
      </c>
      <c r="L2862">
        <v>1</v>
      </c>
      <c r="M2862" t="s">
        <v>14</v>
      </c>
      <c r="N2862" t="s">
        <v>19</v>
      </c>
      <c r="O2862" s="6"/>
      <c r="P2862">
        <v>1</v>
      </c>
      <c r="Q2862">
        <v>0</v>
      </c>
      <c r="R2862">
        <v>1</v>
      </c>
      <c r="S2862">
        <v>0</v>
      </c>
      <c r="T2862" s="6"/>
      <c r="U2862">
        <v>0</v>
      </c>
      <c r="V2862">
        <v>0</v>
      </c>
      <c r="W2862" t="s">
        <v>20</v>
      </c>
      <c r="X2862" s="6"/>
      <c r="Y2862" t="s">
        <v>493</v>
      </c>
      <c r="Z2862">
        <v>156</v>
      </c>
      <c r="AA2862">
        <v>242</v>
      </c>
      <c r="AB2862">
        <v>94</v>
      </c>
      <c r="AC2862" t="s">
        <v>20</v>
      </c>
      <c r="AD2862">
        <v>27</v>
      </c>
      <c r="AE2862" t="s">
        <v>20</v>
      </c>
      <c r="AF2862" t="s">
        <v>20</v>
      </c>
      <c r="AG2862" t="s">
        <v>20</v>
      </c>
      <c r="AH2862">
        <v>0</v>
      </c>
      <c r="AI2862">
        <v>0</v>
      </c>
      <c r="AJ2862" s="6"/>
      <c r="AK2862">
        <v>1</v>
      </c>
      <c r="AL2862">
        <v>0</v>
      </c>
      <c r="AM2862">
        <v>1</v>
      </c>
      <c r="AN2862">
        <v>2</v>
      </c>
      <c r="AO2862">
        <v>0</v>
      </c>
      <c r="AP2862" s="6"/>
      <c r="AQ2862">
        <v>1</v>
      </c>
      <c r="AR2862">
        <v>1</v>
      </c>
      <c r="AS2862">
        <v>1</v>
      </c>
      <c r="AT2862">
        <v>2</v>
      </c>
      <c r="AU2862">
        <v>0</v>
      </c>
      <c r="AV2862">
        <v>0</v>
      </c>
      <c r="AW2862" t="s">
        <v>1382</v>
      </c>
      <c r="AX2862" t="s">
        <v>1382</v>
      </c>
      <c r="AY2862" s="6"/>
      <c r="AZ2862" s="42"/>
      <c r="BA2862" s="14" t="s">
        <v>2777</v>
      </c>
      <c r="BB2862" s="65" t="s">
        <v>1517</v>
      </c>
      <c r="BH2862" s="45"/>
      <c r="BI2862" t="s">
        <v>3146</v>
      </c>
    </row>
    <row r="2863" spans="1:61" x14ac:dyDescent="0.25">
      <c r="A2863" s="23" t="s">
        <v>658</v>
      </c>
      <c r="B2863" t="s">
        <v>812</v>
      </c>
      <c r="C2863" t="str">
        <f>VLOOKUP(Tabelle1[[#This Row],[bank_name]],list_all_banks!$B$1:$C$691,2,FALSE)</f>
        <v>FR784608416</v>
      </c>
      <c r="D2863" s="6" t="s">
        <v>813</v>
      </c>
      <c r="E2863" s="42" t="str">
        <f t="shared" si="44"/>
        <v>31.12.2016</v>
      </c>
      <c r="F2863">
        <v>2016</v>
      </c>
      <c r="G2863">
        <v>1</v>
      </c>
      <c r="H2863">
        <v>1</v>
      </c>
      <c r="I2863" t="s">
        <v>1382</v>
      </c>
      <c r="J2863">
        <v>1</v>
      </c>
      <c r="K2863" t="s">
        <v>658</v>
      </c>
      <c r="L2863">
        <v>1</v>
      </c>
      <c r="M2863" t="s">
        <v>14</v>
      </c>
      <c r="N2863" t="s">
        <v>19</v>
      </c>
      <c r="P2863">
        <v>1</v>
      </c>
      <c r="Q2863">
        <v>0</v>
      </c>
      <c r="R2863">
        <v>1</v>
      </c>
      <c r="S2863">
        <v>0</v>
      </c>
      <c r="U2863">
        <v>0</v>
      </c>
      <c r="V2863">
        <v>0</v>
      </c>
      <c r="W2863" t="s">
        <v>20</v>
      </c>
      <c r="Y2863" t="s">
        <v>641</v>
      </c>
      <c r="Z2863">
        <v>10</v>
      </c>
      <c r="AA2863">
        <v>13</v>
      </c>
      <c r="AB2863">
        <v>6</v>
      </c>
      <c r="AC2863" t="s">
        <v>20</v>
      </c>
      <c r="AD2863">
        <v>2</v>
      </c>
      <c r="AE2863" t="s">
        <v>20</v>
      </c>
      <c r="AF2863" t="s">
        <v>20</v>
      </c>
      <c r="AG2863" t="s">
        <v>20</v>
      </c>
      <c r="AH2863">
        <v>0</v>
      </c>
      <c r="AI2863">
        <v>0</v>
      </c>
      <c r="AK2863">
        <v>1</v>
      </c>
      <c r="AL2863">
        <v>0</v>
      </c>
      <c r="AM2863">
        <v>1</v>
      </c>
      <c r="AN2863">
        <v>2</v>
      </c>
      <c r="AO2863">
        <v>0</v>
      </c>
      <c r="AQ2863">
        <v>1</v>
      </c>
      <c r="AR2863">
        <v>1</v>
      </c>
      <c r="AS2863">
        <v>1</v>
      </c>
      <c r="AT2863">
        <v>2</v>
      </c>
      <c r="AU2863">
        <v>0</v>
      </c>
      <c r="AV2863">
        <v>0</v>
      </c>
      <c r="AW2863" t="s">
        <v>1382</v>
      </c>
      <c r="AX2863" t="s">
        <v>1382</v>
      </c>
      <c r="BA2863" s="14" t="s">
        <v>2777</v>
      </c>
      <c r="BB2863" s="65" t="s">
        <v>1517</v>
      </c>
      <c r="BG2863" s="9"/>
      <c r="BI2863" t="s">
        <v>3146</v>
      </c>
    </row>
    <row r="2864" spans="1:61" x14ac:dyDescent="0.25">
      <c r="A2864" s="51" t="s">
        <v>658</v>
      </c>
      <c r="B2864" s="9" t="s">
        <v>812</v>
      </c>
      <c r="C2864" s="9" t="str">
        <f>VLOOKUP(Tabelle1[[#This Row],[bank_name]],list_all_banks!$B$1:$C$691,2,FALSE)</f>
        <v>FR784608416</v>
      </c>
      <c r="D2864" s="6" t="s">
        <v>813</v>
      </c>
      <c r="E2864" s="42" t="str">
        <f t="shared" si="44"/>
        <v>31.12.2016</v>
      </c>
      <c r="F2864" s="9">
        <v>2016</v>
      </c>
      <c r="G2864" s="9">
        <v>1</v>
      </c>
      <c r="H2864" s="9">
        <v>1</v>
      </c>
      <c r="I2864" s="9" t="s">
        <v>1382</v>
      </c>
      <c r="J2864" s="9">
        <v>1</v>
      </c>
      <c r="K2864" s="9" t="s">
        <v>658</v>
      </c>
      <c r="L2864" s="9">
        <v>1</v>
      </c>
      <c r="M2864" s="9" t="s">
        <v>14</v>
      </c>
      <c r="N2864" s="9" t="s">
        <v>19</v>
      </c>
      <c r="P2864" s="9">
        <v>1</v>
      </c>
      <c r="Q2864" s="9">
        <v>0</v>
      </c>
      <c r="R2864" s="9">
        <v>1</v>
      </c>
      <c r="S2864" s="9">
        <v>0</v>
      </c>
      <c r="U2864" s="9">
        <v>0</v>
      </c>
      <c r="V2864" s="9">
        <v>0</v>
      </c>
      <c r="W2864" s="9" t="s">
        <v>20</v>
      </c>
      <c r="Y2864" s="9" t="s">
        <v>965</v>
      </c>
      <c r="Z2864" s="9" t="s">
        <v>20</v>
      </c>
      <c r="AA2864" s="9">
        <v>5</v>
      </c>
      <c r="AB2864" s="9">
        <v>-2</v>
      </c>
      <c r="AC2864" s="9" t="s">
        <v>20</v>
      </c>
      <c r="AD2864" s="9">
        <v>1</v>
      </c>
      <c r="AE2864" s="9" t="s">
        <v>20</v>
      </c>
      <c r="AF2864" s="9" t="s">
        <v>20</v>
      </c>
      <c r="AG2864" s="9" t="s">
        <v>20</v>
      </c>
      <c r="AH2864" s="9">
        <v>0</v>
      </c>
      <c r="AI2864">
        <v>0</v>
      </c>
      <c r="AK2864" s="9">
        <v>1</v>
      </c>
      <c r="AL2864" s="9">
        <v>0</v>
      </c>
      <c r="AM2864" s="9">
        <v>1</v>
      </c>
      <c r="AN2864" s="9">
        <v>2</v>
      </c>
      <c r="AO2864" s="9">
        <v>0</v>
      </c>
      <c r="AQ2864" s="9">
        <v>1</v>
      </c>
      <c r="AR2864" s="9">
        <v>1</v>
      </c>
      <c r="AS2864" s="9">
        <v>1</v>
      </c>
      <c r="AT2864" s="9">
        <v>2</v>
      </c>
      <c r="AU2864" s="9">
        <v>0</v>
      </c>
      <c r="AV2864" s="9">
        <v>0</v>
      </c>
      <c r="AW2864" s="9" t="s">
        <v>1382</v>
      </c>
      <c r="AX2864" s="9" t="s">
        <v>1382</v>
      </c>
      <c r="BA2864" s="63" t="s">
        <v>2777</v>
      </c>
      <c r="BB2864" s="65" t="s">
        <v>1517</v>
      </c>
      <c r="BG2864" s="9"/>
      <c r="BI2864" t="s">
        <v>3146</v>
      </c>
    </row>
    <row r="2865" spans="1:61" x14ac:dyDescent="0.25">
      <c r="A2865" s="23" t="s">
        <v>658</v>
      </c>
      <c r="B2865" t="s">
        <v>812</v>
      </c>
      <c r="C2865" t="str">
        <f>VLOOKUP(Tabelle1[[#This Row],[bank_name]],list_all_banks!$B$1:$C$691,2,FALSE)</f>
        <v>FR784608416</v>
      </c>
      <c r="D2865" s="6" t="s">
        <v>813</v>
      </c>
      <c r="E2865" s="42" t="str">
        <f t="shared" si="44"/>
        <v>31.12.2016</v>
      </c>
      <c r="F2865">
        <v>2016</v>
      </c>
      <c r="G2865">
        <v>1</v>
      </c>
      <c r="H2865">
        <v>1</v>
      </c>
      <c r="I2865" t="s">
        <v>1382</v>
      </c>
      <c r="J2865">
        <v>1</v>
      </c>
      <c r="K2865" t="s">
        <v>658</v>
      </c>
      <c r="L2865">
        <v>1</v>
      </c>
      <c r="M2865" t="s">
        <v>14</v>
      </c>
      <c r="N2865" t="s">
        <v>19</v>
      </c>
      <c r="P2865">
        <v>1</v>
      </c>
      <c r="Q2865">
        <v>0</v>
      </c>
      <c r="R2865">
        <v>1</v>
      </c>
      <c r="S2865">
        <v>0</v>
      </c>
      <c r="U2865">
        <v>0</v>
      </c>
      <c r="V2865">
        <v>0</v>
      </c>
      <c r="W2865" t="s">
        <v>20</v>
      </c>
      <c r="Y2865" t="s">
        <v>1001</v>
      </c>
      <c r="Z2865">
        <v>145</v>
      </c>
      <c r="AA2865">
        <v>240</v>
      </c>
      <c r="AB2865">
        <v>95</v>
      </c>
      <c r="AC2865" t="s">
        <v>20</v>
      </c>
      <c r="AD2865">
        <v>6</v>
      </c>
      <c r="AE2865" t="s">
        <v>20</v>
      </c>
      <c r="AF2865" t="s">
        <v>20</v>
      </c>
      <c r="AG2865" t="s">
        <v>20</v>
      </c>
      <c r="AH2865">
        <v>0</v>
      </c>
      <c r="AI2865">
        <v>0</v>
      </c>
      <c r="AK2865">
        <v>1</v>
      </c>
      <c r="AL2865">
        <v>0</v>
      </c>
      <c r="AM2865">
        <v>1</v>
      </c>
      <c r="AN2865">
        <v>2</v>
      </c>
      <c r="AO2865">
        <v>0</v>
      </c>
      <c r="AQ2865">
        <v>1</v>
      </c>
      <c r="AR2865">
        <v>1</v>
      </c>
      <c r="AS2865">
        <v>1</v>
      </c>
      <c r="AT2865">
        <v>2</v>
      </c>
      <c r="AU2865">
        <v>0</v>
      </c>
      <c r="AV2865">
        <v>0</v>
      </c>
      <c r="AW2865" t="s">
        <v>1382</v>
      </c>
      <c r="AX2865" t="s">
        <v>1382</v>
      </c>
      <c r="BA2865" s="14" t="s">
        <v>2777</v>
      </c>
      <c r="BB2865" s="65" t="s">
        <v>1517</v>
      </c>
      <c r="BG2865" s="9"/>
      <c r="BI2865" t="s">
        <v>3146</v>
      </c>
    </row>
    <row r="2866" spans="1:61" s="44" customFormat="1" ht="15.75" thickBot="1" x14ac:dyDescent="0.3">
      <c r="A2866" s="23" t="s">
        <v>658</v>
      </c>
      <c r="B2866" t="s">
        <v>812</v>
      </c>
      <c r="C2866" t="str">
        <f>VLOOKUP(Tabelle1[[#This Row],[bank_name]],list_all_banks!$B$1:$C$691,2,FALSE)</f>
        <v>FR784608416</v>
      </c>
      <c r="D2866" s="6" t="s">
        <v>813</v>
      </c>
      <c r="E2866" s="42" t="str">
        <f t="shared" si="44"/>
        <v>31.12.2016</v>
      </c>
      <c r="F2866">
        <v>2016</v>
      </c>
      <c r="G2866">
        <v>1</v>
      </c>
      <c r="H2866">
        <v>1</v>
      </c>
      <c r="I2866" t="s">
        <v>1382</v>
      </c>
      <c r="J2866">
        <v>1</v>
      </c>
      <c r="K2866" t="s">
        <v>658</v>
      </c>
      <c r="L2866">
        <v>1</v>
      </c>
      <c r="M2866" t="s">
        <v>14</v>
      </c>
      <c r="N2866" t="s">
        <v>19</v>
      </c>
      <c r="O2866" s="6"/>
      <c r="P2866">
        <v>1</v>
      </c>
      <c r="Q2866">
        <v>0</v>
      </c>
      <c r="R2866">
        <v>1</v>
      </c>
      <c r="S2866">
        <v>0</v>
      </c>
      <c r="T2866" s="6"/>
      <c r="U2866">
        <v>0</v>
      </c>
      <c r="V2866">
        <v>0</v>
      </c>
      <c r="W2866" t="s">
        <v>20</v>
      </c>
      <c r="X2866" s="6"/>
      <c r="Y2866" t="s">
        <v>1020</v>
      </c>
      <c r="Z2866">
        <v>2763</v>
      </c>
      <c r="AA2866">
        <v>10491</v>
      </c>
      <c r="AB2866">
        <v>693</v>
      </c>
      <c r="AC2866" t="s">
        <v>20</v>
      </c>
      <c r="AD2866">
        <v>170</v>
      </c>
      <c r="AE2866">
        <v>51</v>
      </c>
      <c r="AF2866" t="s">
        <v>20</v>
      </c>
      <c r="AG2866" t="s">
        <v>20</v>
      </c>
      <c r="AH2866">
        <v>0</v>
      </c>
      <c r="AI2866">
        <v>0</v>
      </c>
      <c r="AJ2866" s="6"/>
      <c r="AK2866">
        <v>1</v>
      </c>
      <c r="AL2866">
        <v>0</v>
      </c>
      <c r="AM2866">
        <v>1</v>
      </c>
      <c r="AN2866">
        <v>2</v>
      </c>
      <c r="AO2866">
        <v>0</v>
      </c>
      <c r="AP2866" s="6"/>
      <c r="AQ2866">
        <v>1</v>
      </c>
      <c r="AR2866">
        <v>1</v>
      </c>
      <c r="AS2866">
        <v>1</v>
      </c>
      <c r="AT2866">
        <v>2</v>
      </c>
      <c r="AU2866">
        <v>0</v>
      </c>
      <c r="AV2866">
        <v>0</v>
      </c>
      <c r="AW2866" t="s">
        <v>1382</v>
      </c>
      <c r="AX2866" t="s">
        <v>1382</v>
      </c>
      <c r="AY2866" s="6"/>
      <c r="AZ2866" s="42"/>
      <c r="BA2866" s="14" t="s">
        <v>2777</v>
      </c>
      <c r="BB2866" s="65" t="s">
        <v>1517</v>
      </c>
      <c r="BH2866" s="45"/>
      <c r="BI2866" t="s">
        <v>3146</v>
      </c>
    </row>
    <row r="2867" spans="1:61" x14ac:dyDescent="0.25">
      <c r="A2867" s="23" t="s">
        <v>658</v>
      </c>
      <c r="B2867" t="s">
        <v>812</v>
      </c>
      <c r="C2867" t="str">
        <f>VLOOKUP(Tabelle1[[#This Row],[bank_name]],list_all_banks!$B$1:$C$691,2,FALSE)</f>
        <v>FR784608416</v>
      </c>
      <c r="D2867" s="6" t="s">
        <v>813</v>
      </c>
      <c r="E2867" s="42" t="str">
        <f t="shared" si="44"/>
        <v>31.12.2016</v>
      </c>
      <c r="F2867">
        <v>2016</v>
      </c>
      <c r="G2867">
        <v>1</v>
      </c>
      <c r="H2867">
        <v>1</v>
      </c>
      <c r="I2867" t="s">
        <v>1382</v>
      </c>
      <c r="J2867">
        <v>1</v>
      </c>
      <c r="K2867" t="s">
        <v>658</v>
      </c>
      <c r="L2867">
        <v>1</v>
      </c>
      <c r="M2867" t="s">
        <v>14</v>
      </c>
      <c r="N2867" t="s">
        <v>19</v>
      </c>
      <c r="P2867">
        <v>1</v>
      </c>
      <c r="Q2867">
        <v>0</v>
      </c>
      <c r="R2867">
        <v>1</v>
      </c>
      <c r="S2867">
        <v>0</v>
      </c>
      <c r="U2867">
        <v>0</v>
      </c>
      <c r="V2867">
        <v>0</v>
      </c>
      <c r="W2867" t="s">
        <v>20</v>
      </c>
      <c r="Y2867" t="s">
        <v>1170</v>
      </c>
      <c r="Z2867">
        <v>530</v>
      </c>
      <c r="AA2867">
        <v>1306</v>
      </c>
      <c r="AB2867">
        <v>239</v>
      </c>
      <c r="AC2867" t="s">
        <v>20</v>
      </c>
      <c r="AD2867">
        <v>57</v>
      </c>
      <c r="AE2867">
        <v>-23</v>
      </c>
      <c r="AF2867" t="s">
        <v>20</v>
      </c>
      <c r="AG2867" t="s">
        <v>20</v>
      </c>
      <c r="AH2867">
        <v>0</v>
      </c>
      <c r="AI2867">
        <v>0</v>
      </c>
      <c r="AK2867">
        <v>1</v>
      </c>
      <c r="AL2867">
        <v>0</v>
      </c>
      <c r="AM2867">
        <v>1</v>
      </c>
      <c r="AN2867">
        <v>2</v>
      </c>
      <c r="AO2867">
        <v>0</v>
      </c>
      <c r="AQ2867">
        <v>1</v>
      </c>
      <c r="AR2867">
        <v>1</v>
      </c>
      <c r="AS2867">
        <v>1</v>
      </c>
      <c r="AT2867">
        <v>2</v>
      </c>
      <c r="AU2867">
        <v>0</v>
      </c>
      <c r="AV2867">
        <v>0</v>
      </c>
      <c r="AW2867" t="s">
        <v>1382</v>
      </c>
      <c r="AX2867" t="s">
        <v>1382</v>
      </c>
      <c r="BA2867" s="14" t="s">
        <v>2777</v>
      </c>
      <c r="BB2867" s="65" t="s">
        <v>1517</v>
      </c>
      <c r="BG2867" s="9"/>
      <c r="BI2867" t="s">
        <v>3146</v>
      </c>
    </row>
    <row r="2868" spans="1:61" s="9" customFormat="1" x14ac:dyDescent="0.25">
      <c r="A2868" s="51" t="s">
        <v>658</v>
      </c>
      <c r="B2868" s="9" t="s">
        <v>812</v>
      </c>
      <c r="C2868" s="9" t="str">
        <f>VLOOKUP(Tabelle1[[#This Row],[bank_name]],list_all_banks!$B$1:$C$691,2,FALSE)</f>
        <v>FR784608416</v>
      </c>
      <c r="D2868" s="6" t="s">
        <v>813</v>
      </c>
      <c r="E2868" s="42" t="str">
        <f t="shared" si="44"/>
        <v>31.12.2016</v>
      </c>
      <c r="F2868" s="9">
        <v>2016</v>
      </c>
      <c r="G2868" s="9">
        <v>1</v>
      </c>
      <c r="H2868" s="9">
        <v>1</v>
      </c>
      <c r="I2868" s="9" t="s">
        <v>1382</v>
      </c>
      <c r="J2868" s="9">
        <v>1</v>
      </c>
      <c r="K2868" s="9" t="s">
        <v>658</v>
      </c>
      <c r="L2868" s="9">
        <v>1</v>
      </c>
      <c r="M2868" s="9" t="s">
        <v>14</v>
      </c>
      <c r="N2868" s="9" t="s">
        <v>19</v>
      </c>
      <c r="O2868" s="6"/>
      <c r="P2868" s="9">
        <v>1</v>
      </c>
      <c r="Q2868" s="9">
        <v>0</v>
      </c>
      <c r="R2868" s="9">
        <v>1</v>
      </c>
      <c r="S2868" s="9">
        <v>0</v>
      </c>
      <c r="T2868" s="6"/>
      <c r="U2868" s="9">
        <v>0</v>
      </c>
      <c r="V2868" s="9">
        <v>0</v>
      </c>
      <c r="W2868" s="9" t="s">
        <v>20</v>
      </c>
      <c r="X2868" s="6"/>
      <c r="Y2868" s="9" t="s">
        <v>1225</v>
      </c>
      <c r="Z2868" s="9">
        <v>119</v>
      </c>
      <c r="AA2868" s="9">
        <v>346</v>
      </c>
      <c r="AB2868" s="9">
        <v>32</v>
      </c>
      <c r="AC2868" s="9" t="s">
        <v>20</v>
      </c>
      <c r="AD2868" s="9">
        <v>16</v>
      </c>
      <c r="AE2868" s="9">
        <v>1</v>
      </c>
      <c r="AF2868" s="9" t="s">
        <v>20</v>
      </c>
      <c r="AG2868" s="9" t="s">
        <v>20</v>
      </c>
      <c r="AH2868" s="9">
        <v>0</v>
      </c>
      <c r="AI2868" s="9">
        <v>0</v>
      </c>
      <c r="AJ2868" s="6"/>
      <c r="AK2868" s="9">
        <v>1</v>
      </c>
      <c r="AL2868" s="9">
        <v>0</v>
      </c>
      <c r="AM2868" s="9">
        <v>1</v>
      </c>
      <c r="AN2868" s="9">
        <v>2</v>
      </c>
      <c r="AO2868" s="9">
        <v>0</v>
      </c>
      <c r="AP2868" s="6"/>
      <c r="AQ2868" s="9">
        <v>1</v>
      </c>
      <c r="AR2868" s="9">
        <v>1</v>
      </c>
      <c r="AS2868" s="9">
        <v>1</v>
      </c>
      <c r="AT2868" s="9">
        <v>2</v>
      </c>
      <c r="AU2868" s="9">
        <v>0</v>
      </c>
      <c r="AV2868" s="9">
        <v>0</v>
      </c>
      <c r="AW2868" s="9" t="s">
        <v>1382</v>
      </c>
      <c r="AX2868" s="9" t="s">
        <v>1382</v>
      </c>
      <c r="AY2868" s="6"/>
      <c r="AZ2868" s="42"/>
      <c r="BA2868" s="63" t="s">
        <v>2777</v>
      </c>
      <c r="BB2868" s="65" t="s">
        <v>1517</v>
      </c>
      <c r="BH2868" s="6"/>
      <c r="BI2868" t="s">
        <v>3146</v>
      </c>
    </row>
    <row r="2869" spans="1:61" x14ac:dyDescent="0.25">
      <c r="A2869" s="23" t="s">
        <v>658</v>
      </c>
      <c r="B2869" t="s">
        <v>812</v>
      </c>
      <c r="C2869" t="str">
        <f>VLOOKUP(Tabelle1[[#This Row],[bank_name]],list_all_banks!$B$1:$C$691,2,FALSE)</f>
        <v>FR784608416</v>
      </c>
      <c r="D2869" s="6" t="s">
        <v>813</v>
      </c>
      <c r="E2869" s="42" t="str">
        <f t="shared" ref="E2869:E2932" si="45">CONCATENATE($E$2,F2869)</f>
        <v>31.12.2016</v>
      </c>
      <c r="F2869">
        <v>2016</v>
      </c>
      <c r="G2869">
        <v>1</v>
      </c>
      <c r="H2869">
        <v>1</v>
      </c>
      <c r="I2869" t="s">
        <v>1382</v>
      </c>
      <c r="J2869">
        <v>1</v>
      </c>
      <c r="K2869" t="s">
        <v>658</v>
      </c>
      <c r="L2869">
        <v>1</v>
      </c>
      <c r="M2869" t="s">
        <v>14</v>
      </c>
      <c r="N2869" t="s">
        <v>19</v>
      </c>
      <c r="P2869">
        <v>1</v>
      </c>
      <c r="Q2869">
        <v>0</v>
      </c>
      <c r="R2869">
        <v>1</v>
      </c>
      <c r="S2869">
        <v>0</v>
      </c>
      <c r="U2869">
        <v>0</v>
      </c>
      <c r="V2869">
        <v>0</v>
      </c>
      <c r="W2869" t="s">
        <v>20</v>
      </c>
      <c r="Y2869" t="s">
        <v>1278</v>
      </c>
      <c r="Z2869">
        <v>399</v>
      </c>
      <c r="AA2869">
        <v>5230</v>
      </c>
      <c r="AB2869">
        <v>63</v>
      </c>
      <c r="AC2869" t="s">
        <v>20</v>
      </c>
      <c r="AD2869">
        <v>24</v>
      </c>
      <c r="AE2869">
        <v>-5</v>
      </c>
      <c r="AF2869" t="s">
        <v>20</v>
      </c>
      <c r="AG2869" t="s">
        <v>20</v>
      </c>
      <c r="AH2869">
        <v>0</v>
      </c>
      <c r="AI2869">
        <v>0</v>
      </c>
      <c r="AK2869">
        <v>1</v>
      </c>
      <c r="AL2869">
        <v>0</v>
      </c>
      <c r="AM2869">
        <v>1</v>
      </c>
      <c r="AN2869">
        <v>2</v>
      </c>
      <c r="AO2869">
        <v>0</v>
      </c>
      <c r="AQ2869">
        <v>1</v>
      </c>
      <c r="AR2869">
        <v>1</v>
      </c>
      <c r="AS2869">
        <v>1</v>
      </c>
      <c r="AT2869">
        <v>2</v>
      </c>
      <c r="AU2869">
        <v>0</v>
      </c>
      <c r="AV2869">
        <v>0</v>
      </c>
      <c r="AW2869" t="s">
        <v>1382</v>
      </c>
      <c r="AX2869" t="s">
        <v>1382</v>
      </c>
      <c r="BA2869" s="14" t="s">
        <v>2777</v>
      </c>
      <c r="BB2869" s="65" t="s">
        <v>1517</v>
      </c>
      <c r="BG2869" s="9"/>
      <c r="BI2869" t="s">
        <v>3146</v>
      </c>
    </row>
    <row r="2870" spans="1:61" s="44" customFormat="1" ht="15.75" thickBot="1" x14ac:dyDescent="0.3">
      <c r="A2870" s="23" t="s">
        <v>658</v>
      </c>
      <c r="B2870" t="s">
        <v>812</v>
      </c>
      <c r="C2870" t="str">
        <f>VLOOKUP(Tabelle1[[#This Row],[bank_name]],list_all_banks!$B$1:$C$691,2,FALSE)</f>
        <v>FR784608416</v>
      </c>
      <c r="D2870" s="6" t="s">
        <v>813</v>
      </c>
      <c r="E2870" s="42" t="str">
        <f t="shared" si="45"/>
        <v>31.12.2016</v>
      </c>
      <c r="F2870">
        <v>2016</v>
      </c>
      <c r="G2870">
        <v>1</v>
      </c>
      <c r="H2870">
        <v>1</v>
      </c>
      <c r="I2870" t="s">
        <v>1382</v>
      </c>
      <c r="J2870">
        <v>1</v>
      </c>
      <c r="K2870" t="s">
        <v>658</v>
      </c>
      <c r="L2870">
        <v>1</v>
      </c>
      <c r="M2870" t="s">
        <v>14</v>
      </c>
      <c r="N2870" t="s">
        <v>19</v>
      </c>
      <c r="O2870" s="6"/>
      <c r="P2870">
        <v>1</v>
      </c>
      <c r="Q2870">
        <v>0</v>
      </c>
      <c r="R2870">
        <v>1</v>
      </c>
      <c r="S2870">
        <v>0</v>
      </c>
      <c r="T2870" s="6"/>
      <c r="U2870">
        <v>0</v>
      </c>
      <c r="V2870">
        <v>0</v>
      </c>
      <c r="W2870" t="s">
        <v>20</v>
      </c>
      <c r="X2870" s="6"/>
      <c r="Y2870" t="s">
        <v>1289</v>
      </c>
      <c r="Z2870">
        <v>115</v>
      </c>
      <c r="AA2870">
        <v>447</v>
      </c>
      <c r="AB2870">
        <v>69</v>
      </c>
      <c r="AC2870" t="s">
        <v>20</v>
      </c>
      <c r="AD2870">
        <v>9</v>
      </c>
      <c r="AE2870">
        <v>10</v>
      </c>
      <c r="AF2870" t="s">
        <v>20</v>
      </c>
      <c r="AG2870" t="s">
        <v>20</v>
      </c>
      <c r="AH2870">
        <v>0</v>
      </c>
      <c r="AI2870">
        <v>0</v>
      </c>
      <c r="AJ2870" s="6"/>
      <c r="AK2870">
        <v>1</v>
      </c>
      <c r="AL2870">
        <v>0</v>
      </c>
      <c r="AM2870">
        <v>1</v>
      </c>
      <c r="AN2870">
        <v>2</v>
      </c>
      <c r="AO2870">
        <v>0</v>
      </c>
      <c r="AP2870" s="6"/>
      <c r="AQ2870">
        <v>1</v>
      </c>
      <c r="AR2870">
        <v>1</v>
      </c>
      <c r="AS2870">
        <v>1</v>
      </c>
      <c r="AT2870">
        <v>2</v>
      </c>
      <c r="AU2870">
        <v>0</v>
      </c>
      <c r="AV2870">
        <v>0</v>
      </c>
      <c r="AW2870" t="s">
        <v>1382</v>
      </c>
      <c r="AX2870" t="s">
        <v>1382</v>
      </c>
      <c r="AY2870" s="6"/>
      <c r="AZ2870" s="42"/>
      <c r="BA2870" s="14" t="s">
        <v>2777</v>
      </c>
      <c r="BB2870" s="65" t="s">
        <v>1517</v>
      </c>
      <c r="BH2870" s="45"/>
      <c r="BI2870" t="s">
        <v>3146</v>
      </c>
    </row>
    <row r="2871" spans="1:61" x14ac:dyDescent="0.25">
      <c r="A2871" s="23" t="s">
        <v>658</v>
      </c>
      <c r="B2871" t="s">
        <v>812</v>
      </c>
      <c r="C2871" t="str">
        <f>VLOOKUP(Tabelle1[[#This Row],[bank_name]],list_all_banks!$B$1:$C$691,2,FALSE)</f>
        <v>FR784608416</v>
      </c>
      <c r="D2871" s="6" t="s">
        <v>813</v>
      </c>
      <c r="E2871" s="42" t="str">
        <f t="shared" si="45"/>
        <v>31.12.2016</v>
      </c>
      <c r="F2871">
        <v>2016</v>
      </c>
      <c r="G2871">
        <v>1</v>
      </c>
      <c r="H2871">
        <v>1</v>
      </c>
      <c r="I2871" t="s">
        <v>1382</v>
      </c>
      <c r="J2871">
        <v>1</v>
      </c>
      <c r="K2871" t="s">
        <v>658</v>
      </c>
      <c r="L2871">
        <v>1</v>
      </c>
      <c r="M2871" t="s">
        <v>14</v>
      </c>
      <c r="N2871" t="s">
        <v>19</v>
      </c>
      <c r="P2871">
        <v>1</v>
      </c>
      <c r="Q2871">
        <v>0</v>
      </c>
      <c r="R2871">
        <v>1</v>
      </c>
      <c r="S2871">
        <v>0</v>
      </c>
      <c r="U2871">
        <v>0</v>
      </c>
      <c r="V2871">
        <v>0</v>
      </c>
      <c r="W2871" t="s">
        <v>20</v>
      </c>
      <c r="Y2871" t="s">
        <v>293</v>
      </c>
      <c r="Z2871">
        <v>12</v>
      </c>
      <c r="AA2871">
        <v>47</v>
      </c>
      <c r="AB2871">
        <v>8</v>
      </c>
      <c r="AC2871" t="s">
        <v>20</v>
      </c>
      <c r="AD2871">
        <v>1</v>
      </c>
      <c r="AE2871" t="s">
        <v>20</v>
      </c>
      <c r="AF2871" t="s">
        <v>20</v>
      </c>
      <c r="AG2871" t="s">
        <v>20</v>
      </c>
      <c r="AH2871">
        <v>0</v>
      </c>
      <c r="AI2871">
        <v>0</v>
      </c>
      <c r="AK2871">
        <v>1</v>
      </c>
      <c r="AL2871">
        <v>0</v>
      </c>
      <c r="AM2871">
        <v>1</v>
      </c>
      <c r="AN2871">
        <v>2</v>
      </c>
      <c r="AO2871">
        <v>0</v>
      </c>
      <c r="AQ2871">
        <v>1</v>
      </c>
      <c r="AR2871">
        <v>1</v>
      </c>
      <c r="AS2871">
        <v>1</v>
      </c>
      <c r="AT2871">
        <v>2</v>
      </c>
      <c r="AU2871">
        <v>0</v>
      </c>
      <c r="AV2871">
        <v>0</v>
      </c>
      <c r="AW2871" t="s">
        <v>1382</v>
      </c>
      <c r="AX2871" t="s">
        <v>1382</v>
      </c>
      <c r="BA2871" s="14" t="s">
        <v>2777</v>
      </c>
      <c r="BB2871" s="65" t="s">
        <v>1517</v>
      </c>
      <c r="BG2871" s="9"/>
      <c r="BI2871" t="s">
        <v>3146</v>
      </c>
    </row>
    <row r="2872" spans="1:61" x14ac:dyDescent="0.25">
      <c r="A2872" s="51" t="s">
        <v>658</v>
      </c>
      <c r="B2872" s="9" t="s">
        <v>812</v>
      </c>
      <c r="C2872" s="9" t="str">
        <f>VLOOKUP(Tabelle1[[#This Row],[bank_name]],list_all_banks!$B$1:$C$691,2,FALSE)</f>
        <v>FR784608416</v>
      </c>
      <c r="D2872" s="6" t="s">
        <v>813</v>
      </c>
      <c r="E2872" s="42" t="str">
        <f t="shared" si="45"/>
        <v>31.12.2016</v>
      </c>
      <c r="F2872" s="9">
        <v>2016</v>
      </c>
      <c r="G2872" s="9">
        <v>1</v>
      </c>
      <c r="H2872" s="9">
        <v>1</v>
      </c>
      <c r="I2872" s="9" t="s">
        <v>1382</v>
      </c>
      <c r="J2872" s="9">
        <v>1</v>
      </c>
      <c r="K2872" s="9" t="s">
        <v>658</v>
      </c>
      <c r="L2872" s="9">
        <v>1</v>
      </c>
      <c r="M2872" s="9" t="s">
        <v>14</v>
      </c>
      <c r="N2872" s="9" t="s">
        <v>19</v>
      </c>
      <c r="P2872" s="9">
        <v>1</v>
      </c>
      <c r="Q2872" s="9">
        <v>0</v>
      </c>
      <c r="R2872" s="9">
        <v>1</v>
      </c>
      <c r="S2872" s="9">
        <v>0</v>
      </c>
      <c r="U2872" s="9">
        <v>0</v>
      </c>
      <c r="V2872" s="9">
        <v>0</v>
      </c>
      <c r="W2872" s="9" t="s">
        <v>20</v>
      </c>
      <c r="Y2872" s="9" t="s">
        <v>1324</v>
      </c>
      <c r="Z2872" s="9">
        <v>10</v>
      </c>
      <c r="AA2872" s="9">
        <v>275</v>
      </c>
      <c r="AB2872" s="9">
        <v>-7</v>
      </c>
      <c r="AC2872" s="9" t="s">
        <v>20</v>
      </c>
      <c r="AD2872" s="9" t="s">
        <v>20</v>
      </c>
      <c r="AE2872" s="9" t="s">
        <v>20</v>
      </c>
      <c r="AF2872" s="9" t="s">
        <v>20</v>
      </c>
      <c r="AG2872" s="9" t="s">
        <v>20</v>
      </c>
      <c r="AH2872" s="9">
        <v>0</v>
      </c>
      <c r="AI2872" s="9">
        <v>0</v>
      </c>
      <c r="AK2872" s="9">
        <v>1</v>
      </c>
      <c r="AL2872" s="9">
        <v>0</v>
      </c>
      <c r="AM2872" s="9">
        <v>1</v>
      </c>
      <c r="AN2872" s="9">
        <v>2</v>
      </c>
      <c r="AO2872" s="9">
        <v>0</v>
      </c>
      <c r="AQ2872" s="9">
        <v>1</v>
      </c>
      <c r="AR2872" s="9">
        <v>1</v>
      </c>
      <c r="AS2872" s="9">
        <v>1</v>
      </c>
      <c r="AT2872" s="9">
        <v>2</v>
      </c>
      <c r="AU2872" s="9">
        <v>0</v>
      </c>
      <c r="AV2872" s="9">
        <v>0</v>
      </c>
      <c r="AW2872" s="9" t="s">
        <v>1382</v>
      </c>
      <c r="AX2872" s="9" t="s">
        <v>1382</v>
      </c>
      <c r="BA2872" s="63" t="s">
        <v>2777</v>
      </c>
      <c r="BB2872" s="65" t="s">
        <v>1517</v>
      </c>
      <c r="BG2872" s="9"/>
      <c r="BI2872" t="s">
        <v>3146</v>
      </c>
    </row>
    <row r="2873" spans="1:61" x14ac:dyDescent="0.25">
      <c r="A2873" s="51" t="s">
        <v>658</v>
      </c>
      <c r="B2873" s="9" t="s">
        <v>812</v>
      </c>
      <c r="C2873" s="9" t="str">
        <f>VLOOKUP(Tabelle1[[#This Row],[bank_name]],list_all_banks!$B$1:$C$691,2,FALSE)</f>
        <v>FR784608416</v>
      </c>
      <c r="D2873" s="6" t="s">
        <v>813</v>
      </c>
      <c r="E2873" s="42" t="str">
        <f t="shared" si="45"/>
        <v>31.12.2016</v>
      </c>
      <c r="F2873" s="9">
        <v>2016</v>
      </c>
      <c r="G2873" s="9">
        <v>1</v>
      </c>
      <c r="H2873" s="9">
        <v>1</v>
      </c>
      <c r="I2873" s="9" t="s">
        <v>1382</v>
      </c>
      <c r="J2873" s="9">
        <v>1</v>
      </c>
      <c r="K2873" s="9" t="s">
        <v>658</v>
      </c>
      <c r="L2873" s="9">
        <v>1</v>
      </c>
      <c r="M2873" s="9" t="s">
        <v>14</v>
      </c>
      <c r="N2873" s="9" t="s">
        <v>19</v>
      </c>
      <c r="P2873" s="9">
        <v>1</v>
      </c>
      <c r="Q2873" s="9">
        <v>0</v>
      </c>
      <c r="R2873" s="9">
        <v>1</v>
      </c>
      <c r="S2873" s="9">
        <v>0</v>
      </c>
      <c r="U2873" s="9">
        <v>0</v>
      </c>
      <c r="V2873" s="9">
        <v>0</v>
      </c>
      <c r="W2873" s="9" t="s">
        <v>20</v>
      </c>
      <c r="Y2873" s="9" t="s">
        <v>1327</v>
      </c>
      <c r="Z2873" s="9">
        <v>23</v>
      </c>
      <c r="AA2873" s="9">
        <v>42</v>
      </c>
      <c r="AB2873" s="9">
        <v>8</v>
      </c>
      <c r="AC2873" s="9" t="s">
        <v>20</v>
      </c>
      <c r="AD2873" s="9">
        <v>2</v>
      </c>
      <c r="AE2873" s="9" t="s">
        <v>20</v>
      </c>
      <c r="AF2873" s="9" t="s">
        <v>20</v>
      </c>
      <c r="AG2873" s="9" t="s">
        <v>20</v>
      </c>
      <c r="AH2873" s="9">
        <v>0</v>
      </c>
      <c r="AI2873" s="9">
        <v>0</v>
      </c>
      <c r="AK2873" s="9">
        <v>1</v>
      </c>
      <c r="AL2873" s="9">
        <v>0</v>
      </c>
      <c r="AM2873" s="9">
        <v>1</v>
      </c>
      <c r="AN2873" s="9">
        <v>2</v>
      </c>
      <c r="AO2873" s="9">
        <v>0</v>
      </c>
      <c r="AQ2873" s="9">
        <v>1</v>
      </c>
      <c r="AR2873" s="9">
        <v>1</v>
      </c>
      <c r="AS2873" s="9">
        <v>1</v>
      </c>
      <c r="AT2873" s="9">
        <v>2</v>
      </c>
      <c r="AU2873" s="9">
        <v>0</v>
      </c>
      <c r="AV2873" s="9">
        <v>0</v>
      </c>
      <c r="AW2873" s="9" t="s">
        <v>1382</v>
      </c>
      <c r="AX2873" s="9" t="s">
        <v>1382</v>
      </c>
      <c r="BA2873" s="63" t="s">
        <v>2777</v>
      </c>
      <c r="BB2873" s="65" t="s">
        <v>1517</v>
      </c>
      <c r="BG2873" s="9"/>
      <c r="BI2873" t="s">
        <v>3146</v>
      </c>
    </row>
    <row r="2874" spans="1:61" ht="15.75" thickBot="1" x14ac:dyDescent="0.3">
      <c r="A2874" s="51" t="s">
        <v>658</v>
      </c>
      <c r="B2874" s="9" t="s">
        <v>812</v>
      </c>
      <c r="C2874" s="9" t="str">
        <f>VLOOKUP(Tabelle1[[#This Row],[bank_name]],list_all_banks!$B$1:$C$691,2,FALSE)</f>
        <v>FR784608416</v>
      </c>
      <c r="D2874" s="6" t="s">
        <v>813</v>
      </c>
      <c r="E2874" s="42" t="str">
        <f t="shared" si="45"/>
        <v>31.12.2016</v>
      </c>
      <c r="F2874" s="9">
        <v>2016</v>
      </c>
      <c r="G2874" s="9">
        <v>1</v>
      </c>
      <c r="H2874" s="9">
        <v>1</v>
      </c>
      <c r="I2874" s="9" t="s">
        <v>1382</v>
      </c>
      <c r="J2874" s="9">
        <v>1</v>
      </c>
      <c r="K2874" s="9" t="s">
        <v>658</v>
      </c>
      <c r="L2874" s="9">
        <v>1</v>
      </c>
      <c r="M2874" s="9" t="s">
        <v>14</v>
      </c>
      <c r="N2874" s="9" t="s">
        <v>19</v>
      </c>
      <c r="P2874" s="9">
        <v>1</v>
      </c>
      <c r="Q2874" s="9">
        <v>0</v>
      </c>
      <c r="R2874" s="9">
        <v>1</v>
      </c>
      <c r="S2874" s="9">
        <v>0</v>
      </c>
      <c r="U2874" s="9">
        <v>0</v>
      </c>
      <c r="V2874" s="9">
        <v>0</v>
      </c>
      <c r="W2874" s="9" t="s">
        <v>20</v>
      </c>
      <c r="Y2874" s="9" t="s">
        <v>1658</v>
      </c>
      <c r="Z2874" s="9">
        <v>137</v>
      </c>
      <c r="AA2874" s="9">
        <v>422</v>
      </c>
      <c r="AB2874" s="9">
        <v>54</v>
      </c>
      <c r="AC2874" s="9" t="s">
        <v>20</v>
      </c>
      <c r="AD2874" s="9">
        <v>3</v>
      </c>
      <c r="AE2874" s="9" t="s">
        <v>20</v>
      </c>
      <c r="AF2874" s="9" t="s">
        <v>20</v>
      </c>
      <c r="AG2874" s="9" t="s">
        <v>20</v>
      </c>
      <c r="AH2874" s="9">
        <v>0</v>
      </c>
      <c r="AI2874" s="9">
        <v>0</v>
      </c>
      <c r="AK2874" s="9">
        <v>1</v>
      </c>
      <c r="AL2874" s="9">
        <v>0</v>
      </c>
      <c r="AM2874" s="9">
        <v>1</v>
      </c>
      <c r="AN2874" s="9">
        <v>2</v>
      </c>
      <c r="AO2874" s="9">
        <v>0</v>
      </c>
      <c r="AQ2874" s="9">
        <v>1</v>
      </c>
      <c r="AR2874" s="9">
        <v>1</v>
      </c>
      <c r="AS2874" s="9">
        <v>1</v>
      </c>
      <c r="AT2874" s="9">
        <v>2</v>
      </c>
      <c r="AU2874" s="9">
        <v>0</v>
      </c>
      <c r="AV2874" s="9">
        <v>0</v>
      </c>
      <c r="AW2874" s="9" t="s">
        <v>1382</v>
      </c>
      <c r="AX2874" s="9" t="s">
        <v>1382</v>
      </c>
      <c r="BA2874" s="63" t="s">
        <v>2777</v>
      </c>
      <c r="BB2874" s="65" t="s">
        <v>1517</v>
      </c>
      <c r="BG2874" s="9"/>
      <c r="BI2874" t="s">
        <v>3146</v>
      </c>
    </row>
    <row r="2875" spans="1:61" s="60" customFormat="1" ht="15.75" thickBot="1" x14ac:dyDescent="0.3">
      <c r="A2875" s="23" t="s">
        <v>658</v>
      </c>
      <c r="B2875" s="9" t="s">
        <v>812</v>
      </c>
      <c r="C2875" t="str">
        <f>VLOOKUP(Tabelle1[[#This Row],[bank_name]],list_all_banks!$B$1:$C$691,2,FALSE)</f>
        <v>FR784608416</v>
      </c>
      <c r="D2875" s="6" t="s">
        <v>813</v>
      </c>
      <c r="E2875" s="42" t="str">
        <f t="shared" si="45"/>
        <v>31.12.2016</v>
      </c>
      <c r="F2875">
        <v>2016</v>
      </c>
      <c r="G2875">
        <v>1</v>
      </c>
      <c r="H2875">
        <v>1</v>
      </c>
      <c r="I2875" t="s">
        <v>1382</v>
      </c>
      <c r="J2875">
        <v>1</v>
      </c>
      <c r="K2875" t="s">
        <v>658</v>
      </c>
      <c r="L2875">
        <v>1</v>
      </c>
      <c r="M2875" t="s">
        <v>14</v>
      </c>
      <c r="N2875" t="s">
        <v>19</v>
      </c>
      <c r="O2875" s="6"/>
      <c r="P2875">
        <v>1</v>
      </c>
      <c r="Q2875">
        <v>0</v>
      </c>
      <c r="R2875">
        <v>1</v>
      </c>
      <c r="S2875">
        <v>0</v>
      </c>
      <c r="T2875" s="6"/>
      <c r="U2875">
        <v>0</v>
      </c>
      <c r="V2875">
        <v>0</v>
      </c>
      <c r="W2875" t="s">
        <v>20</v>
      </c>
      <c r="X2875" s="6"/>
      <c r="Y2875" t="s">
        <v>1661</v>
      </c>
      <c r="Z2875">
        <v>22</v>
      </c>
      <c r="AA2875">
        <v>172</v>
      </c>
      <c r="AB2875">
        <v>6</v>
      </c>
      <c r="AC2875" t="s">
        <v>20</v>
      </c>
      <c r="AD2875">
        <v>2</v>
      </c>
      <c r="AE2875" t="s">
        <v>20</v>
      </c>
      <c r="AF2875" t="s">
        <v>20</v>
      </c>
      <c r="AG2875" t="s">
        <v>20</v>
      </c>
      <c r="AH2875">
        <v>0</v>
      </c>
      <c r="AI2875">
        <v>0</v>
      </c>
      <c r="AJ2875" s="6"/>
      <c r="AK2875">
        <v>1</v>
      </c>
      <c r="AL2875">
        <v>0</v>
      </c>
      <c r="AM2875">
        <v>1</v>
      </c>
      <c r="AN2875">
        <v>2</v>
      </c>
      <c r="AO2875">
        <v>0</v>
      </c>
      <c r="AP2875" s="6"/>
      <c r="AQ2875">
        <v>1</v>
      </c>
      <c r="AR2875">
        <v>1</v>
      </c>
      <c r="AS2875">
        <v>1</v>
      </c>
      <c r="AT2875">
        <v>2</v>
      </c>
      <c r="AU2875">
        <v>0</v>
      </c>
      <c r="AV2875">
        <v>0</v>
      </c>
      <c r="AW2875" t="s">
        <v>1382</v>
      </c>
      <c r="AX2875" t="s">
        <v>1382</v>
      </c>
      <c r="AY2875" s="6"/>
      <c r="AZ2875" s="42"/>
      <c r="BA2875" s="14" t="s">
        <v>2777</v>
      </c>
      <c r="BB2875" s="65" t="s">
        <v>1517</v>
      </c>
      <c r="BH2875" s="128"/>
      <c r="BI2875" t="s">
        <v>3146</v>
      </c>
    </row>
    <row r="2876" spans="1:61" x14ac:dyDescent="0.25">
      <c r="A2876" s="23" t="s">
        <v>658</v>
      </c>
      <c r="B2876" t="s">
        <v>812</v>
      </c>
      <c r="C2876" t="str">
        <f>VLOOKUP(Tabelle1[[#This Row],[bank_name]],list_all_banks!$B$1:$C$691,2,FALSE)</f>
        <v>FR784608416</v>
      </c>
      <c r="D2876" s="6" t="s">
        <v>813</v>
      </c>
      <c r="E2876" s="42" t="str">
        <f t="shared" si="45"/>
        <v>31.12.2016</v>
      </c>
      <c r="F2876">
        <v>2016</v>
      </c>
      <c r="G2876">
        <v>1</v>
      </c>
      <c r="H2876">
        <v>1</v>
      </c>
      <c r="I2876" t="s">
        <v>1382</v>
      </c>
      <c r="J2876">
        <v>1</v>
      </c>
      <c r="K2876" t="s">
        <v>658</v>
      </c>
      <c r="L2876">
        <v>1</v>
      </c>
      <c r="M2876" t="s">
        <v>14</v>
      </c>
      <c r="N2876" t="s">
        <v>19</v>
      </c>
      <c r="P2876">
        <v>1</v>
      </c>
      <c r="Q2876">
        <v>0</v>
      </c>
      <c r="R2876">
        <v>1</v>
      </c>
      <c r="S2876">
        <v>0</v>
      </c>
      <c r="U2876">
        <v>0</v>
      </c>
      <c r="V2876">
        <v>0</v>
      </c>
      <c r="W2876" t="s">
        <v>20</v>
      </c>
      <c r="Y2876" t="s">
        <v>1654</v>
      </c>
      <c r="Z2876">
        <v>34</v>
      </c>
      <c r="AA2876">
        <v>875</v>
      </c>
      <c r="AB2876">
        <v>2</v>
      </c>
      <c r="AC2876" t="s">
        <v>20</v>
      </c>
      <c r="AD2876" t="s">
        <v>20</v>
      </c>
      <c r="AE2876" t="s">
        <v>20</v>
      </c>
      <c r="AF2876" t="s">
        <v>20</v>
      </c>
      <c r="AG2876" t="s">
        <v>20</v>
      </c>
      <c r="AH2876">
        <v>0</v>
      </c>
      <c r="AI2876">
        <v>0</v>
      </c>
      <c r="AK2876">
        <v>1</v>
      </c>
      <c r="AL2876">
        <v>0</v>
      </c>
      <c r="AM2876">
        <v>1</v>
      </c>
      <c r="AN2876">
        <v>2</v>
      </c>
      <c r="AO2876">
        <v>0</v>
      </c>
      <c r="AQ2876">
        <v>1</v>
      </c>
      <c r="AR2876">
        <v>1</v>
      </c>
      <c r="AS2876">
        <v>1</v>
      </c>
      <c r="AT2876">
        <v>2</v>
      </c>
      <c r="AU2876">
        <v>0</v>
      </c>
      <c r="AV2876">
        <v>0</v>
      </c>
      <c r="AW2876" t="s">
        <v>1382</v>
      </c>
      <c r="AX2876" t="s">
        <v>1382</v>
      </c>
      <c r="BA2876" s="14" t="s">
        <v>2777</v>
      </c>
      <c r="BB2876" s="65" t="s">
        <v>1517</v>
      </c>
      <c r="BG2876" s="9"/>
      <c r="BI2876" t="s">
        <v>3146</v>
      </c>
    </row>
    <row r="2877" spans="1:61" x14ac:dyDescent="0.25">
      <c r="A2877" s="23" t="s">
        <v>658</v>
      </c>
      <c r="B2877" t="s">
        <v>812</v>
      </c>
      <c r="C2877" t="str">
        <f>VLOOKUP(Tabelle1[[#This Row],[bank_name]],list_all_banks!$B$1:$C$691,2,FALSE)</f>
        <v>FR784608416</v>
      </c>
      <c r="D2877" s="6" t="s">
        <v>813</v>
      </c>
      <c r="E2877" s="42" t="str">
        <f t="shared" si="45"/>
        <v>31.12.2016</v>
      </c>
      <c r="F2877">
        <v>2016</v>
      </c>
      <c r="G2877">
        <v>1</v>
      </c>
      <c r="H2877">
        <v>1</v>
      </c>
      <c r="I2877" t="s">
        <v>1382</v>
      </c>
      <c r="J2877">
        <v>1</v>
      </c>
      <c r="K2877" t="s">
        <v>658</v>
      </c>
      <c r="L2877">
        <v>1</v>
      </c>
      <c r="M2877" t="s">
        <v>14</v>
      </c>
      <c r="N2877" t="s">
        <v>19</v>
      </c>
      <c r="P2877">
        <v>1</v>
      </c>
      <c r="Q2877">
        <v>0</v>
      </c>
      <c r="R2877">
        <v>1</v>
      </c>
      <c r="S2877">
        <v>0</v>
      </c>
      <c r="U2877">
        <v>0</v>
      </c>
      <c r="V2877">
        <v>0</v>
      </c>
      <c r="W2877" t="s">
        <v>20</v>
      </c>
      <c r="Y2877" t="s">
        <v>1651</v>
      </c>
      <c r="Z2877">
        <v>343</v>
      </c>
      <c r="AA2877">
        <v>1140</v>
      </c>
      <c r="AB2877">
        <v>104</v>
      </c>
      <c r="AC2877" t="s">
        <v>20</v>
      </c>
      <c r="AD2877">
        <v>31</v>
      </c>
      <c r="AE2877">
        <v>-3</v>
      </c>
      <c r="AF2877" t="s">
        <v>20</v>
      </c>
      <c r="AG2877" t="s">
        <v>20</v>
      </c>
      <c r="AH2877">
        <v>0</v>
      </c>
      <c r="AI2877">
        <v>0</v>
      </c>
      <c r="AK2877">
        <v>1</v>
      </c>
      <c r="AL2877">
        <v>0</v>
      </c>
      <c r="AM2877">
        <v>1</v>
      </c>
      <c r="AN2877">
        <v>2</v>
      </c>
      <c r="AO2877">
        <v>0</v>
      </c>
      <c r="AQ2877">
        <v>1</v>
      </c>
      <c r="AR2877">
        <v>1</v>
      </c>
      <c r="AS2877">
        <v>1</v>
      </c>
      <c r="AT2877">
        <v>2</v>
      </c>
      <c r="AU2877">
        <v>0</v>
      </c>
      <c r="AV2877">
        <v>0</v>
      </c>
      <c r="AW2877" t="s">
        <v>1382</v>
      </c>
      <c r="AX2877" t="s">
        <v>1382</v>
      </c>
      <c r="BA2877" s="14" t="s">
        <v>2777</v>
      </c>
      <c r="BB2877" s="65" t="s">
        <v>1517</v>
      </c>
      <c r="BG2877" s="9"/>
      <c r="BI2877" t="s">
        <v>3146</v>
      </c>
    </row>
    <row r="2878" spans="1:61" x14ac:dyDescent="0.25">
      <c r="A2878" s="23" t="s">
        <v>658</v>
      </c>
      <c r="B2878" t="s">
        <v>812</v>
      </c>
      <c r="C2878" t="str">
        <f>VLOOKUP(Tabelle1[[#This Row],[bank_name]],list_all_banks!$B$1:$C$691,2,FALSE)</f>
        <v>FR784608416</v>
      </c>
      <c r="D2878" s="6" t="s">
        <v>813</v>
      </c>
      <c r="E2878" s="42" t="str">
        <f t="shared" si="45"/>
        <v>31.12.2016</v>
      </c>
      <c r="F2878">
        <v>2016</v>
      </c>
      <c r="G2878">
        <v>1</v>
      </c>
      <c r="H2878">
        <v>1</v>
      </c>
      <c r="I2878" t="s">
        <v>1382</v>
      </c>
      <c r="J2878">
        <v>1</v>
      </c>
      <c r="K2878" t="s">
        <v>658</v>
      </c>
      <c r="L2878">
        <v>1</v>
      </c>
      <c r="M2878" t="s">
        <v>14</v>
      </c>
      <c r="N2878" t="s">
        <v>19</v>
      </c>
      <c r="P2878">
        <v>1</v>
      </c>
      <c r="Q2878">
        <v>0</v>
      </c>
      <c r="R2878">
        <v>1</v>
      </c>
      <c r="S2878">
        <v>0</v>
      </c>
      <c r="U2878">
        <v>0</v>
      </c>
      <c r="V2878">
        <v>0</v>
      </c>
      <c r="W2878" t="s">
        <v>20</v>
      </c>
      <c r="Y2878" t="s">
        <v>1700</v>
      </c>
      <c r="Z2878">
        <v>101</v>
      </c>
      <c r="AA2878">
        <v>2270</v>
      </c>
      <c r="AB2878">
        <v>35</v>
      </c>
      <c r="AC2878" t="s">
        <v>20</v>
      </c>
      <c r="AD2878">
        <v>8</v>
      </c>
      <c r="AE2878">
        <v>-1</v>
      </c>
      <c r="AF2878" t="s">
        <v>20</v>
      </c>
      <c r="AG2878" t="s">
        <v>20</v>
      </c>
      <c r="AH2878">
        <v>0</v>
      </c>
      <c r="AI2878">
        <v>0</v>
      </c>
      <c r="AK2878">
        <v>1</v>
      </c>
      <c r="AL2878">
        <v>0</v>
      </c>
      <c r="AM2878">
        <v>1</v>
      </c>
      <c r="AN2878">
        <v>2</v>
      </c>
      <c r="AO2878">
        <v>0</v>
      </c>
      <c r="AQ2878">
        <v>1</v>
      </c>
      <c r="AR2878">
        <v>1</v>
      </c>
      <c r="AS2878">
        <v>1</v>
      </c>
      <c r="AT2878">
        <v>2</v>
      </c>
      <c r="AU2878">
        <v>0</v>
      </c>
      <c r="AV2878">
        <v>0</v>
      </c>
      <c r="AW2878" t="s">
        <v>1382</v>
      </c>
      <c r="AX2878" t="s">
        <v>1382</v>
      </c>
      <c r="BA2878" s="14" t="s">
        <v>2777</v>
      </c>
      <c r="BB2878" s="65" t="s">
        <v>1517</v>
      </c>
      <c r="BG2878" s="9"/>
      <c r="BI2878" t="s">
        <v>3146</v>
      </c>
    </row>
    <row r="2879" spans="1:61" x14ac:dyDescent="0.25">
      <c r="A2879" s="23" t="s">
        <v>658</v>
      </c>
      <c r="B2879" t="s">
        <v>812</v>
      </c>
      <c r="C2879" t="str">
        <f>VLOOKUP(Tabelle1[[#This Row],[bank_name]],list_all_banks!$B$1:$C$691,2,FALSE)</f>
        <v>FR784608416</v>
      </c>
      <c r="D2879" s="6" t="s">
        <v>813</v>
      </c>
      <c r="E2879" s="42" t="str">
        <f t="shared" si="45"/>
        <v>31.12.2016</v>
      </c>
      <c r="F2879">
        <v>2016</v>
      </c>
      <c r="G2879">
        <v>1</v>
      </c>
      <c r="H2879">
        <v>1</v>
      </c>
      <c r="I2879" t="s">
        <v>1382</v>
      </c>
      <c r="J2879">
        <v>1</v>
      </c>
      <c r="K2879" t="s">
        <v>658</v>
      </c>
      <c r="L2879">
        <v>1</v>
      </c>
      <c r="M2879" t="s">
        <v>14</v>
      </c>
      <c r="N2879" t="s">
        <v>19</v>
      </c>
      <c r="P2879">
        <v>1</v>
      </c>
      <c r="Q2879">
        <v>0</v>
      </c>
      <c r="R2879">
        <v>1</v>
      </c>
      <c r="S2879">
        <v>0</v>
      </c>
      <c r="U2879">
        <v>0</v>
      </c>
      <c r="V2879">
        <v>0</v>
      </c>
      <c r="W2879" t="s">
        <v>20</v>
      </c>
      <c r="Y2879" t="s">
        <v>1706</v>
      </c>
      <c r="Z2879">
        <v>1</v>
      </c>
      <c r="AA2879" t="s">
        <v>20</v>
      </c>
      <c r="AB2879" t="s">
        <v>20</v>
      </c>
      <c r="AC2879" t="s">
        <v>20</v>
      </c>
      <c r="AD2879" t="s">
        <v>20</v>
      </c>
      <c r="AE2879" t="s">
        <v>20</v>
      </c>
      <c r="AF2879" t="s">
        <v>20</v>
      </c>
      <c r="AG2879" t="s">
        <v>20</v>
      </c>
      <c r="AH2879">
        <v>0</v>
      </c>
      <c r="AI2879">
        <v>0</v>
      </c>
      <c r="AK2879">
        <v>1</v>
      </c>
      <c r="AL2879">
        <v>0</v>
      </c>
      <c r="AM2879">
        <v>1</v>
      </c>
      <c r="AN2879">
        <v>2</v>
      </c>
      <c r="AO2879">
        <v>0</v>
      </c>
      <c r="AQ2879">
        <v>1</v>
      </c>
      <c r="AR2879">
        <v>1</v>
      </c>
      <c r="AS2879">
        <v>1</v>
      </c>
      <c r="AT2879">
        <v>2</v>
      </c>
      <c r="AU2879">
        <v>0</v>
      </c>
      <c r="AV2879">
        <v>0</v>
      </c>
      <c r="AW2879" t="s">
        <v>1382</v>
      </c>
      <c r="AX2879" t="s">
        <v>1382</v>
      </c>
      <c r="BA2879" s="14" t="s">
        <v>2777</v>
      </c>
      <c r="BB2879" s="65" t="s">
        <v>1517</v>
      </c>
      <c r="BG2879" s="9"/>
      <c r="BI2879" t="s">
        <v>3146</v>
      </c>
    </row>
    <row r="2880" spans="1:61" x14ac:dyDescent="0.25">
      <c r="A2880" s="23" t="s">
        <v>658</v>
      </c>
      <c r="B2880" t="s">
        <v>812</v>
      </c>
      <c r="C2880" t="str">
        <f>VLOOKUP(Tabelle1[[#This Row],[bank_name]],list_all_banks!$B$1:$C$691,2,FALSE)</f>
        <v>FR784608416</v>
      </c>
      <c r="D2880" s="6" t="s">
        <v>813</v>
      </c>
      <c r="E2880" s="42" t="str">
        <f t="shared" si="45"/>
        <v>31.12.2016</v>
      </c>
      <c r="F2880">
        <v>2016</v>
      </c>
      <c r="G2880">
        <v>1</v>
      </c>
      <c r="H2880">
        <v>1</v>
      </c>
      <c r="I2880" t="s">
        <v>1382</v>
      </c>
      <c r="J2880">
        <v>1</v>
      </c>
      <c r="K2880" t="s">
        <v>658</v>
      </c>
      <c r="L2880">
        <v>1</v>
      </c>
      <c r="M2880" t="s">
        <v>14</v>
      </c>
      <c r="N2880" t="s">
        <v>19</v>
      </c>
      <c r="P2880">
        <v>1</v>
      </c>
      <c r="Q2880">
        <v>0</v>
      </c>
      <c r="R2880">
        <v>1</v>
      </c>
      <c r="S2880">
        <v>0</v>
      </c>
      <c r="U2880">
        <v>0</v>
      </c>
      <c r="V2880">
        <v>0</v>
      </c>
      <c r="W2880" t="s">
        <v>20</v>
      </c>
      <c r="Y2880" t="s">
        <v>1678</v>
      </c>
      <c r="Z2880">
        <v>1</v>
      </c>
      <c r="AA2880">
        <v>69</v>
      </c>
      <c r="AB2880">
        <v>-2</v>
      </c>
      <c r="AC2880" t="s">
        <v>20</v>
      </c>
      <c r="AD2880" t="s">
        <v>20</v>
      </c>
      <c r="AE2880" t="s">
        <v>20</v>
      </c>
      <c r="AF2880" t="s">
        <v>20</v>
      </c>
      <c r="AG2880" t="s">
        <v>20</v>
      </c>
      <c r="AH2880">
        <v>0</v>
      </c>
      <c r="AI2880">
        <v>0</v>
      </c>
      <c r="AK2880">
        <v>1</v>
      </c>
      <c r="AL2880">
        <v>0</v>
      </c>
      <c r="AM2880">
        <v>1</v>
      </c>
      <c r="AN2880">
        <v>2</v>
      </c>
      <c r="AO2880">
        <v>0</v>
      </c>
      <c r="AQ2880">
        <v>1</v>
      </c>
      <c r="AR2880">
        <v>1</v>
      </c>
      <c r="AS2880">
        <v>1</v>
      </c>
      <c r="AT2880">
        <v>2</v>
      </c>
      <c r="AU2880">
        <v>0</v>
      </c>
      <c r="AV2880">
        <v>0</v>
      </c>
      <c r="AW2880" t="s">
        <v>1382</v>
      </c>
      <c r="AX2880" t="s">
        <v>1382</v>
      </c>
      <c r="BA2880" s="14" t="s">
        <v>2777</v>
      </c>
      <c r="BB2880" s="65" t="s">
        <v>1517</v>
      </c>
      <c r="BG2880" s="9"/>
      <c r="BI2880" t="s">
        <v>3146</v>
      </c>
    </row>
    <row r="2881" spans="1:61" x14ac:dyDescent="0.25">
      <c r="A2881" s="23" t="s">
        <v>658</v>
      </c>
      <c r="B2881" t="s">
        <v>812</v>
      </c>
      <c r="C2881" t="str">
        <f>VLOOKUP(Tabelle1[[#This Row],[bank_name]],list_all_banks!$B$1:$C$691,2,FALSE)</f>
        <v>FR784608416</v>
      </c>
      <c r="D2881" s="6" t="s">
        <v>813</v>
      </c>
      <c r="E2881" s="42" t="str">
        <f t="shared" si="45"/>
        <v>31.12.2016</v>
      </c>
      <c r="F2881">
        <v>2016</v>
      </c>
      <c r="G2881">
        <v>1</v>
      </c>
      <c r="H2881">
        <v>1</v>
      </c>
      <c r="I2881" t="s">
        <v>1382</v>
      </c>
      <c r="J2881">
        <v>1</v>
      </c>
      <c r="K2881" t="s">
        <v>658</v>
      </c>
      <c r="L2881">
        <v>1</v>
      </c>
      <c r="M2881" t="s">
        <v>14</v>
      </c>
      <c r="N2881" t="s">
        <v>19</v>
      </c>
      <c r="P2881">
        <v>1</v>
      </c>
      <c r="Q2881">
        <v>0</v>
      </c>
      <c r="R2881">
        <v>1</v>
      </c>
      <c r="S2881">
        <v>0</v>
      </c>
      <c r="U2881">
        <v>0</v>
      </c>
      <c r="V2881">
        <v>0</v>
      </c>
      <c r="W2881" t="s">
        <v>20</v>
      </c>
      <c r="Y2881" t="s">
        <v>1760</v>
      </c>
      <c r="Z2881" t="s">
        <v>20</v>
      </c>
      <c r="AA2881" t="s">
        <v>20</v>
      </c>
      <c r="AB2881" t="s">
        <v>20</v>
      </c>
      <c r="AC2881" t="s">
        <v>20</v>
      </c>
      <c r="AD2881" t="s">
        <v>20</v>
      </c>
      <c r="AE2881" t="s">
        <v>20</v>
      </c>
      <c r="AF2881" t="s">
        <v>20</v>
      </c>
      <c r="AG2881" t="s">
        <v>20</v>
      </c>
      <c r="AH2881">
        <v>0</v>
      </c>
      <c r="AI2881">
        <v>0</v>
      </c>
      <c r="AK2881">
        <v>1</v>
      </c>
      <c r="AL2881">
        <v>0</v>
      </c>
      <c r="AM2881">
        <v>1</v>
      </c>
      <c r="AN2881">
        <v>2</v>
      </c>
      <c r="AO2881">
        <v>0</v>
      </c>
      <c r="AQ2881">
        <v>1</v>
      </c>
      <c r="AR2881">
        <v>1</v>
      </c>
      <c r="AS2881">
        <v>1</v>
      </c>
      <c r="AT2881">
        <v>2</v>
      </c>
      <c r="AU2881">
        <v>0</v>
      </c>
      <c r="AV2881">
        <v>0</v>
      </c>
      <c r="AW2881" t="s">
        <v>1382</v>
      </c>
      <c r="AX2881" t="s">
        <v>1382</v>
      </c>
      <c r="BA2881" s="14" t="s">
        <v>2777</v>
      </c>
      <c r="BB2881" s="65" t="s">
        <v>1517</v>
      </c>
      <c r="BG2881" s="9"/>
      <c r="BI2881" t="s">
        <v>3146</v>
      </c>
    </row>
    <row r="2882" spans="1:61" x14ac:dyDescent="0.25">
      <c r="A2882" s="23" t="s">
        <v>658</v>
      </c>
      <c r="B2882" t="s">
        <v>812</v>
      </c>
      <c r="C2882" t="str">
        <f>VLOOKUP(Tabelle1[[#This Row],[bank_name]],list_all_banks!$B$1:$C$691,2,FALSE)</f>
        <v>FR784608416</v>
      </c>
      <c r="D2882" s="6" t="s">
        <v>813</v>
      </c>
      <c r="E2882" s="42" t="str">
        <f t="shared" si="45"/>
        <v>31.12.2016</v>
      </c>
      <c r="F2882">
        <v>2016</v>
      </c>
      <c r="G2882">
        <v>1</v>
      </c>
      <c r="H2882">
        <v>1</v>
      </c>
      <c r="I2882" t="s">
        <v>1382</v>
      </c>
      <c r="J2882">
        <v>1</v>
      </c>
      <c r="K2882" t="s">
        <v>658</v>
      </c>
      <c r="L2882">
        <v>1</v>
      </c>
      <c r="M2882" t="s">
        <v>14</v>
      </c>
      <c r="N2882" t="s">
        <v>19</v>
      </c>
      <c r="P2882">
        <v>1</v>
      </c>
      <c r="Q2882">
        <v>0</v>
      </c>
      <c r="R2882">
        <v>1</v>
      </c>
      <c r="S2882">
        <v>0</v>
      </c>
      <c r="U2882">
        <v>0</v>
      </c>
      <c r="V2882">
        <v>0</v>
      </c>
      <c r="W2882" t="s">
        <v>20</v>
      </c>
      <c r="Y2882" t="s">
        <v>1677</v>
      </c>
      <c r="Z2882">
        <v>64</v>
      </c>
      <c r="AA2882">
        <v>125</v>
      </c>
      <c r="AB2882">
        <v>20</v>
      </c>
      <c r="AC2882" t="s">
        <v>20</v>
      </c>
      <c r="AD2882">
        <v>8</v>
      </c>
      <c r="AE2882">
        <v>7</v>
      </c>
      <c r="AF2882" t="s">
        <v>20</v>
      </c>
      <c r="AG2882" t="s">
        <v>20</v>
      </c>
      <c r="AH2882">
        <v>0</v>
      </c>
      <c r="AI2882">
        <v>0</v>
      </c>
      <c r="AK2882">
        <v>1</v>
      </c>
      <c r="AL2882">
        <v>0</v>
      </c>
      <c r="AM2882">
        <v>1</v>
      </c>
      <c r="AN2882">
        <v>2</v>
      </c>
      <c r="AO2882">
        <v>0</v>
      </c>
      <c r="AQ2882">
        <v>1</v>
      </c>
      <c r="AR2882">
        <v>1</v>
      </c>
      <c r="AS2882">
        <v>1</v>
      </c>
      <c r="AT2882">
        <v>2</v>
      </c>
      <c r="AU2882">
        <v>0</v>
      </c>
      <c r="AV2882">
        <v>0</v>
      </c>
      <c r="AW2882" t="s">
        <v>1382</v>
      </c>
      <c r="AX2882" t="s">
        <v>1382</v>
      </c>
      <c r="BA2882" s="14" t="s">
        <v>2777</v>
      </c>
      <c r="BB2882" s="65" t="s">
        <v>1517</v>
      </c>
      <c r="BG2882" s="9"/>
      <c r="BI2882" t="s">
        <v>3146</v>
      </c>
    </row>
    <row r="2883" spans="1:61" x14ac:dyDescent="0.25">
      <c r="A2883" s="23" t="s">
        <v>658</v>
      </c>
      <c r="B2883" t="s">
        <v>812</v>
      </c>
      <c r="C2883" t="str">
        <f>VLOOKUP(Tabelle1[[#This Row],[bank_name]],list_all_banks!$B$1:$C$691,2,FALSE)</f>
        <v>FR784608416</v>
      </c>
      <c r="D2883" s="6" t="s">
        <v>813</v>
      </c>
      <c r="E2883" s="42" t="str">
        <f t="shared" si="45"/>
        <v>31.12.2016</v>
      </c>
      <c r="F2883">
        <v>2016</v>
      </c>
      <c r="G2883">
        <v>1</v>
      </c>
      <c r="H2883">
        <v>1</v>
      </c>
      <c r="I2883" t="s">
        <v>1382</v>
      </c>
      <c r="J2883">
        <v>1</v>
      </c>
      <c r="K2883" t="s">
        <v>658</v>
      </c>
      <c r="L2883">
        <v>1</v>
      </c>
      <c r="M2883" t="s">
        <v>14</v>
      </c>
      <c r="N2883" t="s">
        <v>19</v>
      </c>
      <c r="P2883">
        <v>1</v>
      </c>
      <c r="Q2883">
        <v>0</v>
      </c>
      <c r="R2883">
        <v>1</v>
      </c>
      <c r="S2883">
        <v>0</v>
      </c>
      <c r="U2883">
        <v>0</v>
      </c>
      <c r="V2883">
        <v>0</v>
      </c>
      <c r="W2883" t="s">
        <v>20</v>
      </c>
      <c r="Y2883" t="s">
        <v>1711</v>
      </c>
      <c r="Z2883">
        <v>6</v>
      </c>
      <c r="AA2883">
        <v>25</v>
      </c>
      <c r="AB2883">
        <v>3</v>
      </c>
      <c r="AC2883" t="s">
        <v>20</v>
      </c>
      <c r="AD2883">
        <v>1</v>
      </c>
      <c r="AE2883" t="s">
        <v>20</v>
      </c>
      <c r="AF2883" t="s">
        <v>20</v>
      </c>
      <c r="AG2883" t="s">
        <v>20</v>
      </c>
      <c r="AH2883">
        <v>0</v>
      </c>
      <c r="AI2883">
        <v>0</v>
      </c>
      <c r="AK2883">
        <v>1</v>
      </c>
      <c r="AL2883">
        <v>0</v>
      </c>
      <c r="AM2883">
        <v>1</v>
      </c>
      <c r="AN2883">
        <v>2</v>
      </c>
      <c r="AO2883">
        <v>0</v>
      </c>
      <c r="AQ2883">
        <v>1</v>
      </c>
      <c r="AR2883">
        <v>1</v>
      </c>
      <c r="AS2883">
        <v>1</v>
      </c>
      <c r="AT2883">
        <v>2</v>
      </c>
      <c r="AU2883">
        <v>0</v>
      </c>
      <c r="AV2883">
        <v>0</v>
      </c>
      <c r="AW2883" t="s">
        <v>1382</v>
      </c>
      <c r="AX2883" t="s">
        <v>1382</v>
      </c>
      <c r="BA2883" s="14" t="s">
        <v>2777</v>
      </c>
      <c r="BB2883" s="65" t="s">
        <v>1517</v>
      </c>
      <c r="BG2883" s="9"/>
      <c r="BI2883" t="s">
        <v>3146</v>
      </c>
    </row>
    <row r="2884" spans="1:61" x14ac:dyDescent="0.25">
      <c r="A2884" s="23" t="s">
        <v>658</v>
      </c>
      <c r="B2884" t="s">
        <v>812</v>
      </c>
      <c r="C2884" t="str">
        <f>VLOOKUP(Tabelle1[[#This Row],[bank_name]],list_all_banks!$B$1:$C$691,2,FALSE)</f>
        <v>FR784608416</v>
      </c>
      <c r="D2884" s="6" t="s">
        <v>813</v>
      </c>
      <c r="E2884" s="42" t="str">
        <f t="shared" si="45"/>
        <v>31.12.2016</v>
      </c>
      <c r="F2884">
        <v>2016</v>
      </c>
      <c r="G2884">
        <v>1</v>
      </c>
      <c r="H2884">
        <v>1</v>
      </c>
      <c r="I2884" t="s">
        <v>1382</v>
      </c>
      <c r="J2884">
        <v>1</v>
      </c>
      <c r="K2884" t="s">
        <v>658</v>
      </c>
      <c r="L2884">
        <v>1</v>
      </c>
      <c r="M2884" t="s">
        <v>14</v>
      </c>
      <c r="N2884" t="s">
        <v>19</v>
      </c>
      <c r="P2884">
        <v>1</v>
      </c>
      <c r="Q2884">
        <v>0</v>
      </c>
      <c r="R2884">
        <v>1</v>
      </c>
      <c r="S2884">
        <v>0</v>
      </c>
      <c r="U2884">
        <v>0</v>
      </c>
      <c r="V2884">
        <v>0</v>
      </c>
      <c r="W2884" t="s">
        <v>20</v>
      </c>
      <c r="Y2884" t="s">
        <v>1786</v>
      </c>
      <c r="Z2884">
        <v>246</v>
      </c>
      <c r="AA2884">
        <v>2331</v>
      </c>
      <c r="AB2884">
        <v>145</v>
      </c>
      <c r="AC2884" t="s">
        <v>20</v>
      </c>
      <c r="AD2884">
        <v>37</v>
      </c>
      <c r="AE2884" t="s">
        <v>20</v>
      </c>
      <c r="AF2884" t="s">
        <v>20</v>
      </c>
      <c r="AG2884" t="s">
        <v>20</v>
      </c>
      <c r="AH2884">
        <v>0</v>
      </c>
      <c r="AI2884">
        <v>0</v>
      </c>
      <c r="AK2884">
        <v>1</v>
      </c>
      <c r="AL2884">
        <v>0</v>
      </c>
      <c r="AM2884">
        <v>1</v>
      </c>
      <c r="AN2884">
        <v>2</v>
      </c>
      <c r="AO2884">
        <v>0</v>
      </c>
      <c r="AQ2884">
        <v>1</v>
      </c>
      <c r="AR2884">
        <v>1</v>
      </c>
      <c r="AS2884">
        <v>1</v>
      </c>
      <c r="AT2884">
        <v>2</v>
      </c>
      <c r="AU2884">
        <v>0</v>
      </c>
      <c r="AV2884">
        <v>0</v>
      </c>
      <c r="AW2884" t="s">
        <v>1382</v>
      </c>
      <c r="AX2884" t="s">
        <v>1382</v>
      </c>
      <c r="BA2884" s="14" t="s">
        <v>2777</v>
      </c>
      <c r="BB2884" s="65" t="s">
        <v>1517</v>
      </c>
      <c r="BG2884" s="9"/>
      <c r="BI2884" t="s">
        <v>3146</v>
      </c>
    </row>
    <row r="2885" spans="1:61" x14ac:dyDescent="0.25">
      <c r="A2885" s="23" t="s">
        <v>658</v>
      </c>
      <c r="B2885" t="s">
        <v>812</v>
      </c>
      <c r="C2885" t="str">
        <f>VLOOKUP(Tabelle1[[#This Row],[bank_name]],list_all_banks!$B$1:$C$691,2,FALSE)</f>
        <v>FR784608416</v>
      </c>
      <c r="D2885" s="6" t="s">
        <v>813</v>
      </c>
      <c r="E2885" s="42" t="str">
        <f t="shared" si="45"/>
        <v>31.12.2016</v>
      </c>
      <c r="F2885">
        <v>2016</v>
      </c>
      <c r="G2885">
        <v>1</v>
      </c>
      <c r="H2885">
        <v>1</v>
      </c>
      <c r="I2885" t="s">
        <v>1382</v>
      </c>
      <c r="J2885">
        <v>1</v>
      </c>
      <c r="K2885" t="s">
        <v>658</v>
      </c>
      <c r="L2885">
        <v>1</v>
      </c>
      <c r="M2885" t="s">
        <v>14</v>
      </c>
      <c r="N2885" t="s">
        <v>19</v>
      </c>
      <c r="P2885">
        <v>1</v>
      </c>
      <c r="Q2885">
        <v>0</v>
      </c>
      <c r="R2885">
        <v>1</v>
      </c>
      <c r="S2885">
        <v>0</v>
      </c>
      <c r="U2885">
        <v>0</v>
      </c>
      <c r="V2885">
        <v>0</v>
      </c>
      <c r="W2885" t="s">
        <v>20</v>
      </c>
      <c r="Y2885" t="s">
        <v>1628</v>
      </c>
      <c r="Z2885">
        <v>67</v>
      </c>
      <c r="AA2885">
        <v>87</v>
      </c>
      <c r="AB2885">
        <v>30</v>
      </c>
      <c r="AC2885" t="s">
        <v>20</v>
      </c>
      <c r="AD2885">
        <v>2</v>
      </c>
      <c r="AE2885" t="s">
        <v>20</v>
      </c>
      <c r="AF2885" t="s">
        <v>20</v>
      </c>
      <c r="AG2885" t="s">
        <v>20</v>
      </c>
      <c r="AH2885">
        <v>0</v>
      </c>
      <c r="AI2885">
        <v>0</v>
      </c>
      <c r="AK2885">
        <v>1</v>
      </c>
      <c r="AL2885">
        <v>0</v>
      </c>
      <c r="AM2885">
        <v>1</v>
      </c>
      <c r="AN2885">
        <v>2</v>
      </c>
      <c r="AO2885">
        <v>0</v>
      </c>
      <c r="AQ2885">
        <v>1</v>
      </c>
      <c r="AR2885">
        <v>1</v>
      </c>
      <c r="AS2885">
        <v>1</v>
      </c>
      <c r="AT2885">
        <v>2</v>
      </c>
      <c r="AU2885">
        <v>0</v>
      </c>
      <c r="AV2885">
        <v>0</v>
      </c>
      <c r="AW2885" t="s">
        <v>1382</v>
      </c>
      <c r="AX2885" t="s">
        <v>1382</v>
      </c>
      <c r="BA2885" s="14" t="s">
        <v>2777</v>
      </c>
      <c r="BB2885" s="65" t="s">
        <v>1517</v>
      </c>
      <c r="BG2885" s="9"/>
      <c r="BI2885" t="s">
        <v>3146</v>
      </c>
    </row>
    <row r="2886" spans="1:61" x14ac:dyDescent="0.25">
      <c r="A2886" s="23" t="s">
        <v>658</v>
      </c>
      <c r="B2886" t="s">
        <v>812</v>
      </c>
      <c r="C2886" t="str">
        <f>VLOOKUP(Tabelle1[[#This Row],[bank_name]],list_all_banks!$B$1:$C$691,2,FALSE)</f>
        <v>FR784608416</v>
      </c>
      <c r="D2886" s="6" t="s">
        <v>813</v>
      </c>
      <c r="E2886" s="42" t="str">
        <f t="shared" si="45"/>
        <v>31.12.2016</v>
      </c>
      <c r="F2886">
        <v>2016</v>
      </c>
      <c r="G2886">
        <v>1</v>
      </c>
      <c r="H2886">
        <v>1</v>
      </c>
      <c r="I2886" t="s">
        <v>1382</v>
      </c>
      <c r="J2886">
        <v>1</v>
      </c>
      <c r="K2886" t="s">
        <v>658</v>
      </c>
      <c r="L2886">
        <v>1</v>
      </c>
      <c r="M2886" t="s">
        <v>14</v>
      </c>
      <c r="N2886" t="s">
        <v>19</v>
      </c>
      <c r="P2886">
        <v>1</v>
      </c>
      <c r="Q2886">
        <v>0</v>
      </c>
      <c r="R2886">
        <v>1</v>
      </c>
      <c r="S2886">
        <v>0</v>
      </c>
      <c r="U2886">
        <v>0</v>
      </c>
      <c r="V2886">
        <v>0</v>
      </c>
      <c r="W2886" t="s">
        <v>20</v>
      </c>
      <c r="Y2886" t="s">
        <v>1682</v>
      </c>
      <c r="Z2886">
        <v>195</v>
      </c>
      <c r="AA2886">
        <v>2483</v>
      </c>
      <c r="AB2886">
        <v>45</v>
      </c>
      <c r="AC2886" t="s">
        <v>20</v>
      </c>
      <c r="AD2886">
        <v>26</v>
      </c>
      <c r="AE2886">
        <v>-10</v>
      </c>
      <c r="AF2886" t="s">
        <v>20</v>
      </c>
      <c r="AG2886" t="s">
        <v>20</v>
      </c>
      <c r="AH2886">
        <v>0</v>
      </c>
      <c r="AI2886">
        <v>0</v>
      </c>
      <c r="AK2886">
        <v>1</v>
      </c>
      <c r="AL2886">
        <v>0</v>
      </c>
      <c r="AM2886">
        <v>1</v>
      </c>
      <c r="AN2886">
        <v>2</v>
      </c>
      <c r="AO2886">
        <v>0</v>
      </c>
      <c r="AQ2886">
        <v>1</v>
      </c>
      <c r="AR2886">
        <v>1</v>
      </c>
      <c r="AS2886">
        <v>1</v>
      </c>
      <c r="AT2886">
        <v>2</v>
      </c>
      <c r="AU2886">
        <v>0</v>
      </c>
      <c r="AV2886">
        <v>0</v>
      </c>
      <c r="AW2886" t="s">
        <v>1382</v>
      </c>
      <c r="AX2886" t="s">
        <v>1382</v>
      </c>
      <c r="BA2886" s="14" t="s">
        <v>2777</v>
      </c>
      <c r="BB2886" s="65" t="s">
        <v>1517</v>
      </c>
      <c r="BG2886" s="9"/>
      <c r="BI2886" t="s">
        <v>3146</v>
      </c>
    </row>
    <row r="2887" spans="1:61" x14ac:dyDescent="0.25">
      <c r="A2887" s="23" t="s">
        <v>658</v>
      </c>
      <c r="B2887" t="s">
        <v>812</v>
      </c>
      <c r="C2887" t="str">
        <f>VLOOKUP(Tabelle1[[#This Row],[bank_name]],list_all_banks!$B$1:$C$691,2,FALSE)</f>
        <v>FR784608416</v>
      </c>
      <c r="D2887" s="6" t="s">
        <v>813</v>
      </c>
      <c r="E2887" s="42" t="str">
        <f t="shared" si="45"/>
        <v>31.12.2016</v>
      </c>
      <c r="F2887">
        <v>2016</v>
      </c>
      <c r="G2887">
        <v>1</v>
      </c>
      <c r="H2887">
        <v>1</v>
      </c>
      <c r="I2887" t="s">
        <v>1382</v>
      </c>
      <c r="J2887">
        <v>1</v>
      </c>
      <c r="K2887" t="s">
        <v>658</v>
      </c>
      <c r="L2887">
        <v>1</v>
      </c>
      <c r="M2887" t="s">
        <v>14</v>
      </c>
      <c r="N2887" t="s">
        <v>19</v>
      </c>
      <c r="P2887">
        <v>1</v>
      </c>
      <c r="Q2887">
        <v>0</v>
      </c>
      <c r="R2887">
        <v>1</v>
      </c>
      <c r="S2887">
        <v>0</v>
      </c>
      <c r="U2887">
        <v>0</v>
      </c>
      <c r="V2887">
        <v>0</v>
      </c>
      <c r="W2887" t="s">
        <v>20</v>
      </c>
      <c r="Y2887" t="s">
        <v>1704</v>
      </c>
      <c r="Z2887">
        <v>3</v>
      </c>
      <c r="AA2887">
        <v>107</v>
      </c>
      <c r="AB2887">
        <v>1</v>
      </c>
      <c r="AC2887" t="s">
        <v>20</v>
      </c>
      <c r="AD2887" t="s">
        <v>20</v>
      </c>
      <c r="AE2887" t="s">
        <v>20</v>
      </c>
      <c r="AF2887" t="s">
        <v>20</v>
      </c>
      <c r="AG2887" t="s">
        <v>20</v>
      </c>
      <c r="AH2887">
        <v>0</v>
      </c>
      <c r="AI2887">
        <v>0</v>
      </c>
      <c r="AK2887">
        <v>1</v>
      </c>
      <c r="AL2887">
        <v>0</v>
      </c>
      <c r="AM2887">
        <v>1</v>
      </c>
      <c r="AN2887">
        <v>2</v>
      </c>
      <c r="AO2887">
        <v>0</v>
      </c>
      <c r="AQ2887">
        <v>1</v>
      </c>
      <c r="AR2887">
        <v>1</v>
      </c>
      <c r="AS2887">
        <v>1</v>
      </c>
      <c r="AT2887">
        <v>2</v>
      </c>
      <c r="AU2887">
        <v>0</v>
      </c>
      <c r="AV2887">
        <v>0</v>
      </c>
      <c r="AW2887" t="s">
        <v>1382</v>
      </c>
      <c r="AX2887" t="s">
        <v>1382</v>
      </c>
      <c r="BA2887" s="14" t="s">
        <v>2777</v>
      </c>
      <c r="BB2887" s="65" t="s">
        <v>1517</v>
      </c>
      <c r="BG2887" s="9"/>
      <c r="BI2887" t="s">
        <v>3146</v>
      </c>
    </row>
    <row r="2888" spans="1:61" x14ac:dyDescent="0.25">
      <c r="A2888" s="23" t="s">
        <v>658</v>
      </c>
      <c r="B2888" t="s">
        <v>812</v>
      </c>
      <c r="C2888" t="str">
        <f>VLOOKUP(Tabelle1[[#This Row],[bank_name]],list_all_banks!$B$1:$C$691,2,FALSE)</f>
        <v>FR784608416</v>
      </c>
      <c r="D2888" s="6" t="s">
        <v>813</v>
      </c>
      <c r="E2888" s="42" t="str">
        <f t="shared" si="45"/>
        <v>31.12.2016</v>
      </c>
      <c r="F2888">
        <v>2016</v>
      </c>
      <c r="G2888">
        <v>1</v>
      </c>
      <c r="H2888">
        <v>1</v>
      </c>
      <c r="I2888" t="s">
        <v>1382</v>
      </c>
      <c r="J2888">
        <v>1</v>
      </c>
      <c r="K2888" t="s">
        <v>658</v>
      </c>
      <c r="L2888">
        <v>1</v>
      </c>
      <c r="M2888" t="s">
        <v>14</v>
      </c>
      <c r="N2888" t="s">
        <v>19</v>
      </c>
      <c r="P2888">
        <v>1</v>
      </c>
      <c r="Q2888">
        <v>0</v>
      </c>
      <c r="R2888">
        <v>1</v>
      </c>
      <c r="S2888">
        <v>0</v>
      </c>
      <c r="U2888">
        <v>0</v>
      </c>
      <c r="V2888">
        <v>0</v>
      </c>
      <c r="W2888" t="s">
        <v>20</v>
      </c>
      <c r="Y2888" t="s">
        <v>1633</v>
      </c>
      <c r="Z2888">
        <v>54</v>
      </c>
      <c r="AA2888">
        <v>30</v>
      </c>
      <c r="AB2888">
        <v>43</v>
      </c>
      <c r="AC2888" t="s">
        <v>20</v>
      </c>
      <c r="AD2888">
        <v>13</v>
      </c>
      <c r="AE2888">
        <v>-1</v>
      </c>
      <c r="AF2888" t="s">
        <v>20</v>
      </c>
      <c r="AG2888" t="s">
        <v>20</v>
      </c>
      <c r="AH2888">
        <v>0</v>
      </c>
      <c r="AI2888">
        <v>0</v>
      </c>
      <c r="AK2888">
        <v>1</v>
      </c>
      <c r="AL2888">
        <v>0</v>
      </c>
      <c r="AM2888">
        <v>1</v>
      </c>
      <c r="AN2888">
        <v>2</v>
      </c>
      <c r="AO2888">
        <v>0</v>
      </c>
      <c r="AQ2888">
        <v>1</v>
      </c>
      <c r="AR2888">
        <v>1</v>
      </c>
      <c r="AS2888">
        <v>1</v>
      </c>
      <c r="AT2888">
        <v>2</v>
      </c>
      <c r="AU2888">
        <v>0</v>
      </c>
      <c r="AV2888">
        <v>0</v>
      </c>
      <c r="AW2888" t="s">
        <v>1382</v>
      </c>
      <c r="AX2888" t="s">
        <v>1382</v>
      </c>
      <c r="BA2888" s="14" t="s">
        <v>2777</v>
      </c>
      <c r="BB2888" s="65" t="s">
        <v>1517</v>
      </c>
      <c r="BG2888" s="9"/>
      <c r="BI2888" t="s">
        <v>3146</v>
      </c>
    </row>
    <row r="2889" spans="1:61" x14ac:dyDescent="0.25">
      <c r="A2889" s="23" t="s">
        <v>658</v>
      </c>
      <c r="B2889" t="s">
        <v>812</v>
      </c>
      <c r="C2889" t="str">
        <f>VLOOKUP(Tabelle1[[#This Row],[bank_name]],list_all_banks!$B$1:$C$691,2,FALSE)</f>
        <v>FR784608416</v>
      </c>
      <c r="D2889" s="6" t="s">
        <v>813</v>
      </c>
      <c r="E2889" s="42" t="str">
        <f t="shared" si="45"/>
        <v>31.12.2016</v>
      </c>
      <c r="F2889">
        <v>2016</v>
      </c>
      <c r="G2889">
        <v>1</v>
      </c>
      <c r="H2889">
        <v>1</v>
      </c>
      <c r="I2889" t="s">
        <v>1382</v>
      </c>
      <c r="J2889">
        <v>1</v>
      </c>
      <c r="K2889" t="s">
        <v>658</v>
      </c>
      <c r="L2889">
        <v>1</v>
      </c>
      <c r="M2889" t="s">
        <v>14</v>
      </c>
      <c r="N2889" t="s">
        <v>19</v>
      </c>
      <c r="P2889">
        <v>1</v>
      </c>
      <c r="Q2889">
        <v>0</v>
      </c>
      <c r="R2889">
        <v>1</v>
      </c>
      <c r="S2889">
        <v>0</v>
      </c>
      <c r="U2889">
        <v>0</v>
      </c>
      <c r="V2889">
        <v>0</v>
      </c>
      <c r="W2889" t="s">
        <v>20</v>
      </c>
      <c r="Y2889" t="s">
        <v>1660</v>
      </c>
      <c r="Z2889">
        <v>48</v>
      </c>
      <c r="AA2889">
        <v>134</v>
      </c>
      <c r="AB2889">
        <v>23</v>
      </c>
      <c r="AC2889" t="s">
        <v>20</v>
      </c>
      <c r="AD2889" t="s">
        <v>20</v>
      </c>
      <c r="AE2889" t="s">
        <v>20</v>
      </c>
      <c r="AF2889" t="s">
        <v>20</v>
      </c>
      <c r="AG2889" t="s">
        <v>20</v>
      </c>
      <c r="AH2889">
        <v>0</v>
      </c>
      <c r="AI2889">
        <v>0</v>
      </c>
      <c r="AK2889">
        <v>1</v>
      </c>
      <c r="AL2889">
        <v>0</v>
      </c>
      <c r="AM2889">
        <v>1</v>
      </c>
      <c r="AN2889">
        <v>2</v>
      </c>
      <c r="AO2889">
        <v>0</v>
      </c>
      <c r="AQ2889">
        <v>1</v>
      </c>
      <c r="AR2889">
        <v>1</v>
      </c>
      <c r="AS2889">
        <v>1</v>
      </c>
      <c r="AT2889">
        <v>2</v>
      </c>
      <c r="AU2889">
        <v>0</v>
      </c>
      <c r="AV2889">
        <v>0</v>
      </c>
      <c r="AW2889" t="s">
        <v>1382</v>
      </c>
      <c r="AX2889" t="s">
        <v>1382</v>
      </c>
      <c r="BA2889" s="14" t="s">
        <v>2777</v>
      </c>
      <c r="BB2889" s="65" t="s">
        <v>1517</v>
      </c>
      <c r="BG2889" s="9"/>
      <c r="BI2889" t="s">
        <v>3146</v>
      </c>
    </row>
    <row r="2890" spans="1:61" x14ac:dyDescent="0.25">
      <c r="A2890" s="23" t="s">
        <v>658</v>
      </c>
      <c r="B2890" t="s">
        <v>812</v>
      </c>
      <c r="C2890" t="str">
        <f>VLOOKUP(Tabelle1[[#This Row],[bank_name]],list_all_banks!$B$1:$C$691,2,FALSE)</f>
        <v>FR784608416</v>
      </c>
      <c r="D2890" s="6" t="s">
        <v>813</v>
      </c>
      <c r="E2890" s="42" t="str">
        <f t="shared" si="45"/>
        <v>31.12.2016</v>
      </c>
      <c r="F2890">
        <v>2016</v>
      </c>
      <c r="G2890">
        <v>1</v>
      </c>
      <c r="H2890">
        <v>1</v>
      </c>
      <c r="I2890" t="s">
        <v>1382</v>
      </c>
      <c r="J2890">
        <v>1</v>
      </c>
      <c r="K2890" t="s">
        <v>658</v>
      </c>
      <c r="L2890">
        <v>1</v>
      </c>
      <c r="M2890" t="s">
        <v>14</v>
      </c>
      <c r="N2890" t="s">
        <v>19</v>
      </c>
      <c r="P2890">
        <v>1</v>
      </c>
      <c r="Q2890">
        <v>0</v>
      </c>
      <c r="R2890">
        <v>1</v>
      </c>
      <c r="S2890">
        <v>0</v>
      </c>
      <c r="U2890">
        <v>0</v>
      </c>
      <c r="V2890">
        <v>0</v>
      </c>
      <c r="W2890" t="s">
        <v>20</v>
      </c>
      <c r="Y2890" t="s">
        <v>1697</v>
      </c>
      <c r="Z2890">
        <v>28</v>
      </c>
      <c r="AA2890">
        <v>80</v>
      </c>
      <c r="AB2890">
        <v>2</v>
      </c>
      <c r="AC2890" t="s">
        <v>20</v>
      </c>
      <c r="AD2890">
        <v>-21</v>
      </c>
      <c r="AE2890">
        <v>27</v>
      </c>
      <c r="AF2890" t="s">
        <v>20</v>
      </c>
      <c r="AG2890" t="s">
        <v>20</v>
      </c>
      <c r="AH2890">
        <v>0</v>
      </c>
      <c r="AI2890">
        <v>0</v>
      </c>
      <c r="AK2890">
        <v>1</v>
      </c>
      <c r="AL2890">
        <v>0</v>
      </c>
      <c r="AM2890">
        <v>1</v>
      </c>
      <c r="AN2890">
        <v>2</v>
      </c>
      <c r="AO2890">
        <v>0</v>
      </c>
      <c r="AQ2890">
        <v>1</v>
      </c>
      <c r="AR2890">
        <v>1</v>
      </c>
      <c r="AS2890">
        <v>1</v>
      </c>
      <c r="AT2890">
        <v>2</v>
      </c>
      <c r="AU2890">
        <v>0</v>
      </c>
      <c r="AV2890">
        <v>0</v>
      </c>
      <c r="AW2890" t="s">
        <v>1382</v>
      </c>
      <c r="AX2890" t="s">
        <v>1382</v>
      </c>
      <c r="BA2890" s="14" t="s">
        <v>2777</v>
      </c>
      <c r="BB2890" s="65" t="s">
        <v>1517</v>
      </c>
      <c r="BG2890" s="9"/>
      <c r="BI2890" t="s">
        <v>3146</v>
      </c>
    </row>
    <row r="2891" spans="1:61" x14ac:dyDescent="0.25">
      <c r="A2891" s="23" t="s">
        <v>658</v>
      </c>
      <c r="B2891" t="s">
        <v>812</v>
      </c>
      <c r="C2891" t="str">
        <f>VLOOKUP(Tabelle1[[#This Row],[bank_name]],list_all_banks!$B$1:$C$691,2,FALSE)</f>
        <v>FR784608416</v>
      </c>
      <c r="D2891" s="6" t="s">
        <v>813</v>
      </c>
      <c r="E2891" s="42" t="str">
        <f t="shared" si="45"/>
        <v>31.12.2016</v>
      </c>
      <c r="F2891">
        <v>2016</v>
      </c>
      <c r="G2891">
        <v>1</v>
      </c>
      <c r="H2891">
        <v>1</v>
      </c>
      <c r="I2891" t="s">
        <v>1382</v>
      </c>
      <c r="J2891">
        <v>1</v>
      </c>
      <c r="K2891" t="s">
        <v>658</v>
      </c>
      <c r="L2891">
        <v>1</v>
      </c>
      <c r="M2891" t="s">
        <v>14</v>
      </c>
      <c r="N2891" t="s">
        <v>19</v>
      </c>
      <c r="P2891">
        <v>1</v>
      </c>
      <c r="Q2891">
        <v>0</v>
      </c>
      <c r="R2891">
        <v>1</v>
      </c>
      <c r="S2891">
        <v>0</v>
      </c>
      <c r="U2891">
        <v>0</v>
      </c>
      <c r="V2891">
        <v>0</v>
      </c>
      <c r="W2891" t="s">
        <v>20</v>
      </c>
      <c r="Y2891" t="s">
        <v>1657</v>
      </c>
      <c r="Z2891">
        <v>223</v>
      </c>
      <c r="AA2891">
        <v>608</v>
      </c>
      <c r="AB2891">
        <v>8</v>
      </c>
      <c r="AC2891" t="s">
        <v>20</v>
      </c>
      <c r="AD2891">
        <v>3</v>
      </c>
      <c r="AE2891">
        <v>1</v>
      </c>
      <c r="AF2891" t="s">
        <v>20</v>
      </c>
      <c r="AG2891" t="s">
        <v>20</v>
      </c>
      <c r="AH2891">
        <v>0</v>
      </c>
      <c r="AI2891">
        <v>0</v>
      </c>
      <c r="AK2891">
        <v>1</v>
      </c>
      <c r="AL2891">
        <v>0</v>
      </c>
      <c r="AM2891">
        <v>1</v>
      </c>
      <c r="AN2891">
        <v>2</v>
      </c>
      <c r="AO2891">
        <v>0</v>
      </c>
      <c r="AQ2891">
        <v>1</v>
      </c>
      <c r="AR2891">
        <v>1</v>
      </c>
      <c r="AS2891">
        <v>1</v>
      </c>
      <c r="AT2891">
        <v>2</v>
      </c>
      <c r="AU2891">
        <v>0</v>
      </c>
      <c r="AV2891">
        <v>0</v>
      </c>
      <c r="AW2891" t="s">
        <v>1382</v>
      </c>
      <c r="AX2891" t="s">
        <v>1382</v>
      </c>
      <c r="BA2891" s="14" t="s">
        <v>2777</v>
      </c>
      <c r="BB2891" s="65" t="s">
        <v>1517</v>
      </c>
      <c r="BG2891" s="9"/>
      <c r="BI2891" t="s">
        <v>3146</v>
      </c>
    </row>
    <row r="2892" spans="1:61" x14ac:dyDescent="0.25">
      <c r="A2892" s="23" t="s">
        <v>658</v>
      </c>
      <c r="B2892" t="s">
        <v>812</v>
      </c>
      <c r="C2892" t="str">
        <f>VLOOKUP(Tabelle1[[#This Row],[bank_name]],list_all_banks!$B$1:$C$691,2,FALSE)</f>
        <v>FR784608416</v>
      </c>
      <c r="D2892" s="6" t="s">
        <v>813</v>
      </c>
      <c r="E2892" s="42" t="str">
        <f t="shared" si="45"/>
        <v>31.12.2016</v>
      </c>
      <c r="F2892">
        <v>2016</v>
      </c>
      <c r="G2892">
        <v>1</v>
      </c>
      <c r="H2892">
        <v>1</v>
      </c>
      <c r="I2892" t="s">
        <v>1382</v>
      </c>
      <c r="J2892">
        <v>1</v>
      </c>
      <c r="K2892" t="s">
        <v>658</v>
      </c>
      <c r="L2892">
        <v>1</v>
      </c>
      <c r="M2892" t="s">
        <v>14</v>
      </c>
      <c r="N2892" t="s">
        <v>19</v>
      </c>
      <c r="P2892">
        <v>1</v>
      </c>
      <c r="Q2892">
        <v>0</v>
      </c>
      <c r="R2892">
        <v>1</v>
      </c>
      <c r="S2892">
        <v>0</v>
      </c>
      <c r="U2892">
        <v>0</v>
      </c>
      <c r="V2892">
        <v>0</v>
      </c>
      <c r="W2892" t="s">
        <v>20</v>
      </c>
      <c r="Y2892" t="s">
        <v>1662</v>
      </c>
      <c r="Z2892">
        <v>43</v>
      </c>
      <c r="AA2892">
        <v>140</v>
      </c>
      <c r="AB2892">
        <v>-11</v>
      </c>
      <c r="AC2892" t="s">
        <v>20</v>
      </c>
      <c r="AD2892">
        <v>33</v>
      </c>
      <c r="AE2892">
        <v>-37</v>
      </c>
      <c r="AF2892" t="s">
        <v>20</v>
      </c>
      <c r="AG2892" t="s">
        <v>20</v>
      </c>
      <c r="AH2892">
        <v>0</v>
      </c>
      <c r="AI2892">
        <v>0</v>
      </c>
      <c r="AK2892">
        <v>1</v>
      </c>
      <c r="AL2892">
        <v>0</v>
      </c>
      <c r="AM2892">
        <v>1</v>
      </c>
      <c r="AN2892">
        <v>2</v>
      </c>
      <c r="AO2892">
        <v>0</v>
      </c>
      <c r="AQ2892">
        <v>1</v>
      </c>
      <c r="AR2892">
        <v>1</v>
      </c>
      <c r="AS2892">
        <v>1</v>
      </c>
      <c r="AT2892">
        <v>2</v>
      </c>
      <c r="AU2892">
        <v>0</v>
      </c>
      <c r="AV2892">
        <v>0</v>
      </c>
      <c r="AW2892" t="s">
        <v>1382</v>
      </c>
      <c r="AX2892" t="s">
        <v>1382</v>
      </c>
      <c r="BA2892" s="14" t="s">
        <v>2777</v>
      </c>
      <c r="BB2892" s="65" t="s">
        <v>1517</v>
      </c>
      <c r="BG2892" s="9"/>
      <c r="BI2892" t="s">
        <v>3146</v>
      </c>
    </row>
    <row r="2893" spans="1:61" x14ac:dyDescent="0.25">
      <c r="A2893" s="23" t="s">
        <v>658</v>
      </c>
      <c r="B2893" t="s">
        <v>812</v>
      </c>
      <c r="C2893" t="str">
        <f>VLOOKUP(Tabelle1[[#This Row],[bank_name]],list_all_banks!$B$1:$C$691,2,FALSE)</f>
        <v>FR784608416</v>
      </c>
      <c r="D2893" s="6" t="s">
        <v>813</v>
      </c>
      <c r="E2893" s="42" t="str">
        <f t="shared" si="45"/>
        <v>31.12.2016</v>
      </c>
      <c r="F2893">
        <v>2016</v>
      </c>
      <c r="G2893">
        <v>1</v>
      </c>
      <c r="H2893">
        <v>1</v>
      </c>
      <c r="I2893" t="s">
        <v>1382</v>
      </c>
      <c r="J2893">
        <v>1</v>
      </c>
      <c r="K2893" t="s">
        <v>658</v>
      </c>
      <c r="L2893">
        <v>1</v>
      </c>
      <c r="M2893" t="s">
        <v>14</v>
      </c>
      <c r="N2893" t="s">
        <v>19</v>
      </c>
      <c r="P2893">
        <v>1</v>
      </c>
      <c r="Q2893">
        <v>0</v>
      </c>
      <c r="R2893">
        <v>1</v>
      </c>
      <c r="S2893">
        <v>0</v>
      </c>
      <c r="U2893">
        <v>0</v>
      </c>
      <c r="V2893">
        <v>0</v>
      </c>
      <c r="W2893" t="s">
        <v>20</v>
      </c>
      <c r="Y2893" t="s">
        <v>1703</v>
      </c>
      <c r="Z2893">
        <v>8</v>
      </c>
      <c r="AA2893">
        <v>23</v>
      </c>
      <c r="AB2893">
        <v>5</v>
      </c>
      <c r="AC2893" t="s">
        <v>20</v>
      </c>
      <c r="AD2893">
        <v>1</v>
      </c>
      <c r="AE2893" t="s">
        <v>20</v>
      </c>
      <c r="AF2893" t="s">
        <v>20</v>
      </c>
      <c r="AG2893" t="s">
        <v>20</v>
      </c>
      <c r="AH2893">
        <v>0</v>
      </c>
      <c r="AI2893">
        <v>0</v>
      </c>
      <c r="AK2893">
        <v>1</v>
      </c>
      <c r="AL2893">
        <v>0</v>
      </c>
      <c r="AM2893">
        <v>1</v>
      </c>
      <c r="AN2893">
        <v>2</v>
      </c>
      <c r="AO2893">
        <v>0</v>
      </c>
      <c r="AQ2893">
        <v>1</v>
      </c>
      <c r="AR2893">
        <v>1</v>
      </c>
      <c r="AS2893">
        <v>1</v>
      </c>
      <c r="AT2893">
        <v>2</v>
      </c>
      <c r="AU2893">
        <v>0</v>
      </c>
      <c r="AV2893">
        <v>0</v>
      </c>
      <c r="AW2893" t="s">
        <v>1382</v>
      </c>
      <c r="AX2893" t="s">
        <v>1382</v>
      </c>
      <c r="BA2893" s="14" t="s">
        <v>2777</v>
      </c>
      <c r="BB2893" s="65" t="s">
        <v>1517</v>
      </c>
      <c r="BG2893" s="9"/>
      <c r="BI2893" t="s">
        <v>3146</v>
      </c>
    </row>
    <row r="2894" spans="1:61" x14ac:dyDescent="0.25">
      <c r="A2894" s="23" t="s">
        <v>658</v>
      </c>
      <c r="B2894" t="s">
        <v>812</v>
      </c>
      <c r="C2894" t="str">
        <f>VLOOKUP(Tabelle1[[#This Row],[bank_name]],list_all_banks!$B$1:$C$691,2,FALSE)</f>
        <v>FR784608416</v>
      </c>
      <c r="D2894" s="6" t="s">
        <v>813</v>
      </c>
      <c r="E2894" s="42" t="str">
        <f t="shared" si="45"/>
        <v>31.12.2016</v>
      </c>
      <c r="F2894">
        <v>2016</v>
      </c>
      <c r="G2894">
        <v>1</v>
      </c>
      <c r="H2894">
        <v>1</v>
      </c>
      <c r="I2894" t="s">
        <v>1382</v>
      </c>
      <c r="J2894">
        <v>1</v>
      </c>
      <c r="K2894" t="s">
        <v>658</v>
      </c>
      <c r="L2894">
        <v>1</v>
      </c>
      <c r="M2894" t="s">
        <v>14</v>
      </c>
      <c r="N2894" t="s">
        <v>19</v>
      </c>
      <c r="P2894">
        <v>1</v>
      </c>
      <c r="Q2894">
        <v>0</v>
      </c>
      <c r="R2894">
        <v>1</v>
      </c>
      <c r="S2894">
        <v>0</v>
      </c>
      <c r="U2894">
        <v>0</v>
      </c>
      <c r="V2894">
        <v>0</v>
      </c>
      <c r="W2894" t="s">
        <v>20</v>
      </c>
      <c r="Y2894" t="s">
        <v>1659</v>
      </c>
      <c r="Z2894">
        <v>176</v>
      </c>
      <c r="AA2894">
        <v>515</v>
      </c>
      <c r="AB2894">
        <v>44</v>
      </c>
      <c r="AC2894" t="s">
        <v>20</v>
      </c>
      <c r="AD2894">
        <v>6</v>
      </c>
      <c r="AE2894" t="s">
        <v>20</v>
      </c>
      <c r="AF2894" t="s">
        <v>20</v>
      </c>
      <c r="AG2894" t="s">
        <v>20</v>
      </c>
      <c r="AH2894">
        <v>0</v>
      </c>
      <c r="AI2894">
        <v>0</v>
      </c>
      <c r="AK2894">
        <v>1</v>
      </c>
      <c r="AL2894">
        <v>0</v>
      </c>
      <c r="AM2894">
        <v>1</v>
      </c>
      <c r="AN2894">
        <v>2</v>
      </c>
      <c r="AO2894">
        <v>0</v>
      </c>
      <c r="AQ2894">
        <v>1</v>
      </c>
      <c r="AR2894">
        <v>1</v>
      </c>
      <c r="AS2894">
        <v>1</v>
      </c>
      <c r="AT2894">
        <v>2</v>
      </c>
      <c r="AU2894">
        <v>0</v>
      </c>
      <c r="AV2894">
        <v>0</v>
      </c>
      <c r="AW2894" t="s">
        <v>1382</v>
      </c>
      <c r="AX2894" t="s">
        <v>1382</v>
      </c>
      <c r="BA2894" s="14" t="s">
        <v>2777</v>
      </c>
      <c r="BB2894" s="65" t="s">
        <v>1517</v>
      </c>
      <c r="BG2894" s="9"/>
      <c r="BI2894" t="s">
        <v>3146</v>
      </c>
    </row>
    <row r="2895" spans="1:61" x14ac:dyDescent="0.25">
      <c r="A2895" s="51" t="s">
        <v>658</v>
      </c>
      <c r="B2895" s="9" t="s">
        <v>812</v>
      </c>
      <c r="C2895" s="9" t="str">
        <f>VLOOKUP(Tabelle1[[#This Row],[bank_name]],list_all_banks!$B$1:$C$691,2,FALSE)</f>
        <v>FR784608416</v>
      </c>
      <c r="D2895" s="6" t="s">
        <v>813</v>
      </c>
      <c r="E2895" s="42" t="str">
        <f t="shared" si="45"/>
        <v>31.12.2016</v>
      </c>
      <c r="F2895" s="9">
        <v>2016</v>
      </c>
      <c r="G2895" s="9">
        <v>1</v>
      </c>
      <c r="H2895" s="9">
        <v>1</v>
      </c>
      <c r="I2895" s="9" t="s">
        <v>1382</v>
      </c>
      <c r="J2895" s="9">
        <v>1</v>
      </c>
      <c r="K2895" s="9" t="s">
        <v>658</v>
      </c>
      <c r="L2895" s="9">
        <v>1</v>
      </c>
      <c r="M2895" s="9" t="s">
        <v>14</v>
      </c>
      <c r="N2895" s="9" t="s">
        <v>19</v>
      </c>
      <c r="P2895" s="9">
        <v>1</v>
      </c>
      <c r="Q2895" s="9">
        <v>0</v>
      </c>
      <c r="R2895" s="9">
        <v>1</v>
      </c>
      <c r="S2895" s="9">
        <v>0</v>
      </c>
      <c r="U2895" s="9">
        <v>0</v>
      </c>
      <c r="V2895" s="9">
        <v>0</v>
      </c>
      <c r="W2895" s="9" t="s">
        <v>20</v>
      </c>
      <c r="Y2895" s="9" t="s">
        <v>1698</v>
      </c>
      <c r="Z2895" s="9">
        <v>26</v>
      </c>
      <c r="AA2895" s="9">
        <v>70</v>
      </c>
      <c r="AB2895" s="9">
        <v>10</v>
      </c>
      <c r="AC2895" s="9" t="s">
        <v>20</v>
      </c>
      <c r="AD2895" s="9" t="s">
        <v>20</v>
      </c>
      <c r="AE2895">
        <v>1</v>
      </c>
      <c r="AF2895" t="s">
        <v>20</v>
      </c>
      <c r="AG2895" t="s">
        <v>20</v>
      </c>
      <c r="AH2895">
        <v>0</v>
      </c>
      <c r="AI2895">
        <v>0</v>
      </c>
      <c r="AK2895" s="9">
        <v>1</v>
      </c>
      <c r="AL2895" s="9">
        <v>0</v>
      </c>
      <c r="AM2895" s="9">
        <v>1</v>
      </c>
      <c r="AN2895" s="9">
        <v>2</v>
      </c>
      <c r="AO2895" s="9">
        <v>0</v>
      </c>
      <c r="AQ2895" s="9">
        <v>1</v>
      </c>
      <c r="AR2895" s="9">
        <v>1</v>
      </c>
      <c r="AS2895" s="9">
        <v>1</v>
      </c>
      <c r="AT2895" s="9">
        <v>2</v>
      </c>
      <c r="AU2895" s="9">
        <v>0</v>
      </c>
      <c r="AV2895" s="9">
        <v>0</v>
      </c>
      <c r="AW2895" s="9" t="s">
        <v>1382</v>
      </c>
      <c r="AX2895" s="9" t="s">
        <v>1382</v>
      </c>
      <c r="BA2895" s="63" t="s">
        <v>2777</v>
      </c>
      <c r="BB2895" s="65" t="s">
        <v>1517</v>
      </c>
      <c r="BG2895" s="9"/>
      <c r="BI2895" t="s">
        <v>3146</v>
      </c>
    </row>
    <row r="2896" spans="1:61" x14ac:dyDescent="0.25">
      <c r="A2896" s="23" t="s">
        <v>658</v>
      </c>
      <c r="B2896" t="s">
        <v>812</v>
      </c>
      <c r="C2896" t="str">
        <f>VLOOKUP(Tabelle1[[#This Row],[bank_name]],list_all_banks!$B$1:$C$691,2,FALSE)</f>
        <v>FR784608416</v>
      </c>
      <c r="D2896" s="6" t="s">
        <v>813</v>
      </c>
      <c r="E2896" s="42" t="str">
        <f t="shared" si="45"/>
        <v>31.12.2016</v>
      </c>
      <c r="F2896">
        <v>2016</v>
      </c>
      <c r="G2896">
        <v>1</v>
      </c>
      <c r="H2896">
        <v>1</v>
      </c>
      <c r="I2896" t="s">
        <v>1382</v>
      </c>
      <c r="J2896">
        <v>1</v>
      </c>
      <c r="K2896" t="s">
        <v>658</v>
      </c>
      <c r="L2896">
        <v>1</v>
      </c>
      <c r="M2896" t="s">
        <v>14</v>
      </c>
      <c r="N2896" t="s">
        <v>19</v>
      </c>
      <c r="P2896">
        <v>1</v>
      </c>
      <c r="Q2896">
        <v>0</v>
      </c>
      <c r="R2896">
        <v>1</v>
      </c>
      <c r="S2896">
        <v>0</v>
      </c>
      <c r="U2896">
        <v>0</v>
      </c>
      <c r="V2896">
        <v>0</v>
      </c>
      <c r="W2896" t="s">
        <v>20</v>
      </c>
      <c r="Y2896" t="s">
        <v>1734</v>
      </c>
      <c r="Z2896" t="s">
        <v>20</v>
      </c>
      <c r="AA2896" t="s">
        <v>20</v>
      </c>
      <c r="AB2896">
        <v>5</v>
      </c>
      <c r="AC2896" t="s">
        <v>20</v>
      </c>
      <c r="AD2896" t="s">
        <v>20</v>
      </c>
      <c r="AE2896" t="s">
        <v>20</v>
      </c>
      <c r="AF2896" t="s">
        <v>20</v>
      </c>
      <c r="AG2896" t="s">
        <v>20</v>
      </c>
      <c r="AH2896">
        <v>0</v>
      </c>
      <c r="AI2896">
        <v>0</v>
      </c>
      <c r="AK2896">
        <v>1</v>
      </c>
      <c r="AL2896">
        <v>0</v>
      </c>
      <c r="AM2896">
        <v>1</v>
      </c>
      <c r="AN2896">
        <v>2</v>
      </c>
      <c r="AO2896">
        <v>0</v>
      </c>
      <c r="AQ2896">
        <v>1</v>
      </c>
      <c r="AR2896">
        <v>1</v>
      </c>
      <c r="AS2896">
        <v>1</v>
      </c>
      <c r="AT2896">
        <v>2</v>
      </c>
      <c r="AU2896">
        <v>0</v>
      </c>
      <c r="AV2896">
        <v>0</v>
      </c>
      <c r="AW2896" t="s">
        <v>1382</v>
      </c>
      <c r="AX2896" t="s">
        <v>1382</v>
      </c>
      <c r="BA2896" s="14" t="s">
        <v>2777</v>
      </c>
      <c r="BB2896" s="65" t="s">
        <v>1517</v>
      </c>
      <c r="BG2896" s="9"/>
      <c r="BI2896" t="s">
        <v>3146</v>
      </c>
    </row>
    <row r="2897" spans="1:61" x14ac:dyDescent="0.25">
      <c r="A2897" s="51" t="s">
        <v>658</v>
      </c>
      <c r="B2897" s="9" t="s">
        <v>812</v>
      </c>
      <c r="C2897" s="9" t="str">
        <f>VLOOKUP(Tabelle1[[#This Row],[bank_name]],list_all_banks!$B$1:$C$691,2,FALSE)</f>
        <v>FR784608416</v>
      </c>
      <c r="D2897" s="6" t="s">
        <v>813</v>
      </c>
      <c r="E2897" s="42" t="str">
        <f t="shared" si="45"/>
        <v>31.12.2016</v>
      </c>
      <c r="F2897" s="9">
        <v>2016</v>
      </c>
      <c r="G2897" s="9">
        <v>1</v>
      </c>
      <c r="H2897" s="9">
        <v>1</v>
      </c>
      <c r="I2897" s="9" t="s">
        <v>1382</v>
      </c>
      <c r="J2897" s="9">
        <v>1</v>
      </c>
      <c r="K2897" s="9" t="s">
        <v>658</v>
      </c>
      <c r="L2897" s="9">
        <v>1</v>
      </c>
      <c r="M2897" s="9" t="s">
        <v>14</v>
      </c>
      <c r="N2897" s="9" t="s">
        <v>19</v>
      </c>
      <c r="P2897" s="9">
        <v>1</v>
      </c>
      <c r="Q2897" s="9">
        <v>0</v>
      </c>
      <c r="R2897" s="9">
        <v>1</v>
      </c>
      <c r="S2897" s="9">
        <v>0</v>
      </c>
      <c r="U2897" s="9">
        <v>0</v>
      </c>
      <c r="V2897" s="9">
        <v>0</v>
      </c>
      <c r="W2897" s="9" t="s">
        <v>20</v>
      </c>
      <c r="Y2897" s="9" t="s">
        <v>1696</v>
      </c>
      <c r="Z2897" s="9">
        <v>301</v>
      </c>
      <c r="AA2897" s="9">
        <v>444</v>
      </c>
      <c r="AB2897" s="9">
        <v>149</v>
      </c>
      <c r="AC2897" s="9" t="s">
        <v>20</v>
      </c>
      <c r="AD2897" s="9">
        <v>50</v>
      </c>
      <c r="AE2897" s="9">
        <v>-1</v>
      </c>
      <c r="AF2897" s="9" t="s">
        <v>20</v>
      </c>
      <c r="AG2897" s="9" t="s">
        <v>20</v>
      </c>
      <c r="AH2897" s="9">
        <v>0</v>
      </c>
      <c r="AI2897" s="9">
        <v>0</v>
      </c>
      <c r="AK2897" s="9">
        <v>1</v>
      </c>
      <c r="AL2897" s="9">
        <v>0</v>
      </c>
      <c r="AM2897" s="9">
        <v>1</v>
      </c>
      <c r="AN2897" s="9">
        <v>2</v>
      </c>
      <c r="AO2897" s="9">
        <v>0</v>
      </c>
      <c r="AQ2897" s="9">
        <v>1</v>
      </c>
      <c r="AR2897" s="9">
        <v>1</v>
      </c>
      <c r="AS2897" s="9">
        <v>1</v>
      </c>
      <c r="AT2897" s="9">
        <v>2</v>
      </c>
      <c r="AU2897" s="9">
        <v>0</v>
      </c>
      <c r="AV2897" s="9">
        <v>0</v>
      </c>
      <c r="AW2897" s="9" t="s">
        <v>1382</v>
      </c>
      <c r="AX2897" s="9" t="s">
        <v>1382</v>
      </c>
      <c r="BA2897" s="63" t="s">
        <v>2777</v>
      </c>
      <c r="BB2897" s="65" t="s">
        <v>1517</v>
      </c>
      <c r="BG2897" s="9"/>
      <c r="BI2897" t="s">
        <v>3146</v>
      </c>
    </row>
    <row r="2898" spans="1:61" s="44" customFormat="1" ht="15.75" thickBot="1" x14ac:dyDescent="0.3">
      <c r="A2898" s="43" t="s">
        <v>658</v>
      </c>
      <c r="B2898" s="44" t="s">
        <v>812</v>
      </c>
      <c r="C2898" s="44" t="str">
        <f>VLOOKUP(Tabelle1[[#This Row],[bank_name]],list_all_banks!$B$1:$C$691,2,FALSE)</f>
        <v>FR784608416</v>
      </c>
      <c r="D2898" s="45" t="s">
        <v>813</v>
      </c>
      <c r="E2898" s="46" t="str">
        <f t="shared" si="45"/>
        <v>31.12.2016</v>
      </c>
      <c r="F2898" s="44">
        <v>2016</v>
      </c>
      <c r="G2898" s="44">
        <v>1</v>
      </c>
      <c r="H2898" s="44">
        <v>1</v>
      </c>
      <c r="I2898" s="44" t="s">
        <v>1382</v>
      </c>
      <c r="J2898" s="44">
        <v>1</v>
      </c>
      <c r="K2898" s="44" t="s">
        <v>658</v>
      </c>
      <c r="L2898" s="44">
        <v>1</v>
      </c>
      <c r="M2898" s="44" t="s">
        <v>14</v>
      </c>
      <c r="N2898" s="44" t="s">
        <v>19</v>
      </c>
      <c r="O2898" s="45"/>
      <c r="P2898" s="44">
        <v>1</v>
      </c>
      <c r="Q2898" s="44">
        <v>0</v>
      </c>
      <c r="R2898" s="44">
        <v>1</v>
      </c>
      <c r="S2898" s="44">
        <v>0</v>
      </c>
      <c r="T2898" s="45"/>
      <c r="U2898" s="44">
        <v>0</v>
      </c>
      <c r="V2898" s="44">
        <v>0</v>
      </c>
      <c r="W2898" s="44" t="s">
        <v>20</v>
      </c>
      <c r="X2898" s="45"/>
      <c r="Y2898" s="44" t="s">
        <v>1650</v>
      </c>
      <c r="Z2898" s="44">
        <v>1069</v>
      </c>
      <c r="AA2898" s="44">
        <v>781</v>
      </c>
      <c r="AB2898" s="44">
        <v>432</v>
      </c>
      <c r="AC2898" s="44" t="s">
        <v>20</v>
      </c>
      <c r="AD2898" s="44">
        <v>43</v>
      </c>
      <c r="AE2898" s="44">
        <v>74</v>
      </c>
      <c r="AF2898" s="44" t="s">
        <v>20</v>
      </c>
      <c r="AG2898" s="44" t="s">
        <v>20</v>
      </c>
      <c r="AH2898" s="44">
        <v>0</v>
      </c>
      <c r="AI2898" s="44">
        <v>0</v>
      </c>
      <c r="AJ2898" s="45"/>
      <c r="AK2898" s="44">
        <v>1</v>
      </c>
      <c r="AL2898" s="44">
        <v>0</v>
      </c>
      <c r="AM2898" s="44">
        <v>1</v>
      </c>
      <c r="AN2898" s="44">
        <v>2</v>
      </c>
      <c r="AO2898" s="44">
        <v>0</v>
      </c>
      <c r="AP2898" s="45"/>
      <c r="AQ2898" s="44">
        <v>1</v>
      </c>
      <c r="AR2898" s="44">
        <v>1</v>
      </c>
      <c r="AS2898" s="44">
        <v>1</v>
      </c>
      <c r="AT2898" s="44">
        <v>2</v>
      </c>
      <c r="AU2898" s="44">
        <v>0</v>
      </c>
      <c r="AV2898" s="44">
        <v>0</v>
      </c>
      <c r="AW2898" s="44" t="s">
        <v>1382</v>
      </c>
      <c r="AX2898" s="44" t="s">
        <v>1382</v>
      </c>
      <c r="AY2898" s="45"/>
      <c r="AZ2898" s="46"/>
      <c r="BA2898" s="47" t="s">
        <v>2777</v>
      </c>
      <c r="BB2898" s="237" t="s">
        <v>1517</v>
      </c>
      <c r="BH2898" s="45"/>
      <c r="BI2898" t="s">
        <v>3146</v>
      </c>
    </row>
    <row r="2899" spans="1:61" x14ac:dyDescent="0.25">
      <c r="A2899" t="s">
        <v>658</v>
      </c>
      <c r="B2899" t="s">
        <v>814</v>
      </c>
      <c r="C2899" t="str">
        <f>VLOOKUP(Tabelle1[[#This Row],[bank_name]],list_all_banks!$B$1:$C$691,2,FALSE)</f>
        <v>FR855801072</v>
      </c>
      <c r="D2899" s="6" t="s">
        <v>815</v>
      </c>
      <c r="E2899" s="42" t="str">
        <f t="shared" si="45"/>
        <v>31.12.</v>
      </c>
      <c r="AM2899" s="9"/>
      <c r="AN2899" s="9"/>
      <c r="AU2899" s="9"/>
      <c r="BG2899" s="9"/>
    </row>
    <row r="2900" spans="1:61" x14ac:dyDescent="0.25">
      <c r="A2900" t="s">
        <v>658</v>
      </c>
      <c r="B2900" t="s">
        <v>816</v>
      </c>
      <c r="C2900" t="str">
        <f>VLOOKUP(Tabelle1[[#This Row],[bank_name]],list_all_banks!$B$1:$C$691,2,FALSE)</f>
        <v>FR954507976</v>
      </c>
      <c r="D2900" s="6" t="s">
        <v>817</v>
      </c>
      <c r="E2900" s="42" t="str">
        <f t="shared" si="45"/>
        <v>31.12.</v>
      </c>
      <c r="AM2900" s="9"/>
      <c r="AN2900" s="9"/>
      <c r="AU2900" s="9"/>
      <c r="BG2900" s="9"/>
    </row>
    <row r="2901" spans="1:61" x14ac:dyDescent="0.25">
      <c r="A2901" t="s">
        <v>658</v>
      </c>
      <c r="B2901" t="s">
        <v>818</v>
      </c>
      <c r="C2901" t="str">
        <f>VLOOKUP(Tabelle1[[#This Row],[bank_name]],list_all_banks!$B$1:$C$691,2,FALSE)</f>
        <v>FR954509741</v>
      </c>
      <c r="D2901" s="6" t="s">
        <v>819</v>
      </c>
      <c r="E2901" s="42" t="str">
        <f t="shared" si="45"/>
        <v>31.12.</v>
      </c>
      <c r="AM2901" s="9"/>
      <c r="AN2901" s="9"/>
      <c r="AU2901" s="9"/>
      <c r="BG2901" s="9"/>
    </row>
    <row r="2902" spans="1:61" x14ac:dyDescent="0.25">
      <c r="A2902" t="s">
        <v>820</v>
      </c>
      <c r="B2902" t="s">
        <v>821</v>
      </c>
      <c r="C2902" t="str">
        <f>VLOOKUP(Tabelle1[[#This Row],[bank_name]],list_all_banks!$B$1:$C$691,2,FALSE)</f>
        <v>GB00020537</v>
      </c>
      <c r="D2902" s="6" t="s">
        <v>822</v>
      </c>
      <c r="E2902" s="42" t="str">
        <f t="shared" si="45"/>
        <v>31.12.</v>
      </c>
      <c r="AM2902" s="9"/>
      <c r="AN2902" s="9"/>
      <c r="AU2902" s="9"/>
      <c r="BG2902" s="9"/>
    </row>
    <row r="2903" spans="1:61" s="44" customFormat="1" ht="15.75" thickBot="1" x14ac:dyDescent="0.3">
      <c r="A2903" s="44" t="s">
        <v>820</v>
      </c>
      <c r="B2903" s="44" t="s">
        <v>823</v>
      </c>
      <c r="C2903" s="44" t="str">
        <f>VLOOKUP(Tabelle1[[#This Row],[bank_name]],list_all_banks!$B$1:$C$691,2,FALSE)</f>
        <v>GB00026351</v>
      </c>
      <c r="D2903" s="45" t="s">
        <v>824</v>
      </c>
      <c r="E2903" s="46" t="str">
        <f t="shared" si="45"/>
        <v>31.12.</v>
      </c>
      <c r="O2903" s="45"/>
      <c r="T2903" s="45"/>
      <c r="X2903" s="45"/>
      <c r="AJ2903" s="45"/>
      <c r="AP2903" s="45"/>
      <c r="AY2903" s="45"/>
      <c r="AZ2903" s="46"/>
      <c r="BB2903" s="45"/>
      <c r="BH2903" s="45"/>
      <c r="BI2903" s="9"/>
    </row>
    <row r="2904" spans="1:61" x14ac:dyDescent="0.25">
      <c r="A2904" s="23" t="s">
        <v>820</v>
      </c>
      <c r="B2904" t="s">
        <v>825</v>
      </c>
      <c r="C2904" t="str">
        <f>VLOOKUP(Tabelle1[[#This Row],[bank_name]],list_all_banks!$B$1:$C$691,2,FALSE)</f>
        <v>GB00048839</v>
      </c>
      <c r="D2904" s="6" t="s">
        <v>826</v>
      </c>
      <c r="E2904" s="42" t="str">
        <f t="shared" si="45"/>
        <v>31.12.2014</v>
      </c>
      <c r="F2904" s="9">
        <v>2014</v>
      </c>
      <c r="G2904">
        <v>0</v>
      </c>
      <c r="H2904" t="s">
        <v>20</v>
      </c>
      <c r="I2904">
        <v>2</v>
      </c>
      <c r="J2904">
        <v>3</v>
      </c>
      <c r="K2904" t="s">
        <v>1366</v>
      </c>
      <c r="L2904">
        <v>0</v>
      </c>
      <c r="M2904" t="s">
        <v>1787</v>
      </c>
      <c r="N2904" t="s">
        <v>19</v>
      </c>
      <c r="P2904">
        <v>1</v>
      </c>
      <c r="Q2904">
        <v>0</v>
      </c>
      <c r="R2904">
        <v>1</v>
      </c>
      <c r="S2904">
        <v>2</v>
      </c>
      <c r="U2904">
        <v>0</v>
      </c>
      <c r="V2904">
        <v>1</v>
      </c>
      <c r="W2904" t="s">
        <v>1788</v>
      </c>
      <c r="Y2904" t="s">
        <v>820</v>
      </c>
      <c r="Z2904">
        <v>16217</v>
      </c>
      <c r="AA2904">
        <v>49793</v>
      </c>
      <c r="AB2904">
        <v>3440</v>
      </c>
      <c r="AC2904">
        <v>208</v>
      </c>
      <c r="AD2904" t="s">
        <v>20</v>
      </c>
      <c r="AE2904" t="s">
        <v>20</v>
      </c>
      <c r="AF2904" t="s">
        <v>20</v>
      </c>
      <c r="AG2904" t="s">
        <v>20</v>
      </c>
      <c r="AH2904">
        <v>1</v>
      </c>
      <c r="AI2904">
        <v>2</v>
      </c>
      <c r="AK2904">
        <v>1</v>
      </c>
      <c r="AL2904">
        <v>0</v>
      </c>
      <c r="AM2904">
        <v>3</v>
      </c>
      <c r="AN2904">
        <v>0</v>
      </c>
      <c r="AO2904">
        <v>0</v>
      </c>
      <c r="AQ2904" s="5">
        <v>0</v>
      </c>
      <c r="AR2904" s="5" t="s">
        <v>20</v>
      </c>
      <c r="AS2904" s="5" t="s">
        <v>20</v>
      </c>
      <c r="AT2904" s="5">
        <v>0</v>
      </c>
      <c r="AU2904" s="5">
        <v>0</v>
      </c>
      <c r="AV2904" s="5">
        <v>0</v>
      </c>
      <c r="AW2904" s="5" t="s">
        <v>20</v>
      </c>
      <c r="AX2904" s="5" t="s">
        <v>20</v>
      </c>
      <c r="AY2904" s="10" t="s">
        <v>1789</v>
      </c>
      <c r="BA2904" s="14" t="s">
        <v>2778</v>
      </c>
      <c r="BB2904" s="6" t="s">
        <v>1518</v>
      </c>
      <c r="BG2904" s="9"/>
      <c r="BI2904" t="s">
        <v>3146</v>
      </c>
    </row>
    <row r="2905" spans="1:61" s="9" customFormat="1" x14ac:dyDescent="0.25">
      <c r="A2905" s="51" t="s">
        <v>820</v>
      </c>
      <c r="B2905" s="9" t="s">
        <v>825</v>
      </c>
      <c r="C2905" s="9" t="str">
        <f>VLOOKUP(Tabelle1[[#This Row],[bank_name]],list_all_banks!$B$1:$C$691,2,FALSE)</f>
        <v>GB00048839</v>
      </c>
      <c r="D2905" s="6" t="s">
        <v>826</v>
      </c>
      <c r="E2905" s="42" t="str">
        <f t="shared" si="45"/>
        <v>31.12.2014</v>
      </c>
      <c r="F2905" s="9">
        <v>2014</v>
      </c>
      <c r="G2905" s="9">
        <v>0</v>
      </c>
      <c r="H2905" s="9" t="s">
        <v>20</v>
      </c>
      <c r="I2905" s="9">
        <v>2</v>
      </c>
      <c r="J2905" s="9">
        <v>3</v>
      </c>
      <c r="K2905" s="9" t="s">
        <v>1366</v>
      </c>
      <c r="L2905" s="9">
        <v>0</v>
      </c>
      <c r="M2905" s="9" t="s">
        <v>1787</v>
      </c>
      <c r="N2905" s="9" t="s">
        <v>19</v>
      </c>
      <c r="O2905" s="6"/>
      <c r="P2905" s="9">
        <v>1</v>
      </c>
      <c r="Q2905" s="9">
        <v>0</v>
      </c>
      <c r="R2905" s="9">
        <v>1</v>
      </c>
      <c r="S2905" s="9">
        <v>2</v>
      </c>
      <c r="T2905" s="6"/>
      <c r="U2905" s="9">
        <v>0</v>
      </c>
      <c r="V2905" s="9">
        <v>1</v>
      </c>
      <c r="W2905" s="9" t="s">
        <v>1788</v>
      </c>
      <c r="X2905" s="6"/>
      <c r="Y2905" s="115" t="s">
        <v>1725</v>
      </c>
      <c r="Z2905" s="9">
        <v>392</v>
      </c>
      <c r="AA2905" s="9">
        <v>5165</v>
      </c>
      <c r="AB2905" s="9">
        <v>75</v>
      </c>
      <c r="AC2905" s="9">
        <v>18</v>
      </c>
      <c r="AD2905" s="9" t="s">
        <v>20</v>
      </c>
      <c r="AE2905" s="9" t="s">
        <v>20</v>
      </c>
      <c r="AF2905" s="9" t="s">
        <v>20</v>
      </c>
      <c r="AG2905" s="9" t="s">
        <v>20</v>
      </c>
      <c r="AH2905" s="9">
        <v>1</v>
      </c>
      <c r="AI2905" s="9">
        <v>2</v>
      </c>
      <c r="AJ2905" s="6" t="s">
        <v>2819</v>
      </c>
      <c r="AK2905" s="9">
        <v>1</v>
      </c>
      <c r="AL2905" s="9">
        <v>0</v>
      </c>
      <c r="AM2905" s="9">
        <v>3</v>
      </c>
      <c r="AN2905" s="9">
        <v>0</v>
      </c>
      <c r="AO2905" s="9">
        <v>0</v>
      </c>
      <c r="AP2905" s="6"/>
      <c r="AQ2905" s="53">
        <v>0</v>
      </c>
      <c r="AR2905" s="53" t="s">
        <v>20</v>
      </c>
      <c r="AS2905" s="53" t="s">
        <v>20</v>
      </c>
      <c r="AT2905" s="53">
        <v>0</v>
      </c>
      <c r="AU2905" s="53">
        <v>0</v>
      </c>
      <c r="AV2905" s="53">
        <v>0</v>
      </c>
      <c r="AW2905" s="53" t="s">
        <v>20</v>
      </c>
      <c r="AX2905" s="53" t="s">
        <v>20</v>
      </c>
      <c r="AY2905" s="10" t="s">
        <v>1789</v>
      </c>
      <c r="AZ2905" s="42"/>
      <c r="BA2905" s="63" t="s">
        <v>2778</v>
      </c>
      <c r="BB2905" s="6" t="s">
        <v>1518</v>
      </c>
      <c r="BH2905" s="6"/>
      <c r="BI2905" t="s">
        <v>3146</v>
      </c>
    </row>
    <row r="2906" spans="1:61" s="44" customFormat="1" ht="15.75" thickBot="1" x14ac:dyDescent="0.3">
      <c r="A2906" s="23" t="s">
        <v>820</v>
      </c>
      <c r="B2906" t="s">
        <v>825</v>
      </c>
      <c r="C2906" t="str">
        <f>VLOOKUP(Tabelle1[[#This Row],[bank_name]],list_all_banks!$B$1:$C$691,2,FALSE)</f>
        <v>GB00048839</v>
      </c>
      <c r="D2906" s="6" t="s">
        <v>826</v>
      </c>
      <c r="E2906" s="42" t="str">
        <f t="shared" si="45"/>
        <v>31.12.2014</v>
      </c>
      <c r="F2906" s="9">
        <v>2014</v>
      </c>
      <c r="G2906">
        <v>0</v>
      </c>
      <c r="H2906" t="s">
        <v>20</v>
      </c>
      <c r="I2906">
        <v>2</v>
      </c>
      <c r="J2906">
        <v>3</v>
      </c>
      <c r="K2906" t="s">
        <v>1366</v>
      </c>
      <c r="L2906">
        <v>0</v>
      </c>
      <c r="M2906" t="s">
        <v>1787</v>
      </c>
      <c r="N2906" t="s">
        <v>19</v>
      </c>
      <c r="O2906" s="6"/>
      <c r="P2906">
        <v>1</v>
      </c>
      <c r="Q2906">
        <v>0</v>
      </c>
      <c r="R2906">
        <v>1</v>
      </c>
      <c r="S2906">
        <v>2</v>
      </c>
      <c r="T2906" s="6"/>
      <c r="U2906">
        <v>0</v>
      </c>
      <c r="V2906">
        <v>1</v>
      </c>
      <c r="W2906" t="s">
        <v>1788</v>
      </c>
      <c r="X2906" s="6"/>
      <c r="Y2906" t="s">
        <v>1710</v>
      </c>
      <c r="Z2906">
        <v>2886</v>
      </c>
      <c r="AA2906">
        <v>31873</v>
      </c>
      <c r="AB2906">
        <v>845</v>
      </c>
      <c r="AC2906">
        <v>242</v>
      </c>
      <c r="AD2906" t="s">
        <v>20</v>
      </c>
      <c r="AE2906" t="s">
        <v>20</v>
      </c>
      <c r="AF2906" t="s">
        <v>20</v>
      </c>
      <c r="AG2906" t="s">
        <v>20</v>
      </c>
      <c r="AH2906">
        <v>0</v>
      </c>
      <c r="AI2906">
        <v>2</v>
      </c>
      <c r="AJ2906" s="6"/>
      <c r="AK2906">
        <v>1</v>
      </c>
      <c r="AL2906">
        <v>0</v>
      </c>
      <c r="AM2906">
        <v>3</v>
      </c>
      <c r="AN2906">
        <v>0</v>
      </c>
      <c r="AO2906">
        <v>0</v>
      </c>
      <c r="AP2906" s="6"/>
      <c r="AQ2906" s="5">
        <v>0</v>
      </c>
      <c r="AR2906" s="5" t="s">
        <v>20</v>
      </c>
      <c r="AS2906" s="5" t="s">
        <v>20</v>
      </c>
      <c r="AT2906" s="5">
        <v>0</v>
      </c>
      <c r="AU2906" s="5">
        <v>0</v>
      </c>
      <c r="AV2906" s="5">
        <v>0</v>
      </c>
      <c r="AW2906" s="5" t="s">
        <v>20</v>
      </c>
      <c r="AX2906" s="5" t="s">
        <v>20</v>
      </c>
      <c r="AY2906" s="10" t="s">
        <v>1789</v>
      </c>
      <c r="AZ2906" s="42"/>
      <c r="BA2906" s="14" t="s">
        <v>2778</v>
      </c>
      <c r="BB2906" s="6" t="s">
        <v>1518</v>
      </c>
      <c r="BH2906" s="45"/>
      <c r="BI2906" t="s">
        <v>3146</v>
      </c>
    </row>
    <row r="2907" spans="1:61" x14ac:dyDescent="0.25">
      <c r="A2907" s="51" t="s">
        <v>820</v>
      </c>
      <c r="B2907" s="9" t="s">
        <v>825</v>
      </c>
      <c r="C2907" s="9" t="str">
        <f>VLOOKUP(Tabelle1[[#This Row],[bank_name]],list_all_banks!$B$1:$C$691,2,FALSE)</f>
        <v>GB00048839</v>
      </c>
      <c r="D2907" s="6" t="s">
        <v>826</v>
      </c>
      <c r="E2907" s="42" t="str">
        <f t="shared" si="45"/>
        <v>31.12.2014</v>
      </c>
      <c r="F2907" s="9">
        <v>2014</v>
      </c>
      <c r="G2907" s="9">
        <v>0</v>
      </c>
      <c r="H2907" s="9" t="s">
        <v>20</v>
      </c>
      <c r="I2907" s="9">
        <v>2</v>
      </c>
      <c r="J2907" s="9">
        <v>3</v>
      </c>
      <c r="K2907" s="9" t="s">
        <v>1366</v>
      </c>
      <c r="L2907" s="9">
        <v>0</v>
      </c>
      <c r="M2907" s="9" t="s">
        <v>1787</v>
      </c>
      <c r="N2907" s="9" t="s">
        <v>19</v>
      </c>
      <c r="P2907" s="9">
        <v>1</v>
      </c>
      <c r="Q2907" s="9">
        <v>0</v>
      </c>
      <c r="R2907" s="9">
        <v>1</v>
      </c>
      <c r="S2907" s="9">
        <v>2</v>
      </c>
      <c r="U2907" s="9">
        <v>0</v>
      </c>
      <c r="V2907" s="9">
        <v>1</v>
      </c>
      <c r="W2907" s="9" t="s">
        <v>1788</v>
      </c>
      <c r="Y2907" s="9" t="s">
        <v>1659</v>
      </c>
      <c r="Z2907" s="9">
        <v>700</v>
      </c>
      <c r="AA2907" s="9">
        <v>3477</v>
      </c>
      <c r="AB2907" s="9">
        <v>54</v>
      </c>
      <c r="AC2907" s="9">
        <v>6</v>
      </c>
      <c r="AD2907" s="9" t="s">
        <v>20</v>
      </c>
      <c r="AE2907" s="9" t="s">
        <v>20</v>
      </c>
      <c r="AF2907" s="9" t="s">
        <v>20</v>
      </c>
      <c r="AG2907" s="9" t="s">
        <v>20</v>
      </c>
      <c r="AH2907" s="9">
        <v>0</v>
      </c>
      <c r="AI2907" s="9">
        <v>2</v>
      </c>
      <c r="AK2907" s="9">
        <v>1</v>
      </c>
      <c r="AL2907" s="9">
        <v>0</v>
      </c>
      <c r="AM2907" s="9">
        <v>3</v>
      </c>
      <c r="AN2907" s="9">
        <v>0</v>
      </c>
      <c r="AO2907" s="9">
        <v>0</v>
      </c>
      <c r="AQ2907" s="53">
        <v>0</v>
      </c>
      <c r="AR2907" s="53" t="s">
        <v>20</v>
      </c>
      <c r="AS2907" s="53" t="s">
        <v>20</v>
      </c>
      <c r="AT2907" s="53">
        <v>0</v>
      </c>
      <c r="AU2907" s="53">
        <v>0</v>
      </c>
      <c r="AV2907" s="53">
        <v>0</v>
      </c>
      <c r="AW2907" s="53" t="s">
        <v>20</v>
      </c>
      <c r="AX2907" s="53" t="s">
        <v>20</v>
      </c>
      <c r="AY2907" s="10" t="s">
        <v>1789</v>
      </c>
      <c r="BA2907" s="63" t="s">
        <v>2778</v>
      </c>
      <c r="BB2907" s="6" t="s">
        <v>1518</v>
      </c>
      <c r="BG2907" s="9"/>
      <c r="BI2907" t="s">
        <v>3146</v>
      </c>
    </row>
    <row r="2908" spans="1:61" x14ac:dyDescent="0.25">
      <c r="A2908" s="51" t="s">
        <v>820</v>
      </c>
      <c r="B2908" s="9" t="s">
        <v>825</v>
      </c>
      <c r="C2908" s="9" t="str">
        <f>VLOOKUP(Tabelle1[[#This Row],[bank_name]],list_all_banks!$B$1:$C$691,2,FALSE)</f>
        <v>GB00048839</v>
      </c>
      <c r="D2908" s="6" t="s">
        <v>826</v>
      </c>
      <c r="E2908" s="42" t="str">
        <f t="shared" si="45"/>
        <v>31.12.2014</v>
      </c>
      <c r="F2908" s="9">
        <v>2014</v>
      </c>
      <c r="G2908" s="9">
        <v>0</v>
      </c>
      <c r="H2908" s="9" t="s">
        <v>20</v>
      </c>
      <c r="I2908" s="9">
        <v>2</v>
      </c>
      <c r="J2908" s="9">
        <v>3</v>
      </c>
      <c r="K2908" s="9" t="s">
        <v>1366</v>
      </c>
      <c r="L2908" s="9">
        <v>0</v>
      </c>
      <c r="M2908" s="9" t="s">
        <v>1787</v>
      </c>
      <c r="N2908" s="9" t="s">
        <v>19</v>
      </c>
      <c r="P2908" s="9">
        <v>1</v>
      </c>
      <c r="Q2908" s="9">
        <v>0</v>
      </c>
      <c r="R2908" s="9">
        <v>1</v>
      </c>
      <c r="S2908" s="9">
        <v>2</v>
      </c>
      <c r="U2908" s="9">
        <v>0</v>
      </c>
      <c r="V2908" s="9">
        <v>1</v>
      </c>
      <c r="W2908" s="9" t="s">
        <v>1788</v>
      </c>
      <c r="Y2908" s="9" t="s">
        <v>1170</v>
      </c>
      <c r="Z2908" s="9">
        <v>609</v>
      </c>
      <c r="AA2908" s="9">
        <v>30</v>
      </c>
      <c r="AB2908" s="9">
        <v>593</v>
      </c>
      <c r="AC2908" s="9">
        <v>3</v>
      </c>
      <c r="AD2908" s="9" t="s">
        <v>20</v>
      </c>
      <c r="AE2908" s="9" t="s">
        <v>20</v>
      </c>
      <c r="AF2908" s="9" t="s">
        <v>20</v>
      </c>
      <c r="AG2908" s="9" t="s">
        <v>20</v>
      </c>
      <c r="AH2908" s="9">
        <v>0</v>
      </c>
      <c r="AI2908" s="9">
        <v>2</v>
      </c>
      <c r="AK2908" s="9">
        <v>1</v>
      </c>
      <c r="AL2908" s="9">
        <v>0</v>
      </c>
      <c r="AM2908" s="9">
        <v>3</v>
      </c>
      <c r="AN2908" s="9">
        <v>0</v>
      </c>
      <c r="AO2908" s="9">
        <v>0</v>
      </c>
      <c r="AQ2908" s="53">
        <v>0</v>
      </c>
      <c r="AR2908" s="53" t="s">
        <v>20</v>
      </c>
      <c r="AS2908" s="53" t="s">
        <v>20</v>
      </c>
      <c r="AT2908" s="53">
        <v>0</v>
      </c>
      <c r="AU2908" s="53">
        <v>0</v>
      </c>
      <c r="AV2908" s="53">
        <v>0</v>
      </c>
      <c r="AW2908" s="53" t="s">
        <v>20</v>
      </c>
      <c r="AX2908" s="53" t="s">
        <v>20</v>
      </c>
      <c r="AY2908" s="10" t="s">
        <v>1789</v>
      </c>
      <c r="BA2908" s="63" t="s">
        <v>2778</v>
      </c>
      <c r="BB2908" s="6" t="s">
        <v>1518</v>
      </c>
      <c r="BG2908" s="9"/>
      <c r="BI2908" t="s">
        <v>3146</v>
      </c>
    </row>
    <row r="2909" spans="1:61" x14ac:dyDescent="0.25">
      <c r="A2909" s="23" t="s">
        <v>820</v>
      </c>
      <c r="B2909" t="s">
        <v>825</v>
      </c>
      <c r="C2909" t="str">
        <f>VLOOKUP(Tabelle1[[#This Row],[bank_name]],list_all_banks!$B$1:$C$691,2,FALSE)</f>
        <v>GB00048839</v>
      </c>
      <c r="D2909" s="6" t="s">
        <v>826</v>
      </c>
      <c r="E2909" s="42" t="str">
        <f t="shared" si="45"/>
        <v>31.12.2014</v>
      </c>
      <c r="F2909" s="9">
        <v>2014</v>
      </c>
      <c r="G2909">
        <v>0</v>
      </c>
      <c r="H2909" t="s">
        <v>20</v>
      </c>
      <c r="I2909">
        <v>2</v>
      </c>
      <c r="J2909">
        <v>3</v>
      </c>
      <c r="K2909" t="s">
        <v>1366</v>
      </c>
      <c r="L2909">
        <v>0</v>
      </c>
      <c r="M2909" t="s">
        <v>1787</v>
      </c>
      <c r="N2909" t="s">
        <v>19</v>
      </c>
      <c r="P2909">
        <v>1</v>
      </c>
      <c r="Q2909">
        <v>0</v>
      </c>
      <c r="R2909">
        <v>1</v>
      </c>
      <c r="S2909">
        <v>2</v>
      </c>
      <c r="U2909">
        <v>0</v>
      </c>
      <c r="V2909">
        <v>1</v>
      </c>
      <c r="W2909" t="s">
        <v>1788</v>
      </c>
      <c r="Y2909" t="s">
        <v>493</v>
      </c>
      <c r="Z2909">
        <v>457</v>
      </c>
      <c r="AA2909">
        <v>2944</v>
      </c>
      <c r="AB2909">
        <v>-745</v>
      </c>
      <c r="AC2909" t="s">
        <v>20</v>
      </c>
      <c r="AD2909" t="s">
        <v>20</v>
      </c>
      <c r="AE2909" t="s">
        <v>20</v>
      </c>
      <c r="AF2909" t="s">
        <v>20</v>
      </c>
      <c r="AG2909" t="s">
        <v>20</v>
      </c>
      <c r="AH2909">
        <v>0</v>
      </c>
      <c r="AI2909">
        <v>2</v>
      </c>
      <c r="AK2909">
        <v>1</v>
      </c>
      <c r="AL2909">
        <v>0</v>
      </c>
      <c r="AM2909">
        <v>3</v>
      </c>
      <c r="AN2909">
        <v>0</v>
      </c>
      <c r="AO2909">
        <v>0</v>
      </c>
      <c r="AQ2909" s="5">
        <v>0</v>
      </c>
      <c r="AR2909" s="5" t="s">
        <v>20</v>
      </c>
      <c r="AS2909" s="5" t="s">
        <v>20</v>
      </c>
      <c r="AT2909" s="5">
        <v>0</v>
      </c>
      <c r="AU2909" s="5">
        <v>0</v>
      </c>
      <c r="AV2909" s="5">
        <v>0</v>
      </c>
      <c r="AW2909" s="5" t="s">
        <v>20</v>
      </c>
      <c r="AX2909" s="5" t="s">
        <v>20</v>
      </c>
      <c r="AY2909" s="10" t="s">
        <v>1789</v>
      </c>
      <c r="BA2909" s="14" t="s">
        <v>2778</v>
      </c>
      <c r="BB2909" s="6" t="s">
        <v>1518</v>
      </c>
      <c r="BG2909" s="9"/>
      <c r="BI2909" t="s">
        <v>3146</v>
      </c>
    </row>
    <row r="2910" spans="1:61" x14ac:dyDescent="0.25">
      <c r="A2910" s="23" t="s">
        <v>820</v>
      </c>
      <c r="B2910" t="s">
        <v>825</v>
      </c>
      <c r="C2910" t="str">
        <f>VLOOKUP(Tabelle1[[#This Row],[bank_name]],list_all_banks!$B$1:$C$691,2,FALSE)</f>
        <v>GB00048839</v>
      </c>
      <c r="D2910" s="6" t="s">
        <v>826</v>
      </c>
      <c r="E2910" s="42" t="str">
        <f t="shared" si="45"/>
        <v>31.12.2014</v>
      </c>
      <c r="F2910" s="9">
        <v>2014</v>
      </c>
      <c r="G2910">
        <v>0</v>
      </c>
      <c r="H2910" t="s">
        <v>20</v>
      </c>
      <c r="I2910">
        <v>2</v>
      </c>
      <c r="J2910">
        <v>3</v>
      </c>
      <c r="K2910" t="s">
        <v>1366</v>
      </c>
      <c r="L2910">
        <v>0</v>
      </c>
      <c r="M2910" t="s">
        <v>1787</v>
      </c>
      <c r="N2910" t="s">
        <v>19</v>
      </c>
      <c r="P2910">
        <v>1</v>
      </c>
      <c r="Q2910">
        <v>0</v>
      </c>
      <c r="R2910">
        <v>1</v>
      </c>
      <c r="S2910">
        <v>2</v>
      </c>
      <c r="U2910">
        <v>0</v>
      </c>
      <c r="V2910">
        <v>1</v>
      </c>
      <c r="W2910" t="s">
        <v>1788</v>
      </c>
      <c r="Y2910" t="s">
        <v>1</v>
      </c>
      <c r="Z2910">
        <v>352</v>
      </c>
      <c r="AA2910">
        <v>730</v>
      </c>
      <c r="AB2910">
        <v>69</v>
      </c>
      <c r="AC2910">
        <v>-48</v>
      </c>
      <c r="AD2910" t="s">
        <v>20</v>
      </c>
      <c r="AE2910" t="s">
        <v>20</v>
      </c>
      <c r="AF2910" t="s">
        <v>20</v>
      </c>
      <c r="AG2910" t="s">
        <v>20</v>
      </c>
      <c r="AH2910">
        <v>0</v>
      </c>
      <c r="AI2910">
        <v>2</v>
      </c>
      <c r="AK2910">
        <v>1</v>
      </c>
      <c r="AL2910">
        <v>0</v>
      </c>
      <c r="AM2910">
        <v>3</v>
      </c>
      <c r="AN2910">
        <v>0</v>
      </c>
      <c r="AO2910">
        <v>0</v>
      </c>
      <c r="AQ2910" s="5">
        <v>0</v>
      </c>
      <c r="AR2910" s="5" t="s">
        <v>20</v>
      </c>
      <c r="AS2910" s="5" t="s">
        <v>20</v>
      </c>
      <c r="AT2910" s="5">
        <v>0</v>
      </c>
      <c r="AU2910" s="5">
        <v>0</v>
      </c>
      <c r="AV2910" s="5">
        <v>0</v>
      </c>
      <c r="AW2910" s="5" t="s">
        <v>20</v>
      </c>
      <c r="AX2910" s="5" t="s">
        <v>20</v>
      </c>
      <c r="AY2910" s="10" t="s">
        <v>1789</v>
      </c>
      <c r="BA2910" s="14" t="s">
        <v>2778</v>
      </c>
      <c r="BB2910" s="6" t="s">
        <v>1518</v>
      </c>
      <c r="BG2910" s="9"/>
      <c r="BI2910" t="s">
        <v>3146</v>
      </c>
    </row>
    <row r="2911" spans="1:61" s="9" customFormat="1" x14ac:dyDescent="0.25">
      <c r="A2911" s="23" t="s">
        <v>820</v>
      </c>
      <c r="B2911" t="s">
        <v>825</v>
      </c>
      <c r="C2911" t="str">
        <f>VLOOKUP(Tabelle1[[#This Row],[bank_name]],list_all_banks!$B$1:$C$691,2,FALSE)</f>
        <v>GB00048839</v>
      </c>
      <c r="D2911" s="6" t="s">
        <v>826</v>
      </c>
      <c r="E2911" s="42" t="str">
        <f t="shared" si="45"/>
        <v>31.12.2014</v>
      </c>
      <c r="F2911" s="9">
        <v>2014</v>
      </c>
      <c r="G2911">
        <v>0</v>
      </c>
      <c r="H2911" t="s">
        <v>20</v>
      </c>
      <c r="I2911">
        <v>2</v>
      </c>
      <c r="J2911">
        <v>3</v>
      </c>
      <c r="K2911" t="s">
        <v>1366</v>
      </c>
      <c r="L2911">
        <v>0</v>
      </c>
      <c r="M2911" t="s">
        <v>1787</v>
      </c>
      <c r="N2911" t="s">
        <v>19</v>
      </c>
      <c r="O2911" s="6"/>
      <c r="P2911">
        <v>1</v>
      </c>
      <c r="Q2911">
        <v>0</v>
      </c>
      <c r="R2911">
        <v>1</v>
      </c>
      <c r="S2911">
        <v>2</v>
      </c>
      <c r="T2911" s="6"/>
      <c r="U2911">
        <v>0</v>
      </c>
      <c r="V2911">
        <v>1</v>
      </c>
      <c r="W2911" t="s">
        <v>1788</v>
      </c>
      <c r="X2911" s="6"/>
      <c r="Y2911" t="s">
        <v>1681</v>
      </c>
      <c r="Z2911">
        <v>347</v>
      </c>
      <c r="AA2911">
        <v>275</v>
      </c>
      <c r="AB2911">
        <v>234</v>
      </c>
      <c r="AC2911">
        <v>7</v>
      </c>
      <c r="AD2911" t="s">
        <v>20</v>
      </c>
      <c r="AE2911" t="s">
        <v>20</v>
      </c>
      <c r="AF2911" t="s">
        <v>20</v>
      </c>
      <c r="AG2911" t="s">
        <v>20</v>
      </c>
      <c r="AH2911">
        <v>0</v>
      </c>
      <c r="AI2911">
        <v>2</v>
      </c>
      <c r="AJ2911" s="6"/>
      <c r="AK2911">
        <v>1</v>
      </c>
      <c r="AL2911">
        <v>0</v>
      </c>
      <c r="AM2911">
        <v>3</v>
      </c>
      <c r="AN2911">
        <v>0</v>
      </c>
      <c r="AO2911">
        <v>0</v>
      </c>
      <c r="AP2911" s="6"/>
      <c r="AQ2911" s="5">
        <v>0</v>
      </c>
      <c r="AR2911" s="5" t="s">
        <v>20</v>
      </c>
      <c r="AS2911" s="5" t="s">
        <v>20</v>
      </c>
      <c r="AT2911" s="5">
        <v>0</v>
      </c>
      <c r="AU2911" s="5">
        <v>0</v>
      </c>
      <c r="AV2911" s="5">
        <v>0</v>
      </c>
      <c r="AW2911" s="5" t="s">
        <v>20</v>
      </c>
      <c r="AX2911" s="5" t="s">
        <v>20</v>
      </c>
      <c r="AY2911" s="10" t="s">
        <v>1789</v>
      </c>
      <c r="AZ2911" s="42"/>
      <c r="BA2911" s="14" t="s">
        <v>2778</v>
      </c>
      <c r="BB2911" s="6" t="s">
        <v>1518</v>
      </c>
      <c r="BH2911" s="6"/>
      <c r="BI2911" t="s">
        <v>3146</v>
      </c>
    </row>
    <row r="2912" spans="1:61" x14ac:dyDescent="0.25">
      <c r="A2912" s="51" t="s">
        <v>820</v>
      </c>
      <c r="B2912" s="9" t="s">
        <v>825</v>
      </c>
      <c r="C2912" s="9" t="str">
        <f>VLOOKUP(Tabelle1[[#This Row],[bank_name]],list_all_banks!$B$1:$C$691,2,FALSE)</f>
        <v>GB00048839</v>
      </c>
      <c r="D2912" s="6" t="s">
        <v>826</v>
      </c>
      <c r="E2912" s="42" t="str">
        <f t="shared" si="45"/>
        <v>31.12.2014</v>
      </c>
      <c r="F2912" s="9">
        <v>2014</v>
      </c>
      <c r="G2912" s="9">
        <v>0</v>
      </c>
      <c r="H2912" s="9" t="s">
        <v>20</v>
      </c>
      <c r="I2912" s="9">
        <v>2</v>
      </c>
      <c r="J2912" s="9">
        <v>3</v>
      </c>
      <c r="K2912" s="9" t="s">
        <v>1366</v>
      </c>
      <c r="L2912" s="9">
        <v>0</v>
      </c>
      <c r="M2912" s="9" t="s">
        <v>1787</v>
      </c>
      <c r="N2912" s="9" t="s">
        <v>19</v>
      </c>
      <c r="P2912" s="9">
        <v>1</v>
      </c>
      <c r="Q2912" s="9">
        <v>0</v>
      </c>
      <c r="R2912" s="9">
        <v>1</v>
      </c>
      <c r="S2912" s="9">
        <v>2</v>
      </c>
      <c r="U2912" s="9">
        <v>0</v>
      </c>
      <c r="V2912" s="9">
        <v>1</v>
      </c>
      <c r="W2912" s="9" t="s">
        <v>1788</v>
      </c>
      <c r="Y2912" s="9" t="s">
        <v>1657</v>
      </c>
      <c r="Z2912" s="9">
        <v>295</v>
      </c>
      <c r="AA2912" s="9">
        <v>803</v>
      </c>
      <c r="AB2912" s="9">
        <v>-46</v>
      </c>
      <c r="AC2912" s="9" t="s">
        <v>20</v>
      </c>
      <c r="AD2912" s="9" t="s">
        <v>20</v>
      </c>
      <c r="AE2912" s="9" t="s">
        <v>20</v>
      </c>
      <c r="AF2912" s="9" t="s">
        <v>20</v>
      </c>
      <c r="AG2912" s="9" t="s">
        <v>20</v>
      </c>
      <c r="AH2912" s="9">
        <v>0</v>
      </c>
      <c r="AI2912" s="9">
        <v>2</v>
      </c>
      <c r="AK2912" s="9">
        <v>1</v>
      </c>
      <c r="AL2912" s="9">
        <v>0</v>
      </c>
      <c r="AM2912" s="9">
        <v>3</v>
      </c>
      <c r="AN2912" s="9">
        <v>0</v>
      </c>
      <c r="AO2912" s="9">
        <v>0</v>
      </c>
      <c r="AQ2912" s="53">
        <v>0</v>
      </c>
      <c r="AR2912" s="53" t="s">
        <v>20</v>
      </c>
      <c r="AS2912" s="53" t="s">
        <v>20</v>
      </c>
      <c r="AT2912" s="53">
        <v>0</v>
      </c>
      <c r="AU2912" s="53">
        <v>0</v>
      </c>
      <c r="AV2912" s="53">
        <v>0</v>
      </c>
      <c r="AW2912" s="53" t="s">
        <v>20</v>
      </c>
      <c r="AX2912" s="53" t="s">
        <v>20</v>
      </c>
      <c r="AY2912" s="10" t="s">
        <v>1789</v>
      </c>
      <c r="BA2912" s="63" t="s">
        <v>2778</v>
      </c>
      <c r="BB2912" s="6" t="s">
        <v>1518</v>
      </c>
      <c r="BG2912" s="9"/>
      <c r="BI2912" t="s">
        <v>3146</v>
      </c>
    </row>
    <row r="2913" spans="1:61" s="44" customFormat="1" ht="15.75" thickBot="1" x14ac:dyDescent="0.3">
      <c r="A2913" s="23" t="s">
        <v>820</v>
      </c>
      <c r="B2913" t="s">
        <v>825</v>
      </c>
      <c r="C2913" t="str">
        <f>VLOOKUP(Tabelle1[[#This Row],[bank_name]],list_all_banks!$B$1:$C$691,2,FALSE)</f>
        <v>GB00048839</v>
      </c>
      <c r="D2913" s="6" t="s">
        <v>826</v>
      </c>
      <c r="E2913" s="42" t="str">
        <f t="shared" si="45"/>
        <v>31.12.2014</v>
      </c>
      <c r="F2913" s="9">
        <v>2014</v>
      </c>
      <c r="G2913">
        <v>0</v>
      </c>
      <c r="H2913" t="s">
        <v>20</v>
      </c>
      <c r="I2913">
        <v>2</v>
      </c>
      <c r="J2913">
        <v>3</v>
      </c>
      <c r="K2913" t="s">
        <v>1366</v>
      </c>
      <c r="L2913">
        <v>0</v>
      </c>
      <c r="M2913" t="s">
        <v>1787</v>
      </c>
      <c r="N2913" t="s">
        <v>19</v>
      </c>
      <c r="O2913" s="6"/>
      <c r="P2913">
        <v>1</v>
      </c>
      <c r="Q2913">
        <v>0</v>
      </c>
      <c r="R2913">
        <v>1</v>
      </c>
      <c r="S2913">
        <v>2</v>
      </c>
      <c r="T2913" s="6"/>
      <c r="U2913">
        <v>0</v>
      </c>
      <c r="V2913">
        <v>1</v>
      </c>
      <c r="W2913" t="s">
        <v>1788</v>
      </c>
      <c r="X2913" s="6"/>
      <c r="Y2913" t="s">
        <v>658</v>
      </c>
      <c r="Z2913">
        <v>280</v>
      </c>
      <c r="AA2913">
        <v>1341</v>
      </c>
      <c r="AB2913">
        <v>-10</v>
      </c>
      <c r="AC2913">
        <v>-5</v>
      </c>
      <c r="AD2913" t="s">
        <v>20</v>
      </c>
      <c r="AE2913" t="s">
        <v>20</v>
      </c>
      <c r="AF2913" t="s">
        <v>20</v>
      </c>
      <c r="AG2913" t="s">
        <v>20</v>
      </c>
      <c r="AH2913">
        <v>0</v>
      </c>
      <c r="AI2913">
        <v>2</v>
      </c>
      <c r="AJ2913" s="6"/>
      <c r="AK2913">
        <v>1</v>
      </c>
      <c r="AL2913">
        <v>0</v>
      </c>
      <c r="AM2913">
        <v>3</v>
      </c>
      <c r="AN2913">
        <v>0</v>
      </c>
      <c r="AO2913">
        <v>0</v>
      </c>
      <c r="AP2913" s="6"/>
      <c r="AQ2913" s="5">
        <v>0</v>
      </c>
      <c r="AR2913" s="5" t="s">
        <v>20</v>
      </c>
      <c r="AS2913" s="5" t="s">
        <v>20</v>
      </c>
      <c r="AT2913" s="5">
        <v>0</v>
      </c>
      <c r="AU2913" s="5">
        <v>0</v>
      </c>
      <c r="AV2913" s="5">
        <v>0</v>
      </c>
      <c r="AW2913" s="5" t="s">
        <v>20</v>
      </c>
      <c r="AX2913" s="5" t="s">
        <v>20</v>
      </c>
      <c r="AY2913" s="10" t="s">
        <v>1789</v>
      </c>
      <c r="AZ2913" s="42"/>
      <c r="BA2913" s="14" t="s">
        <v>2778</v>
      </c>
      <c r="BB2913" s="6" t="s">
        <v>1518</v>
      </c>
      <c r="BH2913" s="45"/>
      <c r="BI2913" t="s">
        <v>3146</v>
      </c>
    </row>
    <row r="2914" spans="1:61" x14ac:dyDescent="0.25">
      <c r="A2914" s="23" t="s">
        <v>820</v>
      </c>
      <c r="B2914" t="s">
        <v>825</v>
      </c>
      <c r="C2914" t="str">
        <f>VLOOKUP(Tabelle1[[#This Row],[bank_name]],list_all_banks!$B$1:$C$691,2,FALSE)</f>
        <v>GB00048839</v>
      </c>
      <c r="D2914" s="6" t="s">
        <v>826</v>
      </c>
      <c r="E2914" s="42" t="str">
        <f t="shared" si="45"/>
        <v>31.12.2014</v>
      </c>
      <c r="F2914" s="9">
        <v>2014</v>
      </c>
      <c r="G2914">
        <v>0</v>
      </c>
      <c r="H2914" t="s">
        <v>20</v>
      </c>
      <c r="I2914">
        <v>2</v>
      </c>
      <c r="J2914">
        <v>3</v>
      </c>
      <c r="K2914" t="s">
        <v>1366</v>
      </c>
      <c r="L2914">
        <v>0</v>
      </c>
      <c r="M2914" t="s">
        <v>1787</v>
      </c>
      <c r="N2914" t="s">
        <v>19</v>
      </c>
      <c r="P2914">
        <v>1</v>
      </c>
      <c r="Q2914">
        <v>0</v>
      </c>
      <c r="R2914">
        <v>1</v>
      </c>
      <c r="S2914">
        <v>2</v>
      </c>
      <c r="U2914">
        <v>0</v>
      </c>
      <c r="V2914">
        <v>1</v>
      </c>
      <c r="W2914" t="s">
        <v>1788</v>
      </c>
      <c r="Y2914" t="s">
        <v>1289</v>
      </c>
      <c r="Z2914">
        <v>265</v>
      </c>
      <c r="AA2914">
        <v>1479</v>
      </c>
      <c r="AB2914">
        <v>-83</v>
      </c>
      <c r="AC2914">
        <v>5</v>
      </c>
      <c r="AD2914" t="s">
        <v>20</v>
      </c>
      <c r="AE2914" t="s">
        <v>20</v>
      </c>
      <c r="AF2914" t="s">
        <v>20</v>
      </c>
      <c r="AG2914" t="s">
        <v>20</v>
      </c>
      <c r="AH2914">
        <v>0</v>
      </c>
      <c r="AI2914">
        <v>2</v>
      </c>
      <c r="AK2914">
        <v>1</v>
      </c>
      <c r="AL2914">
        <v>0</v>
      </c>
      <c r="AM2914">
        <v>3</v>
      </c>
      <c r="AN2914">
        <v>0</v>
      </c>
      <c r="AO2914">
        <v>0</v>
      </c>
      <c r="AQ2914" s="5">
        <v>0</v>
      </c>
      <c r="AR2914" s="5" t="s">
        <v>20</v>
      </c>
      <c r="AS2914" s="5" t="s">
        <v>20</v>
      </c>
      <c r="AT2914" s="5">
        <v>0</v>
      </c>
      <c r="AU2914" s="5">
        <v>0</v>
      </c>
      <c r="AV2914" s="5">
        <v>0</v>
      </c>
      <c r="AW2914" s="5" t="s">
        <v>20</v>
      </c>
      <c r="AX2914" s="5" t="s">
        <v>20</v>
      </c>
      <c r="AY2914" s="10" t="s">
        <v>1789</v>
      </c>
      <c r="BA2914" s="14" t="s">
        <v>2778</v>
      </c>
      <c r="BB2914" s="6" t="s">
        <v>1518</v>
      </c>
      <c r="BG2914" s="9"/>
      <c r="BI2914" t="s">
        <v>3146</v>
      </c>
    </row>
    <row r="2915" spans="1:61" s="9" customFormat="1" x14ac:dyDescent="0.25">
      <c r="A2915" s="23" t="s">
        <v>820</v>
      </c>
      <c r="B2915" t="s">
        <v>825</v>
      </c>
      <c r="C2915" t="str">
        <f>VLOOKUP(Tabelle1[[#This Row],[bank_name]],list_all_banks!$B$1:$C$691,2,FALSE)</f>
        <v>GB00048839</v>
      </c>
      <c r="D2915" s="6" t="s">
        <v>826</v>
      </c>
      <c r="E2915" s="42" t="str">
        <f t="shared" si="45"/>
        <v>31.12.2014</v>
      </c>
      <c r="F2915" s="9">
        <v>2014</v>
      </c>
      <c r="G2915">
        <v>0</v>
      </c>
      <c r="H2915" t="s">
        <v>20</v>
      </c>
      <c r="I2915">
        <v>2</v>
      </c>
      <c r="J2915">
        <v>3</v>
      </c>
      <c r="K2915" t="s">
        <v>1366</v>
      </c>
      <c r="L2915">
        <v>0</v>
      </c>
      <c r="M2915" t="s">
        <v>1787</v>
      </c>
      <c r="N2915" t="s">
        <v>19</v>
      </c>
      <c r="O2915" s="6"/>
      <c r="P2915">
        <v>1</v>
      </c>
      <c r="Q2915">
        <v>0</v>
      </c>
      <c r="R2915">
        <v>1</v>
      </c>
      <c r="S2915">
        <v>2</v>
      </c>
      <c r="T2915" s="6"/>
      <c r="U2915">
        <v>0</v>
      </c>
      <c r="V2915">
        <v>1</v>
      </c>
      <c r="W2915" t="s">
        <v>1788</v>
      </c>
      <c r="X2915" s="6"/>
      <c r="Y2915" t="s">
        <v>1662</v>
      </c>
      <c r="Z2915">
        <v>257</v>
      </c>
      <c r="AA2915">
        <v>12765</v>
      </c>
      <c r="AB2915">
        <v>116</v>
      </c>
      <c r="AC2915">
        <v>31</v>
      </c>
      <c r="AD2915" t="s">
        <v>20</v>
      </c>
      <c r="AE2915" t="s">
        <v>20</v>
      </c>
      <c r="AF2915" t="s">
        <v>20</v>
      </c>
      <c r="AG2915" t="s">
        <v>20</v>
      </c>
      <c r="AH2915">
        <v>0</v>
      </c>
      <c r="AI2915">
        <v>2</v>
      </c>
      <c r="AJ2915" s="6"/>
      <c r="AK2915">
        <v>1</v>
      </c>
      <c r="AL2915">
        <v>0</v>
      </c>
      <c r="AM2915">
        <v>3</v>
      </c>
      <c r="AN2915">
        <v>0</v>
      </c>
      <c r="AO2915">
        <v>0</v>
      </c>
      <c r="AP2915" s="6"/>
      <c r="AQ2915" s="5">
        <v>0</v>
      </c>
      <c r="AR2915" s="5" t="s">
        <v>20</v>
      </c>
      <c r="AS2915" s="5" t="s">
        <v>20</v>
      </c>
      <c r="AT2915" s="5">
        <v>0</v>
      </c>
      <c r="AU2915" s="5">
        <v>0</v>
      </c>
      <c r="AV2915" s="5">
        <v>0</v>
      </c>
      <c r="AW2915" s="5" t="s">
        <v>20</v>
      </c>
      <c r="AX2915" s="5" t="s">
        <v>20</v>
      </c>
      <c r="AY2915" s="10" t="s">
        <v>1789</v>
      </c>
      <c r="AZ2915" s="42"/>
      <c r="BA2915" s="14" t="s">
        <v>2778</v>
      </c>
      <c r="BB2915" s="6" t="s">
        <v>1518</v>
      </c>
      <c r="BH2915" s="6"/>
      <c r="BI2915" t="s">
        <v>3146</v>
      </c>
    </row>
    <row r="2916" spans="1:61" x14ac:dyDescent="0.25">
      <c r="A2916" s="23" t="s">
        <v>820</v>
      </c>
      <c r="B2916" t="s">
        <v>825</v>
      </c>
      <c r="C2916" t="str">
        <f>VLOOKUP(Tabelle1[[#This Row],[bank_name]],list_all_banks!$B$1:$C$691,2,FALSE)</f>
        <v>GB00048839</v>
      </c>
      <c r="D2916" s="6" t="s">
        <v>826</v>
      </c>
      <c r="E2916" s="42" t="str">
        <f t="shared" si="45"/>
        <v>31.12.2014</v>
      </c>
      <c r="F2916" s="9">
        <v>2014</v>
      </c>
      <c r="G2916">
        <v>0</v>
      </c>
      <c r="H2916" t="s">
        <v>20</v>
      </c>
      <c r="I2916">
        <v>2</v>
      </c>
      <c r="J2916">
        <v>3</v>
      </c>
      <c r="K2916" t="s">
        <v>1366</v>
      </c>
      <c r="L2916">
        <v>0</v>
      </c>
      <c r="M2916" t="s">
        <v>1787</v>
      </c>
      <c r="N2916" t="s">
        <v>19</v>
      </c>
      <c r="P2916">
        <v>1</v>
      </c>
      <c r="Q2916">
        <v>0</v>
      </c>
      <c r="R2916">
        <v>1</v>
      </c>
      <c r="S2916">
        <v>2</v>
      </c>
      <c r="U2916">
        <v>0</v>
      </c>
      <c r="V2916">
        <v>1</v>
      </c>
      <c r="W2916" t="s">
        <v>1788</v>
      </c>
      <c r="Y2916" t="s">
        <v>1655</v>
      </c>
      <c r="Z2916">
        <v>250</v>
      </c>
      <c r="AA2916">
        <v>481</v>
      </c>
      <c r="AB2916">
        <v>170</v>
      </c>
      <c r="AC2916">
        <v>7</v>
      </c>
      <c r="AD2916" t="s">
        <v>20</v>
      </c>
      <c r="AE2916" t="s">
        <v>20</v>
      </c>
      <c r="AF2916" t="s">
        <v>20</v>
      </c>
      <c r="AG2916" t="s">
        <v>20</v>
      </c>
      <c r="AH2916">
        <v>0</v>
      </c>
      <c r="AI2916">
        <v>2</v>
      </c>
      <c r="AK2916">
        <v>1</v>
      </c>
      <c r="AL2916">
        <v>0</v>
      </c>
      <c r="AM2916">
        <v>3</v>
      </c>
      <c r="AN2916">
        <v>0</v>
      </c>
      <c r="AO2916">
        <v>0</v>
      </c>
      <c r="AQ2916" s="5">
        <v>0</v>
      </c>
      <c r="AR2916" s="5" t="s">
        <v>20</v>
      </c>
      <c r="AS2916" s="5" t="s">
        <v>20</v>
      </c>
      <c r="AT2916" s="5">
        <v>0</v>
      </c>
      <c r="AU2916" s="5">
        <v>0</v>
      </c>
      <c r="AV2916" s="5">
        <v>0</v>
      </c>
      <c r="AW2916" s="5" t="s">
        <v>20</v>
      </c>
      <c r="AX2916" s="5" t="s">
        <v>20</v>
      </c>
      <c r="AY2916" s="10" t="s">
        <v>1789</v>
      </c>
      <c r="BA2916" s="14" t="s">
        <v>2778</v>
      </c>
      <c r="BB2916" s="6" t="s">
        <v>1518</v>
      </c>
      <c r="BG2916" s="9"/>
      <c r="BI2916" t="s">
        <v>3146</v>
      </c>
    </row>
    <row r="2917" spans="1:61" x14ac:dyDescent="0.25">
      <c r="A2917" s="23" t="s">
        <v>820</v>
      </c>
      <c r="B2917" t="s">
        <v>825</v>
      </c>
      <c r="C2917" t="str">
        <f>VLOOKUP(Tabelle1[[#This Row],[bank_name]],list_all_banks!$B$1:$C$691,2,FALSE)</f>
        <v>GB00048839</v>
      </c>
      <c r="D2917" s="6" t="s">
        <v>826</v>
      </c>
      <c r="E2917" s="42" t="str">
        <f t="shared" si="45"/>
        <v>31.12.2014</v>
      </c>
      <c r="F2917" s="9">
        <v>2014</v>
      </c>
      <c r="G2917">
        <v>0</v>
      </c>
      <c r="H2917" t="s">
        <v>20</v>
      </c>
      <c r="I2917">
        <v>2</v>
      </c>
      <c r="J2917">
        <v>3</v>
      </c>
      <c r="K2917" t="s">
        <v>1366</v>
      </c>
      <c r="L2917">
        <v>0</v>
      </c>
      <c r="M2917" t="s">
        <v>1787</v>
      </c>
      <c r="N2917" t="s">
        <v>19</v>
      </c>
      <c r="P2917">
        <v>1</v>
      </c>
      <c r="Q2917">
        <v>0</v>
      </c>
      <c r="R2917">
        <v>1</v>
      </c>
      <c r="S2917">
        <v>2</v>
      </c>
      <c r="U2917">
        <v>0</v>
      </c>
      <c r="V2917">
        <v>1</v>
      </c>
      <c r="W2917" t="s">
        <v>1788</v>
      </c>
      <c r="Y2917" t="s">
        <v>1628</v>
      </c>
      <c r="Z2917">
        <v>248</v>
      </c>
      <c r="AA2917">
        <v>497</v>
      </c>
      <c r="AB2917">
        <v>142</v>
      </c>
      <c r="AC2917" t="s">
        <v>20</v>
      </c>
      <c r="AD2917" t="s">
        <v>20</v>
      </c>
      <c r="AE2917" t="s">
        <v>20</v>
      </c>
      <c r="AF2917" t="s">
        <v>20</v>
      </c>
      <c r="AG2917" t="s">
        <v>20</v>
      </c>
      <c r="AH2917">
        <v>0</v>
      </c>
      <c r="AI2917">
        <v>2</v>
      </c>
      <c r="AK2917">
        <v>1</v>
      </c>
      <c r="AL2917">
        <v>0</v>
      </c>
      <c r="AM2917">
        <v>3</v>
      </c>
      <c r="AN2917">
        <v>0</v>
      </c>
      <c r="AO2917">
        <v>0</v>
      </c>
      <c r="AQ2917" s="5">
        <v>0</v>
      </c>
      <c r="AR2917" s="5" t="s">
        <v>20</v>
      </c>
      <c r="AS2917" s="5" t="s">
        <v>20</v>
      </c>
      <c r="AT2917" s="5">
        <v>0</v>
      </c>
      <c r="AU2917" s="5">
        <v>0</v>
      </c>
      <c r="AV2917" s="5">
        <v>0</v>
      </c>
      <c r="AW2917" s="5" t="s">
        <v>20</v>
      </c>
      <c r="AX2917" s="5" t="s">
        <v>20</v>
      </c>
      <c r="AY2917" s="10" t="s">
        <v>1789</v>
      </c>
      <c r="BA2917" s="14" t="s">
        <v>2778</v>
      </c>
      <c r="BB2917" s="6" t="s">
        <v>1518</v>
      </c>
      <c r="BG2917" s="9"/>
      <c r="BI2917" t="s">
        <v>3146</v>
      </c>
    </row>
    <row r="2918" spans="1:61" x14ac:dyDescent="0.25">
      <c r="A2918" s="51" t="s">
        <v>820</v>
      </c>
      <c r="B2918" s="9" t="s">
        <v>825</v>
      </c>
      <c r="C2918" s="9" t="str">
        <f>VLOOKUP(Tabelle1[[#This Row],[bank_name]],list_all_banks!$B$1:$C$691,2,FALSE)</f>
        <v>GB00048839</v>
      </c>
      <c r="D2918" s="6" t="s">
        <v>826</v>
      </c>
      <c r="E2918" s="42" t="str">
        <f t="shared" si="45"/>
        <v>31.12.2014</v>
      </c>
      <c r="F2918" s="9">
        <v>2014</v>
      </c>
      <c r="G2918" s="9">
        <v>0</v>
      </c>
      <c r="H2918" s="9" t="s">
        <v>20</v>
      </c>
      <c r="I2918" s="9">
        <v>2</v>
      </c>
      <c r="J2918" s="9">
        <v>3</v>
      </c>
      <c r="K2918" s="9" t="s">
        <v>1366</v>
      </c>
      <c r="L2918" s="9">
        <v>0</v>
      </c>
      <c r="M2918" s="9" t="s">
        <v>1787</v>
      </c>
      <c r="N2918" s="9" t="s">
        <v>19</v>
      </c>
      <c r="P2918" s="9">
        <v>1</v>
      </c>
      <c r="Q2918" s="9">
        <v>0</v>
      </c>
      <c r="R2918" s="9">
        <v>1</v>
      </c>
      <c r="S2918" s="9">
        <v>2</v>
      </c>
      <c r="U2918" s="9">
        <v>0</v>
      </c>
      <c r="V2918" s="9">
        <v>1</v>
      </c>
      <c r="W2918" s="9" t="s">
        <v>1788</v>
      </c>
      <c r="Y2918" s="9" t="s">
        <v>1020</v>
      </c>
      <c r="Z2918" s="9">
        <v>229</v>
      </c>
      <c r="AA2918" s="9">
        <v>1050</v>
      </c>
      <c r="AB2918" s="9">
        <v>-101</v>
      </c>
      <c r="AC2918" s="9">
        <v>16</v>
      </c>
      <c r="AD2918" s="9" t="s">
        <v>20</v>
      </c>
      <c r="AE2918" s="9" t="s">
        <v>20</v>
      </c>
      <c r="AF2918" s="9" t="s">
        <v>20</v>
      </c>
      <c r="AG2918" s="9" t="s">
        <v>20</v>
      </c>
      <c r="AH2918" s="9">
        <v>0</v>
      </c>
      <c r="AI2918" s="9">
        <v>2</v>
      </c>
      <c r="AK2918" s="9">
        <v>1</v>
      </c>
      <c r="AL2918" s="9">
        <v>0</v>
      </c>
      <c r="AM2918" s="9">
        <v>3</v>
      </c>
      <c r="AN2918" s="9">
        <v>0</v>
      </c>
      <c r="AO2918" s="9">
        <v>0</v>
      </c>
      <c r="AQ2918" s="53">
        <v>0</v>
      </c>
      <c r="AR2918" s="53" t="s">
        <v>20</v>
      </c>
      <c r="AS2918" s="53" t="s">
        <v>20</v>
      </c>
      <c r="AT2918" s="53">
        <v>0</v>
      </c>
      <c r="AU2918" s="53">
        <v>0</v>
      </c>
      <c r="AV2918" s="53">
        <v>0</v>
      </c>
      <c r="AW2918" s="53" t="s">
        <v>20</v>
      </c>
      <c r="AX2918" s="53" t="s">
        <v>20</v>
      </c>
      <c r="AY2918" s="10" t="s">
        <v>1789</v>
      </c>
      <c r="BA2918" s="63" t="s">
        <v>2778</v>
      </c>
      <c r="BB2918" s="6" t="s">
        <v>1518</v>
      </c>
      <c r="BG2918" s="9"/>
      <c r="BI2918" t="s">
        <v>3146</v>
      </c>
    </row>
    <row r="2919" spans="1:61" s="9" customFormat="1" x14ac:dyDescent="0.25">
      <c r="A2919" s="23" t="s">
        <v>820</v>
      </c>
      <c r="B2919" t="s">
        <v>825</v>
      </c>
      <c r="C2919" t="str">
        <f>VLOOKUP(Tabelle1[[#This Row],[bank_name]],list_all_banks!$B$1:$C$691,2,FALSE)</f>
        <v>GB00048839</v>
      </c>
      <c r="D2919" s="6" t="s">
        <v>826</v>
      </c>
      <c r="E2919" s="42" t="str">
        <f t="shared" si="45"/>
        <v>31.12.2014</v>
      </c>
      <c r="F2919">
        <v>2014</v>
      </c>
      <c r="G2919">
        <v>0</v>
      </c>
      <c r="H2919" t="s">
        <v>20</v>
      </c>
      <c r="I2919">
        <v>2</v>
      </c>
      <c r="J2919">
        <v>3</v>
      </c>
      <c r="K2919" t="s">
        <v>1366</v>
      </c>
      <c r="L2919">
        <v>0</v>
      </c>
      <c r="M2919" t="s">
        <v>1787</v>
      </c>
      <c r="N2919" t="s">
        <v>19</v>
      </c>
      <c r="O2919" s="6"/>
      <c r="P2919">
        <v>1</v>
      </c>
      <c r="Q2919">
        <v>0</v>
      </c>
      <c r="R2919">
        <v>1</v>
      </c>
      <c r="S2919">
        <v>2</v>
      </c>
      <c r="T2919" s="6"/>
      <c r="U2919">
        <v>0</v>
      </c>
      <c r="V2919">
        <v>1</v>
      </c>
      <c r="W2919" t="s">
        <v>1788</v>
      </c>
      <c r="X2919" s="6"/>
      <c r="Y2919" t="s">
        <v>1696</v>
      </c>
      <c r="Z2919">
        <v>224</v>
      </c>
      <c r="AA2919">
        <v>710</v>
      </c>
      <c r="AB2919">
        <v>-22</v>
      </c>
      <c r="AC2919">
        <v>34</v>
      </c>
      <c r="AD2919" t="s">
        <v>20</v>
      </c>
      <c r="AE2919" t="s">
        <v>20</v>
      </c>
      <c r="AF2919" t="s">
        <v>20</v>
      </c>
      <c r="AG2919" t="s">
        <v>20</v>
      </c>
      <c r="AH2919">
        <v>0</v>
      </c>
      <c r="AI2919">
        <v>2</v>
      </c>
      <c r="AJ2919" s="6"/>
      <c r="AK2919">
        <v>1</v>
      </c>
      <c r="AL2919">
        <v>0</v>
      </c>
      <c r="AM2919">
        <v>3</v>
      </c>
      <c r="AN2919">
        <v>0</v>
      </c>
      <c r="AO2919">
        <v>0</v>
      </c>
      <c r="AP2919" s="6"/>
      <c r="AQ2919" s="5">
        <v>0</v>
      </c>
      <c r="AR2919" s="5" t="s">
        <v>20</v>
      </c>
      <c r="AS2919" s="5" t="s">
        <v>20</v>
      </c>
      <c r="AT2919" s="5">
        <v>0</v>
      </c>
      <c r="AU2919" s="5">
        <v>0</v>
      </c>
      <c r="AV2919" s="5">
        <v>0</v>
      </c>
      <c r="AW2919" s="5" t="s">
        <v>20</v>
      </c>
      <c r="AX2919" s="5" t="s">
        <v>20</v>
      </c>
      <c r="AY2919" s="10" t="s">
        <v>1789</v>
      </c>
      <c r="AZ2919" s="42"/>
      <c r="BA2919" s="14" t="s">
        <v>2778</v>
      </c>
      <c r="BB2919" s="6" t="s">
        <v>1518</v>
      </c>
      <c r="BH2919" s="6"/>
      <c r="BI2919" t="s">
        <v>3146</v>
      </c>
    </row>
    <row r="2920" spans="1:61" s="9" customFormat="1" x14ac:dyDescent="0.25">
      <c r="A2920" s="23" t="s">
        <v>820</v>
      </c>
      <c r="B2920" t="s">
        <v>825</v>
      </c>
      <c r="C2920" t="str">
        <f>VLOOKUP(Tabelle1[[#This Row],[bank_name]],list_all_banks!$B$1:$C$691,2,FALSE)</f>
        <v>GB00048839</v>
      </c>
      <c r="D2920" s="6" t="s">
        <v>826</v>
      </c>
      <c r="E2920" s="42" t="str">
        <f t="shared" si="45"/>
        <v>31.12.2014</v>
      </c>
      <c r="F2920">
        <v>2014</v>
      </c>
      <c r="G2920">
        <v>0</v>
      </c>
      <c r="H2920" t="s">
        <v>20</v>
      </c>
      <c r="I2920">
        <v>2</v>
      </c>
      <c r="J2920">
        <v>3</v>
      </c>
      <c r="K2920" t="s">
        <v>1366</v>
      </c>
      <c r="L2920">
        <v>0</v>
      </c>
      <c r="M2920" t="s">
        <v>1787</v>
      </c>
      <c r="N2920" t="s">
        <v>19</v>
      </c>
      <c r="O2920" s="6"/>
      <c r="P2920">
        <v>1</v>
      </c>
      <c r="Q2920">
        <v>0</v>
      </c>
      <c r="R2920">
        <v>1</v>
      </c>
      <c r="S2920">
        <v>2</v>
      </c>
      <c r="T2920" s="6"/>
      <c r="U2920">
        <v>0</v>
      </c>
      <c r="V2920">
        <v>1</v>
      </c>
      <c r="W2920" t="s">
        <v>1788</v>
      </c>
      <c r="X2920" s="6"/>
      <c r="Y2920" t="s">
        <v>1790</v>
      </c>
      <c r="Z2920">
        <v>195</v>
      </c>
      <c r="AA2920">
        <v>2853</v>
      </c>
      <c r="AB2920">
        <v>85</v>
      </c>
      <c r="AC2920">
        <v>24</v>
      </c>
      <c r="AD2920" t="s">
        <v>20</v>
      </c>
      <c r="AE2920" t="s">
        <v>20</v>
      </c>
      <c r="AF2920" t="s">
        <v>20</v>
      </c>
      <c r="AG2920" t="s">
        <v>20</v>
      </c>
      <c r="AH2920">
        <v>0</v>
      </c>
      <c r="AI2920">
        <v>2</v>
      </c>
      <c r="AJ2920" s="6"/>
      <c r="AK2920">
        <v>1</v>
      </c>
      <c r="AL2920">
        <v>0</v>
      </c>
      <c r="AM2920">
        <v>3</v>
      </c>
      <c r="AN2920">
        <v>0</v>
      </c>
      <c r="AO2920">
        <v>0</v>
      </c>
      <c r="AP2920" s="6"/>
      <c r="AQ2920" s="5">
        <v>0</v>
      </c>
      <c r="AR2920" s="5" t="s">
        <v>20</v>
      </c>
      <c r="AS2920" s="5" t="s">
        <v>20</v>
      </c>
      <c r="AT2920" s="5">
        <v>0</v>
      </c>
      <c r="AU2920" s="5">
        <v>0</v>
      </c>
      <c r="AV2920" s="5">
        <v>0</v>
      </c>
      <c r="AW2920" s="5" t="s">
        <v>20</v>
      </c>
      <c r="AX2920" s="5" t="s">
        <v>20</v>
      </c>
      <c r="AY2920" s="10" t="s">
        <v>1789</v>
      </c>
      <c r="AZ2920" s="42"/>
      <c r="BA2920" s="14" t="s">
        <v>2778</v>
      </c>
      <c r="BB2920" s="6" t="s">
        <v>1518</v>
      </c>
      <c r="BH2920" s="6"/>
      <c r="BI2920" t="s">
        <v>3146</v>
      </c>
    </row>
    <row r="2921" spans="1:61" x14ac:dyDescent="0.25">
      <c r="A2921" s="23" t="s">
        <v>820</v>
      </c>
      <c r="B2921" t="s">
        <v>825</v>
      </c>
      <c r="C2921" t="str">
        <f>VLOOKUP(Tabelle1[[#This Row],[bank_name]],list_all_banks!$B$1:$C$691,2,FALSE)</f>
        <v>GB00048839</v>
      </c>
      <c r="D2921" s="6" t="s">
        <v>826</v>
      </c>
      <c r="E2921" s="42" t="str">
        <f t="shared" si="45"/>
        <v>31.12.2014</v>
      </c>
      <c r="F2921">
        <v>2014</v>
      </c>
      <c r="G2921">
        <v>0</v>
      </c>
      <c r="H2921" t="s">
        <v>20</v>
      </c>
      <c r="I2921">
        <v>2</v>
      </c>
      <c r="J2921">
        <v>3</v>
      </c>
      <c r="K2921" t="s">
        <v>1366</v>
      </c>
      <c r="L2921">
        <v>0</v>
      </c>
      <c r="M2921" t="s">
        <v>1787</v>
      </c>
      <c r="N2921" t="s">
        <v>19</v>
      </c>
      <c r="P2921">
        <v>1</v>
      </c>
      <c r="Q2921">
        <v>0</v>
      </c>
      <c r="R2921">
        <v>1</v>
      </c>
      <c r="S2921">
        <v>2</v>
      </c>
      <c r="U2921">
        <v>0</v>
      </c>
      <c r="V2921">
        <v>1</v>
      </c>
      <c r="W2921" t="s">
        <v>1788</v>
      </c>
      <c r="Y2921" t="s">
        <v>1651</v>
      </c>
      <c r="Z2921">
        <v>181</v>
      </c>
      <c r="AA2921">
        <v>376</v>
      </c>
      <c r="AB2921">
        <v>7</v>
      </c>
      <c r="AC2921">
        <v>11</v>
      </c>
      <c r="AD2921" t="s">
        <v>20</v>
      </c>
      <c r="AE2921" t="s">
        <v>20</v>
      </c>
      <c r="AF2921" t="s">
        <v>20</v>
      </c>
      <c r="AG2921" t="s">
        <v>20</v>
      </c>
      <c r="AH2921">
        <v>0</v>
      </c>
      <c r="AI2921">
        <v>2</v>
      </c>
      <c r="AK2921">
        <v>1</v>
      </c>
      <c r="AL2921">
        <v>0</v>
      </c>
      <c r="AM2921">
        <v>3</v>
      </c>
      <c r="AN2921">
        <v>0</v>
      </c>
      <c r="AO2921">
        <v>0</v>
      </c>
      <c r="AQ2921" s="5">
        <v>0</v>
      </c>
      <c r="AR2921" s="5" t="s">
        <v>20</v>
      </c>
      <c r="AS2921" s="5" t="s">
        <v>20</v>
      </c>
      <c r="AT2921" s="5">
        <v>0</v>
      </c>
      <c r="AU2921" s="5">
        <v>0</v>
      </c>
      <c r="AV2921" s="5">
        <v>0</v>
      </c>
      <c r="AW2921" s="5" t="s">
        <v>20</v>
      </c>
      <c r="AX2921" s="5" t="s">
        <v>20</v>
      </c>
      <c r="AY2921" s="10" t="s">
        <v>1789</v>
      </c>
      <c r="BA2921" s="14" t="s">
        <v>2778</v>
      </c>
      <c r="BB2921" s="6" t="s">
        <v>1518</v>
      </c>
      <c r="BG2921" s="9"/>
      <c r="BI2921" t="s">
        <v>3146</v>
      </c>
    </row>
    <row r="2922" spans="1:61" x14ac:dyDescent="0.25">
      <c r="A2922" s="23" t="s">
        <v>820</v>
      </c>
      <c r="B2922" t="s">
        <v>825</v>
      </c>
      <c r="C2922" t="str">
        <f>VLOOKUP(Tabelle1[[#This Row],[bank_name]],list_all_banks!$B$1:$C$691,2,FALSE)</f>
        <v>GB00048839</v>
      </c>
      <c r="D2922" s="6" t="s">
        <v>826</v>
      </c>
      <c r="E2922" s="42" t="str">
        <f t="shared" si="45"/>
        <v>31.12.2014</v>
      </c>
      <c r="F2922">
        <v>2014</v>
      </c>
      <c r="G2922">
        <v>0</v>
      </c>
      <c r="H2922" t="s">
        <v>20</v>
      </c>
      <c r="I2922">
        <v>2</v>
      </c>
      <c r="J2922">
        <v>3</v>
      </c>
      <c r="K2922" t="s">
        <v>1366</v>
      </c>
      <c r="L2922">
        <v>0</v>
      </c>
      <c r="M2922" t="s">
        <v>1787</v>
      </c>
      <c r="N2922" t="s">
        <v>19</v>
      </c>
      <c r="P2922">
        <v>1</v>
      </c>
      <c r="Q2922">
        <v>0</v>
      </c>
      <c r="R2922">
        <v>1</v>
      </c>
      <c r="S2922">
        <v>2</v>
      </c>
      <c r="U2922">
        <v>0</v>
      </c>
      <c r="V2922">
        <v>1</v>
      </c>
      <c r="W2922" t="s">
        <v>1788</v>
      </c>
      <c r="Y2922" t="s">
        <v>1786</v>
      </c>
      <c r="Z2922">
        <v>112</v>
      </c>
      <c r="AA2922">
        <v>1338</v>
      </c>
      <c r="AB2922">
        <v>55</v>
      </c>
      <c r="AC2922">
        <v>18</v>
      </c>
      <c r="AD2922" t="s">
        <v>20</v>
      </c>
      <c r="AE2922" t="s">
        <v>20</v>
      </c>
      <c r="AF2922" t="s">
        <v>20</v>
      </c>
      <c r="AG2922" t="s">
        <v>20</v>
      </c>
      <c r="AH2922">
        <v>0</v>
      </c>
      <c r="AI2922">
        <v>2</v>
      </c>
      <c r="AK2922">
        <v>1</v>
      </c>
      <c r="AL2922">
        <v>0</v>
      </c>
      <c r="AM2922">
        <v>3</v>
      </c>
      <c r="AN2922">
        <v>0</v>
      </c>
      <c r="AO2922">
        <v>0</v>
      </c>
      <c r="AQ2922" s="5">
        <v>0</v>
      </c>
      <c r="AR2922" s="5" t="s">
        <v>20</v>
      </c>
      <c r="AS2922" s="5" t="s">
        <v>20</v>
      </c>
      <c r="AT2922" s="5">
        <v>0</v>
      </c>
      <c r="AU2922" s="5">
        <v>0</v>
      </c>
      <c r="AV2922" s="5">
        <v>0</v>
      </c>
      <c r="AW2922" s="5" t="s">
        <v>20</v>
      </c>
      <c r="AX2922" s="5" t="s">
        <v>20</v>
      </c>
      <c r="AY2922" s="10" t="s">
        <v>1789</v>
      </c>
      <c r="BA2922" s="14" t="s">
        <v>2778</v>
      </c>
      <c r="BB2922" s="6" t="s">
        <v>1518</v>
      </c>
      <c r="BG2922" s="9"/>
      <c r="BI2922" t="s">
        <v>3146</v>
      </c>
    </row>
    <row r="2923" spans="1:61" x14ac:dyDescent="0.25">
      <c r="A2923" s="51" t="s">
        <v>820</v>
      </c>
      <c r="B2923" s="9" t="s">
        <v>825</v>
      </c>
      <c r="C2923" s="9" t="str">
        <f>VLOOKUP(Tabelle1[[#This Row],[bank_name]],list_all_banks!$B$1:$C$691,2,FALSE)</f>
        <v>GB00048839</v>
      </c>
      <c r="D2923" s="6" t="s">
        <v>826</v>
      </c>
      <c r="E2923" s="42" t="str">
        <f t="shared" si="45"/>
        <v>31.12.2014</v>
      </c>
      <c r="F2923" s="9">
        <v>2014</v>
      </c>
      <c r="G2923" s="9">
        <v>0</v>
      </c>
      <c r="H2923" s="9" t="s">
        <v>20</v>
      </c>
      <c r="I2923" s="9">
        <v>2</v>
      </c>
      <c r="J2923" s="9">
        <v>3</v>
      </c>
      <c r="K2923" s="9" t="s">
        <v>1366</v>
      </c>
      <c r="L2923" s="9">
        <v>0</v>
      </c>
      <c r="M2923" s="9" t="s">
        <v>1787</v>
      </c>
      <c r="N2923" s="9" t="s">
        <v>19</v>
      </c>
      <c r="P2923" s="9">
        <v>1</v>
      </c>
      <c r="Q2923" s="9">
        <v>0</v>
      </c>
      <c r="R2923" s="9">
        <v>1</v>
      </c>
      <c r="S2923" s="9">
        <v>2</v>
      </c>
      <c r="U2923" s="9">
        <v>0</v>
      </c>
      <c r="V2923" s="9">
        <v>1</v>
      </c>
      <c r="W2923" s="9" t="s">
        <v>1788</v>
      </c>
      <c r="Y2923" s="9" t="s">
        <v>1764</v>
      </c>
      <c r="Z2923" s="9">
        <v>94</v>
      </c>
      <c r="AA2923" s="9">
        <v>1139</v>
      </c>
      <c r="AB2923" s="9">
        <v>54</v>
      </c>
      <c r="AC2923" s="9">
        <v>14</v>
      </c>
      <c r="AD2923" s="9" t="s">
        <v>20</v>
      </c>
      <c r="AE2923" s="9" t="s">
        <v>20</v>
      </c>
      <c r="AF2923" s="9" t="s">
        <v>20</v>
      </c>
      <c r="AG2923" s="9" t="s">
        <v>20</v>
      </c>
      <c r="AH2923" s="9">
        <v>0</v>
      </c>
      <c r="AI2923" s="9">
        <v>2</v>
      </c>
      <c r="AK2923" s="9">
        <v>1</v>
      </c>
      <c r="AL2923" s="9">
        <v>0</v>
      </c>
      <c r="AM2923" s="9">
        <v>3</v>
      </c>
      <c r="AN2923" s="9">
        <v>0</v>
      </c>
      <c r="AO2923" s="9">
        <v>0</v>
      </c>
      <c r="AQ2923" s="53">
        <v>0</v>
      </c>
      <c r="AR2923" s="53" t="s">
        <v>20</v>
      </c>
      <c r="AS2923" s="53" t="s">
        <v>20</v>
      </c>
      <c r="AT2923" s="53">
        <v>0</v>
      </c>
      <c r="AU2923" s="53">
        <v>0</v>
      </c>
      <c r="AV2923" s="53">
        <v>0</v>
      </c>
      <c r="AW2923" s="53" t="s">
        <v>20</v>
      </c>
      <c r="AX2923" s="53" t="s">
        <v>20</v>
      </c>
      <c r="AY2923" s="10" t="s">
        <v>1789</v>
      </c>
      <c r="BA2923" s="63" t="s">
        <v>2778</v>
      </c>
      <c r="BB2923" s="6" t="s">
        <v>1518</v>
      </c>
      <c r="BG2923" s="9"/>
      <c r="BI2923" t="s">
        <v>3146</v>
      </c>
    </row>
    <row r="2924" spans="1:61" x14ac:dyDescent="0.25">
      <c r="A2924" s="23" t="s">
        <v>820</v>
      </c>
      <c r="B2924" t="s">
        <v>825</v>
      </c>
      <c r="C2924" t="str">
        <f>VLOOKUP(Tabelle1[[#This Row],[bank_name]],list_all_banks!$B$1:$C$691,2,FALSE)</f>
        <v>GB00048839</v>
      </c>
      <c r="D2924" s="6" t="s">
        <v>826</v>
      </c>
      <c r="E2924" s="42" t="str">
        <f t="shared" si="45"/>
        <v>31.12.2014</v>
      </c>
      <c r="F2924">
        <v>2014</v>
      </c>
      <c r="G2924">
        <v>0</v>
      </c>
      <c r="H2924" t="s">
        <v>20</v>
      </c>
      <c r="I2924">
        <v>2</v>
      </c>
      <c r="J2924">
        <v>3</v>
      </c>
      <c r="K2924" t="s">
        <v>1366</v>
      </c>
      <c r="L2924">
        <v>0</v>
      </c>
      <c r="M2924" t="s">
        <v>1787</v>
      </c>
      <c r="N2924" t="s">
        <v>19</v>
      </c>
      <c r="P2924">
        <v>1</v>
      </c>
      <c r="Q2924">
        <v>0</v>
      </c>
      <c r="R2924">
        <v>1</v>
      </c>
      <c r="S2924">
        <v>2</v>
      </c>
      <c r="U2924">
        <v>0</v>
      </c>
      <c r="V2924">
        <v>1</v>
      </c>
      <c r="W2924" t="s">
        <v>1788</v>
      </c>
      <c r="Y2924" t="s">
        <v>1658</v>
      </c>
      <c r="Z2924">
        <v>91</v>
      </c>
      <c r="AA2924">
        <v>166</v>
      </c>
      <c r="AB2924">
        <v>17</v>
      </c>
      <c r="AC2924">
        <v>4</v>
      </c>
      <c r="AD2924" t="s">
        <v>20</v>
      </c>
      <c r="AE2924" t="s">
        <v>20</v>
      </c>
      <c r="AF2924" t="s">
        <v>20</v>
      </c>
      <c r="AG2924" t="s">
        <v>20</v>
      </c>
      <c r="AH2924">
        <v>0</v>
      </c>
      <c r="AI2924">
        <v>2</v>
      </c>
      <c r="AK2924">
        <v>1</v>
      </c>
      <c r="AL2924">
        <v>0</v>
      </c>
      <c r="AM2924">
        <v>3</v>
      </c>
      <c r="AN2924">
        <v>0</v>
      </c>
      <c r="AO2924">
        <v>0</v>
      </c>
      <c r="AQ2924" s="5">
        <v>0</v>
      </c>
      <c r="AR2924" s="5" t="s">
        <v>20</v>
      </c>
      <c r="AS2924" s="5" t="s">
        <v>20</v>
      </c>
      <c r="AT2924" s="5">
        <v>0</v>
      </c>
      <c r="AU2924" s="5">
        <v>0</v>
      </c>
      <c r="AV2924" s="5">
        <v>0</v>
      </c>
      <c r="AW2924" s="5" t="s">
        <v>20</v>
      </c>
      <c r="AX2924" s="5" t="s">
        <v>20</v>
      </c>
      <c r="AY2924" s="10" t="s">
        <v>1789</v>
      </c>
      <c r="BA2924" s="14" t="s">
        <v>2778</v>
      </c>
      <c r="BB2924" s="6" t="s">
        <v>1518</v>
      </c>
      <c r="BG2924" s="9"/>
      <c r="BI2924" t="s">
        <v>3146</v>
      </c>
    </row>
    <row r="2925" spans="1:61" x14ac:dyDescent="0.25">
      <c r="A2925" s="23" t="s">
        <v>820</v>
      </c>
      <c r="B2925" t="s">
        <v>825</v>
      </c>
      <c r="C2925" t="str">
        <f>VLOOKUP(Tabelle1[[#This Row],[bank_name]],list_all_banks!$B$1:$C$691,2,FALSE)</f>
        <v>GB00048839</v>
      </c>
      <c r="D2925" s="6" t="s">
        <v>826</v>
      </c>
      <c r="E2925" s="42" t="str">
        <f t="shared" si="45"/>
        <v>31.12.2014</v>
      </c>
      <c r="F2925">
        <v>2014</v>
      </c>
      <c r="G2925">
        <v>0</v>
      </c>
      <c r="H2925" t="s">
        <v>20</v>
      </c>
      <c r="I2925">
        <v>2</v>
      </c>
      <c r="J2925">
        <v>3</v>
      </c>
      <c r="K2925" t="s">
        <v>1366</v>
      </c>
      <c r="L2925">
        <v>0</v>
      </c>
      <c r="M2925" t="s">
        <v>1787</v>
      </c>
      <c r="N2925" t="s">
        <v>19</v>
      </c>
      <c r="P2925">
        <v>1</v>
      </c>
      <c r="Q2925">
        <v>0</v>
      </c>
      <c r="R2925">
        <v>1</v>
      </c>
      <c r="S2925">
        <v>2</v>
      </c>
      <c r="U2925">
        <v>0</v>
      </c>
      <c r="V2925">
        <v>1</v>
      </c>
      <c r="W2925" t="s">
        <v>1788</v>
      </c>
      <c r="Y2925" t="s">
        <v>1707</v>
      </c>
      <c r="Z2925">
        <v>83</v>
      </c>
      <c r="AA2925">
        <v>1257</v>
      </c>
      <c r="AB2925">
        <v>23</v>
      </c>
      <c r="AC2925">
        <v>3</v>
      </c>
      <c r="AD2925" t="s">
        <v>20</v>
      </c>
      <c r="AE2925" t="s">
        <v>20</v>
      </c>
      <c r="AF2925" t="s">
        <v>20</v>
      </c>
      <c r="AG2925" t="s">
        <v>20</v>
      </c>
      <c r="AH2925">
        <v>0</v>
      </c>
      <c r="AI2925">
        <v>2</v>
      </c>
      <c r="AK2925">
        <v>1</v>
      </c>
      <c r="AL2925">
        <v>0</v>
      </c>
      <c r="AM2925">
        <v>3</v>
      </c>
      <c r="AN2925">
        <v>0</v>
      </c>
      <c r="AO2925">
        <v>0</v>
      </c>
      <c r="AQ2925" s="5">
        <v>0</v>
      </c>
      <c r="AR2925" s="5" t="s">
        <v>20</v>
      </c>
      <c r="AS2925" s="5" t="s">
        <v>20</v>
      </c>
      <c r="AT2925" s="5">
        <v>0</v>
      </c>
      <c r="AU2925" s="5">
        <v>0</v>
      </c>
      <c r="AV2925" s="5">
        <v>0</v>
      </c>
      <c r="AW2925" s="5" t="s">
        <v>20</v>
      </c>
      <c r="AX2925" s="5" t="s">
        <v>20</v>
      </c>
      <c r="AY2925" s="10" t="s">
        <v>1789</v>
      </c>
      <c r="BA2925" s="14" t="s">
        <v>2778</v>
      </c>
      <c r="BB2925" s="6" t="s">
        <v>1518</v>
      </c>
      <c r="BG2925" s="9"/>
      <c r="BI2925" t="s">
        <v>3146</v>
      </c>
    </row>
    <row r="2926" spans="1:61" x14ac:dyDescent="0.25">
      <c r="A2926" s="23" t="s">
        <v>820</v>
      </c>
      <c r="B2926" t="s">
        <v>825</v>
      </c>
      <c r="C2926" t="str">
        <f>VLOOKUP(Tabelle1[[#This Row],[bank_name]],list_all_banks!$B$1:$C$691,2,FALSE)</f>
        <v>GB00048839</v>
      </c>
      <c r="D2926" s="6" t="s">
        <v>826</v>
      </c>
      <c r="E2926" s="42" t="str">
        <f t="shared" si="45"/>
        <v>31.12.2014</v>
      </c>
      <c r="F2926">
        <v>2014</v>
      </c>
      <c r="G2926">
        <v>0</v>
      </c>
      <c r="H2926" t="s">
        <v>20</v>
      </c>
      <c r="I2926">
        <v>2</v>
      </c>
      <c r="J2926">
        <v>3</v>
      </c>
      <c r="K2926" t="s">
        <v>1366</v>
      </c>
      <c r="L2926">
        <v>0</v>
      </c>
      <c r="M2926" t="s">
        <v>1787</v>
      </c>
      <c r="N2926" t="s">
        <v>19</v>
      </c>
      <c r="P2926">
        <v>1</v>
      </c>
      <c r="Q2926">
        <v>0</v>
      </c>
      <c r="R2926">
        <v>1</v>
      </c>
      <c r="S2926">
        <v>2</v>
      </c>
      <c r="U2926">
        <v>0</v>
      </c>
      <c r="V2926">
        <v>1</v>
      </c>
      <c r="W2926" t="s">
        <v>1788</v>
      </c>
      <c r="Y2926" t="s">
        <v>1791</v>
      </c>
      <c r="Z2926">
        <v>80</v>
      </c>
      <c r="AA2926">
        <v>1826</v>
      </c>
      <c r="AB2926">
        <v>8</v>
      </c>
      <c r="AC2926" t="s">
        <v>20</v>
      </c>
      <c r="AD2926" t="s">
        <v>20</v>
      </c>
      <c r="AE2926" t="s">
        <v>20</v>
      </c>
      <c r="AF2926" t="s">
        <v>20</v>
      </c>
      <c r="AG2926" t="s">
        <v>20</v>
      </c>
      <c r="AH2926">
        <v>0</v>
      </c>
      <c r="AI2926">
        <v>2</v>
      </c>
      <c r="AK2926">
        <v>1</v>
      </c>
      <c r="AL2926">
        <v>0</v>
      </c>
      <c r="AM2926">
        <v>3</v>
      </c>
      <c r="AN2926">
        <v>0</v>
      </c>
      <c r="AO2926">
        <v>0</v>
      </c>
      <c r="AQ2926" s="5">
        <v>0</v>
      </c>
      <c r="AR2926" s="5" t="s">
        <v>20</v>
      </c>
      <c r="AS2926" s="5" t="s">
        <v>20</v>
      </c>
      <c r="AT2926" s="5">
        <v>0</v>
      </c>
      <c r="AU2926" s="5">
        <v>0</v>
      </c>
      <c r="AV2926" s="5">
        <v>0</v>
      </c>
      <c r="AW2926" s="5" t="s">
        <v>20</v>
      </c>
      <c r="AX2926" s="5" t="s">
        <v>20</v>
      </c>
      <c r="AY2926" s="10" t="s">
        <v>1789</v>
      </c>
      <c r="BA2926" s="14" t="s">
        <v>2778</v>
      </c>
      <c r="BB2926" s="6" t="s">
        <v>1518</v>
      </c>
      <c r="BG2926" s="9"/>
      <c r="BI2926" t="s">
        <v>3146</v>
      </c>
    </row>
    <row r="2927" spans="1:61" x14ac:dyDescent="0.25">
      <c r="A2927" s="51" t="s">
        <v>820</v>
      </c>
      <c r="B2927" s="9" t="s">
        <v>825</v>
      </c>
      <c r="C2927" s="9" t="str">
        <f>VLOOKUP(Tabelle1[[#This Row],[bank_name]],list_all_banks!$B$1:$C$691,2,FALSE)</f>
        <v>GB00048839</v>
      </c>
      <c r="D2927" s="6" t="s">
        <v>826</v>
      </c>
      <c r="E2927" s="42" t="str">
        <f t="shared" si="45"/>
        <v>31.12.2014</v>
      </c>
      <c r="F2927" s="9">
        <v>2014</v>
      </c>
      <c r="G2927" s="9">
        <v>0</v>
      </c>
      <c r="H2927" s="9" t="s">
        <v>20</v>
      </c>
      <c r="I2927" s="9">
        <v>2</v>
      </c>
      <c r="J2927" s="9">
        <v>3</v>
      </c>
      <c r="K2927" s="9" t="s">
        <v>1366</v>
      </c>
      <c r="L2927" s="9">
        <v>0</v>
      </c>
      <c r="M2927" s="9" t="s">
        <v>1787</v>
      </c>
      <c r="N2927" s="9" t="s">
        <v>19</v>
      </c>
      <c r="P2927" s="9">
        <v>1</v>
      </c>
      <c r="Q2927" s="9">
        <v>0</v>
      </c>
      <c r="R2927" s="9">
        <v>1</v>
      </c>
      <c r="S2927" s="9">
        <v>2</v>
      </c>
      <c r="U2927" s="9">
        <v>0</v>
      </c>
      <c r="V2927" s="9">
        <v>1</v>
      </c>
      <c r="W2927" s="9" t="s">
        <v>1788</v>
      </c>
      <c r="Y2927" s="9" t="s">
        <v>1683</v>
      </c>
      <c r="Z2927" s="9">
        <v>70</v>
      </c>
      <c r="AA2927" s="9">
        <v>64</v>
      </c>
      <c r="AB2927" s="9">
        <v>45</v>
      </c>
      <c r="AC2927" s="9">
        <v>46</v>
      </c>
      <c r="AD2927" s="9" t="s">
        <v>20</v>
      </c>
      <c r="AE2927" s="9" t="s">
        <v>20</v>
      </c>
      <c r="AF2927" s="9" t="s">
        <v>20</v>
      </c>
      <c r="AG2927" s="9" t="s">
        <v>20</v>
      </c>
      <c r="AH2927" s="9">
        <v>0</v>
      </c>
      <c r="AI2927" s="9">
        <v>2</v>
      </c>
      <c r="AK2927" s="9">
        <v>1</v>
      </c>
      <c r="AL2927" s="9">
        <v>0</v>
      </c>
      <c r="AM2927" s="9">
        <v>3</v>
      </c>
      <c r="AN2927" s="9">
        <v>0</v>
      </c>
      <c r="AO2927" s="9">
        <v>0</v>
      </c>
      <c r="AQ2927" s="53">
        <v>0</v>
      </c>
      <c r="AR2927" s="53" t="s">
        <v>20</v>
      </c>
      <c r="AS2927" s="53" t="s">
        <v>20</v>
      </c>
      <c r="AT2927" s="53">
        <v>0</v>
      </c>
      <c r="AU2927" s="53">
        <v>0</v>
      </c>
      <c r="AV2927" s="53">
        <v>0</v>
      </c>
      <c r="AW2927" s="53" t="s">
        <v>20</v>
      </c>
      <c r="AX2927" s="53" t="s">
        <v>20</v>
      </c>
      <c r="AY2927" s="10" t="s">
        <v>1789</v>
      </c>
      <c r="BA2927" s="63" t="s">
        <v>2778</v>
      </c>
      <c r="BB2927" s="6" t="s">
        <v>1518</v>
      </c>
      <c r="BG2927" s="9"/>
      <c r="BI2927" t="s">
        <v>3146</v>
      </c>
    </row>
    <row r="2928" spans="1:61" x14ac:dyDescent="0.25">
      <c r="A2928" s="23" t="s">
        <v>820</v>
      </c>
      <c r="B2928" t="s">
        <v>825</v>
      </c>
      <c r="C2928" t="str">
        <f>VLOOKUP(Tabelle1[[#This Row],[bank_name]],list_all_banks!$B$1:$C$691,2,FALSE)</f>
        <v>GB00048839</v>
      </c>
      <c r="D2928" s="6" t="s">
        <v>826</v>
      </c>
      <c r="E2928" s="42" t="str">
        <f t="shared" si="45"/>
        <v>31.12.2014</v>
      </c>
      <c r="F2928">
        <v>2014</v>
      </c>
      <c r="G2928">
        <v>0</v>
      </c>
      <c r="H2928" t="s">
        <v>20</v>
      </c>
      <c r="I2928">
        <v>2</v>
      </c>
      <c r="J2928">
        <v>3</v>
      </c>
      <c r="K2928" t="s">
        <v>1366</v>
      </c>
      <c r="L2928">
        <v>0</v>
      </c>
      <c r="M2928" t="s">
        <v>1787</v>
      </c>
      <c r="N2928" t="s">
        <v>19</v>
      </c>
      <c r="P2928">
        <v>1</v>
      </c>
      <c r="Q2928">
        <v>0</v>
      </c>
      <c r="R2928">
        <v>1</v>
      </c>
      <c r="S2928">
        <v>2</v>
      </c>
      <c r="U2928">
        <v>0</v>
      </c>
      <c r="V2928">
        <v>1</v>
      </c>
      <c r="W2928" t="s">
        <v>1788</v>
      </c>
      <c r="Y2928" t="s">
        <v>1704</v>
      </c>
      <c r="Z2928">
        <v>65</v>
      </c>
      <c r="AA2928">
        <v>817</v>
      </c>
      <c r="AB2928">
        <v>23</v>
      </c>
      <c r="AC2928">
        <v>1</v>
      </c>
      <c r="AD2928" t="s">
        <v>20</v>
      </c>
      <c r="AE2928" t="s">
        <v>20</v>
      </c>
      <c r="AF2928" t="s">
        <v>20</v>
      </c>
      <c r="AG2928" t="s">
        <v>20</v>
      </c>
      <c r="AH2928">
        <v>0</v>
      </c>
      <c r="AI2928">
        <v>2</v>
      </c>
      <c r="AK2928">
        <v>1</v>
      </c>
      <c r="AL2928">
        <v>0</v>
      </c>
      <c r="AM2928">
        <v>3</v>
      </c>
      <c r="AN2928">
        <v>0</v>
      </c>
      <c r="AO2928">
        <v>0</v>
      </c>
      <c r="AQ2928" s="5">
        <v>0</v>
      </c>
      <c r="AR2928" s="5" t="s">
        <v>20</v>
      </c>
      <c r="AS2928" s="5" t="s">
        <v>20</v>
      </c>
      <c r="AT2928" s="5">
        <v>0</v>
      </c>
      <c r="AU2928" s="5">
        <v>0</v>
      </c>
      <c r="AV2928" s="5">
        <v>0</v>
      </c>
      <c r="AW2928" s="5" t="s">
        <v>20</v>
      </c>
      <c r="AX2928" s="5" t="s">
        <v>20</v>
      </c>
      <c r="AY2928" s="10" t="s">
        <v>1789</v>
      </c>
      <c r="BA2928" s="14" t="s">
        <v>2778</v>
      </c>
      <c r="BB2928" s="6" t="s">
        <v>1518</v>
      </c>
      <c r="BG2928" s="9"/>
      <c r="BI2928" t="s">
        <v>3146</v>
      </c>
    </row>
    <row r="2929" spans="1:61" x14ac:dyDescent="0.25">
      <c r="A2929" s="23" t="s">
        <v>820</v>
      </c>
      <c r="B2929" t="s">
        <v>825</v>
      </c>
      <c r="C2929" t="str">
        <f>VLOOKUP(Tabelle1[[#This Row],[bank_name]],list_all_banks!$B$1:$C$691,2,FALSE)</f>
        <v>GB00048839</v>
      </c>
      <c r="D2929" s="6" t="s">
        <v>826</v>
      </c>
      <c r="E2929" s="42" t="str">
        <f t="shared" si="45"/>
        <v>31.12.2014</v>
      </c>
      <c r="F2929">
        <v>2014</v>
      </c>
      <c r="G2929">
        <v>0</v>
      </c>
      <c r="H2929" t="s">
        <v>20</v>
      </c>
      <c r="I2929">
        <v>2</v>
      </c>
      <c r="J2929">
        <v>3</v>
      </c>
      <c r="K2929" t="s">
        <v>1366</v>
      </c>
      <c r="L2929">
        <v>0</v>
      </c>
      <c r="M2929" t="s">
        <v>1787</v>
      </c>
      <c r="N2929" t="s">
        <v>19</v>
      </c>
      <c r="P2929">
        <v>1</v>
      </c>
      <c r="Q2929">
        <v>0</v>
      </c>
      <c r="R2929">
        <v>1</v>
      </c>
      <c r="S2929">
        <v>2</v>
      </c>
      <c r="U2929">
        <v>0</v>
      </c>
      <c r="V2929">
        <v>1</v>
      </c>
      <c r="W2929" t="s">
        <v>1788</v>
      </c>
      <c r="Y2929" t="s">
        <v>1792</v>
      </c>
      <c r="Z2929">
        <v>64</v>
      </c>
      <c r="AA2929">
        <v>1059</v>
      </c>
      <c r="AB2929">
        <v>19</v>
      </c>
      <c r="AC2929">
        <v>6</v>
      </c>
      <c r="AD2929" t="s">
        <v>20</v>
      </c>
      <c r="AE2929" t="s">
        <v>20</v>
      </c>
      <c r="AF2929" t="s">
        <v>20</v>
      </c>
      <c r="AG2929" t="s">
        <v>20</v>
      </c>
      <c r="AH2929">
        <v>0</v>
      </c>
      <c r="AI2929">
        <v>2</v>
      </c>
      <c r="AK2929">
        <v>1</v>
      </c>
      <c r="AL2929">
        <v>0</v>
      </c>
      <c r="AM2929">
        <v>3</v>
      </c>
      <c r="AN2929">
        <v>0</v>
      </c>
      <c r="AO2929">
        <v>0</v>
      </c>
      <c r="AQ2929" s="5">
        <v>0</v>
      </c>
      <c r="AR2929" s="5" t="s">
        <v>20</v>
      </c>
      <c r="AS2929" s="5" t="s">
        <v>20</v>
      </c>
      <c r="AT2929" s="5">
        <v>0</v>
      </c>
      <c r="AU2929" s="5">
        <v>0</v>
      </c>
      <c r="AV2929" s="5">
        <v>0</v>
      </c>
      <c r="AW2929" s="5" t="s">
        <v>20</v>
      </c>
      <c r="AX2929" s="5" t="s">
        <v>20</v>
      </c>
      <c r="AY2929" s="10" t="s">
        <v>1789</v>
      </c>
      <c r="BA2929" s="14" t="s">
        <v>2778</v>
      </c>
      <c r="BB2929" s="6" t="s">
        <v>1518</v>
      </c>
      <c r="BG2929" s="9"/>
      <c r="BI2929" t="s">
        <v>3146</v>
      </c>
    </row>
    <row r="2930" spans="1:61" x14ac:dyDescent="0.25">
      <c r="A2930" s="23" t="s">
        <v>820</v>
      </c>
      <c r="B2930" t="s">
        <v>825</v>
      </c>
      <c r="C2930" t="str">
        <f>VLOOKUP(Tabelle1[[#This Row],[bank_name]],list_all_banks!$B$1:$C$691,2,FALSE)</f>
        <v>GB00048839</v>
      </c>
      <c r="D2930" s="6" t="s">
        <v>826</v>
      </c>
      <c r="E2930" s="42" t="str">
        <f t="shared" si="45"/>
        <v>31.12.2014</v>
      </c>
      <c r="F2930">
        <v>2014</v>
      </c>
      <c r="G2930">
        <v>0</v>
      </c>
      <c r="H2930" t="s">
        <v>20</v>
      </c>
      <c r="I2930">
        <v>2</v>
      </c>
      <c r="J2930">
        <v>3</v>
      </c>
      <c r="K2930" t="s">
        <v>1366</v>
      </c>
      <c r="L2930">
        <v>0</v>
      </c>
      <c r="M2930" t="s">
        <v>1787</v>
      </c>
      <c r="N2930" t="s">
        <v>19</v>
      </c>
      <c r="P2930">
        <v>1</v>
      </c>
      <c r="Q2930">
        <v>0</v>
      </c>
      <c r="R2930">
        <v>1</v>
      </c>
      <c r="S2930">
        <v>2</v>
      </c>
      <c r="U2930">
        <v>0</v>
      </c>
      <c r="V2930">
        <v>1</v>
      </c>
      <c r="W2930" t="s">
        <v>1788</v>
      </c>
      <c r="Y2930" t="s">
        <v>1677</v>
      </c>
      <c r="Z2930">
        <v>63</v>
      </c>
      <c r="AA2930">
        <v>107</v>
      </c>
      <c r="AB2930">
        <v>27</v>
      </c>
      <c r="AC2930">
        <v>1</v>
      </c>
      <c r="AD2930" t="s">
        <v>20</v>
      </c>
      <c r="AE2930" t="s">
        <v>20</v>
      </c>
      <c r="AF2930" t="s">
        <v>20</v>
      </c>
      <c r="AG2930" t="s">
        <v>20</v>
      </c>
      <c r="AH2930">
        <v>0</v>
      </c>
      <c r="AI2930">
        <v>2</v>
      </c>
      <c r="AK2930">
        <v>1</v>
      </c>
      <c r="AL2930">
        <v>0</v>
      </c>
      <c r="AM2930">
        <v>3</v>
      </c>
      <c r="AN2930">
        <v>0</v>
      </c>
      <c r="AO2930">
        <v>0</v>
      </c>
      <c r="AQ2930" s="5">
        <v>0</v>
      </c>
      <c r="AR2930" s="5" t="s">
        <v>20</v>
      </c>
      <c r="AS2930" s="5" t="s">
        <v>20</v>
      </c>
      <c r="AT2930" s="5">
        <v>0</v>
      </c>
      <c r="AU2930" s="5">
        <v>0</v>
      </c>
      <c r="AV2930" s="5">
        <v>0</v>
      </c>
      <c r="AW2930" s="5" t="s">
        <v>20</v>
      </c>
      <c r="AX2930" s="5" t="s">
        <v>20</v>
      </c>
      <c r="AY2930" s="10" t="s">
        <v>1789</v>
      </c>
      <c r="BA2930" s="14" t="s">
        <v>2778</v>
      </c>
      <c r="BB2930" s="6" t="s">
        <v>1518</v>
      </c>
      <c r="BG2930" s="9"/>
      <c r="BI2930" t="s">
        <v>3146</v>
      </c>
    </row>
    <row r="2931" spans="1:61" x14ac:dyDescent="0.25">
      <c r="A2931" s="23" t="s">
        <v>820</v>
      </c>
      <c r="B2931" t="s">
        <v>825</v>
      </c>
      <c r="C2931" t="str">
        <f>VLOOKUP(Tabelle1[[#This Row],[bank_name]],list_all_banks!$B$1:$C$691,2,FALSE)</f>
        <v>GB00048839</v>
      </c>
      <c r="D2931" s="6" t="s">
        <v>826</v>
      </c>
      <c r="E2931" s="42" t="str">
        <f t="shared" si="45"/>
        <v>31.12.2014</v>
      </c>
      <c r="F2931">
        <v>2014</v>
      </c>
      <c r="G2931">
        <v>0</v>
      </c>
      <c r="H2931" t="s">
        <v>20</v>
      </c>
      <c r="I2931">
        <v>2</v>
      </c>
      <c r="J2931">
        <v>3</v>
      </c>
      <c r="K2931" t="s">
        <v>1366</v>
      </c>
      <c r="L2931">
        <v>0</v>
      </c>
      <c r="M2931" t="s">
        <v>1787</v>
      </c>
      <c r="N2931" t="s">
        <v>19</v>
      </c>
      <c r="P2931">
        <v>1</v>
      </c>
      <c r="Q2931">
        <v>0</v>
      </c>
      <c r="R2931">
        <v>1</v>
      </c>
      <c r="S2931">
        <v>2</v>
      </c>
      <c r="U2931">
        <v>0</v>
      </c>
      <c r="V2931">
        <v>1</v>
      </c>
      <c r="W2931" t="s">
        <v>1788</v>
      </c>
      <c r="Y2931" t="s">
        <v>1678</v>
      </c>
      <c r="Z2931">
        <v>52</v>
      </c>
      <c r="AA2931">
        <v>72</v>
      </c>
      <c r="AB2931">
        <v>15</v>
      </c>
      <c r="AC2931">
        <v>4</v>
      </c>
      <c r="AD2931" t="s">
        <v>20</v>
      </c>
      <c r="AE2931" t="s">
        <v>20</v>
      </c>
      <c r="AF2931" t="s">
        <v>20</v>
      </c>
      <c r="AG2931" t="s">
        <v>20</v>
      </c>
      <c r="AH2931">
        <v>0</v>
      </c>
      <c r="AI2931">
        <v>2</v>
      </c>
      <c r="AK2931">
        <v>1</v>
      </c>
      <c r="AL2931">
        <v>0</v>
      </c>
      <c r="AM2931">
        <v>3</v>
      </c>
      <c r="AN2931">
        <v>0</v>
      </c>
      <c r="AO2931">
        <v>0</v>
      </c>
      <c r="AQ2931" s="5">
        <v>0</v>
      </c>
      <c r="AR2931" s="5" t="s">
        <v>20</v>
      </c>
      <c r="AS2931" s="5" t="s">
        <v>20</v>
      </c>
      <c r="AT2931" s="5">
        <v>0</v>
      </c>
      <c r="AU2931" s="5">
        <v>0</v>
      </c>
      <c r="AV2931" s="5">
        <v>0</v>
      </c>
      <c r="AW2931" s="5" t="s">
        <v>20</v>
      </c>
      <c r="AX2931" s="5" t="s">
        <v>20</v>
      </c>
      <c r="AY2931" s="10" t="s">
        <v>1789</v>
      </c>
      <c r="BA2931" s="14" t="s">
        <v>2778</v>
      </c>
      <c r="BB2931" s="6" t="s">
        <v>1518</v>
      </c>
      <c r="BG2931" s="9"/>
      <c r="BI2931" t="s">
        <v>3146</v>
      </c>
    </row>
    <row r="2932" spans="1:61" x14ac:dyDescent="0.25">
      <c r="A2932" s="51" t="s">
        <v>820</v>
      </c>
      <c r="B2932" s="9" t="s">
        <v>825</v>
      </c>
      <c r="C2932" s="9" t="str">
        <f>VLOOKUP(Tabelle1[[#This Row],[bank_name]],list_all_banks!$B$1:$C$691,2,FALSE)</f>
        <v>GB00048839</v>
      </c>
      <c r="D2932" s="6" t="s">
        <v>826</v>
      </c>
      <c r="E2932" s="42" t="str">
        <f t="shared" si="45"/>
        <v>31.12.2014</v>
      </c>
      <c r="F2932" s="9">
        <v>2014</v>
      </c>
      <c r="G2932" s="9">
        <v>0</v>
      </c>
      <c r="H2932" s="9" t="s">
        <v>20</v>
      </c>
      <c r="I2932" s="9">
        <v>2</v>
      </c>
      <c r="J2932" s="9">
        <v>3</v>
      </c>
      <c r="K2932" s="9" t="s">
        <v>1366</v>
      </c>
      <c r="L2932" s="9">
        <v>0</v>
      </c>
      <c r="M2932" s="9" t="s">
        <v>1787</v>
      </c>
      <c r="N2932" s="9" t="s">
        <v>19</v>
      </c>
      <c r="P2932" s="9">
        <v>1</v>
      </c>
      <c r="Q2932" s="9">
        <v>0</v>
      </c>
      <c r="R2932" s="9">
        <v>1</v>
      </c>
      <c r="S2932" s="9">
        <v>2</v>
      </c>
      <c r="U2932" s="9">
        <v>0</v>
      </c>
      <c r="V2932" s="9">
        <v>1</v>
      </c>
      <c r="W2932" s="9" t="s">
        <v>1788</v>
      </c>
      <c r="Y2932" s="9" t="s">
        <v>1001</v>
      </c>
      <c r="Z2932" s="9">
        <v>51</v>
      </c>
      <c r="AA2932" s="9">
        <v>128</v>
      </c>
      <c r="AB2932" s="9">
        <v>30</v>
      </c>
      <c r="AC2932" s="9">
        <v>7</v>
      </c>
      <c r="AD2932" s="9" t="s">
        <v>20</v>
      </c>
      <c r="AE2932" s="9" t="s">
        <v>20</v>
      </c>
      <c r="AF2932" s="9" t="s">
        <v>20</v>
      </c>
      <c r="AG2932" s="9" t="s">
        <v>20</v>
      </c>
      <c r="AH2932" s="9">
        <v>0</v>
      </c>
      <c r="AI2932" s="9">
        <v>2</v>
      </c>
      <c r="AK2932" s="9">
        <v>1</v>
      </c>
      <c r="AL2932" s="9">
        <v>0</v>
      </c>
      <c r="AM2932" s="9">
        <v>3</v>
      </c>
      <c r="AN2932" s="9">
        <v>0</v>
      </c>
      <c r="AO2932" s="9">
        <v>0</v>
      </c>
      <c r="AQ2932" s="53">
        <v>0</v>
      </c>
      <c r="AR2932" s="53" t="s">
        <v>20</v>
      </c>
      <c r="AS2932" s="53" t="s">
        <v>20</v>
      </c>
      <c r="AT2932" s="53">
        <v>0</v>
      </c>
      <c r="AU2932" s="53">
        <v>0</v>
      </c>
      <c r="AV2932" s="53">
        <v>0</v>
      </c>
      <c r="AW2932" s="53" t="s">
        <v>20</v>
      </c>
      <c r="AX2932" s="53" t="s">
        <v>20</v>
      </c>
      <c r="AY2932" s="10" t="s">
        <v>1789</v>
      </c>
      <c r="BA2932" s="63" t="s">
        <v>2778</v>
      </c>
      <c r="BB2932" s="6" t="s">
        <v>1518</v>
      </c>
      <c r="BG2932" s="9"/>
      <c r="BI2932" t="s">
        <v>3146</v>
      </c>
    </row>
    <row r="2933" spans="1:61" s="44" customFormat="1" ht="15.75" thickBot="1" x14ac:dyDescent="0.3">
      <c r="A2933" s="43" t="s">
        <v>820</v>
      </c>
      <c r="B2933" s="44" t="s">
        <v>825</v>
      </c>
      <c r="C2933" s="44" t="str">
        <f>VLOOKUP(Tabelle1[[#This Row],[bank_name]],list_all_banks!$B$1:$C$691,2,FALSE)</f>
        <v>GB00048839</v>
      </c>
      <c r="D2933" s="45" t="s">
        <v>826</v>
      </c>
      <c r="E2933" s="46" t="str">
        <f t="shared" ref="E2933:E2996" si="46">CONCATENATE($E$2,F2933)</f>
        <v>31.12.2014</v>
      </c>
      <c r="F2933" s="44">
        <v>2014</v>
      </c>
      <c r="G2933" s="44">
        <v>0</v>
      </c>
      <c r="H2933" s="44" t="s">
        <v>20</v>
      </c>
      <c r="I2933" s="44">
        <v>2</v>
      </c>
      <c r="J2933" s="44">
        <v>3</v>
      </c>
      <c r="K2933" s="44" t="s">
        <v>1366</v>
      </c>
      <c r="L2933" s="44">
        <v>0</v>
      </c>
      <c r="M2933" s="44" t="s">
        <v>1787</v>
      </c>
      <c r="N2933" s="44" t="s">
        <v>19</v>
      </c>
      <c r="O2933" s="45"/>
      <c r="P2933" s="44">
        <v>1</v>
      </c>
      <c r="Q2933" s="44">
        <v>0</v>
      </c>
      <c r="R2933" s="44">
        <v>1</v>
      </c>
      <c r="S2933" s="44">
        <v>2</v>
      </c>
      <c r="T2933" s="45"/>
      <c r="U2933" s="44">
        <v>0</v>
      </c>
      <c r="V2933" s="44">
        <v>1</v>
      </c>
      <c r="W2933" s="44" t="s">
        <v>1788</v>
      </c>
      <c r="X2933" s="45"/>
      <c r="Y2933" s="44" t="s">
        <v>1650</v>
      </c>
      <c r="Z2933" s="44">
        <v>5753</v>
      </c>
      <c r="AA2933" s="44">
        <v>10721</v>
      </c>
      <c r="AB2933" s="44">
        <v>397</v>
      </c>
      <c r="AC2933" s="44">
        <v>363</v>
      </c>
      <c r="AD2933" s="44" t="s">
        <v>20</v>
      </c>
      <c r="AE2933" s="44" t="s">
        <v>20</v>
      </c>
      <c r="AF2933" s="44" t="s">
        <v>20</v>
      </c>
      <c r="AG2933" s="44" t="s">
        <v>20</v>
      </c>
      <c r="AH2933" s="44">
        <v>0</v>
      </c>
      <c r="AI2933" s="44">
        <v>2</v>
      </c>
      <c r="AJ2933" s="45"/>
      <c r="AK2933" s="44">
        <v>1</v>
      </c>
      <c r="AL2933" s="44">
        <v>0</v>
      </c>
      <c r="AM2933" s="44">
        <v>3</v>
      </c>
      <c r="AN2933" s="44">
        <v>0</v>
      </c>
      <c r="AO2933" s="44">
        <v>0</v>
      </c>
      <c r="AP2933" s="45"/>
      <c r="AQ2933" s="57">
        <v>0</v>
      </c>
      <c r="AR2933" s="57" t="s">
        <v>20</v>
      </c>
      <c r="AS2933" s="57" t="s">
        <v>20</v>
      </c>
      <c r="AT2933" s="57">
        <v>0</v>
      </c>
      <c r="AU2933" s="57">
        <v>0</v>
      </c>
      <c r="AV2933" s="57">
        <v>0</v>
      </c>
      <c r="AW2933" s="57" t="s">
        <v>20</v>
      </c>
      <c r="AX2933" s="57" t="s">
        <v>20</v>
      </c>
      <c r="AY2933" s="56" t="s">
        <v>1789</v>
      </c>
      <c r="AZ2933" s="46"/>
      <c r="BA2933" s="47" t="s">
        <v>2778</v>
      </c>
      <c r="BB2933" s="45" t="s">
        <v>1518</v>
      </c>
      <c r="BH2933" s="45"/>
      <c r="BI2933" t="s">
        <v>3146</v>
      </c>
    </row>
    <row r="2934" spans="1:61" x14ac:dyDescent="0.25">
      <c r="A2934" s="23" t="s">
        <v>820</v>
      </c>
      <c r="B2934" t="s">
        <v>825</v>
      </c>
      <c r="C2934" t="str">
        <f>VLOOKUP(Tabelle1[[#This Row],[bank_name]],list_all_banks!$B$1:$C$691,2,FALSE)</f>
        <v>GB00048839</v>
      </c>
      <c r="D2934" s="6" t="s">
        <v>826</v>
      </c>
      <c r="E2934" s="42" t="str">
        <f t="shared" si="46"/>
        <v>31.12.2015</v>
      </c>
      <c r="F2934">
        <v>2015</v>
      </c>
      <c r="G2934">
        <v>0</v>
      </c>
      <c r="H2934" t="s">
        <v>20</v>
      </c>
      <c r="I2934">
        <v>2</v>
      </c>
      <c r="J2934">
        <v>3</v>
      </c>
      <c r="K2934" t="s">
        <v>1366</v>
      </c>
      <c r="L2934">
        <v>0</v>
      </c>
      <c r="M2934" t="s">
        <v>1787</v>
      </c>
      <c r="N2934" t="s">
        <v>19</v>
      </c>
      <c r="P2934">
        <v>1</v>
      </c>
      <c r="Q2934">
        <v>0</v>
      </c>
      <c r="R2934">
        <v>1</v>
      </c>
      <c r="S2934">
        <v>2</v>
      </c>
      <c r="U2934">
        <v>1</v>
      </c>
      <c r="V2934">
        <v>1</v>
      </c>
      <c r="W2934" t="s">
        <v>1788</v>
      </c>
      <c r="Y2934" t="s">
        <v>820</v>
      </c>
      <c r="Z2934">
        <v>15305</v>
      </c>
      <c r="AA2934">
        <v>48622</v>
      </c>
      <c r="AB2934">
        <v>1292</v>
      </c>
      <c r="AC2934">
        <v>159</v>
      </c>
      <c r="AD2934" t="s">
        <v>20</v>
      </c>
      <c r="AE2934" t="s">
        <v>20</v>
      </c>
      <c r="AF2934" t="s">
        <v>20</v>
      </c>
      <c r="AG2934" t="s">
        <v>20</v>
      </c>
      <c r="AH2934">
        <v>1</v>
      </c>
      <c r="AI2934">
        <v>2</v>
      </c>
      <c r="AK2934">
        <v>1</v>
      </c>
      <c r="AL2934">
        <v>0</v>
      </c>
      <c r="AM2934">
        <v>3</v>
      </c>
      <c r="AN2934">
        <v>0</v>
      </c>
      <c r="AO2934">
        <v>0</v>
      </c>
      <c r="AQ2934">
        <v>3</v>
      </c>
      <c r="AR2934" t="s">
        <v>20</v>
      </c>
      <c r="AS2934">
        <v>2</v>
      </c>
      <c r="AT2934">
        <v>1</v>
      </c>
      <c r="AU2934">
        <v>2</v>
      </c>
      <c r="AV2934">
        <v>0</v>
      </c>
      <c r="AW2934" t="s">
        <v>20</v>
      </c>
      <c r="AX2934" t="s">
        <v>1382</v>
      </c>
      <c r="AY2934" s="6" t="s">
        <v>1793</v>
      </c>
      <c r="BA2934" s="14" t="s">
        <v>2779</v>
      </c>
      <c r="BB2934" s="6" t="s">
        <v>1519</v>
      </c>
      <c r="BG2934" s="9"/>
      <c r="BI2934" t="s">
        <v>3146</v>
      </c>
    </row>
    <row r="2935" spans="1:61" x14ac:dyDescent="0.25">
      <c r="A2935" s="51" t="s">
        <v>820</v>
      </c>
      <c r="B2935" s="9" t="s">
        <v>825</v>
      </c>
      <c r="C2935" s="9" t="str">
        <f>VLOOKUP(Tabelle1[[#This Row],[bank_name]],list_all_banks!$B$1:$C$691,2,FALSE)</f>
        <v>GB00048839</v>
      </c>
      <c r="D2935" s="6" t="s">
        <v>826</v>
      </c>
      <c r="E2935" s="42" t="str">
        <f t="shared" si="46"/>
        <v>31.12.2015</v>
      </c>
      <c r="F2935" s="9">
        <v>2015</v>
      </c>
      <c r="G2935" s="9">
        <v>0</v>
      </c>
      <c r="H2935" s="9" t="s">
        <v>20</v>
      </c>
      <c r="I2935" s="9">
        <v>2</v>
      </c>
      <c r="J2935" s="9">
        <v>3</v>
      </c>
      <c r="K2935" s="9" t="s">
        <v>1366</v>
      </c>
      <c r="L2935" s="9">
        <v>0</v>
      </c>
      <c r="M2935" s="9" t="s">
        <v>1787</v>
      </c>
      <c r="N2935" s="9" t="s">
        <v>19</v>
      </c>
      <c r="P2935" s="9">
        <v>1</v>
      </c>
      <c r="Q2935" s="9">
        <v>0</v>
      </c>
      <c r="R2935" s="9">
        <v>1</v>
      </c>
      <c r="S2935" s="9">
        <v>2</v>
      </c>
      <c r="U2935" s="9">
        <v>1</v>
      </c>
      <c r="V2935" s="9">
        <v>1</v>
      </c>
      <c r="W2935" s="9" t="s">
        <v>1788</v>
      </c>
      <c r="Y2935" s="115" t="s">
        <v>1725</v>
      </c>
      <c r="Z2935" s="9">
        <v>49</v>
      </c>
      <c r="AA2935" s="9">
        <v>1565</v>
      </c>
      <c r="AB2935" s="9">
        <v>18</v>
      </c>
      <c r="AC2935" s="9">
        <v>2</v>
      </c>
      <c r="AD2935" s="9" t="s">
        <v>20</v>
      </c>
      <c r="AE2935" s="9" t="s">
        <v>20</v>
      </c>
      <c r="AF2935" s="9" t="s">
        <v>20</v>
      </c>
      <c r="AG2935" s="9" t="s">
        <v>20</v>
      </c>
      <c r="AH2935" s="9">
        <v>0</v>
      </c>
      <c r="AI2935" s="9">
        <v>2</v>
      </c>
      <c r="AJ2935" s="6" t="s">
        <v>2820</v>
      </c>
      <c r="AK2935" s="9">
        <v>1</v>
      </c>
      <c r="AL2935" s="9">
        <v>0</v>
      </c>
      <c r="AM2935" s="9">
        <v>3</v>
      </c>
      <c r="AN2935" s="9">
        <v>0</v>
      </c>
      <c r="AO2935" s="9">
        <v>0</v>
      </c>
      <c r="AQ2935" s="9">
        <v>3</v>
      </c>
      <c r="AR2935" s="9" t="s">
        <v>20</v>
      </c>
      <c r="AS2935" s="9">
        <v>2</v>
      </c>
      <c r="AT2935" s="9">
        <v>1</v>
      </c>
      <c r="AU2935" s="9">
        <v>2</v>
      </c>
      <c r="AV2935" s="9">
        <v>0</v>
      </c>
      <c r="AW2935" s="9" t="s">
        <v>20</v>
      </c>
      <c r="AX2935" s="9" t="s">
        <v>1382</v>
      </c>
      <c r="AY2935" s="6" t="s">
        <v>1793</v>
      </c>
      <c r="BA2935" s="63" t="s">
        <v>2779</v>
      </c>
      <c r="BB2935" s="6" t="s">
        <v>1519</v>
      </c>
      <c r="BG2935" s="9"/>
      <c r="BI2935" t="s">
        <v>3146</v>
      </c>
    </row>
    <row r="2936" spans="1:61" x14ac:dyDescent="0.25">
      <c r="A2936" s="23" t="s">
        <v>820</v>
      </c>
      <c r="B2936" t="s">
        <v>825</v>
      </c>
      <c r="C2936" t="str">
        <f>VLOOKUP(Tabelle1[[#This Row],[bank_name]],list_all_banks!$B$1:$C$691,2,FALSE)</f>
        <v>GB00048839</v>
      </c>
      <c r="D2936" s="6" t="s">
        <v>826</v>
      </c>
      <c r="E2936" s="42" t="str">
        <f t="shared" si="46"/>
        <v>31.12.2015</v>
      </c>
      <c r="F2936">
        <v>2015</v>
      </c>
      <c r="G2936">
        <v>0</v>
      </c>
      <c r="H2936" t="s">
        <v>20</v>
      </c>
      <c r="I2936">
        <v>2</v>
      </c>
      <c r="J2936">
        <v>3</v>
      </c>
      <c r="K2936" t="s">
        <v>1366</v>
      </c>
      <c r="L2936">
        <v>0</v>
      </c>
      <c r="M2936" t="s">
        <v>1787</v>
      </c>
      <c r="N2936" t="s">
        <v>19</v>
      </c>
      <c r="P2936">
        <v>1</v>
      </c>
      <c r="Q2936">
        <v>0</v>
      </c>
      <c r="R2936">
        <v>1</v>
      </c>
      <c r="S2936">
        <v>2</v>
      </c>
      <c r="U2936">
        <v>1</v>
      </c>
      <c r="V2936">
        <v>1</v>
      </c>
      <c r="W2936" t="s">
        <v>1788</v>
      </c>
      <c r="Y2936" t="s">
        <v>1710</v>
      </c>
      <c r="Z2936">
        <v>2752</v>
      </c>
      <c r="AA2936">
        <v>31221</v>
      </c>
      <c r="AB2936">
        <v>832</v>
      </c>
      <c r="AC2936">
        <v>236</v>
      </c>
      <c r="AD2936" t="s">
        <v>20</v>
      </c>
      <c r="AE2936" t="s">
        <v>20</v>
      </c>
      <c r="AF2936" t="s">
        <v>20</v>
      </c>
      <c r="AG2936" t="s">
        <v>20</v>
      </c>
      <c r="AH2936">
        <v>0</v>
      </c>
      <c r="AI2936">
        <v>2</v>
      </c>
      <c r="AK2936">
        <v>1</v>
      </c>
      <c r="AL2936">
        <v>0</v>
      </c>
      <c r="AM2936">
        <v>3</v>
      </c>
      <c r="AN2936">
        <v>0</v>
      </c>
      <c r="AO2936">
        <v>0</v>
      </c>
      <c r="AQ2936">
        <v>3</v>
      </c>
      <c r="AR2936" t="s">
        <v>20</v>
      </c>
      <c r="AS2936">
        <v>2</v>
      </c>
      <c r="AT2936">
        <v>1</v>
      </c>
      <c r="AU2936">
        <v>2</v>
      </c>
      <c r="AV2936">
        <v>0</v>
      </c>
      <c r="AW2936" t="s">
        <v>20</v>
      </c>
      <c r="AX2936" t="s">
        <v>1382</v>
      </c>
      <c r="AY2936" s="6" t="s">
        <v>1793</v>
      </c>
      <c r="BA2936" s="14" t="s">
        <v>2779</v>
      </c>
      <c r="BB2936" s="6" t="s">
        <v>1519</v>
      </c>
      <c r="BG2936" s="9"/>
      <c r="BI2936" t="s">
        <v>3146</v>
      </c>
    </row>
    <row r="2937" spans="1:61" x14ac:dyDescent="0.25">
      <c r="A2937" s="23" t="s">
        <v>820</v>
      </c>
      <c r="B2937" t="s">
        <v>825</v>
      </c>
      <c r="C2937" t="str">
        <f>VLOOKUP(Tabelle1[[#This Row],[bank_name]],list_all_banks!$B$1:$C$691,2,FALSE)</f>
        <v>GB00048839</v>
      </c>
      <c r="D2937" s="6" t="s">
        <v>826</v>
      </c>
      <c r="E2937" s="42" t="str">
        <f t="shared" si="46"/>
        <v>31.12.2015</v>
      </c>
      <c r="F2937">
        <v>2015</v>
      </c>
      <c r="G2937">
        <v>0</v>
      </c>
      <c r="H2937" t="s">
        <v>20</v>
      </c>
      <c r="I2937">
        <v>2</v>
      </c>
      <c r="J2937">
        <v>3</v>
      </c>
      <c r="K2937" t="s">
        <v>1366</v>
      </c>
      <c r="L2937">
        <v>0</v>
      </c>
      <c r="M2937" t="s">
        <v>1787</v>
      </c>
      <c r="N2937" t="s">
        <v>19</v>
      </c>
      <c r="P2937">
        <v>1</v>
      </c>
      <c r="Q2937">
        <v>0</v>
      </c>
      <c r="R2937">
        <v>1</v>
      </c>
      <c r="S2937">
        <v>2</v>
      </c>
      <c r="U2937">
        <v>1</v>
      </c>
      <c r="V2937">
        <v>1</v>
      </c>
      <c r="W2937" t="s">
        <v>1788</v>
      </c>
      <c r="Y2937" t="s">
        <v>1659</v>
      </c>
      <c r="Z2937">
        <v>600</v>
      </c>
      <c r="AA2937">
        <v>2882</v>
      </c>
      <c r="AB2937">
        <v>-5</v>
      </c>
      <c r="AC2937">
        <v>7</v>
      </c>
      <c r="AD2937" t="s">
        <v>20</v>
      </c>
      <c r="AE2937" t="s">
        <v>20</v>
      </c>
      <c r="AF2937" t="s">
        <v>20</v>
      </c>
      <c r="AG2937" t="s">
        <v>20</v>
      </c>
      <c r="AH2937">
        <v>0</v>
      </c>
      <c r="AI2937">
        <v>2</v>
      </c>
      <c r="AK2937">
        <v>1</v>
      </c>
      <c r="AL2937">
        <v>0</v>
      </c>
      <c r="AM2937">
        <v>3</v>
      </c>
      <c r="AN2937">
        <v>0</v>
      </c>
      <c r="AO2937">
        <v>0</v>
      </c>
      <c r="AQ2937">
        <v>3</v>
      </c>
      <c r="AR2937" t="s">
        <v>20</v>
      </c>
      <c r="AS2937">
        <v>2</v>
      </c>
      <c r="AT2937">
        <v>1</v>
      </c>
      <c r="AU2937">
        <v>2</v>
      </c>
      <c r="AV2937">
        <v>0</v>
      </c>
      <c r="AW2937" t="s">
        <v>20</v>
      </c>
      <c r="AX2937" t="s">
        <v>1382</v>
      </c>
      <c r="AY2937" s="6" t="s">
        <v>1793</v>
      </c>
      <c r="BA2937" s="14" t="s">
        <v>2779</v>
      </c>
      <c r="BB2937" s="6" t="s">
        <v>1519</v>
      </c>
      <c r="BG2937" s="9"/>
      <c r="BI2937" t="s">
        <v>3146</v>
      </c>
    </row>
    <row r="2938" spans="1:61" x14ac:dyDescent="0.25">
      <c r="A2938" s="23" t="s">
        <v>820</v>
      </c>
      <c r="B2938" t="s">
        <v>825</v>
      </c>
      <c r="C2938" t="str">
        <f>VLOOKUP(Tabelle1[[#This Row],[bank_name]],list_all_banks!$B$1:$C$691,2,FALSE)</f>
        <v>GB00048839</v>
      </c>
      <c r="D2938" s="6" t="s">
        <v>826</v>
      </c>
      <c r="E2938" s="42" t="str">
        <f t="shared" si="46"/>
        <v>31.12.2015</v>
      </c>
      <c r="F2938">
        <v>2015</v>
      </c>
      <c r="G2938">
        <v>0</v>
      </c>
      <c r="H2938" t="s">
        <v>20</v>
      </c>
      <c r="I2938">
        <v>2</v>
      </c>
      <c r="J2938">
        <v>3</v>
      </c>
      <c r="K2938" t="s">
        <v>1366</v>
      </c>
      <c r="L2938">
        <v>0</v>
      </c>
      <c r="M2938" t="s">
        <v>1787</v>
      </c>
      <c r="N2938" t="s">
        <v>19</v>
      </c>
      <c r="P2938">
        <v>1</v>
      </c>
      <c r="Q2938">
        <v>0</v>
      </c>
      <c r="R2938">
        <v>1</v>
      </c>
      <c r="S2938">
        <v>2</v>
      </c>
      <c r="U2938">
        <v>1</v>
      </c>
      <c r="V2938">
        <v>1</v>
      </c>
      <c r="W2938" t="s">
        <v>1788</v>
      </c>
      <c r="Y2938" t="s">
        <v>1170</v>
      </c>
      <c r="Z2938">
        <v>422</v>
      </c>
      <c r="AA2938">
        <v>42</v>
      </c>
      <c r="AB2938">
        <v>404</v>
      </c>
      <c r="AC2938">
        <v>1</v>
      </c>
      <c r="AD2938" t="s">
        <v>20</v>
      </c>
      <c r="AE2938" t="s">
        <v>20</v>
      </c>
      <c r="AF2938" t="s">
        <v>20</v>
      </c>
      <c r="AG2938" t="s">
        <v>20</v>
      </c>
      <c r="AH2938">
        <v>0</v>
      </c>
      <c r="AI2938">
        <v>2</v>
      </c>
      <c r="AK2938">
        <v>1</v>
      </c>
      <c r="AL2938">
        <v>0</v>
      </c>
      <c r="AM2938">
        <v>3</v>
      </c>
      <c r="AN2938">
        <v>0</v>
      </c>
      <c r="AO2938">
        <v>0</v>
      </c>
      <c r="AQ2938">
        <v>3</v>
      </c>
      <c r="AR2938" t="s">
        <v>20</v>
      </c>
      <c r="AS2938">
        <v>2</v>
      </c>
      <c r="AT2938">
        <v>1</v>
      </c>
      <c r="AU2938">
        <v>2</v>
      </c>
      <c r="AV2938">
        <v>0</v>
      </c>
      <c r="AW2938" t="s">
        <v>20</v>
      </c>
      <c r="AX2938" t="s">
        <v>1382</v>
      </c>
      <c r="AY2938" s="6" t="s">
        <v>1793</v>
      </c>
      <c r="BA2938" s="14" t="s">
        <v>2779</v>
      </c>
      <c r="BB2938" s="6" t="s">
        <v>1519</v>
      </c>
      <c r="BG2938" s="9"/>
      <c r="BI2938" t="s">
        <v>3146</v>
      </c>
    </row>
    <row r="2939" spans="1:61" s="44" customFormat="1" ht="15.75" thickBot="1" x14ac:dyDescent="0.3">
      <c r="A2939" s="51" t="s">
        <v>820</v>
      </c>
      <c r="B2939" s="9" t="s">
        <v>825</v>
      </c>
      <c r="C2939" s="9" t="str">
        <f>VLOOKUP(Tabelle1[[#This Row],[bank_name]],list_all_banks!$B$1:$C$691,2,FALSE)</f>
        <v>GB00048839</v>
      </c>
      <c r="D2939" s="6" t="s">
        <v>826</v>
      </c>
      <c r="E2939" s="42" t="str">
        <f t="shared" si="46"/>
        <v>31.12.2015</v>
      </c>
      <c r="F2939" s="9">
        <v>2015</v>
      </c>
      <c r="G2939" s="9">
        <v>0</v>
      </c>
      <c r="H2939" s="9" t="s">
        <v>20</v>
      </c>
      <c r="I2939" s="9">
        <v>2</v>
      </c>
      <c r="J2939" s="9">
        <v>3</v>
      </c>
      <c r="K2939" s="9" t="s">
        <v>1366</v>
      </c>
      <c r="L2939" s="9">
        <v>0</v>
      </c>
      <c r="M2939" s="9" t="s">
        <v>1787</v>
      </c>
      <c r="N2939" s="9" t="s">
        <v>19</v>
      </c>
      <c r="O2939" s="6"/>
      <c r="P2939" s="9">
        <v>1</v>
      </c>
      <c r="Q2939" s="9">
        <v>0</v>
      </c>
      <c r="R2939" s="9">
        <v>1</v>
      </c>
      <c r="S2939" s="9">
        <v>2</v>
      </c>
      <c r="T2939" s="6"/>
      <c r="U2939" s="9">
        <v>1</v>
      </c>
      <c r="V2939" s="9">
        <v>1</v>
      </c>
      <c r="W2939" s="9" t="s">
        <v>1788</v>
      </c>
      <c r="X2939" s="6"/>
      <c r="Y2939" s="9" t="s">
        <v>1657</v>
      </c>
      <c r="Z2939" s="9">
        <v>368</v>
      </c>
      <c r="AA2939" s="9">
        <v>765</v>
      </c>
      <c r="AB2939" s="9">
        <v>60</v>
      </c>
      <c r="AC2939" s="9" t="s">
        <v>20</v>
      </c>
      <c r="AD2939" s="9" t="s">
        <v>20</v>
      </c>
      <c r="AE2939" s="9" t="s">
        <v>20</v>
      </c>
      <c r="AF2939" s="9" t="s">
        <v>20</v>
      </c>
      <c r="AG2939" s="9" t="s">
        <v>20</v>
      </c>
      <c r="AH2939" s="9">
        <v>0</v>
      </c>
      <c r="AI2939" s="9">
        <v>2</v>
      </c>
      <c r="AJ2939" s="6"/>
      <c r="AK2939" s="9">
        <v>1</v>
      </c>
      <c r="AL2939" s="9">
        <v>0</v>
      </c>
      <c r="AM2939" s="9">
        <v>3</v>
      </c>
      <c r="AN2939" s="9">
        <v>0</v>
      </c>
      <c r="AO2939" s="9">
        <v>0</v>
      </c>
      <c r="AP2939" s="6"/>
      <c r="AQ2939" s="9">
        <v>3</v>
      </c>
      <c r="AR2939" s="9" t="s">
        <v>20</v>
      </c>
      <c r="AS2939" s="9">
        <v>2</v>
      </c>
      <c r="AT2939" s="9">
        <v>1</v>
      </c>
      <c r="AU2939" s="9">
        <v>2</v>
      </c>
      <c r="AV2939" s="9">
        <v>0</v>
      </c>
      <c r="AW2939" s="9" t="s">
        <v>20</v>
      </c>
      <c r="AX2939" s="9" t="s">
        <v>1382</v>
      </c>
      <c r="AY2939" s="6" t="s">
        <v>1793</v>
      </c>
      <c r="AZ2939" s="42"/>
      <c r="BA2939" s="63" t="s">
        <v>2779</v>
      </c>
      <c r="BB2939" s="6" t="s">
        <v>1519</v>
      </c>
      <c r="BH2939" s="45"/>
      <c r="BI2939" t="s">
        <v>3146</v>
      </c>
    </row>
    <row r="2940" spans="1:61" x14ac:dyDescent="0.25">
      <c r="A2940" s="51" t="s">
        <v>820</v>
      </c>
      <c r="B2940" s="9" t="s">
        <v>825</v>
      </c>
      <c r="C2940" s="9" t="str">
        <f>VLOOKUP(Tabelle1[[#This Row],[bank_name]],list_all_banks!$B$1:$C$691,2,FALSE)</f>
        <v>GB00048839</v>
      </c>
      <c r="D2940" s="6" t="s">
        <v>826</v>
      </c>
      <c r="E2940" s="42" t="str">
        <f t="shared" si="46"/>
        <v>31.12.2015</v>
      </c>
      <c r="F2940" s="9">
        <v>2015</v>
      </c>
      <c r="G2940" s="9">
        <v>0</v>
      </c>
      <c r="H2940" s="9" t="s">
        <v>20</v>
      </c>
      <c r="I2940" s="9">
        <v>2</v>
      </c>
      <c r="J2940" s="9">
        <v>3</v>
      </c>
      <c r="K2940" s="9" t="s">
        <v>1366</v>
      </c>
      <c r="L2940" s="9">
        <v>0</v>
      </c>
      <c r="M2940" s="9" t="s">
        <v>1787</v>
      </c>
      <c r="N2940" s="9" t="s">
        <v>19</v>
      </c>
      <c r="P2940" s="9">
        <v>1</v>
      </c>
      <c r="Q2940" s="9">
        <v>0</v>
      </c>
      <c r="R2940" s="9">
        <v>1</v>
      </c>
      <c r="S2940" s="9">
        <v>2</v>
      </c>
      <c r="U2940" s="9">
        <v>1</v>
      </c>
      <c r="V2940" s="9">
        <v>1</v>
      </c>
      <c r="W2940" s="9" t="s">
        <v>1788</v>
      </c>
      <c r="Y2940" s="9" t="s">
        <v>1</v>
      </c>
      <c r="Z2940" s="9">
        <v>338</v>
      </c>
      <c r="AA2940" s="9">
        <v>745</v>
      </c>
      <c r="AB2940" s="9">
        <v>81</v>
      </c>
      <c r="AC2940" s="9">
        <v>49</v>
      </c>
      <c r="AD2940" s="9" t="s">
        <v>20</v>
      </c>
      <c r="AE2940" s="9" t="s">
        <v>20</v>
      </c>
      <c r="AF2940" s="9" t="s">
        <v>20</v>
      </c>
      <c r="AG2940" s="9" t="s">
        <v>20</v>
      </c>
      <c r="AH2940" s="9">
        <v>0</v>
      </c>
      <c r="AI2940" s="9">
        <v>2</v>
      </c>
      <c r="AK2940" s="9">
        <v>1</v>
      </c>
      <c r="AL2940" s="9">
        <v>0</v>
      </c>
      <c r="AM2940" s="9">
        <v>3</v>
      </c>
      <c r="AN2940" s="9">
        <v>0</v>
      </c>
      <c r="AO2940" s="9">
        <v>0</v>
      </c>
      <c r="AQ2940" s="9">
        <v>3</v>
      </c>
      <c r="AR2940" s="9" t="s">
        <v>20</v>
      </c>
      <c r="AS2940" s="9">
        <v>2</v>
      </c>
      <c r="AT2940" s="9">
        <v>1</v>
      </c>
      <c r="AU2940" s="9">
        <v>2</v>
      </c>
      <c r="AV2940" s="9">
        <v>0</v>
      </c>
      <c r="AW2940" s="9" t="s">
        <v>20</v>
      </c>
      <c r="AX2940" s="9" t="s">
        <v>1382</v>
      </c>
      <c r="AY2940" s="6" t="s">
        <v>1793</v>
      </c>
      <c r="BA2940" s="63" t="s">
        <v>2779</v>
      </c>
      <c r="BB2940" s="6" t="s">
        <v>1519</v>
      </c>
      <c r="BG2940" s="9"/>
      <c r="BI2940" t="s">
        <v>3146</v>
      </c>
    </row>
    <row r="2941" spans="1:61" s="74" customFormat="1" x14ac:dyDescent="0.25">
      <c r="A2941" s="23" t="s">
        <v>820</v>
      </c>
      <c r="B2941" t="s">
        <v>825</v>
      </c>
      <c r="C2941" t="str">
        <f>VLOOKUP(Tabelle1[[#This Row],[bank_name]],list_all_banks!$B$1:$C$691,2,FALSE)</f>
        <v>GB00048839</v>
      </c>
      <c r="D2941" s="6" t="s">
        <v>826</v>
      </c>
      <c r="E2941" s="42" t="str">
        <f t="shared" si="46"/>
        <v>31.12.2015</v>
      </c>
      <c r="F2941">
        <v>2015</v>
      </c>
      <c r="G2941">
        <v>0</v>
      </c>
      <c r="H2941" t="s">
        <v>20</v>
      </c>
      <c r="I2941">
        <v>2</v>
      </c>
      <c r="J2941">
        <v>3</v>
      </c>
      <c r="K2941" t="s">
        <v>1366</v>
      </c>
      <c r="L2941">
        <v>0</v>
      </c>
      <c r="M2941" t="s">
        <v>1787</v>
      </c>
      <c r="N2941" t="s">
        <v>19</v>
      </c>
      <c r="O2941" s="6"/>
      <c r="P2941">
        <v>1</v>
      </c>
      <c r="Q2941">
        <v>0</v>
      </c>
      <c r="R2941">
        <v>1</v>
      </c>
      <c r="S2941">
        <v>2</v>
      </c>
      <c r="T2941" s="6"/>
      <c r="U2941">
        <v>1</v>
      </c>
      <c r="V2941">
        <v>1</v>
      </c>
      <c r="W2941" t="s">
        <v>1788</v>
      </c>
      <c r="X2941" s="6"/>
      <c r="Y2941" t="s">
        <v>1651</v>
      </c>
      <c r="Z2941">
        <v>308</v>
      </c>
      <c r="AA2941">
        <v>341</v>
      </c>
      <c r="AB2941">
        <v>170</v>
      </c>
      <c r="AC2941">
        <v>5</v>
      </c>
      <c r="AD2941" t="s">
        <v>20</v>
      </c>
      <c r="AE2941" t="s">
        <v>20</v>
      </c>
      <c r="AF2941" t="s">
        <v>20</v>
      </c>
      <c r="AG2941" t="s">
        <v>20</v>
      </c>
      <c r="AH2941">
        <v>0</v>
      </c>
      <c r="AI2941">
        <v>2</v>
      </c>
      <c r="AJ2941" s="6"/>
      <c r="AK2941">
        <v>1</v>
      </c>
      <c r="AL2941">
        <v>0</v>
      </c>
      <c r="AM2941">
        <v>3</v>
      </c>
      <c r="AN2941">
        <v>0</v>
      </c>
      <c r="AO2941">
        <v>0</v>
      </c>
      <c r="AP2941" s="6"/>
      <c r="AQ2941">
        <v>3</v>
      </c>
      <c r="AR2941" t="s">
        <v>20</v>
      </c>
      <c r="AS2941">
        <v>2</v>
      </c>
      <c r="AT2941">
        <v>1</v>
      </c>
      <c r="AU2941">
        <v>2</v>
      </c>
      <c r="AV2941">
        <v>0</v>
      </c>
      <c r="AW2941" t="s">
        <v>20</v>
      </c>
      <c r="AX2941" t="s">
        <v>1382</v>
      </c>
      <c r="AY2941" s="6" t="s">
        <v>1793</v>
      </c>
      <c r="AZ2941" s="42"/>
      <c r="BA2941" s="14" t="s">
        <v>2779</v>
      </c>
      <c r="BB2941" s="6" t="s">
        <v>1519</v>
      </c>
      <c r="BH2941" s="75"/>
      <c r="BI2941" t="s">
        <v>3146</v>
      </c>
    </row>
    <row r="2942" spans="1:61" x14ac:dyDescent="0.25">
      <c r="A2942" s="23" t="s">
        <v>820</v>
      </c>
      <c r="B2942" t="s">
        <v>825</v>
      </c>
      <c r="C2942" t="str">
        <f>VLOOKUP(Tabelle1[[#This Row],[bank_name]],list_all_banks!$B$1:$C$691,2,FALSE)</f>
        <v>GB00048839</v>
      </c>
      <c r="D2942" s="6" t="s">
        <v>826</v>
      </c>
      <c r="E2942" s="42" t="str">
        <f t="shared" si="46"/>
        <v>31.12.2015</v>
      </c>
      <c r="F2942">
        <v>2015</v>
      </c>
      <c r="G2942">
        <v>0</v>
      </c>
      <c r="H2942" t="s">
        <v>20</v>
      </c>
      <c r="I2942">
        <v>2</v>
      </c>
      <c r="J2942">
        <v>3</v>
      </c>
      <c r="K2942" t="s">
        <v>1366</v>
      </c>
      <c r="L2942">
        <v>0</v>
      </c>
      <c r="M2942" t="s">
        <v>1787</v>
      </c>
      <c r="N2942" t="s">
        <v>19</v>
      </c>
      <c r="P2942">
        <v>1</v>
      </c>
      <c r="Q2942">
        <v>0</v>
      </c>
      <c r="R2942">
        <v>1</v>
      </c>
      <c r="S2942">
        <v>2</v>
      </c>
      <c r="U2942">
        <v>1</v>
      </c>
      <c r="V2942">
        <v>1</v>
      </c>
      <c r="W2942" t="s">
        <v>1788</v>
      </c>
      <c r="Y2942" t="s">
        <v>1696</v>
      </c>
      <c r="Z2942">
        <v>254</v>
      </c>
      <c r="AA2942">
        <v>661</v>
      </c>
      <c r="AB2942">
        <v>17</v>
      </c>
      <c r="AC2942">
        <v>-23</v>
      </c>
      <c r="AD2942" t="s">
        <v>20</v>
      </c>
      <c r="AE2942" t="s">
        <v>20</v>
      </c>
      <c r="AF2942" t="s">
        <v>20</v>
      </c>
      <c r="AG2942" t="s">
        <v>20</v>
      </c>
      <c r="AH2942">
        <v>0</v>
      </c>
      <c r="AI2942">
        <v>2</v>
      </c>
      <c r="AK2942">
        <v>1</v>
      </c>
      <c r="AL2942">
        <v>0</v>
      </c>
      <c r="AM2942">
        <v>3</v>
      </c>
      <c r="AN2942">
        <v>0</v>
      </c>
      <c r="AO2942">
        <v>0</v>
      </c>
      <c r="AQ2942">
        <v>3</v>
      </c>
      <c r="AR2942" t="s">
        <v>20</v>
      </c>
      <c r="AS2942">
        <v>2</v>
      </c>
      <c r="AT2942">
        <v>1</v>
      </c>
      <c r="AU2942">
        <v>2</v>
      </c>
      <c r="AV2942">
        <v>0</v>
      </c>
      <c r="AW2942" t="s">
        <v>20</v>
      </c>
      <c r="AX2942" t="s">
        <v>1382</v>
      </c>
      <c r="AY2942" s="6" t="s">
        <v>1793</v>
      </c>
      <c r="BA2942" s="14" t="s">
        <v>2779</v>
      </c>
      <c r="BB2942" s="6" t="s">
        <v>1519</v>
      </c>
      <c r="BG2942" s="9"/>
      <c r="BI2942" t="s">
        <v>3146</v>
      </c>
    </row>
    <row r="2943" spans="1:61" x14ac:dyDescent="0.25">
      <c r="A2943" s="23" t="s">
        <v>820</v>
      </c>
      <c r="B2943" t="s">
        <v>825</v>
      </c>
      <c r="C2943" t="str">
        <f>VLOOKUP(Tabelle1[[#This Row],[bank_name]],list_all_banks!$B$1:$C$691,2,FALSE)</f>
        <v>GB00048839</v>
      </c>
      <c r="D2943" s="6" t="s">
        <v>826</v>
      </c>
      <c r="E2943" s="42" t="str">
        <f t="shared" si="46"/>
        <v>31.12.2015</v>
      </c>
      <c r="F2943">
        <v>2015</v>
      </c>
      <c r="G2943">
        <v>0</v>
      </c>
      <c r="H2943" t="s">
        <v>20</v>
      </c>
      <c r="I2943">
        <v>2</v>
      </c>
      <c r="J2943">
        <v>3</v>
      </c>
      <c r="K2943" t="s">
        <v>1366</v>
      </c>
      <c r="L2943">
        <v>0</v>
      </c>
      <c r="M2943" t="s">
        <v>1787</v>
      </c>
      <c r="N2943" t="s">
        <v>19</v>
      </c>
      <c r="P2943">
        <v>1</v>
      </c>
      <c r="Q2943">
        <v>0</v>
      </c>
      <c r="R2943">
        <v>1</v>
      </c>
      <c r="S2943">
        <v>2</v>
      </c>
      <c r="U2943">
        <v>1</v>
      </c>
      <c r="V2943">
        <v>1</v>
      </c>
      <c r="W2943" t="s">
        <v>1788</v>
      </c>
      <c r="Y2943" t="s">
        <v>1662</v>
      </c>
      <c r="Z2943">
        <v>244</v>
      </c>
      <c r="AA2943">
        <v>14180</v>
      </c>
      <c r="AB2943">
        <v>133</v>
      </c>
      <c r="AC2943">
        <v>48</v>
      </c>
      <c r="AD2943" t="s">
        <v>20</v>
      </c>
      <c r="AE2943" t="s">
        <v>20</v>
      </c>
      <c r="AF2943" t="s">
        <v>20</v>
      </c>
      <c r="AG2943" t="s">
        <v>20</v>
      </c>
      <c r="AH2943">
        <v>0</v>
      </c>
      <c r="AI2943">
        <v>2</v>
      </c>
      <c r="AK2943">
        <v>1</v>
      </c>
      <c r="AL2943">
        <v>0</v>
      </c>
      <c r="AM2943">
        <v>3</v>
      </c>
      <c r="AN2943">
        <v>0</v>
      </c>
      <c r="AO2943">
        <v>0</v>
      </c>
      <c r="AQ2943">
        <v>3</v>
      </c>
      <c r="AR2943" t="s">
        <v>20</v>
      </c>
      <c r="AS2943">
        <v>2</v>
      </c>
      <c r="AT2943">
        <v>1</v>
      </c>
      <c r="AU2943">
        <v>2</v>
      </c>
      <c r="AV2943">
        <v>0</v>
      </c>
      <c r="AW2943" t="s">
        <v>20</v>
      </c>
      <c r="AX2943" t="s">
        <v>1382</v>
      </c>
      <c r="AY2943" s="6" t="s">
        <v>1793</v>
      </c>
      <c r="BA2943" s="14" t="s">
        <v>2779</v>
      </c>
      <c r="BB2943" s="6" t="s">
        <v>1519</v>
      </c>
      <c r="BG2943" s="9"/>
      <c r="BI2943" t="s">
        <v>3146</v>
      </c>
    </row>
    <row r="2944" spans="1:61" x14ac:dyDescent="0.25">
      <c r="A2944" s="23" t="s">
        <v>820</v>
      </c>
      <c r="B2944" t="s">
        <v>825</v>
      </c>
      <c r="C2944" t="str">
        <f>VLOOKUP(Tabelle1[[#This Row],[bank_name]],list_all_banks!$B$1:$C$691,2,FALSE)</f>
        <v>GB00048839</v>
      </c>
      <c r="D2944" s="6" t="s">
        <v>826</v>
      </c>
      <c r="E2944" s="42" t="str">
        <f t="shared" si="46"/>
        <v>31.12.2015</v>
      </c>
      <c r="F2944">
        <v>2015</v>
      </c>
      <c r="G2944">
        <v>0</v>
      </c>
      <c r="H2944" t="s">
        <v>20</v>
      </c>
      <c r="I2944">
        <v>2</v>
      </c>
      <c r="J2944">
        <v>3</v>
      </c>
      <c r="K2944" t="s">
        <v>1366</v>
      </c>
      <c r="L2944">
        <v>0</v>
      </c>
      <c r="M2944" t="s">
        <v>1787</v>
      </c>
      <c r="N2944" t="s">
        <v>19</v>
      </c>
      <c r="P2944">
        <v>1</v>
      </c>
      <c r="Q2944">
        <v>0</v>
      </c>
      <c r="R2944">
        <v>1</v>
      </c>
      <c r="S2944">
        <v>2</v>
      </c>
      <c r="U2944">
        <v>1</v>
      </c>
      <c r="V2944">
        <v>1</v>
      </c>
      <c r="W2944" t="s">
        <v>1788</v>
      </c>
      <c r="Y2944" t="s">
        <v>1289</v>
      </c>
      <c r="Z2944">
        <v>227</v>
      </c>
      <c r="AA2944">
        <v>1116</v>
      </c>
      <c r="AB2944">
        <v>-54</v>
      </c>
      <c r="AC2944">
        <v>-1</v>
      </c>
      <c r="AD2944" t="s">
        <v>20</v>
      </c>
      <c r="AE2944" t="s">
        <v>20</v>
      </c>
      <c r="AF2944" t="s">
        <v>20</v>
      </c>
      <c r="AG2944" t="s">
        <v>20</v>
      </c>
      <c r="AH2944">
        <v>0</v>
      </c>
      <c r="AI2944">
        <v>2</v>
      </c>
      <c r="AK2944">
        <v>1</v>
      </c>
      <c r="AL2944">
        <v>0</v>
      </c>
      <c r="AM2944">
        <v>3</v>
      </c>
      <c r="AN2944">
        <v>0</v>
      </c>
      <c r="AO2944">
        <v>0</v>
      </c>
      <c r="AQ2944">
        <v>3</v>
      </c>
      <c r="AR2944" t="s">
        <v>20</v>
      </c>
      <c r="AS2944">
        <v>2</v>
      </c>
      <c r="AT2944">
        <v>1</v>
      </c>
      <c r="AU2944">
        <v>2</v>
      </c>
      <c r="AV2944">
        <v>0</v>
      </c>
      <c r="AW2944" t="s">
        <v>20</v>
      </c>
      <c r="AX2944" t="s">
        <v>1382</v>
      </c>
      <c r="AY2944" s="6" t="s">
        <v>1793</v>
      </c>
      <c r="BA2944" s="14" t="s">
        <v>2779</v>
      </c>
      <c r="BB2944" s="6" t="s">
        <v>1519</v>
      </c>
      <c r="BG2944" s="9"/>
      <c r="BI2944" t="s">
        <v>3146</v>
      </c>
    </row>
    <row r="2945" spans="1:61" x14ac:dyDescent="0.25">
      <c r="A2945" s="51" t="s">
        <v>820</v>
      </c>
      <c r="B2945" s="9" t="s">
        <v>825</v>
      </c>
      <c r="C2945" s="9" t="str">
        <f>VLOOKUP(Tabelle1[[#This Row],[bank_name]],list_all_banks!$B$1:$C$691,2,FALSE)</f>
        <v>GB00048839</v>
      </c>
      <c r="D2945" s="6" t="s">
        <v>826</v>
      </c>
      <c r="E2945" s="42" t="str">
        <f t="shared" si="46"/>
        <v>31.12.2015</v>
      </c>
      <c r="F2945" s="9">
        <v>2015</v>
      </c>
      <c r="G2945" s="9">
        <v>0</v>
      </c>
      <c r="H2945" s="9" t="s">
        <v>20</v>
      </c>
      <c r="I2945" s="9">
        <v>2</v>
      </c>
      <c r="J2945" s="9">
        <v>3</v>
      </c>
      <c r="K2945" s="9" t="s">
        <v>1366</v>
      </c>
      <c r="L2945" s="9">
        <v>0</v>
      </c>
      <c r="M2945" s="9" t="s">
        <v>1787</v>
      </c>
      <c r="N2945" s="9" t="s">
        <v>19</v>
      </c>
      <c r="P2945" s="9">
        <v>1</v>
      </c>
      <c r="Q2945" s="9">
        <v>0</v>
      </c>
      <c r="R2945" s="9">
        <v>1</v>
      </c>
      <c r="S2945" s="9">
        <v>2</v>
      </c>
      <c r="U2945" s="9">
        <v>1</v>
      </c>
      <c r="V2945" s="9">
        <v>1</v>
      </c>
      <c r="W2945" s="9" t="s">
        <v>1788</v>
      </c>
      <c r="Y2945" s="9" t="s">
        <v>658</v>
      </c>
      <c r="Z2945" s="9">
        <v>225</v>
      </c>
      <c r="AA2945" s="9">
        <v>1243</v>
      </c>
      <c r="AB2945" s="9">
        <v>-76</v>
      </c>
      <c r="AC2945" s="9">
        <v>-1</v>
      </c>
      <c r="AD2945" s="9" t="s">
        <v>20</v>
      </c>
      <c r="AE2945" s="9" t="s">
        <v>20</v>
      </c>
      <c r="AF2945" s="9" t="s">
        <v>20</v>
      </c>
      <c r="AG2945" s="9" t="s">
        <v>20</v>
      </c>
      <c r="AH2945" s="9">
        <v>0</v>
      </c>
      <c r="AI2945" s="9">
        <v>2</v>
      </c>
      <c r="AK2945" s="9">
        <v>1</v>
      </c>
      <c r="AL2945" s="9">
        <v>0</v>
      </c>
      <c r="AM2945" s="9">
        <v>3</v>
      </c>
      <c r="AN2945" s="9">
        <v>0</v>
      </c>
      <c r="AO2945" s="9">
        <v>0</v>
      </c>
      <c r="AQ2945" s="9">
        <v>3</v>
      </c>
      <c r="AR2945" s="9" t="s">
        <v>20</v>
      </c>
      <c r="AS2945" s="9">
        <v>2</v>
      </c>
      <c r="AT2945" s="9">
        <v>1</v>
      </c>
      <c r="AU2945" s="9">
        <v>2</v>
      </c>
      <c r="AV2945" s="9">
        <v>0</v>
      </c>
      <c r="AW2945" s="9" t="s">
        <v>20</v>
      </c>
      <c r="AX2945" s="9" t="s">
        <v>1382</v>
      </c>
      <c r="AY2945" s="6" t="s">
        <v>1793</v>
      </c>
      <c r="BA2945" s="63" t="s">
        <v>2779</v>
      </c>
      <c r="BB2945" s="6" t="s">
        <v>1519</v>
      </c>
      <c r="BG2945" s="9"/>
      <c r="BI2945" t="s">
        <v>3146</v>
      </c>
    </row>
    <row r="2946" spans="1:61" x14ac:dyDescent="0.25">
      <c r="A2946" s="51" t="s">
        <v>820</v>
      </c>
      <c r="B2946" s="9" t="s">
        <v>825</v>
      </c>
      <c r="C2946" s="9" t="str">
        <f>VLOOKUP(Tabelle1[[#This Row],[bank_name]],list_all_banks!$B$1:$C$691,2,FALSE)</f>
        <v>GB00048839</v>
      </c>
      <c r="D2946" s="6" t="s">
        <v>826</v>
      </c>
      <c r="E2946" s="42" t="str">
        <f t="shared" si="46"/>
        <v>31.12.2015</v>
      </c>
      <c r="F2946" s="9">
        <v>2015</v>
      </c>
      <c r="G2946" s="9">
        <v>0</v>
      </c>
      <c r="H2946" s="9" t="s">
        <v>20</v>
      </c>
      <c r="I2946" s="9">
        <v>2</v>
      </c>
      <c r="J2946" s="9">
        <v>3</v>
      </c>
      <c r="K2946" s="9" t="s">
        <v>1366</v>
      </c>
      <c r="L2946" s="9">
        <v>0</v>
      </c>
      <c r="M2946" s="9" t="s">
        <v>1787</v>
      </c>
      <c r="N2946" s="9" t="s">
        <v>19</v>
      </c>
      <c r="P2946" s="9">
        <v>1</v>
      </c>
      <c r="Q2946" s="9">
        <v>0</v>
      </c>
      <c r="R2946" s="9">
        <v>1</v>
      </c>
      <c r="S2946" s="9">
        <v>2</v>
      </c>
      <c r="U2946" s="9">
        <v>1</v>
      </c>
      <c r="V2946" s="9">
        <v>1</v>
      </c>
      <c r="W2946" s="9" t="s">
        <v>1788</v>
      </c>
      <c r="Y2946" s="9" t="s">
        <v>1790</v>
      </c>
      <c r="Z2946" s="9">
        <v>197</v>
      </c>
      <c r="AA2946" s="9">
        <v>2876</v>
      </c>
      <c r="AB2946" s="9">
        <v>82</v>
      </c>
      <c r="AC2946" s="9">
        <v>24</v>
      </c>
      <c r="AD2946" s="9" t="s">
        <v>20</v>
      </c>
      <c r="AE2946" s="9" t="s">
        <v>20</v>
      </c>
      <c r="AF2946" s="9" t="s">
        <v>20</v>
      </c>
      <c r="AG2946" s="9" t="s">
        <v>20</v>
      </c>
      <c r="AH2946" s="9">
        <v>0</v>
      </c>
      <c r="AI2946" s="9">
        <v>2</v>
      </c>
      <c r="AK2946" s="9">
        <v>1</v>
      </c>
      <c r="AL2946" s="9">
        <v>0</v>
      </c>
      <c r="AM2946" s="9">
        <v>3</v>
      </c>
      <c r="AN2946" s="9">
        <v>0</v>
      </c>
      <c r="AO2946" s="9">
        <v>0</v>
      </c>
      <c r="AQ2946" s="9">
        <v>3</v>
      </c>
      <c r="AR2946" s="9" t="s">
        <v>20</v>
      </c>
      <c r="AS2946" s="9">
        <v>2</v>
      </c>
      <c r="AT2946" s="9">
        <v>1</v>
      </c>
      <c r="AU2946" s="9">
        <v>2</v>
      </c>
      <c r="AV2946" s="9">
        <v>0</v>
      </c>
      <c r="AW2946" s="9" t="s">
        <v>20</v>
      </c>
      <c r="AX2946" s="9" t="s">
        <v>1382</v>
      </c>
      <c r="AY2946" s="6" t="s">
        <v>1793</v>
      </c>
      <c r="BA2946" s="63" t="s">
        <v>2779</v>
      </c>
      <c r="BB2946" s="6" t="s">
        <v>1519</v>
      </c>
      <c r="BG2946" s="9"/>
      <c r="BI2946" t="s">
        <v>3146</v>
      </c>
    </row>
    <row r="2947" spans="1:61" s="44" customFormat="1" ht="15.75" thickBot="1" x14ac:dyDescent="0.3">
      <c r="A2947" s="23" t="s">
        <v>820</v>
      </c>
      <c r="B2947" t="s">
        <v>825</v>
      </c>
      <c r="C2947" t="str">
        <f>VLOOKUP(Tabelle1[[#This Row],[bank_name]],list_all_banks!$B$1:$C$691,2,FALSE)</f>
        <v>GB00048839</v>
      </c>
      <c r="D2947" s="6" t="s">
        <v>826</v>
      </c>
      <c r="E2947" s="42" t="str">
        <f t="shared" si="46"/>
        <v>31.12.2015</v>
      </c>
      <c r="F2947">
        <v>2015</v>
      </c>
      <c r="G2947">
        <v>0</v>
      </c>
      <c r="H2947" t="s">
        <v>20</v>
      </c>
      <c r="I2947">
        <v>2</v>
      </c>
      <c r="J2947">
        <v>3</v>
      </c>
      <c r="K2947" t="s">
        <v>1366</v>
      </c>
      <c r="L2947">
        <v>0</v>
      </c>
      <c r="M2947" t="s">
        <v>1787</v>
      </c>
      <c r="N2947" t="s">
        <v>19</v>
      </c>
      <c r="O2947" s="6"/>
      <c r="P2947">
        <v>1</v>
      </c>
      <c r="Q2947">
        <v>0</v>
      </c>
      <c r="R2947">
        <v>1</v>
      </c>
      <c r="S2947">
        <v>2</v>
      </c>
      <c r="T2947" s="6"/>
      <c r="U2947">
        <v>1</v>
      </c>
      <c r="V2947">
        <v>1</v>
      </c>
      <c r="W2947" t="s">
        <v>1788</v>
      </c>
      <c r="X2947" s="6"/>
      <c r="Y2947" t="s">
        <v>1681</v>
      </c>
      <c r="Z2947">
        <v>180</v>
      </c>
      <c r="AA2947">
        <v>277</v>
      </c>
      <c r="AB2947">
        <v>72</v>
      </c>
      <c r="AC2947">
        <v>6</v>
      </c>
      <c r="AD2947" t="s">
        <v>20</v>
      </c>
      <c r="AE2947" t="s">
        <v>20</v>
      </c>
      <c r="AF2947" t="s">
        <v>20</v>
      </c>
      <c r="AG2947" t="s">
        <v>20</v>
      </c>
      <c r="AH2947">
        <v>0</v>
      </c>
      <c r="AI2947">
        <v>2</v>
      </c>
      <c r="AJ2947" s="6"/>
      <c r="AK2947">
        <v>1</v>
      </c>
      <c r="AL2947">
        <v>0</v>
      </c>
      <c r="AM2947">
        <v>3</v>
      </c>
      <c r="AN2947">
        <v>0</v>
      </c>
      <c r="AO2947">
        <v>0</v>
      </c>
      <c r="AP2947" s="6"/>
      <c r="AQ2947">
        <v>3</v>
      </c>
      <c r="AR2947" t="s">
        <v>20</v>
      </c>
      <c r="AS2947">
        <v>2</v>
      </c>
      <c r="AT2947">
        <v>1</v>
      </c>
      <c r="AU2947">
        <v>2</v>
      </c>
      <c r="AV2947">
        <v>0</v>
      </c>
      <c r="AW2947" t="s">
        <v>20</v>
      </c>
      <c r="AX2947" t="s">
        <v>1382</v>
      </c>
      <c r="AY2947" s="6" t="s">
        <v>1793</v>
      </c>
      <c r="AZ2947" s="42"/>
      <c r="BA2947" s="14" t="s">
        <v>2779</v>
      </c>
      <c r="BB2947" s="6" t="s">
        <v>1519</v>
      </c>
      <c r="BH2947" s="45"/>
      <c r="BI2947" t="s">
        <v>3146</v>
      </c>
    </row>
    <row r="2948" spans="1:61" x14ac:dyDescent="0.25">
      <c r="A2948" s="23" t="s">
        <v>820</v>
      </c>
      <c r="B2948" t="s">
        <v>825</v>
      </c>
      <c r="C2948" t="str">
        <f>VLOOKUP(Tabelle1[[#This Row],[bank_name]],list_all_banks!$B$1:$C$691,2,FALSE)</f>
        <v>GB00048839</v>
      </c>
      <c r="D2948" s="6" t="s">
        <v>826</v>
      </c>
      <c r="E2948" s="42" t="str">
        <f t="shared" si="46"/>
        <v>31.12.2015</v>
      </c>
      <c r="F2948">
        <v>2015</v>
      </c>
      <c r="G2948">
        <v>0</v>
      </c>
      <c r="H2948" t="s">
        <v>20</v>
      </c>
      <c r="I2948">
        <v>2</v>
      </c>
      <c r="J2948">
        <v>3</v>
      </c>
      <c r="K2948" t="s">
        <v>1366</v>
      </c>
      <c r="L2948">
        <v>0</v>
      </c>
      <c r="M2948" t="s">
        <v>1787</v>
      </c>
      <c r="N2948" t="s">
        <v>19</v>
      </c>
      <c r="P2948">
        <v>1</v>
      </c>
      <c r="Q2948">
        <v>0</v>
      </c>
      <c r="R2948">
        <v>1</v>
      </c>
      <c r="S2948">
        <v>2</v>
      </c>
      <c r="U2948">
        <v>1</v>
      </c>
      <c r="V2948">
        <v>1</v>
      </c>
      <c r="W2948" t="s">
        <v>1788</v>
      </c>
      <c r="Y2948" t="s">
        <v>1655</v>
      </c>
      <c r="Z2948">
        <v>157</v>
      </c>
      <c r="AA2948">
        <v>460</v>
      </c>
      <c r="AB2948">
        <v>71</v>
      </c>
      <c r="AC2948">
        <v>7</v>
      </c>
      <c r="AD2948" t="s">
        <v>20</v>
      </c>
      <c r="AE2948" t="s">
        <v>20</v>
      </c>
      <c r="AF2948" t="s">
        <v>20</v>
      </c>
      <c r="AG2948" t="s">
        <v>20</v>
      </c>
      <c r="AH2948">
        <v>0</v>
      </c>
      <c r="AI2948">
        <v>2</v>
      </c>
      <c r="AK2948">
        <v>1</v>
      </c>
      <c r="AL2948">
        <v>0</v>
      </c>
      <c r="AM2948">
        <v>3</v>
      </c>
      <c r="AN2948">
        <v>0</v>
      </c>
      <c r="AO2948">
        <v>0</v>
      </c>
      <c r="AQ2948">
        <v>3</v>
      </c>
      <c r="AR2948" t="s">
        <v>20</v>
      </c>
      <c r="AS2948">
        <v>2</v>
      </c>
      <c r="AT2948">
        <v>1</v>
      </c>
      <c r="AU2948">
        <v>2</v>
      </c>
      <c r="AV2948">
        <v>0</v>
      </c>
      <c r="AW2948" t="s">
        <v>20</v>
      </c>
      <c r="AX2948" t="s">
        <v>1382</v>
      </c>
      <c r="AY2948" s="6" t="s">
        <v>1793</v>
      </c>
      <c r="BA2948" s="14" t="s">
        <v>2779</v>
      </c>
      <c r="BB2948" s="6" t="s">
        <v>1519</v>
      </c>
      <c r="BG2948" s="9"/>
      <c r="BI2948" t="s">
        <v>3146</v>
      </c>
    </row>
    <row r="2949" spans="1:61" x14ac:dyDescent="0.25">
      <c r="A2949" s="23" t="s">
        <v>820</v>
      </c>
      <c r="B2949" t="s">
        <v>825</v>
      </c>
      <c r="C2949" t="str">
        <f>VLOOKUP(Tabelle1[[#This Row],[bank_name]],list_all_banks!$B$1:$C$691,2,FALSE)</f>
        <v>GB00048839</v>
      </c>
      <c r="D2949" s="6" t="s">
        <v>826</v>
      </c>
      <c r="E2949" s="42" t="str">
        <f t="shared" si="46"/>
        <v>31.12.2015</v>
      </c>
      <c r="F2949">
        <v>2015</v>
      </c>
      <c r="G2949">
        <v>0</v>
      </c>
      <c r="H2949" t="s">
        <v>20</v>
      </c>
      <c r="I2949">
        <v>2</v>
      </c>
      <c r="J2949">
        <v>3</v>
      </c>
      <c r="K2949" t="s">
        <v>1366</v>
      </c>
      <c r="L2949">
        <v>0</v>
      </c>
      <c r="M2949" t="s">
        <v>1787</v>
      </c>
      <c r="N2949" t="s">
        <v>19</v>
      </c>
      <c r="P2949">
        <v>1</v>
      </c>
      <c r="Q2949">
        <v>0</v>
      </c>
      <c r="R2949">
        <v>1</v>
      </c>
      <c r="S2949">
        <v>2</v>
      </c>
      <c r="U2949">
        <v>1</v>
      </c>
      <c r="V2949">
        <v>1</v>
      </c>
      <c r="W2949" t="s">
        <v>1788</v>
      </c>
      <c r="Y2949" t="s">
        <v>493</v>
      </c>
      <c r="Z2949">
        <v>130</v>
      </c>
      <c r="AA2949">
        <v>536</v>
      </c>
      <c r="AB2949">
        <v>8</v>
      </c>
      <c r="AC2949">
        <v>2</v>
      </c>
      <c r="AD2949" t="s">
        <v>20</v>
      </c>
      <c r="AE2949" t="s">
        <v>20</v>
      </c>
      <c r="AF2949" t="s">
        <v>20</v>
      </c>
      <c r="AG2949" t="s">
        <v>20</v>
      </c>
      <c r="AH2949">
        <v>0</v>
      </c>
      <c r="AI2949">
        <v>2</v>
      </c>
      <c r="AK2949">
        <v>1</v>
      </c>
      <c r="AL2949">
        <v>0</v>
      </c>
      <c r="AM2949">
        <v>3</v>
      </c>
      <c r="AN2949">
        <v>0</v>
      </c>
      <c r="AO2949">
        <v>0</v>
      </c>
      <c r="AQ2949">
        <v>3</v>
      </c>
      <c r="AR2949" t="s">
        <v>20</v>
      </c>
      <c r="AS2949">
        <v>2</v>
      </c>
      <c r="AT2949">
        <v>1</v>
      </c>
      <c r="AU2949">
        <v>2</v>
      </c>
      <c r="AV2949">
        <v>0</v>
      </c>
      <c r="AW2949" t="s">
        <v>20</v>
      </c>
      <c r="AX2949" t="s">
        <v>1382</v>
      </c>
      <c r="AY2949" s="6" t="s">
        <v>1793</v>
      </c>
      <c r="BA2949" s="14" t="s">
        <v>2779</v>
      </c>
      <c r="BB2949" s="6" t="s">
        <v>1519</v>
      </c>
      <c r="BG2949" s="9"/>
      <c r="BI2949" t="s">
        <v>3146</v>
      </c>
    </row>
    <row r="2950" spans="1:61" x14ac:dyDescent="0.25">
      <c r="A2950" s="23" t="s">
        <v>820</v>
      </c>
      <c r="B2950" t="s">
        <v>825</v>
      </c>
      <c r="C2950" t="str">
        <f>VLOOKUP(Tabelle1[[#This Row],[bank_name]],list_all_banks!$B$1:$C$691,2,FALSE)</f>
        <v>GB00048839</v>
      </c>
      <c r="D2950" s="6" t="s">
        <v>826</v>
      </c>
      <c r="E2950" s="42" t="str">
        <f t="shared" si="46"/>
        <v>31.12.2015</v>
      </c>
      <c r="F2950">
        <v>2015</v>
      </c>
      <c r="G2950">
        <v>0</v>
      </c>
      <c r="H2950" t="s">
        <v>20</v>
      </c>
      <c r="I2950">
        <v>2</v>
      </c>
      <c r="J2950">
        <v>3</v>
      </c>
      <c r="K2950" t="s">
        <v>1366</v>
      </c>
      <c r="L2950">
        <v>0</v>
      </c>
      <c r="M2950" t="s">
        <v>1787</v>
      </c>
      <c r="N2950" t="s">
        <v>19</v>
      </c>
      <c r="P2950">
        <v>1</v>
      </c>
      <c r="Q2950">
        <v>0</v>
      </c>
      <c r="R2950">
        <v>1</v>
      </c>
      <c r="S2950">
        <v>2</v>
      </c>
      <c r="U2950">
        <v>1</v>
      </c>
      <c r="V2950">
        <v>1</v>
      </c>
      <c r="W2950" t="s">
        <v>1788</v>
      </c>
      <c r="Y2950" t="s">
        <v>1786</v>
      </c>
      <c r="Z2950">
        <v>130</v>
      </c>
      <c r="AA2950">
        <v>1321</v>
      </c>
      <c r="AB2950">
        <v>67</v>
      </c>
      <c r="AC2950">
        <v>20</v>
      </c>
      <c r="AD2950" t="s">
        <v>20</v>
      </c>
      <c r="AE2950" t="s">
        <v>20</v>
      </c>
      <c r="AF2950" t="s">
        <v>20</v>
      </c>
      <c r="AG2950" t="s">
        <v>20</v>
      </c>
      <c r="AH2950">
        <v>0</v>
      </c>
      <c r="AI2950">
        <v>2</v>
      </c>
      <c r="AK2950">
        <v>1</v>
      </c>
      <c r="AL2950">
        <v>0</v>
      </c>
      <c r="AM2950">
        <v>3</v>
      </c>
      <c r="AN2950">
        <v>0</v>
      </c>
      <c r="AO2950">
        <v>0</v>
      </c>
      <c r="AQ2950">
        <v>3</v>
      </c>
      <c r="AR2950" t="s">
        <v>20</v>
      </c>
      <c r="AS2950">
        <v>2</v>
      </c>
      <c r="AT2950">
        <v>1</v>
      </c>
      <c r="AU2950">
        <v>2</v>
      </c>
      <c r="AV2950">
        <v>0</v>
      </c>
      <c r="AW2950" t="s">
        <v>20</v>
      </c>
      <c r="AX2950" t="s">
        <v>1382</v>
      </c>
      <c r="AY2950" s="6" t="s">
        <v>1793</v>
      </c>
      <c r="BA2950" s="14" t="s">
        <v>2779</v>
      </c>
      <c r="BB2950" s="6" t="s">
        <v>1519</v>
      </c>
      <c r="BG2950" s="9"/>
      <c r="BI2950" t="s">
        <v>3146</v>
      </c>
    </row>
    <row r="2951" spans="1:61" x14ac:dyDescent="0.25">
      <c r="A2951" s="23" t="s">
        <v>820</v>
      </c>
      <c r="B2951" t="s">
        <v>825</v>
      </c>
      <c r="C2951" t="str">
        <f>VLOOKUP(Tabelle1[[#This Row],[bank_name]],list_all_banks!$B$1:$C$691,2,FALSE)</f>
        <v>GB00048839</v>
      </c>
      <c r="D2951" s="6" t="s">
        <v>826</v>
      </c>
      <c r="E2951" s="42" t="str">
        <f t="shared" si="46"/>
        <v>31.12.2015</v>
      </c>
      <c r="F2951">
        <v>2015</v>
      </c>
      <c r="G2951">
        <v>0</v>
      </c>
      <c r="H2951" t="s">
        <v>20</v>
      </c>
      <c r="I2951">
        <v>2</v>
      </c>
      <c r="J2951">
        <v>3</v>
      </c>
      <c r="K2951" t="s">
        <v>1366</v>
      </c>
      <c r="L2951">
        <v>0</v>
      </c>
      <c r="M2951" t="s">
        <v>1787</v>
      </c>
      <c r="N2951" t="s">
        <v>19</v>
      </c>
      <c r="P2951">
        <v>1</v>
      </c>
      <c r="Q2951">
        <v>0</v>
      </c>
      <c r="R2951">
        <v>1</v>
      </c>
      <c r="S2951">
        <v>2</v>
      </c>
      <c r="U2951">
        <v>1</v>
      </c>
      <c r="V2951">
        <v>1</v>
      </c>
      <c r="W2951" t="s">
        <v>1788</v>
      </c>
      <c r="Y2951" t="s">
        <v>1020</v>
      </c>
      <c r="Z2951">
        <v>120</v>
      </c>
      <c r="AA2951">
        <v>991</v>
      </c>
      <c r="AB2951">
        <v>-369</v>
      </c>
      <c r="AC2951">
        <v>34</v>
      </c>
      <c r="AD2951" t="s">
        <v>20</v>
      </c>
      <c r="AE2951" t="s">
        <v>20</v>
      </c>
      <c r="AF2951" t="s">
        <v>20</v>
      </c>
      <c r="AG2951" t="s">
        <v>20</v>
      </c>
      <c r="AH2951">
        <v>0</v>
      </c>
      <c r="AI2951">
        <v>2</v>
      </c>
      <c r="AK2951">
        <v>1</v>
      </c>
      <c r="AL2951">
        <v>0</v>
      </c>
      <c r="AM2951">
        <v>3</v>
      </c>
      <c r="AN2951">
        <v>0</v>
      </c>
      <c r="AO2951">
        <v>0</v>
      </c>
      <c r="AQ2951">
        <v>3</v>
      </c>
      <c r="AR2951" t="s">
        <v>20</v>
      </c>
      <c r="AS2951">
        <v>2</v>
      </c>
      <c r="AT2951">
        <v>1</v>
      </c>
      <c r="AU2951">
        <v>2</v>
      </c>
      <c r="AV2951">
        <v>0</v>
      </c>
      <c r="AW2951" t="s">
        <v>20</v>
      </c>
      <c r="AX2951" t="s">
        <v>1382</v>
      </c>
      <c r="AY2951" s="6" t="s">
        <v>1793</v>
      </c>
      <c r="BA2951" s="14" t="s">
        <v>2779</v>
      </c>
      <c r="BB2951" s="6" t="s">
        <v>1519</v>
      </c>
      <c r="BG2951" s="9"/>
      <c r="BI2951" t="s">
        <v>3146</v>
      </c>
    </row>
    <row r="2952" spans="1:61" x14ac:dyDescent="0.25">
      <c r="A2952" s="23" t="s">
        <v>820</v>
      </c>
      <c r="B2952" t="s">
        <v>825</v>
      </c>
      <c r="C2952" t="str">
        <f>VLOOKUP(Tabelle1[[#This Row],[bank_name]],list_all_banks!$B$1:$C$691,2,FALSE)</f>
        <v>GB00048839</v>
      </c>
      <c r="D2952" s="6" t="s">
        <v>826</v>
      </c>
      <c r="E2952" s="42" t="str">
        <f t="shared" si="46"/>
        <v>31.12.2015</v>
      </c>
      <c r="F2952">
        <v>2015</v>
      </c>
      <c r="G2952">
        <v>0</v>
      </c>
      <c r="H2952" t="s">
        <v>20</v>
      </c>
      <c r="I2952">
        <v>2</v>
      </c>
      <c r="J2952">
        <v>3</v>
      </c>
      <c r="K2952" t="s">
        <v>1366</v>
      </c>
      <c r="L2952">
        <v>0</v>
      </c>
      <c r="M2952" t="s">
        <v>1787</v>
      </c>
      <c r="N2952" t="s">
        <v>19</v>
      </c>
      <c r="P2952">
        <v>1</v>
      </c>
      <c r="Q2952">
        <v>0</v>
      </c>
      <c r="R2952">
        <v>1</v>
      </c>
      <c r="S2952">
        <v>2</v>
      </c>
      <c r="U2952">
        <v>1</v>
      </c>
      <c r="V2952">
        <v>1</v>
      </c>
      <c r="W2952" t="s">
        <v>1788</v>
      </c>
      <c r="Y2952" t="s">
        <v>1001</v>
      </c>
      <c r="Z2952">
        <v>109</v>
      </c>
      <c r="AA2952">
        <v>125</v>
      </c>
      <c r="AB2952">
        <v>91</v>
      </c>
      <c r="AC2952">
        <v>2</v>
      </c>
      <c r="AD2952" t="s">
        <v>20</v>
      </c>
      <c r="AE2952" t="s">
        <v>20</v>
      </c>
      <c r="AF2952" t="s">
        <v>20</v>
      </c>
      <c r="AG2952" t="s">
        <v>20</v>
      </c>
      <c r="AH2952">
        <v>0</v>
      </c>
      <c r="AI2952">
        <v>2</v>
      </c>
      <c r="AK2952">
        <v>1</v>
      </c>
      <c r="AL2952">
        <v>0</v>
      </c>
      <c r="AM2952">
        <v>3</v>
      </c>
      <c r="AN2952">
        <v>0</v>
      </c>
      <c r="AO2952">
        <v>0</v>
      </c>
      <c r="AQ2952">
        <v>3</v>
      </c>
      <c r="AR2952" t="s">
        <v>20</v>
      </c>
      <c r="AS2952">
        <v>2</v>
      </c>
      <c r="AT2952">
        <v>1</v>
      </c>
      <c r="AU2952">
        <v>2</v>
      </c>
      <c r="AV2952">
        <v>0</v>
      </c>
      <c r="AW2952" t="s">
        <v>20</v>
      </c>
      <c r="AX2952" t="s">
        <v>1382</v>
      </c>
      <c r="AY2952" s="6" t="s">
        <v>1793</v>
      </c>
      <c r="BA2952" s="14" t="s">
        <v>2779</v>
      </c>
      <c r="BB2952" s="6" t="s">
        <v>1519</v>
      </c>
      <c r="BG2952" s="9"/>
      <c r="BI2952" t="s">
        <v>3146</v>
      </c>
    </row>
    <row r="2953" spans="1:61" x14ac:dyDescent="0.25">
      <c r="A2953" s="23" t="s">
        <v>820</v>
      </c>
      <c r="B2953" t="s">
        <v>825</v>
      </c>
      <c r="C2953" t="str">
        <f>VLOOKUP(Tabelle1[[#This Row],[bank_name]],list_all_banks!$B$1:$C$691,2,FALSE)</f>
        <v>GB00048839</v>
      </c>
      <c r="D2953" s="6" t="s">
        <v>826</v>
      </c>
      <c r="E2953" s="42" t="str">
        <f t="shared" si="46"/>
        <v>31.12.2015</v>
      </c>
      <c r="F2953">
        <v>2015</v>
      </c>
      <c r="G2953">
        <v>0</v>
      </c>
      <c r="H2953" t="s">
        <v>20</v>
      </c>
      <c r="I2953">
        <v>2</v>
      </c>
      <c r="J2953">
        <v>3</v>
      </c>
      <c r="K2953" t="s">
        <v>1366</v>
      </c>
      <c r="L2953">
        <v>0</v>
      </c>
      <c r="M2953" t="s">
        <v>1787</v>
      </c>
      <c r="N2953" t="s">
        <v>19</v>
      </c>
      <c r="P2953">
        <v>1</v>
      </c>
      <c r="Q2953">
        <v>0</v>
      </c>
      <c r="R2953">
        <v>1</v>
      </c>
      <c r="S2953">
        <v>2</v>
      </c>
      <c r="U2953">
        <v>1</v>
      </c>
      <c r="V2953">
        <v>1</v>
      </c>
      <c r="W2953" t="s">
        <v>1788</v>
      </c>
      <c r="Y2953" t="s">
        <v>1764</v>
      </c>
      <c r="Z2953">
        <v>102</v>
      </c>
      <c r="AA2953">
        <v>1146</v>
      </c>
      <c r="AB2953">
        <v>47</v>
      </c>
      <c r="AC2953">
        <v>20</v>
      </c>
      <c r="AD2953" t="s">
        <v>20</v>
      </c>
      <c r="AE2953" t="s">
        <v>20</v>
      </c>
      <c r="AF2953" t="s">
        <v>20</v>
      </c>
      <c r="AG2953" t="s">
        <v>20</v>
      </c>
      <c r="AH2953">
        <v>0</v>
      </c>
      <c r="AI2953">
        <v>2</v>
      </c>
      <c r="AK2953">
        <v>1</v>
      </c>
      <c r="AL2953">
        <v>0</v>
      </c>
      <c r="AM2953">
        <v>3</v>
      </c>
      <c r="AN2953">
        <v>0</v>
      </c>
      <c r="AO2953">
        <v>0</v>
      </c>
      <c r="AQ2953">
        <v>3</v>
      </c>
      <c r="AR2953" t="s">
        <v>20</v>
      </c>
      <c r="AS2953">
        <v>2</v>
      </c>
      <c r="AT2953">
        <v>1</v>
      </c>
      <c r="AU2953">
        <v>2</v>
      </c>
      <c r="AV2953">
        <v>0</v>
      </c>
      <c r="AW2953" t="s">
        <v>20</v>
      </c>
      <c r="AX2953" t="s">
        <v>1382</v>
      </c>
      <c r="AY2953" s="6" t="s">
        <v>1793</v>
      </c>
      <c r="BA2953" s="14" t="s">
        <v>2779</v>
      </c>
      <c r="BB2953" s="6" t="s">
        <v>1519</v>
      </c>
      <c r="BG2953" s="9"/>
      <c r="BI2953" t="s">
        <v>3146</v>
      </c>
    </row>
    <row r="2954" spans="1:61" x14ac:dyDescent="0.25">
      <c r="A2954" s="51" t="s">
        <v>820</v>
      </c>
      <c r="B2954" s="9" t="s">
        <v>825</v>
      </c>
      <c r="C2954" s="9" t="str">
        <f>VLOOKUP(Tabelle1[[#This Row],[bank_name]],list_all_banks!$B$1:$C$691,2,FALSE)</f>
        <v>GB00048839</v>
      </c>
      <c r="D2954" s="6" t="s">
        <v>826</v>
      </c>
      <c r="E2954" s="42" t="str">
        <f t="shared" si="46"/>
        <v>31.12.2015</v>
      </c>
      <c r="F2954" s="9">
        <v>2015</v>
      </c>
      <c r="G2954" s="9">
        <v>0</v>
      </c>
      <c r="H2954" s="9" t="s">
        <v>20</v>
      </c>
      <c r="I2954" s="9">
        <v>2</v>
      </c>
      <c r="J2954" s="9">
        <v>3</v>
      </c>
      <c r="K2954" s="9" t="s">
        <v>1366</v>
      </c>
      <c r="L2954" s="9">
        <v>0</v>
      </c>
      <c r="M2954" s="9" t="s">
        <v>1787</v>
      </c>
      <c r="N2954" s="9" t="s">
        <v>19</v>
      </c>
      <c r="P2954" s="9">
        <v>1</v>
      </c>
      <c r="Q2954" s="9">
        <v>0</v>
      </c>
      <c r="R2954" s="9">
        <v>1</v>
      </c>
      <c r="S2954" s="9">
        <v>2</v>
      </c>
      <c r="U2954" s="9">
        <v>1</v>
      </c>
      <c r="V2954" s="9">
        <v>1</v>
      </c>
      <c r="W2954" s="9" t="s">
        <v>1788</v>
      </c>
      <c r="Y2954" s="9" t="s">
        <v>1658</v>
      </c>
      <c r="Z2954" s="9">
        <v>89</v>
      </c>
      <c r="AA2954" s="9">
        <v>181</v>
      </c>
      <c r="AB2954" s="9">
        <v>26</v>
      </c>
      <c r="AC2954" s="9">
        <v>4</v>
      </c>
      <c r="AD2954" s="9" t="s">
        <v>20</v>
      </c>
      <c r="AE2954" s="9" t="s">
        <v>20</v>
      </c>
      <c r="AF2954" s="9" t="s">
        <v>20</v>
      </c>
      <c r="AG2954" s="9" t="s">
        <v>20</v>
      </c>
      <c r="AH2954" s="9">
        <v>0</v>
      </c>
      <c r="AI2954" s="9">
        <v>2</v>
      </c>
      <c r="AK2954" s="9">
        <v>1</v>
      </c>
      <c r="AL2954" s="9">
        <v>0</v>
      </c>
      <c r="AM2954" s="9">
        <v>3</v>
      </c>
      <c r="AN2954" s="9">
        <v>0</v>
      </c>
      <c r="AO2954" s="9">
        <v>0</v>
      </c>
      <c r="AQ2954" s="9">
        <v>3</v>
      </c>
      <c r="AR2954" s="9" t="s">
        <v>20</v>
      </c>
      <c r="AS2954" s="9">
        <v>2</v>
      </c>
      <c r="AT2954" s="9">
        <v>1</v>
      </c>
      <c r="AU2954" s="9">
        <v>2</v>
      </c>
      <c r="AV2954" s="9">
        <v>0</v>
      </c>
      <c r="AW2954" s="9" t="s">
        <v>20</v>
      </c>
      <c r="AX2954" s="9" t="s">
        <v>1382</v>
      </c>
      <c r="AY2954" s="6" t="s">
        <v>1793</v>
      </c>
      <c r="BA2954" s="63" t="s">
        <v>2779</v>
      </c>
      <c r="BB2954" s="6" t="s">
        <v>1519</v>
      </c>
      <c r="BG2954" s="9"/>
      <c r="BI2954" t="s">
        <v>3146</v>
      </c>
    </row>
    <row r="2955" spans="1:61" x14ac:dyDescent="0.25">
      <c r="A2955" s="23" t="s">
        <v>820</v>
      </c>
      <c r="B2955" s="9" t="s">
        <v>825</v>
      </c>
      <c r="C2955" t="str">
        <f>VLOOKUP(Tabelle1[[#This Row],[bank_name]],list_all_banks!$B$1:$C$691,2,FALSE)</f>
        <v>GB00048839</v>
      </c>
      <c r="D2955" s="6" t="s">
        <v>826</v>
      </c>
      <c r="E2955" s="42" t="str">
        <f t="shared" si="46"/>
        <v>31.12.2015</v>
      </c>
      <c r="F2955">
        <v>2015</v>
      </c>
      <c r="G2955">
        <v>0</v>
      </c>
      <c r="H2955" t="s">
        <v>20</v>
      </c>
      <c r="I2955">
        <v>2</v>
      </c>
      <c r="J2955">
        <v>3</v>
      </c>
      <c r="K2955" t="s">
        <v>1366</v>
      </c>
      <c r="L2955">
        <v>0</v>
      </c>
      <c r="M2955" t="s">
        <v>1787</v>
      </c>
      <c r="N2955" t="s">
        <v>19</v>
      </c>
      <c r="P2955">
        <v>1</v>
      </c>
      <c r="Q2955">
        <v>0</v>
      </c>
      <c r="R2955">
        <v>1</v>
      </c>
      <c r="S2955">
        <v>2</v>
      </c>
      <c r="U2955">
        <v>1</v>
      </c>
      <c r="V2955">
        <v>1</v>
      </c>
      <c r="W2955" t="s">
        <v>1788</v>
      </c>
      <c r="Y2955" t="s">
        <v>1704</v>
      </c>
      <c r="Z2955">
        <v>83</v>
      </c>
      <c r="AA2955">
        <v>814</v>
      </c>
      <c r="AB2955">
        <v>42</v>
      </c>
      <c r="AC2955">
        <v>4</v>
      </c>
      <c r="AD2955" t="s">
        <v>20</v>
      </c>
      <c r="AE2955" t="s">
        <v>20</v>
      </c>
      <c r="AF2955" t="s">
        <v>20</v>
      </c>
      <c r="AG2955" t="s">
        <v>20</v>
      </c>
      <c r="AH2955">
        <v>0</v>
      </c>
      <c r="AI2955">
        <v>2</v>
      </c>
      <c r="AK2955">
        <v>1</v>
      </c>
      <c r="AL2955">
        <v>0</v>
      </c>
      <c r="AM2955">
        <v>3</v>
      </c>
      <c r="AN2955">
        <v>0</v>
      </c>
      <c r="AO2955">
        <v>0</v>
      </c>
      <c r="AQ2955">
        <v>3</v>
      </c>
      <c r="AR2955" t="s">
        <v>20</v>
      </c>
      <c r="AS2955">
        <v>2</v>
      </c>
      <c r="AT2955">
        <v>1</v>
      </c>
      <c r="AU2955">
        <v>2</v>
      </c>
      <c r="AV2955">
        <v>0</v>
      </c>
      <c r="AW2955" t="s">
        <v>20</v>
      </c>
      <c r="AX2955" t="s">
        <v>1382</v>
      </c>
      <c r="AY2955" s="6" t="s">
        <v>1793</v>
      </c>
      <c r="BA2955" s="14" t="s">
        <v>2779</v>
      </c>
      <c r="BB2955" s="6" t="s">
        <v>1519</v>
      </c>
      <c r="BG2955" s="9"/>
      <c r="BI2955" t="s">
        <v>3146</v>
      </c>
    </row>
    <row r="2956" spans="1:61" x14ac:dyDescent="0.25">
      <c r="A2956" s="23" t="s">
        <v>820</v>
      </c>
      <c r="B2956" t="s">
        <v>825</v>
      </c>
      <c r="C2956" t="str">
        <f>VLOOKUP(Tabelle1[[#This Row],[bank_name]],list_all_banks!$B$1:$C$691,2,FALSE)</f>
        <v>GB00048839</v>
      </c>
      <c r="D2956" s="6" t="s">
        <v>826</v>
      </c>
      <c r="E2956" s="42" t="str">
        <f t="shared" si="46"/>
        <v>31.12.2015</v>
      </c>
      <c r="F2956">
        <v>2015</v>
      </c>
      <c r="G2956">
        <v>0</v>
      </c>
      <c r="H2956" t="s">
        <v>20</v>
      </c>
      <c r="I2956">
        <v>2</v>
      </c>
      <c r="J2956">
        <v>3</v>
      </c>
      <c r="K2956" t="s">
        <v>1366</v>
      </c>
      <c r="L2956">
        <v>0</v>
      </c>
      <c r="M2956" t="s">
        <v>1787</v>
      </c>
      <c r="N2956" t="s">
        <v>19</v>
      </c>
      <c r="P2956">
        <v>1</v>
      </c>
      <c r="Q2956">
        <v>0</v>
      </c>
      <c r="R2956">
        <v>1</v>
      </c>
      <c r="S2956">
        <v>2</v>
      </c>
      <c r="U2956">
        <v>1</v>
      </c>
      <c r="V2956">
        <v>1</v>
      </c>
      <c r="W2956" t="s">
        <v>1788</v>
      </c>
      <c r="Y2956" t="s">
        <v>1707</v>
      </c>
      <c r="Z2956">
        <v>82</v>
      </c>
      <c r="AA2956">
        <v>1236</v>
      </c>
      <c r="AB2956">
        <v>21</v>
      </c>
      <c r="AC2956">
        <v>7</v>
      </c>
      <c r="AD2956" t="s">
        <v>20</v>
      </c>
      <c r="AE2956" t="s">
        <v>20</v>
      </c>
      <c r="AF2956" t="s">
        <v>20</v>
      </c>
      <c r="AG2956" t="s">
        <v>20</v>
      </c>
      <c r="AH2956">
        <v>0</v>
      </c>
      <c r="AI2956">
        <v>2</v>
      </c>
      <c r="AK2956">
        <v>1</v>
      </c>
      <c r="AL2956">
        <v>0</v>
      </c>
      <c r="AM2956">
        <v>3</v>
      </c>
      <c r="AN2956">
        <v>0</v>
      </c>
      <c r="AO2956">
        <v>0</v>
      </c>
      <c r="AQ2956">
        <v>3</v>
      </c>
      <c r="AR2956" t="s">
        <v>20</v>
      </c>
      <c r="AS2956">
        <v>2</v>
      </c>
      <c r="AT2956">
        <v>1</v>
      </c>
      <c r="AU2956">
        <v>2</v>
      </c>
      <c r="AV2956">
        <v>0</v>
      </c>
      <c r="AW2956" t="s">
        <v>20</v>
      </c>
      <c r="AX2956" t="s">
        <v>1382</v>
      </c>
      <c r="AY2956" s="6" t="s">
        <v>1793</v>
      </c>
      <c r="BA2956" s="14" t="s">
        <v>2779</v>
      </c>
      <c r="BB2956" s="6" t="s">
        <v>1519</v>
      </c>
      <c r="BG2956" s="9"/>
      <c r="BI2956" t="s">
        <v>3146</v>
      </c>
    </row>
    <row r="2957" spans="1:61" x14ac:dyDescent="0.25">
      <c r="A2957" s="23" t="s">
        <v>820</v>
      </c>
      <c r="B2957" t="s">
        <v>825</v>
      </c>
      <c r="C2957" t="str">
        <f>VLOOKUP(Tabelle1[[#This Row],[bank_name]],list_all_banks!$B$1:$C$691,2,FALSE)</f>
        <v>GB00048839</v>
      </c>
      <c r="D2957" s="6" t="s">
        <v>826</v>
      </c>
      <c r="E2957" s="42" t="str">
        <f t="shared" si="46"/>
        <v>31.12.2015</v>
      </c>
      <c r="F2957">
        <v>2015</v>
      </c>
      <c r="G2957">
        <v>0</v>
      </c>
      <c r="H2957" t="s">
        <v>20</v>
      </c>
      <c r="I2957">
        <v>2</v>
      </c>
      <c r="J2957">
        <v>3</v>
      </c>
      <c r="K2957" t="s">
        <v>1366</v>
      </c>
      <c r="L2957">
        <v>0</v>
      </c>
      <c r="M2957" t="s">
        <v>1787</v>
      </c>
      <c r="N2957" t="s">
        <v>19</v>
      </c>
      <c r="P2957">
        <v>1</v>
      </c>
      <c r="Q2957">
        <v>0</v>
      </c>
      <c r="R2957">
        <v>1</v>
      </c>
      <c r="S2957">
        <v>2</v>
      </c>
      <c r="U2957">
        <v>1</v>
      </c>
      <c r="V2957">
        <v>1</v>
      </c>
      <c r="W2957" t="s">
        <v>1788</v>
      </c>
      <c r="Y2957" t="s">
        <v>1628</v>
      </c>
      <c r="Z2957">
        <v>82</v>
      </c>
      <c r="AA2957">
        <v>354</v>
      </c>
      <c r="AB2957">
        <v>12</v>
      </c>
      <c r="AC2957">
        <v>7</v>
      </c>
      <c r="AD2957" t="s">
        <v>20</v>
      </c>
      <c r="AE2957" t="s">
        <v>20</v>
      </c>
      <c r="AF2957" t="s">
        <v>20</v>
      </c>
      <c r="AG2957" t="s">
        <v>20</v>
      </c>
      <c r="AH2957">
        <v>0</v>
      </c>
      <c r="AI2957">
        <v>2</v>
      </c>
      <c r="AK2957">
        <v>1</v>
      </c>
      <c r="AL2957">
        <v>0</v>
      </c>
      <c r="AM2957">
        <v>3</v>
      </c>
      <c r="AN2957">
        <v>0</v>
      </c>
      <c r="AO2957">
        <v>0</v>
      </c>
      <c r="AQ2957">
        <v>3</v>
      </c>
      <c r="AR2957" t="s">
        <v>20</v>
      </c>
      <c r="AS2957">
        <v>2</v>
      </c>
      <c r="AT2957">
        <v>1</v>
      </c>
      <c r="AU2957">
        <v>2</v>
      </c>
      <c r="AV2957">
        <v>0</v>
      </c>
      <c r="AW2957" t="s">
        <v>20</v>
      </c>
      <c r="AX2957" t="s">
        <v>1382</v>
      </c>
      <c r="AY2957" s="6" t="s">
        <v>1793</v>
      </c>
      <c r="BA2957" s="14" t="s">
        <v>2779</v>
      </c>
      <c r="BB2957" s="6" t="s">
        <v>1519</v>
      </c>
      <c r="BG2957" s="9"/>
      <c r="BI2957" t="s">
        <v>3146</v>
      </c>
    </row>
    <row r="2958" spans="1:61" x14ac:dyDescent="0.25">
      <c r="A2958" s="23" t="s">
        <v>820</v>
      </c>
      <c r="B2958" t="s">
        <v>825</v>
      </c>
      <c r="C2958" t="str">
        <f>VLOOKUP(Tabelle1[[#This Row],[bank_name]],list_all_banks!$B$1:$C$691,2,FALSE)</f>
        <v>GB00048839</v>
      </c>
      <c r="D2958" s="6" t="s">
        <v>826</v>
      </c>
      <c r="E2958" s="42" t="str">
        <f t="shared" si="46"/>
        <v>31.12.2015</v>
      </c>
      <c r="F2958">
        <v>2015</v>
      </c>
      <c r="G2958">
        <v>0</v>
      </c>
      <c r="H2958" t="s">
        <v>20</v>
      </c>
      <c r="I2958">
        <v>2</v>
      </c>
      <c r="J2958">
        <v>3</v>
      </c>
      <c r="K2958" t="s">
        <v>1366</v>
      </c>
      <c r="L2958">
        <v>0</v>
      </c>
      <c r="M2958" t="s">
        <v>1787</v>
      </c>
      <c r="N2958" t="s">
        <v>19</v>
      </c>
      <c r="P2958">
        <v>1</v>
      </c>
      <c r="Q2958">
        <v>0</v>
      </c>
      <c r="R2958">
        <v>1</v>
      </c>
      <c r="S2958">
        <v>2</v>
      </c>
      <c r="U2958">
        <v>1</v>
      </c>
      <c r="V2958">
        <v>1</v>
      </c>
      <c r="W2958" t="s">
        <v>1788</v>
      </c>
      <c r="Y2958" t="s">
        <v>1791</v>
      </c>
      <c r="Z2958">
        <v>77</v>
      </c>
      <c r="AA2958">
        <v>1774</v>
      </c>
      <c r="AB2958">
        <v>5</v>
      </c>
      <c r="AC2958" t="s">
        <v>20</v>
      </c>
      <c r="AD2958" t="s">
        <v>20</v>
      </c>
      <c r="AE2958" t="s">
        <v>20</v>
      </c>
      <c r="AF2958" t="s">
        <v>20</v>
      </c>
      <c r="AG2958" t="s">
        <v>20</v>
      </c>
      <c r="AH2958">
        <v>0</v>
      </c>
      <c r="AI2958">
        <v>2</v>
      </c>
      <c r="AK2958">
        <v>1</v>
      </c>
      <c r="AL2958">
        <v>0</v>
      </c>
      <c r="AM2958">
        <v>3</v>
      </c>
      <c r="AN2958">
        <v>0</v>
      </c>
      <c r="AO2958">
        <v>0</v>
      </c>
      <c r="AQ2958">
        <v>3</v>
      </c>
      <c r="AR2958" t="s">
        <v>20</v>
      </c>
      <c r="AS2958">
        <v>2</v>
      </c>
      <c r="AT2958">
        <v>1</v>
      </c>
      <c r="AU2958">
        <v>2</v>
      </c>
      <c r="AV2958">
        <v>0</v>
      </c>
      <c r="AW2958" t="s">
        <v>20</v>
      </c>
      <c r="AX2958" t="s">
        <v>1382</v>
      </c>
      <c r="AY2958" s="6" t="s">
        <v>1793</v>
      </c>
      <c r="BA2958" s="14" t="s">
        <v>2779</v>
      </c>
      <c r="BB2958" s="6" t="s">
        <v>1519</v>
      </c>
      <c r="BG2958" s="9"/>
      <c r="BI2958" t="s">
        <v>3146</v>
      </c>
    </row>
    <row r="2959" spans="1:61" x14ac:dyDescent="0.25">
      <c r="A2959" s="23" t="s">
        <v>820</v>
      </c>
      <c r="B2959" t="s">
        <v>825</v>
      </c>
      <c r="C2959" t="str">
        <f>VLOOKUP(Tabelle1[[#This Row],[bank_name]],list_all_banks!$B$1:$C$691,2,FALSE)</f>
        <v>GB00048839</v>
      </c>
      <c r="D2959" s="6" t="s">
        <v>826</v>
      </c>
      <c r="E2959" s="42" t="str">
        <f t="shared" si="46"/>
        <v>31.12.2015</v>
      </c>
      <c r="F2959">
        <v>2015</v>
      </c>
      <c r="G2959">
        <v>0</v>
      </c>
      <c r="H2959" t="s">
        <v>20</v>
      </c>
      <c r="I2959">
        <v>2</v>
      </c>
      <c r="J2959">
        <v>3</v>
      </c>
      <c r="K2959" t="s">
        <v>1366</v>
      </c>
      <c r="L2959">
        <v>0</v>
      </c>
      <c r="M2959" t="s">
        <v>1787</v>
      </c>
      <c r="N2959" t="s">
        <v>19</v>
      </c>
      <c r="P2959">
        <v>1</v>
      </c>
      <c r="Q2959">
        <v>0</v>
      </c>
      <c r="R2959">
        <v>1</v>
      </c>
      <c r="S2959">
        <v>2</v>
      </c>
      <c r="U2959">
        <v>1</v>
      </c>
      <c r="V2959">
        <v>1</v>
      </c>
      <c r="W2959" t="s">
        <v>1788</v>
      </c>
      <c r="Y2959" t="s">
        <v>1792</v>
      </c>
      <c r="Z2959">
        <v>64</v>
      </c>
      <c r="AA2959">
        <v>1025</v>
      </c>
      <c r="AB2959">
        <v>23</v>
      </c>
      <c r="AC2959">
        <v>3</v>
      </c>
      <c r="AD2959" t="s">
        <v>20</v>
      </c>
      <c r="AE2959" t="s">
        <v>20</v>
      </c>
      <c r="AF2959" t="s">
        <v>20</v>
      </c>
      <c r="AG2959" t="s">
        <v>20</v>
      </c>
      <c r="AH2959">
        <v>0</v>
      </c>
      <c r="AI2959">
        <v>2</v>
      </c>
      <c r="AK2959">
        <v>1</v>
      </c>
      <c r="AL2959">
        <v>0</v>
      </c>
      <c r="AM2959">
        <v>3</v>
      </c>
      <c r="AN2959">
        <v>0</v>
      </c>
      <c r="AO2959">
        <v>0</v>
      </c>
      <c r="AQ2959">
        <v>3</v>
      </c>
      <c r="AR2959" t="s">
        <v>20</v>
      </c>
      <c r="AS2959">
        <v>2</v>
      </c>
      <c r="AT2959">
        <v>1</v>
      </c>
      <c r="AU2959">
        <v>2</v>
      </c>
      <c r="AV2959">
        <v>0</v>
      </c>
      <c r="AW2959" t="s">
        <v>20</v>
      </c>
      <c r="AX2959" t="s">
        <v>1382</v>
      </c>
      <c r="AY2959" s="6" t="s">
        <v>1793</v>
      </c>
      <c r="BA2959" s="14" t="s">
        <v>2779</v>
      </c>
      <c r="BB2959" s="6" t="s">
        <v>1519</v>
      </c>
      <c r="BG2959" s="9"/>
      <c r="BI2959" t="s">
        <v>3146</v>
      </c>
    </row>
    <row r="2960" spans="1:61" x14ac:dyDescent="0.25">
      <c r="A2960" s="23" t="s">
        <v>820</v>
      </c>
      <c r="B2960" t="s">
        <v>825</v>
      </c>
      <c r="C2960" t="str">
        <f>VLOOKUP(Tabelle1[[#This Row],[bank_name]],list_all_banks!$B$1:$C$691,2,FALSE)</f>
        <v>GB00048839</v>
      </c>
      <c r="D2960" s="6" t="s">
        <v>826</v>
      </c>
      <c r="E2960" s="42" t="str">
        <f t="shared" si="46"/>
        <v>31.12.2015</v>
      </c>
      <c r="F2960">
        <v>2015</v>
      </c>
      <c r="G2960">
        <v>0</v>
      </c>
      <c r="H2960" t="s">
        <v>20</v>
      </c>
      <c r="I2960">
        <v>2</v>
      </c>
      <c r="J2960">
        <v>3</v>
      </c>
      <c r="K2960" t="s">
        <v>1366</v>
      </c>
      <c r="L2960">
        <v>0</v>
      </c>
      <c r="M2960" t="s">
        <v>1787</v>
      </c>
      <c r="N2960" t="s">
        <v>19</v>
      </c>
      <c r="P2960">
        <v>1</v>
      </c>
      <c r="Q2960">
        <v>0</v>
      </c>
      <c r="R2960">
        <v>1</v>
      </c>
      <c r="S2960">
        <v>2</v>
      </c>
      <c r="U2960">
        <v>1</v>
      </c>
      <c r="V2960">
        <v>1</v>
      </c>
      <c r="W2960" t="s">
        <v>1788</v>
      </c>
      <c r="Y2960" t="s">
        <v>1706</v>
      </c>
      <c r="Z2960">
        <v>51</v>
      </c>
      <c r="AA2960">
        <v>96</v>
      </c>
      <c r="AB2960">
        <v>28</v>
      </c>
      <c r="AC2960">
        <v>4</v>
      </c>
      <c r="AD2960" t="s">
        <v>20</v>
      </c>
      <c r="AE2960" t="s">
        <v>20</v>
      </c>
      <c r="AF2960" t="s">
        <v>20</v>
      </c>
      <c r="AG2960" t="s">
        <v>20</v>
      </c>
      <c r="AH2960">
        <v>0</v>
      </c>
      <c r="AI2960">
        <v>2</v>
      </c>
      <c r="AK2960">
        <v>1</v>
      </c>
      <c r="AL2960">
        <v>0</v>
      </c>
      <c r="AM2960">
        <v>3</v>
      </c>
      <c r="AN2960">
        <v>0</v>
      </c>
      <c r="AO2960">
        <v>0</v>
      </c>
      <c r="AQ2960">
        <v>3</v>
      </c>
      <c r="AR2960" t="s">
        <v>20</v>
      </c>
      <c r="AS2960">
        <v>2</v>
      </c>
      <c r="AT2960">
        <v>1</v>
      </c>
      <c r="AU2960">
        <v>2</v>
      </c>
      <c r="AV2960">
        <v>0</v>
      </c>
      <c r="AW2960" t="s">
        <v>20</v>
      </c>
      <c r="AX2960" t="s">
        <v>1382</v>
      </c>
      <c r="AY2960" s="6" t="s">
        <v>1793</v>
      </c>
      <c r="BA2960" s="14" t="s">
        <v>2779</v>
      </c>
      <c r="BB2960" s="6" t="s">
        <v>1519</v>
      </c>
      <c r="BG2960" s="9"/>
      <c r="BI2960" t="s">
        <v>3146</v>
      </c>
    </row>
    <row r="2961" spans="1:61" x14ac:dyDescent="0.25">
      <c r="A2961" s="23" t="s">
        <v>820</v>
      </c>
      <c r="B2961" t="s">
        <v>825</v>
      </c>
      <c r="C2961" t="str">
        <f>VLOOKUP(Tabelle1[[#This Row],[bank_name]],list_all_banks!$B$1:$C$691,2,FALSE)</f>
        <v>GB00048839</v>
      </c>
      <c r="D2961" s="6" t="s">
        <v>826</v>
      </c>
      <c r="E2961" s="42" t="str">
        <f t="shared" si="46"/>
        <v>31.12.2015</v>
      </c>
      <c r="F2961">
        <v>2015</v>
      </c>
      <c r="G2961">
        <v>0</v>
      </c>
      <c r="H2961" t="s">
        <v>20</v>
      </c>
      <c r="I2961">
        <v>2</v>
      </c>
      <c r="J2961">
        <v>3</v>
      </c>
      <c r="K2961" t="s">
        <v>1366</v>
      </c>
      <c r="L2961">
        <v>0</v>
      </c>
      <c r="M2961" t="s">
        <v>1787</v>
      </c>
      <c r="N2961" t="s">
        <v>19</v>
      </c>
      <c r="P2961">
        <v>1</v>
      </c>
      <c r="Q2961">
        <v>0</v>
      </c>
      <c r="R2961">
        <v>1</v>
      </c>
      <c r="S2961">
        <v>2</v>
      </c>
      <c r="U2961">
        <v>1</v>
      </c>
      <c r="V2961">
        <v>1</v>
      </c>
      <c r="W2961" t="s">
        <v>1788</v>
      </c>
      <c r="Y2961" t="s">
        <v>1708</v>
      </c>
      <c r="Z2961">
        <v>48</v>
      </c>
      <c r="AA2961">
        <v>984</v>
      </c>
      <c r="AB2961">
        <v>6</v>
      </c>
      <c r="AC2961" t="s">
        <v>20</v>
      </c>
      <c r="AD2961" t="s">
        <v>20</v>
      </c>
      <c r="AE2961" t="s">
        <v>20</v>
      </c>
      <c r="AF2961" t="s">
        <v>20</v>
      </c>
      <c r="AG2961" t="s">
        <v>20</v>
      </c>
      <c r="AH2961">
        <v>0</v>
      </c>
      <c r="AI2961">
        <v>2</v>
      </c>
      <c r="AK2961">
        <v>1</v>
      </c>
      <c r="AL2961">
        <v>0</v>
      </c>
      <c r="AM2961">
        <v>3</v>
      </c>
      <c r="AN2961">
        <v>0</v>
      </c>
      <c r="AO2961">
        <v>0</v>
      </c>
      <c r="AQ2961">
        <v>3</v>
      </c>
      <c r="AR2961" t="s">
        <v>20</v>
      </c>
      <c r="AS2961">
        <v>2</v>
      </c>
      <c r="AT2961">
        <v>1</v>
      </c>
      <c r="AU2961">
        <v>2</v>
      </c>
      <c r="AV2961">
        <v>0</v>
      </c>
      <c r="AW2961" t="s">
        <v>20</v>
      </c>
      <c r="AX2961" t="s">
        <v>1382</v>
      </c>
      <c r="AY2961" s="6" t="s">
        <v>1793</v>
      </c>
      <c r="BA2961" s="14" t="s">
        <v>2779</v>
      </c>
      <c r="BB2961" s="6" t="s">
        <v>1519</v>
      </c>
      <c r="BG2961" s="9"/>
      <c r="BI2961" t="s">
        <v>3146</v>
      </c>
    </row>
    <row r="2962" spans="1:61" x14ac:dyDescent="0.25">
      <c r="A2962" s="23" t="s">
        <v>820</v>
      </c>
      <c r="B2962" t="s">
        <v>825</v>
      </c>
      <c r="C2962" t="str">
        <f>VLOOKUP(Tabelle1[[#This Row],[bank_name]],list_all_banks!$B$1:$C$691,2,FALSE)</f>
        <v>GB00048839</v>
      </c>
      <c r="D2962" s="6" t="s">
        <v>826</v>
      </c>
      <c r="E2962" s="42" t="str">
        <f t="shared" si="46"/>
        <v>31.12.2015</v>
      </c>
      <c r="F2962">
        <v>2015</v>
      </c>
      <c r="G2962">
        <v>0</v>
      </c>
      <c r="H2962" t="s">
        <v>20</v>
      </c>
      <c r="I2962">
        <v>2</v>
      </c>
      <c r="J2962">
        <v>3</v>
      </c>
      <c r="K2962" t="s">
        <v>1366</v>
      </c>
      <c r="L2962">
        <v>0</v>
      </c>
      <c r="M2962" t="s">
        <v>1787</v>
      </c>
      <c r="N2962" t="s">
        <v>19</v>
      </c>
      <c r="P2962">
        <v>1</v>
      </c>
      <c r="Q2962">
        <v>0</v>
      </c>
      <c r="R2962">
        <v>1</v>
      </c>
      <c r="S2962">
        <v>2</v>
      </c>
      <c r="U2962">
        <v>1</v>
      </c>
      <c r="V2962">
        <v>1</v>
      </c>
      <c r="W2962" t="s">
        <v>1788</v>
      </c>
      <c r="Y2962" t="s">
        <v>1683</v>
      </c>
      <c r="Z2962">
        <v>47</v>
      </c>
      <c r="AA2962">
        <v>66</v>
      </c>
      <c r="AB2962">
        <v>16</v>
      </c>
      <c r="AC2962">
        <v>30</v>
      </c>
      <c r="AD2962" t="s">
        <v>20</v>
      </c>
      <c r="AE2962" t="s">
        <v>20</v>
      </c>
      <c r="AF2962" t="s">
        <v>20</v>
      </c>
      <c r="AG2962" t="s">
        <v>20</v>
      </c>
      <c r="AH2962">
        <v>0</v>
      </c>
      <c r="AI2962">
        <v>2</v>
      </c>
      <c r="AK2962">
        <v>1</v>
      </c>
      <c r="AL2962">
        <v>0</v>
      </c>
      <c r="AM2962">
        <v>3</v>
      </c>
      <c r="AN2962">
        <v>0</v>
      </c>
      <c r="AO2962">
        <v>0</v>
      </c>
      <c r="AQ2962">
        <v>3</v>
      </c>
      <c r="AR2962" t="s">
        <v>20</v>
      </c>
      <c r="AS2962">
        <v>2</v>
      </c>
      <c r="AT2962">
        <v>1</v>
      </c>
      <c r="AU2962">
        <v>2</v>
      </c>
      <c r="AV2962">
        <v>0</v>
      </c>
      <c r="AW2962" t="s">
        <v>20</v>
      </c>
      <c r="AX2962" t="s">
        <v>1382</v>
      </c>
      <c r="AY2962" s="6" t="s">
        <v>1793</v>
      </c>
      <c r="BA2962" s="14" t="s">
        <v>2779</v>
      </c>
      <c r="BB2962" s="6" t="s">
        <v>1519</v>
      </c>
      <c r="BG2962" s="9"/>
      <c r="BI2962" t="s">
        <v>3146</v>
      </c>
    </row>
    <row r="2963" spans="1:61" s="44" customFormat="1" ht="15.75" thickBot="1" x14ac:dyDescent="0.3">
      <c r="A2963" s="23" t="s">
        <v>820</v>
      </c>
      <c r="B2963" t="s">
        <v>825</v>
      </c>
      <c r="C2963" t="str">
        <f>VLOOKUP(Tabelle1[[#This Row],[bank_name]],list_all_banks!$B$1:$C$691,2,FALSE)</f>
        <v>GB00048839</v>
      </c>
      <c r="D2963" s="6" t="s">
        <v>826</v>
      </c>
      <c r="E2963" s="42" t="str">
        <f t="shared" si="46"/>
        <v>31.12.2015</v>
      </c>
      <c r="F2963">
        <v>2015</v>
      </c>
      <c r="G2963">
        <v>0</v>
      </c>
      <c r="H2963" t="s">
        <v>20</v>
      </c>
      <c r="I2963">
        <v>2</v>
      </c>
      <c r="J2963">
        <v>3</v>
      </c>
      <c r="K2963" t="s">
        <v>1366</v>
      </c>
      <c r="L2963">
        <v>0</v>
      </c>
      <c r="M2963" t="s">
        <v>1787</v>
      </c>
      <c r="N2963" t="s">
        <v>19</v>
      </c>
      <c r="O2963" s="6"/>
      <c r="P2963">
        <v>1</v>
      </c>
      <c r="Q2963">
        <v>0</v>
      </c>
      <c r="R2963">
        <v>1</v>
      </c>
      <c r="S2963">
        <v>2</v>
      </c>
      <c r="T2963" s="6"/>
      <c r="U2963">
        <v>1</v>
      </c>
      <c r="V2963">
        <v>1</v>
      </c>
      <c r="W2963" t="s">
        <v>1788</v>
      </c>
      <c r="X2963" s="6"/>
      <c r="Y2963" t="s">
        <v>1697</v>
      </c>
      <c r="Z2963">
        <v>45</v>
      </c>
      <c r="AA2963">
        <v>97</v>
      </c>
      <c r="AB2963">
        <v>11</v>
      </c>
      <c r="AC2963">
        <v>1</v>
      </c>
      <c r="AD2963" t="s">
        <v>20</v>
      </c>
      <c r="AE2963" t="s">
        <v>20</v>
      </c>
      <c r="AF2963" t="s">
        <v>20</v>
      </c>
      <c r="AG2963" t="s">
        <v>20</v>
      </c>
      <c r="AH2963">
        <v>0</v>
      </c>
      <c r="AI2963">
        <v>2</v>
      </c>
      <c r="AJ2963" s="6"/>
      <c r="AK2963">
        <v>1</v>
      </c>
      <c r="AL2963">
        <v>0</v>
      </c>
      <c r="AM2963">
        <v>3</v>
      </c>
      <c r="AN2963">
        <v>0</v>
      </c>
      <c r="AO2963">
        <v>0</v>
      </c>
      <c r="AP2963" s="6"/>
      <c r="AQ2963">
        <v>3</v>
      </c>
      <c r="AR2963" t="s">
        <v>20</v>
      </c>
      <c r="AS2963">
        <v>2</v>
      </c>
      <c r="AT2963">
        <v>1</v>
      </c>
      <c r="AU2963">
        <v>2</v>
      </c>
      <c r="AV2963">
        <v>0</v>
      </c>
      <c r="AW2963" t="s">
        <v>20</v>
      </c>
      <c r="AX2963" t="s">
        <v>1382</v>
      </c>
      <c r="AY2963" s="6" t="s">
        <v>1793</v>
      </c>
      <c r="AZ2963" s="42"/>
      <c r="BA2963" s="14" t="s">
        <v>2779</v>
      </c>
      <c r="BB2963" s="6" t="s">
        <v>1519</v>
      </c>
      <c r="BH2963" s="45"/>
      <c r="BI2963" t="s">
        <v>3146</v>
      </c>
    </row>
    <row r="2964" spans="1:61" x14ac:dyDescent="0.25">
      <c r="A2964" s="51" t="s">
        <v>820</v>
      </c>
      <c r="B2964" s="9" t="s">
        <v>825</v>
      </c>
      <c r="C2964" s="9" t="str">
        <f>VLOOKUP(Tabelle1[[#This Row],[bank_name]],list_all_banks!$B$1:$C$691,2,FALSE)</f>
        <v>GB00048839</v>
      </c>
      <c r="D2964" s="6" t="s">
        <v>826</v>
      </c>
      <c r="E2964" s="42" t="str">
        <f t="shared" si="46"/>
        <v>31.12.2015</v>
      </c>
      <c r="F2964" s="9">
        <v>2015</v>
      </c>
      <c r="G2964" s="9">
        <v>0</v>
      </c>
      <c r="H2964" s="9" t="s">
        <v>20</v>
      </c>
      <c r="I2964" s="9">
        <v>2</v>
      </c>
      <c r="J2964" s="9">
        <v>3</v>
      </c>
      <c r="K2964" s="9" t="s">
        <v>1366</v>
      </c>
      <c r="L2964" s="9">
        <v>0</v>
      </c>
      <c r="M2964" s="9" t="s">
        <v>1787</v>
      </c>
      <c r="N2964" s="9" t="s">
        <v>19</v>
      </c>
      <c r="P2964" s="9">
        <v>1</v>
      </c>
      <c r="Q2964" s="9">
        <v>0</v>
      </c>
      <c r="R2964" s="9">
        <v>1</v>
      </c>
      <c r="S2964" s="9">
        <v>2</v>
      </c>
      <c r="U2964" s="9">
        <v>1</v>
      </c>
      <c r="V2964" s="9">
        <v>1</v>
      </c>
      <c r="W2964" s="9" t="s">
        <v>1788</v>
      </c>
      <c r="Y2964" s="9" t="s">
        <v>1633</v>
      </c>
      <c r="Z2964" s="9">
        <v>45</v>
      </c>
      <c r="AA2964" s="9">
        <v>79</v>
      </c>
      <c r="AB2964" s="9">
        <v>11</v>
      </c>
      <c r="AC2964" s="9" t="s">
        <v>20</v>
      </c>
      <c r="AD2964" s="9" t="s">
        <v>20</v>
      </c>
      <c r="AE2964" s="9" t="s">
        <v>20</v>
      </c>
      <c r="AF2964" s="9" t="s">
        <v>20</v>
      </c>
      <c r="AG2964" s="9" t="s">
        <v>20</v>
      </c>
      <c r="AH2964" s="9">
        <v>0</v>
      </c>
      <c r="AI2964" s="9">
        <v>2</v>
      </c>
      <c r="AK2964" s="9">
        <v>1</v>
      </c>
      <c r="AL2964" s="9">
        <v>0</v>
      </c>
      <c r="AM2964" s="9">
        <v>3</v>
      </c>
      <c r="AN2964" s="9">
        <v>0</v>
      </c>
      <c r="AO2964" s="9">
        <v>0</v>
      </c>
      <c r="AQ2964" s="9">
        <v>3</v>
      </c>
      <c r="AR2964" s="9" t="s">
        <v>20</v>
      </c>
      <c r="AS2964" s="9">
        <v>2</v>
      </c>
      <c r="AT2964" s="9">
        <v>1</v>
      </c>
      <c r="AU2964" s="9">
        <v>2</v>
      </c>
      <c r="AV2964" s="9">
        <v>0</v>
      </c>
      <c r="AW2964" s="9" t="s">
        <v>20</v>
      </c>
      <c r="AX2964" s="9" t="s">
        <v>1382</v>
      </c>
      <c r="AY2964" s="6" t="s">
        <v>1793</v>
      </c>
      <c r="BA2964" s="63" t="s">
        <v>2779</v>
      </c>
      <c r="BB2964" s="6" t="s">
        <v>1519</v>
      </c>
      <c r="BG2964" s="9"/>
      <c r="BI2964" t="s">
        <v>3146</v>
      </c>
    </row>
    <row r="2965" spans="1:61" x14ac:dyDescent="0.25">
      <c r="A2965" s="23" t="s">
        <v>820</v>
      </c>
      <c r="B2965" t="s">
        <v>825</v>
      </c>
      <c r="C2965" t="str">
        <f>VLOOKUP(Tabelle1[[#This Row],[bank_name]],list_all_banks!$B$1:$C$691,2,FALSE)</f>
        <v>GB00048839</v>
      </c>
      <c r="D2965" s="6" t="s">
        <v>826</v>
      </c>
      <c r="E2965" s="42" t="str">
        <f t="shared" si="46"/>
        <v>31.12.2015</v>
      </c>
      <c r="F2965">
        <v>2015</v>
      </c>
      <c r="G2965">
        <v>0</v>
      </c>
      <c r="H2965" t="s">
        <v>20</v>
      </c>
      <c r="I2965">
        <v>2</v>
      </c>
      <c r="J2965">
        <v>3</v>
      </c>
      <c r="K2965" t="s">
        <v>1366</v>
      </c>
      <c r="L2965">
        <v>0</v>
      </c>
      <c r="M2965" t="s">
        <v>1787</v>
      </c>
      <c r="N2965" t="s">
        <v>19</v>
      </c>
      <c r="P2965">
        <v>1</v>
      </c>
      <c r="Q2965">
        <v>0</v>
      </c>
      <c r="R2965">
        <v>1</v>
      </c>
      <c r="S2965">
        <v>2</v>
      </c>
      <c r="U2965">
        <v>1</v>
      </c>
      <c r="V2965">
        <v>1</v>
      </c>
      <c r="W2965" t="s">
        <v>1788</v>
      </c>
      <c r="Y2965" t="s">
        <v>1677</v>
      </c>
      <c r="Z2965">
        <v>43</v>
      </c>
      <c r="AA2965">
        <v>94</v>
      </c>
      <c r="AB2965">
        <v>11</v>
      </c>
      <c r="AC2965">
        <v>8</v>
      </c>
      <c r="AD2965" t="s">
        <v>20</v>
      </c>
      <c r="AE2965" t="s">
        <v>20</v>
      </c>
      <c r="AF2965" t="s">
        <v>20</v>
      </c>
      <c r="AG2965" t="s">
        <v>20</v>
      </c>
      <c r="AH2965">
        <v>0</v>
      </c>
      <c r="AI2965">
        <v>2</v>
      </c>
      <c r="AK2965">
        <v>1</v>
      </c>
      <c r="AL2965">
        <v>0</v>
      </c>
      <c r="AM2965">
        <v>3</v>
      </c>
      <c r="AN2965">
        <v>0</v>
      </c>
      <c r="AO2965">
        <v>0</v>
      </c>
      <c r="AQ2965">
        <v>3</v>
      </c>
      <c r="AR2965" t="s">
        <v>20</v>
      </c>
      <c r="AS2965">
        <v>2</v>
      </c>
      <c r="AT2965">
        <v>1</v>
      </c>
      <c r="AU2965">
        <v>2</v>
      </c>
      <c r="AV2965">
        <v>0</v>
      </c>
      <c r="AW2965" t="s">
        <v>20</v>
      </c>
      <c r="AX2965" t="s">
        <v>1382</v>
      </c>
      <c r="AY2965" s="6" t="s">
        <v>1793</v>
      </c>
      <c r="BA2965" s="14" t="s">
        <v>2779</v>
      </c>
      <c r="BB2965" s="6" t="s">
        <v>1519</v>
      </c>
      <c r="BG2965" s="9"/>
      <c r="BI2965" t="s">
        <v>3146</v>
      </c>
    </row>
    <row r="2966" spans="1:61" s="44" customFormat="1" ht="15.75" thickBot="1" x14ac:dyDescent="0.3">
      <c r="A2966" s="23" t="s">
        <v>820</v>
      </c>
      <c r="B2966" t="s">
        <v>825</v>
      </c>
      <c r="C2966" t="str">
        <f>VLOOKUP(Tabelle1[[#This Row],[bank_name]],list_all_banks!$B$1:$C$691,2,FALSE)</f>
        <v>GB00048839</v>
      </c>
      <c r="D2966" s="6" t="s">
        <v>826</v>
      </c>
      <c r="E2966" s="42" t="str">
        <f t="shared" si="46"/>
        <v>31.12.2015</v>
      </c>
      <c r="F2966">
        <v>2015</v>
      </c>
      <c r="G2966">
        <v>0</v>
      </c>
      <c r="H2966" t="s">
        <v>20</v>
      </c>
      <c r="I2966">
        <v>2</v>
      </c>
      <c r="J2966">
        <v>3</v>
      </c>
      <c r="K2966" t="s">
        <v>1366</v>
      </c>
      <c r="L2966">
        <v>0</v>
      </c>
      <c r="M2966" t="s">
        <v>1787</v>
      </c>
      <c r="N2966" t="s">
        <v>19</v>
      </c>
      <c r="O2966" s="6"/>
      <c r="P2966">
        <v>1</v>
      </c>
      <c r="Q2966">
        <v>0</v>
      </c>
      <c r="R2966">
        <v>1</v>
      </c>
      <c r="S2966">
        <v>2</v>
      </c>
      <c r="T2966" s="6"/>
      <c r="U2966">
        <v>1</v>
      </c>
      <c r="V2966">
        <v>1</v>
      </c>
      <c r="W2966" t="s">
        <v>1788</v>
      </c>
      <c r="X2966" s="6"/>
      <c r="Y2966" t="s">
        <v>1794</v>
      </c>
      <c r="Z2966">
        <v>42</v>
      </c>
      <c r="AA2966">
        <v>895</v>
      </c>
      <c r="AB2966">
        <v>14</v>
      </c>
      <c r="AC2966" t="s">
        <v>20</v>
      </c>
      <c r="AD2966" t="s">
        <v>20</v>
      </c>
      <c r="AE2966" t="s">
        <v>20</v>
      </c>
      <c r="AF2966" t="s">
        <v>20</v>
      </c>
      <c r="AG2966" t="s">
        <v>20</v>
      </c>
      <c r="AH2966">
        <v>0</v>
      </c>
      <c r="AI2966">
        <v>2</v>
      </c>
      <c r="AJ2966" s="6"/>
      <c r="AK2966">
        <v>1</v>
      </c>
      <c r="AL2966">
        <v>0</v>
      </c>
      <c r="AM2966">
        <v>3</v>
      </c>
      <c r="AN2966">
        <v>0</v>
      </c>
      <c r="AO2966">
        <v>0</v>
      </c>
      <c r="AP2966" s="6"/>
      <c r="AQ2966">
        <v>3</v>
      </c>
      <c r="AR2966" t="s">
        <v>20</v>
      </c>
      <c r="AS2966">
        <v>2</v>
      </c>
      <c r="AT2966">
        <v>1</v>
      </c>
      <c r="AU2966">
        <v>2</v>
      </c>
      <c r="AV2966">
        <v>0</v>
      </c>
      <c r="AW2966" t="s">
        <v>20</v>
      </c>
      <c r="AX2966" t="s">
        <v>1382</v>
      </c>
      <c r="AY2966" s="6" t="s">
        <v>1793</v>
      </c>
      <c r="AZ2966" s="42"/>
      <c r="BA2966" s="14" t="s">
        <v>2779</v>
      </c>
      <c r="BB2966" s="6" t="s">
        <v>1519</v>
      </c>
      <c r="BH2966" s="45"/>
      <c r="BI2966" t="s">
        <v>3146</v>
      </c>
    </row>
    <row r="2967" spans="1:61" x14ac:dyDescent="0.25">
      <c r="A2967" s="51" t="s">
        <v>820</v>
      </c>
      <c r="B2967" s="9" t="s">
        <v>825</v>
      </c>
      <c r="C2967" s="9" t="str">
        <f>VLOOKUP(Tabelle1[[#This Row],[bank_name]],list_all_banks!$B$1:$C$691,2,FALSE)</f>
        <v>GB00048839</v>
      </c>
      <c r="D2967" s="6" t="s">
        <v>826</v>
      </c>
      <c r="E2967" s="42" t="str">
        <f t="shared" si="46"/>
        <v>31.12.2015</v>
      </c>
      <c r="F2967" s="9">
        <v>2015</v>
      </c>
      <c r="G2967" s="9">
        <v>0</v>
      </c>
      <c r="H2967" s="9" t="s">
        <v>20</v>
      </c>
      <c r="I2967" s="9">
        <v>2</v>
      </c>
      <c r="J2967" s="9">
        <v>3</v>
      </c>
      <c r="K2967" s="9" t="s">
        <v>1366</v>
      </c>
      <c r="L2967" s="9">
        <v>0</v>
      </c>
      <c r="M2967" s="9" t="s">
        <v>1787</v>
      </c>
      <c r="N2967" s="9" t="s">
        <v>19</v>
      </c>
      <c r="P2967" s="9">
        <v>1</v>
      </c>
      <c r="Q2967" s="9">
        <v>0</v>
      </c>
      <c r="R2967" s="9">
        <v>1</v>
      </c>
      <c r="S2967" s="9">
        <v>2</v>
      </c>
      <c r="U2967" s="9">
        <v>1</v>
      </c>
      <c r="V2967" s="9">
        <v>1</v>
      </c>
      <c r="W2967" s="9" t="s">
        <v>1788</v>
      </c>
      <c r="Y2967" s="9" t="s">
        <v>1678</v>
      </c>
      <c r="Z2967" s="9">
        <v>37</v>
      </c>
      <c r="AA2967" s="9">
        <v>74</v>
      </c>
      <c r="AB2967" s="9">
        <v>-2</v>
      </c>
      <c r="AC2967" s="9">
        <v>3</v>
      </c>
      <c r="AD2967" s="9" t="s">
        <v>20</v>
      </c>
      <c r="AE2967" s="9" t="s">
        <v>20</v>
      </c>
      <c r="AF2967" s="9" t="s">
        <v>20</v>
      </c>
      <c r="AG2967" s="9" t="s">
        <v>20</v>
      </c>
      <c r="AH2967" s="9">
        <v>0</v>
      </c>
      <c r="AI2967" s="9">
        <v>2</v>
      </c>
      <c r="AK2967" s="9">
        <v>1</v>
      </c>
      <c r="AL2967" s="9">
        <v>0</v>
      </c>
      <c r="AM2967" s="9">
        <v>3</v>
      </c>
      <c r="AN2967" s="9">
        <v>0</v>
      </c>
      <c r="AO2967" s="9">
        <v>0</v>
      </c>
      <c r="AQ2967" s="9">
        <v>3</v>
      </c>
      <c r="AR2967" s="9" t="s">
        <v>20</v>
      </c>
      <c r="AS2967" s="9">
        <v>2</v>
      </c>
      <c r="AT2967" s="9">
        <v>1</v>
      </c>
      <c r="AU2967" s="9">
        <v>2</v>
      </c>
      <c r="AV2967" s="9">
        <v>0</v>
      </c>
      <c r="AW2967" s="9" t="s">
        <v>20</v>
      </c>
      <c r="AX2967" s="9" t="s">
        <v>1382</v>
      </c>
      <c r="AY2967" s="6" t="s">
        <v>1793</v>
      </c>
      <c r="BA2967" s="63" t="s">
        <v>2779</v>
      </c>
      <c r="BB2967" s="6" t="s">
        <v>1519</v>
      </c>
      <c r="BC2967" s="9"/>
      <c r="BD2967" s="9"/>
      <c r="BE2967" s="9"/>
      <c r="BF2967" s="9"/>
      <c r="BG2967" s="9"/>
      <c r="BI2967" t="s">
        <v>3146</v>
      </c>
    </row>
    <row r="2968" spans="1:61" x14ac:dyDescent="0.25">
      <c r="A2968" s="23" t="s">
        <v>820</v>
      </c>
      <c r="B2968" t="s">
        <v>825</v>
      </c>
      <c r="C2968" t="str">
        <f>VLOOKUP(Tabelle1[[#This Row],[bank_name]],list_all_banks!$B$1:$C$691,2,FALSE)</f>
        <v>GB00048839</v>
      </c>
      <c r="D2968" s="6" t="s">
        <v>826</v>
      </c>
      <c r="E2968" s="42" t="str">
        <f t="shared" si="46"/>
        <v>31.12.2015</v>
      </c>
      <c r="F2968">
        <v>2015</v>
      </c>
      <c r="G2968">
        <v>0</v>
      </c>
      <c r="H2968" t="s">
        <v>20</v>
      </c>
      <c r="I2968">
        <v>2</v>
      </c>
      <c r="J2968">
        <v>3</v>
      </c>
      <c r="K2968" t="s">
        <v>1366</v>
      </c>
      <c r="L2968">
        <v>0</v>
      </c>
      <c r="M2968" t="s">
        <v>1787</v>
      </c>
      <c r="N2968" t="s">
        <v>19</v>
      </c>
      <c r="P2968">
        <v>1</v>
      </c>
      <c r="Q2968">
        <v>0</v>
      </c>
      <c r="R2968">
        <v>1</v>
      </c>
      <c r="S2968">
        <v>2</v>
      </c>
      <c r="U2968">
        <v>1</v>
      </c>
      <c r="V2968">
        <v>1</v>
      </c>
      <c r="W2968" t="s">
        <v>1788</v>
      </c>
      <c r="Y2968" t="s">
        <v>1795</v>
      </c>
      <c r="Z2968">
        <v>31</v>
      </c>
      <c r="AA2968">
        <v>675</v>
      </c>
      <c r="AB2968">
        <v>4</v>
      </c>
      <c r="AC2968">
        <v>2</v>
      </c>
      <c r="AD2968" t="s">
        <v>20</v>
      </c>
      <c r="AE2968" t="s">
        <v>20</v>
      </c>
      <c r="AF2968" t="s">
        <v>20</v>
      </c>
      <c r="AG2968" t="s">
        <v>20</v>
      </c>
      <c r="AH2968">
        <v>0</v>
      </c>
      <c r="AI2968">
        <v>2</v>
      </c>
      <c r="AK2968">
        <v>1</v>
      </c>
      <c r="AL2968">
        <v>0</v>
      </c>
      <c r="AM2968">
        <v>3</v>
      </c>
      <c r="AN2968">
        <v>0</v>
      </c>
      <c r="AO2968">
        <v>0</v>
      </c>
      <c r="AQ2968">
        <v>3</v>
      </c>
      <c r="AR2968" t="s">
        <v>20</v>
      </c>
      <c r="AS2968">
        <v>2</v>
      </c>
      <c r="AT2968">
        <v>1</v>
      </c>
      <c r="AU2968">
        <v>2</v>
      </c>
      <c r="AV2968">
        <v>0</v>
      </c>
      <c r="AW2968" t="s">
        <v>20</v>
      </c>
      <c r="AX2968" t="s">
        <v>1382</v>
      </c>
      <c r="AY2968" s="6" t="s">
        <v>1793</v>
      </c>
      <c r="BA2968" s="14" t="s">
        <v>2779</v>
      </c>
      <c r="BB2968" s="6" t="s">
        <v>1519</v>
      </c>
      <c r="BG2968" s="9"/>
      <c r="BI2968" t="s">
        <v>3146</v>
      </c>
    </row>
    <row r="2969" spans="1:61" x14ac:dyDescent="0.25">
      <c r="A2969" s="51" t="s">
        <v>820</v>
      </c>
      <c r="B2969" s="9" t="s">
        <v>825</v>
      </c>
      <c r="C2969" s="9" t="str">
        <f>VLOOKUP(Tabelle1[[#This Row],[bank_name]],list_all_banks!$B$1:$C$691,2,FALSE)</f>
        <v>GB00048839</v>
      </c>
      <c r="D2969" s="6" t="s">
        <v>826</v>
      </c>
      <c r="E2969" s="42" t="str">
        <f t="shared" si="46"/>
        <v>31.12.2015</v>
      </c>
      <c r="F2969" s="9">
        <v>2015</v>
      </c>
      <c r="G2969" s="9">
        <v>0</v>
      </c>
      <c r="H2969" s="9" t="s">
        <v>20</v>
      </c>
      <c r="I2969" s="9">
        <v>2</v>
      </c>
      <c r="J2969" s="9">
        <v>3</v>
      </c>
      <c r="K2969" s="9" t="s">
        <v>1366</v>
      </c>
      <c r="L2969" s="9">
        <v>0</v>
      </c>
      <c r="M2969" s="9" t="s">
        <v>1787</v>
      </c>
      <c r="N2969" s="9" t="s">
        <v>19</v>
      </c>
      <c r="P2969" s="9">
        <v>1</v>
      </c>
      <c r="Q2969" s="9">
        <v>0</v>
      </c>
      <c r="R2969" s="9">
        <v>1</v>
      </c>
      <c r="S2969" s="9">
        <v>2</v>
      </c>
      <c r="U2969" s="9">
        <v>1</v>
      </c>
      <c r="V2969" s="9">
        <v>1</v>
      </c>
      <c r="W2969" s="9" t="s">
        <v>1788</v>
      </c>
      <c r="Y2969" s="9" t="s">
        <v>1726</v>
      </c>
      <c r="Z2969" s="9">
        <v>31</v>
      </c>
      <c r="AA2969" s="9">
        <v>37</v>
      </c>
      <c r="AB2969" s="9">
        <v>-5</v>
      </c>
      <c r="AC2969" s="9">
        <v>3</v>
      </c>
      <c r="AD2969" s="9" t="s">
        <v>20</v>
      </c>
      <c r="AE2969" s="9" t="s">
        <v>20</v>
      </c>
      <c r="AF2969" s="9" t="s">
        <v>20</v>
      </c>
      <c r="AG2969" s="9" t="s">
        <v>20</v>
      </c>
      <c r="AH2969" s="9">
        <v>0</v>
      </c>
      <c r="AI2969" s="9">
        <v>2</v>
      </c>
      <c r="AK2969" s="9">
        <v>1</v>
      </c>
      <c r="AL2969" s="9">
        <v>0</v>
      </c>
      <c r="AM2969" s="9">
        <v>3</v>
      </c>
      <c r="AN2969" s="9">
        <v>0</v>
      </c>
      <c r="AO2969" s="9">
        <v>0</v>
      </c>
      <c r="AQ2969" s="9">
        <v>3</v>
      </c>
      <c r="AR2969" s="9" t="s">
        <v>20</v>
      </c>
      <c r="AS2969" s="9">
        <v>2</v>
      </c>
      <c r="AT2969" s="9">
        <v>1</v>
      </c>
      <c r="AU2969" s="9">
        <v>2</v>
      </c>
      <c r="AV2969" s="9">
        <v>0</v>
      </c>
      <c r="AW2969" s="9" t="s">
        <v>20</v>
      </c>
      <c r="AX2969" s="9" t="s">
        <v>1382</v>
      </c>
      <c r="AY2969" s="6" t="s">
        <v>1793</v>
      </c>
      <c r="BA2969" s="63" t="s">
        <v>2779</v>
      </c>
      <c r="BB2969" s="6" t="s">
        <v>1519</v>
      </c>
      <c r="BG2969" s="9"/>
      <c r="BI2969" t="s">
        <v>3146</v>
      </c>
    </row>
    <row r="2970" spans="1:61" x14ac:dyDescent="0.25">
      <c r="A2970" s="23" t="s">
        <v>820</v>
      </c>
      <c r="B2970" t="s">
        <v>825</v>
      </c>
      <c r="C2970" t="str">
        <f>VLOOKUP(Tabelle1[[#This Row],[bank_name]],list_all_banks!$B$1:$C$691,2,FALSE)</f>
        <v>GB00048839</v>
      </c>
      <c r="D2970" s="6" t="s">
        <v>826</v>
      </c>
      <c r="E2970" s="42" t="str">
        <f t="shared" si="46"/>
        <v>31.12.2015</v>
      </c>
      <c r="F2970">
        <v>2015</v>
      </c>
      <c r="G2970">
        <v>0</v>
      </c>
      <c r="H2970" t="s">
        <v>20</v>
      </c>
      <c r="I2970">
        <v>2</v>
      </c>
      <c r="J2970">
        <v>3</v>
      </c>
      <c r="K2970" t="s">
        <v>1366</v>
      </c>
      <c r="L2970">
        <v>0</v>
      </c>
      <c r="M2970" t="s">
        <v>1787</v>
      </c>
      <c r="N2970" t="s">
        <v>19</v>
      </c>
      <c r="P2970">
        <v>1</v>
      </c>
      <c r="Q2970">
        <v>0</v>
      </c>
      <c r="R2970">
        <v>1</v>
      </c>
      <c r="S2970">
        <v>2</v>
      </c>
      <c r="U2970">
        <v>1</v>
      </c>
      <c r="V2970">
        <v>1</v>
      </c>
      <c r="W2970" t="s">
        <v>1788</v>
      </c>
      <c r="Y2970" t="s">
        <v>293</v>
      </c>
      <c r="Z2970">
        <v>23</v>
      </c>
      <c r="AA2970">
        <v>386</v>
      </c>
      <c r="AB2970">
        <v>3</v>
      </c>
      <c r="AC2970">
        <v>1</v>
      </c>
      <c r="AD2970" t="s">
        <v>20</v>
      </c>
      <c r="AE2970" t="s">
        <v>20</v>
      </c>
      <c r="AF2970" t="s">
        <v>20</v>
      </c>
      <c r="AG2970" t="s">
        <v>20</v>
      </c>
      <c r="AH2970">
        <v>0</v>
      </c>
      <c r="AI2970">
        <v>2</v>
      </c>
      <c r="AK2970">
        <v>1</v>
      </c>
      <c r="AL2970">
        <v>0</v>
      </c>
      <c r="AM2970">
        <v>3</v>
      </c>
      <c r="AN2970">
        <v>0</v>
      </c>
      <c r="AO2970">
        <v>0</v>
      </c>
      <c r="AQ2970">
        <v>3</v>
      </c>
      <c r="AR2970" t="s">
        <v>20</v>
      </c>
      <c r="AS2970">
        <v>2</v>
      </c>
      <c r="AT2970">
        <v>1</v>
      </c>
      <c r="AU2970">
        <v>2</v>
      </c>
      <c r="AV2970">
        <v>0</v>
      </c>
      <c r="AW2970" t="s">
        <v>20</v>
      </c>
      <c r="AX2970" t="s">
        <v>1382</v>
      </c>
      <c r="AY2970" s="6" t="s">
        <v>1793</v>
      </c>
      <c r="BA2970" s="14" t="s">
        <v>2779</v>
      </c>
      <c r="BB2970" s="6" t="s">
        <v>1519</v>
      </c>
      <c r="BG2970" s="9"/>
      <c r="BI2970" t="s">
        <v>3146</v>
      </c>
    </row>
    <row r="2971" spans="1:61" x14ac:dyDescent="0.25">
      <c r="A2971" s="23" t="s">
        <v>820</v>
      </c>
      <c r="B2971" t="s">
        <v>825</v>
      </c>
      <c r="C2971" t="str">
        <f>VLOOKUP(Tabelle1[[#This Row],[bank_name]],list_all_banks!$B$1:$C$691,2,FALSE)</f>
        <v>GB00048839</v>
      </c>
      <c r="D2971" s="6" t="s">
        <v>826</v>
      </c>
      <c r="E2971" s="42" t="str">
        <f t="shared" si="46"/>
        <v>31.12.2015</v>
      </c>
      <c r="F2971">
        <v>2015</v>
      </c>
      <c r="G2971">
        <v>0</v>
      </c>
      <c r="H2971" t="s">
        <v>20</v>
      </c>
      <c r="I2971">
        <v>2</v>
      </c>
      <c r="J2971">
        <v>3</v>
      </c>
      <c r="K2971" t="s">
        <v>1366</v>
      </c>
      <c r="L2971">
        <v>0</v>
      </c>
      <c r="M2971" t="s">
        <v>1787</v>
      </c>
      <c r="N2971" t="s">
        <v>19</v>
      </c>
      <c r="P2971">
        <v>1</v>
      </c>
      <c r="Q2971">
        <v>0</v>
      </c>
      <c r="R2971">
        <v>1</v>
      </c>
      <c r="S2971">
        <v>2</v>
      </c>
      <c r="U2971">
        <v>1</v>
      </c>
      <c r="V2971">
        <v>1</v>
      </c>
      <c r="W2971" t="s">
        <v>1788</v>
      </c>
      <c r="Y2971" t="s">
        <v>1796</v>
      </c>
      <c r="Z2971">
        <v>20</v>
      </c>
      <c r="AA2971">
        <v>190</v>
      </c>
      <c r="AB2971">
        <v>10</v>
      </c>
      <c r="AC2971">
        <v>4</v>
      </c>
      <c r="AD2971" t="s">
        <v>20</v>
      </c>
      <c r="AE2971" t="s">
        <v>20</v>
      </c>
      <c r="AF2971" t="s">
        <v>20</v>
      </c>
      <c r="AG2971" t="s">
        <v>20</v>
      </c>
      <c r="AH2971">
        <v>0</v>
      </c>
      <c r="AI2971">
        <v>2</v>
      </c>
      <c r="AK2971">
        <v>1</v>
      </c>
      <c r="AL2971">
        <v>0</v>
      </c>
      <c r="AM2971">
        <v>3</v>
      </c>
      <c r="AN2971">
        <v>0</v>
      </c>
      <c r="AO2971">
        <v>0</v>
      </c>
      <c r="AQ2971">
        <v>3</v>
      </c>
      <c r="AR2971" t="s">
        <v>20</v>
      </c>
      <c r="AS2971">
        <v>2</v>
      </c>
      <c r="AT2971">
        <v>1</v>
      </c>
      <c r="AU2971">
        <v>2</v>
      </c>
      <c r="AV2971">
        <v>0</v>
      </c>
      <c r="AW2971" t="s">
        <v>20</v>
      </c>
      <c r="AX2971" t="s">
        <v>1382</v>
      </c>
      <c r="AY2971" s="6" t="s">
        <v>1793</v>
      </c>
      <c r="BA2971" s="14" t="s">
        <v>2779</v>
      </c>
      <c r="BB2971" s="6" t="s">
        <v>1519</v>
      </c>
      <c r="BG2971" s="9"/>
      <c r="BI2971" t="s">
        <v>3146</v>
      </c>
    </row>
    <row r="2972" spans="1:61" s="44" customFormat="1" ht="15.75" thickBot="1" x14ac:dyDescent="0.3">
      <c r="A2972" s="43" t="s">
        <v>820</v>
      </c>
      <c r="B2972" s="44" t="s">
        <v>825</v>
      </c>
      <c r="C2972" s="44" t="str">
        <f>VLOOKUP(Tabelle1[[#This Row],[bank_name]],list_all_banks!$B$1:$C$691,2,FALSE)</f>
        <v>GB00048839</v>
      </c>
      <c r="D2972" s="45" t="s">
        <v>826</v>
      </c>
      <c r="E2972" s="46" t="str">
        <f t="shared" si="46"/>
        <v>31.12.2015</v>
      </c>
      <c r="F2972" s="44">
        <v>2015</v>
      </c>
      <c r="G2972" s="44">
        <v>0</v>
      </c>
      <c r="H2972" s="44" t="s">
        <v>20</v>
      </c>
      <c r="I2972" s="44">
        <v>2</v>
      </c>
      <c r="J2972" s="44">
        <v>3</v>
      </c>
      <c r="K2972" s="44" t="s">
        <v>1366</v>
      </c>
      <c r="L2972" s="44">
        <v>0</v>
      </c>
      <c r="M2972" s="44" t="s">
        <v>1787</v>
      </c>
      <c r="N2972" s="44" t="s">
        <v>19</v>
      </c>
      <c r="O2972" s="45"/>
      <c r="P2972" s="44">
        <v>1</v>
      </c>
      <c r="Q2972" s="44">
        <v>0</v>
      </c>
      <c r="R2972" s="44">
        <v>1</v>
      </c>
      <c r="S2972" s="44">
        <v>2</v>
      </c>
      <c r="T2972" s="45"/>
      <c r="U2972" s="44">
        <v>1</v>
      </c>
      <c r="V2972" s="44">
        <v>1</v>
      </c>
      <c r="W2972" s="44" t="s">
        <v>1788</v>
      </c>
      <c r="X2972" s="45"/>
      <c r="Y2972" s="44" t="s">
        <v>1650</v>
      </c>
      <c r="Z2972" s="44">
        <v>6160</v>
      </c>
      <c r="AA2972" s="44">
        <v>10728</v>
      </c>
      <c r="AB2972" s="44">
        <v>443</v>
      </c>
      <c r="AC2972" s="44">
        <v>493</v>
      </c>
      <c r="AD2972" s="44" t="s">
        <v>20</v>
      </c>
      <c r="AE2972" s="44" t="s">
        <v>20</v>
      </c>
      <c r="AF2972" s="44" t="s">
        <v>20</v>
      </c>
      <c r="AG2972" s="44" t="s">
        <v>20</v>
      </c>
      <c r="AH2972" s="44">
        <v>0</v>
      </c>
      <c r="AI2972" s="44">
        <v>2</v>
      </c>
      <c r="AJ2972" s="45"/>
      <c r="AK2972" s="44">
        <v>1</v>
      </c>
      <c r="AL2972" s="44">
        <v>0</v>
      </c>
      <c r="AM2972" s="44">
        <v>3</v>
      </c>
      <c r="AN2972" s="44">
        <v>0</v>
      </c>
      <c r="AO2972" s="44">
        <v>0</v>
      </c>
      <c r="AP2972" s="45"/>
      <c r="AQ2972" s="44">
        <v>3</v>
      </c>
      <c r="AR2972" s="44" t="s">
        <v>20</v>
      </c>
      <c r="AS2972" s="44">
        <v>2</v>
      </c>
      <c r="AT2972" s="44">
        <v>1</v>
      </c>
      <c r="AU2972" s="44">
        <v>2</v>
      </c>
      <c r="AV2972" s="44">
        <v>0</v>
      </c>
      <c r="AW2972" s="44" t="s">
        <v>20</v>
      </c>
      <c r="AX2972" s="44" t="s">
        <v>1382</v>
      </c>
      <c r="AY2972" s="45" t="s">
        <v>1793</v>
      </c>
      <c r="AZ2972" s="46"/>
      <c r="BA2972" s="47" t="s">
        <v>2779</v>
      </c>
      <c r="BB2972" s="45" t="s">
        <v>1519</v>
      </c>
      <c r="BH2972" s="45"/>
      <c r="BI2972" t="s">
        <v>3146</v>
      </c>
    </row>
    <row r="2973" spans="1:61" x14ac:dyDescent="0.25">
      <c r="A2973" s="51" t="s">
        <v>820</v>
      </c>
      <c r="B2973" s="9" t="s">
        <v>825</v>
      </c>
      <c r="C2973" s="9" t="str">
        <f>VLOOKUP(Tabelle1[[#This Row],[bank_name]],list_all_banks!$B$1:$C$691,2,FALSE)</f>
        <v>GB00048839</v>
      </c>
      <c r="D2973" s="6" t="s">
        <v>826</v>
      </c>
      <c r="E2973" s="42" t="str">
        <f t="shared" si="46"/>
        <v>31.12.2016</v>
      </c>
      <c r="F2973" s="9">
        <v>2016</v>
      </c>
      <c r="G2973" s="9">
        <v>0</v>
      </c>
      <c r="H2973" s="9" t="s">
        <v>20</v>
      </c>
      <c r="I2973" s="9">
        <v>2</v>
      </c>
      <c r="J2973" s="9">
        <v>3</v>
      </c>
      <c r="K2973" s="9" t="s">
        <v>1366</v>
      </c>
      <c r="L2973" s="9">
        <v>0</v>
      </c>
      <c r="M2973" s="9" t="s">
        <v>1787</v>
      </c>
      <c r="N2973" s="9" t="s">
        <v>19</v>
      </c>
      <c r="P2973" s="9">
        <v>1</v>
      </c>
      <c r="Q2973" s="9">
        <v>0</v>
      </c>
      <c r="R2973" s="9">
        <v>1</v>
      </c>
      <c r="S2973" s="9">
        <v>2</v>
      </c>
      <c r="U2973" s="9">
        <v>1</v>
      </c>
      <c r="V2973" s="9">
        <v>1</v>
      </c>
      <c r="W2973" s="9" t="s">
        <v>1788</v>
      </c>
      <c r="Y2973" s="9" t="s">
        <v>820</v>
      </c>
      <c r="Z2973" s="9">
        <v>15067</v>
      </c>
      <c r="AA2973" s="9">
        <v>46486</v>
      </c>
      <c r="AB2973" s="9">
        <v>3426</v>
      </c>
      <c r="AC2973" s="9">
        <v>121</v>
      </c>
      <c r="AD2973" s="9" t="s">
        <v>20</v>
      </c>
      <c r="AE2973" s="9" t="s">
        <v>20</v>
      </c>
      <c r="AF2973" s="9" t="s">
        <v>20</v>
      </c>
      <c r="AG2973" s="9" t="s">
        <v>20</v>
      </c>
      <c r="AH2973" s="9">
        <v>0</v>
      </c>
      <c r="AI2973" s="9">
        <v>2</v>
      </c>
      <c r="AK2973" s="9">
        <v>1</v>
      </c>
      <c r="AL2973" s="9">
        <v>0</v>
      </c>
      <c r="AM2973" s="9">
        <v>3</v>
      </c>
      <c r="AN2973" s="9">
        <v>0</v>
      </c>
      <c r="AO2973" s="9">
        <v>0</v>
      </c>
      <c r="AQ2973" s="9">
        <v>3</v>
      </c>
      <c r="AR2973" s="9" t="s">
        <v>20</v>
      </c>
      <c r="AS2973" s="9">
        <v>2</v>
      </c>
      <c r="AT2973" s="9">
        <v>1</v>
      </c>
      <c r="AU2973" s="9">
        <v>2</v>
      </c>
      <c r="AV2973" s="9">
        <v>0</v>
      </c>
      <c r="AW2973" s="9" t="s">
        <v>20</v>
      </c>
      <c r="AX2973" s="9" t="s">
        <v>1382</v>
      </c>
      <c r="AY2973" s="6" t="s">
        <v>1797</v>
      </c>
      <c r="BA2973" s="63" t="s">
        <v>2780</v>
      </c>
      <c r="BB2973" s="6" t="s">
        <v>1520</v>
      </c>
      <c r="BC2973" s="9"/>
      <c r="BD2973" s="9"/>
      <c r="BE2973" s="9"/>
      <c r="BF2973" s="9"/>
      <c r="BG2973" s="9"/>
      <c r="BI2973" t="s">
        <v>3146</v>
      </c>
    </row>
    <row r="2974" spans="1:61" x14ac:dyDescent="0.25">
      <c r="A2974" s="51" t="s">
        <v>820</v>
      </c>
      <c r="B2974" s="9" t="s">
        <v>825</v>
      </c>
      <c r="C2974" s="9" t="str">
        <f>VLOOKUP(Tabelle1[[#This Row],[bank_name]],list_all_banks!$B$1:$C$691,2,FALSE)</f>
        <v>GB00048839</v>
      </c>
      <c r="D2974" s="6" t="s">
        <v>826</v>
      </c>
      <c r="E2974" s="42" t="str">
        <f t="shared" si="46"/>
        <v>31.12.2016</v>
      </c>
      <c r="F2974" s="9">
        <v>2016</v>
      </c>
      <c r="G2974" s="9">
        <v>0</v>
      </c>
      <c r="H2974" s="9" t="s">
        <v>20</v>
      </c>
      <c r="I2974" s="9">
        <v>2</v>
      </c>
      <c r="J2974" s="9">
        <v>3</v>
      </c>
      <c r="K2974" s="9" t="s">
        <v>1366</v>
      </c>
      <c r="L2974" s="9">
        <v>0</v>
      </c>
      <c r="M2974" s="9" t="s">
        <v>1787</v>
      </c>
      <c r="N2974" s="9" t="s">
        <v>19</v>
      </c>
      <c r="P2974" s="9">
        <v>1</v>
      </c>
      <c r="Q2974" s="9">
        <v>0</v>
      </c>
      <c r="R2974" s="9">
        <v>1</v>
      </c>
      <c r="S2974" s="9">
        <v>2</v>
      </c>
      <c r="U2974" s="9">
        <v>1</v>
      </c>
      <c r="V2974" s="9">
        <v>1</v>
      </c>
      <c r="W2974" s="9" t="s">
        <v>1788</v>
      </c>
      <c r="Y2974" s="115" t="s">
        <v>1725</v>
      </c>
      <c r="Z2974" s="9">
        <v>16</v>
      </c>
      <c r="AA2974" s="9">
        <v>1347</v>
      </c>
      <c r="AB2974" s="9">
        <v>-88</v>
      </c>
      <c r="AC2974" s="9">
        <v>2</v>
      </c>
      <c r="AD2974" s="9" t="s">
        <v>20</v>
      </c>
      <c r="AE2974" s="9" t="s">
        <v>20</v>
      </c>
      <c r="AF2974" s="9" t="s">
        <v>20</v>
      </c>
      <c r="AG2974" s="9" t="s">
        <v>20</v>
      </c>
      <c r="AH2974" s="9">
        <v>0</v>
      </c>
      <c r="AI2974" s="9">
        <v>2</v>
      </c>
      <c r="AJ2974" s="6" t="s">
        <v>2821</v>
      </c>
      <c r="AK2974" s="9">
        <v>1</v>
      </c>
      <c r="AL2974" s="9">
        <v>0</v>
      </c>
      <c r="AM2974" s="9">
        <v>3</v>
      </c>
      <c r="AN2974" s="9">
        <v>0</v>
      </c>
      <c r="AO2974" s="9">
        <v>0</v>
      </c>
      <c r="AQ2974" s="9">
        <v>3</v>
      </c>
      <c r="AR2974" s="9" t="s">
        <v>20</v>
      </c>
      <c r="AS2974" s="9">
        <v>2</v>
      </c>
      <c r="AT2974" s="9">
        <v>1</v>
      </c>
      <c r="AU2974" s="9">
        <v>2</v>
      </c>
      <c r="AV2974" s="9">
        <v>0</v>
      </c>
      <c r="AW2974" s="9" t="s">
        <v>20</v>
      </c>
      <c r="AX2974" s="9" t="s">
        <v>1382</v>
      </c>
      <c r="AY2974" s="6" t="s">
        <v>1797</v>
      </c>
      <c r="BA2974" s="63" t="s">
        <v>2780</v>
      </c>
      <c r="BB2974" s="6" t="s">
        <v>1520</v>
      </c>
      <c r="BG2974" s="9"/>
      <c r="BI2974" t="s">
        <v>3146</v>
      </c>
    </row>
    <row r="2975" spans="1:61" x14ac:dyDescent="0.25">
      <c r="A2975" s="23" t="s">
        <v>820</v>
      </c>
      <c r="B2975" t="s">
        <v>825</v>
      </c>
      <c r="C2975" t="str">
        <f>VLOOKUP(Tabelle1[[#This Row],[bank_name]],list_all_banks!$B$1:$C$691,2,FALSE)</f>
        <v>GB00048839</v>
      </c>
      <c r="D2975" s="6" t="s">
        <v>826</v>
      </c>
      <c r="E2975" s="42" t="str">
        <f t="shared" si="46"/>
        <v>31.12.2016</v>
      </c>
      <c r="F2975">
        <v>2016</v>
      </c>
      <c r="G2975">
        <v>0</v>
      </c>
      <c r="H2975" t="s">
        <v>20</v>
      </c>
      <c r="I2975">
        <v>2</v>
      </c>
      <c r="J2975">
        <v>3</v>
      </c>
      <c r="K2975" t="s">
        <v>1366</v>
      </c>
      <c r="L2975">
        <v>0</v>
      </c>
      <c r="M2975" t="s">
        <v>1787</v>
      </c>
      <c r="N2975" t="s">
        <v>19</v>
      </c>
      <c r="P2975">
        <v>1</v>
      </c>
      <c r="Q2975">
        <v>0</v>
      </c>
      <c r="R2975">
        <v>1</v>
      </c>
      <c r="S2975">
        <v>2</v>
      </c>
      <c r="U2975">
        <v>1</v>
      </c>
      <c r="V2975">
        <v>1</v>
      </c>
      <c r="W2975" t="s">
        <v>1788</v>
      </c>
      <c r="Y2975" t="s">
        <v>1710</v>
      </c>
      <c r="Z2975">
        <v>2923</v>
      </c>
      <c r="AA2975">
        <v>30445</v>
      </c>
      <c r="AB2975">
        <v>823</v>
      </c>
      <c r="AC2975">
        <v>224</v>
      </c>
      <c r="AD2975" t="s">
        <v>20</v>
      </c>
      <c r="AE2975" t="s">
        <v>20</v>
      </c>
      <c r="AF2975" t="s">
        <v>20</v>
      </c>
      <c r="AG2975" t="s">
        <v>20</v>
      </c>
      <c r="AH2975">
        <v>0</v>
      </c>
      <c r="AI2975">
        <v>2</v>
      </c>
      <c r="AK2975">
        <v>1</v>
      </c>
      <c r="AL2975">
        <v>0</v>
      </c>
      <c r="AM2975">
        <v>3</v>
      </c>
      <c r="AN2975">
        <v>0</v>
      </c>
      <c r="AO2975">
        <v>0</v>
      </c>
      <c r="AQ2975">
        <v>3</v>
      </c>
      <c r="AR2975" t="s">
        <v>20</v>
      </c>
      <c r="AS2975">
        <v>2</v>
      </c>
      <c r="AT2975">
        <v>1</v>
      </c>
      <c r="AU2975">
        <v>2</v>
      </c>
      <c r="AV2975">
        <v>0</v>
      </c>
      <c r="AW2975" t="s">
        <v>20</v>
      </c>
      <c r="AX2975" t="s">
        <v>1382</v>
      </c>
      <c r="AY2975" s="6" t="s">
        <v>1797</v>
      </c>
      <c r="BA2975" s="14" t="s">
        <v>2780</v>
      </c>
      <c r="BB2975" s="6" t="s">
        <v>1520</v>
      </c>
      <c r="BG2975" s="9"/>
      <c r="BI2975" t="s">
        <v>3146</v>
      </c>
    </row>
    <row r="2976" spans="1:61" x14ac:dyDescent="0.25">
      <c r="A2976" s="51" t="s">
        <v>820</v>
      </c>
      <c r="B2976" s="9" t="s">
        <v>825</v>
      </c>
      <c r="C2976" s="9" t="str">
        <f>VLOOKUP(Tabelle1[[#This Row],[bank_name]],list_all_banks!$B$1:$C$691,2,FALSE)</f>
        <v>GB00048839</v>
      </c>
      <c r="D2976" s="6" t="s">
        <v>826</v>
      </c>
      <c r="E2976" s="42" t="str">
        <f t="shared" si="46"/>
        <v>31.12.2016</v>
      </c>
      <c r="F2976" s="9">
        <v>2016</v>
      </c>
      <c r="G2976" s="9">
        <v>0</v>
      </c>
      <c r="H2976" s="9" t="s">
        <v>20</v>
      </c>
      <c r="I2976" s="9">
        <v>2</v>
      </c>
      <c r="J2976" s="9">
        <v>3</v>
      </c>
      <c r="K2976" s="9" t="s">
        <v>1366</v>
      </c>
      <c r="L2976" s="9">
        <v>0</v>
      </c>
      <c r="M2976" s="9" t="s">
        <v>1787</v>
      </c>
      <c r="N2976" s="9" t="s">
        <v>19</v>
      </c>
      <c r="P2976" s="9">
        <v>1</v>
      </c>
      <c r="Q2976" s="9">
        <v>0</v>
      </c>
      <c r="R2976" s="9">
        <v>1</v>
      </c>
      <c r="S2976" s="9">
        <v>2</v>
      </c>
      <c r="U2976" s="9">
        <v>1</v>
      </c>
      <c r="V2976" s="9">
        <v>1</v>
      </c>
      <c r="W2976" s="9" t="s">
        <v>1788</v>
      </c>
      <c r="Y2976" s="9" t="s">
        <v>1659</v>
      </c>
      <c r="Z2976" s="9">
        <v>742</v>
      </c>
      <c r="AA2976" s="9">
        <v>2125</v>
      </c>
      <c r="AB2976" s="9">
        <v>93</v>
      </c>
      <c r="AC2976" s="9">
        <v>4</v>
      </c>
      <c r="AD2976" s="9" t="s">
        <v>20</v>
      </c>
      <c r="AE2976" s="9" t="s">
        <v>20</v>
      </c>
      <c r="AF2976" s="9" t="s">
        <v>20</v>
      </c>
      <c r="AG2976" s="9" t="s">
        <v>20</v>
      </c>
      <c r="AH2976" s="9">
        <v>0</v>
      </c>
      <c r="AI2976" s="9">
        <v>2</v>
      </c>
      <c r="AK2976" s="9">
        <v>1</v>
      </c>
      <c r="AL2976" s="9">
        <v>0</v>
      </c>
      <c r="AM2976" s="9">
        <v>3</v>
      </c>
      <c r="AN2976" s="9">
        <v>0</v>
      </c>
      <c r="AO2976" s="9">
        <v>0</v>
      </c>
      <c r="AQ2976" s="9">
        <v>3</v>
      </c>
      <c r="AR2976" s="9" t="s">
        <v>20</v>
      </c>
      <c r="AS2976" s="9">
        <v>2</v>
      </c>
      <c r="AT2976" s="9">
        <v>1</v>
      </c>
      <c r="AU2976" s="9">
        <v>2</v>
      </c>
      <c r="AV2976" s="9">
        <v>0</v>
      </c>
      <c r="AW2976" s="9" t="s">
        <v>20</v>
      </c>
      <c r="AX2976" s="9" t="s">
        <v>1382</v>
      </c>
      <c r="AY2976" s="6" t="s">
        <v>1797</v>
      </c>
      <c r="BA2976" s="63" t="s">
        <v>2780</v>
      </c>
      <c r="BB2976" s="6" t="s">
        <v>1520</v>
      </c>
      <c r="BG2976" s="9"/>
      <c r="BI2976" t="s">
        <v>3146</v>
      </c>
    </row>
    <row r="2977" spans="1:61" x14ac:dyDescent="0.25">
      <c r="A2977" s="51" t="s">
        <v>820</v>
      </c>
      <c r="B2977" s="9" t="s">
        <v>825</v>
      </c>
      <c r="C2977" s="9" t="str">
        <f>VLOOKUP(Tabelle1[[#This Row],[bank_name]],list_all_banks!$B$1:$C$691,2,FALSE)</f>
        <v>GB00048839</v>
      </c>
      <c r="D2977" s="6" t="s">
        <v>826</v>
      </c>
      <c r="E2977" s="42" t="str">
        <f t="shared" si="46"/>
        <v>31.12.2016</v>
      </c>
      <c r="F2977" s="9">
        <v>2016</v>
      </c>
      <c r="G2977" s="9">
        <v>0</v>
      </c>
      <c r="H2977" s="9" t="s">
        <v>20</v>
      </c>
      <c r="I2977" s="9">
        <v>2</v>
      </c>
      <c r="J2977" s="9">
        <v>3</v>
      </c>
      <c r="K2977" s="9" t="s">
        <v>1366</v>
      </c>
      <c r="L2977" s="9">
        <v>0</v>
      </c>
      <c r="M2977" s="9" t="s">
        <v>1787</v>
      </c>
      <c r="N2977" s="9" t="s">
        <v>19</v>
      </c>
      <c r="P2977" s="9">
        <v>1</v>
      </c>
      <c r="Q2977" s="9">
        <v>0</v>
      </c>
      <c r="R2977" s="9">
        <v>1</v>
      </c>
      <c r="S2977" s="9">
        <v>2</v>
      </c>
      <c r="U2977" s="9">
        <v>1</v>
      </c>
      <c r="V2977" s="9">
        <v>1</v>
      </c>
      <c r="W2977" s="9" t="s">
        <v>1788</v>
      </c>
      <c r="Y2977" s="9" t="s">
        <v>1170</v>
      </c>
      <c r="Z2977" s="9">
        <v>551</v>
      </c>
      <c r="AA2977" s="9">
        <v>42</v>
      </c>
      <c r="AB2977" s="9">
        <v>532</v>
      </c>
      <c r="AC2977" s="9">
        <v>9</v>
      </c>
      <c r="AD2977" s="9" t="s">
        <v>20</v>
      </c>
      <c r="AE2977" s="9" t="s">
        <v>20</v>
      </c>
      <c r="AF2977" s="9" t="s">
        <v>20</v>
      </c>
      <c r="AG2977" s="9" t="s">
        <v>20</v>
      </c>
      <c r="AH2977" s="9">
        <v>0</v>
      </c>
      <c r="AI2977" s="9">
        <v>2</v>
      </c>
      <c r="AK2977" s="9">
        <v>1</v>
      </c>
      <c r="AL2977" s="9">
        <v>0</v>
      </c>
      <c r="AM2977" s="9">
        <v>3</v>
      </c>
      <c r="AN2977" s="9">
        <v>0</v>
      </c>
      <c r="AO2977" s="9">
        <v>0</v>
      </c>
      <c r="AQ2977" s="9">
        <v>3</v>
      </c>
      <c r="AR2977" s="9" t="s">
        <v>20</v>
      </c>
      <c r="AS2977" s="9">
        <v>2</v>
      </c>
      <c r="AT2977" s="9">
        <v>1</v>
      </c>
      <c r="AU2977" s="9">
        <v>2</v>
      </c>
      <c r="AV2977" s="9">
        <v>0</v>
      </c>
      <c r="AW2977" s="9" t="s">
        <v>20</v>
      </c>
      <c r="AX2977" s="9" t="s">
        <v>1382</v>
      </c>
      <c r="AY2977" s="6" t="s">
        <v>1797</v>
      </c>
      <c r="BA2977" s="63" t="s">
        <v>2780</v>
      </c>
      <c r="BB2977" s="6" t="s">
        <v>1520</v>
      </c>
      <c r="BC2977" s="9"/>
      <c r="BD2977" s="9"/>
      <c r="BE2977" s="9"/>
      <c r="BF2977" s="9"/>
      <c r="BG2977" s="9"/>
      <c r="BI2977" t="s">
        <v>3146</v>
      </c>
    </row>
    <row r="2978" spans="1:61" x14ac:dyDescent="0.25">
      <c r="A2978" s="51" t="s">
        <v>820</v>
      </c>
      <c r="B2978" s="9" t="s">
        <v>825</v>
      </c>
      <c r="C2978" s="9" t="str">
        <f>VLOOKUP(Tabelle1[[#This Row],[bank_name]],list_all_banks!$B$1:$C$691,2,FALSE)</f>
        <v>GB00048839</v>
      </c>
      <c r="D2978" s="6" t="s">
        <v>826</v>
      </c>
      <c r="E2978" s="42" t="str">
        <f t="shared" si="46"/>
        <v>31.12.2016</v>
      </c>
      <c r="F2978" s="9">
        <v>2016</v>
      </c>
      <c r="G2978" s="9">
        <v>0</v>
      </c>
      <c r="H2978" s="9" t="s">
        <v>20</v>
      </c>
      <c r="I2978" s="9">
        <v>2</v>
      </c>
      <c r="J2978" s="9">
        <v>3</v>
      </c>
      <c r="K2978" s="9" t="s">
        <v>1366</v>
      </c>
      <c r="L2978" s="9">
        <v>0</v>
      </c>
      <c r="M2978" s="9" t="s">
        <v>1787</v>
      </c>
      <c r="N2978" s="9" t="s">
        <v>19</v>
      </c>
      <c r="P2978" s="9">
        <v>1</v>
      </c>
      <c r="Q2978" s="9">
        <v>0</v>
      </c>
      <c r="R2978" s="9">
        <v>1</v>
      </c>
      <c r="S2978" s="9">
        <v>2</v>
      </c>
      <c r="U2978" s="9">
        <v>1</v>
      </c>
      <c r="V2978" s="9">
        <v>1</v>
      </c>
      <c r="W2978" s="9" t="s">
        <v>1788</v>
      </c>
      <c r="Y2978" s="9" t="s">
        <v>1</v>
      </c>
      <c r="Z2978" s="9">
        <v>384</v>
      </c>
      <c r="AA2978" s="9">
        <v>713</v>
      </c>
      <c r="AB2978" s="9">
        <v>94</v>
      </c>
      <c r="AC2978" s="9">
        <v>54</v>
      </c>
      <c r="AD2978" s="9" t="s">
        <v>20</v>
      </c>
      <c r="AE2978" s="9" t="s">
        <v>20</v>
      </c>
      <c r="AF2978" s="9" t="s">
        <v>20</v>
      </c>
      <c r="AG2978" s="9" t="s">
        <v>20</v>
      </c>
      <c r="AH2978" s="9">
        <v>0</v>
      </c>
      <c r="AI2978" s="9">
        <v>2</v>
      </c>
      <c r="AK2978" s="9">
        <v>1</v>
      </c>
      <c r="AL2978" s="9">
        <v>0</v>
      </c>
      <c r="AM2978" s="9">
        <v>3</v>
      </c>
      <c r="AN2978" s="9">
        <v>0</v>
      </c>
      <c r="AO2978" s="9">
        <v>0</v>
      </c>
      <c r="AQ2978" s="9">
        <v>3</v>
      </c>
      <c r="AR2978" s="9" t="s">
        <v>20</v>
      </c>
      <c r="AS2978" s="9">
        <v>2</v>
      </c>
      <c r="AT2978" s="9">
        <v>1</v>
      </c>
      <c r="AU2978" s="9">
        <v>2</v>
      </c>
      <c r="AV2978" s="9">
        <v>0</v>
      </c>
      <c r="AW2978" s="9" t="s">
        <v>20</v>
      </c>
      <c r="AX2978" s="9" t="s">
        <v>1382</v>
      </c>
      <c r="AY2978" s="6" t="s">
        <v>1797</v>
      </c>
      <c r="BA2978" s="63" t="s">
        <v>2780</v>
      </c>
      <c r="BB2978" s="6" t="s">
        <v>1520</v>
      </c>
      <c r="BG2978" s="9"/>
      <c r="BI2978" t="s">
        <v>3146</v>
      </c>
    </row>
    <row r="2979" spans="1:61" x14ac:dyDescent="0.25">
      <c r="A2979" s="23" t="s">
        <v>820</v>
      </c>
      <c r="B2979" t="s">
        <v>825</v>
      </c>
      <c r="C2979" t="str">
        <f>VLOOKUP(Tabelle1[[#This Row],[bank_name]],list_all_banks!$B$1:$C$691,2,FALSE)</f>
        <v>GB00048839</v>
      </c>
      <c r="D2979" s="6" t="s">
        <v>826</v>
      </c>
      <c r="E2979" s="42" t="str">
        <f t="shared" si="46"/>
        <v>31.12.2016</v>
      </c>
      <c r="F2979">
        <v>2016</v>
      </c>
      <c r="G2979">
        <v>0</v>
      </c>
      <c r="H2979" t="s">
        <v>20</v>
      </c>
      <c r="I2979">
        <v>2</v>
      </c>
      <c r="J2979">
        <v>3</v>
      </c>
      <c r="K2979" t="s">
        <v>1366</v>
      </c>
      <c r="L2979">
        <v>0</v>
      </c>
      <c r="M2979" t="s">
        <v>1787</v>
      </c>
      <c r="N2979" t="s">
        <v>19</v>
      </c>
      <c r="P2979">
        <v>1</v>
      </c>
      <c r="Q2979">
        <v>0</v>
      </c>
      <c r="R2979">
        <v>1</v>
      </c>
      <c r="S2979">
        <v>2</v>
      </c>
      <c r="U2979">
        <v>1</v>
      </c>
      <c r="V2979">
        <v>1</v>
      </c>
      <c r="W2979" t="s">
        <v>1788</v>
      </c>
      <c r="Y2979" t="s">
        <v>1696</v>
      </c>
      <c r="Z2979">
        <v>320</v>
      </c>
      <c r="AA2979">
        <v>518</v>
      </c>
      <c r="AB2979">
        <v>53</v>
      </c>
      <c r="AC2979">
        <v>-9</v>
      </c>
      <c r="AD2979" t="s">
        <v>20</v>
      </c>
      <c r="AE2979" t="s">
        <v>20</v>
      </c>
      <c r="AF2979" t="s">
        <v>20</v>
      </c>
      <c r="AG2979" t="s">
        <v>20</v>
      </c>
      <c r="AH2979">
        <v>0</v>
      </c>
      <c r="AI2979">
        <v>2</v>
      </c>
      <c r="AK2979">
        <v>1</v>
      </c>
      <c r="AL2979">
        <v>0</v>
      </c>
      <c r="AM2979">
        <v>3</v>
      </c>
      <c r="AN2979">
        <v>0</v>
      </c>
      <c r="AO2979">
        <v>0</v>
      </c>
      <c r="AQ2979">
        <v>3</v>
      </c>
      <c r="AR2979" t="s">
        <v>20</v>
      </c>
      <c r="AS2979">
        <v>2</v>
      </c>
      <c r="AT2979">
        <v>1</v>
      </c>
      <c r="AU2979">
        <v>2</v>
      </c>
      <c r="AV2979">
        <v>0</v>
      </c>
      <c r="AW2979" t="s">
        <v>20</v>
      </c>
      <c r="AX2979" t="s">
        <v>1382</v>
      </c>
      <c r="AY2979" s="6" t="s">
        <v>1797</v>
      </c>
      <c r="BA2979" s="14" t="s">
        <v>2780</v>
      </c>
      <c r="BB2979" s="6" t="s">
        <v>1520</v>
      </c>
      <c r="BG2979" s="9"/>
      <c r="BI2979" t="s">
        <v>3146</v>
      </c>
    </row>
    <row r="2980" spans="1:61" x14ac:dyDescent="0.25">
      <c r="A2980" s="51" t="s">
        <v>820</v>
      </c>
      <c r="B2980" s="9" t="s">
        <v>825</v>
      </c>
      <c r="C2980" s="9" t="str">
        <f>VLOOKUP(Tabelle1[[#This Row],[bank_name]],list_all_banks!$B$1:$C$691,2,FALSE)</f>
        <v>GB00048839</v>
      </c>
      <c r="D2980" s="6" t="s">
        <v>826</v>
      </c>
      <c r="E2980" s="42" t="str">
        <f t="shared" si="46"/>
        <v>31.12.2016</v>
      </c>
      <c r="F2980" s="9">
        <v>2016</v>
      </c>
      <c r="G2980" s="9">
        <v>0</v>
      </c>
      <c r="H2980" s="9" t="s">
        <v>20</v>
      </c>
      <c r="I2980" s="9">
        <v>2</v>
      </c>
      <c r="J2980" s="9">
        <v>3</v>
      </c>
      <c r="K2980" s="9" t="s">
        <v>1366</v>
      </c>
      <c r="L2980" s="9">
        <v>0</v>
      </c>
      <c r="M2980" s="9" t="s">
        <v>1787</v>
      </c>
      <c r="N2980" s="9" t="s">
        <v>19</v>
      </c>
      <c r="P2980" s="9">
        <v>1</v>
      </c>
      <c r="Q2980" s="9">
        <v>0</v>
      </c>
      <c r="R2980" s="9">
        <v>1</v>
      </c>
      <c r="S2980" s="9">
        <v>2</v>
      </c>
      <c r="U2980" s="9">
        <v>1</v>
      </c>
      <c r="V2980" s="9">
        <v>1</v>
      </c>
      <c r="W2980" s="9" t="s">
        <v>1788</v>
      </c>
      <c r="Y2980" s="9" t="s">
        <v>1662</v>
      </c>
      <c r="Z2980" s="9">
        <v>265</v>
      </c>
      <c r="AA2980" s="9">
        <v>13606</v>
      </c>
      <c r="AB2980" s="9">
        <v>162</v>
      </c>
      <c r="AC2980" s="9">
        <v>62</v>
      </c>
      <c r="AD2980" s="9" t="s">
        <v>20</v>
      </c>
      <c r="AE2980" s="9" t="s">
        <v>20</v>
      </c>
      <c r="AF2980" s="9" t="s">
        <v>20</v>
      </c>
      <c r="AG2980" s="9" t="s">
        <v>20</v>
      </c>
      <c r="AH2980" s="9">
        <v>0</v>
      </c>
      <c r="AI2980" s="9">
        <v>2</v>
      </c>
      <c r="AK2980" s="9">
        <v>1</v>
      </c>
      <c r="AL2980" s="9">
        <v>0</v>
      </c>
      <c r="AM2980" s="9">
        <v>3</v>
      </c>
      <c r="AN2980" s="9">
        <v>0</v>
      </c>
      <c r="AO2980" s="9">
        <v>0</v>
      </c>
      <c r="AQ2980" s="9">
        <v>3</v>
      </c>
      <c r="AR2980" s="9" t="s">
        <v>20</v>
      </c>
      <c r="AS2980" s="9">
        <v>2</v>
      </c>
      <c r="AT2980" s="9">
        <v>1</v>
      </c>
      <c r="AU2980" s="9">
        <v>2</v>
      </c>
      <c r="AV2980" s="9">
        <v>0</v>
      </c>
      <c r="AW2980" s="9" t="s">
        <v>20</v>
      </c>
      <c r="AX2980" s="9" t="s">
        <v>1382</v>
      </c>
      <c r="AY2980" s="6" t="s">
        <v>1797</v>
      </c>
      <c r="BA2980" s="63" t="s">
        <v>2780</v>
      </c>
      <c r="BB2980" s="6" t="s">
        <v>1520</v>
      </c>
      <c r="BG2980" s="9"/>
      <c r="BI2980" t="s">
        <v>3146</v>
      </c>
    </row>
    <row r="2981" spans="1:61" x14ac:dyDescent="0.25">
      <c r="A2981" s="51" t="s">
        <v>820</v>
      </c>
      <c r="B2981" s="9" t="s">
        <v>825</v>
      </c>
      <c r="C2981" s="9" t="str">
        <f>VLOOKUP(Tabelle1[[#This Row],[bank_name]],list_all_banks!$B$1:$C$691,2,FALSE)</f>
        <v>GB00048839</v>
      </c>
      <c r="D2981" s="6" t="s">
        <v>826</v>
      </c>
      <c r="E2981" s="42" t="str">
        <f t="shared" si="46"/>
        <v>31.12.2016</v>
      </c>
      <c r="F2981" s="9">
        <v>2016</v>
      </c>
      <c r="G2981" s="9">
        <v>0</v>
      </c>
      <c r="H2981" s="9" t="s">
        <v>20</v>
      </c>
      <c r="I2981" s="9">
        <v>2</v>
      </c>
      <c r="J2981" s="9">
        <v>3</v>
      </c>
      <c r="K2981" s="9" t="s">
        <v>1366</v>
      </c>
      <c r="L2981" s="9">
        <v>0</v>
      </c>
      <c r="M2981" s="9" t="s">
        <v>1787</v>
      </c>
      <c r="N2981" s="9" t="s">
        <v>19</v>
      </c>
      <c r="P2981" s="9">
        <v>1</v>
      </c>
      <c r="Q2981" s="9">
        <v>0</v>
      </c>
      <c r="R2981" s="9">
        <v>1</v>
      </c>
      <c r="S2981" s="9">
        <v>2</v>
      </c>
      <c r="U2981" s="9">
        <v>1</v>
      </c>
      <c r="V2981" s="9">
        <v>1</v>
      </c>
      <c r="W2981" s="9" t="s">
        <v>1788</v>
      </c>
      <c r="Y2981" s="9" t="s">
        <v>1657</v>
      </c>
      <c r="Z2981" s="9">
        <v>250</v>
      </c>
      <c r="AA2981" s="9">
        <v>543</v>
      </c>
      <c r="AB2981" s="9">
        <v>-13</v>
      </c>
      <c r="AC2981" s="9">
        <v>7</v>
      </c>
      <c r="AD2981" s="9" t="s">
        <v>20</v>
      </c>
      <c r="AE2981" s="9" t="s">
        <v>20</v>
      </c>
      <c r="AF2981" s="9" t="s">
        <v>20</v>
      </c>
      <c r="AG2981" s="9" t="s">
        <v>20</v>
      </c>
      <c r="AH2981" s="9">
        <v>0</v>
      </c>
      <c r="AI2981" s="9">
        <v>2</v>
      </c>
      <c r="AK2981" s="9">
        <v>1</v>
      </c>
      <c r="AL2981" s="9">
        <v>0</v>
      </c>
      <c r="AM2981" s="9">
        <v>3</v>
      </c>
      <c r="AN2981" s="9">
        <v>0</v>
      </c>
      <c r="AO2981" s="9">
        <v>0</v>
      </c>
      <c r="AQ2981" s="9">
        <v>3</v>
      </c>
      <c r="AR2981" s="9" t="s">
        <v>20</v>
      </c>
      <c r="AS2981" s="9">
        <v>2</v>
      </c>
      <c r="AT2981" s="9">
        <v>1</v>
      </c>
      <c r="AU2981" s="9">
        <v>2</v>
      </c>
      <c r="AV2981" s="9">
        <v>0</v>
      </c>
      <c r="AW2981" s="9" t="s">
        <v>20</v>
      </c>
      <c r="AX2981" s="9" t="s">
        <v>1382</v>
      </c>
      <c r="AY2981" s="6" t="s">
        <v>1797</v>
      </c>
      <c r="BA2981" s="63" t="s">
        <v>2780</v>
      </c>
      <c r="BB2981" s="6" t="s">
        <v>1520</v>
      </c>
      <c r="BC2981" s="9"/>
      <c r="BD2981" s="9"/>
      <c r="BE2981" s="9"/>
      <c r="BF2981" s="9"/>
      <c r="BG2981" s="9"/>
      <c r="BI2981" t="s">
        <v>3146</v>
      </c>
    </row>
    <row r="2982" spans="1:61" x14ac:dyDescent="0.25">
      <c r="A2982" s="51" t="s">
        <v>820</v>
      </c>
      <c r="B2982" s="9" t="s">
        <v>825</v>
      </c>
      <c r="C2982" s="9" t="str">
        <f>VLOOKUP(Tabelle1[[#This Row],[bank_name]],list_all_banks!$B$1:$C$691,2,FALSE)</f>
        <v>GB00048839</v>
      </c>
      <c r="D2982" s="6" t="s">
        <v>826</v>
      </c>
      <c r="E2982" s="42" t="str">
        <f t="shared" si="46"/>
        <v>31.12.2016</v>
      </c>
      <c r="F2982" s="9">
        <v>2016</v>
      </c>
      <c r="G2982" s="9">
        <v>0</v>
      </c>
      <c r="H2982" s="9" t="s">
        <v>20</v>
      </c>
      <c r="I2982" s="9">
        <v>2</v>
      </c>
      <c r="J2982" s="9">
        <v>3</v>
      </c>
      <c r="K2982" s="9" t="s">
        <v>1366</v>
      </c>
      <c r="L2982" s="9">
        <v>0</v>
      </c>
      <c r="M2982" s="9" t="s">
        <v>1787</v>
      </c>
      <c r="N2982" s="9" t="s">
        <v>19</v>
      </c>
      <c r="P2982" s="9">
        <v>1</v>
      </c>
      <c r="Q2982" s="9">
        <v>0</v>
      </c>
      <c r="R2982" s="9">
        <v>1</v>
      </c>
      <c r="S2982" s="9">
        <v>2</v>
      </c>
      <c r="U2982" s="9">
        <v>1</v>
      </c>
      <c r="V2982" s="9">
        <v>1</v>
      </c>
      <c r="W2982" s="9" t="s">
        <v>1788</v>
      </c>
      <c r="Y2982" s="9" t="s">
        <v>1790</v>
      </c>
      <c r="Z2982" s="9">
        <v>249</v>
      </c>
      <c r="AA2982" s="9">
        <v>2845</v>
      </c>
      <c r="AB2982" s="9">
        <v>84</v>
      </c>
      <c r="AC2982" s="9">
        <v>23</v>
      </c>
      <c r="AD2982" s="9" t="s">
        <v>20</v>
      </c>
      <c r="AE2982" s="9" t="s">
        <v>20</v>
      </c>
      <c r="AF2982" s="9" t="s">
        <v>20</v>
      </c>
      <c r="AG2982" s="9" t="s">
        <v>20</v>
      </c>
      <c r="AH2982" s="9">
        <v>0</v>
      </c>
      <c r="AI2982" s="9">
        <v>2</v>
      </c>
      <c r="AK2982" s="9">
        <v>1</v>
      </c>
      <c r="AL2982" s="9">
        <v>0</v>
      </c>
      <c r="AM2982" s="9">
        <v>3</v>
      </c>
      <c r="AN2982" s="9">
        <v>0</v>
      </c>
      <c r="AO2982" s="9">
        <v>0</v>
      </c>
      <c r="AQ2982" s="9">
        <v>3</v>
      </c>
      <c r="AR2982" s="9" t="s">
        <v>20</v>
      </c>
      <c r="AS2982" s="9">
        <v>2</v>
      </c>
      <c r="AT2982" s="9">
        <v>1</v>
      </c>
      <c r="AU2982" s="9">
        <v>2</v>
      </c>
      <c r="AV2982" s="9">
        <v>0</v>
      </c>
      <c r="AW2982" s="9" t="s">
        <v>20</v>
      </c>
      <c r="AX2982" s="9" t="s">
        <v>1382</v>
      </c>
      <c r="AY2982" s="6" t="s">
        <v>1797</v>
      </c>
      <c r="BA2982" s="63" t="s">
        <v>2780</v>
      </c>
      <c r="BB2982" s="6" t="s">
        <v>1520</v>
      </c>
      <c r="BG2982" s="9"/>
      <c r="BI2982" t="s">
        <v>3146</v>
      </c>
    </row>
    <row r="2983" spans="1:61" x14ac:dyDescent="0.25">
      <c r="A2983" s="51" t="s">
        <v>820</v>
      </c>
      <c r="B2983" s="9" t="s">
        <v>825</v>
      </c>
      <c r="C2983" s="9" t="str">
        <f>VLOOKUP(Tabelle1[[#This Row],[bank_name]],list_all_banks!$B$1:$C$691,2,FALSE)</f>
        <v>GB00048839</v>
      </c>
      <c r="D2983" s="6" t="s">
        <v>826</v>
      </c>
      <c r="E2983" s="42" t="str">
        <f t="shared" si="46"/>
        <v>31.12.2016</v>
      </c>
      <c r="F2983" s="9">
        <v>2016</v>
      </c>
      <c r="G2983" s="9">
        <v>0</v>
      </c>
      <c r="H2983" s="9" t="s">
        <v>20</v>
      </c>
      <c r="I2983" s="9">
        <v>2</v>
      </c>
      <c r="J2983" s="9">
        <v>3</v>
      </c>
      <c r="K2983" s="9" t="s">
        <v>1366</v>
      </c>
      <c r="L2983" s="9">
        <v>0</v>
      </c>
      <c r="M2983" s="9" t="s">
        <v>1787</v>
      </c>
      <c r="N2983" s="9" t="s">
        <v>19</v>
      </c>
      <c r="P2983" s="9">
        <v>1</v>
      </c>
      <c r="Q2983" s="9">
        <v>0</v>
      </c>
      <c r="R2983" s="9">
        <v>1</v>
      </c>
      <c r="S2983" s="9">
        <v>2</v>
      </c>
      <c r="U2983" s="9">
        <v>1</v>
      </c>
      <c r="V2983" s="9">
        <v>1</v>
      </c>
      <c r="W2983" s="9" t="s">
        <v>1788</v>
      </c>
      <c r="Y2983" s="9" t="s">
        <v>658</v>
      </c>
      <c r="Z2983" s="9">
        <v>222</v>
      </c>
      <c r="AA2983" s="9">
        <v>1173</v>
      </c>
      <c r="AB2983" s="9">
        <v>-497</v>
      </c>
      <c r="AC2983" s="9" t="s">
        <v>20</v>
      </c>
      <c r="AD2983" s="9" t="s">
        <v>20</v>
      </c>
      <c r="AE2983" s="9" t="s">
        <v>20</v>
      </c>
      <c r="AF2983" s="9" t="s">
        <v>20</v>
      </c>
      <c r="AG2983" s="9" t="s">
        <v>20</v>
      </c>
      <c r="AH2983" s="9">
        <v>0</v>
      </c>
      <c r="AI2983" s="9">
        <v>2</v>
      </c>
      <c r="AK2983" s="9">
        <v>1</v>
      </c>
      <c r="AL2983" s="9">
        <v>0</v>
      </c>
      <c r="AM2983" s="9">
        <v>3</v>
      </c>
      <c r="AN2983" s="9">
        <v>0</v>
      </c>
      <c r="AO2983" s="9">
        <v>0</v>
      </c>
      <c r="AQ2983" s="9">
        <v>3</v>
      </c>
      <c r="AR2983" s="9" t="s">
        <v>20</v>
      </c>
      <c r="AS2983" s="9">
        <v>2</v>
      </c>
      <c r="AT2983" s="9">
        <v>1</v>
      </c>
      <c r="AU2983" s="9">
        <v>2</v>
      </c>
      <c r="AV2983" s="9">
        <v>0</v>
      </c>
      <c r="AW2983" s="9" t="s">
        <v>20</v>
      </c>
      <c r="AX2983" s="9" t="s">
        <v>1382</v>
      </c>
      <c r="AY2983" s="6" t="s">
        <v>1797</v>
      </c>
      <c r="BA2983" s="63" t="s">
        <v>2780</v>
      </c>
      <c r="BB2983" s="6" t="s">
        <v>1520</v>
      </c>
      <c r="BG2983" s="9"/>
      <c r="BI2983" t="s">
        <v>3146</v>
      </c>
    </row>
    <row r="2984" spans="1:61" x14ac:dyDescent="0.25">
      <c r="A2984" s="23" t="s">
        <v>820</v>
      </c>
      <c r="B2984" t="s">
        <v>825</v>
      </c>
      <c r="C2984" t="str">
        <f>VLOOKUP(Tabelle1[[#This Row],[bank_name]],list_all_banks!$B$1:$C$691,2,FALSE)</f>
        <v>GB00048839</v>
      </c>
      <c r="D2984" s="6" t="s">
        <v>826</v>
      </c>
      <c r="E2984" s="42" t="str">
        <f t="shared" si="46"/>
        <v>31.12.2016</v>
      </c>
      <c r="F2984" s="9">
        <v>2016</v>
      </c>
      <c r="G2984">
        <v>0</v>
      </c>
      <c r="H2984" t="s">
        <v>20</v>
      </c>
      <c r="I2984">
        <v>2</v>
      </c>
      <c r="J2984">
        <v>3</v>
      </c>
      <c r="K2984" t="s">
        <v>1366</v>
      </c>
      <c r="L2984">
        <v>0</v>
      </c>
      <c r="M2984" t="s">
        <v>1787</v>
      </c>
      <c r="N2984" t="s">
        <v>19</v>
      </c>
      <c r="P2984">
        <v>1</v>
      </c>
      <c r="Q2984">
        <v>0</v>
      </c>
      <c r="R2984">
        <v>1</v>
      </c>
      <c r="S2984">
        <v>2</v>
      </c>
      <c r="U2984">
        <v>1</v>
      </c>
      <c r="V2984">
        <v>1</v>
      </c>
      <c r="W2984" t="s">
        <v>1788</v>
      </c>
      <c r="Y2984" t="s">
        <v>1655</v>
      </c>
      <c r="Z2984">
        <v>180</v>
      </c>
      <c r="AA2984">
        <v>400</v>
      </c>
      <c r="AB2984">
        <v>109</v>
      </c>
      <c r="AC2984">
        <v>7</v>
      </c>
      <c r="AD2984" t="s">
        <v>20</v>
      </c>
      <c r="AE2984" t="s">
        <v>20</v>
      </c>
      <c r="AF2984" t="s">
        <v>20</v>
      </c>
      <c r="AG2984" t="s">
        <v>20</v>
      </c>
      <c r="AH2984">
        <v>0</v>
      </c>
      <c r="AI2984">
        <v>2</v>
      </c>
      <c r="AK2984">
        <v>1</v>
      </c>
      <c r="AL2984">
        <v>0</v>
      </c>
      <c r="AM2984">
        <v>3</v>
      </c>
      <c r="AN2984">
        <v>0</v>
      </c>
      <c r="AO2984">
        <v>0</v>
      </c>
      <c r="AQ2984">
        <v>3</v>
      </c>
      <c r="AR2984" t="s">
        <v>20</v>
      </c>
      <c r="AS2984">
        <v>2</v>
      </c>
      <c r="AT2984">
        <v>1</v>
      </c>
      <c r="AU2984">
        <v>2</v>
      </c>
      <c r="AV2984">
        <v>0</v>
      </c>
      <c r="AW2984" t="s">
        <v>20</v>
      </c>
      <c r="AX2984" t="s">
        <v>1382</v>
      </c>
      <c r="AY2984" s="6" t="s">
        <v>1797</v>
      </c>
      <c r="BA2984" s="14" t="s">
        <v>2780</v>
      </c>
      <c r="BB2984" s="6" t="s">
        <v>1520</v>
      </c>
      <c r="BG2984" s="9"/>
      <c r="BI2984" t="s">
        <v>3146</v>
      </c>
    </row>
    <row r="2985" spans="1:61" x14ac:dyDescent="0.25">
      <c r="A2985" s="51" t="s">
        <v>820</v>
      </c>
      <c r="B2985" s="9" t="s">
        <v>825</v>
      </c>
      <c r="C2985" s="9" t="str">
        <f>VLOOKUP(Tabelle1[[#This Row],[bank_name]],list_all_banks!$B$1:$C$691,2,FALSE)</f>
        <v>GB00048839</v>
      </c>
      <c r="D2985" s="6" t="s">
        <v>826</v>
      </c>
      <c r="E2985" s="42" t="str">
        <f t="shared" si="46"/>
        <v>31.12.2016</v>
      </c>
      <c r="F2985" s="9">
        <v>2016</v>
      </c>
      <c r="G2985" s="9">
        <v>0</v>
      </c>
      <c r="H2985" s="9" t="s">
        <v>20</v>
      </c>
      <c r="I2985" s="9">
        <v>2</v>
      </c>
      <c r="J2985" s="9">
        <v>3</v>
      </c>
      <c r="K2985" s="9" t="s">
        <v>1366</v>
      </c>
      <c r="L2985" s="9">
        <v>0</v>
      </c>
      <c r="M2985" s="9" t="s">
        <v>1787</v>
      </c>
      <c r="N2985" s="9" t="s">
        <v>19</v>
      </c>
      <c r="P2985" s="9">
        <v>1</v>
      </c>
      <c r="Q2985" s="9">
        <v>0</v>
      </c>
      <c r="R2985" s="9">
        <v>1</v>
      </c>
      <c r="S2985" s="9">
        <v>2</v>
      </c>
      <c r="U2985" s="9">
        <v>1</v>
      </c>
      <c r="V2985" s="9">
        <v>1</v>
      </c>
      <c r="W2985" s="9" t="s">
        <v>1788</v>
      </c>
      <c r="Y2985" s="9" t="s">
        <v>1651</v>
      </c>
      <c r="Z2985" s="9">
        <v>159</v>
      </c>
      <c r="AA2985" s="9">
        <v>295</v>
      </c>
      <c r="AB2985" s="9">
        <v>-131</v>
      </c>
      <c r="AC2985" s="9" t="s">
        <v>20</v>
      </c>
      <c r="AD2985" s="9" t="s">
        <v>20</v>
      </c>
      <c r="AE2985" s="9" t="s">
        <v>20</v>
      </c>
      <c r="AF2985" s="9" t="s">
        <v>20</v>
      </c>
      <c r="AG2985" s="9" t="s">
        <v>20</v>
      </c>
      <c r="AH2985" s="9">
        <v>0</v>
      </c>
      <c r="AI2985" s="9">
        <v>2</v>
      </c>
      <c r="AK2985" s="9">
        <v>1</v>
      </c>
      <c r="AL2985" s="9">
        <v>0</v>
      </c>
      <c r="AM2985" s="9">
        <v>3</v>
      </c>
      <c r="AN2985" s="9">
        <v>0</v>
      </c>
      <c r="AO2985" s="9">
        <v>0</v>
      </c>
      <c r="AQ2985" s="9">
        <v>3</v>
      </c>
      <c r="AR2985" s="9" t="s">
        <v>20</v>
      </c>
      <c r="AS2985" s="9">
        <v>2</v>
      </c>
      <c r="AT2985" s="9">
        <v>1</v>
      </c>
      <c r="AU2985" s="9">
        <v>2</v>
      </c>
      <c r="AV2985" s="9">
        <v>0</v>
      </c>
      <c r="AW2985" s="9" t="s">
        <v>20</v>
      </c>
      <c r="AX2985" s="9" t="s">
        <v>1382</v>
      </c>
      <c r="AY2985" s="6" t="s">
        <v>1797</v>
      </c>
      <c r="BA2985" s="63" t="s">
        <v>2780</v>
      </c>
      <c r="BB2985" s="6" t="s">
        <v>1520</v>
      </c>
      <c r="BG2985" s="9"/>
      <c r="BI2985" t="s">
        <v>3146</v>
      </c>
    </row>
    <row r="2986" spans="1:61" x14ac:dyDescent="0.25">
      <c r="A2986" s="23" t="s">
        <v>820</v>
      </c>
      <c r="B2986" t="s">
        <v>825</v>
      </c>
      <c r="C2986" t="str">
        <f>VLOOKUP(Tabelle1[[#This Row],[bank_name]],list_all_banks!$B$1:$C$691,2,FALSE)</f>
        <v>GB00048839</v>
      </c>
      <c r="D2986" s="6" t="s">
        <v>826</v>
      </c>
      <c r="E2986" s="42" t="str">
        <f t="shared" si="46"/>
        <v>31.12.2016</v>
      </c>
      <c r="F2986" s="9">
        <v>2016</v>
      </c>
      <c r="G2986">
        <v>0</v>
      </c>
      <c r="H2986" t="s">
        <v>20</v>
      </c>
      <c r="I2986">
        <v>2</v>
      </c>
      <c r="J2986">
        <v>3</v>
      </c>
      <c r="K2986" t="s">
        <v>1366</v>
      </c>
      <c r="L2986">
        <v>0</v>
      </c>
      <c r="M2986" t="s">
        <v>1787</v>
      </c>
      <c r="N2986" t="s">
        <v>19</v>
      </c>
      <c r="P2986">
        <v>1</v>
      </c>
      <c r="Q2986">
        <v>0</v>
      </c>
      <c r="R2986">
        <v>1</v>
      </c>
      <c r="S2986">
        <v>2</v>
      </c>
      <c r="U2986">
        <v>1</v>
      </c>
      <c r="V2986">
        <v>1</v>
      </c>
      <c r="W2986" t="s">
        <v>1788</v>
      </c>
      <c r="Y2986" t="s">
        <v>1681</v>
      </c>
      <c r="Z2986">
        <v>158</v>
      </c>
      <c r="AA2986">
        <v>234</v>
      </c>
      <c r="AB2986">
        <v>91</v>
      </c>
      <c r="AC2986">
        <v>8</v>
      </c>
      <c r="AD2986" t="s">
        <v>20</v>
      </c>
      <c r="AE2986" t="s">
        <v>20</v>
      </c>
      <c r="AF2986" t="s">
        <v>20</v>
      </c>
      <c r="AG2986" t="s">
        <v>20</v>
      </c>
      <c r="AH2986">
        <v>0</v>
      </c>
      <c r="AI2986">
        <v>2</v>
      </c>
      <c r="AK2986">
        <v>1</v>
      </c>
      <c r="AL2986">
        <v>0</v>
      </c>
      <c r="AM2986">
        <v>3</v>
      </c>
      <c r="AN2986">
        <v>0</v>
      </c>
      <c r="AO2986">
        <v>0</v>
      </c>
      <c r="AQ2986">
        <v>3</v>
      </c>
      <c r="AR2986" t="s">
        <v>20</v>
      </c>
      <c r="AS2986">
        <v>2</v>
      </c>
      <c r="AT2986">
        <v>1</v>
      </c>
      <c r="AU2986">
        <v>2</v>
      </c>
      <c r="AV2986">
        <v>0</v>
      </c>
      <c r="AW2986" t="s">
        <v>20</v>
      </c>
      <c r="AX2986" t="s">
        <v>1382</v>
      </c>
      <c r="AY2986" s="6" t="s">
        <v>1797</v>
      </c>
      <c r="BA2986" s="14" t="s">
        <v>2780</v>
      </c>
      <c r="BB2986" s="6" t="s">
        <v>1520</v>
      </c>
      <c r="BG2986" s="9"/>
      <c r="BI2986" t="s">
        <v>3146</v>
      </c>
    </row>
    <row r="2987" spans="1:61" x14ac:dyDescent="0.25">
      <c r="A2987" s="51" t="s">
        <v>820</v>
      </c>
      <c r="B2987" s="9" t="s">
        <v>825</v>
      </c>
      <c r="C2987" s="9" t="str">
        <f>VLOOKUP(Tabelle1[[#This Row],[bank_name]],list_all_banks!$B$1:$C$691,2,FALSE)</f>
        <v>GB00048839</v>
      </c>
      <c r="D2987" s="6" t="s">
        <v>826</v>
      </c>
      <c r="E2987" s="42" t="str">
        <f t="shared" si="46"/>
        <v>31.12.2016</v>
      </c>
      <c r="F2987" s="9">
        <v>2016</v>
      </c>
      <c r="G2987" s="9">
        <v>0</v>
      </c>
      <c r="H2987" s="9" t="s">
        <v>20</v>
      </c>
      <c r="I2987" s="9">
        <v>2</v>
      </c>
      <c r="J2987" s="9">
        <v>3</v>
      </c>
      <c r="K2987" s="9" t="s">
        <v>1366</v>
      </c>
      <c r="L2987" s="9">
        <v>0</v>
      </c>
      <c r="M2987" s="9" t="s">
        <v>1787</v>
      </c>
      <c r="N2987" s="9" t="s">
        <v>19</v>
      </c>
      <c r="P2987" s="9">
        <v>1</v>
      </c>
      <c r="Q2987" s="9">
        <v>0</v>
      </c>
      <c r="R2987" s="9">
        <v>1</v>
      </c>
      <c r="S2987" s="9">
        <v>2</v>
      </c>
      <c r="U2987" s="9">
        <v>1</v>
      </c>
      <c r="V2987" s="9">
        <v>1</v>
      </c>
      <c r="W2987" s="9" t="s">
        <v>1788</v>
      </c>
      <c r="Y2987" s="9" t="s">
        <v>1764</v>
      </c>
      <c r="Z2987" s="9">
        <v>144</v>
      </c>
      <c r="AA2987" s="9">
        <v>1112</v>
      </c>
      <c r="AB2987" s="9">
        <v>81</v>
      </c>
      <c r="AC2987" s="9">
        <v>19</v>
      </c>
      <c r="AD2987" s="9" t="s">
        <v>20</v>
      </c>
      <c r="AE2987" s="9" t="s">
        <v>20</v>
      </c>
      <c r="AF2987" s="9" t="s">
        <v>20</v>
      </c>
      <c r="AG2987" s="9" t="s">
        <v>20</v>
      </c>
      <c r="AH2987" s="9">
        <v>0</v>
      </c>
      <c r="AI2987" s="9">
        <v>2</v>
      </c>
      <c r="AK2987" s="9">
        <v>1</v>
      </c>
      <c r="AL2987" s="9">
        <v>0</v>
      </c>
      <c r="AM2987" s="9">
        <v>3</v>
      </c>
      <c r="AN2987" s="9">
        <v>0</v>
      </c>
      <c r="AO2987" s="9">
        <v>0</v>
      </c>
      <c r="AQ2987" s="9">
        <v>3</v>
      </c>
      <c r="AR2987" s="9" t="s">
        <v>20</v>
      </c>
      <c r="AS2987" s="9">
        <v>2</v>
      </c>
      <c r="AT2987" s="9">
        <v>1</v>
      </c>
      <c r="AU2987" s="9">
        <v>2</v>
      </c>
      <c r="AV2987" s="9">
        <v>0</v>
      </c>
      <c r="AW2987" s="9" t="s">
        <v>20</v>
      </c>
      <c r="AX2987" s="9" t="s">
        <v>1382</v>
      </c>
      <c r="AY2987" s="6" t="s">
        <v>1797</v>
      </c>
      <c r="BA2987" s="63" t="s">
        <v>2780</v>
      </c>
      <c r="BB2987" s="6" t="s">
        <v>1520</v>
      </c>
      <c r="BC2987" s="9"/>
      <c r="BD2987" s="9"/>
      <c r="BE2987" s="9"/>
      <c r="BF2987" s="9"/>
      <c r="BG2987" s="9"/>
      <c r="BI2987" t="s">
        <v>3146</v>
      </c>
    </row>
    <row r="2988" spans="1:61" x14ac:dyDescent="0.25">
      <c r="A2988" s="51" t="s">
        <v>820</v>
      </c>
      <c r="B2988" s="9" t="s">
        <v>825</v>
      </c>
      <c r="C2988" s="9" t="str">
        <f>VLOOKUP(Tabelle1[[#This Row],[bank_name]],list_all_banks!$B$1:$C$691,2,FALSE)</f>
        <v>GB00048839</v>
      </c>
      <c r="D2988" s="6" t="s">
        <v>826</v>
      </c>
      <c r="E2988" s="42" t="str">
        <f t="shared" si="46"/>
        <v>31.12.2016</v>
      </c>
      <c r="F2988" s="9">
        <v>2016</v>
      </c>
      <c r="G2988" s="9">
        <v>0</v>
      </c>
      <c r="H2988" s="9" t="s">
        <v>20</v>
      </c>
      <c r="I2988" s="9">
        <v>2</v>
      </c>
      <c r="J2988" s="9">
        <v>3</v>
      </c>
      <c r="K2988" s="9" t="s">
        <v>1366</v>
      </c>
      <c r="L2988" s="9">
        <v>0</v>
      </c>
      <c r="M2988" s="9" t="s">
        <v>1787</v>
      </c>
      <c r="N2988" s="9" t="s">
        <v>19</v>
      </c>
      <c r="P2988" s="9">
        <v>1</v>
      </c>
      <c r="Q2988" s="9">
        <v>0</v>
      </c>
      <c r="R2988" s="9">
        <v>1</v>
      </c>
      <c r="S2988" s="9">
        <v>2</v>
      </c>
      <c r="U2988" s="9">
        <v>1</v>
      </c>
      <c r="V2988" s="9">
        <v>1</v>
      </c>
      <c r="W2988" s="9" t="s">
        <v>1788</v>
      </c>
      <c r="Y2988" s="9" t="s">
        <v>1289</v>
      </c>
      <c r="Z2988" s="9">
        <v>133</v>
      </c>
      <c r="AA2988" s="9">
        <v>336</v>
      </c>
      <c r="AB2988" s="9">
        <v>99</v>
      </c>
      <c r="AC2988" s="9">
        <v>1</v>
      </c>
      <c r="AD2988" s="9" t="s">
        <v>20</v>
      </c>
      <c r="AE2988" s="9" t="s">
        <v>20</v>
      </c>
      <c r="AF2988" s="9" t="s">
        <v>20</v>
      </c>
      <c r="AG2988" s="9" t="s">
        <v>20</v>
      </c>
      <c r="AH2988" s="9">
        <v>0</v>
      </c>
      <c r="AI2988" s="9">
        <v>2</v>
      </c>
      <c r="AK2988" s="9">
        <v>1</v>
      </c>
      <c r="AL2988" s="9">
        <v>0</v>
      </c>
      <c r="AM2988" s="9">
        <v>3</v>
      </c>
      <c r="AN2988" s="9">
        <v>0</v>
      </c>
      <c r="AO2988" s="9">
        <v>0</v>
      </c>
      <c r="AQ2988" s="9">
        <v>3</v>
      </c>
      <c r="AR2988" s="9" t="s">
        <v>20</v>
      </c>
      <c r="AS2988" s="9">
        <v>2</v>
      </c>
      <c r="AT2988" s="9">
        <v>1</v>
      </c>
      <c r="AU2988" s="9">
        <v>2</v>
      </c>
      <c r="AV2988" s="9">
        <v>0</v>
      </c>
      <c r="AW2988" s="9" t="s">
        <v>20</v>
      </c>
      <c r="AX2988" s="9" t="s">
        <v>1382</v>
      </c>
      <c r="AY2988" s="6" t="s">
        <v>1797</v>
      </c>
      <c r="BA2988" s="63" t="s">
        <v>2780</v>
      </c>
      <c r="BB2988" s="6" t="s">
        <v>1520</v>
      </c>
      <c r="BG2988" s="9"/>
      <c r="BI2988" t="s">
        <v>3146</v>
      </c>
    </row>
    <row r="2989" spans="1:61" x14ac:dyDescent="0.25">
      <c r="A2989" s="51" t="s">
        <v>820</v>
      </c>
      <c r="B2989" s="9" t="s">
        <v>825</v>
      </c>
      <c r="C2989" s="9" t="str">
        <f>VLOOKUP(Tabelle1[[#This Row],[bank_name]],list_all_banks!$B$1:$C$691,2,FALSE)</f>
        <v>GB00048839</v>
      </c>
      <c r="D2989" s="6" t="s">
        <v>826</v>
      </c>
      <c r="E2989" s="42" t="str">
        <f t="shared" si="46"/>
        <v>31.12.2016</v>
      </c>
      <c r="F2989" s="9">
        <v>2016</v>
      </c>
      <c r="G2989" s="9">
        <v>0</v>
      </c>
      <c r="H2989" s="9" t="s">
        <v>20</v>
      </c>
      <c r="I2989" s="9">
        <v>2</v>
      </c>
      <c r="J2989" s="9">
        <v>3</v>
      </c>
      <c r="K2989" s="9" t="s">
        <v>1366</v>
      </c>
      <c r="L2989" s="9">
        <v>0</v>
      </c>
      <c r="M2989" s="9" t="s">
        <v>1787</v>
      </c>
      <c r="N2989" s="9" t="s">
        <v>19</v>
      </c>
      <c r="P2989" s="9">
        <v>1</v>
      </c>
      <c r="Q2989" s="9">
        <v>0</v>
      </c>
      <c r="R2989" s="9">
        <v>1</v>
      </c>
      <c r="S2989" s="9">
        <v>2</v>
      </c>
      <c r="U2989" s="9">
        <v>1</v>
      </c>
      <c r="V2989" s="9">
        <v>1</v>
      </c>
      <c r="W2989" s="9" t="s">
        <v>1788</v>
      </c>
      <c r="Y2989" s="9" t="s">
        <v>1786</v>
      </c>
      <c r="Z2989" s="9">
        <v>133</v>
      </c>
      <c r="AA2989" s="9">
        <v>1342</v>
      </c>
      <c r="AB2989" s="9">
        <v>72</v>
      </c>
      <c r="AC2989" s="9">
        <v>17</v>
      </c>
      <c r="AD2989" s="9" t="s">
        <v>20</v>
      </c>
      <c r="AE2989" s="9" t="s">
        <v>20</v>
      </c>
      <c r="AF2989" s="9" t="s">
        <v>20</v>
      </c>
      <c r="AG2989" s="9" t="s">
        <v>20</v>
      </c>
      <c r="AH2989" s="9">
        <v>0</v>
      </c>
      <c r="AI2989" s="9">
        <v>2</v>
      </c>
      <c r="AK2989" s="9">
        <v>1</v>
      </c>
      <c r="AL2989" s="9">
        <v>0</v>
      </c>
      <c r="AM2989" s="9">
        <v>3</v>
      </c>
      <c r="AN2989" s="9">
        <v>0</v>
      </c>
      <c r="AO2989" s="9">
        <v>0</v>
      </c>
      <c r="AQ2989" s="9">
        <v>3</v>
      </c>
      <c r="AR2989" s="9" t="s">
        <v>20</v>
      </c>
      <c r="AS2989" s="9">
        <v>2</v>
      </c>
      <c r="AT2989" s="9">
        <v>1</v>
      </c>
      <c r="AU2989" s="9">
        <v>2</v>
      </c>
      <c r="AV2989" s="9">
        <v>0</v>
      </c>
      <c r="AW2989" s="9" t="s">
        <v>20</v>
      </c>
      <c r="AX2989" s="9" t="s">
        <v>1382</v>
      </c>
      <c r="AY2989" s="6" t="s">
        <v>1797</v>
      </c>
      <c r="BA2989" s="63" t="s">
        <v>2780</v>
      </c>
      <c r="BB2989" s="6" t="s">
        <v>1520</v>
      </c>
      <c r="BC2989" s="9"/>
      <c r="BD2989" s="9"/>
      <c r="BE2989" s="9"/>
      <c r="BF2989" s="9"/>
      <c r="BG2989" s="9"/>
      <c r="BI2989" t="s">
        <v>3146</v>
      </c>
    </row>
    <row r="2990" spans="1:61" x14ac:dyDescent="0.25">
      <c r="A2990" s="51" t="s">
        <v>820</v>
      </c>
      <c r="B2990" s="9" t="s">
        <v>825</v>
      </c>
      <c r="C2990" s="9" t="str">
        <f>VLOOKUP(Tabelle1[[#This Row],[bank_name]],list_all_banks!$B$1:$C$691,2,FALSE)</f>
        <v>GB00048839</v>
      </c>
      <c r="D2990" s="6" t="s">
        <v>826</v>
      </c>
      <c r="E2990" s="42" t="str">
        <f t="shared" si="46"/>
        <v>31.12.2016</v>
      </c>
      <c r="F2990" s="9">
        <v>2016</v>
      </c>
      <c r="G2990" s="9">
        <v>0</v>
      </c>
      <c r="H2990" s="9" t="s">
        <v>20</v>
      </c>
      <c r="I2990" s="9">
        <v>2</v>
      </c>
      <c r="J2990" s="9">
        <v>3</v>
      </c>
      <c r="K2990" s="9" t="s">
        <v>1366</v>
      </c>
      <c r="L2990" s="9">
        <v>0</v>
      </c>
      <c r="M2990" s="9" t="s">
        <v>1787</v>
      </c>
      <c r="N2990" s="9" t="s">
        <v>19</v>
      </c>
      <c r="P2990" s="9">
        <v>1</v>
      </c>
      <c r="Q2990" s="9">
        <v>0</v>
      </c>
      <c r="R2990" s="9">
        <v>1</v>
      </c>
      <c r="S2990" s="9">
        <v>2</v>
      </c>
      <c r="U2990" s="9">
        <v>1</v>
      </c>
      <c r="V2990" s="9">
        <v>1</v>
      </c>
      <c r="W2990" s="9" t="s">
        <v>1788</v>
      </c>
      <c r="Y2990" s="9" t="s">
        <v>1704</v>
      </c>
      <c r="Z2990" s="9">
        <v>117</v>
      </c>
      <c r="AA2990" s="9">
        <v>779</v>
      </c>
      <c r="AB2990" s="9">
        <v>386</v>
      </c>
      <c r="AC2990" s="9">
        <v>4</v>
      </c>
      <c r="AD2990" s="9" t="s">
        <v>20</v>
      </c>
      <c r="AE2990" s="9" t="s">
        <v>20</v>
      </c>
      <c r="AF2990" s="9" t="s">
        <v>20</v>
      </c>
      <c r="AG2990" s="9" t="s">
        <v>20</v>
      </c>
      <c r="AH2990" s="9">
        <v>0</v>
      </c>
      <c r="AI2990" s="9">
        <v>2</v>
      </c>
      <c r="AK2990" s="9">
        <v>1</v>
      </c>
      <c r="AL2990" s="9">
        <v>0</v>
      </c>
      <c r="AM2990" s="9">
        <v>3</v>
      </c>
      <c r="AN2990" s="9">
        <v>0</v>
      </c>
      <c r="AO2990" s="9">
        <v>0</v>
      </c>
      <c r="AQ2990" s="9">
        <v>3</v>
      </c>
      <c r="AR2990" s="9" t="s">
        <v>20</v>
      </c>
      <c r="AS2990" s="9">
        <v>2</v>
      </c>
      <c r="AT2990" s="9">
        <v>1</v>
      </c>
      <c r="AU2990" s="9">
        <v>2</v>
      </c>
      <c r="AV2990" s="9">
        <v>0</v>
      </c>
      <c r="AW2990" s="9" t="s">
        <v>20</v>
      </c>
      <c r="AX2990" s="9" t="s">
        <v>1382</v>
      </c>
      <c r="AY2990" s="6" t="s">
        <v>1797</v>
      </c>
      <c r="BA2990" s="63" t="s">
        <v>2780</v>
      </c>
      <c r="BB2990" s="6" t="s">
        <v>1520</v>
      </c>
      <c r="BG2990" s="9"/>
      <c r="BI2990" t="s">
        <v>3146</v>
      </c>
    </row>
    <row r="2991" spans="1:61" x14ac:dyDescent="0.25">
      <c r="A2991" s="51" t="s">
        <v>820</v>
      </c>
      <c r="B2991" s="9" t="s">
        <v>825</v>
      </c>
      <c r="C2991" s="9" t="str">
        <f>VLOOKUP(Tabelle1[[#This Row],[bank_name]],list_all_banks!$B$1:$C$691,2,FALSE)</f>
        <v>GB00048839</v>
      </c>
      <c r="D2991" s="6" t="s">
        <v>826</v>
      </c>
      <c r="E2991" s="42" t="str">
        <f t="shared" si="46"/>
        <v>31.12.2016</v>
      </c>
      <c r="F2991" s="9">
        <v>2016</v>
      </c>
      <c r="G2991" s="9">
        <v>0</v>
      </c>
      <c r="H2991" s="9" t="s">
        <v>20</v>
      </c>
      <c r="I2991" s="9">
        <v>2</v>
      </c>
      <c r="J2991" s="9">
        <v>3</v>
      </c>
      <c r="K2991" s="9" t="s">
        <v>1366</v>
      </c>
      <c r="L2991" s="9">
        <v>0</v>
      </c>
      <c r="M2991" s="9" t="s">
        <v>1787</v>
      </c>
      <c r="N2991" s="9" t="s">
        <v>19</v>
      </c>
      <c r="P2991" s="9">
        <v>1</v>
      </c>
      <c r="Q2991" s="9">
        <v>0</v>
      </c>
      <c r="R2991" s="9">
        <v>1</v>
      </c>
      <c r="S2991" s="9">
        <v>2</v>
      </c>
      <c r="U2991" s="9">
        <v>1</v>
      </c>
      <c r="V2991" s="9">
        <v>1</v>
      </c>
      <c r="W2991" s="9" t="s">
        <v>1788</v>
      </c>
      <c r="Y2991" s="9" t="s">
        <v>1658</v>
      </c>
      <c r="Z2991" s="9">
        <v>110</v>
      </c>
      <c r="AA2991" s="9">
        <v>182</v>
      </c>
      <c r="AB2991" s="9">
        <v>45</v>
      </c>
      <c r="AC2991" s="9">
        <v>7</v>
      </c>
      <c r="AD2991" s="9" t="s">
        <v>20</v>
      </c>
      <c r="AE2991" s="9" t="s">
        <v>20</v>
      </c>
      <c r="AF2991" s="9" t="s">
        <v>20</v>
      </c>
      <c r="AG2991" s="9" t="s">
        <v>20</v>
      </c>
      <c r="AH2991" s="9">
        <v>0</v>
      </c>
      <c r="AI2991" s="9">
        <v>2</v>
      </c>
      <c r="AK2991" s="9">
        <v>1</v>
      </c>
      <c r="AL2991" s="9">
        <v>0</v>
      </c>
      <c r="AM2991" s="9">
        <v>3</v>
      </c>
      <c r="AN2991" s="9">
        <v>0</v>
      </c>
      <c r="AO2991" s="9">
        <v>0</v>
      </c>
      <c r="AQ2991" s="9">
        <v>3</v>
      </c>
      <c r="AR2991" s="9" t="s">
        <v>20</v>
      </c>
      <c r="AS2991" s="9">
        <v>2</v>
      </c>
      <c r="AT2991" s="9">
        <v>1</v>
      </c>
      <c r="AU2991" s="9">
        <v>2</v>
      </c>
      <c r="AV2991" s="9">
        <v>0</v>
      </c>
      <c r="AW2991" s="9" t="s">
        <v>20</v>
      </c>
      <c r="AX2991" s="9" t="s">
        <v>1382</v>
      </c>
      <c r="AY2991" s="6" t="s">
        <v>1797</v>
      </c>
      <c r="BA2991" s="63" t="s">
        <v>2780</v>
      </c>
      <c r="BB2991" s="6" t="s">
        <v>1520</v>
      </c>
      <c r="BC2991" s="9"/>
      <c r="BD2991" s="9"/>
      <c r="BE2991" s="9"/>
      <c r="BF2991" s="9"/>
      <c r="BG2991" s="9"/>
      <c r="BI2991" t="s">
        <v>3146</v>
      </c>
    </row>
    <row r="2992" spans="1:61" x14ac:dyDescent="0.25">
      <c r="A2992" s="51" t="s">
        <v>820</v>
      </c>
      <c r="B2992" s="9" t="s">
        <v>825</v>
      </c>
      <c r="C2992" s="9" t="str">
        <f>VLOOKUP(Tabelle1[[#This Row],[bank_name]],list_all_banks!$B$1:$C$691,2,FALSE)</f>
        <v>GB00048839</v>
      </c>
      <c r="D2992" s="6" t="s">
        <v>826</v>
      </c>
      <c r="E2992" s="42" t="str">
        <f t="shared" si="46"/>
        <v>31.12.2016</v>
      </c>
      <c r="F2992" s="9">
        <v>2016</v>
      </c>
      <c r="G2992" s="9">
        <v>0</v>
      </c>
      <c r="H2992" s="9" t="s">
        <v>20</v>
      </c>
      <c r="I2992" s="9">
        <v>2</v>
      </c>
      <c r="J2992" s="9">
        <v>3</v>
      </c>
      <c r="K2992" s="9" t="s">
        <v>1366</v>
      </c>
      <c r="L2992" s="9">
        <v>0</v>
      </c>
      <c r="M2992" s="9" t="s">
        <v>1787</v>
      </c>
      <c r="N2992" s="9" t="s">
        <v>19</v>
      </c>
      <c r="P2992" s="9">
        <v>1</v>
      </c>
      <c r="Q2992" s="9">
        <v>0</v>
      </c>
      <c r="R2992" s="9">
        <v>1</v>
      </c>
      <c r="S2992" s="9">
        <v>2</v>
      </c>
      <c r="U2992" s="9">
        <v>1</v>
      </c>
      <c r="V2992" s="9">
        <v>1</v>
      </c>
      <c r="W2992" s="9" t="s">
        <v>1788</v>
      </c>
      <c r="Y2992" s="9" t="s">
        <v>1707</v>
      </c>
      <c r="Z2992" s="9">
        <v>110</v>
      </c>
      <c r="AA2992" s="9">
        <v>1190</v>
      </c>
      <c r="AB2992" s="9">
        <v>37</v>
      </c>
      <c r="AC2992" s="9">
        <v>10</v>
      </c>
      <c r="AD2992" s="9" t="s">
        <v>20</v>
      </c>
      <c r="AE2992" s="9" t="s">
        <v>20</v>
      </c>
      <c r="AF2992" s="9" t="s">
        <v>20</v>
      </c>
      <c r="AG2992" s="9" t="s">
        <v>20</v>
      </c>
      <c r="AH2992" s="9">
        <v>0</v>
      </c>
      <c r="AI2992" s="9">
        <v>2</v>
      </c>
      <c r="AK2992" s="9">
        <v>1</v>
      </c>
      <c r="AL2992" s="9">
        <v>0</v>
      </c>
      <c r="AM2992" s="9">
        <v>3</v>
      </c>
      <c r="AN2992" s="9">
        <v>0</v>
      </c>
      <c r="AO2992" s="9">
        <v>0</v>
      </c>
      <c r="AQ2992" s="9">
        <v>3</v>
      </c>
      <c r="AR2992" s="9" t="s">
        <v>20</v>
      </c>
      <c r="AS2992" s="9">
        <v>2</v>
      </c>
      <c r="AT2992" s="9">
        <v>1</v>
      </c>
      <c r="AU2992" s="9">
        <v>2</v>
      </c>
      <c r="AV2992" s="9">
        <v>0</v>
      </c>
      <c r="AW2992" s="9" t="s">
        <v>20</v>
      </c>
      <c r="AX2992" s="9" t="s">
        <v>1382</v>
      </c>
      <c r="AY2992" s="6" t="s">
        <v>1797</v>
      </c>
      <c r="BA2992" s="63" t="s">
        <v>2780</v>
      </c>
      <c r="BB2992" s="6" t="s">
        <v>1520</v>
      </c>
      <c r="BG2992" s="9"/>
      <c r="BI2992" t="s">
        <v>3146</v>
      </c>
    </row>
    <row r="2993" spans="1:61" x14ac:dyDescent="0.25">
      <c r="A2993" s="51" t="s">
        <v>820</v>
      </c>
      <c r="B2993" s="9" t="s">
        <v>825</v>
      </c>
      <c r="C2993" s="9" t="str">
        <f>VLOOKUP(Tabelle1[[#This Row],[bank_name]],list_all_banks!$B$1:$C$691,2,FALSE)</f>
        <v>GB00048839</v>
      </c>
      <c r="D2993" s="6" t="s">
        <v>826</v>
      </c>
      <c r="E2993" s="42" t="str">
        <f t="shared" si="46"/>
        <v>31.12.2016</v>
      </c>
      <c r="F2993" s="9">
        <v>2016</v>
      </c>
      <c r="G2993" s="9">
        <v>0</v>
      </c>
      <c r="H2993" s="9" t="s">
        <v>20</v>
      </c>
      <c r="I2993" s="9">
        <v>2</v>
      </c>
      <c r="J2993" s="9">
        <v>3</v>
      </c>
      <c r="K2993" s="9" t="s">
        <v>1366</v>
      </c>
      <c r="L2993" s="9">
        <v>0</v>
      </c>
      <c r="M2993" s="9" t="s">
        <v>1787</v>
      </c>
      <c r="N2993" s="9" t="s">
        <v>19</v>
      </c>
      <c r="P2993" s="9">
        <v>1</v>
      </c>
      <c r="Q2993" s="9">
        <v>0</v>
      </c>
      <c r="R2993" s="9">
        <v>1</v>
      </c>
      <c r="S2993" s="9">
        <v>2</v>
      </c>
      <c r="U2993" s="9">
        <v>1</v>
      </c>
      <c r="V2993" s="9">
        <v>1</v>
      </c>
      <c r="W2993" s="9" t="s">
        <v>1788</v>
      </c>
      <c r="Y2993" s="9" t="s">
        <v>493</v>
      </c>
      <c r="Z2993" s="9">
        <v>104</v>
      </c>
      <c r="AA2993" s="9">
        <v>445</v>
      </c>
      <c r="AB2993" s="9">
        <v>102</v>
      </c>
      <c r="AC2993" s="9">
        <v>43</v>
      </c>
      <c r="AD2993" s="9" t="s">
        <v>20</v>
      </c>
      <c r="AE2993" s="9" t="s">
        <v>20</v>
      </c>
      <c r="AF2993" s="9" t="s">
        <v>20</v>
      </c>
      <c r="AG2993" s="9" t="s">
        <v>20</v>
      </c>
      <c r="AH2993" s="9">
        <v>0</v>
      </c>
      <c r="AI2993" s="9">
        <v>2</v>
      </c>
      <c r="AK2993" s="9">
        <v>1</v>
      </c>
      <c r="AL2993" s="9">
        <v>0</v>
      </c>
      <c r="AM2993" s="9">
        <v>3</v>
      </c>
      <c r="AN2993" s="9">
        <v>0</v>
      </c>
      <c r="AO2993" s="9">
        <v>0</v>
      </c>
      <c r="AQ2993" s="9">
        <v>3</v>
      </c>
      <c r="AR2993" s="9" t="s">
        <v>20</v>
      </c>
      <c r="AS2993" s="9">
        <v>2</v>
      </c>
      <c r="AT2993" s="9">
        <v>1</v>
      </c>
      <c r="AU2993" s="9">
        <v>2</v>
      </c>
      <c r="AV2993" s="9">
        <v>0</v>
      </c>
      <c r="AW2993" s="9" t="s">
        <v>20</v>
      </c>
      <c r="AX2993" s="9" t="s">
        <v>1382</v>
      </c>
      <c r="AY2993" s="6" t="s">
        <v>1797</v>
      </c>
      <c r="BA2993" s="63" t="s">
        <v>2780</v>
      </c>
      <c r="BB2993" s="6" t="s">
        <v>1520</v>
      </c>
      <c r="BG2993" s="9"/>
      <c r="BI2993" t="s">
        <v>3146</v>
      </c>
    </row>
    <row r="2994" spans="1:61" x14ac:dyDescent="0.25">
      <c r="A2994" s="51" t="s">
        <v>820</v>
      </c>
      <c r="B2994" s="9" t="s">
        <v>825</v>
      </c>
      <c r="C2994" s="9" t="str">
        <f>VLOOKUP(Tabelle1[[#This Row],[bank_name]],list_all_banks!$B$1:$C$691,2,FALSE)</f>
        <v>GB00048839</v>
      </c>
      <c r="D2994" s="6" t="s">
        <v>826</v>
      </c>
      <c r="E2994" s="42" t="str">
        <f t="shared" si="46"/>
        <v>31.12.2016</v>
      </c>
      <c r="F2994" s="9">
        <v>2016</v>
      </c>
      <c r="G2994" s="9">
        <v>0</v>
      </c>
      <c r="H2994" s="9" t="s">
        <v>20</v>
      </c>
      <c r="I2994" s="9">
        <v>2</v>
      </c>
      <c r="J2994" s="9">
        <v>3</v>
      </c>
      <c r="K2994" s="9" t="s">
        <v>1366</v>
      </c>
      <c r="L2994" s="9">
        <v>0</v>
      </c>
      <c r="M2994" s="9" t="s">
        <v>1787</v>
      </c>
      <c r="N2994" s="9" t="s">
        <v>19</v>
      </c>
      <c r="P2994" s="9">
        <v>1</v>
      </c>
      <c r="Q2994" s="9">
        <v>0</v>
      </c>
      <c r="R2994" s="9">
        <v>1</v>
      </c>
      <c r="S2994" s="9">
        <v>2</v>
      </c>
      <c r="U2994" s="9">
        <v>1</v>
      </c>
      <c r="V2994" s="9">
        <v>1</v>
      </c>
      <c r="W2994" s="9" t="s">
        <v>1788</v>
      </c>
      <c r="Y2994" s="9" t="s">
        <v>1791</v>
      </c>
      <c r="Z2994" s="9">
        <v>88</v>
      </c>
      <c r="AA2994" s="9">
        <v>1698</v>
      </c>
      <c r="AB2994" s="9">
        <v>4</v>
      </c>
      <c r="AC2994" s="9">
        <v>4</v>
      </c>
      <c r="AD2994" s="9" t="s">
        <v>20</v>
      </c>
      <c r="AE2994" s="9" t="s">
        <v>20</v>
      </c>
      <c r="AF2994" s="9" t="s">
        <v>20</v>
      </c>
      <c r="AG2994" s="9" t="s">
        <v>20</v>
      </c>
      <c r="AH2994" s="9">
        <v>0</v>
      </c>
      <c r="AI2994" s="9">
        <v>2</v>
      </c>
      <c r="AK2994" s="9">
        <v>1</v>
      </c>
      <c r="AL2994" s="9">
        <v>0</v>
      </c>
      <c r="AM2994" s="9">
        <v>3</v>
      </c>
      <c r="AN2994" s="9">
        <v>0</v>
      </c>
      <c r="AO2994" s="9">
        <v>0</v>
      </c>
      <c r="AQ2994" s="9">
        <v>3</v>
      </c>
      <c r="AR2994" s="9" t="s">
        <v>20</v>
      </c>
      <c r="AS2994" s="9">
        <v>2</v>
      </c>
      <c r="AT2994" s="9">
        <v>1</v>
      </c>
      <c r="AU2994" s="9">
        <v>2</v>
      </c>
      <c r="AV2994" s="9">
        <v>0</v>
      </c>
      <c r="AW2994" s="9" t="s">
        <v>20</v>
      </c>
      <c r="AX2994" s="9" t="s">
        <v>1382</v>
      </c>
      <c r="AY2994" s="6" t="s">
        <v>1797</v>
      </c>
      <c r="BA2994" s="63" t="s">
        <v>2780</v>
      </c>
      <c r="BB2994" s="6" t="s">
        <v>1520</v>
      </c>
      <c r="BC2994" s="9"/>
      <c r="BD2994" s="9"/>
      <c r="BE2994" s="9"/>
      <c r="BF2994" s="9"/>
      <c r="BG2994" s="9"/>
      <c r="BI2994" t="s">
        <v>3146</v>
      </c>
    </row>
    <row r="2995" spans="1:61" x14ac:dyDescent="0.25">
      <c r="A2995" s="23" t="s">
        <v>820</v>
      </c>
      <c r="B2995" t="s">
        <v>825</v>
      </c>
      <c r="C2995" t="str">
        <f>VLOOKUP(Tabelle1[[#This Row],[bank_name]],list_all_banks!$B$1:$C$691,2,FALSE)</f>
        <v>GB00048839</v>
      </c>
      <c r="D2995" s="6" t="s">
        <v>826</v>
      </c>
      <c r="E2995" s="42" t="str">
        <f t="shared" si="46"/>
        <v>31.12.2016</v>
      </c>
      <c r="F2995" s="9">
        <v>2016</v>
      </c>
      <c r="G2995">
        <v>0</v>
      </c>
      <c r="H2995" t="s">
        <v>20</v>
      </c>
      <c r="I2995">
        <v>2</v>
      </c>
      <c r="J2995">
        <v>3</v>
      </c>
      <c r="K2995" t="s">
        <v>1366</v>
      </c>
      <c r="L2995">
        <v>0</v>
      </c>
      <c r="M2995" t="s">
        <v>1787</v>
      </c>
      <c r="N2995" t="s">
        <v>19</v>
      </c>
      <c r="P2995">
        <v>1</v>
      </c>
      <c r="Q2995">
        <v>0</v>
      </c>
      <c r="R2995">
        <v>1</v>
      </c>
      <c r="S2995">
        <v>2</v>
      </c>
      <c r="U2995">
        <v>1</v>
      </c>
      <c r="V2995">
        <v>1</v>
      </c>
      <c r="W2995" t="s">
        <v>1788</v>
      </c>
      <c r="Y2995" t="s">
        <v>1628</v>
      </c>
      <c r="Z2995">
        <v>85</v>
      </c>
      <c r="AA2995">
        <v>291</v>
      </c>
      <c r="AB2995">
        <v>-23</v>
      </c>
      <c r="AC2995" t="s">
        <v>20</v>
      </c>
      <c r="AD2995" t="s">
        <v>20</v>
      </c>
      <c r="AE2995" t="s">
        <v>20</v>
      </c>
      <c r="AF2995" t="s">
        <v>20</v>
      </c>
      <c r="AG2995" t="s">
        <v>20</v>
      </c>
      <c r="AH2995">
        <v>0</v>
      </c>
      <c r="AI2995">
        <v>2</v>
      </c>
      <c r="AK2995">
        <v>1</v>
      </c>
      <c r="AL2995">
        <v>0</v>
      </c>
      <c r="AM2995">
        <v>3</v>
      </c>
      <c r="AN2995">
        <v>0</v>
      </c>
      <c r="AO2995">
        <v>0</v>
      </c>
      <c r="AQ2995">
        <v>3</v>
      </c>
      <c r="AR2995" t="s">
        <v>20</v>
      </c>
      <c r="AS2995">
        <v>2</v>
      </c>
      <c r="AT2995">
        <v>1</v>
      </c>
      <c r="AU2995">
        <v>2</v>
      </c>
      <c r="AV2995">
        <v>0</v>
      </c>
      <c r="AW2995" t="s">
        <v>20</v>
      </c>
      <c r="AX2995" t="s">
        <v>1382</v>
      </c>
      <c r="AY2995" s="6" t="s">
        <v>1797</v>
      </c>
      <c r="BA2995" s="14" t="s">
        <v>2780</v>
      </c>
      <c r="BB2995" s="6" t="s">
        <v>1520</v>
      </c>
      <c r="BG2995" s="9"/>
      <c r="BI2995" t="s">
        <v>3146</v>
      </c>
    </row>
    <row r="2996" spans="1:61" x14ac:dyDescent="0.25">
      <c r="A2996" s="51" t="s">
        <v>820</v>
      </c>
      <c r="B2996" s="9" t="s">
        <v>825</v>
      </c>
      <c r="C2996" s="9" t="str">
        <f>VLOOKUP(Tabelle1[[#This Row],[bank_name]],list_all_banks!$B$1:$C$691,2,FALSE)</f>
        <v>GB00048839</v>
      </c>
      <c r="D2996" s="6" t="s">
        <v>826</v>
      </c>
      <c r="E2996" s="42" t="str">
        <f t="shared" si="46"/>
        <v>31.12.2016</v>
      </c>
      <c r="F2996" s="9">
        <v>2016</v>
      </c>
      <c r="G2996" s="9">
        <v>0</v>
      </c>
      <c r="H2996" s="9" t="s">
        <v>20</v>
      </c>
      <c r="I2996" s="9">
        <v>2</v>
      </c>
      <c r="J2996" s="9">
        <v>3</v>
      </c>
      <c r="K2996" s="9" t="s">
        <v>1366</v>
      </c>
      <c r="L2996" s="9">
        <v>0</v>
      </c>
      <c r="M2996" s="9" t="s">
        <v>1787</v>
      </c>
      <c r="N2996" s="9" t="s">
        <v>19</v>
      </c>
      <c r="P2996" s="9">
        <v>1</v>
      </c>
      <c r="Q2996" s="9">
        <v>0</v>
      </c>
      <c r="R2996" s="9">
        <v>1</v>
      </c>
      <c r="S2996" s="9">
        <v>2</v>
      </c>
      <c r="U2996" s="9">
        <v>1</v>
      </c>
      <c r="V2996" s="9">
        <v>1</v>
      </c>
      <c r="W2996" s="9" t="s">
        <v>1788</v>
      </c>
      <c r="Y2996" s="9" t="s">
        <v>1683</v>
      </c>
      <c r="Z2996" s="9">
        <v>73</v>
      </c>
      <c r="AA2996" s="9">
        <v>65</v>
      </c>
      <c r="AB2996" s="9">
        <v>38</v>
      </c>
      <c r="AC2996" s="9">
        <v>-29</v>
      </c>
      <c r="AD2996" s="9" t="s">
        <v>20</v>
      </c>
      <c r="AE2996" s="9" t="s">
        <v>20</v>
      </c>
      <c r="AF2996" s="9" t="s">
        <v>20</v>
      </c>
      <c r="AG2996" s="9" t="s">
        <v>20</v>
      </c>
      <c r="AH2996" s="9">
        <v>0</v>
      </c>
      <c r="AI2996" s="9">
        <v>2</v>
      </c>
      <c r="AK2996" s="9">
        <v>1</v>
      </c>
      <c r="AL2996" s="9">
        <v>0</v>
      </c>
      <c r="AM2996" s="9">
        <v>3</v>
      </c>
      <c r="AN2996" s="9">
        <v>0</v>
      </c>
      <c r="AO2996" s="9">
        <v>0</v>
      </c>
      <c r="AQ2996" s="9">
        <v>3</v>
      </c>
      <c r="AR2996" s="9" t="s">
        <v>20</v>
      </c>
      <c r="AS2996" s="9">
        <v>2</v>
      </c>
      <c r="AT2996" s="9">
        <v>1</v>
      </c>
      <c r="AU2996" s="9">
        <v>2</v>
      </c>
      <c r="AV2996" s="9">
        <v>0</v>
      </c>
      <c r="AW2996" s="9" t="s">
        <v>20</v>
      </c>
      <c r="AX2996" s="9" t="s">
        <v>1382</v>
      </c>
      <c r="AY2996" s="6" t="s">
        <v>1797</v>
      </c>
      <c r="BA2996" s="63" t="s">
        <v>2780</v>
      </c>
      <c r="BB2996" s="6" t="s">
        <v>1520</v>
      </c>
      <c r="BG2996" s="9"/>
      <c r="BI2996" t="s">
        <v>3146</v>
      </c>
    </row>
    <row r="2997" spans="1:61" x14ac:dyDescent="0.25">
      <c r="A2997" s="51" t="s">
        <v>820</v>
      </c>
      <c r="B2997" s="9" t="s">
        <v>825</v>
      </c>
      <c r="C2997" s="9" t="str">
        <f>VLOOKUP(Tabelle1[[#This Row],[bank_name]],list_all_banks!$B$1:$C$691,2,FALSE)</f>
        <v>GB00048839</v>
      </c>
      <c r="D2997" s="6" t="s">
        <v>826</v>
      </c>
      <c r="E2997" s="42" t="str">
        <f t="shared" ref="E2997:E3060" si="47">CONCATENATE($E$2,F2997)</f>
        <v>31.12.2016</v>
      </c>
      <c r="F2997" s="9">
        <v>2016</v>
      </c>
      <c r="G2997" s="9">
        <v>0</v>
      </c>
      <c r="H2997" s="9" t="s">
        <v>20</v>
      </c>
      <c r="I2997" s="9">
        <v>2</v>
      </c>
      <c r="J2997" s="9">
        <v>3</v>
      </c>
      <c r="K2997" s="9" t="s">
        <v>1366</v>
      </c>
      <c r="L2997" s="9">
        <v>0</v>
      </c>
      <c r="M2997" s="9" t="s">
        <v>1787</v>
      </c>
      <c r="N2997" s="9" t="s">
        <v>19</v>
      </c>
      <c r="P2997" s="9">
        <v>1</v>
      </c>
      <c r="Q2997" s="9">
        <v>0</v>
      </c>
      <c r="R2997" s="9">
        <v>1</v>
      </c>
      <c r="S2997" s="9">
        <v>2</v>
      </c>
      <c r="U2997" s="9">
        <v>1</v>
      </c>
      <c r="V2997" s="9">
        <v>1</v>
      </c>
      <c r="W2997" s="9" t="s">
        <v>1788</v>
      </c>
      <c r="Y2997" s="9" t="s">
        <v>1792</v>
      </c>
      <c r="Z2997" s="9">
        <v>69</v>
      </c>
      <c r="AA2997" s="9">
        <v>963</v>
      </c>
      <c r="AB2997" s="9">
        <v>23</v>
      </c>
      <c r="AC2997" s="9">
        <v>5</v>
      </c>
      <c r="AD2997" s="9" t="s">
        <v>20</v>
      </c>
      <c r="AE2997" s="9" t="s">
        <v>20</v>
      </c>
      <c r="AF2997" s="9" t="s">
        <v>20</v>
      </c>
      <c r="AG2997" s="9" t="s">
        <v>20</v>
      </c>
      <c r="AH2997" s="9">
        <v>0</v>
      </c>
      <c r="AI2997" s="9">
        <v>2</v>
      </c>
      <c r="AK2997" s="9">
        <v>1</v>
      </c>
      <c r="AL2997" s="9">
        <v>0</v>
      </c>
      <c r="AM2997" s="9">
        <v>3</v>
      </c>
      <c r="AN2997" s="9">
        <v>0</v>
      </c>
      <c r="AO2997" s="9">
        <v>0</v>
      </c>
      <c r="AQ2997" s="9">
        <v>3</v>
      </c>
      <c r="AR2997" s="9" t="s">
        <v>20</v>
      </c>
      <c r="AS2997" s="9">
        <v>2</v>
      </c>
      <c r="AT2997" s="9">
        <v>1</v>
      </c>
      <c r="AU2997" s="9">
        <v>2</v>
      </c>
      <c r="AV2997" s="9">
        <v>0</v>
      </c>
      <c r="AW2997" s="9" t="s">
        <v>20</v>
      </c>
      <c r="AX2997" s="9" t="s">
        <v>1382</v>
      </c>
      <c r="AY2997" s="6" t="s">
        <v>1797</v>
      </c>
      <c r="BA2997" s="63" t="s">
        <v>2780</v>
      </c>
      <c r="BB2997" s="6" t="s">
        <v>1520</v>
      </c>
      <c r="BG2997" s="9"/>
      <c r="BI2997" t="s">
        <v>3146</v>
      </c>
    </row>
    <row r="2998" spans="1:61" x14ac:dyDescent="0.25">
      <c r="A2998" s="51" t="s">
        <v>820</v>
      </c>
      <c r="B2998" s="9" t="s">
        <v>825</v>
      </c>
      <c r="C2998" s="9" t="str">
        <f>VLOOKUP(Tabelle1[[#This Row],[bank_name]],list_all_banks!$B$1:$C$691,2,FALSE)</f>
        <v>GB00048839</v>
      </c>
      <c r="D2998" s="6" t="s">
        <v>826</v>
      </c>
      <c r="E2998" s="42" t="str">
        <f t="shared" si="47"/>
        <v>31.12.2016</v>
      </c>
      <c r="F2998" s="9">
        <v>2016</v>
      </c>
      <c r="G2998" s="9">
        <v>0</v>
      </c>
      <c r="H2998" s="9" t="s">
        <v>20</v>
      </c>
      <c r="I2998" s="9">
        <v>2</v>
      </c>
      <c r="J2998" s="9">
        <v>3</v>
      </c>
      <c r="K2998" s="9" t="s">
        <v>1366</v>
      </c>
      <c r="L2998" s="9">
        <v>0</v>
      </c>
      <c r="M2998" s="9" t="s">
        <v>1787</v>
      </c>
      <c r="N2998" s="9" t="s">
        <v>19</v>
      </c>
      <c r="P2998" s="9">
        <v>1</v>
      </c>
      <c r="Q2998" s="9">
        <v>0</v>
      </c>
      <c r="R2998" s="9">
        <v>1</v>
      </c>
      <c r="S2998" s="9">
        <v>2</v>
      </c>
      <c r="U2998" s="9">
        <v>1</v>
      </c>
      <c r="V2998" s="9">
        <v>1</v>
      </c>
      <c r="W2998" s="9" t="s">
        <v>1788</v>
      </c>
      <c r="Y2998" s="9" t="s">
        <v>1020</v>
      </c>
      <c r="Z2998" s="9">
        <v>55</v>
      </c>
      <c r="AA2998" s="9">
        <v>703</v>
      </c>
      <c r="AB2998" s="9">
        <v>-166</v>
      </c>
      <c r="AC2998" s="9" t="s">
        <v>20</v>
      </c>
      <c r="AD2998" s="9" t="s">
        <v>20</v>
      </c>
      <c r="AE2998" s="9" t="s">
        <v>20</v>
      </c>
      <c r="AF2998" s="9" t="s">
        <v>20</v>
      </c>
      <c r="AG2998" s="9" t="s">
        <v>20</v>
      </c>
      <c r="AH2998" s="9">
        <v>0</v>
      </c>
      <c r="AI2998" s="9">
        <v>2</v>
      </c>
      <c r="AK2998" s="9">
        <v>1</v>
      </c>
      <c r="AL2998" s="9">
        <v>0</v>
      </c>
      <c r="AM2998" s="9">
        <v>3</v>
      </c>
      <c r="AN2998" s="9">
        <v>0</v>
      </c>
      <c r="AO2998" s="9">
        <v>0</v>
      </c>
      <c r="AQ2998" s="9">
        <v>3</v>
      </c>
      <c r="AR2998" s="9" t="s">
        <v>20</v>
      </c>
      <c r="AS2998" s="9">
        <v>2</v>
      </c>
      <c r="AT2998" s="9">
        <v>1</v>
      </c>
      <c r="AU2998" s="9">
        <v>2</v>
      </c>
      <c r="AV2998" s="9">
        <v>0</v>
      </c>
      <c r="AW2998" s="9" t="s">
        <v>20</v>
      </c>
      <c r="AX2998" s="9" t="s">
        <v>1382</v>
      </c>
      <c r="AY2998" s="6" t="s">
        <v>1797</v>
      </c>
      <c r="BA2998" s="63" t="s">
        <v>2780</v>
      </c>
      <c r="BB2998" s="6" t="s">
        <v>1520</v>
      </c>
      <c r="BG2998" s="9"/>
      <c r="BI2998" t="s">
        <v>3146</v>
      </c>
    </row>
    <row r="2999" spans="1:61" x14ac:dyDescent="0.25">
      <c r="A2999" s="51" t="s">
        <v>820</v>
      </c>
      <c r="B2999" s="9" t="s">
        <v>825</v>
      </c>
      <c r="C2999" s="9" t="str">
        <f>VLOOKUP(Tabelle1[[#This Row],[bank_name]],list_all_banks!$B$1:$C$691,2,FALSE)</f>
        <v>GB00048839</v>
      </c>
      <c r="D2999" s="6" t="s">
        <v>826</v>
      </c>
      <c r="E2999" s="42" t="str">
        <f t="shared" si="47"/>
        <v>31.12.2016</v>
      </c>
      <c r="F2999" s="9">
        <v>2016</v>
      </c>
      <c r="G2999" s="9">
        <v>0</v>
      </c>
      <c r="H2999" s="9" t="s">
        <v>20</v>
      </c>
      <c r="I2999" s="9">
        <v>2</v>
      </c>
      <c r="J2999" s="9">
        <v>3</v>
      </c>
      <c r="K2999" s="9" t="s">
        <v>1366</v>
      </c>
      <c r="L2999" s="9">
        <v>0</v>
      </c>
      <c r="M2999" s="9" t="s">
        <v>1787</v>
      </c>
      <c r="N2999" s="9" t="s">
        <v>19</v>
      </c>
      <c r="P2999" s="9">
        <v>1</v>
      </c>
      <c r="Q2999" s="9">
        <v>0</v>
      </c>
      <c r="R2999" s="9">
        <v>1</v>
      </c>
      <c r="S2999" s="9">
        <v>2</v>
      </c>
      <c r="U2999" s="9">
        <v>1</v>
      </c>
      <c r="V2999" s="9">
        <v>1</v>
      </c>
      <c r="W2999" s="9" t="s">
        <v>1788</v>
      </c>
      <c r="Y2999" s="9" t="s">
        <v>1001</v>
      </c>
      <c r="Z2999" s="9">
        <v>55</v>
      </c>
      <c r="AA2999" s="9">
        <v>119</v>
      </c>
      <c r="AB2999" s="9">
        <v>35</v>
      </c>
      <c r="AC2999" s="9">
        <v>4</v>
      </c>
      <c r="AD2999" s="9" t="s">
        <v>20</v>
      </c>
      <c r="AE2999" s="9" t="s">
        <v>20</v>
      </c>
      <c r="AF2999" s="9" t="s">
        <v>20</v>
      </c>
      <c r="AG2999" s="9" t="s">
        <v>20</v>
      </c>
      <c r="AH2999" s="9">
        <v>0</v>
      </c>
      <c r="AI2999" s="9">
        <v>2</v>
      </c>
      <c r="AK2999" s="9">
        <v>1</v>
      </c>
      <c r="AL2999" s="9">
        <v>0</v>
      </c>
      <c r="AM2999" s="9">
        <v>3</v>
      </c>
      <c r="AN2999" s="9">
        <v>0</v>
      </c>
      <c r="AO2999" s="9">
        <v>0</v>
      </c>
      <c r="AQ2999" s="9">
        <v>3</v>
      </c>
      <c r="AR2999" s="9" t="s">
        <v>20</v>
      </c>
      <c r="AS2999" s="9">
        <v>2</v>
      </c>
      <c r="AT2999" s="9">
        <v>1</v>
      </c>
      <c r="AU2999" s="9">
        <v>2</v>
      </c>
      <c r="AV2999" s="9">
        <v>0</v>
      </c>
      <c r="AW2999" s="9" t="s">
        <v>20</v>
      </c>
      <c r="AX2999" s="9" t="s">
        <v>1382</v>
      </c>
      <c r="AY2999" s="6" t="s">
        <v>1797</v>
      </c>
      <c r="BA2999" s="63" t="s">
        <v>2780</v>
      </c>
      <c r="BB2999" s="6" t="s">
        <v>1520</v>
      </c>
      <c r="BC2999" s="9"/>
      <c r="BD2999" s="9"/>
      <c r="BE2999" s="9"/>
      <c r="BF2999" s="9"/>
      <c r="BG2999" s="9"/>
      <c r="BI2999" t="s">
        <v>3146</v>
      </c>
    </row>
    <row r="3000" spans="1:61" x14ac:dyDescent="0.25">
      <c r="A3000" s="23" t="s">
        <v>820</v>
      </c>
      <c r="B3000" t="s">
        <v>825</v>
      </c>
      <c r="C3000" t="str">
        <f>VLOOKUP(Tabelle1[[#This Row],[bank_name]],list_all_banks!$B$1:$C$691,2,FALSE)</f>
        <v>GB00048839</v>
      </c>
      <c r="D3000" s="6" t="s">
        <v>826</v>
      </c>
      <c r="E3000" s="42" t="str">
        <f t="shared" si="47"/>
        <v>31.12.2016</v>
      </c>
      <c r="F3000" s="9">
        <v>2016</v>
      </c>
      <c r="G3000">
        <v>0</v>
      </c>
      <c r="H3000" t="s">
        <v>20</v>
      </c>
      <c r="I3000">
        <v>2</v>
      </c>
      <c r="J3000">
        <v>3</v>
      </c>
      <c r="K3000" t="s">
        <v>1366</v>
      </c>
      <c r="L3000">
        <v>0</v>
      </c>
      <c r="M3000" t="s">
        <v>1787</v>
      </c>
      <c r="N3000" t="s">
        <v>19</v>
      </c>
      <c r="P3000">
        <v>1</v>
      </c>
      <c r="Q3000">
        <v>0</v>
      </c>
      <c r="R3000">
        <v>1</v>
      </c>
      <c r="S3000">
        <v>2</v>
      </c>
      <c r="U3000">
        <v>1</v>
      </c>
      <c r="V3000">
        <v>1</v>
      </c>
      <c r="W3000" t="s">
        <v>1788</v>
      </c>
      <c r="Y3000" t="s">
        <v>1794</v>
      </c>
      <c r="Z3000">
        <v>54</v>
      </c>
      <c r="AA3000">
        <v>855</v>
      </c>
      <c r="AB3000">
        <v>19</v>
      </c>
      <c r="AC3000" t="s">
        <v>20</v>
      </c>
      <c r="AD3000" t="s">
        <v>20</v>
      </c>
      <c r="AE3000" t="s">
        <v>20</v>
      </c>
      <c r="AF3000" t="s">
        <v>20</v>
      </c>
      <c r="AG3000" t="s">
        <v>20</v>
      </c>
      <c r="AH3000">
        <v>0</v>
      </c>
      <c r="AI3000">
        <v>2</v>
      </c>
      <c r="AK3000">
        <v>1</v>
      </c>
      <c r="AL3000">
        <v>0</v>
      </c>
      <c r="AM3000">
        <v>3</v>
      </c>
      <c r="AN3000">
        <v>0</v>
      </c>
      <c r="AO3000">
        <v>0</v>
      </c>
      <c r="AQ3000">
        <v>3</v>
      </c>
      <c r="AR3000" t="s">
        <v>20</v>
      </c>
      <c r="AS3000">
        <v>2</v>
      </c>
      <c r="AT3000">
        <v>1</v>
      </c>
      <c r="AU3000">
        <v>2</v>
      </c>
      <c r="AV3000">
        <v>0</v>
      </c>
      <c r="AW3000" t="s">
        <v>20</v>
      </c>
      <c r="AX3000" t="s">
        <v>1382</v>
      </c>
      <c r="AY3000" s="6" t="s">
        <v>1797</v>
      </c>
      <c r="BA3000" s="14" t="s">
        <v>2780</v>
      </c>
      <c r="BB3000" s="6" t="s">
        <v>1520</v>
      </c>
      <c r="BG3000" s="9"/>
      <c r="BI3000" t="s">
        <v>3146</v>
      </c>
    </row>
    <row r="3001" spans="1:61" x14ac:dyDescent="0.25">
      <c r="A3001" s="23" t="s">
        <v>820</v>
      </c>
      <c r="B3001" t="s">
        <v>825</v>
      </c>
      <c r="C3001" t="str">
        <f>VLOOKUP(Tabelle1[[#This Row],[bank_name]],list_all_banks!$B$1:$C$691,2,FALSE)</f>
        <v>GB00048839</v>
      </c>
      <c r="D3001" s="6" t="s">
        <v>826</v>
      </c>
      <c r="E3001" s="42" t="str">
        <f t="shared" si="47"/>
        <v>31.12.2016</v>
      </c>
      <c r="F3001" s="9">
        <v>2016</v>
      </c>
      <c r="G3001">
        <v>0</v>
      </c>
      <c r="H3001" t="s">
        <v>20</v>
      </c>
      <c r="I3001">
        <v>2</v>
      </c>
      <c r="J3001">
        <v>3</v>
      </c>
      <c r="K3001" t="s">
        <v>1366</v>
      </c>
      <c r="L3001">
        <v>0</v>
      </c>
      <c r="M3001" t="s">
        <v>1787</v>
      </c>
      <c r="N3001" t="s">
        <v>19</v>
      </c>
      <c r="P3001">
        <v>1</v>
      </c>
      <c r="Q3001">
        <v>0</v>
      </c>
      <c r="R3001">
        <v>1</v>
      </c>
      <c r="S3001">
        <v>2</v>
      </c>
      <c r="U3001">
        <v>1</v>
      </c>
      <c r="V3001">
        <v>1</v>
      </c>
      <c r="W3001" t="s">
        <v>1788</v>
      </c>
      <c r="Y3001" t="s">
        <v>1708</v>
      </c>
      <c r="Z3001">
        <v>51</v>
      </c>
      <c r="AA3001">
        <v>929</v>
      </c>
      <c r="AB3001">
        <v>10</v>
      </c>
      <c r="AC3001" t="s">
        <v>20</v>
      </c>
      <c r="AD3001" t="s">
        <v>20</v>
      </c>
      <c r="AE3001" t="s">
        <v>20</v>
      </c>
      <c r="AF3001" t="s">
        <v>20</v>
      </c>
      <c r="AG3001" t="s">
        <v>20</v>
      </c>
      <c r="AH3001">
        <v>0</v>
      </c>
      <c r="AI3001">
        <v>2</v>
      </c>
      <c r="AK3001">
        <v>1</v>
      </c>
      <c r="AL3001">
        <v>0</v>
      </c>
      <c r="AM3001">
        <v>3</v>
      </c>
      <c r="AN3001">
        <v>0</v>
      </c>
      <c r="AO3001">
        <v>0</v>
      </c>
      <c r="AQ3001">
        <v>3</v>
      </c>
      <c r="AR3001" t="s">
        <v>20</v>
      </c>
      <c r="AS3001">
        <v>2</v>
      </c>
      <c r="AT3001">
        <v>1</v>
      </c>
      <c r="AU3001">
        <v>2</v>
      </c>
      <c r="AV3001">
        <v>0</v>
      </c>
      <c r="AW3001" t="s">
        <v>20</v>
      </c>
      <c r="AX3001" t="s">
        <v>1382</v>
      </c>
      <c r="AY3001" s="6" t="s">
        <v>1797</v>
      </c>
      <c r="BA3001" s="14" t="s">
        <v>2780</v>
      </c>
      <c r="BB3001" s="6" t="s">
        <v>1520</v>
      </c>
      <c r="BG3001" s="9"/>
      <c r="BI3001" t="s">
        <v>3146</v>
      </c>
    </row>
    <row r="3002" spans="1:61" x14ac:dyDescent="0.25">
      <c r="A3002" s="23" t="s">
        <v>820</v>
      </c>
      <c r="B3002" t="s">
        <v>825</v>
      </c>
      <c r="C3002" t="str">
        <f>VLOOKUP(Tabelle1[[#This Row],[bank_name]],list_all_banks!$B$1:$C$691,2,FALSE)</f>
        <v>GB00048839</v>
      </c>
      <c r="D3002" s="6" t="s">
        <v>826</v>
      </c>
      <c r="E3002" s="42" t="str">
        <f t="shared" si="47"/>
        <v>31.12.2016</v>
      </c>
      <c r="F3002" s="9">
        <v>2016</v>
      </c>
      <c r="G3002">
        <v>0</v>
      </c>
      <c r="H3002" t="s">
        <v>20</v>
      </c>
      <c r="I3002">
        <v>2</v>
      </c>
      <c r="J3002">
        <v>3</v>
      </c>
      <c r="K3002" t="s">
        <v>1366</v>
      </c>
      <c r="L3002">
        <v>0</v>
      </c>
      <c r="M3002" t="s">
        <v>1787</v>
      </c>
      <c r="N3002" t="s">
        <v>19</v>
      </c>
      <c r="P3002">
        <v>1</v>
      </c>
      <c r="Q3002">
        <v>0</v>
      </c>
      <c r="R3002">
        <v>1</v>
      </c>
      <c r="S3002">
        <v>2</v>
      </c>
      <c r="U3002">
        <v>1</v>
      </c>
      <c r="V3002">
        <v>1</v>
      </c>
      <c r="W3002" t="s">
        <v>1788</v>
      </c>
      <c r="Y3002" t="s">
        <v>1706</v>
      </c>
      <c r="Z3002">
        <v>47</v>
      </c>
      <c r="AA3002">
        <v>54</v>
      </c>
      <c r="AB3002">
        <v>26</v>
      </c>
      <c r="AC3002">
        <v>2</v>
      </c>
      <c r="AD3002" t="s">
        <v>20</v>
      </c>
      <c r="AE3002" t="s">
        <v>20</v>
      </c>
      <c r="AF3002" t="s">
        <v>20</v>
      </c>
      <c r="AG3002" t="s">
        <v>20</v>
      </c>
      <c r="AH3002">
        <v>0</v>
      </c>
      <c r="AI3002">
        <v>2</v>
      </c>
      <c r="AK3002">
        <v>1</v>
      </c>
      <c r="AL3002">
        <v>0</v>
      </c>
      <c r="AM3002">
        <v>3</v>
      </c>
      <c r="AN3002">
        <v>0</v>
      </c>
      <c r="AO3002">
        <v>0</v>
      </c>
      <c r="AQ3002">
        <v>3</v>
      </c>
      <c r="AR3002" t="s">
        <v>20</v>
      </c>
      <c r="AS3002">
        <v>2</v>
      </c>
      <c r="AT3002">
        <v>1</v>
      </c>
      <c r="AU3002">
        <v>2</v>
      </c>
      <c r="AV3002">
        <v>0</v>
      </c>
      <c r="AW3002" t="s">
        <v>20</v>
      </c>
      <c r="AX3002" t="s">
        <v>1382</v>
      </c>
      <c r="AY3002" s="6" t="s">
        <v>1797</v>
      </c>
      <c r="BA3002" s="14" t="s">
        <v>2780</v>
      </c>
      <c r="BB3002" s="6" t="s">
        <v>1520</v>
      </c>
      <c r="BG3002" s="9"/>
      <c r="BI3002" t="s">
        <v>3146</v>
      </c>
    </row>
    <row r="3003" spans="1:61" x14ac:dyDescent="0.25">
      <c r="A3003" s="23" t="s">
        <v>820</v>
      </c>
      <c r="B3003" t="s">
        <v>825</v>
      </c>
      <c r="C3003" t="str">
        <f>VLOOKUP(Tabelle1[[#This Row],[bank_name]],list_all_banks!$B$1:$C$691,2,FALSE)</f>
        <v>GB00048839</v>
      </c>
      <c r="D3003" s="6" t="s">
        <v>826</v>
      </c>
      <c r="E3003" s="42" t="str">
        <f t="shared" si="47"/>
        <v>31.12.2016</v>
      </c>
      <c r="F3003" s="9">
        <v>2016</v>
      </c>
      <c r="G3003">
        <v>0</v>
      </c>
      <c r="H3003" t="s">
        <v>20</v>
      </c>
      <c r="I3003">
        <v>2</v>
      </c>
      <c r="J3003">
        <v>3</v>
      </c>
      <c r="K3003" t="s">
        <v>1366</v>
      </c>
      <c r="L3003">
        <v>0</v>
      </c>
      <c r="M3003" t="s">
        <v>1787</v>
      </c>
      <c r="N3003" t="s">
        <v>19</v>
      </c>
      <c r="P3003">
        <v>1</v>
      </c>
      <c r="Q3003">
        <v>0</v>
      </c>
      <c r="R3003">
        <v>1</v>
      </c>
      <c r="S3003">
        <v>2</v>
      </c>
      <c r="U3003">
        <v>1</v>
      </c>
      <c r="V3003">
        <v>1</v>
      </c>
      <c r="W3003" t="s">
        <v>1788</v>
      </c>
      <c r="Y3003" t="s">
        <v>293</v>
      </c>
      <c r="Z3003">
        <v>45</v>
      </c>
      <c r="AA3003">
        <v>367</v>
      </c>
      <c r="AB3003">
        <v>2</v>
      </c>
      <c r="AC3003">
        <v>1</v>
      </c>
      <c r="AD3003" t="s">
        <v>20</v>
      </c>
      <c r="AE3003" t="s">
        <v>20</v>
      </c>
      <c r="AF3003" t="s">
        <v>20</v>
      </c>
      <c r="AG3003" t="s">
        <v>20</v>
      </c>
      <c r="AH3003">
        <v>0</v>
      </c>
      <c r="AI3003">
        <v>2</v>
      </c>
      <c r="AK3003">
        <v>1</v>
      </c>
      <c r="AL3003">
        <v>0</v>
      </c>
      <c r="AM3003">
        <v>3</v>
      </c>
      <c r="AN3003">
        <v>0</v>
      </c>
      <c r="AO3003">
        <v>0</v>
      </c>
      <c r="AQ3003">
        <v>3</v>
      </c>
      <c r="AR3003" t="s">
        <v>20</v>
      </c>
      <c r="AS3003">
        <v>2</v>
      </c>
      <c r="AT3003">
        <v>1</v>
      </c>
      <c r="AU3003">
        <v>2</v>
      </c>
      <c r="AV3003">
        <v>0</v>
      </c>
      <c r="AW3003" t="s">
        <v>20</v>
      </c>
      <c r="AX3003" t="s">
        <v>1382</v>
      </c>
      <c r="AY3003" s="6" t="s">
        <v>1797</v>
      </c>
      <c r="BA3003" s="14" t="s">
        <v>2780</v>
      </c>
      <c r="BB3003" s="6" t="s">
        <v>1520</v>
      </c>
      <c r="BG3003" s="9"/>
      <c r="BI3003" t="s">
        <v>3146</v>
      </c>
    </row>
    <row r="3004" spans="1:61" x14ac:dyDescent="0.25">
      <c r="A3004" s="23" t="s">
        <v>820</v>
      </c>
      <c r="B3004" t="s">
        <v>825</v>
      </c>
      <c r="C3004" t="str">
        <f>VLOOKUP(Tabelle1[[#This Row],[bank_name]],list_all_banks!$B$1:$C$691,2,FALSE)</f>
        <v>GB00048839</v>
      </c>
      <c r="D3004" s="6" t="s">
        <v>826</v>
      </c>
      <c r="E3004" s="42" t="str">
        <f t="shared" si="47"/>
        <v>31.12.2016</v>
      </c>
      <c r="F3004" s="9">
        <v>2016</v>
      </c>
      <c r="G3004">
        <v>0</v>
      </c>
      <c r="H3004" t="s">
        <v>20</v>
      </c>
      <c r="I3004">
        <v>2</v>
      </c>
      <c r="J3004">
        <v>3</v>
      </c>
      <c r="K3004" t="s">
        <v>1366</v>
      </c>
      <c r="L3004">
        <v>0</v>
      </c>
      <c r="M3004" t="s">
        <v>1787</v>
      </c>
      <c r="N3004" t="s">
        <v>19</v>
      </c>
      <c r="P3004">
        <v>1</v>
      </c>
      <c r="Q3004">
        <v>0</v>
      </c>
      <c r="R3004">
        <v>1</v>
      </c>
      <c r="S3004">
        <v>2</v>
      </c>
      <c r="U3004">
        <v>1</v>
      </c>
      <c r="V3004">
        <v>1</v>
      </c>
      <c r="W3004" t="s">
        <v>1788</v>
      </c>
      <c r="Y3004" t="s">
        <v>1795</v>
      </c>
      <c r="Z3004">
        <v>44</v>
      </c>
      <c r="AA3004">
        <v>645</v>
      </c>
      <c r="AB3004">
        <v>11</v>
      </c>
      <c r="AC3004">
        <v>3</v>
      </c>
      <c r="AD3004" t="s">
        <v>20</v>
      </c>
      <c r="AE3004" t="s">
        <v>20</v>
      </c>
      <c r="AF3004" t="s">
        <v>20</v>
      </c>
      <c r="AG3004" t="s">
        <v>20</v>
      </c>
      <c r="AH3004">
        <v>0</v>
      </c>
      <c r="AI3004">
        <v>2</v>
      </c>
      <c r="AK3004">
        <v>1</v>
      </c>
      <c r="AL3004">
        <v>0</v>
      </c>
      <c r="AM3004">
        <v>3</v>
      </c>
      <c r="AN3004">
        <v>0</v>
      </c>
      <c r="AO3004">
        <v>0</v>
      </c>
      <c r="AQ3004">
        <v>3</v>
      </c>
      <c r="AR3004" t="s">
        <v>20</v>
      </c>
      <c r="AS3004">
        <v>2</v>
      </c>
      <c r="AT3004">
        <v>1</v>
      </c>
      <c r="AU3004">
        <v>2</v>
      </c>
      <c r="AV3004">
        <v>0</v>
      </c>
      <c r="AW3004" t="s">
        <v>20</v>
      </c>
      <c r="AX3004" t="s">
        <v>1382</v>
      </c>
      <c r="AY3004" s="6" t="s">
        <v>1797</v>
      </c>
      <c r="BA3004" s="14" t="s">
        <v>2780</v>
      </c>
      <c r="BB3004" s="6" t="s">
        <v>1520</v>
      </c>
      <c r="BG3004" s="9"/>
      <c r="BI3004" t="s">
        <v>3146</v>
      </c>
    </row>
    <row r="3005" spans="1:61" x14ac:dyDescent="0.25">
      <c r="A3005" s="51" t="s">
        <v>820</v>
      </c>
      <c r="B3005" s="9" t="s">
        <v>825</v>
      </c>
      <c r="C3005" s="9" t="str">
        <f>VLOOKUP(Tabelle1[[#This Row],[bank_name]],list_all_banks!$B$1:$C$691,2,FALSE)</f>
        <v>GB00048839</v>
      </c>
      <c r="D3005" s="6" t="s">
        <v>826</v>
      </c>
      <c r="E3005" s="42" t="str">
        <f t="shared" si="47"/>
        <v>31.12.2016</v>
      </c>
      <c r="F3005" s="9">
        <v>2016</v>
      </c>
      <c r="G3005">
        <v>0</v>
      </c>
      <c r="H3005" t="s">
        <v>20</v>
      </c>
      <c r="I3005">
        <v>2</v>
      </c>
      <c r="J3005">
        <v>3</v>
      </c>
      <c r="K3005" t="s">
        <v>1366</v>
      </c>
      <c r="L3005">
        <v>0</v>
      </c>
      <c r="M3005" t="s">
        <v>1787</v>
      </c>
      <c r="N3005" t="s">
        <v>19</v>
      </c>
      <c r="P3005">
        <v>1</v>
      </c>
      <c r="Q3005">
        <v>0</v>
      </c>
      <c r="R3005">
        <v>1</v>
      </c>
      <c r="S3005">
        <v>2</v>
      </c>
      <c r="U3005">
        <v>1</v>
      </c>
      <c r="V3005">
        <v>1</v>
      </c>
      <c r="W3005" t="s">
        <v>1788</v>
      </c>
      <c r="Y3005" s="9" t="s">
        <v>1678</v>
      </c>
      <c r="Z3005">
        <v>35</v>
      </c>
      <c r="AA3005">
        <v>69</v>
      </c>
      <c r="AB3005">
        <v>-5</v>
      </c>
      <c r="AC3005">
        <v>1</v>
      </c>
      <c r="AD3005" t="s">
        <v>20</v>
      </c>
      <c r="AE3005" t="s">
        <v>20</v>
      </c>
      <c r="AF3005" t="s">
        <v>20</v>
      </c>
      <c r="AG3005" t="s">
        <v>20</v>
      </c>
      <c r="AH3005">
        <v>0</v>
      </c>
      <c r="AI3005">
        <v>2</v>
      </c>
      <c r="AK3005">
        <v>1</v>
      </c>
      <c r="AL3005">
        <v>0</v>
      </c>
      <c r="AM3005">
        <v>3</v>
      </c>
      <c r="AN3005">
        <v>0</v>
      </c>
      <c r="AO3005">
        <v>0</v>
      </c>
      <c r="AQ3005">
        <v>3</v>
      </c>
      <c r="AR3005" t="s">
        <v>20</v>
      </c>
      <c r="AS3005">
        <v>2</v>
      </c>
      <c r="AT3005">
        <v>1</v>
      </c>
      <c r="AU3005">
        <v>2</v>
      </c>
      <c r="AV3005">
        <v>0</v>
      </c>
      <c r="AW3005" t="s">
        <v>20</v>
      </c>
      <c r="AX3005" t="s">
        <v>1382</v>
      </c>
      <c r="AY3005" s="6" t="s">
        <v>1797</v>
      </c>
      <c r="BA3005" s="14" t="s">
        <v>2780</v>
      </c>
      <c r="BB3005" s="6" t="s">
        <v>1520</v>
      </c>
      <c r="BG3005" s="9"/>
      <c r="BI3005" t="s">
        <v>3146</v>
      </c>
    </row>
    <row r="3006" spans="1:61" x14ac:dyDescent="0.25">
      <c r="A3006" s="23" t="s">
        <v>820</v>
      </c>
      <c r="B3006" t="s">
        <v>825</v>
      </c>
      <c r="C3006" t="str">
        <f>VLOOKUP(Tabelle1[[#This Row],[bank_name]],list_all_banks!$B$1:$C$691,2,FALSE)</f>
        <v>GB00048839</v>
      </c>
      <c r="D3006" s="6" t="s">
        <v>826</v>
      </c>
      <c r="E3006" s="42" t="str">
        <f t="shared" si="47"/>
        <v>31.12.2016</v>
      </c>
      <c r="F3006" s="9">
        <v>2016</v>
      </c>
      <c r="G3006">
        <v>0</v>
      </c>
      <c r="H3006" t="s">
        <v>20</v>
      </c>
      <c r="I3006">
        <v>2</v>
      </c>
      <c r="J3006">
        <v>3</v>
      </c>
      <c r="K3006" t="s">
        <v>1366</v>
      </c>
      <c r="L3006">
        <v>0</v>
      </c>
      <c r="M3006" t="s">
        <v>1787</v>
      </c>
      <c r="N3006" t="s">
        <v>19</v>
      </c>
      <c r="P3006">
        <v>1</v>
      </c>
      <c r="Q3006">
        <v>0</v>
      </c>
      <c r="R3006">
        <v>1</v>
      </c>
      <c r="S3006">
        <v>2</v>
      </c>
      <c r="U3006">
        <v>1</v>
      </c>
      <c r="V3006">
        <v>1</v>
      </c>
      <c r="W3006" t="s">
        <v>1788</v>
      </c>
      <c r="Y3006" t="s">
        <v>1726</v>
      </c>
      <c r="Z3006">
        <v>33</v>
      </c>
      <c r="AA3006">
        <v>39</v>
      </c>
      <c r="AB3006">
        <v>1</v>
      </c>
      <c r="AC3006">
        <v>3</v>
      </c>
      <c r="AD3006" t="s">
        <v>20</v>
      </c>
      <c r="AE3006" t="s">
        <v>20</v>
      </c>
      <c r="AF3006" t="s">
        <v>20</v>
      </c>
      <c r="AG3006" t="s">
        <v>20</v>
      </c>
      <c r="AH3006">
        <v>2</v>
      </c>
      <c r="AI3006">
        <v>2</v>
      </c>
      <c r="AK3006">
        <v>1</v>
      </c>
      <c r="AL3006">
        <v>0</v>
      </c>
      <c r="AM3006">
        <v>3</v>
      </c>
      <c r="AN3006">
        <v>0</v>
      </c>
      <c r="AO3006">
        <v>0</v>
      </c>
      <c r="AQ3006">
        <v>3</v>
      </c>
      <c r="AR3006" t="s">
        <v>20</v>
      </c>
      <c r="AS3006">
        <v>2</v>
      </c>
      <c r="AT3006">
        <v>1</v>
      </c>
      <c r="AU3006">
        <v>2</v>
      </c>
      <c r="AV3006">
        <v>0</v>
      </c>
      <c r="AW3006" t="s">
        <v>20</v>
      </c>
      <c r="AX3006" t="s">
        <v>1382</v>
      </c>
      <c r="AY3006" s="6" t="s">
        <v>1797</v>
      </c>
      <c r="BA3006" s="14" t="s">
        <v>2780</v>
      </c>
      <c r="BB3006" s="6" t="s">
        <v>1520</v>
      </c>
      <c r="BG3006" s="9"/>
      <c r="BI3006" t="s">
        <v>3146</v>
      </c>
    </row>
    <row r="3007" spans="1:61" x14ac:dyDescent="0.25">
      <c r="A3007" s="23" t="s">
        <v>820</v>
      </c>
      <c r="B3007" t="s">
        <v>825</v>
      </c>
      <c r="C3007" t="str">
        <f>VLOOKUP(Tabelle1[[#This Row],[bank_name]],list_all_banks!$B$1:$C$691,2,FALSE)</f>
        <v>GB00048839</v>
      </c>
      <c r="D3007" s="6" t="s">
        <v>826</v>
      </c>
      <c r="E3007" s="42" t="str">
        <f t="shared" si="47"/>
        <v>31.12.2016</v>
      </c>
      <c r="F3007" s="9">
        <v>2016</v>
      </c>
      <c r="G3007">
        <v>0</v>
      </c>
      <c r="H3007" t="s">
        <v>20</v>
      </c>
      <c r="I3007">
        <v>2</v>
      </c>
      <c r="J3007">
        <v>3</v>
      </c>
      <c r="K3007" t="s">
        <v>1366</v>
      </c>
      <c r="L3007">
        <v>0</v>
      </c>
      <c r="M3007" t="s">
        <v>1787</v>
      </c>
      <c r="N3007" t="s">
        <v>19</v>
      </c>
      <c r="P3007">
        <v>1</v>
      </c>
      <c r="Q3007">
        <v>0</v>
      </c>
      <c r="R3007">
        <v>1</v>
      </c>
      <c r="S3007">
        <v>2</v>
      </c>
      <c r="U3007">
        <v>1</v>
      </c>
      <c r="V3007">
        <v>1</v>
      </c>
      <c r="W3007" t="s">
        <v>1788</v>
      </c>
      <c r="Y3007" t="s">
        <v>1796</v>
      </c>
      <c r="Z3007">
        <v>23</v>
      </c>
      <c r="AA3007">
        <v>201</v>
      </c>
      <c r="AB3007">
        <v>11</v>
      </c>
      <c r="AC3007">
        <v>3</v>
      </c>
      <c r="AD3007" t="s">
        <v>20</v>
      </c>
      <c r="AE3007" t="s">
        <v>20</v>
      </c>
      <c r="AF3007" t="s">
        <v>20</v>
      </c>
      <c r="AG3007" t="s">
        <v>20</v>
      </c>
      <c r="AH3007">
        <v>0</v>
      </c>
      <c r="AI3007">
        <v>2</v>
      </c>
      <c r="AK3007">
        <v>1</v>
      </c>
      <c r="AL3007">
        <v>0</v>
      </c>
      <c r="AM3007">
        <v>3</v>
      </c>
      <c r="AN3007">
        <v>0</v>
      </c>
      <c r="AO3007">
        <v>0</v>
      </c>
      <c r="AQ3007">
        <v>3</v>
      </c>
      <c r="AR3007" t="s">
        <v>20</v>
      </c>
      <c r="AS3007">
        <v>2</v>
      </c>
      <c r="AT3007">
        <v>1</v>
      </c>
      <c r="AU3007">
        <v>2</v>
      </c>
      <c r="AV3007">
        <v>0</v>
      </c>
      <c r="AW3007" t="s">
        <v>20</v>
      </c>
      <c r="AX3007" t="s">
        <v>1382</v>
      </c>
      <c r="AY3007" s="6" t="s">
        <v>1797</v>
      </c>
      <c r="BA3007" s="14" t="s">
        <v>2780</v>
      </c>
      <c r="BB3007" s="6" t="s">
        <v>1520</v>
      </c>
      <c r="BC3007" s="9"/>
      <c r="BD3007" s="9"/>
      <c r="BE3007" s="9"/>
      <c r="BF3007" s="9"/>
      <c r="BG3007" s="9"/>
      <c r="BI3007" t="s">
        <v>3146</v>
      </c>
    </row>
    <row r="3008" spans="1:61" x14ac:dyDescent="0.25">
      <c r="A3008" s="23" t="s">
        <v>820</v>
      </c>
      <c r="B3008" t="s">
        <v>825</v>
      </c>
      <c r="C3008" t="str">
        <f>VLOOKUP(Tabelle1[[#This Row],[bank_name]],list_all_banks!$B$1:$C$691,2,FALSE)</f>
        <v>GB00048839</v>
      </c>
      <c r="D3008" s="6" t="s">
        <v>826</v>
      </c>
      <c r="E3008" s="42" t="str">
        <f t="shared" si="47"/>
        <v>31.12.2016</v>
      </c>
      <c r="F3008" s="9">
        <v>2016</v>
      </c>
      <c r="G3008">
        <v>0</v>
      </c>
      <c r="H3008" t="s">
        <v>20</v>
      </c>
      <c r="I3008">
        <v>2</v>
      </c>
      <c r="J3008">
        <v>3</v>
      </c>
      <c r="K3008" t="s">
        <v>1366</v>
      </c>
      <c r="L3008">
        <v>0</v>
      </c>
      <c r="M3008" t="s">
        <v>1787</v>
      </c>
      <c r="N3008" t="s">
        <v>19</v>
      </c>
      <c r="P3008">
        <v>1</v>
      </c>
      <c r="Q3008">
        <v>0</v>
      </c>
      <c r="R3008">
        <v>1</v>
      </c>
      <c r="S3008">
        <v>2</v>
      </c>
      <c r="U3008">
        <v>1</v>
      </c>
      <c r="V3008">
        <v>1</v>
      </c>
      <c r="W3008" t="s">
        <v>1788</v>
      </c>
      <c r="Y3008" t="s">
        <v>1677</v>
      </c>
      <c r="Z3008">
        <v>14</v>
      </c>
      <c r="AA3008">
        <v>50</v>
      </c>
      <c r="AB3008">
        <v>-13</v>
      </c>
      <c r="AC3008">
        <v>6</v>
      </c>
      <c r="AD3008" t="s">
        <v>20</v>
      </c>
      <c r="AE3008" t="s">
        <v>20</v>
      </c>
      <c r="AF3008" t="s">
        <v>20</v>
      </c>
      <c r="AG3008" t="s">
        <v>20</v>
      </c>
      <c r="AH3008">
        <v>0</v>
      </c>
      <c r="AI3008">
        <v>2</v>
      </c>
      <c r="AK3008">
        <v>1</v>
      </c>
      <c r="AL3008">
        <v>0</v>
      </c>
      <c r="AM3008">
        <v>3</v>
      </c>
      <c r="AN3008">
        <v>0</v>
      </c>
      <c r="AO3008">
        <v>0</v>
      </c>
      <c r="AQ3008">
        <v>3</v>
      </c>
      <c r="AR3008" t="s">
        <v>20</v>
      </c>
      <c r="AS3008">
        <v>2</v>
      </c>
      <c r="AT3008">
        <v>1</v>
      </c>
      <c r="AU3008">
        <v>2</v>
      </c>
      <c r="AV3008">
        <v>0</v>
      </c>
      <c r="AW3008" t="s">
        <v>20</v>
      </c>
      <c r="AX3008" t="s">
        <v>1382</v>
      </c>
      <c r="AY3008" s="6" t="s">
        <v>1797</v>
      </c>
      <c r="BA3008" s="14" t="s">
        <v>2780</v>
      </c>
      <c r="BB3008" s="6" t="s">
        <v>1520</v>
      </c>
      <c r="BC3008" s="9"/>
      <c r="BD3008" s="9"/>
      <c r="BE3008" s="9"/>
      <c r="BF3008" s="9"/>
      <c r="BG3008" s="9"/>
      <c r="BI3008" t="s">
        <v>3146</v>
      </c>
    </row>
    <row r="3009" spans="1:61" s="44" customFormat="1" ht="15.75" thickBot="1" x14ac:dyDescent="0.3">
      <c r="A3009" s="43" t="s">
        <v>820</v>
      </c>
      <c r="B3009" s="44" t="s">
        <v>825</v>
      </c>
      <c r="C3009" s="44" t="str">
        <f>VLOOKUP(Tabelle1[[#This Row],[bank_name]],list_all_banks!$B$1:$C$691,2,FALSE)</f>
        <v>GB00048839</v>
      </c>
      <c r="D3009" s="45" t="s">
        <v>826</v>
      </c>
      <c r="E3009" s="46" t="str">
        <f t="shared" si="47"/>
        <v>31.12.2016</v>
      </c>
      <c r="F3009" s="44">
        <v>2016</v>
      </c>
      <c r="G3009" s="44">
        <v>0</v>
      </c>
      <c r="H3009" s="44" t="s">
        <v>20</v>
      </c>
      <c r="I3009" s="44">
        <v>2</v>
      </c>
      <c r="J3009" s="44">
        <v>3</v>
      </c>
      <c r="K3009" s="44" t="s">
        <v>1366</v>
      </c>
      <c r="L3009" s="44">
        <v>0</v>
      </c>
      <c r="M3009" s="44" t="s">
        <v>1787</v>
      </c>
      <c r="N3009" s="44" t="s">
        <v>19</v>
      </c>
      <c r="O3009" s="45"/>
      <c r="P3009" s="44">
        <v>1</v>
      </c>
      <c r="Q3009" s="44">
        <v>0</v>
      </c>
      <c r="R3009" s="44">
        <v>1</v>
      </c>
      <c r="S3009" s="44">
        <v>2</v>
      </c>
      <c r="T3009" s="45"/>
      <c r="U3009" s="44">
        <v>1</v>
      </c>
      <c r="V3009" s="44">
        <v>1</v>
      </c>
      <c r="W3009" s="44" t="s">
        <v>1788</v>
      </c>
      <c r="X3009" s="45"/>
      <c r="Y3009" s="44" t="s">
        <v>1650</v>
      </c>
      <c r="Z3009" s="44">
        <v>7196</v>
      </c>
      <c r="AA3009" s="44">
        <v>9741</v>
      </c>
      <c r="AB3009" s="44">
        <v>1667</v>
      </c>
      <c r="AC3009" s="44">
        <v>85</v>
      </c>
      <c r="AD3009" s="44" t="s">
        <v>20</v>
      </c>
      <c r="AE3009" s="44" t="s">
        <v>20</v>
      </c>
      <c r="AF3009" s="44" t="s">
        <v>20</v>
      </c>
      <c r="AG3009" s="44" t="s">
        <v>20</v>
      </c>
      <c r="AH3009" s="44">
        <v>0</v>
      </c>
      <c r="AI3009" s="44">
        <v>2</v>
      </c>
      <c r="AJ3009" s="45"/>
      <c r="AK3009" s="44">
        <v>1</v>
      </c>
      <c r="AL3009" s="44">
        <v>0</v>
      </c>
      <c r="AM3009" s="44">
        <v>3</v>
      </c>
      <c r="AN3009" s="44">
        <v>0</v>
      </c>
      <c r="AO3009" s="44">
        <v>0</v>
      </c>
      <c r="AP3009" s="45"/>
      <c r="AQ3009" s="44">
        <v>3</v>
      </c>
      <c r="AR3009" s="44" t="s">
        <v>20</v>
      </c>
      <c r="AS3009" s="44">
        <v>2</v>
      </c>
      <c r="AT3009" s="44">
        <v>1</v>
      </c>
      <c r="AU3009" s="44">
        <v>2</v>
      </c>
      <c r="AV3009" s="44">
        <v>0</v>
      </c>
      <c r="AW3009" s="44" t="s">
        <v>20</v>
      </c>
      <c r="AX3009" s="44" t="s">
        <v>1382</v>
      </c>
      <c r="AY3009" s="45" t="s">
        <v>1797</v>
      </c>
      <c r="AZ3009" s="46"/>
      <c r="BA3009" s="47" t="s">
        <v>2780</v>
      </c>
      <c r="BB3009" s="45" t="s">
        <v>1520</v>
      </c>
      <c r="BH3009" s="45"/>
      <c r="BI3009" t="s">
        <v>3146</v>
      </c>
    </row>
    <row r="3010" spans="1:61" x14ac:dyDescent="0.25">
      <c r="A3010" t="s">
        <v>820</v>
      </c>
      <c r="B3010" t="s">
        <v>827</v>
      </c>
      <c r="C3010" t="str">
        <f>VLOOKUP(Tabelle1[[#This Row],[bank_name]],list_all_banks!$B$1:$C$691,2,FALSE)</f>
        <v>GB00101625</v>
      </c>
      <c r="D3010" s="6" t="s">
        <v>828</v>
      </c>
      <c r="E3010" s="42" t="str">
        <f t="shared" si="47"/>
        <v>31.12.</v>
      </c>
      <c r="F3010" s="9"/>
      <c r="BG3010" s="9"/>
    </row>
    <row r="3011" spans="1:61" x14ac:dyDescent="0.25">
      <c r="A3011" t="s">
        <v>820</v>
      </c>
      <c r="B3011" t="s">
        <v>829</v>
      </c>
      <c r="C3011" t="str">
        <f>VLOOKUP(Tabelle1[[#This Row],[bank_name]],list_all_banks!$B$1:$C$691,2,FALSE)</f>
        <v>GB00236964</v>
      </c>
      <c r="D3011" s="6" t="s">
        <v>830</v>
      </c>
      <c r="E3011" s="42" t="str">
        <f t="shared" si="47"/>
        <v>31.12.</v>
      </c>
      <c r="F3011" s="9"/>
      <c r="BG3011" s="9"/>
    </row>
    <row r="3012" spans="1:61" x14ac:dyDescent="0.25">
      <c r="A3012" t="s">
        <v>820</v>
      </c>
      <c r="B3012" t="s">
        <v>831</v>
      </c>
      <c r="C3012" t="str">
        <f>VLOOKUP(Tabelle1[[#This Row],[bank_name]],list_all_banks!$B$1:$C$691,2,FALSE)</f>
        <v>GB00303062</v>
      </c>
      <c r="D3012" s="6" t="s">
        <v>832</v>
      </c>
      <c r="E3012" s="42" t="str">
        <f t="shared" si="47"/>
        <v>31.12.</v>
      </c>
      <c r="F3012" s="9"/>
      <c r="BG3012" s="9"/>
    </row>
    <row r="3013" spans="1:61" s="44" customFormat="1" ht="15.75" thickBot="1" x14ac:dyDescent="0.3">
      <c r="A3013" s="44" t="s">
        <v>820</v>
      </c>
      <c r="B3013" s="44" t="s">
        <v>833</v>
      </c>
      <c r="C3013" s="44" t="str">
        <f>VLOOKUP(Tabelle1[[#This Row],[bank_name]],list_all_banks!$B$1:$C$691,2,FALSE)</f>
        <v>GB00337004</v>
      </c>
      <c r="D3013" s="45" t="s">
        <v>834</v>
      </c>
      <c r="E3013" s="46" t="str">
        <f t="shared" si="47"/>
        <v>31.12.</v>
      </c>
      <c r="O3013" s="45"/>
      <c r="T3013" s="45"/>
      <c r="X3013" s="45"/>
      <c r="AJ3013" s="45"/>
      <c r="AP3013" s="45"/>
      <c r="AY3013" s="45"/>
      <c r="AZ3013" s="46"/>
      <c r="BB3013" s="45"/>
      <c r="BH3013" s="45"/>
      <c r="BI3013" s="9"/>
    </row>
    <row r="3014" spans="1:61" s="60" customFormat="1" ht="15.75" thickBot="1" x14ac:dyDescent="0.3">
      <c r="A3014" s="194" t="s">
        <v>820</v>
      </c>
      <c r="B3014" s="137" t="s">
        <v>835</v>
      </c>
      <c r="C3014" s="111" t="str">
        <f>VLOOKUP(Tabelle1[[#This Row],[bank_name]],list_all_banks!$B$1:$C$691,2,FALSE)</f>
        <v>GB00520241</v>
      </c>
      <c r="D3014" s="128" t="s">
        <v>836</v>
      </c>
      <c r="E3014" s="195">
        <v>41486</v>
      </c>
      <c r="F3014" s="146">
        <v>2013</v>
      </c>
      <c r="G3014" s="60">
        <v>0</v>
      </c>
      <c r="K3014" s="60" t="s">
        <v>1366</v>
      </c>
      <c r="M3014" s="60" t="s">
        <v>2159</v>
      </c>
      <c r="O3014" s="128"/>
      <c r="T3014" s="128"/>
      <c r="X3014" s="128"/>
      <c r="AJ3014" s="128"/>
      <c r="AP3014" s="128"/>
      <c r="AY3014" s="128"/>
      <c r="AZ3014" s="176"/>
      <c r="BA3014" s="147" t="s">
        <v>2781</v>
      </c>
      <c r="BB3014" s="128" t="s">
        <v>1521</v>
      </c>
      <c r="BH3014" s="128"/>
      <c r="BI3014" t="s">
        <v>3146</v>
      </c>
    </row>
    <row r="3015" spans="1:61" x14ac:dyDescent="0.25">
      <c r="A3015" s="51" t="s">
        <v>820</v>
      </c>
      <c r="B3015" s="9" t="s">
        <v>835</v>
      </c>
      <c r="C3015" s="9" t="str">
        <f>VLOOKUP(Tabelle1[[#This Row],[bank_name]],list_all_banks!$B$1:$C$691,2,FALSE)</f>
        <v>GB00520241</v>
      </c>
      <c r="D3015" s="6" t="s">
        <v>836</v>
      </c>
      <c r="E3015" s="192">
        <v>42582</v>
      </c>
      <c r="F3015" s="84">
        <v>2016</v>
      </c>
      <c r="G3015" s="9">
        <v>0</v>
      </c>
      <c r="H3015" s="9" t="s">
        <v>20</v>
      </c>
      <c r="I3015" s="9">
        <v>2</v>
      </c>
      <c r="J3015" s="9">
        <v>3</v>
      </c>
      <c r="K3015" s="9" t="s">
        <v>1366</v>
      </c>
      <c r="L3015" s="9">
        <v>0</v>
      </c>
      <c r="M3015" s="9" t="s">
        <v>1787</v>
      </c>
      <c r="N3015" s="9" t="s">
        <v>19</v>
      </c>
      <c r="P3015" s="9">
        <v>1</v>
      </c>
      <c r="Q3015" s="9">
        <v>0</v>
      </c>
      <c r="R3015" s="9">
        <v>0</v>
      </c>
      <c r="S3015" s="9">
        <v>0</v>
      </c>
      <c r="U3015" s="9">
        <v>0</v>
      </c>
      <c r="V3015" s="9">
        <v>0</v>
      </c>
      <c r="W3015" s="9" t="s">
        <v>20</v>
      </c>
      <c r="Y3015" s="116" t="s">
        <v>1723</v>
      </c>
      <c r="Z3015" s="9">
        <v>6</v>
      </c>
      <c r="AA3015" s="9">
        <v>22</v>
      </c>
      <c r="AB3015" s="9">
        <v>3.8</v>
      </c>
      <c r="AC3015" s="9">
        <v>0.1</v>
      </c>
      <c r="AD3015" s="9" t="s">
        <v>20</v>
      </c>
      <c r="AE3015" s="9" t="s">
        <v>20</v>
      </c>
      <c r="AF3015" s="9" t="s">
        <v>20</v>
      </c>
      <c r="AG3015" s="9" t="s">
        <v>20</v>
      </c>
      <c r="AH3015" s="9">
        <v>0</v>
      </c>
      <c r="AI3015" s="9">
        <v>1</v>
      </c>
      <c r="AK3015" s="9">
        <v>1</v>
      </c>
      <c r="AL3015" s="9">
        <v>0</v>
      </c>
      <c r="AM3015" s="9">
        <v>0</v>
      </c>
      <c r="AN3015" s="9">
        <v>0</v>
      </c>
      <c r="AO3015" s="9">
        <v>0</v>
      </c>
      <c r="AQ3015" s="9">
        <v>2</v>
      </c>
      <c r="AR3015" s="9" t="s">
        <v>20</v>
      </c>
      <c r="AS3015" s="9">
        <v>2</v>
      </c>
      <c r="AT3015">
        <v>4</v>
      </c>
      <c r="AU3015" s="9">
        <v>2</v>
      </c>
      <c r="AV3015" s="9">
        <v>0</v>
      </c>
      <c r="AW3015" s="9" t="s">
        <v>20</v>
      </c>
      <c r="AX3015" s="9" t="s">
        <v>1382</v>
      </c>
      <c r="AY3015" s="6" t="s">
        <v>1799</v>
      </c>
      <c r="BA3015" s="63" t="s">
        <v>2783</v>
      </c>
      <c r="BB3015" s="6" t="s">
        <v>1523</v>
      </c>
      <c r="BC3015" s="9"/>
      <c r="BD3015" s="9"/>
      <c r="BE3015" s="9"/>
      <c r="BF3015" s="9"/>
      <c r="BG3015" s="9"/>
      <c r="BI3015" t="s">
        <v>3146</v>
      </c>
    </row>
    <row r="3016" spans="1:61" x14ac:dyDescent="0.25">
      <c r="A3016" s="51" t="s">
        <v>820</v>
      </c>
      <c r="B3016" s="9" t="s">
        <v>835</v>
      </c>
      <c r="C3016" s="9" t="str">
        <f>VLOOKUP(Tabelle1[[#This Row],[bank_name]],list_all_banks!$B$1:$C$691,2,FALSE)</f>
        <v>GB00520241</v>
      </c>
      <c r="D3016" s="6" t="s">
        <v>836</v>
      </c>
      <c r="E3016" s="192">
        <v>42582</v>
      </c>
      <c r="F3016" s="84">
        <v>2016</v>
      </c>
      <c r="G3016" s="9">
        <v>0</v>
      </c>
      <c r="H3016" s="9" t="s">
        <v>20</v>
      </c>
      <c r="I3016" s="9">
        <v>2</v>
      </c>
      <c r="J3016" s="9">
        <v>3</v>
      </c>
      <c r="K3016" s="9" t="s">
        <v>1366</v>
      </c>
      <c r="L3016" s="9">
        <v>0</v>
      </c>
      <c r="M3016" s="9" t="s">
        <v>1787</v>
      </c>
      <c r="N3016" s="9" t="s">
        <v>19</v>
      </c>
      <c r="P3016" s="9">
        <v>1</v>
      </c>
      <c r="Q3016" s="9">
        <v>0</v>
      </c>
      <c r="R3016" s="9">
        <v>0</v>
      </c>
      <c r="S3016" s="9">
        <v>0</v>
      </c>
      <c r="U3016" s="9">
        <v>0</v>
      </c>
      <c r="V3016" s="9">
        <v>0</v>
      </c>
      <c r="W3016" s="9" t="s">
        <v>20</v>
      </c>
      <c r="Y3016" s="9" t="s">
        <v>820</v>
      </c>
      <c r="Z3016" s="9">
        <v>652.70000000000005</v>
      </c>
      <c r="AA3016" s="9">
        <v>2865</v>
      </c>
      <c r="AB3016" s="9">
        <v>208.8</v>
      </c>
      <c r="AC3016" s="9">
        <v>51.9</v>
      </c>
      <c r="AD3016" s="9" t="s">
        <v>20</v>
      </c>
      <c r="AE3016" s="9" t="s">
        <v>20</v>
      </c>
      <c r="AF3016" s="9" t="s">
        <v>20</v>
      </c>
      <c r="AG3016" s="9" t="s">
        <v>20</v>
      </c>
      <c r="AH3016" s="9">
        <v>0</v>
      </c>
      <c r="AI3016" s="9">
        <v>1</v>
      </c>
      <c r="AK3016" s="9">
        <v>1</v>
      </c>
      <c r="AL3016" s="9">
        <v>0</v>
      </c>
      <c r="AM3016" s="9">
        <v>0</v>
      </c>
      <c r="AN3016" s="9">
        <v>0</v>
      </c>
      <c r="AO3016" s="9">
        <v>0</v>
      </c>
      <c r="AQ3016" s="9">
        <v>2</v>
      </c>
      <c r="AR3016" s="9" t="s">
        <v>20</v>
      </c>
      <c r="AS3016" s="9">
        <v>2</v>
      </c>
      <c r="AT3016">
        <v>4</v>
      </c>
      <c r="AU3016" s="9">
        <v>2</v>
      </c>
      <c r="AV3016" s="9">
        <v>0</v>
      </c>
      <c r="AW3016" s="9" t="s">
        <v>20</v>
      </c>
      <c r="AX3016" s="9" t="s">
        <v>1382</v>
      </c>
      <c r="AY3016" s="6" t="s">
        <v>1799</v>
      </c>
      <c r="BA3016" s="63" t="s">
        <v>2783</v>
      </c>
      <c r="BB3016" s="6" t="s">
        <v>1523</v>
      </c>
      <c r="BG3016" s="9"/>
      <c r="BI3016" t="s">
        <v>3146</v>
      </c>
    </row>
    <row r="3017" spans="1:61" x14ac:dyDescent="0.25">
      <c r="A3017" s="51" t="s">
        <v>820</v>
      </c>
      <c r="B3017" s="9" t="s">
        <v>835</v>
      </c>
      <c r="C3017" s="9" t="str">
        <f>VLOOKUP(Tabelle1[[#This Row],[bank_name]],list_all_banks!$B$1:$C$691,2,FALSE)</f>
        <v>GB00520241</v>
      </c>
      <c r="D3017" s="6" t="s">
        <v>836</v>
      </c>
      <c r="E3017" s="192">
        <v>42582</v>
      </c>
      <c r="F3017" s="84">
        <v>2016</v>
      </c>
      <c r="G3017" s="9">
        <v>0</v>
      </c>
      <c r="H3017" s="9" t="s">
        <v>20</v>
      </c>
      <c r="I3017" s="9">
        <v>2</v>
      </c>
      <c r="J3017" s="9">
        <v>3</v>
      </c>
      <c r="K3017" s="9" t="s">
        <v>1366</v>
      </c>
      <c r="L3017" s="9">
        <v>0</v>
      </c>
      <c r="M3017" s="9" t="s">
        <v>1787</v>
      </c>
      <c r="N3017" s="9" t="s">
        <v>19</v>
      </c>
      <c r="P3017" s="9">
        <v>1</v>
      </c>
      <c r="Q3017" s="9">
        <v>0</v>
      </c>
      <c r="R3017" s="9">
        <v>0</v>
      </c>
      <c r="S3017" s="9">
        <v>0</v>
      </c>
      <c r="U3017" s="9">
        <v>0</v>
      </c>
      <c r="V3017" s="9">
        <v>0</v>
      </c>
      <c r="W3017" s="9" t="s">
        <v>20</v>
      </c>
      <c r="Y3017" s="9" t="s">
        <v>1</v>
      </c>
      <c r="Z3017" s="9">
        <v>3.6</v>
      </c>
      <c r="AA3017" s="9">
        <v>32</v>
      </c>
      <c r="AB3017" s="9">
        <v>0.4</v>
      </c>
      <c r="AC3017" s="9">
        <v>0.3</v>
      </c>
      <c r="AD3017" s="9" t="s">
        <v>20</v>
      </c>
      <c r="AE3017" s="9" t="s">
        <v>20</v>
      </c>
      <c r="AF3017" s="9" t="s">
        <v>20</v>
      </c>
      <c r="AG3017" s="9" t="s">
        <v>20</v>
      </c>
      <c r="AH3017" s="9">
        <v>0</v>
      </c>
      <c r="AI3017" s="9">
        <v>1</v>
      </c>
      <c r="AK3017" s="9">
        <v>1</v>
      </c>
      <c r="AL3017" s="9">
        <v>0</v>
      </c>
      <c r="AM3017" s="9">
        <v>0</v>
      </c>
      <c r="AN3017" s="9">
        <v>0</v>
      </c>
      <c r="AO3017" s="9">
        <v>0</v>
      </c>
      <c r="AQ3017" s="9">
        <v>2</v>
      </c>
      <c r="AR3017" s="9" t="s">
        <v>20</v>
      </c>
      <c r="AS3017" s="9">
        <v>2</v>
      </c>
      <c r="AT3017">
        <v>4</v>
      </c>
      <c r="AU3017" s="9">
        <v>2</v>
      </c>
      <c r="AV3017" s="9">
        <v>0</v>
      </c>
      <c r="AW3017" s="9" t="s">
        <v>20</v>
      </c>
      <c r="AX3017" s="9" t="s">
        <v>1382</v>
      </c>
      <c r="AY3017" s="6" t="s">
        <v>1799</v>
      </c>
      <c r="BA3017" s="63" t="s">
        <v>2783</v>
      </c>
      <c r="BB3017" s="6" t="s">
        <v>1523</v>
      </c>
      <c r="BG3017" s="9"/>
      <c r="BI3017" t="s">
        <v>3146</v>
      </c>
    </row>
    <row r="3018" spans="1:61" s="44" customFormat="1" ht="15.75" thickBot="1" x14ac:dyDescent="0.3">
      <c r="A3018" s="43" t="s">
        <v>820</v>
      </c>
      <c r="B3018" s="44" t="s">
        <v>835</v>
      </c>
      <c r="C3018" s="44" t="str">
        <f>VLOOKUP(Tabelle1[[#This Row],[bank_name]],list_all_banks!$B$1:$C$691,2,FALSE)</f>
        <v>GB00520241</v>
      </c>
      <c r="D3018" s="45" t="s">
        <v>836</v>
      </c>
      <c r="E3018" s="193">
        <v>42582</v>
      </c>
      <c r="F3018" s="149">
        <v>2016</v>
      </c>
      <c r="G3018" s="44">
        <v>0</v>
      </c>
      <c r="H3018" s="44" t="s">
        <v>20</v>
      </c>
      <c r="I3018" s="44">
        <v>2</v>
      </c>
      <c r="J3018" s="44">
        <v>3</v>
      </c>
      <c r="K3018" s="44" t="s">
        <v>1366</v>
      </c>
      <c r="L3018" s="44">
        <v>0</v>
      </c>
      <c r="M3018" s="44" t="s">
        <v>1787</v>
      </c>
      <c r="N3018" s="44" t="s">
        <v>19</v>
      </c>
      <c r="O3018" s="45"/>
      <c r="P3018" s="44">
        <v>1</v>
      </c>
      <c r="Q3018" s="44">
        <v>0</v>
      </c>
      <c r="R3018" s="44">
        <v>0</v>
      </c>
      <c r="S3018" s="44">
        <v>0</v>
      </c>
      <c r="T3018" s="45"/>
      <c r="U3018" s="44">
        <v>0</v>
      </c>
      <c r="V3018" s="44">
        <v>0</v>
      </c>
      <c r="W3018" s="44" t="s">
        <v>20</v>
      </c>
      <c r="X3018" s="45"/>
      <c r="Y3018" s="44" t="s">
        <v>1001</v>
      </c>
      <c r="Z3018" s="44">
        <v>25.1</v>
      </c>
      <c r="AA3018" s="44">
        <v>27</v>
      </c>
      <c r="AB3018" s="44">
        <v>15.5</v>
      </c>
      <c r="AC3018" s="44">
        <v>1.4</v>
      </c>
      <c r="AD3018" s="44" t="s">
        <v>20</v>
      </c>
      <c r="AE3018" s="44" t="s">
        <v>20</v>
      </c>
      <c r="AF3018" s="44" t="s">
        <v>20</v>
      </c>
      <c r="AG3018" s="44" t="s">
        <v>20</v>
      </c>
      <c r="AH3018" s="44">
        <v>0</v>
      </c>
      <c r="AI3018" s="44">
        <v>1</v>
      </c>
      <c r="AJ3018" s="45"/>
      <c r="AK3018" s="44">
        <v>1</v>
      </c>
      <c r="AL3018" s="44">
        <v>0</v>
      </c>
      <c r="AM3018" s="44">
        <v>0</v>
      </c>
      <c r="AN3018" s="44">
        <v>0</v>
      </c>
      <c r="AO3018" s="44">
        <v>0</v>
      </c>
      <c r="AP3018" s="45"/>
      <c r="AQ3018" s="44">
        <v>2</v>
      </c>
      <c r="AR3018" s="44" t="s">
        <v>20</v>
      </c>
      <c r="AS3018" s="44">
        <v>2</v>
      </c>
      <c r="AT3018" s="44">
        <v>4</v>
      </c>
      <c r="AU3018" s="44">
        <v>2</v>
      </c>
      <c r="AV3018" s="44">
        <v>0</v>
      </c>
      <c r="AW3018" s="44" t="s">
        <v>20</v>
      </c>
      <c r="AX3018" s="44" t="s">
        <v>1382</v>
      </c>
      <c r="AY3018" s="45" t="s">
        <v>1799</v>
      </c>
      <c r="AZ3018" s="46"/>
      <c r="BA3018" s="47" t="s">
        <v>2783</v>
      </c>
      <c r="BB3018" s="45" t="s">
        <v>1523</v>
      </c>
      <c r="BH3018" s="45"/>
      <c r="BI3018" t="s">
        <v>3146</v>
      </c>
    </row>
    <row r="3019" spans="1:61" x14ac:dyDescent="0.25">
      <c r="A3019" s="23" t="s">
        <v>820</v>
      </c>
      <c r="B3019" t="s">
        <v>835</v>
      </c>
      <c r="C3019" t="str">
        <f>VLOOKUP(Tabelle1[[#This Row],[bank_name]],list_all_banks!$B$1:$C$691,2,FALSE)</f>
        <v>GB00520241</v>
      </c>
      <c r="D3019" s="6" t="s">
        <v>836</v>
      </c>
      <c r="E3019" s="192">
        <v>42216</v>
      </c>
      <c r="F3019" s="84">
        <v>2015</v>
      </c>
      <c r="G3019">
        <v>0</v>
      </c>
      <c r="H3019" t="s">
        <v>20</v>
      </c>
      <c r="I3019">
        <v>2</v>
      </c>
      <c r="J3019">
        <v>3</v>
      </c>
      <c r="K3019" t="s">
        <v>1366</v>
      </c>
      <c r="L3019">
        <v>0</v>
      </c>
      <c r="M3019" t="s">
        <v>1787</v>
      </c>
      <c r="N3019" t="s">
        <v>19</v>
      </c>
      <c r="P3019">
        <v>1</v>
      </c>
      <c r="Q3019">
        <v>0</v>
      </c>
      <c r="R3019">
        <v>0</v>
      </c>
      <c r="S3019">
        <v>0</v>
      </c>
      <c r="U3019">
        <v>0</v>
      </c>
      <c r="V3019">
        <v>0</v>
      </c>
      <c r="W3019" t="s">
        <v>20</v>
      </c>
      <c r="Y3019" s="115" t="s">
        <v>1723</v>
      </c>
      <c r="Z3019">
        <v>6.2</v>
      </c>
      <c r="AA3019">
        <v>21</v>
      </c>
      <c r="AB3019">
        <v>4.0999999999999996</v>
      </c>
      <c r="AC3019">
        <v>0.2</v>
      </c>
      <c r="AD3019" t="s">
        <v>20</v>
      </c>
      <c r="AE3019" t="s">
        <v>20</v>
      </c>
      <c r="AF3019" t="s">
        <v>20</v>
      </c>
      <c r="AG3019" t="s">
        <v>20</v>
      </c>
      <c r="AH3019">
        <v>0</v>
      </c>
      <c r="AI3019">
        <v>1</v>
      </c>
      <c r="AK3019">
        <v>1</v>
      </c>
      <c r="AL3019">
        <v>0</v>
      </c>
      <c r="AM3019">
        <v>0</v>
      </c>
      <c r="AN3019">
        <v>0</v>
      </c>
      <c r="AO3019">
        <v>0</v>
      </c>
      <c r="AQ3019">
        <v>2</v>
      </c>
      <c r="AR3019" t="s">
        <v>20</v>
      </c>
      <c r="AS3019">
        <v>2</v>
      </c>
      <c r="AT3019">
        <v>4</v>
      </c>
      <c r="AU3019">
        <v>2</v>
      </c>
      <c r="AV3019">
        <v>0</v>
      </c>
      <c r="AW3019" t="s">
        <v>20</v>
      </c>
      <c r="AX3019" t="s">
        <v>1382</v>
      </c>
      <c r="AY3019" s="6" t="s">
        <v>1798</v>
      </c>
      <c r="BA3019" s="14" t="s">
        <v>2782</v>
      </c>
      <c r="BB3019" s="6" t="s">
        <v>1522</v>
      </c>
      <c r="BG3019" s="9"/>
      <c r="BI3019" t="s">
        <v>3146</v>
      </c>
    </row>
    <row r="3020" spans="1:61" x14ac:dyDescent="0.25">
      <c r="A3020" s="51" t="s">
        <v>820</v>
      </c>
      <c r="B3020" s="9" t="s">
        <v>835</v>
      </c>
      <c r="C3020" s="9" t="str">
        <f>VLOOKUP(Tabelle1[[#This Row],[bank_name]],list_all_banks!$B$1:$C$691,2,FALSE)</f>
        <v>GB00520241</v>
      </c>
      <c r="D3020" s="6" t="s">
        <v>836</v>
      </c>
      <c r="E3020" s="192">
        <v>42216</v>
      </c>
      <c r="F3020" s="84">
        <v>2015</v>
      </c>
      <c r="G3020" s="9">
        <v>0</v>
      </c>
      <c r="H3020" s="9" t="s">
        <v>20</v>
      </c>
      <c r="I3020" s="9">
        <v>2</v>
      </c>
      <c r="J3020" s="9">
        <v>3</v>
      </c>
      <c r="K3020" s="9" t="s">
        <v>1366</v>
      </c>
      <c r="L3020" s="9">
        <v>0</v>
      </c>
      <c r="M3020" s="9" t="s">
        <v>1787</v>
      </c>
      <c r="N3020" s="9" t="s">
        <v>19</v>
      </c>
      <c r="P3020" s="9">
        <v>1</v>
      </c>
      <c r="Q3020" s="9">
        <v>0</v>
      </c>
      <c r="R3020" s="9">
        <v>0</v>
      </c>
      <c r="S3020" s="9">
        <v>0</v>
      </c>
      <c r="U3020" s="9">
        <v>0</v>
      </c>
      <c r="V3020" s="9">
        <v>0</v>
      </c>
      <c r="W3020" s="9" t="s">
        <v>20</v>
      </c>
      <c r="Y3020" s="9" t="s">
        <v>820</v>
      </c>
      <c r="Z3020" s="9">
        <v>659.5</v>
      </c>
      <c r="AA3020" s="9">
        <v>2686</v>
      </c>
      <c r="AB3020" s="9">
        <v>201.4</v>
      </c>
      <c r="AC3020" s="9">
        <v>51.9</v>
      </c>
      <c r="AD3020" s="9" t="s">
        <v>20</v>
      </c>
      <c r="AE3020" s="9" t="s">
        <v>20</v>
      </c>
      <c r="AF3020" s="9" t="s">
        <v>20</v>
      </c>
      <c r="AG3020" s="9" t="s">
        <v>20</v>
      </c>
      <c r="AH3020" s="9">
        <v>0</v>
      </c>
      <c r="AI3020" s="9">
        <v>1</v>
      </c>
      <c r="AK3020" s="9">
        <v>1</v>
      </c>
      <c r="AL3020" s="9">
        <v>0</v>
      </c>
      <c r="AM3020" s="9">
        <v>0</v>
      </c>
      <c r="AN3020" s="9">
        <v>0</v>
      </c>
      <c r="AO3020" s="9">
        <v>0</v>
      </c>
      <c r="AQ3020" s="9">
        <v>2</v>
      </c>
      <c r="AR3020" s="9" t="s">
        <v>20</v>
      </c>
      <c r="AS3020" s="9">
        <v>2</v>
      </c>
      <c r="AT3020">
        <v>4</v>
      </c>
      <c r="AU3020" s="9">
        <v>2</v>
      </c>
      <c r="AV3020" s="9">
        <v>0</v>
      </c>
      <c r="AW3020" s="9" t="s">
        <v>20</v>
      </c>
      <c r="AX3020" s="9" t="s">
        <v>1382</v>
      </c>
      <c r="AY3020" s="6" t="s">
        <v>1798</v>
      </c>
      <c r="BA3020" s="63" t="s">
        <v>2782</v>
      </c>
      <c r="BB3020" s="6" t="s">
        <v>1522</v>
      </c>
      <c r="BG3020" s="9"/>
      <c r="BI3020" t="s">
        <v>3146</v>
      </c>
    </row>
    <row r="3021" spans="1:61" x14ac:dyDescent="0.25">
      <c r="A3021" s="23" t="s">
        <v>820</v>
      </c>
      <c r="B3021" t="s">
        <v>835</v>
      </c>
      <c r="C3021" t="str">
        <f>VLOOKUP(Tabelle1[[#This Row],[bank_name]],list_all_banks!$B$1:$C$691,2,FALSE)</f>
        <v>GB00520241</v>
      </c>
      <c r="D3021" s="6" t="s">
        <v>836</v>
      </c>
      <c r="E3021" s="192">
        <v>42216</v>
      </c>
      <c r="F3021" s="84">
        <v>2015</v>
      </c>
      <c r="G3021">
        <v>0</v>
      </c>
      <c r="H3021" t="s">
        <v>20</v>
      </c>
      <c r="I3021">
        <v>2</v>
      </c>
      <c r="J3021">
        <v>3</v>
      </c>
      <c r="K3021" t="s">
        <v>1366</v>
      </c>
      <c r="L3021">
        <v>0</v>
      </c>
      <c r="M3021" t="s">
        <v>1787</v>
      </c>
      <c r="N3021" t="s">
        <v>19</v>
      </c>
      <c r="P3021">
        <v>1</v>
      </c>
      <c r="Q3021">
        <v>0</v>
      </c>
      <c r="R3021">
        <v>0</v>
      </c>
      <c r="S3021">
        <v>0</v>
      </c>
      <c r="U3021">
        <v>0</v>
      </c>
      <c r="V3021">
        <v>0</v>
      </c>
      <c r="W3021" t="s">
        <v>20</v>
      </c>
      <c r="Y3021" t="s">
        <v>1</v>
      </c>
      <c r="Z3021">
        <v>3.8</v>
      </c>
      <c r="AA3021">
        <v>32</v>
      </c>
      <c r="AB3021">
        <v>1</v>
      </c>
      <c r="AC3021">
        <v>0.4</v>
      </c>
      <c r="AD3021" t="s">
        <v>20</v>
      </c>
      <c r="AE3021" t="s">
        <v>20</v>
      </c>
      <c r="AF3021" t="s">
        <v>20</v>
      </c>
      <c r="AG3021" t="s">
        <v>20</v>
      </c>
      <c r="AH3021">
        <v>0</v>
      </c>
      <c r="AI3021">
        <v>1</v>
      </c>
      <c r="AK3021">
        <v>1</v>
      </c>
      <c r="AL3021">
        <v>0</v>
      </c>
      <c r="AM3021">
        <v>0</v>
      </c>
      <c r="AN3021">
        <v>0</v>
      </c>
      <c r="AO3021">
        <v>0</v>
      </c>
      <c r="AQ3021">
        <v>2</v>
      </c>
      <c r="AR3021" t="s">
        <v>20</v>
      </c>
      <c r="AS3021">
        <v>2</v>
      </c>
      <c r="AT3021">
        <v>4</v>
      </c>
      <c r="AU3021">
        <v>2</v>
      </c>
      <c r="AV3021">
        <v>0</v>
      </c>
      <c r="AW3021" t="s">
        <v>20</v>
      </c>
      <c r="AX3021" t="s">
        <v>1382</v>
      </c>
      <c r="AY3021" s="6" t="s">
        <v>1798</v>
      </c>
      <c r="BA3021" s="14" t="s">
        <v>2782</v>
      </c>
      <c r="BB3021" s="6" t="s">
        <v>1522</v>
      </c>
      <c r="BG3021" s="9"/>
      <c r="BI3021" t="s">
        <v>3146</v>
      </c>
    </row>
    <row r="3022" spans="1:61" s="44" customFormat="1" ht="15.75" thickBot="1" x14ac:dyDescent="0.3">
      <c r="A3022" s="43" t="s">
        <v>820</v>
      </c>
      <c r="B3022" s="44" t="s">
        <v>835</v>
      </c>
      <c r="C3022" s="44" t="str">
        <f>VLOOKUP(Tabelle1[[#This Row],[bank_name]],list_all_banks!$B$1:$C$691,2,FALSE)</f>
        <v>GB00520241</v>
      </c>
      <c r="D3022" s="45" t="s">
        <v>836</v>
      </c>
      <c r="E3022" s="193">
        <v>42216</v>
      </c>
      <c r="F3022" s="149">
        <v>2015</v>
      </c>
      <c r="G3022" s="44">
        <v>0</v>
      </c>
      <c r="H3022" s="44" t="s">
        <v>20</v>
      </c>
      <c r="I3022" s="44">
        <v>2</v>
      </c>
      <c r="J3022" s="44">
        <v>3</v>
      </c>
      <c r="K3022" s="44" t="s">
        <v>1366</v>
      </c>
      <c r="L3022" s="44">
        <v>0</v>
      </c>
      <c r="M3022" s="44" t="s">
        <v>1787</v>
      </c>
      <c r="N3022" s="44" t="s">
        <v>19</v>
      </c>
      <c r="O3022" s="45"/>
      <c r="P3022" s="44">
        <v>1</v>
      </c>
      <c r="Q3022" s="44">
        <v>0</v>
      </c>
      <c r="R3022" s="44">
        <v>0</v>
      </c>
      <c r="S3022" s="44">
        <v>0</v>
      </c>
      <c r="T3022" s="45"/>
      <c r="U3022" s="44">
        <v>0</v>
      </c>
      <c r="V3022" s="44">
        <v>0</v>
      </c>
      <c r="W3022" s="44" t="s">
        <v>20</v>
      </c>
      <c r="X3022" s="45"/>
      <c r="Y3022" s="44" t="s">
        <v>1001</v>
      </c>
      <c r="Z3022" s="44">
        <v>20</v>
      </c>
      <c r="AA3022" s="44">
        <v>28</v>
      </c>
      <c r="AB3022" s="44">
        <v>13.4</v>
      </c>
      <c r="AC3022" s="44">
        <v>0.9</v>
      </c>
      <c r="AD3022" s="44" t="s">
        <v>20</v>
      </c>
      <c r="AE3022" s="44" t="s">
        <v>20</v>
      </c>
      <c r="AF3022" s="44" t="s">
        <v>20</v>
      </c>
      <c r="AG3022" s="44" t="s">
        <v>20</v>
      </c>
      <c r="AH3022" s="44">
        <v>0</v>
      </c>
      <c r="AI3022" s="44">
        <v>1</v>
      </c>
      <c r="AJ3022" s="45"/>
      <c r="AK3022" s="44">
        <v>1</v>
      </c>
      <c r="AL3022" s="44">
        <v>0</v>
      </c>
      <c r="AM3022" s="44">
        <v>0</v>
      </c>
      <c r="AN3022" s="44">
        <v>0</v>
      </c>
      <c r="AO3022" s="44">
        <v>0</v>
      </c>
      <c r="AP3022" s="45"/>
      <c r="AQ3022" s="44">
        <v>2</v>
      </c>
      <c r="AR3022" s="44" t="s">
        <v>20</v>
      </c>
      <c r="AS3022" s="44">
        <v>2</v>
      </c>
      <c r="AT3022" s="44">
        <v>4</v>
      </c>
      <c r="AU3022" s="44">
        <v>2</v>
      </c>
      <c r="AV3022" s="44">
        <v>0</v>
      </c>
      <c r="AW3022" s="44" t="s">
        <v>20</v>
      </c>
      <c r="AX3022" s="44" t="s">
        <v>1382</v>
      </c>
      <c r="AY3022" s="45" t="s">
        <v>1798</v>
      </c>
      <c r="AZ3022" s="46"/>
      <c r="BA3022" s="47" t="s">
        <v>2782</v>
      </c>
      <c r="BB3022" s="45" t="s">
        <v>1522</v>
      </c>
      <c r="BH3022" s="45"/>
      <c r="BI3022" t="s">
        <v>3146</v>
      </c>
    </row>
    <row r="3023" spans="1:61" s="60" customFormat="1" ht="15.75" thickBot="1" x14ac:dyDescent="0.3">
      <c r="A3023" s="60" t="s">
        <v>820</v>
      </c>
      <c r="B3023" s="60" t="s">
        <v>837</v>
      </c>
      <c r="C3023" s="60" t="str">
        <f>VLOOKUP(Tabelle1[[#This Row],[bank_name]],list_all_banks!$B$1:$C$691,2,FALSE)</f>
        <v>GB00594634</v>
      </c>
      <c r="D3023" s="128" t="s">
        <v>838</v>
      </c>
      <c r="E3023" s="176" t="str">
        <f t="shared" ref="E3023:E3086" si="48">CONCATENATE($E$2,F3023)</f>
        <v>31.12.</v>
      </c>
      <c r="O3023" s="128"/>
      <c r="T3023" s="128"/>
      <c r="X3023" s="128"/>
      <c r="AJ3023" s="128"/>
      <c r="AP3023" s="128"/>
      <c r="AY3023" s="128"/>
      <c r="AZ3023" s="176"/>
      <c r="BB3023" s="128"/>
      <c r="BH3023" s="128"/>
      <c r="BI3023" s="9"/>
    </row>
    <row r="3024" spans="1:61" x14ac:dyDescent="0.25">
      <c r="A3024" s="51" t="s">
        <v>820</v>
      </c>
      <c r="B3024" s="53" t="s">
        <v>839</v>
      </c>
      <c r="C3024" s="53" t="str">
        <f>VLOOKUP(Tabelle1[[#This Row],[bank_name]],list_all_banks!$B$1:$C$691,2,FALSE)</f>
        <v>GB00617987</v>
      </c>
      <c r="D3024" s="6" t="s">
        <v>840</v>
      </c>
      <c r="E3024" s="42" t="str">
        <f t="shared" si="48"/>
        <v>31.12.2013</v>
      </c>
      <c r="F3024" s="53">
        <v>2013</v>
      </c>
      <c r="G3024" s="9" t="s">
        <v>1382</v>
      </c>
      <c r="H3024" s="69" t="s">
        <v>20</v>
      </c>
      <c r="I3024" s="9">
        <v>2</v>
      </c>
      <c r="J3024" s="9">
        <v>3</v>
      </c>
      <c r="K3024" s="9" t="s">
        <v>1366</v>
      </c>
      <c r="L3024" s="9">
        <v>1</v>
      </c>
      <c r="M3024" s="9" t="s">
        <v>1800</v>
      </c>
      <c r="N3024" s="9" t="s">
        <v>19</v>
      </c>
      <c r="P3024" s="9">
        <v>1</v>
      </c>
      <c r="Q3024" s="9">
        <v>0</v>
      </c>
      <c r="R3024" s="9">
        <v>0</v>
      </c>
      <c r="S3024" s="9">
        <v>0</v>
      </c>
      <c r="U3024" s="9">
        <v>0</v>
      </c>
      <c r="V3024" s="9">
        <v>0</v>
      </c>
      <c r="W3024" s="9" t="s">
        <v>20</v>
      </c>
      <c r="Y3024" s="9" t="s">
        <v>820</v>
      </c>
      <c r="Z3024" s="9">
        <v>14253</v>
      </c>
      <c r="AA3024" s="9">
        <v>44598</v>
      </c>
      <c r="AB3024" s="9" t="s">
        <v>20</v>
      </c>
      <c r="AC3024" s="9" t="s">
        <v>20</v>
      </c>
      <c r="AD3024" s="9" t="s">
        <v>20</v>
      </c>
      <c r="AE3024" s="9" t="s">
        <v>20</v>
      </c>
      <c r="AF3024" s="9" t="s">
        <v>20</v>
      </c>
      <c r="AG3024" s="9" t="s">
        <v>20</v>
      </c>
      <c r="AH3024" s="9">
        <v>0</v>
      </c>
      <c r="AI3024" s="9" t="s">
        <v>20</v>
      </c>
      <c r="AK3024" s="9">
        <v>1</v>
      </c>
      <c r="AL3024" s="9">
        <v>0</v>
      </c>
      <c r="AM3024" s="9">
        <v>3</v>
      </c>
      <c r="AN3024" s="9">
        <v>2</v>
      </c>
      <c r="AO3024" s="9">
        <v>0</v>
      </c>
      <c r="AQ3024" s="9">
        <v>1</v>
      </c>
      <c r="AR3024" s="9">
        <v>1</v>
      </c>
      <c r="AS3024" s="9">
        <v>1</v>
      </c>
      <c r="AT3024" s="9">
        <v>2</v>
      </c>
      <c r="AU3024" s="9">
        <v>0</v>
      </c>
      <c r="AV3024" s="9">
        <v>0</v>
      </c>
      <c r="AW3024" s="9"/>
      <c r="AX3024" s="9"/>
      <c r="BA3024" s="63" t="s">
        <v>2784</v>
      </c>
      <c r="BB3024" s="6" t="s">
        <v>1524</v>
      </c>
      <c r="BG3024" s="9"/>
      <c r="BI3024" t="s">
        <v>3146</v>
      </c>
    </row>
    <row r="3025" spans="1:61" x14ac:dyDescent="0.25">
      <c r="A3025" s="51" t="s">
        <v>820</v>
      </c>
      <c r="B3025" s="53" t="s">
        <v>839</v>
      </c>
      <c r="C3025" s="53" t="str">
        <f>VLOOKUP(Tabelle1[[#This Row],[bank_name]],list_all_banks!$B$1:$C$691,2,FALSE)</f>
        <v>GB00617987</v>
      </c>
      <c r="D3025" s="6" t="s">
        <v>840</v>
      </c>
      <c r="E3025" s="42" t="str">
        <f t="shared" si="48"/>
        <v>31.12.2013</v>
      </c>
      <c r="F3025" s="53">
        <v>2013</v>
      </c>
      <c r="G3025" s="9" t="s">
        <v>1382</v>
      </c>
      <c r="H3025" s="69" t="s">
        <v>20</v>
      </c>
      <c r="I3025" s="9">
        <v>2</v>
      </c>
      <c r="J3025" s="9">
        <v>3</v>
      </c>
      <c r="K3025" s="9" t="s">
        <v>1366</v>
      </c>
      <c r="L3025" s="9">
        <v>1</v>
      </c>
      <c r="M3025" s="9" t="s">
        <v>1800</v>
      </c>
      <c r="N3025" s="9" t="s">
        <v>19</v>
      </c>
      <c r="P3025" s="9">
        <v>1</v>
      </c>
      <c r="Q3025" s="9">
        <v>0</v>
      </c>
      <c r="R3025" s="9">
        <v>0</v>
      </c>
      <c r="S3025" s="9">
        <v>0</v>
      </c>
      <c r="U3025" s="9">
        <v>0</v>
      </c>
      <c r="V3025" s="9">
        <v>0</v>
      </c>
      <c r="W3025" s="9" t="s">
        <v>20</v>
      </c>
      <c r="Y3025" s="115" t="s">
        <v>1725</v>
      </c>
      <c r="Z3025" s="9">
        <v>5754</v>
      </c>
      <c r="AA3025" s="9">
        <v>2652</v>
      </c>
      <c r="AB3025" s="9" t="s">
        <v>20</v>
      </c>
      <c r="AC3025" s="9" t="s">
        <v>20</v>
      </c>
      <c r="AD3025" s="9" t="s">
        <v>20</v>
      </c>
      <c r="AE3025" s="9" t="s">
        <v>20</v>
      </c>
      <c r="AF3025" s="9" t="s">
        <v>20</v>
      </c>
      <c r="AG3025" s="9" t="s">
        <v>20</v>
      </c>
      <c r="AH3025" s="9">
        <v>0</v>
      </c>
      <c r="AI3025" s="9" t="s">
        <v>20</v>
      </c>
      <c r="AK3025" s="9">
        <v>1</v>
      </c>
      <c r="AL3025" s="9">
        <v>0</v>
      </c>
      <c r="AM3025" s="9">
        <v>3</v>
      </c>
      <c r="AN3025" s="9">
        <v>2</v>
      </c>
      <c r="AO3025" s="9">
        <v>0</v>
      </c>
      <c r="AQ3025" s="9">
        <v>1</v>
      </c>
      <c r="AR3025" s="9">
        <v>1</v>
      </c>
      <c r="AS3025" s="9">
        <v>1</v>
      </c>
      <c r="AT3025" s="9">
        <v>2</v>
      </c>
      <c r="AU3025" s="9">
        <v>0</v>
      </c>
      <c r="AV3025" s="9">
        <v>0</v>
      </c>
      <c r="AW3025" s="9"/>
      <c r="AX3025" s="9"/>
      <c r="BA3025" s="63" t="s">
        <v>2784</v>
      </c>
      <c r="BB3025" s="6" t="s">
        <v>1524</v>
      </c>
      <c r="BG3025" s="9"/>
      <c r="BI3025" t="s">
        <v>3146</v>
      </c>
    </row>
    <row r="3026" spans="1:61" x14ac:dyDescent="0.25">
      <c r="A3026" s="51" t="s">
        <v>820</v>
      </c>
      <c r="B3026" s="53" t="s">
        <v>839</v>
      </c>
      <c r="C3026" s="53" t="str">
        <f>VLOOKUP(Tabelle1[[#This Row],[bank_name]],list_all_banks!$B$1:$C$691,2,FALSE)</f>
        <v>GB00617987</v>
      </c>
      <c r="D3026" s="6" t="s">
        <v>840</v>
      </c>
      <c r="E3026" s="42" t="str">
        <f t="shared" si="48"/>
        <v>31.12.2013</v>
      </c>
      <c r="F3026" s="53">
        <v>2013</v>
      </c>
      <c r="G3026" s="9" t="s">
        <v>1382</v>
      </c>
      <c r="H3026" s="69" t="s">
        <v>20</v>
      </c>
      <c r="I3026" s="9">
        <v>2</v>
      </c>
      <c r="J3026" s="9">
        <v>3</v>
      </c>
      <c r="K3026" s="9" t="s">
        <v>1366</v>
      </c>
      <c r="L3026" s="9">
        <v>1</v>
      </c>
      <c r="M3026" s="9" t="s">
        <v>1800</v>
      </c>
      <c r="N3026" s="9" t="s">
        <v>19</v>
      </c>
      <c r="P3026" s="9">
        <v>1</v>
      </c>
      <c r="Q3026" s="9">
        <v>0</v>
      </c>
      <c r="R3026" s="9">
        <v>0</v>
      </c>
      <c r="S3026" s="9">
        <v>0</v>
      </c>
      <c r="U3026" s="9">
        <v>0</v>
      </c>
      <c r="V3026" s="9">
        <v>0</v>
      </c>
      <c r="W3026" s="9" t="s">
        <v>20</v>
      </c>
      <c r="Y3026" s="9" t="s">
        <v>658</v>
      </c>
      <c r="Z3026" s="9">
        <v>3142</v>
      </c>
      <c r="AA3026" s="9">
        <v>8998</v>
      </c>
      <c r="AB3026" s="9" t="s">
        <v>20</v>
      </c>
      <c r="AC3026" s="9" t="s">
        <v>20</v>
      </c>
      <c r="AD3026" s="9" t="s">
        <v>20</v>
      </c>
      <c r="AE3026" s="9" t="s">
        <v>20</v>
      </c>
      <c r="AF3026" s="9" t="s">
        <v>20</v>
      </c>
      <c r="AG3026" s="9" t="s">
        <v>20</v>
      </c>
      <c r="AH3026" s="9">
        <v>0</v>
      </c>
      <c r="AI3026" s="9" t="s">
        <v>20</v>
      </c>
      <c r="AK3026" s="9">
        <v>1</v>
      </c>
      <c r="AL3026" s="9">
        <v>0</v>
      </c>
      <c r="AM3026" s="9">
        <v>3</v>
      </c>
      <c r="AN3026" s="9">
        <v>2</v>
      </c>
      <c r="AO3026" s="9">
        <v>0</v>
      </c>
      <c r="AQ3026" s="9">
        <v>1</v>
      </c>
      <c r="AR3026" s="9">
        <v>1</v>
      </c>
      <c r="AS3026" s="9">
        <v>1</v>
      </c>
      <c r="AT3026" s="9">
        <v>2</v>
      </c>
      <c r="AU3026" s="9">
        <v>0</v>
      </c>
      <c r="AV3026" s="9">
        <v>0</v>
      </c>
      <c r="AW3026" s="9"/>
      <c r="AX3026" s="9"/>
      <c r="BA3026" s="63" t="s">
        <v>2784</v>
      </c>
      <c r="BB3026" s="6" t="s">
        <v>1524</v>
      </c>
      <c r="BG3026" s="9"/>
      <c r="BI3026" t="s">
        <v>3146</v>
      </c>
    </row>
    <row r="3027" spans="1:61" x14ac:dyDescent="0.25">
      <c r="A3027" s="51" t="s">
        <v>820</v>
      </c>
      <c r="B3027" s="53" t="s">
        <v>839</v>
      </c>
      <c r="C3027" s="53" t="str">
        <f>VLOOKUP(Tabelle1[[#This Row],[bank_name]],list_all_banks!$B$1:$C$691,2,FALSE)</f>
        <v>GB00617987</v>
      </c>
      <c r="D3027" s="6" t="s">
        <v>840</v>
      </c>
      <c r="E3027" s="42" t="str">
        <f t="shared" si="48"/>
        <v>31.12.2013</v>
      </c>
      <c r="F3027" s="53">
        <v>2013</v>
      </c>
      <c r="G3027" s="9" t="s">
        <v>1382</v>
      </c>
      <c r="H3027" s="69" t="s">
        <v>20</v>
      </c>
      <c r="I3027" s="9">
        <v>2</v>
      </c>
      <c r="J3027" s="9">
        <v>3</v>
      </c>
      <c r="K3027" s="9" t="s">
        <v>1366</v>
      </c>
      <c r="L3027" s="9">
        <v>1</v>
      </c>
      <c r="M3027" s="9" t="s">
        <v>1800</v>
      </c>
      <c r="N3027" s="9" t="s">
        <v>19</v>
      </c>
      <c r="P3027" s="9">
        <v>1</v>
      </c>
      <c r="Q3027" s="9">
        <v>0</v>
      </c>
      <c r="R3027" s="9">
        <v>0</v>
      </c>
      <c r="S3027" s="9">
        <v>0</v>
      </c>
      <c r="U3027" s="9">
        <v>0</v>
      </c>
      <c r="V3027" s="9">
        <v>0</v>
      </c>
      <c r="W3027" s="9" t="s">
        <v>20</v>
      </c>
      <c r="Y3027" s="9" t="s">
        <v>1</v>
      </c>
      <c r="Z3027" s="9">
        <v>964</v>
      </c>
      <c r="AA3027" s="9">
        <v>2317</v>
      </c>
      <c r="AB3027" s="9" t="s">
        <v>20</v>
      </c>
      <c r="AC3027" s="9" t="s">
        <v>20</v>
      </c>
      <c r="AD3027" s="9" t="s">
        <v>20</v>
      </c>
      <c r="AE3027" s="9" t="s">
        <v>20</v>
      </c>
      <c r="AF3027" s="9" t="s">
        <v>20</v>
      </c>
      <c r="AG3027" s="9" t="s">
        <v>20</v>
      </c>
      <c r="AH3027" s="9">
        <v>0</v>
      </c>
      <c r="AI3027" s="9" t="s">
        <v>20</v>
      </c>
      <c r="AK3027" s="9">
        <v>1</v>
      </c>
      <c r="AL3027" s="9">
        <v>0</v>
      </c>
      <c r="AM3027" s="9">
        <v>3</v>
      </c>
      <c r="AN3027" s="9">
        <v>2</v>
      </c>
      <c r="AO3027" s="9">
        <v>0</v>
      </c>
      <c r="AQ3027" s="9">
        <v>1</v>
      </c>
      <c r="AR3027" s="9">
        <v>1</v>
      </c>
      <c r="AS3027" s="9">
        <v>1</v>
      </c>
      <c r="AT3027" s="9">
        <v>2</v>
      </c>
      <c r="AU3027" s="9">
        <v>0</v>
      </c>
      <c r="AV3027" s="9">
        <v>0</v>
      </c>
      <c r="AW3027" s="9"/>
      <c r="AX3027" s="9"/>
      <c r="BA3027" s="63" t="s">
        <v>2784</v>
      </c>
      <c r="BB3027" s="6" t="s">
        <v>1524</v>
      </c>
      <c r="BG3027" s="9"/>
      <c r="BI3027" t="s">
        <v>3146</v>
      </c>
    </row>
    <row r="3028" spans="1:61" x14ac:dyDescent="0.25">
      <c r="A3028" s="51" t="s">
        <v>820</v>
      </c>
      <c r="B3028" s="53" t="s">
        <v>839</v>
      </c>
      <c r="C3028" s="53" t="str">
        <f>VLOOKUP(Tabelle1[[#This Row],[bank_name]],list_all_banks!$B$1:$C$691,2,FALSE)</f>
        <v>GB00617987</v>
      </c>
      <c r="D3028" s="6" t="s">
        <v>840</v>
      </c>
      <c r="E3028" s="42" t="str">
        <f t="shared" si="48"/>
        <v>31.12.2013</v>
      </c>
      <c r="F3028" s="53">
        <v>2013</v>
      </c>
      <c r="G3028" s="9" t="s">
        <v>1382</v>
      </c>
      <c r="H3028" s="69" t="s">
        <v>20</v>
      </c>
      <c r="I3028" s="9">
        <v>2</v>
      </c>
      <c r="J3028" s="9">
        <v>3</v>
      </c>
      <c r="K3028" s="9" t="s">
        <v>1366</v>
      </c>
      <c r="L3028" s="9">
        <v>1</v>
      </c>
      <c r="M3028" s="9" t="s">
        <v>1800</v>
      </c>
      <c r="N3028" s="9" t="s">
        <v>19</v>
      </c>
      <c r="P3028" s="9">
        <v>1</v>
      </c>
      <c r="Q3028" s="9">
        <v>0</v>
      </c>
      <c r="R3028" s="9">
        <v>0</v>
      </c>
      <c r="S3028" s="9">
        <v>0</v>
      </c>
      <c r="U3028" s="9">
        <v>0</v>
      </c>
      <c r="V3028" s="9">
        <v>0</v>
      </c>
      <c r="W3028" s="9" t="s">
        <v>20</v>
      </c>
      <c r="Y3028" s="9" t="s">
        <v>1651</v>
      </c>
      <c r="Z3028" s="9">
        <v>820</v>
      </c>
      <c r="AA3028" s="9">
        <v>1592</v>
      </c>
      <c r="AB3028" s="9" t="s">
        <v>20</v>
      </c>
      <c r="AC3028" s="9" t="s">
        <v>20</v>
      </c>
      <c r="AD3028" s="9" t="s">
        <v>20</v>
      </c>
      <c r="AE3028" s="9" t="s">
        <v>20</v>
      </c>
      <c r="AF3028" s="9" t="s">
        <v>20</v>
      </c>
      <c r="AG3028" s="9" t="s">
        <v>20</v>
      </c>
      <c r="AH3028" s="9">
        <v>0</v>
      </c>
      <c r="AI3028" s="9" t="s">
        <v>20</v>
      </c>
      <c r="AK3028" s="9">
        <v>1</v>
      </c>
      <c r="AL3028" s="9">
        <v>0</v>
      </c>
      <c r="AM3028" s="9">
        <v>3</v>
      </c>
      <c r="AN3028" s="9">
        <v>2</v>
      </c>
      <c r="AO3028" s="9">
        <v>0</v>
      </c>
      <c r="AQ3028" s="9">
        <v>1</v>
      </c>
      <c r="AR3028" s="9">
        <v>1</v>
      </c>
      <c r="AS3028" s="9">
        <v>1</v>
      </c>
      <c r="AT3028" s="9">
        <v>2</v>
      </c>
      <c r="AU3028" s="9">
        <v>0</v>
      </c>
      <c r="AV3028" s="9">
        <v>0</v>
      </c>
      <c r="AW3028" s="9"/>
      <c r="AX3028" s="9"/>
      <c r="BA3028" s="63" t="s">
        <v>2784</v>
      </c>
      <c r="BB3028" s="6" t="s">
        <v>1524</v>
      </c>
      <c r="BG3028" s="9"/>
      <c r="BI3028" t="s">
        <v>3146</v>
      </c>
    </row>
    <row r="3029" spans="1:61" x14ac:dyDescent="0.25">
      <c r="A3029" s="51" t="s">
        <v>820</v>
      </c>
      <c r="B3029" s="53" t="s">
        <v>839</v>
      </c>
      <c r="C3029" s="53" t="str">
        <f>VLOOKUP(Tabelle1[[#This Row],[bank_name]],list_all_banks!$B$1:$C$691,2,FALSE)</f>
        <v>GB00617987</v>
      </c>
      <c r="D3029" s="6" t="s">
        <v>840</v>
      </c>
      <c r="E3029" s="42" t="str">
        <f t="shared" si="48"/>
        <v>31.12.2013</v>
      </c>
      <c r="F3029" s="53">
        <v>2013</v>
      </c>
      <c r="G3029" s="9" t="s">
        <v>1382</v>
      </c>
      <c r="H3029" s="69" t="s">
        <v>20</v>
      </c>
      <c r="I3029" s="9">
        <v>2</v>
      </c>
      <c r="J3029" s="9">
        <v>3</v>
      </c>
      <c r="K3029" s="9" t="s">
        <v>1366</v>
      </c>
      <c r="L3029" s="9">
        <v>1</v>
      </c>
      <c r="M3029" s="9" t="s">
        <v>1800</v>
      </c>
      <c r="N3029" s="9" t="s">
        <v>19</v>
      </c>
      <c r="P3029" s="9">
        <v>1</v>
      </c>
      <c r="Q3029" s="9">
        <v>0</v>
      </c>
      <c r="R3029" s="9">
        <v>0</v>
      </c>
      <c r="S3029" s="9">
        <v>0</v>
      </c>
      <c r="U3029" s="9">
        <v>0</v>
      </c>
      <c r="V3029" s="9">
        <v>0</v>
      </c>
      <c r="W3029" s="9" t="s">
        <v>20</v>
      </c>
      <c r="Y3029" s="9" t="s">
        <v>1694</v>
      </c>
      <c r="Z3029" s="9">
        <v>953</v>
      </c>
      <c r="AA3029" s="9">
        <v>6333</v>
      </c>
      <c r="AB3029" s="9" t="s">
        <v>20</v>
      </c>
      <c r="AC3029" s="9" t="s">
        <v>20</v>
      </c>
      <c r="AD3029" s="9" t="s">
        <v>20</v>
      </c>
      <c r="AE3029" s="9" t="s">
        <v>20</v>
      </c>
      <c r="AF3029" s="9" t="s">
        <v>20</v>
      </c>
      <c r="AG3029" s="9" t="s">
        <v>20</v>
      </c>
      <c r="AH3029" s="9">
        <v>0</v>
      </c>
      <c r="AI3029" s="9" t="s">
        <v>20</v>
      </c>
      <c r="AK3029" s="9">
        <v>1</v>
      </c>
      <c r="AL3029" s="9">
        <v>0</v>
      </c>
      <c r="AM3029" s="9">
        <v>3</v>
      </c>
      <c r="AN3029" s="9">
        <v>2</v>
      </c>
      <c r="AO3029" s="9">
        <v>0</v>
      </c>
      <c r="AQ3029" s="9">
        <v>1</v>
      </c>
      <c r="AR3029" s="9">
        <v>1</v>
      </c>
      <c r="AS3029" s="9">
        <v>1</v>
      </c>
      <c r="AT3029" s="9">
        <v>2</v>
      </c>
      <c r="AU3029" s="9">
        <v>0</v>
      </c>
      <c r="AV3029" s="9">
        <v>0</v>
      </c>
      <c r="AW3029" s="9"/>
      <c r="AX3029" s="9"/>
      <c r="BA3029" s="63" t="s">
        <v>2784</v>
      </c>
      <c r="BB3029" s="6" t="s">
        <v>1524</v>
      </c>
      <c r="BG3029" s="9"/>
      <c r="BI3029" t="s">
        <v>3146</v>
      </c>
    </row>
    <row r="3030" spans="1:61" x14ac:dyDescent="0.25">
      <c r="A3030" s="51" t="s">
        <v>820</v>
      </c>
      <c r="B3030" s="53" t="s">
        <v>839</v>
      </c>
      <c r="C3030" s="53" t="str">
        <f>VLOOKUP(Tabelle1[[#This Row],[bank_name]],list_all_banks!$B$1:$C$691,2,FALSE)</f>
        <v>GB00617987</v>
      </c>
      <c r="D3030" s="6" t="s">
        <v>840</v>
      </c>
      <c r="E3030" s="42" t="str">
        <f t="shared" si="48"/>
        <v>31.12.2013</v>
      </c>
      <c r="F3030" s="53">
        <v>2013</v>
      </c>
      <c r="G3030" s="9" t="s">
        <v>1382</v>
      </c>
      <c r="H3030" s="69" t="s">
        <v>20</v>
      </c>
      <c r="I3030" s="9">
        <v>2</v>
      </c>
      <c r="J3030" s="9">
        <v>3</v>
      </c>
      <c r="K3030" s="9" t="s">
        <v>1366</v>
      </c>
      <c r="L3030" s="9">
        <v>1</v>
      </c>
      <c r="M3030" s="9" t="s">
        <v>1800</v>
      </c>
      <c r="N3030" s="9" t="s">
        <v>19</v>
      </c>
      <c r="P3030" s="9">
        <v>1</v>
      </c>
      <c r="Q3030" s="9">
        <v>0</v>
      </c>
      <c r="R3030" s="9">
        <v>0</v>
      </c>
      <c r="S3030" s="9">
        <v>0</v>
      </c>
      <c r="U3030" s="9">
        <v>0</v>
      </c>
      <c r="V3030" s="9">
        <v>0</v>
      </c>
      <c r="W3030" s="9" t="s">
        <v>20</v>
      </c>
      <c r="Y3030" s="9" t="s">
        <v>1657</v>
      </c>
      <c r="Z3030" s="9">
        <v>13203</v>
      </c>
      <c r="AA3030" s="9">
        <v>28061</v>
      </c>
      <c r="AB3030" s="9" t="s">
        <v>20</v>
      </c>
      <c r="AC3030" s="9" t="s">
        <v>20</v>
      </c>
      <c r="AD3030" s="9" t="s">
        <v>20</v>
      </c>
      <c r="AE3030" s="9" t="s">
        <v>20</v>
      </c>
      <c r="AF3030" s="9" t="s">
        <v>20</v>
      </c>
      <c r="AG3030" s="9" t="s">
        <v>20</v>
      </c>
      <c r="AH3030" s="9">
        <v>0</v>
      </c>
      <c r="AI3030" s="9" t="s">
        <v>20</v>
      </c>
      <c r="AK3030" s="9">
        <v>1</v>
      </c>
      <c r="AL3030" s="9">
        <v>0</v>
      </c>
      <c r="AM3030" s="9">
        <v>3</v>
      </c>
      <c r="AN3030" s="9">
        <v>2</v>
      </c>
      <c r="AO3030" s="9">
        <v>0</v>
      </c>
      <c r="AQ3030" s="9">
        <v>1</v>
      </c>
      <c r="AR3030" s="9">
        <v>1</v>
      </c>
      <c r="AS3030" s="9">
        <v>1</v>
      </c>
      <c r="AT3030" s="9">
        <v>2</v>
      </c>
      <c r="AU3030" s="9">
        <v>0</v>
      </c>
      <c r="AV3030" s="9">
        <v>0</v>
      </c>
      <c r="AW3030" s="9"/>
      <c r="AX3030" s="9"/>
      <c r="BA3030" s="63" t="s">
        <v>2784</v>
      </c>
      <c r="BB3030" s="6" t="s">
        <v>1524</v>
      </c>
      <c r="BC3030" s="9"/>
      <c r="BD3030" s="9"/>
      <c r="BE3030" s="9"/>
      <c r="BF3030" s="9"/>
      <c r="BG3030" s="9"/>
      <c r="BI3030" t="s">
        <v>3146</v>
      </c>
    </row>
    <row r="3031" spans="1:61" x14ac:dyDescent="0.25">
      <c r="A3031" s="51" t="s">
        <v>820</v>
      </c>
      <c r="B3031" s="53" t="s">
        <v>839</v>
      </c>
      <c r="C3031" s="53" t="str">
        <f>VLOOKUP(Tabelle1[[#This Row],[bank_name]],list_all_banks!$B$1:$C$691,2,FALSE)</f>
        <v>GB00617987</v>
      </c>
      <c r="D3031" s="6" t="s">
        <v>840</v>
      </c>
      <c r="E3031" s="42" t="str">
        <f t="shared" si="48"/>
        <v>31.12.2013</v>
      </c>
      <c r="F3031" s="53">
        <v>2013</v>
      </c>
      <c r="G3031" s="9" t="s">
        <v>1382</v>
      </c>
      <c r="H3031" s="69" t="s">
        <v>20</v>
      </c>
      <c r="I3031" s="9">
        <v>2</v>
      </c>
      <c r="J3031" s="9">
        <v>3</v>
      </c>
      <c r="K3031" s="9" t="s">
        <v>1366</v>
      </c>
      <c r="L3031" s="9">
        <v>1</v>
      </c>
      <c r="M3031" s="9" t="s">
        <v>1800</v>
      </c>
      <c r="N3031" s="9" t="s">
        <v>19</v>
      </c>
      <c r="P3031" s="9">
        <v>1</v>
      </c>
      <c r="Q3031" s="9">
        <v>0</v>
      </c>
      <c r="R3031" s="9">
        <v>0</v>
      </c>
      <c r="S3031" s="9">
        <v>0</v>
      </c>
      <c r="U3031" s="9">
        <v>0</v>
      </c>
      <c r="V3031" s="9">
        <v>0</v>
      </c>
      <c r="W3031" s="9" t="s">
        <v>20</v>
      </c>
      <c r="Y3031" s="9" t="s">
        <v>1633</v>
      </c>
      <c r="Z3031" s="9">
        <v>974</v>
      </c>
      <c r="AA3031" s="9">
        <v>1663</v>
      </c>
      <c r="AB3031" s="9" t="s">
        <v>20</v>
      </c>
      <c r="AC3031" s="9" t="s">
        <v>20</v>
      </c>
      <c r="AD3031" s="9" t="s">
        <v>20</v>
      </c>
      <c r="AE3031" s="9" t="s">
        <v>20</v>
      </c>
      <c r="AF3031" s="9" t="s">
        <v>20</v>
      </c>
      <c r="AG3031" s="9" t="s">
        <v>20</v>
      </c>
      <c r="AH3031" s="9">
        <v>0</v>
      </c>
      <c r="AI3031" s="9" t="s">
        <v>20</v>
      </c>
      <c r="AK3031" s="9">
        <v>1</v>
      </c>
      <c r="AL3031" s="9">
        <v>0</v>
      </c>
      <c r="AM3031" s="9">
        <v>3</v>
      </c>
      <c r="AN3031" s="9">
        <v>2</v>
      </c>
      <c r="AO3031" s="9">
        <v>0</v>
      </c>
      <c r="AQ3031" s="9">
        <v>1</v>
      </c>
      <c r="AR3031" s="9">
        <v>1</v>
      </c>
      <c r="AS3031" s="9">
        <v>1</v>
      </c>
      <c r="AT3031" s="9">
        <v>2</v>
      </c>
      <c r="AU3031" s="9">
        <v>0</v>
      </c>
      <c r="AV3031" s="9">
        <v>0</v>
      </c>
      <c r="AW3031" s="9"/>
      <c r="AX3031" s="9"/>
      <c r="BA3031" s="63" t="s">
        <v>2784</v>
      </c>
      <c r="BB3031" s="6" t="s">
        <v>1524</v>
      </c>
      <c r="BG3031" s="9"/>
      <c r="BI3031" t="s">
        <v>3146</v>
      </c>
    </row>
    <row r="3032" spans="1:61" x14ac:dyDescent="0.25">
      <c r="A3032" s="51" t="s">
        <v>820</v>
      </c>
      <c r="B3032" s="53" t="s">
        <v>839</v>
      </c>
      <c r="C3032" s="53" t="str">
        <f>VLOOKUP(Tabelle1[[#This Row],[bank_name]],list_all_banks!$B$1:$C$691,2,FALSE)</f>
        <v>GB00617987</v>
      </c>
      <c r="D3032" s="6" t="s">
        <v>840</v>
      </c>
      <c r="E3032" s="42" t="str">
        <f t="shared" si="48"/>
        <v>31.12.2013</v>
      </c>
      <c r="F3032" s="53">
        <v>2013</v>
      </c>
      <c r="G3032" s="9" t="s">
        <v>1382</v>
      </c>
      <c r="H3032" s="69" t="s">
        <v>20</v>
      </c>
      <c r="I3032" s="9">
        <v>2</v>
      </c>
      <c r="J3032" s="9">
        <v>3</v>
      </c>
      <c r="K3032" s="9" t="s">
        <v>1366</v>
      </c>
      <c r="L3032" s="9">
        <v>1</v>
      </c>
      <c r="M3032" s="9" t="s">
        <v>1800</v>
      </c>
      <c r="N3032" s="9" t="s">
        <v>19</v>
      </c>
      <c r="P3032" s="9">
        <v>1</v>
      </c>
      <c r="Q3032" s="9">
        <v>0</v>
      </c>
      <c r="R3032" s="9">
        <v>0</v>
      </c>
      <c r="S3032" s="9">
        <v>0</v>
      </c>
      <c r="U3032" s="9">
        <v>0</v>
      </c>
      <c r="V3032" s="9">
        <v>0</v>
      </c>
      <c r="W3032" s="9" t="s">
        <v>20</v>
      </c>
      <c r="Y3032" s="9" t="s">
        <v>1662</v>
      </c>
      <c r="Z3032" s="9">
        <v>1730</v>
      </c>
      <c r="AA3032" s="9">
        <v>30769</v>
      </c>
      <c r="AB3032" s="9" t="s">
        <v>20</v>
      </c>
      <c r="AC3032" s="9" t="s">
        <v>20</v>
      </c>
      <c r="AD3032" s="9" t="s">
        <v>20</v>
      </c>
      <c r="AE3032" s="9" t="s">
        <v>20</v>
      </c>
      <c r="AF3032" s="9" t="s">
        <v>20</v>
      </c>
      <c r="AG3032" s="9" t="s">
        <v>20</v>
      </c>
      <c r="AH3032" s="9">
        <v>0</v>
      </c>
      <c r="AI3032" s="9" t="s">
        <v>20</v>
      </c>
      <c r="AK3032" s="9">
        <v>1</v>
      </c>
      <c r="AL3032" s="9">
        <v>0</v>
      </c>
      <c r="AM3032" s="9">
        <v>3</v>
      </c>
      <c r="AN3032" s="9">
        <v>2</v>
      </c>
      <c r="AO3032" s="9">
        <v>0</v>
      </c>
      <c r="AQ3032" s="9">
        <v>1</v>
      </c>
      <c r="AR3032" s="9">
        <v>1</v>
      </c>
      <c r="AS3032" s="9">
        <v>1</v>
      </c>
      <c r="AT3032" s="9">
        <v>2</v>
      </c>
      <c r="AU3032" s="9">
        <v>0</v>
      </c>
      <c r="AV3032" s="9">
        <v>0</v>
      </c>
      <c r="AW3032" s="9"/>
      <c r="AX3032" s="9"/>
      <c r="BA3032" s="63" t="s">
        <v>2784</v>
      </c>
      <c r="BB3032" s="6" t="s">
        <v>1524</v>
      </c>
      <c r="BG3032" s="9"/>
      <c r="BI3032" t="s">
        <v>3146</v>
      </c>
    </row>
    <row r="3033" spans="1:61" x14ac:dyDescent="0.25">
      <c r="A3033" s="51" t="s">
        <v>820</v>
      </c>
      <c r="B3033" s="53" t="s">
        <v>839</v>
      </c>
      <c r="C3033" s="53" t="str">
        <f>VLOOKUP(Tabelle1[[#This Row],[bank_name]],list_all_banks!$B$1:$C$691,2,FALSE)</f>
        <v>GB00617987</v>
      </c>
      <c r="D3033" s="6" t="s">
        <v>840</v>
      </c>
      <c r="E3033" s="42" t="str">
        <f t="shared" si="48"/>
        <v>31.12.2013</v>
      </c>
      <c r="F3033" s="53">
        <v>2013</v>
      </c>
      <c r="G3033" s="9" t="s">
        <v>1382</v>
      </c>
      <c r="H3033" s="69" t="s">
        <v>20</v>
      </c>
      <c r="I3033" s="9">
        <v>2</v>
      </c>
      <c r="J3033" s="9">
        <v>3</v>
      </c>
      <c r="K3033" s="9" t="s">
        <v>1366</v>
      </c>
      <c r="L3033" s="9">
        <v>1</v>
      </c>
      <c r="M3033" s="9" t="s">
        <v>1800</v>
      </c>
      <c r="N3033" s="9" t="s">
        <v>19</v>
      </c>
      <c r="P3033" s="9">
        <v>1</v>
      </c>
      <c r="Q3033" s="9">
        <v>0</v>
      </c>
      <c r="R3033" s="9">
        <v>0</v>
      </c>
      <c r="S3033" s="9">
        <v>0</v>
      </c>
      <c r="U3033" s="9">
        <v>0</v>
      </c>
      <c r="V3033" s="9">
        <v>0</v>
      </c>
      <c r="W3033" s="9" t="s">
        <v>20</v>
      </c>
      <c r="Y3033" s="9" t="s">
        <v>1702</v>
      </c>
      <c r="Z3033" s="9">
        <v>634</v>
      </c>
      <c r="AA3033" s="9">
        <v>5381</v>
      </c>
      <c r="AB3033" s="9" t="s">
        <v>20</v>
      </c>
      <c r="AC3033" s="9" t="s">
        <v>20</v>
      </c>
      <c r="AD3033" s="9" t="s">
        <v>20</v>
      </c>
      <c r="AE3033" s="9" t="s">
        <v>20</v>
      </c>
      <c r="AF3033" s="9" t="s">
        <v>20</v>
      </c>
      <c r="AG3033" s="9" t="s">
        <v>20</v>
      </c>
      <c r="AH3033" s="9">
        <v>0</v>
      </c>
      <c r="AI3033" s="9" t="s">
        <v>20</v>
      </c>
      <c r="AK3033" s="9">
        <v>1</v>
      </c>
      <c r="AL3033" s="9">
        <v>0</v>
      </c>
      <c r="AM3033" s="9">
        <v>3</v>
      </c>
      <c r="AN3033" s="9">
        <v>2</v>
      </c>
      <c r="AO3033" s="9">
        <v>0</v>
      </c>
      <c r="AQ3033" s="9">
        <v>1</v>
      </c>
      <c r="AR3033" s="9">
        <v>1</v>
      </c>
      <c r="AS3033" s="9">
        <v>1</v>
      </c>
      <c r="AT3033" s="9">
        <v>2</v>
      </c>
      <c r="AU3033" s="9">
        <v>0</v>
      </c>
      <c r="AV3033" s="9">
        <v>0</v>
      </c>
      <c r="AW3033" s="9"/>
      <c r="AX3033" s="9"/>
      <c r="BA3033" s="63" t="s">
        <v>2784</v>
      </c>
      <c r="BB3033" s="6" t="s">
        <v>1524</v>
      </c>
      <c r="BG3033" s="9"/>
      <c r="BI3033" t="s">
        <v>3146</v>
      </c>
    </row>
    <row r="3034" spans="1:61" x14ac:dyDescent="0.25">
      <c r="A3034" s="51" t="s">
        <v>820</v>
      </c>
      <c r="B3034" s="53" t="s">
        <v>839</v>
      </c>
      <c r="C3034" s="53" t="str">
        <f>VLOOKUP(Tabelle1[[#This Row],[bank_name]],list_all_banks!$B$1:$C$691,2,FALSE)</f>
        <v>GB00617987</v>
      </c>
      <c r="D3034" s="6" t="s">
        <v>840</v>
      </c>
      <c r="E3034" s="42" t="str">
        <f t="shared" si="48"/>
        <v>31.12.2013</v>
      </c>
      <c r="F3034" s="53">
        <v>2013</v>
      </c>
      <c r="G3034" s="9" t="s">
        <v>1382</v>
      </c>
      <c r="H3034" s="69" t="s">
        <v>20</v>
      </c>
      <c r="I3034" s="9">
        <v>2</v>
      </c>
      <c r="J3034" s="9">
        <v>3</v>
      </c>
      <c r="K3034" s="9" t="s">
        <v>1366</v>
      </c>
      <c r="L3034" s="9">
        <v>1</v>
      </c>
      <c r="M3034" s="9" t="s">
        <v>1800</v>
      </c>
      <c r="N3034" s="9" t="s">
        <v>19</v>
      </c>
      <c r="P3034" s="9">
        <v>1</v>
      </c>
      <c r="Q3034" s="9">
        <v>0</v>
      </c>
      <c r="R3034" s="9">
        <v>0</v>
      </c>
      <c r="S3034" s="9">
        <v>0</v>
      </c>
      <c r="U3034" s="9">
        <v>0</v>
      </c>
      <c r="V3034" s="9">
        <v>0</v>
      </c>
      <c r="W3034" s="9" t="s">
        <v>20</v>
      </c>
      <c r="Y3034" s="9" t="s">
        <v>1660</v>
      </c>
      <c r="Z3034" s="9">
        <v>3545</v>
      </c>
      <c r="AA3034" s="9">
        <v>17979</v>
      </c>
      <c r="AB3034" s="9" t="s">
        <v>20</v>
      </c>
      <c r="AC3034" s="9" t="s">
        <v>20</v>
      </c>
      <c r="AD3034" s="9" t="s">
        <v>20</v>
      </c>
      <c r="AE3034" s="9" t="s">
        <v>20</v>
      </c>
      <c r="AF3034" s="9" t="s">
        <v>20</v>
      </c>
      <c r="AG3034" s="9" t="s">
        <v>20</v>
      </c>
      <c r="AH3034" s="9">
        <v>0</v>
      </c>
      <c r="AI3034" s="9" t="s">
        <v>20</v>
      </c>
      <c r="AK3034" s="9">
        <v>1</v>
      </c>
      <c r="AL3034" s="9">
        <v>0</v>
      </c>
      <c r="AM3034" s="9">
        <v>3</v>
      </c>
      <c r="AN3034" s="9">
        <v>2</v>
      </c>
      <c r="AO3034" s="9">
        <v>0</v>
      </c>
      <c r="AQ3034" s="9">
        <v>1</v>
      </c>
      <c r="AR3034" s="9">
        <v>1</v>
      </c>
      <c r="AS3034" s="9">
        <v>1</v>
      </c>
      <c r="AT3034" s="9">
        <v>2</v>
      </c>
      <c r="AU3034" s="9">
        <v>0</v>
      </c>
      <c r="AV3034" s="9">
        <v>0</v>
      </c>
      <c r="AW3034" s="9"/>
      <c r="AX3034" s="9"/>
      <c r="BA3034" s="63" t="s">
        <v>2784</v>
      </c>
      <c r="BB3034" s="6" t="s">
        <v>1524</v>
      </c>
      <c r="BG3034" s="9"/>
      <c r="BI3034" t="s">
        <v>3146</v>
      </c>
    </row>
    <row r="3035" spans="1:61" x14ac:dyDescent="0.25">
      <c r="A3035" s="51" t="s">
        <v>820</v>
      </c>
      <c r="B3035" s="53" t="s">
        <v>839</v>
      </c>
      <c r="C3035" s="53" t="str">
        <f>VLOOKUP(Tabelle1[[#This Row],[bank_name]],list_all_banks!$B$1:$C$691,2,FALSE)</f>
        <v>GB00617987</v>
      </c>
      <c r="D3035" s="6" t="s">
        <v>840</v>
      </c>
      <c r="E3035" s="42" t="str">
        <f t="shared" si="48"/>
        <v>31.12.2013</v>
      </c>
      <c r="F3035" s="53">
        <v>2013</v>
      </c>
      <c r="G3035" s="9" t="s">
        <v>1382</v>
      </c>
      <c r="H3035" s="69" t="s">
        <v>20</v>
      </c>
      <c r="I3035" s="9">
        <v>2</v>
      </c>
      <c r="J3035" s="9">
        <v>3</v>
      </c>
      <c r="K3035" s="9" t="s">
        <v>1366</v>
      </c>
      <c r="L3035" s="9">
        <v>1</v>
      </c>
      <c r="M3035" s="9" t="s">
        <v>1800</v>
      </c>
      <c r="N3035" s="9" t="s">
        <v>19</v>
      </c>
      <c r="P3035" s="9">
        <v>1</v>
      </c>
      <c r="Q3035" s="9">
        <v>0</v>
      </c>
      <c r="R3035" s="9">
        <v>0</v>
      </c>
      <c r="S3035" s="9">
        <v>0</v>
      </c>
      <c r="U3035" s="9">
        <v>0</v>
      </c>
      <c r="V3035" s="9">
        <v>0</v>
      </c>
      <c r="W3035" s="9" t="s">
        <v>20</v>
      </c>
      <c r="Y3035" s="9" t="s">
        <v>1703</v>
      </c>
      <c r="Z3035" s="9">
        <v>1109</v>
      </c>
      <c r="AA3035" s="9">
        <v>9035</v>
      </c>
      <c r="AB3035" s="9" t="s">
        <v>20</v>
      </c>
      <c r="AC3035" s="9" t="s">
        <v>20</v>
      </c>
      <c r="AD3035" s="9" t="s">
        <v>20</v>
      </c>
      <c r="AE3035" s="9" t="s">
        <v>20</v>
      </c>
      <c r="AF3035" s="9" t="s">
        <v>20</v>
      </c>
      <c r="AG3035" s="9" t="s">
        <v>20</v>
      </c>
      <c r="AH3035" s="9">
        <v>0</v>
      </c>
      <c r="AI3035" s="9" t="s">
        <v>20</v>
      </c>
      <c r="AK3035" s="9">
        <v>1</v>
      </c>
      <c r="AL3035" s="9">
        <v>0</v>
      </c>
      <c r="AM3035" s="9">
        <v>3</v>
      </c>
      <c r="AN3035" s="9">
        <v>2</v>
      </c>
      <c r="AO3035" s="9">
        <v>0</v>
      </c>
      <c r="AQ3035" s="9">
        <v>1</v>
      </c>
      <c r="AR3035" s="9">
        <v>1</v>
      </c>
      <c r="AS3035" s="9">
        <v>1</v>
      </c>
      <c r="AT3035" s="9">
        <v>2</v>
      </c>
      <c r="AU3035" s="9">
        <v>0</v>
      </c>
      <c r="AV3035" s="9">
        <v>0</v>
      </c>
      <c r="AW3035" s="9"/>
      <c r="AX3035" s="9"/>
      <c r="BA3035" s="63" t="s">
        <v>2784</v>
      </c>
      <c r="BB3035" s="6" t="s">
        <v>1524</v>
      </c>
      <c r="BG3035" s="9"/>
      <c r="BI3035" t="s">
        <v>3146</v>
      </c>
    </row>
    <row r="3036" spans="1:61" x14ac:dyDescent="0.25">
      <c r="A3036" s="51" t="s">
        <v>820</v>
      </c>
      <c r="B3036" s="53" t="s">
        <v>839</v>
      </c>
      <c r="C3036" s="53" t="str">
        <f>VLOOKUP(Tabelle1[[#This Row],[bank_name]],list_all_banks!$B$1:$C$691,2,FALSE)</f>
        <v>GB00617987</v>
      </c>
      <c r="D3036" s="6" t="s">
        <v>840</v>
      </c>
      <c r="E3036" s="42" t="str">
        <f t="shared" si="48"/>
        <v>31.12.2013</v>
      </c>
      <c r="F3036" s="53">
        <v>2013</v>
      </c>
      <c r="G3036" s="9" t="s">
        <v>1382</v>
      </c>
      <c r="H3036" s="69" t="s">
        <v>20</v>
      </c>
      <c r="I3036" s="9">
        <v>2</v>
      </c>
      <c r="J3036" s="9">
        <v>3</v>
      </c>
      <c r="K3036" s="9" t="s">
        <v>1366</v>
      </c>
      <c r="L3036" s="9">
        <v>1</v>
      </c>
      <c r="M3036" s="9" t="s">
        <v>1800</v>
      </c>
      <c r="N3036" s="9" t="s">
        <v>19</v>
      </c>
      <c r="P3036" s="9">
        <v>1</v>
      </c>
      <c r="Q3036" s="9">
        <v>0</v>
      </c>
      <c r="R3036" s="9">
        <v>0</v>
      </c>
      <c r="S3036" s="9">
        <v>0</v>
      </c>
      <c r="U3036" s="9">
        <v>0</v>
      </c>
      <c r="V3036" s="9">
        <v>0</v>
      </c>
      <c r="W3036" s="9" t="s">
        <v>20</v>
      </c>
      <c r="Y3036" s="9" t="s">
        <v>1659</v>
      </c>
      <c r="Z3036" s="9">
        <v>1323</v>
      </c>
      <c r="AA3036" s="9">
        <v>3061</v>
      </c>
      <c r="AB3036" s="9" t="s">
        <v>20</v>
      </c>
      <c r="AC3036" s="9" t="s">
        <v>20</v>
      </c>
      <c r="AD3036" s="9" t="s">
        <v>20</v>
      </c>
      <c r="AE3036" s="9" t="s">
        <v>20</v>
      </c>
      <c r="AF3036" s="9" t="s">
        <v>20</v>
      </c>
      <c r="AG3036" s="9" t="s">
        <v>20</v>
      </c>
      <c r="AH3036" s="9">
        <v>0</v>
      </c>
      <c r="AI3036" s="9" t="s">
        <v>20</v>
      </c>
      <c r="AK3036" s="9">
        <v>1</v>
      </c>
      <c r="AL3036" s="9">
        <v>0</v>
      </c>
      <c r="AM3036" s="9">
        <v>3</v>
      </c>
      <c r="AN3036" s="9">
        <v>2</v>
      </c>
      <c r="AO3036" s="9">
        <v>0</v>
      </c>
      <c r="AQ3036" s="9">
        <v>1</v>
      </c>
      <c r="AR3036" s="9">
        <v>1</v>
      </c>
      <c r="AS3036" s="9">
        <v>1</v>
      </c>
      <c r="AT3036" s="9">
        <v>2</v>
      </c>
      <c r="AU3036" s="9">
        <v>0</v>
      </c>
      <c r="AV3036" s="9">
        <v>0</v>
      </c>
      <c r="AW3036" s="9"/>
      <c r="AX3036" s="9"/>
      <c r="BA3036" s="63" t="s">
        <v>2784</v>
      </c>
      <c r="BB3036" s="6" t="s">
        <v>1524</v>
      </c>
      <c r="BC3036" s="9"/>
      <c r="BD3036" s="9"/>
      <c r="BE3036" s="9"/>
      <c r="BF3036" s="9"/>
      <c r="BG3036" s="9"/>
      <c r="BI3036" t="s">
        <v>3146</v>
      </c>
    </row>
    <row r="3037" spans="1:61" x14ac:dyDescent="0.25">
      <c r="A3037" s="51" t="s">
        <v>820</v>
      </c>
      <c r="B3037" s="53" t="s">
        <v>839</v>
      </c>
      <c r="C3037" s="53" t="str">
        <f>VLOOKUP(Tabelle1[[#This Row],[bank_name]],list_all_banks!$B$1:$C$691,2,FALSE)</f>
        <v>GB00617987</v>
      </c>
      <c r="D3037" s="6" t="s">
        <v>840</v>
      </c>
      <c r="E3037" s="42" t="str">
        <f t="shared" si="48"/>
        <v>31.12.2013</v>
      </c>
      <c r="F3037" s="53">
        <v>2013</v>
      </c>
      <c r="G3037" s="9" t="s">
        <v>1382</v>
      </c>
      <c r="H3037" s="69" t="s">
        <v>20</v>
      </c>
      <c r="I3037" s="9">
        <v>2</v>
      </c>
      <c r="J3037" s="9">
        <v>3</v>
      </c>
      <c r="K3037" s="9" t="s">
        <v>1366</v>
      </c>
      <c r="L3037" s="9">
        <v>1</v>
      </c>
      <c r="M3037" s="9" t="s">
        <v>1800</v>
      </c>
      <c r="N3037" s="9" t="s">
        <v>19</v>
      </c>
      <c r="P3037" s="9">
        <v>1</v>
      </c>
      <c r="Q3037" s="9">
        <v>0</v>
      </c>
      <c r="R3037" s="9">
        <v>0</v>
      </c>
      <c r="S3037" s="9">
        <v>0</v>
      </c>
      <c r="U3037" s="9">
        <v>0</v>
      </c>
      <c r="V3037" s="9">
        <v>0</v>
      </c>
      <c r="W3037" s="9" t="s">
        <v>20</v>
      </c>
      <c r="Y3037" s="9" t="s">
        <v>1698</v>
      </c>
      <c r="Z3037" s="9">
        <v>476</v>
      </c>
      <c r="AA3037" s="9">
        <v>2420</v>
      </c>
      <c r="AB3037" s="9" t="s">
        <v>20</v>
      </c>
      <c r="AC3037" s="9" t="s">
        <v>20</v>
      </c>
      <c r="AD3037" s="9" t="s">
        <v>20</v>
      </c>
      <c r="AE3037" s="9" t="s">
        <v>20</v>
      </c>
      <c r="AF3037" s="9" t="s">
        <v>20</v>
      </c>
      <c r="AG3037" s="9" t="s">
        <v>20</v>
      </c>
      <c r="AH3037" s="9">
        <v>0</v>
      </c>
      <c r="AI3037" s="9" t="s">
        <v>20</v>
      </c>
      <c r="AK3037" s="9">
        <v>1</v>
      </c>
      <c r="AL3037" s="9">
        <v>0</v>
      </c>
      <c r="AM3037" s="9">
        <v>3</v>
      </c>
      <c r="AN3037" s="9">
        <v>2</v>
      </c>
      <c r="AO3037" s="9">
        <v>0</v>
      </c>
      <c r="AQ3037" s="9">
        <v>1</v>
      </c>
      <c r="AR3037" s="9">
        <v>1</v>
      </c>
      <c r="AS3037" s="9">
        <v>1</v>
      </c>
      <c r="AT3037" s="9">
        <v>2</v>
      </c>
      <c r="AU3037" s="9">
        <v>0</v>
      </c>
      <c r="AV3037" s="9">
        <v>0</v>
      </c>
      <c r="AW3037" s="9"/>
      <c r="AX3037" s="9"/>
      <c r="BA3037" s="63" t="s">
        <v>2784</v>
      </c>
      <c r="BB3037" s="6" t="s">
        <v>1524</v>
      </c>
      <c r="BG3037" s="9"/>
      <c r="BI3037" t="s">
        <v>3146</v>
      </c>
    </row>
    <row r="3038" spans="1:61" x14ac:dyDescent="0.25">
      <c r="A3038" s="51" t="s">
        <v>820</v>
      </c>
      <c r="B3038" s="53" t="s">
        <v>839</v>
      </c>
      <c r="C3038" s="53" t="str">
        <f>VLOOKUP(Tabelle1[[#This Row],[bank_name]],list_all_banks!$B$1:$C$691,2,FALSE)</f>
        <v>GB00617987</v>
      </c>
      <c r="D3038" s="6" t="s">
        <v>840</v>
      </c>
      <c r="E3038" s="42" t="str">
        <f t="shared" si="48"/>
        <v>31.12.2013</v>
      </c>
      <c r="F3038" s="53">
        <v>2013</v>
      </c>
      <c r="G3038" s="9" t="s">
        <v>1382</v>
      </c>
      <c r="H3038" s="69" t="s">
        <v>20</v>
      </c>
      <c r="I3038" s="9">
        <v>2</v>
      </c>
      <c r="J3038" s="9">
        <v>3</v>
      </c>
      <c r="K3038" s="9" t="s">
        <v>1366</v>
      </c>
      <c r="L3038" s="9">
        <v>1</v>
      </c>
      <c r="M3038" s="9" t="s">
        <v>1800</v>
      </c>
      <c r="N3038" s="9" t="s">
        <v>19</v>
      </c>
      <c r="P3038" s="9">
        <v>1</v>
      </c>
      <c r="Q3038" s="9">
        <v>0</v>
      </c>
      <c r="R3038" s="9">
        <v>0</v>
      </c>
      <c r="S3038" s="9">
        <v>0</v>
      </c>
      <c r="U3038" s="9">
        <v>0</v>
      </c>
      <c r="V3038" s="9">
        <v>0</v>
      </c>
      <c r="W3038" s="9" t="s">
        <v>20</v>
      </c>
      <c r="Y3038" s="9" t="s">
        <v>1734</v>
      </c>
      <c r="Z3038" s="9">
        <v>297</v>
      </c>
      <c r="AA3038" s="9">
        <v>1379</v>
      </c>
      <c r="AB3038" s="9" t="s">
        <v>20</v>
      </c>
      <c r="AC3038" s="9" t="s">
        <v>20</v>
      </c>
      <c r="AD3038" s="9" t="s">
        <v>20</v>
      </c>
      <c r="AE3038" s="9" t="s">
        <v>20</v>
      </c>
      <c r="AF3038" s="9" t="s">
        <v>20</v>
      </c>
      <c r="AG3038" s="9" t="s">
        <v>20</v>
      </c>
      <c r="AH3038" s="9">
        <v>0</v>
      </c>
      <c r="AI3038" s="9" t="s">
        <v>20</v>
      </c>
      <c r="AK3038" s="9">
        <v>1</v>
      </c>
      <c r="AL3038" s="9">
        <v>0</v>
      </c>
      <c r="AM3038" s="9">
        <v>3</v>
      </c>
      <c r="AN3038" s="9">
        <v>2</v>
      </c>
      <c r="AO3038" s="9">
        <v>0</v>
      </c>
      <c r="AQ3038" s="9">
        <v>1</v>
      </c>
      <c r="AR3038" s="9">
        <v>1</v>
      </c>
      <c r="AS3038" s="9">
        <v>1</v>
      </c>
      <c r="AT3038" s="9">
        <v>2</v>
      </c>
      <c r="AU3038" s="9">
        <v>0</v>
      </c>
      <c r="AV3038" s="9">
        <v>0</v>
      </c>
      <c r="AW3038" s="9"/>
      <c r="AX3038" s="9"/>
      <c r="BA3038" s="63" t="s">
        <v>2784</v>
      </c>
      <c r="BB3038" s="6" t="s">
        <v>1524</v>
      </c>
      <c r="BG3038" s="9"/>
      <c r="BI3038" t="s">
        <v>3146</v>
      </c>
    </row>
    <row r="3039" spans="1:61" x14ac:dyDescent="0.25">
      <c r="A3039" s="51" t="s">
        <v>820</v>
      </c>
      <c r="B3039" s="53" t="s">
        <v>839</v>
      </c>
      <c r="C3039" s="53" t="str">
        <f>VLOOKUP(Tabelle1[[#This Row],[bank_name]],list_all_banks!$B$1:$C$691,2,FALSE)</f>
        <v>GB00617987</v>
      </c>
      <c r="D3039" s="6" t="s">
        <v>840</v>
      </c>
      <c r="E3039" s="42" t="str">
        <f t="shared" si="48"/>
        <v>31.12.2013</v>
      </c>
      <c r="F3039" s="53">
        <v>2013</v>
      </c>
      <c r="G3039" s="9" t="s">
        <v>1382</v>
      </c>
      <c r="H3039" s="69" t="s">
        <v>20</v>
      </c>
      <c r="I3039" s="9">
        <v>2</v>
      </c>
      <c r="J3039" s="9">
        <v>3</v>
      </c>
      <c r="K3039" s="9" t="s">
        <v>1366</v>
      </c>
      <c r="L3039" s="9">
        <v>1</v>
      </c>
      <c r="M3039" s="9" t="s">
        <v>1800</v>
      </c>
      <c r="N3039" s="9" t="s">
        <v>19</v>
      </c>
      <c r="P3039" s="9">
        <v>1</v>
      </c>
      <c r="Q3039" s="9">
        <v>0</v>
      </c>
      <c r="R3039" s="9">
        <v>0</v>
      </c>
      <c r="S3039" s="9">
        <v>0</v>
      </c>
      <c r="U3039" s="9">
        <v>0</v>
      </c>
      <c r="V3039" s="9">
        <v>0</v>
      </c>
      <c r="W3039" s="9" t="s">
        <v>20</v>
      </c>
      <c r="Y3039" s="9" t="s">
        <v>1786</v>
      </c>
      <c r="Z3039" s="9">
        <v>466</v>
      </c>
      <c r="AA3039" s="9">
        <v>2980</v>
      </c>
      <c r="AB3039" s="9" t="s">
        <v>20</v>
      </c>
      <c r="AC3039" s="9" t="s">
        <v>20</v>
      </c>
      <c r="AD3039" s="9" t="s">
        <v>20</v>
      </c>
      <c r="AE3039" s="9" t="s">
        <v>20</v>
      </c>
      <c r="AF3039" s="9" t="s">
        <v>20</v>
      </c>
      <c r="AG3039" s="9" t="s">
        <v>20</v>
      </c>
      <c r="AH3039" s="9">
        <v>0</v>
      </c>
      <c r="AI3039" s="9" t="s">
        <v>20</v>
      </c>
      <c r="AK3039" s="9">
        <v>1</v>
      </c>
      <c r="AL3039" s="9">
        <v>0</v>
      </c>
      <c r="AM3039" s="9">
        <v>3</v>
      </c>
      <c r="AN3039" s="9">
        <v>2</v>
      </c>
      <c r="AO3039" s="9">
        <v>0</v>
      </c>
      <c r="AQ3039" s="9">
        <v>1</v>
      </c>
      <c r="AR3039" s="9">
        <v>1</v>
      </c>
      <c r="AS3039" s="9">
        <v>1</v>
      </c>
      <c r="AT3039" s="9">
        <v>2</v>
      </c>
      <c r="AU3039" s="9">
        <v>0</v>
      </c>
      <c r="AV3039" s="9">
        <v>0</v>
      </c>
      <c r="AW3039" s="9"/>
      <c r="AX3039" s="9"/>
      <c r="BA3039" s="63" t="s">
        <v>2784</v>
      </c>
      <c r="BB3039" s="6" t="s">
        <v>1524</v>
      </c>
      <c r="BG3039" s="9"/>
      <c r="BI3039" t="s">
        <v>3146</v>
      </c>
    </row>
    <row r="3040" spans="1:61" x14ac:dyDescent="0.25">
      <c r="A3040" s="51" t="s">
        <v>820</v>
      </c>
      <c r="B3040" s="53" t="s">
        <v>839</v>
      </c>
      <c r="C3040" s="53" t="str">
        <f>VLOOKUP(Tabelle1[[#This Row],[bank_name]],list_all_banks!$B$1:$C$691,2,FALSE)</f>
        <v>GB00617987</v>
      </c>
      <c r="D3040" s="6" t="s">
        <v>840</v>
      </c>
      <c r="E3040" s="42" t="str">
        <f t="shared" si="48"/>
        <v>31.12.2013</v>
      </c>
      <c r="F3040" s="53">
        <v>2013</v>
      </c>
      <c r="G3040" s="9" t="s">
        <v>1382</v>
      </c>
      <c r="H3040" s="69" t="s">
        <v>20</v>
      </c>
      <c r="I3040" s="9">
        <v>2</v>
      </c>
      <c r="J3040" s="9">
        <v>3</v>
      </c>
      <c r="K3040" s="9" t="s">
        <v>1366</v>
      </c>
      <c r="L3040" s="9">
        <v>1</v>
      </c>
      <c r="M3040" s="9" t="s">
        <v>1800</v>
      </c>
      <c r="N3040" s="9" t="s">
        <v>19</v>
      </c>
      <c r="P3040" s="9">
        <v>1</v>
      </c>
      <c r="Q3040" s="9">
        <v>0</v>
      </c>
      <c r="R3040" s="9">
        <v>0</v>
      </c>
      <c r="S3040" s="9">
        <v>0</v>
      </c>
      <c r="U3040" s="9">
        <v>0</v>
      </c>
      <c r="V3040" s="9">
        <v>0</v>
      </c>
      <c r="W3040" s="9" t="s">
        <v>20</v>
      </c>
      <c r="Y3040" s="9" t="s">
        <v>1628</v>
      </c>
      <c r="Z3040" s="9">
        <v>1398</v>
      </c>
      <c r="AA3040" s="9">
        <v>2871</v>
      </c>
      <c r="AB3040" s="9" t="s">
        <v>20</v>
      </c>
      <c r="AC3040" s="9" t="s">
        <v>20</v>
      </c>
      <c r="AD3040" s="9" t="s">
        <v>20</v>
      </c>
      <c r="AE3040" s="9" t="s">
        <v>20</v>
      </c>
      <c r="AF3040" s="9" t="s">
        <v>20</v>
      </c>
      <c r="AG3040" s="9" t="s">
        <v>20</v>
      </c>
      <c r="AH3040" s="9">
        <v>0</v>
      </c>
      <c r="AI3040" s="9" t="s">
        <v>20</v>
      </c>
      <c r="AK3040" s="9">
        <v>1</v>
      </c>
      <c r="AL3040" s="9">
        <v>0</v>
      </c>
      <c r="AM3040" s="9">
        <v>3</v>
      </c>
      <c r="AN3040" s="9">
        <v>2</v>
      </c>
      <c r="AO3040" s="9">
        <v>0</v>
      </c>
      <c r="AQ3040" s="9">
        <v>1</v>
      </c>
      <c r="AR3040" s="9">
        <v>1</v>
      </c>
      <c r="AS3040" s="9">
        <v>1</v>
      </c>
      <c r="AT3040" s="9">
        <v>2</v>
      </c>
      <c r="AU3040" s="9">
        <v>0</v>
      </c>
      <c r="AV3040" s="9">
        <v>0</v>
      </c>
      <c r="AW3040" s="9"/>
      <c r="AX3040" s="9"/>
      <c r="BA3040" s="63" t="s">
        <v>2784</v>
      </c>
      <c r="BB3040" s="6" t="s">
        <v>1524</v>
      </c>
      <c r="BG3040" s="9"/>
      <c r="BI3040" t="s">
        <v>3146</v>
      </c>
    </row>
    <row r="3041" spans="1:61" x14ac:dyDescent="0.25">
      <c r="A3041" s="51" t="s">
        <v>820</v>
      </c>
      <c r="B3041" s="53" t="s">
        <v>839</v>
      </c>
      <c r="C3041" s="53" t="str">
        <f>VLOOKUP(Tabelle1[[#This Row],[bank_name]],list_all_banks!$B$1:$C$691,2,FALSE)</f>
        <v>GB00617987</v>
      </c>
      <c r="D3041" s="6" t="s">
        <v>840</v>
      </c>
      <c r="E3041" s="42" t="str">
        <f t="shared" si="48"/>
        <v>31.12.2013</v>
      </c>
      <c r="F3041" s="53">
        <v>2013</v>
      </c>
      <c r="G3041" s="9" t="s">
        <v>1382</v>
      </c>
      <c r="H3041" s="69" t="s">
        <v>20</v>
      </c>
      <c r="I3041" s="9">
        <v>2</v>
      </c>
      <c r="J3041" s="9">
        <v>3</v>
      </c>
      <c r="K3041" s="9" t="s">
        <v>1366</v>
      </c>
      <c r="L3041" s="9">
        <v>1</v>
      </c>
      <c r="M3041" s="9" t="s">
        <v>1800</v>
      </c>
      <c r="N3041" s="9" t="s">
        <v>19</v>
      </c>
      <c r="P3041" s="9">
        <v>1</v>
      </c>
      <c r="Q3041" s="9">
        <v>0</v>
      </c>
      <c r="R3041" s="9">
        <v>0</v>
      </c>
      <c r="S3041" s="9">
        <v>0</v>
      </c>
      <c r="U3041" s="9">
        <v>0</v>
      </c>
      <c r="V3041" s="9">
        <v>0</v>
      </c>
      <c r="W3041" s="9" t="s">
        <v>20</v>
      </c>
      <c r="Y3041" s="9" t="s">
        <v>1678</v>
      </c>
      <c r="Z3041" s="9">
        <v>2107</v>
      </c>
      <c r="AA3041" s="9">
        <v>5843</v>
      </c>
      <c r="AB3041" s="9" t="s">
        <v>20</v>
      </c>
      <c r="AC3041" s="9" t="s">
        <v>20</v>
      </c>
      <c r="AD3041" s="9" t="s">
        <v>20</v>
      </c>
      <c r="AE3041" s="9" t="s">
        <v>20</v>
      </c>
      <c r="AF3041" s="9" t="s">
        <v>20</v>
      </c>
      <c r="AG3041" s="9" t="s">
        <v>20</v>
      </c>
      <c r="AH3041" s="9">
        <v>0</v>
      </c>
      <c r="AI3041" s="9" t="s">
        <v>20</v>
      </c>
      <c r="AK3041" s="9">
        <v>1</v>
      </c>
      <c r="AL3041" s="9">
        <v>0</v>
      </c>
      <c r="AM3041" s="9">
        <v>3</v>
      </c>
      <c r="AN3041" s="9">
        <v>2</v>
      </c>
      <c r="AO3041" s="9">
        <v>0</v>
      </c>
      <c r="AQ3041" s="9">
        <v>1</v>
      </c>
      <c r="AR3041" s="9">
        <v>1</v>
      </c>
      <c r="AS3041" s="9">
        <v>1</v>
      </c>
      <c r="AT3041" s="9">
        <v>2</v>
      </c>
      <c r="AU3041" s="9">
        <v>0</v>
      </c>
      <c r="AV3041" s="9">
        <v>0</v>
      </c>
      <c r="AW3041" s="9"/>
      <c r="AX3041" s="9"/>
      <c r="BA3041" s="63" t="s">
        <v>2784</v>
      </c>
      <c r="BB3041" s="6" t="s">
        <v>1524</v>
      </c>
      <c r="BC3041" s="9"/>
      <c r="BD3041" s="9"/>
      <c r="BE3041" s="9"/>
      <c r="BF3041" s="9"/>
      <c r="BG3041" s="9"/>
      <c r="BI3041" t="s">
        <v>3146</v>
      </c>
    </row>
    <row r="3042" spans="1:61" x14ac:dyDescent="0.25">
      <c r="A3042" s="51" t="s">
        <v>820</v>
      </c>
      <c r="B3042" s="53" t="s">
        <v>839</v>
      </c>
      <c r="C3042" s="53" t="str">
        <f>VLOOKUP(Tabelle1[[#This Row],[bank_name]],list_all_banks!$B$1:$C$691,2,FALSE)</f>
        <v>GB00617987</v>
      </c>
      <c r="D3042" s="6" t="s">
        <v>840</v>
      </c>
      <c r="E3042" s="42" t="str">
        <f t="shared" si="48"/>
        <v>31.12.2013</v>
      </c>
      <c r="F3042" s="53">
        <v>2013</v>
      </c>
      <c r="G3042" s="9" t="s">
        <v>1382</v>
      </c>
      <c r="H3042" s="69" t="s">
        <v>20</v>
      </c>
      <c r="I3042" s="9">
        <v>2</v>
      </c>
      <c r="J3042" s="9">
        <v>3</v>
      </c>
      <c r="K3042" s="9" t="s">
        <v>1366</v>
      </c>
      <c r="L3042" s="9">
        <v>1</v>
      </c>
      <c r="M3042" s="9" t="s">
        <v>1800</v>
      </c>
      <c r="N3042" s="9" t="s">
        <v>19</v>
      </c>
      <c r="P3042" s="9">
        <v>1</v>
      </c>
      <c r="Q3042" s="9">
        <v>0</v>
      </c>
      <c r="R3042" s="9">
        <v>0</v>
      </c>
      <c r="S3042" s="9">
        <v>0</v>
      </c>
      <c r="U3042" s="9">
        <v>0</v>
      </c>
      <c r="V3042" s="9">
        <v>0</v>
      </c>
      <c r="W3042" s="9" t="s">
        <v>20</v>
      </c>
      <c r="Y3042" s="9" t="s">
        <v>1632</v>
      </c>
      <c r="Z3042" s="9">
        <v>1065</v>
      </c>
      <c r="AA3042" s="9">
        <v>4241</v>
      </c>
      <c r="AB3042" s="9" t="s">
        <v>20</v>
      </c>
      <c r="AC3042" s="9" t="s">
        <v>20</v>
      </c>
      <c r="AD3042" s="9" t="s">
        <v>20</v>
      </c>
      <c r="AE3042" s="9" t="s">
        <v>20</v>
      </c>
      <c r="AF3042" s="9" t="s">
        <v>20</v>
      </c>
      <c r="AG3042" s="9" t="s">
        <v>20</v>
      </c>
      <c r="AH3042" s="9">
        <v>0</v>
      </c>
      <c r="AI3042" s="9" t="s">
        <v>20</v>
      </c>
      <c r="AK3042" s="9">
        <v>1</v>
      </c>
      <c r="AL3042" s="9">
        <v>0</v>
      </c>
      <c r="AM3042" s="9">
        <v>3</v>
      </c>
      <c r="AN3042" s="9">
        <v>2</v>
      </c>
      <c r="AO3042" s="9">
        <v>0</v>
      </c>
      <c r="AQ3042" s="9">
        <v>1</v>
      </c>
      <c r="AR3042" s="9">
        <v>1</v>
      </c>
      <c r="AS3042" s="9">
        <v>1</v>
      </c>
      <c r="AT3042" s="9">
        <v>2</v>
      </c>
      <c r="AU3042" s="9">
        <v>0</v>
      </c>
      <c r="AV3042" s="9">
        <v>0</v>
      </c>
      <c r="AW3042" s="9"/>
      <c r="AX3042" s="9"/>
      <c r="BA3042" s="63" t="s">
        <v>2784</v>
      </c>
      <c r="BB3042" s="6" t="s">
        <v>1524</v>
      </c>
      <c r="BG3042" s="9"/>
      <c r="BI3042" t="s">
        <v>3146</v>
      </c>
    </row>
    <row r="3043" spans="1:61" x14ac:dyDescent="0.25">
      <c r="A3043" s="51" t="s">
        <v>820</v>
      </c>
      <c r="B3043" s="53" t="s">
        <v>839</v>
      </c>
      <c r="C3043" s="53" t="str">
        <f>VLOOKUP(Tabelle1[[#This Row],[bank_name]],list_all_banks!$B$1:$C$691,2,FALSE)</f>
        <v>GB00617987</v>
      </c>
      <c r="D3043" s="6" t="s">
        <v>840</v>
      </c>
      <c r="E3043" s="42" t="str">
        <f t="shared" si="48"/>
        <v>31.12.2013</v>
      </c>
      <c r="F3043" s="53">
        <v>2013</v>
      </c>
      <c r="G3043" s="9" t="s">
        <v>1382</v>
      </c>
      <c r="H3043" s="69" t="s">
        <v>20</v>
      </c>
      <c r="I3043" s="9">
        <v>2</v>
      </c>
      <c r="J3043" s="9">
        <v>3</v>
      </c>
      <c r="K3043" s="9" t="s">
        <v>1366</v>
      </c>
      <c r="L3043" s="9">
        <v>1</v>
      </c>
      <c r="M3043" s="9" t="s">
        <v>1800</v>
      </c>
      <c r="N3043" s="9" t="s">
        <v>19</v>
      </c>
      <c r="P3043" s="9">
        <v>1</v>
      </c>
      <c r="Q3043" s="9">
        <v>0</v>
      </c>
      <c r="R3043" s="9">
        <v>0</v>
      </c>
      <c r="S3043" s="9">
        <v>0</v>
      </c>
      <c r="U3043" s="9">
        <v>0</v>
      </c>
      <c r="V3043" s="9">
        <v>0</v>
      </c>
      <c r="W3043" s="9" t="s">
        <v>20</v>
      </c>
      <c r="Y3043" s="9" t="s">
        <v>1677</v>
      </c>
      <c r="Z3043" s="9">
        <v>5384</v>
      </c>
      <c r="AA3043" s="9">
        <v>20212</v>
      </c>
      <c r="AB3043" s="9" t="s">
        <v>20</v>
      </c>
      <c r="AC3043" s="9" t="s">
        <v>20</v>
      </c>
      <c r="AD3043" s="9" t="s">
        <v>20</v>
      </c>
      <c r="AE3043" s="9" t="s">
        <v>20</v>
      </c>
      <c r="AF3043" s="9" t="s">
        <v>20</v>
      </c>
      <c r="AG3043" s="9" t="s">
        <v>20</v>
      </c>
      <c r="AH3043" s="9">
        <v>0</v>
      </c>
      <c r="AI3043" s="9" t="s">
        <v>20</v>
      </c>
      <c r="AK3043" s="9">
        <v>1</v>
      </c>
      <c r="AL3043" s="9">
        <v>0</v>
      </c>
      <c r="AM3043" s="9">
        <v>3</v>
      </c>
      <c r="AN3043" s="9">
        <v>2</v>
      </c>
      <c r="AO3043" s="9">
        <v>0</v>
      </c>
      <c r="AQ3043" s="9">
        <v>1</v>
      </c>
      <c r="AR3043" s="9">
        <v>1</v>
      </c>
      <c r="AS3043" s="9">
        <v>1</v>
      </c>
      <c r="AT3043" s="9">
        <v>2</v>
      </c>
      <c r="AU3043" s="9">
        <v>0</v>
      </c>
      <c r="AV3043" s="9">
        <v>0</v>
      </c>
      <c r="AW3043" s="9"/>
      <c r="AX3043" s="9"/>
      <c r="BA3043" s="63" t="s">
        <v>2784</v>
      </c>
      <c r="BB3043" s="6" t="s">
        <v>1524</v>
      </c>
      <c r="BG3043" s="9"/>
      <c r="BI3043" t="s">
        <v>3146</v>
      </c>
    </row>
    <row r="3044" spans="1:61" x14ac:dyDescent="0.25">
      <c r="A3044" s="51" t="s">
        <v>820</v>
      </c>
      <c r="B3044" s="53" t="s">
        <v>839</v>
      </c>
      <c r="C3044" s="53" t="str">
        <f>VLOOKUP(Tabelle1[[#This Row],[bank_name]],list_all_banks!$B$1:$C$691,2,FALSE)</f>
        <v>GB00617987</v>
      </c>
      <c r="D3044" s="6" t="s">
        <v>840</v>
      </c>
      <c r="E3044" s="42" t="str">
        <f t="shared" si="48"/>
        <v>31.12.2013</v>
      </c>
      <c r="F3044" s="53">
        <v>2013</v>
      </c>
      <c r="G3044" s="9" t="s">
        <v>1382</v>
      </c>
      <c r="H3044" s="69" t="s">
        <v>20</v>
      </c>
      <c r="I3044" s="9">
        <v>2</v>
      </c>
      <c r="J3044" s="9">
        <v>3</v>
      </c>
      <c r="K3044" s="9" t="s">
        <v>1366</v>
      </c>
      <c r="L3044" s="9">
        <v>1</v>
      </c>
      <c r="M3044" s="9" t="s">
        <v>1800</v>
      </c>
      <c r="N3044" s="9" t="s">
        <v>19</v>
      </c>
      <c r="P3044" s="9">
        <v>1</v>
      </c>
      <c r="Q3044" s="9">
        <v>0</v>
      </c>
      <c r="R3044" s="9">
        <v>0</v>
      </c>
      <c r="S3044" s="9">
        <v>0</v>
      </c>
      <c r="U3044" s="9">
        <v>0</v>
      </c>
      <c r="V3044" s="9">
        <v>0</v>
      </c>
      <c r="W3044" s="9" t="s">
        <v>20</v>
      </c>
      <c r="Y3044" s="9" t="s">
        <v>1683</v>
      </c>
      <c r="Z3044" s="9">
        <v>2625</v>
      </c>
      <c r="AA3044" s="9">
        <v>17445</v>
      </c>
      <c r="AB3044" s="9" t="s">
        <v>20</v>
      </c>
      <c r="AC3044" s="9" t="s">
        <v>20</v>
      </c>
      <c r="AD3044" s="9" t="s">
        <v>20</v>
      </c>
      <c r="AE3044" s="9" t="s">
        <v>20</v>
      </c>
      <c r="AF3044" s="9" t="s">
        <v>20</v>
      </c>
      <c r="AG3044" s="9" t="s">
        <v>20</v>
      </c>
      <c r="AH3044" s="9">
        <v>0</v>
      </c>
      <c r="AI3044" s="9" t="s">
        <v>20</v>
      </c>
      <c r="AK3044" s="9">
        <v>1</v>
      </c>
      <c r="AL3044" s="9">
        <v>0</v>
      </c>
      <c r="AM3044" s="9">
        <v>3</v>
      </c>
      <c r="AN3044" s="9">
        <v>2</v>
      </c>
      <c r="AO3044" s="9">
        <v>0</v>
      </c>
      <c r="AQ3044" s="9">
        <v>1</v>
      </c>
      <c r="AR3044" s="9">
        <v>1</v>
      </c>
      <c r="AS3044" s="9">
        <v>1</v>
      </c>
      <c r="AT3044" s="9">
        <v>2</v>
      </c>
      <c r="AU3044" s="9">
        <v>0</v>
      </c>
      <c r="AV3044" s="9">
        <v>0</v>
      </c>
      <c r="AW3044" s="9"/>
      <c r="AX3044" s="9"/>
      <c r="BA3044" s="63" t="s">
        <v>2784</v>
      </c>
      <c r="BB3044" s="6" t="s">
        <v>1524</v>
      </c>
      <c r="BG3044" s="9"/>
      <c r="BI3044" t="s">
        <v>3146</v>
      </c>
    </row>
    <row r="3045" spans="1:61" s="44" customFormat="1" ht="15.75" thickBot="1" x14ac:dyDescent="0.3">
      <c r="A3045" s="43" t="s">
        <v>820</v>
      </c>
      <c r="B3045" s="57" t="s">
        <v>839</v>
      </c>
      <c r="C3045" s="57" t="str">
        <f>VLOOKUP(Tabelle1[[#This Row],[bank_name]],list_all_banks!$B$1:$C$691,2,FALSE)</f>
        <v>GB00617987</v>
      </c>
      <c r="D3045" s="45" t="s">
        <v>840</v>
      </c>
      <c r="E3045" s="46" t="str">
        <f t="shared" si="48"/>
        <v>31.12.2013</v>
      </c>
      <c r="F3045" s="57">
        <v>2013</v>
      </c>
      <c r="G3045" s="44" t="s">
        <v>1382</v>
      </c>
      <c r="H3045" s="124" t="s">
        <v>20</v>
      </c>
      <c r="I3045" s="44">
        <v>2</v>
      </c>
      <c r="J3045" s="44">
        <v>3</v>
      </c>
      <c r="K3045" s="44" t="s">
        <v>1366</v>
      </c>
      <c r="L3045" s="44">
        <v>1</v>
      </c>
      <c r="M3045" s="44" t="s">
        <v>1800</v>
      </c>
      <c r="N3045" s="44" t="s">
        <v>19</v>
      </c>
      <c r="O3045" s="45"/>
      <c r="P3045" s="44">
        <v>1</v>
      </c>
      <c r="Q3045" s="44">
        <v>0</v>
      </c>
      <c r="R3045" s="44">
        <v>0</v>
      </c>
      <c r="S3045" s="44">
        <v>0</v>
      </c>
      <c r="T3045" s="45"/>
      <c r="U3045" s="44">
        <v>0</v>
      </c>
      <c r="V3045" s="44">
        <v>0</v>
      </c>
      <c r="W3045" s="44" t="s">
        <v>20</v>
      </c>
      <c r="X3045" s="45"/>
      <c r="Y3045" s="44" t="s">
        <v>1650</v>
      </c>
      <c r="Z3045" s="44">
        <v>6406</v>
      </c>
      <c r="AA3045" s="44">
        <v>15003</v>
      </c>
      <c r="AB3045" s="44" t="s">
        <v>20</v>
      </c>
      <c r="AC3045" s="44" t="s">
        <v>20</v>
      </c>
      <c r="AD3045" s="44" t="s">
        <v>20</v>
      </c>
      <c r="AE3045" s="44" t="s">
        <v>20</v>
      </c>
      <c r="AF3045" s="44" t="s">
        <v>20</v>
      </c>
      <c r="AG3045" s="44" t="s">
        <v>20</v>
      </c>
      <c r="AH3045" s="44">
        <v>0</v>
      </c>
      <c r="AI3045" s="44" t="s">
        <v>20</v>
      </c>
      <c r="AJ3045" s="45"/>
      <c r="AK3045" s="44">
        <v>1</v>
      </c>
      <c r="AL3045" s="44">
        <v>0</v>
      </c>
      <c r="AM3045" s="44">
        <v>3</v>
      </c>
      <c r="AN3045" s="44">
        <v>2</v>
      </c>
      <c r="AO3045" s="44">
        <v>0</v>
      </c>
      <c r="AP3045" s="45"/>
      <c r="AQ3045" s="44">
        <v>1</v>
      </c>
      <c r="AR3045" s="44">
        <v>1</v>
      </c>
      <c r="AS3045" s="44">
        <v>1</v>
      </c>
      <c r="AT3045" s="44">
        <v>2</v>
      </c>
      <c r="AU3045" s="44">
        <v>0</v>
      </c>
      <c r="AV3045" s="44">
        <v>0</v>
      </c>
      <c r="AY3045" s="45"/>
      <c r="AZ3045" s="46"/>
      <c r="BA3045" s="47" t="s">
        <v>2784</v>
      </c>
      <c r="BB3045" s="45" t="s">
        <v>1524</v>
      </c>
      <c r="BH3045" s="45"/>
      <c r="BI3045" t="s">
        <v>3146</v>
      </c>
    </row>
    <row r="3046" spans="1:61" x14ac:dyDescent="0.25">
      <c r="A3046" s="23" t="s">
        <v>820</v>
      </c>
      <c r="B3046" t="s">
        <v>839</v>
      </c>
      <c r="C3046" t="str">
        <f>VLOOKUP(Tabelle1[[#This Row],[bank_name]],list_all_banks!$B$1:$C$691,2,FALSE)</f>
        <v>GB00617987</v>
      </c>
      <c r="D3046" s="6" t="s">
        <v>840</v>
      </c>
      <c r="E3046" s="42" t="str">
        <f t="shared" si="48"/>
        <v>31.12.2014</v>
      </c>
      <c r="F3046">
        <v>2014</v>
      </c>
      <c r="G3046" t="s">
        <v>1382</v>
      </c>
      <c r="H3046" t="s">
        <v>20</v>
      </c>
      <c r="I3046">
        <v>1</v>
      </c>
      <c r="J3046">
        <v>3</v>
      </c>
      <c r="K3046" t="s">
        <v>1366</v>
      </c>
      <c r="L3046">
        <v>1</v>
      </c>
      <c r="M3046" t="s">
        <v>1800</v>
      </c>
      <c r="N3046" t="s">
        <v>19</v>
      </c>
      <c r="P3046">
        <v>3</v>
      </c>
      <c r="Q3046">
        <v>0</v>
      </c>
      <c r="R3046">
        <v>0</v>
      </c>
      <c r="S3046">
        <v>2</v>
      </c>
      <c r="U3046">
        <v>0</v>
      </c>
      <c r="V3046">
        <v>0</v>
      </c>
      <c r="W3046" t="s">
        <v>20</v>
      </c>
      <c r="Y3046" s="115" t="s">
        <v>1801</v>
      </c>
      <c r="Z3046">
        <v>537</v>
      </c>
      <c r="AA3046">
        <v>1104</v>
      </c>
      <c r="AB3046">
        <v>263</v>
      </c>
      <c r="AC3046">
        <v>15</v>
      </c>
      <c r="AD3046" t="s">
        <v>20</v>
      </c>
      <c r="AE3046" t="s">
        <v>20</v>
      </c>
      <c r="AF3046" t="s">
        <v>20</v>
      </c>
      <c r="AG3046" t="s">
        <v>20</v>
      </c>
      <c r="AH3046" t="s">
        <v>20</v>
      </c>
      <c r="AI3046">
        <v>1</v>
      </c>
      <c r="AK3046">
        <v>1</v>
      </c>
      <c r="AL3046">
        <v>0</v>
      </c>
      <c r="AM3046">
        <v>1</v>
      </c>
      <c r="AN3046">
        <v>3</v>
      </c>
      <c r="AO3046">
        <v>2</v>
      </c>
      <c r="AQ3046">
        <v>1</v>
      </c>
      <c r="AR3046">
        <v>1</v>
      </c>
      <c r="AS3046">
        <v>2</v>
      </c>
      <c r="AT3046">
        <v>1</v>
      </c>
      <c r="AU3046">
        <v>0</v>
      </c>
      <c r="AV3046">
        <v>0</v>
      </c>
      <c r="AW3046" t="s">
        <v>20</v>
      </c>
      <c r="AX3046" t="s">
        <v>1382</v>
      </c>
      <c r="BA3046" s="14" t="s">
        <v>2785</v>
      </c>
      <c r="BB3046" s="6" t="s">
        <v>1525</v>
      </c>
      <c r="BG3046" s="9"/>
      <c r="BI3046" t="s">
        <v>3146</v>
      </c>
    </row>
    <row r="3047" spans="1:61" x14ac:dyDescent="0.25">
      <c r="A3047" s="23" t="s">
        <v>820</v>
      </c>
      <c r="B3047" t="s">
        <v>839</v>
      </c>
      <c r="C3047" t="str">
        <f>VLOOKUP(Tabelle1[[#This Row],[bank_name]],list_all_banks!$B$1:$C$691,2,FALSE)</f>
        <v>GB00617987</v>
      </c>
      <c r="D3047" s="6" t="s">
        <v>840</v>
      </c>
      <c r="E3047" s="42" t="str">
        <f t="shared" si="48"/>
        <v>31.12.2014</v>
      </c>
      <c r="F3047">
        <v>2014</v>
      </c>
      <c r="G3047" t="s">
        <v>1382</v>
      </c>
      <c r="H3047" t="s">
        <v>20</v>
      </c>
      <c r="I3047">
        <v>1</v>
      </c>
      <c r="J3047">
        <v>3</v>
      </c>
      <c r="K3047" t="s">
        <v>1366</v>
      </c>
      <c r="L3047">
        <v>1</v>
      </c>
      <c r="M3047" t="s">
        <v>1800</v>
      </c>
      <c r="N3047" t="s">
        <v>19</v>
      </c>
      <c r="P3047">
        <v>3</v>
      </c>
      <c r="Q3047">
        <v>0</v>
      </c>
      <c r="R3047">
        <v>0</v>
      </c>
      <c r="S3047">
        <v>2</v>
      </c>
      <c r="U3047">
        <v>0</v>
      </c>
      <c r="V3047">
        <v>0</v>
      </c>
      <c r="W3047" t="s">
        <v>20</v>
      </c>
      <c r="Y3047" t="s">
        <v>820</v>
      </c>
      <c r="Z3047">
        <v>15190</v>
      </c>
      <c r="AA3047">
        <v>43987</v>
      </c>
      <c r="AB3047">
        <v>-319</v>
      </c>
      <c r="AC3047">
        <v>228</v>
      </c>
      <c r="AD3047" t="s">
        <v>20</v>
      </c>
      <c r="AE3047" t="s">
        <v>20</v>
      </c>
      <c r="AF3047" t="s">
        <v>20</v>
      </c>
      <c r="AG3047" t="s">
        <v>20</v>
      </c>
      <c r="AH3047" t="s">
        <v>20</v>
      </c>
      <c r="AI3047">
        <v>1</v>
      </c>
      <c r="AK3047">
        <v>1</v>
      </c>
      <c r="AL3047">
        <v>0</v>
      </c>
      <c r="AM3047">
        <v>1</v>
      </c>
      <c r="AN3047">
        <v>3</v>
      </c>
      <c r="AO3047">
        <v>2</v>
      </c>
      <c r="AQ3047">
        <v>1</v>
      </c>
      <c r="AR3047">
        <v>1</v>
      </c>
      <c r="AS3047">
        <v>2</v>
      </c>
      <c r="AT3047">
        <v>1</v>
      </c>
      <c r="AU3047">
        <v>0</v>
      </c>
      <c r="AV3047">
        <v>0</v>
      </c>
      <c r="AW3047" t="s">
        <v>20</v>
      </c>
      <c r="AX3047" t="s">
        <v>1382</v>
      </c>
      <c r="BA3047" s="14" t="s">
        <v>2785</v>
      </c>
      <c r="BB3047" s="6" t="s">
        <v>1525</v>
      </c>
      <c r="BG3047" s="9"/>
      <c r="BI3047" t="s">
        <v>3146</v>
      </c>
    </row>
    <row r="3048" spans="1:61" x14ac:dyDescent="0.25">
      <c r="A3048" s="51" t="s">
        <v>820</v>
      </c>
      <c r="B3048" s="9" t="s">
        <v>839</v>
      </c>
      <c r="C3048" s="9" t="str">
        <f>VLOOKUP(Tabelle1[[#This Row],[bank_name]],list_all_banks!$B$1:$C$691,2,FALSE)</f>
        <v>GB00617987</v>
      </c>
      <c r="D3048" s="6" t="s">
        <v>840</v>
      </c>
      <c r="E3048" s="42" t="str">
        <f t="shared" si="48"/>
        <v>31.12.2014</v>
      </c>
      <c r="F3048" s="9">
        <v>2014</v>
      </c>
      <c r="G3048" s="9" t="s">
        <v>1382</v>
      </c>
      <c r="H3048" s="9" t="s">
        <v>20</v>
      </c>
      <c r="I3048" s="9">
        <v>1</v>
      </c>
      <c r="J3048" s="9">
        <v>3</v>
      </c>
      <c r="K3048" s="9" t="s">
        <v>1366</v>
      </c>
      <c r="L3048" s="9">
        <v>1</v>
      </c>
      <c r="M3048" s="9" t="s">
        <v>1800</v>
      </c>
      <c r="N3048" s="9" t="s">
        <v>19</v>
      </c>
      <c r="P3048" s="9">
        <v>3</v>
      </c>
      <c r="Q3048" s="9">
        <v>0</v>
      </c>
      <c r="R3048" s="9">
        <v>0</v>
      </c>
      <c r="S3048" s="9">
        <v>2</v>
      </c>
      <c r="U3048" s="9">
        <v>0</v>
      </c>
      <c r="V3048" s="9">
        <v>0</v>
      </c>
      <c r="W3048" s="9" t="s">
        <v>20</v>
      </c>
      <c r="Y3048" s="9" t="s">
        <v>1802</v>
      </c>
      <c r="Z3048" s="9">
        <v>55</v>
      </c>
      <c r="AA3048" s="9">
        <v>458</v>
      </c>
      <c r="AB3048" s="9">
        <v>8</v>
      </c>
      <c r="AC3048" s="9" t="s">
        <v>20</v>
      </c>
      <c r="AD3048" s="9" t="s">
        <v>20</v>
      </c>
      <c r="AE3048" s="9" t="s">
        <v>20</v>
      </c>
      <c r="AF3048" s="9" t="s">
        <v>20</v>
      </c>
      <c r="AG3048" s="9" t="s">
        <v>20</v>
      </c>
      <c r="AH3048" s="9" t="s">
        <v>20</v>
      </c>
      <c r="AI3048" s="9">
        <v>1</v>
      </c>
      <c r="AK3048" s="9">
        <v>1</v>
      </c>
      <c r="AL3048" s="9">
        <v>0</v>
      </c>
      <c r="AM3048" s="9">
        <v>1</v>
      </c>
      <c r="AN3048" s="9">
        <v>3</v>
      </c>
      <c r="AO3048" s="9">
        <v>2</v>
      </c>
      <c r="AQ3048" s="9">
        <v>1</v>
      </c>
      <c r="AR3048" s="9">
        <v>1</v>
      </c>
      <c r="AS3048" s="9">
        <v>2</v>
      </c>
      <c r="AT3048" s="9">
        <v>1</v>
      </c>
      <c r="AU3048" s="9">
        <v>0</v>
      </c>
      <c r="AV3048" s="9">
        <v>0</v>
      </c>
      <c r="AW3048" s="9" t="s">
        <v>20</v>
      </c>
      <c r="AX3048" s="9" t="s">
        <v>1382</v>
      </c>
      <c r="BA3048" s="63" t="s">
        <v>2785</v>
      </c>
      <c r="BB3048" s="6" t="s">
        <v>1525</v>
      </c>
      <c r="BG3048" s="9"/>
      <c r="BI3048" t="s">
        <v>3146</v>
      </c>
    </row>
    <row r="3049" spans="1:61" x14ac:dyDescent="0.25">
      <c r="A3049" s="51" t="s">
        <v>820</v>
      </c>
      <c r="B3049" s="9" t="s">
        <v>839</v>
      </c>
      <c r="C3049" s="9" t="str">
        <f>VLOOKUP(Tabelle1[[#This Row],[bank_name]],list_all_banks!$B$1:$C$691,2,FALSE)</f>
        <v>GB00617987</v>
      </c>
      <c r="D3049" s="6" t="s">
        <v>840</v>
      </c>
      <c r="E3049" s="42" t="str">
        <f t="shared" si="48"/>
        <v>31.12.2014</v>
      </c>
      <c r="F3049" s="9">
        <v>2014</v>
      </c>
      <c r="G3049" s="9" t="s">
        <v>1382</v>
      </c>
      <c r="H3049" s="9" t="s">
        <v>20</v>
      </c>
      <c r="I3049" s="9">
        <v>1</v>
      </c>
      <c r="J3049" s="9">
        <v>3</v>
      </c>
      <c r="K3049" s="9" t="s">
        <v>1366</v>
      </c>
      <c r="L3049" s="9">
        <v>1</v>
      </c>
      <c r="M3049" s="9" t="s">
        <v>1800</v>
      </c>
      <c r="N3049" s="9" t="s">
        <v>19</v>
      </c>
      <c r="P3049" s="9">
        <v>3</v>
      </c>
      <c r="Q3049" s="9">
        <v>0</v>
      </c>
      <c r="R3049" s="9">
        <v>0</v>
      </c>
      <c r="S3049" s="9">
        <v>2</v>
      </c>
      <c r="U3049" s="9">
        <v>0</v>
      </c>
      <c r="V3049" s="9">
        <v>0</v>
      </c>
      <c r="W3049" s="9" t="s">
        <v>20</v>
      </c>
      <c r="Y3049" s="115" t="s">
        <v>1725</v>
      </c>
      <c r="Z3049" s="9">
        <v>104</v>
      </c>
      <c r="AA3049" s="9">
        <v>30</v>
      </c>
      <c r="AB3049" s="9">
        <v>78</v>
      </c>
      <c r="AC3049" s="9">
        <v>55</v>
      </c>
      <c r="AD3049" s="9" t="s">
        <v>20</v>
      </c>
      <c r="AE3049" s="9" t="s">
        <v>20</v>
      </c>
      <c r="AF3049" s="9" t="s">
        <v>20</v>
      </c>
      <c r="AG3049" s="9" t="s">
        <v>20</v>
      </c>
      <c r="AH3049" s="9" t="s">
        <v>20</v>
      </c>
      <c r="AI3049" s="9">
        <v>1</v>
      </c>
      <c r="AK3049" s="9">
        <v>1</v>
      </c>
      <c r="AL3049" s="9">
        <v>0</v>
      </c>
      <c r="AM3049" s="9">
        <v>1</v>
      </c>
      <c r="AN3049" s="9">
        <v>3</v>
      </c>
      <c r="AO3049" s="9">
        <v>2</v>
      </c>
      <c r="AQ3049" s="9">
        <v>1</v>
      </c>
      <c r="AR3049" s="9">
        <v>1</v>
      </c>
      <c r="AS3049" s="9">
        <v>2</v>
      </c>
      <c r="AT3049" s="9">
        <v>1</v>
      </c>
      <c r="AU3049" s="9">
        <v>0</v>
      </c>
      <c r="AV3049" s="9">
        <v>0</v>
      </c>
      <c r="AW3049" s="9" t="s">
        <v>20</v>
      </c>
      <c r="AX3049" s="9" t="s">
        <v>1382</v>
      </c>
      <c r="BA3049" s="63" t="s">
        <v>2785</v>
      </c>
      <c r="BB3049" s="6" t="s">
        <v>1525</v>
      </c>
      <c r="BG3049" s="9"/>
      <c r="BI3049" t="s">
        <v>3146</v>
      </c>
    </row>
    <row r="3050" spans="1:61" x14ac:dyDescent="0.25">
      <c r="A3050" s="51" t="s">
        <v>820</v>
      </c>
      <c r="B3050" s="9" t="s">
        <v>839</v>
      </c>
      <c r="C3050" s="9" t="str">
        <f>VLOOKUP(Tabelle1[[#This Row],[bank_name]],list_all_banks!$B$1:$C$691,2,FALSE)</f>
        <v>GB00617987</v>
      </c>
      <c r="D3050" s="6" t="s">
        <v>840</v>
      </c>
      <c r="E3050" s="42" t="str">
        <f t="shared" si="48"/>
        <v>31.12.2014</v>
      </c>
      <c r="F3050" s="9">
        <v>2014</v>
      </c>
      <c r="G3050" s="9" t="s">
        <v>1382</v>
      </c>
      <c r="H3050" s="9" t="s">
        <v>20</v>
      </c>
      <c r="I3050" s="9">
        <v>1</v>
      </c>
      <c r="J3050" s="9">
        <v>3</v>
      </c>
      <c r="K3050" s="9" t="s">
        <v>1366</v>
      </c>
      <c r="L3050" s="9">
        <v>1</v>
      </c>
      <c r="M3050" s="9" t="s">
        <v>1800</v>
      </c>
      <c r="N3050" s="9" t="s">
        <v>19</v>
      </c>
      <c r="P3050" s="9">
        <v>3</v>
      </c>
      <c r="Q3050" s="9">
        <v>0</v>
      </c>
      <c r="R3050" s="9">
        <v>0</v>
      </c>
      <c r="S3050" s="9">
        <v>2</v>
      </c>
      <c r="U3050" s="9">
        <v>0</v>
      </c>
      <c r="V3050" s="9">
        <v>0</v>
      </c>
      <c r="W3050" s="9" t="s">
        <v>20</v>
      </c>
      <c r="Y3050" s="9" t="s">
        <v>658</v>
      </c>
      <c r="Z3050" s="9">
        <v>2578</v>
      </c>
      <c r="AA3050" s="9">
        <v>8708</v>
      </c>
      <c r="AB3050" s="9">
        <v>214</v>
      </c>
      <c r="AC3050" s="9">
        <v>230</v>
      </c>
      <c r="AD3050" s="9" t="s">
        <v>20</v>
      </c>
      <c r="AE3050" s="9" t="s">
        <v>20</v>
      </c>
      <c r="AF3050" s="9" t="s">
        <v>20</v>
      </c>
      <c r="AG3050" s="9" t="s">
        <v>20</v>
      </c>
      <c r="AH3050" s="9" t="s">
        <v>20</v>
      </c>
      <c r="AI3050" s="9">
        <v>1</v>
      </c>
      <c r="AK3050" s="9">
        <v>1</v>
      </c>
      <c r="AL3050" s="9">
        <v>0</v>
      </c>
      <c r="AM3050" s="9">
        <v>1</v>
      </c>
      <c r="AN3050" s="9">
        <v>3</v>
      </c>
      <c r="AO3050" s="9">
        <v>2</v>
      </c>
      <c r="AQ3050" s="9">
        <v>1</v>
      </c>
      <c r="AR3050" s="9">
        <v>1</v>
      </c>
      <c r="AS3050" s="9">
        <v>2</v>
      </c>
      <c r="AT3050" s="9">
        <v>1</v>
      </c>
      <c r="AU3050" s="9">
        <v>0</v>
      </c>
      <c r="AV3050" s="9">
        <v>0</v>
      </c>
      <c r="AW3050" s="9" t="s">
        <v>20</v>
      </c>
      <c r="AX3050" s="9" t="s">
        <v>1382</v>
      </c>
      <c r="BA3050" s="63" t="s">
        <v>2785</v>
      </c>
      <c r="BB3050" s="6" t="s">
        <v>1525</v>
      </c>
      <c r="BG3050" s="9"/>
      <c r="BI3050" t="s">
        <v>3146</v>
      </c>
    </row>
    <row r="3051" spans="1:61" s="74" customFormat="1" x14ac:dyDescent="0.25">
      <c r="A3051" s="23" t="s">
        <v>820</v>
      </c>
      <c r="B3051" t="s">
        <v>839</v>
      </c>
      <c r="C3051" t="str">
        <f>VLOOKUP(Tabelle1[[#This Row],[bank_name]],list_all_banks!$B$1:$C$691,2,FALSE)</f>
        <v>GB00617987</v>
      </c>
      <c r="D3051" s="6" t="s">
        <v>840</v>
      </c>
      <c r="E3051" s="42" t="str">
        <f t="shared" si="48"/>
        <v>31.12.2014</v>
      </c>
      <c r="F3051">
        <v>2014</v>
      </c>
      <c r="G3051" t="s">
        <v>1382</v>
      </c>
      <c r="H3051" t="s">
        <v>20</v>
      </c>
      <c r="I3051">
        <v>1</v>
      </c>
      <c r="J3051">
        <v>3</v>
      </c>
      <c r="K3051" t="s">
        <v>1366</v>
      </c>
      <c r="L3051">
        <v>1</v>
      </c>
      <c r="M3051" t="s">
        <v>1800</v>
      </c>
      <c r="N3051" t="s">
        <v>19</v>
      </c>
      <c r="O3051" s="6"/>
      <c r="P3051">
        <v>3</v>
      </c>
      <c r="Q3051">
        <v>0</v>
      </c>
      <c r="R3051">
        <v>0</v>
      </c>
      <c r="S3051">
        <v>2</v>
      </c>
      <c r="T3051" s="6"/>
      <c r="U3051">
        <v>0</v>
      </c>
      <c r="V3051">
        <v>0</v>
      </c>
      <c r="W3051" t="s">
        <v>20</v>
      </c>
      <c r="X3051" s="6"/>
      <c r="Y3051" t="s">
        <v>1</v>
      </c>
      <c r="Z3051">
        <v>944</v>
      </c>
      <c r="AA3051">
        <v>2380</v>
      </c>
      <c r="AB3051">
        <v>278</v>
      </c>
      <c r="AC3051">
        <v>96</v>
      </c>
      <c r="AD3051" t="s">
        <v>20</v>
      </c>
      <c r="AE3051" t="s">
        <v>20</v>
      </c>
      <c r="AF3051" t="s">
        <v>20</v>
      </c>
      <c r="AG3051" t="s">
        <v>20</v>
      </c>
      <c r="AH3051" t="s">
        <v>20</v>
      </c>
      <c r="AI3051">
        <v>1</v>
      </c>
      <c r="AJ3051" s="6"/>
      <c r="AK3051">
        <v>1</v>
      </c>
      <c r="AL3051">
        <v>0</v>
      </c>
      <c r="AM3051">
        <v>1</v>
      </c>
      <c r="AN3051">
        <v>3</v>
      </c>
      <c r="AO3051">
        <v>2</v>
      </c>
      <c r="AP3051" s="6"/>
      <c r="AQ3051">
        <v>1</v>
      </c>
      <c r="AR3051">
        <v>1</v>
      </c>
      <c r="AS3051">
        <v>2</v>
      </c>
      <c r="AT3051">
        <v>1</v>
      </c>
      <c r="AU3051">
        <v>0</v>
      </c>
      <c r="AV3051">
        <v>0</v>
      </c>
      <c r="AW3051" t="s">
        <v>20</v>
      </c>
      <c r="AX3051" t="s">
        <v>1382</v>
      </c>
      <c r="AY3051" s="6"/>
      <c r="AZ3051" s="42"/>
      <c r="BA3051" s="14" t="s">
        <v>2785</v>
      </c>
      <c r="BB3051" s="6" t="s">
        <v>1525</v>
      </c>
      <c r="BH3051" s="75"/>
      <c r="BI3051" t="s">
        <v>3146</v>
      </c>
    </row>
    <row r="3052" spans="1:61" x14ac:dyDescent="0.25">
      <c r="A3052" s="23" t="s">
        <v>820</v>
      </c>
      <c r="B3052" t="s">
        <v>839</v>
      </c>
      <c r="C3052" t="str">
        <f>VLOOKUP(Tabelle1[[#This Row],[bank_name]],list_all_banks!$B$1:$C$691,2,FALSE)</f>
        <v>GB00617987</v>
      </c>
      <c r="D3052" s="6" t="s">
        <v>840</v>
      </c>
      <c r="E3052" s="42" t="str">
        <f t="shared" si="48"/>
        <v>31.12.2014</v>
      </c>
      <c r="F3052">
        <v>2014</v>
      </c>
      <c r="G3052" t="s">
        <v>1382</v>
      </c>
      <c r="H3052" t="s">
        <v>20</v>
      </c>
      <c r="I3052">
        <v>1</v>
      </c>
      <c r="J3052">
        <v>3</v>
      </c>
      <c r="K3052" t="s">
        <v>1366</v>
      </c>
      <c r="L3052">
        <v>1</v>
      </c>
      <c r="M3052" t="s">
        <v>1800</v>
      </c>
      <c r="N3052" t="s">
        <v>19</v>
      </c>
      <c r="P3052">
        <v>3</v>
      </c>
      <c r="Q3052">
        <v>0</v>
      </c>
      <c r="R3052">
        <v>0</v>
      </c>
      <c r="S3052">
        <v>2</v>
      </c>
      <c r="U3052">
        <v>0</v>
      </c>
      <c r="V3052">
        <v>0</v>
      </c>
      <c r="W3052" t="s">
        <v>20</v>
      </c>
      <c r="Y3052" t="s">
        <v>1651</v>
      </c>
      <c r="Z3052">
        <v>736</v>
      </c>
      <c r="AA3052">
        <v>1558</v>
      </c>
      <c r="AB3052">
        <v>42</v>
      </c>
      <c r="AC3052">
        <v>80</v>
      </c>
      <c r="AD3052" t="s">
        <v>20</v>
      </c>
      <c r="AE3052" t="s">
        <v>20</v>
      </c>
      <c r="AF3052" t="s">
        <v>20</v>
      </c>
      <c r="AG3052" t="s">
        <v>20</v>
      </c>
      <c r="AH3052" t="s">
        <v>20</v>
      </c>
      <c r="AI3052">
        <v>1</v>
      </c>
      <c r="AK3052">
        <v>1</v>
      </c>
      <c r="AL3052">
        <v>0</v>
      </c>
      <c r="AM3052">
        <v>1</v>
      </c>
      <c r="AN3052">
        <v>3</v>
      </c>
      <c r="AO3052">
        <v>2</v>
      </c>
      <c r="AQ3052">
        <v>1</v>
      </c>
      <c r="AR3052">
        <v>1</v>
      </c>
      <c r="AS3052">
        <v>2</v>
      </c>
      <c r="AT3052">
        <v>1</v>
      </c>
      <c r="AU3052">
        <v>0</v>
      </c>
      <c r="AV3052">
        <v>0</v>
      </c>
      <c r="AW3052" t="s">
        <v>20</v>
      </c>
      <c r="AX3052" t="s">
        <v>1382</v>
      </c>
      <c r="BA3052" s="14" t="s">
        <v>2785</v>
      </c>
      <c r="BB3052" s="6" t="s">
        <v>1525</v>
      </c>
      <c r="BG3052" s="9"/>
      <c r="BI3052" t="s">
        <v>3146</v>
      </c>
    </row>
    <row r="3053" spans="1:61" s="74" customFormat="1" x14ac:dyDescent="0.25">
      <c r="A3053" s="23" t="s">
        <v>820</v>
      </c>
      <c r="B3053" t="s">
        <v>839</v>
      </c>
      <c r="C3053" t="str">
        <f>VLOOKUP(Tabelle1[[#This Row],[bank_name]],list_all_banks!$B$1:$C$691,2,FALSE)</f>
        <v>GB00617987</v>
      </c>
      <c r="D3053" s="6" t="s">
        <v>840</v>
      </c>
      <c r="E3053" s="42" t="str">
        <f t="shared" si="48"/>
        <v>31.12.2014</v>
      </c>
      <c r="F3053">
        <v>2014</v>
      </c>
      <c r="G3053" t="s">
        <v>1382</v>
      </c>
      <c r="H3053" t="s">
        <v>20</v>
      </c>
      <c r="I3053">
        <v>1</v>
      </c>
      <c r="J3053">
        <v>3</v>
      </c>
      <c r="K3053" t="s">
        <v>1366</v>
      </c>
      <c r="L3053">
        <v>1</v>
      </c>
      <c r="M3053" t="s">
        <v>1800</v>
      </c>
      <c r="N3053" t="s">
        <v>19</v>
      </c>
      <c r="O3053" s="6"/>
      <c r="P3053">
        <v>3</v>
      </c>
      <c r="Q3053">
        <v>0</v>
      </c>
      <c r="R3053">
        <v>0</v>
      </c>
      <c r="S3053">
        <v>2</v>
      </c>
      <c r="T3053" s="6"/>
      <c r="U3053">
        <v>0</v>
      </c>
      <c r="V3053">
        <v>0</v>
      </c>
      <c r="W3053" t="s">
        <v>20</v>
      </c>
      <c r="X3053" s="6"/>
      <c r="Y3053" t="s">
        <v>1694</v>
      </c>
      <c r="Z3053">
        <v>791</v>
      </c>
      <c r="AA3053">
        <v>5799</v>
      </c>
      <c r="AB3053">
        <v>-64</v>
      </c>
      <c r="AC3053">
        <v>35</v>
      </c>
      <c r="AD3053" t="s">
        <v>20</v>
      </c>
      <c r="AE3053" t="s">
        <v>20</v>
      </c>
      <c r="AF3053" t="s">
        <v>20</v>
      </c>
      <c r="AG3053" t="s">
        <v>20</v>
      </c>
      <c r="AH3053" t="s">
        <v>20</v>
      </c>
      <c r="AI3053">
        <v>1</v>
      </c>
      <c r="AJ3053" s="6"/>
      <c r="AK3053">
        <v>1</v>
      </c>
      <c r="AL3053">
        <v>0</v>
      </c>
      <c r="AM3053">
        <v>1</v>
      </c>
      <c r="AN3053">
        <v>3</v>
      </c>
      <c r="AO3053">
        <v>2</v>
      </c>
      <c r="AP3053" s="6"/>
      <c r="AQ3053">
        <v>1</v>
      </c>
      <c r="AR3053">
        <v>1</v>
      </c>
      <c r="AS3053">
        <v>2</v>
      </c>
      <c r="AT3053">
        <v>1</v>
      </c>
      <c r="AU3053">
        <v>0</v>
      </c>
      <c r="AV3053">
        <v>0</v>
      </c>
      <c r="AW3053" t="s">
        <v>20</v>
      </c>
      <c r="AX3053" t="s">
        <v>1382</v>
      </c>
      <c r="AY3053" s="6"/>
      <c r="AZ3053" s="42"/>
      <c r="BA3053" s="14" t="s">
        <v>2785</v>
      </c>
      <c r="BB3053" s="6" t="s">
        <v>1525</v>
      </c>
      <c r="BH3053" s="75"/>
      <c r="BI3053" t="s">
        <v>3146</v>
      </c>
    </row>
    <row r="3054" spans="1:61" x14ac:dyDescent="0.25">
      <c r="A3054" s="23" t="s">
        <v>820</v>
      </c>
      <c r="B3054" t="s">
        <v>839</v>
      </c>
      <c r="C3054" t="str">
        <f>VLOOKUP(Tabelle1[[#This Row],[bank_name]],list_all_banks!$B$1:$C$691,2,FALSE)</f>
        <v>GB00617987</v>
      </c>
      <c r="D3054" s="6" t="s">
        <v>840</v>
      </c>
      <c r="E3054" s="42" t="str">
        <f t="shared" si="48"/>
        <v>31.12.2014</v>
      </c>
      <c r="F3054">
        <v>2014</v>
      </c>
      <c r="G3054" t="s">
        <v>1382</v>
      </c>
      <c r="H3054" t="s">
        <v>20</v>
      </c>
      <c r="I3054">
        <v>1</v>
      </c>
      <c r="J3054">
        <v>3</v>
      </c>
      <c r="K3054" t="s">
        <v>1366</v>
      </c>
      <c r="L3054">
        <v>1</v>
      </c>
      <c r="M3054" t="s">
        <v>1800</v>
      </c>
      <c r="N3054" t="s">
        <v>19</v>
      </c>
      <c r="P3054">
        <v>3</v>
      </c>
      <c r="Q3054">
        <v>0</v>
      </c>
      <c r="R3054">
        <v>0</v>
      </c>
      <c r="S3054">
        <v>2</v>
      </c>
      <c r="U3054">
        <v>0</v>
      </c>
      <c r="V3054">
        <v>0</v>
      </c>
      <c r="W3054" t="s">
        <v>20</v>
      </c>
      <c r="Y3054" t="s">
        <v>1630</v>
      </c>
      <c r="Z3054">
        <v>45</v>
      </c>
      <c r="AA3054">
        <v>335</v>
      </c>
      <c r="AB3054">
        <v>21</v>
      </c>
      <c r="AC3054">
        <v>5</v>
      </c>
      <c r="AD3054" t="s">
        <v>20</v>
      </c>
      <c r="AE3054" t="s">
        <v>20</v>
      </c>
      <c r="AF3054" t="s">
        <v>20</v>
      </c>
      <c r="AG3054" t="s">
        <v>20</v>
      </c>
      <c r="AH3054" t="s">
        <v>20</v>
      </c>
      <c r="AI3054">
        <v>1</v>
      </c>
      <c r="AK3054">
        <v>1</v>
      </c>
      <c r="AL3054">
        <v>0</v>
      </c>
      <c r="AM3054">
        <v>1</v>
      </c>
      <c r="AN3054">
        <v>3</v>
      </c>
      <c r="AO3054">
        <v>2</v>
      </c>
      <c r="AQ3054">
        <v>1</v>
      </c>
      <c r="AR3054">
        <v>1</v>
      </c>
      <c r="AS3054">
        <v>2</v>
      </c>
      <c r="AT3054">
        <v>1</v>
      </c>
      <c r="AU3054">
        <v>0</v>
      </c>
      <c r="AV3054">
        <v>0</v>
      </c>
      <c r="AW3054" t="s">
        <v>20</v>
      </c>
      <c r="AX3054" t="s">
        <v>1382</v>
      </c>
      <c r="BA3054" s="14" t="s">
        <v>2785</v>
      </c>
      <c r="BB3054" s="6" t="s">
        <v>1525</v>
      </c>
      <c r="BC3054" s="9"/>
      <c r="BD3054" s="9"/>
      <c r="BE3054" s="9"/>
      <c r="BF3054" s="9"/>
      <c r="BG3054" s="9"/>
      <c r="BI3054" t="s">
        <v>3146</v>
      </c>
    </row>
    <row r="3055" spans="1:61" x14ac:dyDescent="0.25">
      <c r="A3055" s="51" t="s">
        <v>820</v>
      </c>
      <c r="B3055" s="9" t="s">
        <v>839</v>
      </c>
      <c r="C3055" s="9" t="str">
        <f>VLOOKUP(Tabelle1[[#This Row],[bank_name]],list_all_banks!$B$1:$C$691,2,FALSE)</f>
        <v>GB00617987</v>
      </c>
      <c r="D3055" s="6" t="s">
        <v>840</v>
      </c>
      <c r="E3055" s="42" t="str">
        <f t="shared" si="48"/>
        <v>31.12.2014</v>
      </c>
      <c r="F3055" s="9">
        <v>2014</v>
      </c>
      <c r="G3055" s="9" t="s">
        <v>1382</v>
      </c>
      <c r="H3055" s="9" t="s">
        <v>20</v>
      </c>
      <c r="I3055" s="9">
        <v>1</v>
      </c>
      <c r="J3055" s="9">
        <v>3</v>
      </c>
      <c r="K3055" s="9" t="s">
        <v>1366</v>
      </c>
      <c r="L3055" s="9">
        <v>1</v>
      </c>
      <c r="M3055" s="9" t="s">
        <v>1800</v>
      </c>
      <c r="N3055" s="9" t="s">
        <v>19</v>
      </c>
      <c r="P3055" s="9">
        <v>3</v>
      </c>
      <c r="Q3055" s="9">
        <v>0</v>
      </c>
      <c r="R3055" s="9">
        <v>0</v>
      </c>
      <c r="S3055" s="9">
        <v>2</v>
      </c>
      <c r="U3055" s="9">
        <v>0</v>
      </c>
      <c r="V3055" s="9">
        <v>0</v>
      </c>
      <c r="W3055" s="9" t="s">
        <v>20</v>
      </c>
      <c r="Y3055" s="9" t="s">
        <v>293</v>
      </c>
      <c r="Z3055" s="9">
        <v>39</v>
      </c>
      <c r="AA3055" s="9">
        <v>94</v>
      </c>
      <c r="AB3055" s="9">
        <v>22</v>
      </c>
      <c r="AC3055" s="9">
        <v>6</v>
      </c>
      <c r="AD3055" s="9" t="s">
        <v>20</v>
      </c>
      <c r="AE3055" s="9" t="s">
        <v>20</v>
      </c>
      <c r="AF3055" s="9" t="s">
        <v>20</v>
      </c>
      <c r="AG3055" s="9" t="s">
        <v>20</v>
      </c>
      <c r="AH3055" s="9" t="s">
        <v>20</v>
      </c>
      <c r="AI3055" s="9">
        <v>1</v>
      </c>
      <c r="AK3055" s="9">
        <v>1</v>
      </c>
      <c r="AL3055" s="9">
        <v>0</v>
      </c>
      <c r="AM3055" s="9">
        <v>1</v>
      </c>
      <c r="AN3055" s="9">
        <v>3</v>
      </c>
      <c r="AO3055" s="9">
        <v>2</v>
      </c>
      <c r="AQ3055" s="9">
        <v>1</v>
      </c>
      <c r="AR3055" s="9">
        <v>1</v>
      </c>
      <c r="AS3055" s="9">
        <v>2</v>
      </c>
      <c r="AT3055" s="9">
        <v>1</v>
      </c>
      <c r="AU3055" s="9">
        <v>0</v>
      </c>
      <c r="AV3055" s="9">
        <v>0</v>
      </c>
      <c r="AW3055" s="9" t="s">
        <v>20</v>
      </c>
      <c r="AX3055" s="9" t="s">
        <v>1382</v>
      </c>
      <c r="BA3055" s="63" t="s">
        <v>2785</v>
      </c>
      <c r="BB3055" s="6" t="s">
        <v>1525</v>
      </c>
      <c r="BG3055" s="9"/>
      <c r="BI3055" t="s">
        <v>3146</v>
      </c>
    </row>
    <row r="3056" spans="1:61" x14ac:dyDescent="0.25">
      <c r="A3056" s="23" t="s">
        <v>820</v>
      </c>
      <c r="B3056" t="s">
        <v>839</v>
      </c>
      <c r="C3056" t="str">
        <f>VLOOKUP(Tabelle1[[#This Row],[bank_name]],list_all_banks!$B$1:$C$691,2,FALSE)</f>
        <v>GB00617987</v>
      </c>
      <c r="D3056" s="6" t="s">
        <v>840</v>
      </c>
      <c r="E3056" s="42" t="str">
        <f t="shared" si="48"/>
        <v>31.12.2014</v>
      </c>
      <c r="F3056">
        <v>2014</v>
      </c>
      <c r="G3056" t="s">
        <v>1382</v>
      </c>
      <c r="H3056" t="s">
        <v>20</v>
      </c>
      <c r="I3056">
        <v>1</v>
      </c>
      <c r="J3056">
        <v>3</v>
      </c>
      <c r="K3056" t="s">
        <v>1366</v>
      </c>
      <c r="L3056">
        <v>1</v>
      </c>
      <c r="M3056" t="s">
        <v>1800</v>
      </c>
      <c r="N3056" t="s">
        <v>19</v>
      </c>
      <c r="P3056">
        <v>3</v>
      </c>
      <c r="Q3056">
        <v>0</v>
      </c>
      <c r="R3056">
        <v>0</v>
      </c>
      <c r="S3056">
        <v>2</v>
      </c>
      <c r="U3056">
        <v>0</v>
      </c>
      <c r="V3056">
        <v>0</v>
      </c>
      <c r="W3056" t="s">
        <v>20</v>
      </c>
      <c r="Y3056" t="s">
        <v>965</v>
      </c>
      <c r="Z3056">
        <v>103</v>
      </c>
      <c r="AA3056">
        <v>371</v>
      </c>
      <c r="AB3056">
        <v>38</v>
      </c>
      <c r="AC3056">
        <v>6</v>
      </c>
      <c r="AD3056" t="s">
        <v>20</v>
      </c>
      <c r="AE3056" t="s">
        <v>20</v>
      </c>
      <c r="AF3056" t="s">
        <v>20</v>
      </c>
      <c r="AG3056" t="s">
        <v>20</v>
      </c>
      <c r="AH3056" t="s">
        <v>20</v>
      </c>
      <c r="AI3056">
        <v>1</v>
      </c>
      <c r="AK3056">
        <v>1</v>
      </c>
      <c r="AL3056">
        <v>0</v>
      </c>
      <c r="AM3056">
        <v>1</v>
      </c>
      <c r="AN3056">
        <v>3</v>
      </c>
      <c r="AO3056">
        <v>2</v>
      </c>
      <c r="AQ3056">
        <v>1</v>
      </c>
      <c r="AR3056">
        <v>1</v>
      </c>
      <c r="AS3056">
        <v>2</v>
      </c>
      <c r="AT3056">
        <v>1</v>
      </c>
      <c r="AU3056">
        <v>0</v>
      </c>
      <c r="AV3056">
        <v>0</v>
      </c>
      <c r="AW3056" t="s">
        <v>20</v>
      </c>
      <c r="AX3056" t="s">
        <v>1382</v>
      </c>
      <c r="BA3056" s="14" t="s">
        <v>2785</v>
      </c>
      <c r="BB3056" s="6" t="s">
        <v>1525</v>
      </c>
      <c r="BG3056" s="9"/>
      <c r="BI3056" t="s">
        <v>3146</v>
      </c>
    </row>
    <row r="3057" spans="1:61" x14ac:dyDescent="0.25">
      <c r="A3057" s="23" t="s">
        <v>820</v>
      </c>
      <c r="B3057" t="s">
        <v>839</v>
      </c>
      <c r="C3057" t="str">
        <f>VLOOKUP(Tabelle1[[#This Row],[bank_name]],list_all_banks!$B$1:$C$691,2,FALSE)</f>
        <v>GB00617987</v>
      </c>
      <c r="D3057" s="6" t="s">
        <v>840</v>
      </c>
      <c r="E3057" s="42" t="str">
        <f t="shared" si="48"/>
        <v>31.12.2014</v>
      </c>
      <c r="F3057">
        <v>2014</v>
      </c>
      <c r="G3057" t="s">
        <v>1382</v>
      </c>
      <c r="H3057" t="s">
        <v>20</v>
      </c>
      <c r="I3057">
        <v>1</v>
      </c>
      <c r="J3057">
        <v>3</v>
      </c>
      <c r="K3057" t="s">
        <v>1366</v>
      </c>
      <c r="L3057">
        <v>1</v>
      </c>
      <c r="M3057" t="s">
        <v>1800</v>
      </c>
      <c r="N3057" t="s">
        <v>19</v>
      </c>
      <c r="P3057">
        <v>3</v>
      </c>
      <c r="Q3057">
        <v>0</v>
      </c>
      <c r="R3057">
        <v>0</v>
      </c>
      <c r="S3057">
        <v>2</v>
      </c>
      <c r="U3057">
        <v>0</v>
      </c>
      <c r="V3057">
        <v>0</v>
      </c>
      <c r="W3057" t="s">
        <v>20</v>
      </c>
      <c r="Y3057" t="s">
        <v>1001</v>
      </c>
      <c r="Z3057">
        <v>100</v>
      </c>
      <c r="AA3057">
        <v>412</v>
      </c>
      <c r="AB3057">
        <v>1</v>
      </c>
      <c r="AC3057">
        <v>5</v>
      </c>
      <c r="AD3057" t="s">
        <v>20</v>
      </c>
      <c r="AE3057" t="s">
        <v>20</v>
      </c>
      <c r="AF3057" t="s">
        <v>20</v>
      </c>
      <c r="AG3057" t="s">
        <v>20</v>
      </c>
      <c r="AH3057" t="s">
        <v>20</v>
      </c>
      <c r="AI3057">
        <v>1</v>
      </c>
      <c r="AK3057">
        <v>1</v>
      </c>
      <c r="AL3057">
        <v>0</v>
      </c>
      <c r="AM3057">
        <v>1</v>
      </c>
      <c r="AN3057">
        <v>3</v>
      </c>
      <c r="AO3057">
        <v>2</v>
      </c>
      <c r="AQ3057">
        <v>1</v>
      </c>
      <c r="AR3057">
        <v>1</v>
      </c>
      <c r="AS3057">
        <v>2</v>
      </c>
      <c r="AT3057">
        <v>1</v>
      </c>
      <c r="AU3057">
        <v>0</v>
      </c>
      <c r="AV3057">
        <v>0</v>
      </c>
      <c r="AW3057" t="s">
        <v>20</v>
      </c>
      <c r="AX3057" t="s">
        <v>1382</v>
      </c>
      <c r="BA3057" s="14" t="s">
        <v>2785</v>
      </c>
      <c r="BB3057" s="6" t="s">
        <v>1525</v>
      </c>
      <c r="BG3057" s="9"/>
      <c r="BI3057" t="s">
        <v>3146</v>
      </c>
    </row>
    <row r="3058" spans="1:61" x14ac:dyDescent="0.25">
      <c r="A3058" s="23" t="s">
        <v>820</v>
      </c>
      <c r="B3058" t="s">
        <v>839</v>
      </c>
      <c r="C3058" t="str">
        <f>VLOOKUP(Tabelle1[[#This Row],[bank_name]],list_all_banks!$B$1:$C$691,2,FALSE)</f>
        <v>GB00617987</v>
      </c>
      <c r="D3058" s="6" t="s">
        <v>840</v>
      </c>
      <c r="E3058" s="42" t="str">
        <f t="shared" si="48"/>
        <v>31.12.2014</v>
      </c>
      <c r="F3058">
        <v>2014</v>
      </c>
      <c r="G3058" t="s">
        <v>1382</v>
      </c>
      <c r="H3058" t="s">
        <v>20</v>
      </c>
      <c r="I3058">
        <v>1</v>
      </c>
      <c r="J3058">
        <v>3</v>
      </c>
      <c r="K3058" t="s">
        <v>1366</v>
      </c>
      <c r="L3058">
        <v>1</v>
      </c>
      <c r="M3058" t="s">
        <v>1800</v>
      </c>
      <c r="N3058" t="s">
        <v>19</v>
      </c>
      <c r="P3058">
        <v>3</v>
      </c>
      <c r="Q3058">
        <v>0</v>
      </c>
      <c r="R3058">
        <v>0</v>
      </c>
      <c r="S3058">
        <v>2</v>
      </c>
      <c r="U3058">
        <v>0</v>
      </c>
      <c r="V3058">
        <v>0</v>
      </c>
      <c r="W3058" t="s">
        <v>20</v>
      </c>
      <c r="Y3058" t="s">
        <v>1726</v>
      </c>
      <c r="Z3058">
        <v>47</v>
      </c>
      <c r="AA3058">
        <v>101</v>
      </c>
      <c r="AB3058">
        <v>27</v>
      </c>
      <c r="AC3058">
        <v>18</v>
      </c>
      <c r="AD3058" t="s">
        <v>20</v>
      </c>
      <c r="AE3058" t="s">
        <v>20</v>
      </c>
      <c r="AF3058" t="s">
        <v>20</v>
      </c>
      <c r="AG3058" t="s">
        <v>20</v>
      </c>
      <c r="AH3058" t="s">
        <v>20</v>
      </c>
      <c r="AI3058">
        <v>1</v>
      </c>
      <c r="AK3058">
        <v>1</v>
      </c>
      <c r="AL3058">
        <v>0</v>
      </c>
      <c r="AM3058">
        <v>1</v>
      </c>
      <c r="AN3058">
        <v>3</v>
      </c>
      <c r="AO3058">
        <v>2</v>
      </c>
      <c r="AQ3058">
        <v>1</v>
      </c>
      <c r="AR3058">
        <v>1</v>
      </c>
      <c r="AS3058">
        <v>2</v>
      </c>
      <c r="AT3058">
        <v>1</v>
      </c>
      <c r="AU3058">
        <v>0</v>
      </c>
      <c r="AV3058">
        <v>0</v>
      </c>
      <c r="AW3058" t="s">
        <v>20</v>
      </c>
      <c r="AX3058" t="s">
        <v>1382</v>
      </c>
      <c r="BA3058" s="14" t="s">
        <v>2785</v>
      </c>
      <c r="BB3058" s="6" t="s">
        <v>1525</v>
      </c>
      <c r="BC3058" s="9"/>
      <c r="BD3058" s="9"/>
      <c r="BE3058" s="9"/>
      <c r="BF3058" s="9"/>
      <c r="BG3058" s="9"/>
      <c r="BI3058" t="s">
        <v>3146</v>
      </c>
    </row>
    <row r="3059" spans="1:61" x14ac:dyDescent="0.25">
      <c r="A3059" s="23" t="s">
        <v>820</v>
      </c>
      <c r="B3059" t="s">
        <v>839</v>
      </c>
      <c r="C3059" t="str">
        <f>VLOOKUP(Tabelle1[[#This Row],[bank_name]],list_all_banks!$B$1:$C$691,2,FALSE)</f>
        <v>GB00617987</v>
      </c>
      <c r="D3059" s="6" t="s">
        <v>840</v>
      </c>
      <c r="E3059" s="42" t="str">
        <f t="shared" si="48"/>
        <v>31.12.2014</v>
      </c>
      <c r="F3059">
        <v>2014</v>
      </c>
      <c r="G3059" t="s">
        <v>1382</v>
      </c>
      <c r="H3059" t="s">
        <v>20</v>
      </c>
      <c r="I3059">
        <v>1</v>
      </c>
      <c r="J3059">
        <v>3</v>
      </c>
      <c r="K3059" t="s">
        <v>1366</v>
      </c>
      <c r="L3059">
        <v>1</v>
      </c>
      <c r="M3059" t="s">
        <v>1800</v>
      </c>
      <c r="N3059" t="s">
        <v>19</v>
      </c>
      <c r="P3059">
        <v>3</v>
      </c>
      <c r="Q3059">
        <v>0</v>
      </c>
      <c r="R3059">
        <v>0</v>
      </c>
      <c r="S3059">
        <v>2</v>
      </c>
      <c r="U3059">
        <v>0</v>
      </c>
      <c r="V3059">
        <v>0</v>
      </c>
      <c r="W3059" t="s">
        <v>20</v>
      </c>
      <c r="Y3059" t="s">
        <v>1020</v>
      </c>
      <c r="Z3059">
        <v>77</v>
      </c>
      <c r="AA3059">
        <v>94</v>
      </c>
      <c r="AB3059">
        <v>41</v>
      </c>
      <c r="AC3059">
        <v>29</v>
      </c>
      <c r="AD3059" t="s">
        <v>20</v>
      </c>
      <c r="AE3059" t="s">
        <v>20</v>
      </c>
      <c r="AF3059" t="s">
        <v>20</v>
      </c>
      <c r="AG3059" t="s">
        <v>20</v>
      </c>
      <c r="AH3059" t="s">
        <v>20</v>
      </c>
      <c r="AI3059">
        <v>1</v>
      </c>
      <c r="AK3059">
        <v>1</v>
      </c>
      <c r="AL3059">
        <v>0</v>
      </c>
      <c r="AM3059">
        <v>1</v>
      </c>
      <c r="AN3059">
        <v>3</v>
      </c>
      <c r="AO3059">
        <v>2</v>
      </c>
      <c r="AQ3059">
        <v>1</v>
      </c>
      <c r="AR3059">
        <v>1</v>
      </c>
      <c r="AS3059">
        <v>2</v>
      </c>
      <c r="AT3059">
        <v>1</v>
      </c>
      <c r="AU3059">
        <v>0</v>
      </c>
      <c r="AV3059">
        <v>0</v>
      </c>
      <c r="AW3059" t="s">
        <v>20</v>
      </c>
      <c r="AX3059" t="s">
        <v>1382</v>
      </c>
      <c r="BA3059" s="14" t="s">
        <v>2785</v>
      </c>
      <c r="BB3059" s="6" t="s">
        <v>1525</v>
      </c>
      <c r="BG3059" s="9"/>
      <c r="BI3059" t="s">
        <v>3146</v>
      </c>
    </row>
    <row r="3060" spans="1:61" x14ac:dyDescent="0.25">
      <c r="A3060" s="51" t="s">
        <v>820</v>
      </c>
      <c r="B3060" s="9" t="s">
        <v>839</v>
      </c>
      <c r="C3060" s="9" t="str">
        <f>VLOOKUP(Tabelle1[[#This Row],[bank_name]],list_all_banks!$B$1:$C$691,2,FALSE)</f>
        <v>GB00617987</v>
      </c>
      <c r="D3060" s="6" t="s">
        <v>840</v>
      </c>
      <c r="E3060" s="42" t="str">
        <f t="shared" si="48"/>
        <v>31.12.2014</v>
      </c>
      <c r="F3060" s="9">
        <v>2014</v>
      </c>
      <c r="G3060" t="s">
        <v>1382</v>
      </c>
      <c r="H3060" t="s">
        <v>20</v>
      </c>
      <c r="I3060">
        <v>1</v>
      </c>
      <c r="J3060">
        <v>3</v>
      </c>
      <c r="K3060" t="s">
        <v>1366</v>
      </c>
      <c r="L3060">
        <v>1</v>
      </c>
      <c r="M3060" t="s">
        <v>1800</v>
      </c>
      <c r="N3060" t="s">
        <v>19</v>
      </c>
      <c r="P3060">
        <v>3</v>
      </c>
      <c r="Q3060">
        <v>0</v>
      </c>
      <c r="R3060">
        <v>0</v>
      </c>
      <c r="S3060">
        <v>2</v>
      </c>
      <c r="U3060">
        <v>0</v>
      </c>
      <c r="V3060">
        <v>0</v>
      </c>
      <c r="W3060" t="s">
        <v>20</v>
      </c>
      <c r="Y3060" t="s">
        <v>1170</v>
      </c>
      <c r="Z3060">
        <v>115</v>
      </c>
      <c r="AA3060">
        <v>358</v>
      </c>
      <c r="AB3060">
        <v>-1</v>
      </c>
      <c r="AC3060" t="s">
        <v>20</v>
      </c>
      <c r="AD3060" t="s">
        <v>20</v>
      </c>
      <c r="AE3060" t="s">
        <v>20</v>
      </c>
      <c r="AF3060" t="s">
        <v>20</v>
      </c>
      <c r="AG3060" t="s">
        <v>20</v>
      </c>
      <c r="AH3060" t="s">
        <v>20</v>
      </c>
      <c r="AI3060">
        <v>1</v>
      </c>
      <c r="AK3060">
        <v>1</v>
      </c>
      <c r="AL3060">
        <v>0</v>
      </c>
      <c r="AM3060">
        <v>1</v>
      </c>
      <c r="AN3060">
        <v>3</v>
      </c>
      <c r="AO3060">
        <v>2</v>
      </c>
      <c r="AQ3060">
        <v>1</v>
      </c>
      <c r="AR3060">
        <v>1</v>
      </c>
      <c r="AS3060">
        <v>2</v>
      </c>
      <c r="AT3060">
        <v>1</v>
      </c>
      <c r="AU3060">
        <v>0</v>
      </c>
      <c r="AV3060">
        <v>0</v>
      </c>
      <c r="AW3060" t="s">
        <v>20</v>
      </c>
      <c r="AX3060" t="s">
        <v>1382</v>
      </c>
      <c r="BA3060" s="14" t="s">
        <v>2785</v>
      </c>
      <c r="BB3060" s="6" t="s">
        <v>1525</v>
      </c>
      <c r="BG3060" s="9"/>
      <c r="BI3060" t="s">
        <v>3146</v>
      </c>
    </row>
    <row r="3061" spans="1:61" x14ac:dyDescent="0.25">
      <c r="A3061" s="23" t="s">
        <v>820</v>
      </c>
      <c r="B3061" t="s">
        <v>839</v>
      </c>
      <c r="C3061" t="str">
        <f>VLOOKUP(Tabelle1[[#This Row],[bank_name]],list_all_banks!$B$1:$C$691,2,FALSE)</f>
        <v>GB00617987</v>
      </c>
      <c r="D3061" s="6" t="s">
        <v>840</v>
      </c>
      <c r="E3061" s="42" t="str">
        <f t="shared" si="48"/>
        <v>31.12.2014</v>
      </c>
      <c r="F3061" s="9">
        <v>2014</v>
      </c>
      <c r="G3061" t="s">
        <v>1382</v>
      </c>
      <c r="H3061" t="s">
        <v>20</v>
      </c>
      <c r="I3061">
        <v>1</v>
      </c>
      <c r="J3061">
        <v>3</v>
      </c>
      <c r="K3061" t="s">
        <v>1366</v>
      </c>
      <c r="L3061">
        <v>1</v>
      </c>
      <c r="M3061" t="s">
        <v>1800</v>
      </c>
      <c r="N3061" t="s">
        <v>19</v>
      </c>
      <c r="P3061">
        <v>3</v>
      </c>
      <c r="Q3061">
        <v>0</v>
      </c>
      <c r="R3061">
        <v>0</v>
      </c>
      <c r="S3061">
        <v>2</v>
      </c>
      <c r="U3061">
        <v>0</v>
      </c>
      <c r="V3061">
        <v>0</v>
      </c>
      <c r="W3061" t="s">
        <v>20</v>
      </c>
      <c r="Y3061" t="s">
        <v>1218</v>
      </c>
      <c r="Z3061">
        <v>230</v>
      </c>
      <c r="AA3061">
        <v>1300</v>
      </c>
      <c r="AB3061">
        <v>71</v>
      </c>
      <c r="AC3061">
        <v>28</v>
      </c>
      <c r="AD3061" t="s">
        <v>20</v>
      </c>
      <c r="AE3061" t="s">
        <v>20</v>
      </c>
      <c r="AF3061" t="s">
        <v>20</v>
      </c>
      <c r="AG3061" t="s">
        <v>20</v>
      </c>
      <c r="AH3061" t="s">
        <v>20</v>
      </c>
      <c r="AI3061">
        <v>1</v>
      </c>
      <c r="AK3061">
        <v>1</v>
      </c>
      <c r="AL3061">
        <v>0</v>
      </c>
      <c r="AM3061">
        <v>1</v>
      </c>
      <c r="AN3061">
        <v>3</v>
      </c>
      <c r="AO3061">
        <v>2</v>
      </c>
      <c r="AQ3061">
        <v>1</v>
      </c>
      <c r="AR3061">
        <v>1</v>
      </c>
      <c r="AS3061">
        <v>2</v>
      </c>
      <c r="AT3061">
        <v>1</v>
      </c>
      <c r="AU3061">
        <v>0</v>
      </c>
      <c r="AV3061">
        <v>0</v>
      </c>
      <c r="AW3061" t="s">
        <v>20</v>
      </c>
      <c r="AX3061" t="s">
        <v>1382</v>
      </c>
      <c r="BA3061" s="14" t="s">
        <v>2785</v>
      </c>
      <c r="BB3061" s="6" t="s">
        <v>1525</v>
      </c>
      <c r="BG3061" s="9"/>
      <c r="BI3061" t="s">
        <v>3146</v>
      </c>
    </row>
    <row r="3062" spans="1:61" x14ac:dyDescent="0.25">
      <c r="A3062" s="23" t="s">
        <v>820</v>
      </c>
      <c r="B3062" t="s">
        <v>839</v>
      </c>
      <c r="C3062" t="str">
        <f>VLOOKUP(Tabelle1[[#This Row],[bank_name]],list_all_banks!$B$1:$C$691,2,FALSE)</f>
        <v>GB00617987</v>
      </c>
      <c r="D3062" s="6" t="s">
        <v>840</v>
      </c>
      <c r="E3062" s="42" t="str">
        <f t="shared" si="48"/>
        <v>31.12.2014</v>
      </c>
      <c r="F3062" s="9">
        <v>2014</v>
      </c>
      <c r="G3062" t="s">
        <v>1382</v>
      </c>
      <c r="H3062" t="s">
        <v>20</v>
      </c>
      <c r="I3062">
        <v>1</v>
      </c>
      <c r="J3062">
        <v>3</v>
      </c>
      <c r="K3062" t="s">
        <v>1366</v>
      </c>
      <c r="L3062">
        <v>1</v>
      </c>
      <c r="M3062" t="s">
        <v>1800</v>
      </c>
      <c r="N3062" t="s">
        <v>19</v>
      </c>
      <c r="P3062">
        <v>3</v>
      </c>
      <c r="Q3062">
        <v>0</v>
      </c>
      <c r="R3062">
        <v>0</v>
      </c>
      <c r="S3062">
        <v>2</v>
      </c>
      <c r="U3062">
        <v>0</v>
      </c>
      <c r="V3062">
        <v>0</v>
      </c>
      <c r="W3062" t="s">
        <v>20</v>
      </c>
      <c r="Y3062" t="s">
        <v>1658</v>
      </c>
      <c r="Z3062">
        <v>134</v>
      </c>
      <c r="AA3062">
        <v>214</v>
      </c>
      <c r="AB3062">
        <v>53</v>
      </c>
      <c r="AC3062" t="s">
        <v>20</v>
      </c>
      <c r="AD3062" t="s">
        <v>20</v>
      </c>
      <c r="AE3062" t="s">
        <v>20</v>
      </c>
      <c r="AF3062" t="s">
        <v>20</v>
      </c>
      <c r="AG3062" t="s">
        <v>20</v>
      </c>
      <c r="AH3062" t="s">
        <v>20</v>
      </c>
      <c r="AI3062">
        <v>1</v>
      </c>
      <c r="AK3062">
        <v>1</v>
      </c>
      <c r="AL3062">
        <v>0</v>
      </c>
      <c r="AM3062">
        <v>1</v>
      </c>
      <c r="AN3062">
        <v>3</v>
      </c>
      <c r="AO3062">
        <v>2</v>
      </c>
      <c r="AQ3062">
        <v>1</v>
      </c>
      <c r="AR3062">
        <v>1</v>
      </c>
      <c r="AS3062">
        <v>2</v>
      </c>
      <c r="AT3062">
        <v>1</v>
      </c>
      <c r="AU3062">
        <v>0</v>
      </c>
      <c r="AV3062">
        <v>0</v>
      </c>
      <c r="AW3062" t="s">
        <v>20</v>
      </c>
      <c r="AX3062" t="s">
        <v>1382</v>
      </c>
      <c r="BA3062" s="14" t="s">
        <v>2785</v>
      </c>
      <c r="BB3062" s="6" t="s">
        <v>1525</v>
      </c>
      <c r="BC3062" s="9"/>
      <c r="BD3062" s="9"/>
      <c r="BE3062" s="9"/>
      <c r="BF3062" s="9"/>
      <c r="BG3062" s="9"/>
      <c r="BI3062" t="s">
        <v>3146</v>
      </c>
    </row>
    <row r="3063" spans="1:61" x14ac:dyDescent="0.25">
      <c r="A3063" s="23" t="s">
        <v>820</v>
      </c>
      <c r="B3063" t="s">
        <v>839</v>
      </c>
      <c r="C3063" t="str">
        <f>VLOOKUP(Tabelle1[[#This Row],[bank_name]],list_all_banks!$B$1:$C$691,2,FALSE)</f>
        <v>GB00617987</v>
      </c>
      <c r="D3063" s="6" t="s">
        <v>840</v>
      </c>
      <c r="E3063" s="42" t="str">
        <f t="shared" si="48"/>
        <v>31.12.2014</v>
      </c>
      <c r="F3063" s="9">
        <v>2014</v>
      </c>
      <c r="G3063" t="s">
        <v>1382</v>
      </c>
      <c r="H3063" t="s">
        <v>20</v>
      </c>
      <c r="I3063">
        <v>1</v>
      </c>
      <c r="J3063">
        <v>3</v>
      </c>
      <c r="K3063" t="s">
        <v>1366</v>
      </c>
      <c r="L3063">
        <v>1</v>
      </c>
      <c r="M3063" t="s">
        <v>1800</v>
      </c>
      <c r="N3063" t="s">
        <v>19</v>
      </c>
      <c r="P3063">
        <v>3</v>
      </c>
      <c r="Q3063">
        <v>0</v>
      </c>
      <c r="R3063">
        <v>0</v>
      </c>
      <c r="S3063">
        <v>2</v>
      </c>
      <c r="U3063">
        <v>0</v>
      </c>
      <c r="V3063">
        <v>0</v>
      </c>
      <c r="W3063" t="s">
        <v>20</v>
      </c>
      <c r="Y3063" t="s">
        <v>1225</v>
      </c>
      <c r="Z3063">
        <v>-206</v>
      </c>
      <c r="AA3063">
        <v>18</v>
      </c>
      <c r="AB3063">
        <v>-214</v>
      </c>
      <c r="AC3063">
        <v>89</v>
      </c>
      <c r="AD3063" t="s">
        <v>20</v>
      </c>
      <c r="AE3063" t="s">
        <v>20</v>
      </c>
      <c r="AF3063" t="s">
        <v>20</v>
      </c>
      <c r="AG3063" t="s">
        <v>20</v>
      </c>
      <c r="AH3063" t="s">
        <v>20</v>
      </c>
      <c r="AI3063">
        <v>1</v>
      </c>
      <c r="AK3063">
        <v>1</v>
      </c>
      <c r="AL3063">
        <v>0</v>
      </c>
      <c r="AM3063">
        <v>1</v>
      </c>
      <c r="AN3063">
        <v>3</v>
      </c>
      <c r="AO3063">
        <v>2</v>
      </c>
      <c r="AQ3063">
        <v>1</v>
      </c>
      <c r="AR3063">
        <v>1</v>
      </c>
      <c r="AS3063">
        <v>2</v>
      </c>
      <c r="AT3063">
        <v>1</v>
      </c>
      <c r="AU3063">
        <v>0</v>
      </c>
      <c r="AV3063">
        <v>0</v>
      </c>
      <c r="AW3063" t="s">
        <v>20</v>
      </c>
      <c r="AX3063" t="s">
        <v>1382</v>
      </c>
      <c r="BA3063" s="14" t="s">
        <v>2785</v>
      </c>
      <c r="BB3063" s="6" t="s">
        <v>1525</v>
      </c>
      <c r="BG3063" s="9"/>
      <c r="BI3063" t="s">
        <v>3146</v>
      </c>
    </row>
    <row r="3064" spans="1:61" x14ac:dyDescent="0.25">
      <c r="A3064" s="51" t="s">
        <v>820</v>
      </c>
      <c r="B3064" s="9" t="s">
        <v>839</v>
      </c>
      <c r="C3064" s="9" t="str">
        <f>VLOOKUP(Tabelle1[[#This Row],[bank_name]],list_all_banks!$B$1:$C$691,2,FALSE)</f>
        <v>GB00617987</v>
      </c>
      <c r="D3064" s="6" t="s">
        <v>840</v>
      </c>
      <c r="E3064" s="42" t="str">
        <f t="shared" si="48"/>
        <v>31.12.2014</v>
      </c>
      <c r="F3064" s="9">
        <v>2014</v>
      </c>
      <c r="G3064" s="9" t="s">
        <v>1382</v>
      </c>
      <c r="H3064" s="9" t="s">
        <v>20</v>
      </c>
      <c r="I3064" s="9">
        <v>1</v>
      </c>
      <c r="J3064" s="9">
        <v>3</v>
      </c>
      <c r="K3064" s="9" t="s">
        <v>1366</v>
      </c>
      <c r="L3064" s="9">
        <v>1</v>
      </c>
      <c r="M3064" s="9" t="s">
        <v>1800</v>
      </c>
      <c r="N3064" s="9" t="s">
        <v>19</v>
      </c>
      <c r="P3064" s="9">
        <v>3</v>
      </c>
      <c r="Q3064" s="9">
        <v>0</v>
      </c>
      <c r="R3064" s="9">
        <v>0</v>
      </c>
      <c r="S3064" s="9">
        <v>2</v>
      </c>
      <c r="U3064" s="9">
        <v>0</v>
      </c>
      <c r="V3064" s="9">
        <v>0</v>
      </c>
      <c r="W3064" s="9" t="s">
        <v>20</v>
      </c>
      <c r="Y3064" s="9" t="s">
        <v>1278</v>
      </c>
      <c r="Z3064" s="9">
        <v>110</v>
      </c>
      <c r="AA3064" s="9">
        <v>1466</v>
      </c>
      <c r="AB3064" s="9">
        <v>8</v>
      </c>
      <c r="AC3064" s="9" t="s">
        <v>20</v>
      </c>
      <c r="AD3064" s="9" t="s">
        <v>20</v>
      </c>
      <c r="AE3064" s="9" t="s">
        <v>20</v>
      </c>
      <c r="AF3064" s="9" t="s">
        <v>20</v>
      </c>
      <c r="AG3064" s="9" t="s">
        <v>20</v>
      </c>
      <c r="AH3064" s="9" t="s">
        <v>20</v>
      </c>
      <c r="AI3064" s="9">
        <v>1</v>
      </c>
      <c r="AK3064" s="9">
        <v>1</v>
      </c>
      <c r="AL3064" s="9">
        <v>0</v>
      </c>
      <c r="AM3064" s="9">
        <v>1</v>
      </c>
      <c r="AN3064" s="9">
        <v>3</v>
      </c>
      <c r="AO3064" s="9">
        <v>2</v>
      </c>
      <c r="AQ3064" s="9">
        <v>1</v>
      </c>
      <c r="AR3064" s="9">
        <v>1</v>
      </c>
      <c r="AS3064" s="9">
        <v>2</v>
      </c>
      <c r="AT3064" s="9">
        <v>1</v>
      </c>
      <c r="AU3064" s="9">
        <v>0</v>
      </c>
      <c r="AV3064" s="9">
        <v>0</v>
      </c>
      <c r="AW3064" s="9" t="s">
        <v>20</v>
      </c>
      <c r="AX3064" s="9" t="s">
        <v>1382</v>
      </c>
      <c r="BA3064" s="63" t="s">
        <v>2785</v>
      </c>
      <c r="BB3064" s="6" t="s">
        <v>1525</v>
      </c>
      <c r="BC3064" s="9"/>
      <c r="BD3064" s="9"/>
      <c r="BE3064" s="9"/>
      <c r="BF3064" s="9"/>
      <c r="BG3064" s="9"/>
      <c r="BI3064" t="s">
        <v>3146</v>
      </c>
    </row>
    <row r="3065" spans="1:61" x14ac:dyDescent="0.25">
      <c r="A3065" s="23" t="s">
        <v>820</v>
      </c>
      <c r="B3065" t="s">
        <v>839</v>
      </c>
      <c r="C3065" t="str">
        <f>VLOOKUP(Tabelle1[[#This Row],[bank_name]],list_all_banks!$B$1:$C$691,2,FALSE)</f>
        <v>GB00617987</v>
      </c>
      <c r="D3065" s="6" t="s">
        <v>840</v>
      </c>
      <c r="E3065" s="42" t="str">
        <f t="shared" si="48"/>
        <v>31.12.2014</v>
      </c>
      <c r="F3065" s="9">
        <v>2014</v>
      </c>
      <c r="G3065" t="s">
        <v>1382</v>
      </c>
      <c r="H3065" t="s">
        <v>20</v>
      </c>
      <c r="I3065">
        <v>1</v>
      </c>
      <c r="J3065">
        <v>3</v>
      </c>
      <c r="K3065" t="s">
        <v>1366</v>
      </c>
      <c r="L3065">
        <v>1</v>
      </c>
      <c r="M3065" t="s">
        <v>1800</v>
      </c>
      <c r="N3065" t="s">
        <v>19</v>
      </c>
      <c r="P3065">
        <v>3</v>
      </c>
      <c r="Q3065">
        <v>0</v>
      </c>
      <c r="R3065">
        <v>0</v>
      </c>
      <c r="S3065">
        <v>2</v>
      </c>
      <c r="U3065">
        <v>0</v>
      </c>
      <c r="V3065">
        <v>0</v>
      </c>
      <c r="W3065" t="s">
        <v>20</v>
      </c>
      <c r="Y3065" t="s">
        <v>1661</v>
      </c>
      <c r="Z3065">
        <v>53</v>
      </c>
      <c r="AA3065">
        <v>251</v>
      </c>
      <c r="AB3065">
        <v>6</v>
      </c>
      <c r="AC3065">
        <v>8</v>
      </c>
      <c r="AD3065" t="s">
        <v>20</v>
      </c>
      <c r="AE3065" t="s">
        <v>20</v>
      </c>
      <c r="AF3065" t="s">
        <v>20</v>
      </c>
      <c r="AG3065" t="s">
        <v>20</v>
      </c>
      <c r="AH3065" t="s">
        <v>20</v>
      </c>
      <c r="AI3065">
        <v>1</v>
      </c>
      <c r="AK3065">
        <v>1</v>
      </c>
      <c r="AL3065">
        <v>0</v>
      </c>
      <c r="AM3065">
        <v>1</v>
      </c>
      <c r="AN3065">
        <v>3</v>
      </c>
      <c r="AO3065">
        <v>2</v>
      </c>
      <c r="AQ3065">
        <v>1</v>
      </c>
      <c r="AR3065">
        <v>1</v>
      </c>
      <c r="AS3065">
        <v>2</v>
      </c>
      <c r="AT3065">
        <v>1</v>
      </c>
      <c r="AU3065">
        <v>0</v>
      </c>
      <c r="AV3065">
        <v>0</v>
      </c>
      <c r="AW3065" t="s">
        <v>20</v>
      </c>
      <c r="AX3065" t="s">
        <v>1382</v>
      </c>
      <c r="BA3065" s="14" t="s">
        <v>2785</v>
      </c>
      <c r="BB3065" s="6" t="s">
        <v>1525</v>
      </c>
      <c r="BG3065" s="9"/>
      <c r="BI3065" t="s">
        <v>3146</v>
      </c>
    </row>
    <row r="3066" spans="1:61" x14ac:dyDescent="0.25">
      <c r="A3066" s="51" t="s">
        <v>820</v>
      </c>
      <c r="B3066" s="9" t="s">
        <v>839</v>
      </c>
      <c r="C3066" s="9" t="str">
        <f>VLOOKUP(Tabelle1[[#This Row],[bank_name]],list_all_banks!$B$1:$C$691,2,FALSE)</f>
        <v>GB00617987</v>
      </c>
      <c r="D3066" s="6" t="s">
        <v>840</v>
      </c>
      <c r="E3066" s="42" t="str">
        <f t="shared" si="48"/>
        <v>31.12.2014</v>
      </c>
      <c r="F3066" s="9">
        <v>2014</v>
      </c>
      <c r="G3066" s="9" t="s">
        <v>1382</v>
      </c>
      <c r="H3066" s="9" t="s">
        <v>20</v>
      </c>
      <c r="I3066" s="9">
        <v>1</v>
      </c>
      <c r="J3066" s="9">
        <v>3</v>
      </c>
      <c r="K3066" s="9" t="s">
        <v>1366</v>
      </c>
      <c r="L3066" s="9">
        <v>1</v>
      </c>
      <c r="M3066" s="9" t="s">
        <v>1800</v>
      </c>
      <c r="N3066" s="9" t="s">
        <v>19</v>
      </c>
      <c r="P3066" s="9">
        <v>3</v>
      </c>
      <c r="Q3066" s="9">
        <v>0</v>
      </c>
      <c r="R3066" s="9">
        <v>0</v>
      </c>
      <c r="S3066" s="9">
        <v>2</v>
      </c>
      <c r="U3066" s="9">
        <v>0</v>
      </c>
      <c r="V3066" s="9">
        <v>0</v>
      </c>
      <c r="W3066" s="9" t="s">
        <v>20</v>
      </c>
      <c r="Y3066" s="9" t="s">
        <v>1710</v>
      </c>
      <c r="Z3066" s="9">
        <v>127</v>
      </c>
      <c r="AA3066" s="9">
        <v>227</v>
      </c>
      <c r="AB3066" s="9">
        <v>82</v>
      </c>
      <c r="AC3066" s="9">
        <v>20</v>
      </c>
      <c r="AD3066" s="9" t="s">
        <v>20</v>
      </c>
      <c r="AE3066" s="9" t="s">
        <v>20</v>
      </c>
      <c r="AF3066" s="9" t="s">
        <v>20</v>
      </c>
      <c r="AG3066" s="9" t="s">
        <v>20</v>
      </c>
      <c r="AH3066" s="9" t="s">
        <v>20</v>
      </c>
      <c r="AI3066" s="9">
        <v>1</v>
      </c>
      <c r="AK3066" s="9">
        <v>1</v>
      </c>
      <c r="AL3066" s="9">
        <v>0</v>
      </c>
      <c r="AM3066" s="9">
        <v>1</v>
      </c>
      <c r="AN3066" s="9">
        <v>3</v>
      </c>
      <c r="AO3066" s="9">
        <v>2</v>
      </c>
      <c r="AQ3066" s="9">
        <v>1</v>
      </c>
      <c r="AR3066" s="9">
        <v>1</v>
      </c>
      <c r="AS3066" s="9">
        <v>2</v>
      </c>
      <c r="AT3066" s="9">
        <v>1</v>
      </c>
      <c r="AU3066" s="9">
        <v>0</v>
      </c>
      <c r="AV3066" s="9">
        <v>0</v>
      </c>
      <c r="AW3066" s="9" t="s">
        <v>20</v>
      </c>
      <c r="AX3066" s="9" t="s">
        <v>1382</v>
      </c>
      <c r="BA3066" s="63" t="s">
        <v>2785</v>
      </c>
      <c r="BB3066" s="6" t="s">
        <v>1525</v>
      </c>
      <c r="BG3066" s="9"/>
      <c r="BI3066" t="s">
        <v>3146</v>
      </c>
    </row>
    <row r="3067" spans="1:61" x14ac:dyDescent="0.25">
      <c r="A3067" s="23" t="s">
        <v>820</v>
      </c>
      <c r="B3067" t="s">
        <v>839</v>
      </c>
      <c r="C3067" t="str">
        <f>VLOOKUP(Tabelle1[[#This Row],[bank_name]],list_all_banks!$B$1:$C$691,2,FALSE)</f>
        <v>GB00617987</v>
      </c>
      <c r="D3067" s="6" t="s">
        <v>840</v>
      </c>
      <c r="E3067" s="42" t="str">
        <f t="shared" si="48"/>
        <v>31.12.2014</v>
      </c>
      <c r="F3067">
        <v>2014</v>
      </c>
      <c r="G3067" t="s">
        <v>1382</v>
      </c>
      <c r="H3067" t="s">
        <v>20</v>
      </c>
      <c r="I3067">
        <v>1</v>
      </c>
      <c r="J3067">
        <v>3</v>
      </c>
      <c r="K3067" t="s">
        <v>1366</v>
      </c>
      <c r="L3067">
        <v>1</v>
      </c>
      <c r="M3067" t="s">
        <v>1800</v>
      </c>
      <c r="N3067" t="s">
        <v>19</v>
      </c>
      <c r="P3067">
        <v>3</v>
      </c>
      <c r="Q3067">
        <v>0</v>
      </c>
      <c r="R3067">
        <v>0</v>
      </c>
      <c r="S3067">
        <v>2</v>
      </c>
      <c r="U3067">
        <v>0</v>
      </c>
      <c r="V3067">
        <v>0</v>
      </c>
      <c r="W3067" t="s">
        <v>20</v>
      </c>
      <c r="Y3067" t="s">
        <v>493</v>
      </c>
      <c r="Z3067">
        <v>115</v>
      </c>
      <c r="AA3067">
        <v>144</v>
      </c>
      <c r="AB3067">
        <v>-9</v>
      </c>
      <c r="AC3067">
        <v>-2</v>
      </c>
      <c r="AD3067" t="s">
        <v>20</v>
      </c>
      <c r="AE3067" t="s">
        <v>20</v>
      </c>
      <c r="AF3067" t="s">
        <v>20</v>
      </c>
      <c r="AG3067" t="s">
        <v>20</v>
      </c>
      <c r="AH3067" t="s">
        <v>20</v>
      </c>
      <c r="AI3067">
        <v>1</v>
      </c>
      <c r="AK3067">
        <v>1</v>
      </c>
      <c r="AL3067">
        <v>0</v>
      </c>
      <c r="AM3067">
        <v>1</v>
      </c>
      <c r="AN3067">
        <v>3</v>
      </c>
      <c r="AO3067">
        <v>2</v>
      </c>
      <c r="AQ3067">
        <v>1</v>
      </c>
      <c r="AR3067">
        <v>1</v>
      </c>
      <c r="AS3067">
        <v>2</v>
      </c>
      <c r="AT3067">
        <v>1</v>
      </c>
      <c r="AU3067">
        <v>0</v>
      </c>
      <c r="AV3067">
        <v>0</v>
      </c>
      <c r="AW3067" t="s">
        <v>20</v>
      </c>
      <c r="AX3067" t="s">
        <v>1382</v>
      </c>
      <c r="BA3067" s="63" t="s">
        <v>2785</v>
      </c>
      <c r="BB3067" s="6" t="s">
        <v>1525</v>
      </c>
      <c r="BC3067" s="9"/>
      <c r="BD3067" s="9"/>
      <c r="BE3067" s="9"/>
      <c r="BF3067" s="9"/>
      <c r="BG3067" s="9"/>
      <c r="BI3067" t="s">
        <v>3146</v>
      </c>
    </row>
    <row r="3068" spans="1:61" x14ac:dyDescent="0.25">
      <c r="A3068" s="51" t="s">
        <v>820</v>
      </c>
      <c r="B3068" s="9" t="s">
        <v>839</v>
      </c>
      <c r="C3068" s="9" t="str">
        <f>VLOOKUP(Tabelle1[[#This Row],[bank_name]],list_all_banks!$B$1:$C$691,2,FALSE)</f>
        <v>GB00617987</v>
      </c>
      <c r="D3068" s="6" t="s">
        <v>840</v>
      </c>
      <c r="E3068" s="42" t="str">
        <f t="shared" si="48"/>
        <v>31.12.2014</v>
      </c>
      <c r="F3068" s="9">
        <v>2014</v>
      </c>
      <c r="G3068" s="9" t="s">
        <v>1382</v>
      </c>
      <c r="H3068" s="9" t="s">
        <v>20</v>
      </c>
      <c r="I3068" s="9">
        <v>1</v>
      </c>
      <c r="J3068" s="9">
        <v>3</v>
      </c>
      <c r="K3068" s="9" t="s">
        <v>1366</v>
      </c>
      <c r="L3068" s="9">
        <v>1</v>
      </c>
      <c r="M3068" s="9" t="s">
        <v>1800</v>
      </c>
      <c r="N3068" s="9" t="s">
        <v>19</v>
      </c>
      <c r="P3068" s="9">
        <v>3</v>
      </c>
      <c r="Q3068" s="9">
        <v>0</v>
      </c>
      <c r="R3068" s="9">
        <v>0</v>
      </c>
      <c r="S3068" s="9">
        <v>2</v>
      </c>
      <c r="U3068" s="9">
        <v>0</v>
      </c>
      <c r="V3068" s="9">
        <v>0</v>
      </c>
      <c r="W3068" s="9" t="s">
        <v>20</v>
      </c>
      <c r="Y3068" s="9" t="s">
        <v>1657</v>
      </c>
      <c r="Z3068" s="9">
        <v>13844</v>
      </c>
      <c r="AA3068" s="9">
        <v>28849</v>
      </c>
      <c r="AB3068" s="9">
        <v>8142</v>
      </c>
      <c r="AC3068" s="9">
        <v>1220</v>
      </c>
      <c r="AD3068" s="9" t="s">
        <v>20</v>
      </c>
      <c r="AE3068" s="9" t="s">
        <v>20</v>
      </c>
      <c r="AF3068" s="9" t="s">
        <v>20</v>
      </c>
      <c r="AG3068" s="9" t="s">
        <v>20</v>
      </c>
      <c r="AH3068" s="9" t="s">
        <v>20</v>
      </c>
      <c r="AI3068" s="9">
        <v>1</v>
      </c>
      <c r="AK3068" s="9">
        <v>1</v>
      </c>
      <c r="AL3068" s="9">
        <v>0</v>
      </c>
      <c r="AM3068" s="9">
        <v>1</v>
      </c>
      <c r="AN3068" s="9">
        <v>3</v>
      </c>
      <c r="AO3068" s="9">
        <v>2</v>
      </c>
      <c r="AQ3068" s="9">
        <v>1</v>
      </c>
      <c r="AR3068" s="9">
        <v>1</v>
      </c>
      <c r="AS3068" s="9">
        <v>2</v>
      </c>
      <c r="AT3068" s="9">
        <v>1</v>
      </c>
      <c r="AU3068" s="9">
        <v>0</v>
      </c>
      <c r="AV3068" s="9">
        <v>0</v>
      </c>
      <c r="AW3068" s="9" t="s">
        <v>20</v>
      </c>
      <c r="AX3068" s="9" t="s">
        <v>1382</v>
      </c>
      <c r="BA3068" s="63" t="s">
        <v>2785</v>
      </c>
      <c r="BB3068" s="6" t="s">
        <v>1525</v>
      </c>
      <c r="BG3068" s="9"/>
      <c r="BI3068" t="s">
        <v>3146</v>
      </c>
    </row>
    <row r="3069" spans="1:61" x14ac:dyDescent="0.25">
      <c r="A3069" s="23" t="s">
        <v>820</v>
      </c>
      <c r="B3069" t="s">
        <v>839</v>
      </c>
      <c r="C3069" t="str">
        <f>VLOOKUP(Tabelle1[[#This Row],[bank_name]],list_all_banks!$B$1:$C$691,2,FALSE)</f>
        <v>GB00617987</v>
      </c>
      <c r="D3069" s="6" t="s">
        <v>840</v>
      </c>
      <c r="E3069" s="42" t="str">
        <f t="shared" si="48"/>
        <v>31.12.2014</v>
      </c>
      <c r="F3069">
        <v>2014</v>
      </c>
      <c r="G3069" t="s">
        <v>1382</v>
      </c>
      <c r="H3069" t="s">
        <v>20</v>
      </c>
      <c r="I3069">
        <v>1</v>
      </c>
      <c r="J3069">
        <v>3</v>
      </c>
      <c r="K3069" t="s">
        <v>1366</v>
      </c>
      <c r="L3069">
        <v>1</v>
      </c>
      <c r="M3069" t="s">
        <v>1800</v>
      </c>
      <c r="N3069" t="s">
        <v>19</v>
      </c>
      <c r="P3069">
        <v>3</v>
      </c>
      <c r="Q3069">
        <v>0</v>
      </c>
      <c r="R3069">
        <v>0</v>
      </c>
      <c r="S3069">
        <v>2</v>
      </c>
      <c r="U3069">
        <v>0</v>
      </c>
      <c r="V3069">
        <v>0</v>
      </c>
      <c r="W3069" t="s">
        <v>20</v>
      </c>
      <c r="Y3069" t="s">
        <v>1633</v>
      </c>
      <c r="Z3069">
        <v>964</v>
      </c>
      <c r="AA3069">
        <v>1683</v>
      </c>
      <c r="AB3069">
        <v>432</v>
      </c>
      <c r="AC3069">
        <v>178</v>
      </c>
      <c r="AD3069" t="s">
        <v>20</v>
      </c>
      <c r="AE3069" t="s">
        <v>20</v>
      </c>
      <c r="AF3069" t="s">
        <v>20</v>
      </c>
      <c r="AG3069" t="s">
        <v>20</v>
      </c>
      <c r="AH3069" t="s">
        <v>20</v>
      </c>
      <c r="AI3069">
        <v>1</v>
      </c>
      <c r="AK3069">
        <v>1</v>
      </c>
      <c r="AL3069">
        <v>0</v>
      </c>
      <c r="AM3069">
        <v>1</v>
      </c>
      <c r="AN3069">
        <v>3</v>
      </c>
      <c r="AO3069">
        <v>2</v>
      </c>
      <c r="AQ3069">
        <v>1</v>
      </c>
      <c r="AR3069">
        <v>1</v>
      </c>
      <c r="AS3069">
        <v>2</v>
      </c>
      <c r="AT3069">
        <v>1</v>
      </c>
      <c r="AU3069">
        <v>0</v>
      </c>
      <c r="AV3069">
        <v>0</v>
      </c>
      <c r="AW3069" t="s">
        <v>20</v>
      </c>
      <c r="AX3069" t="s">
        <v>1382</v>
      </c>
      <c r="BA3069" s="14" t="s">
        <v>2785</v>
      </c>
      <c r="BB3069" s="6" t="s">
        <v>1525</v>
      </c>
      <c r="BG3069" s="9"/>
      <c r="BI3069" t="s">
        <v>3146</v>
      </c>
    </row>
    <row r="3070" spans="1:61" x14ac:dyDescent="0.25">
      <c r="A3070" s="23" t="s">
        <v>820</v>
      </c>
      <c r="B3070" t="s">
        <v>839</v>
      </c>
      <c r="C3070" t="str">
        <f>VLOOKUP(Tabelle1[[#This Row],[bank_name]],list_all_banks!$B$1:$C$691,2,FALSE)</f>
        <v>GB00617987</v>
      </c>
      <c r="D3070" s="6" t="s">
        <v>840</v>
      </c>
      <c r="E3070" s="42" t="str">
        <f t="shared" si="48"/>
        <v>31.12.2014</v>
      </c>
      <c r="F3070">
        <v>2014</v>
      </c>
      <c r="G3070" t="s">
        <v>1382</v>
      </c>
      <c r="H3070" t="s">
        <v>20</v>
      </c>
      <c r="I3070">
        <v>1</v>
      </c>
      <c r="J3070">
        <v>3</v>
      </c>
      <c r="K3070" t="s">
        <v>1366</v>
      </c>
      <c r="L3070">
        <v>1</v>
      </c>
      <c r="M3070" t="s">
        <v>1800</v>
      </c>
      <c r="N3070" t="s">
        <v>19</v>
      </c>
      <c r="P3070">
        <v>3</v>
      </c>
      <c r="Q3070">
        <v>0</v>
      </c>
      <c r="R3070">
        <v>0</v>
      </c>
      <c r="S3070">
        <v>2</v>
      </c>
      <c r="U3070">
        <v>0</v>
      </c>
      <c r="V3070">
        <v>0</v>
      </c>
      <c r="W3070" t="s">
        <v>20</v>
      </c>
      <c r="Y3070" t="s">
        <v>1660</v>
      </c>
      <c r="Z3070">
        <v>2462</v>
      </c>
      <c r="AA3070">
        <v>19627</v>
      </c>
      <c r="AB3070">
        <v>2951</v>
      </c>
      <c r="AC3070">
        <v>109</v>
      </c>
      <c r="AD3070" t="s">
        <v>20</v>
      </c>
      <c r="AE3070" t="s">
        <v>20</v>
      </c>
      <c r="AF3070" t="s">
        <v>20</v>
      </c>
      <c r="AG3070" t="s">
        <v>20</v>
      </c>
      <c r="AH3070" t="s">
        <v>20</v>
      </c>
      <c r="AI3070">
        <v>1</v>
      </c>
      <c r="AK3070">
        <v>1</v>
      </c>
      <c r="AL3070">
        <v>0</v>
      </c>
      <c r="AM3070">
        <v>1</v>
      </c>
      <c r="AN3070">
        <v>3</v>
      </c>
      <c r="AO3070">
        <v>2</v>
      </c>
      <c r="AQ3070">
        <v>1</v>
      </c>
      <c r="AR3070">
        <v>1</v>
      </c>
      <c r="AS3070">
        <v>2</v>
      </c>
      <c r="AT3070">
        <v>1</v>
      </c>
      <c r="AU3070">
        <v>0</v>
      </c>
      <c r="AV3070">
        <v>0</v>
      </c>
      <c r="AW3070" t="s">
        <v>20</v>
      </c>
      <c r="AX3070" t="s">
        <v>1382</v>
      </c>
      <c r="BA3070" s="14" t="s">
        <v>2785</v>
      </c>
      <c r="BB3070" s="6" t="s">
        <v>1525</v>
      </c>
      <c r="BG3070" s="9"/>
      <c r="BI3070" t="s">
        <v>3146</v>
      </c>
    </row>
    <row r="3071" spans="1:61" x14ac:dyDescent="0.25">
      <c r="A3071" s="23" t="s">
        <v>820</v>
      </c>
      <c r="B3071" t="s">
        <v>839</v>
      </c>
      <c r="C3071" t="str">
        <f>VLOOKUP(Tabelle1[[#This Row],[bank_name]],list_all_banks!$B$1:$C$691,2,FALSE)</f>
        <v>GB00617987</v>
      </c>
      <c r="D3071" s="6" t="s">
        <v>840</v>
      </c>
      <c r="E3071" s="42" t="str">
        <f t="shared" si="48"/>
        <v>31.12.2014</v>
      </c>
      <c r="F3071">
        <v>2014</v>
      </c>
      <c r="G3071" t="s">
        <v>1382</v>
      </c>
      <c r="H3071" t="s">
        <v>20</v>
      </c>
      <c r="I3071">
        <v>1</v>
      </c>
      <c r="J3071">
        <v>3</v>
      </c>
      <c r="K3071" t="s">
        <v>1366</v>
      </c>
      <c r="L3071">
        <v>1</v>
      </c>
      <c r="M3071" t="s">
        <v>1800</v>
      </c>
      <c r="N3071" t="s">
        <v>19</v>
      </c>
      <c r="P3071">
        <v>3</v>
      </c>
      <c r="Q3071">
        <v>0</v>
      </c>
      <c r="R3071">
        <v>0</v>
      </c>
      <c r="S3071">
        <v>2</v>
      </c>
      <c r="U3071">
        <v>0</v>
      </c>
      <c r="V3071">
        <v>0</v>
      </c>
      <c r="W3071" t="s">
        <v>20</v>
      </c>
      <c r="Y3071" t="s">
        <v>1662</v>
      </c>
      <c r="Z3071">
        <v>1821</v>
      </c>
      <c r="AA3071">
        <v>31303</v>
      </c>
      <c r="AB3071">
        <v>700</v>
      </c>
      <c r="AC3071">
        <v>288</v>
      </c>
      <c r="AD3071" t="s">
        <v>20</v>
      </c>
      <c r="AE3071" t="s">
        <v>20</v>
      </c>
      <c r="AF3071" t="s">
        <v>20</v>
      </c>
      <c r="AG3071" t="s">
        <v>20</v>
      </c>
      <c r="AH3071" t="s">
        <v>20</v>
      </c>
      <c r="AI3071">
        <v>1</v>
      </c>
      <c r="AK3071">
        <v>1</v>
      </c>
      <c r="AL3071">
        <v>0</v>
      </c>
      <c r="AM3071">
        <v>1</v>
      </c>
      <c r="AN3071">
        <v>3</v>
      </c>
      <c r="AO3071">
        <v>2</v>
      </c>
      <c r="AQ3071">
        <v>1</v>
      </c>
      <c r="AR3071">
        <v>1</v>
      </c>
      <c r="AS3071">
        <v>2</v>
      </c>
      <c r="AT3071">
        <v>1</v>
      </c>
      <c r="AU3071">
        <v>0</v>
      </c>
      <c r="AV3071">
        <v>0</v>
      </c>
      <c r="AW3071" t="s">
        <v>20</v>
      </c>
      <c r="AX3071" t="s">
        <v>1382</v>
      </c>
      <c r="BA3071" s="14" t="s">
        <v>2785</v>
      </c>
      <c r="BB3071" s="6" t="s">
        <v>1525</v>
      </c>
      <c r="BC3071" s="9"/>
      <c r="BD3071" s="9"/>
      <c r="BE3071" s="9"/>
      <c r="BF3071" s="9"/>
      <c r="BG3071" s="9"/>
      <c r="BI3071" t="s">
        <v>3146</v>
      </c>
    </row>
    <row r="3072" spans="1:61" x14ac:dyDescent="0.25">
      <c r="A3072" s="23" t="s">
        <v>820</v>
      </c>
      <c r="B3072" t="s">
        <v>839</v>
      </c>
      <c r="C3072" t="str">
        <f>VLOOKUP(Tabelle1[[#This Row],[bank_name]],list_all_banks!$B$1:$C$691,2,FALSE)</f>
        <v>GB00617987</v>
      </c>
      <c r="D3072" s="6" t="s">
        <v>840</v>
      </c>
      <c r="E3072" s="42" t="str">
        <f t="shared" si="48"/>
        <v>31.12.2014</v>
      </c>
      <c r="F3072">
        <v>2014</v>
      </c>
      <c r="G3072" t="s">
        <v>1382</v>
      </c>
      <c r="H3072" t="s">
        <v>20</v>
      </c>
      <c r="I3072">
        <v>1</v>
      </c>
      <c r="J3072">
        <v>3</v>
      </c>
      <c r="K3072" t="s">
        <v>1366</v>
      </c>
      <c r="L3072">
        <v>1</v>
      </c>
      <c r="M3072" t="s">
        <v>1800</v>
      </c>
      <c r="N3072" t="s">
        <v>19</v>
      </c>
      <c r="P3072">
        <v>3</v>
      </c>
      <c r="Q3072">
        <v>0</v>
      </c>
      <c r="R3072">
        <v>0</v>
      </c>
      <c r="S3072">
        <v>2</v>
      </c>
      <c r="U3072">
        <v>0</v>
      </c>
      <c r="V3072">
        <v>0</v>
      </c>
      <c r="W3072" t="s">
        <v>20</v>
      </c>
      <c r="Y3072" t="s">
        <v>1702</v>
      </c>
      <c r="Z3072">
        <v>561</v>
      </c>
      <c r="AA3072">
        <v>5602</v>
      </c>
      <c r="AB3072">
        <v>198</v>
      </c>
      <c r="AC3072">
        <v>74</v>
      </c>
      <c r="AD3072" t="s">
        <v>20</v>
      </c>
      <c r="AE3072" t="s">
        <v>20</v>
      </c>
      <c r="AF3072" t="s">
        <v>20</v>
      </c>
      <c r="AG3072" t="s">
        <v>20</v>
      </c>
      <c r="AH3072" t="s">
        <v>20</v>
      </c>
      <c r="AI3072">
        <v>1</v>
      </c>
      <c r="AK3072">
        <v>1</v>
      </c>
      <c r="AL3072">
        <v>0</v>
      </c>
      <c r="AM3072">
        <v>1</v>
      </c>
      <c r="AN3072">
        <v>3</v>
      </c>
      <c r="AO3072">
        <v>2</v>
      </c>
      <c r="AQ3072">
        <v>1</v>
      </c>
      <c r="AR3072">
        <v>1</v>
      </c>
      <c r="AS3072">
        <v>2</v>
      </c>
      <c r="AT3072">
        <v>1</v>
      </c>
      <c r="AU3072">
        <v>0</v>
      </c>
      <c r="AV3072">
        <v>0</v>
      </c>
      <c r="AW3072" t="s">
        <v>20</v>
      </c>
      <c r="AX3072" t="s">
        <v>1382</v>
      </c>
      <c r="BA3072" s="14" t="s">
        <v>2785</v>
      </c>
      <c r="BB3072" s="6" t="s">
        <v>1525</v>
      </c>
      <c r="BG3072" s="9"/>
      <c r="BI3072" t="s">
        <v>3146</v>
      </c>
    </row>
    <row r="3073" spans="1:61" x14ac:dyDescent="0.25">
      <c r="A3073" s="23" t="s">
        <v>820</v>
      </c>
      <c r="B3073" t="s">
        <v>839</v>
      </c>
      <c r="C3073" t="str">
        <f>VLOOKUP(Tabelle1[[#This Row],[bank_name]],list_all_banks!$B$1:$C$691,2,FALSE)</f>
        <v>GB00617987</v>
      </c>
      <c r="D3073" s="6" t="s">
        <v>840</v>
      </c>
      <c r="E3073" s="42" t="str">
        <f t="shared" si="48"/>
        <v>31.12.2014</v>
      </c>
      <c r="F3073">
        <v>2014</v>
      </c>
      <c r="G3073" t="s">
        <v>1382</v>
      </c>
      <c r="H3073" t="s">
        <v>20</v>
      </c>
      <c r="I3073">
        <v>1</v>
      </c>
      <c r="J3073">
        <v>3</v>
      </c>
      <c r="K3073" t="s">
        <v>1366</v>
      </c>
      <c r="L3073">
        <v>1</v>
      </c>
      <c r="M3073" t="s">
        <v>1800</v>
      </c>
      <c r="N3073" t="s">
        <v>19</v>
      </c>
      <c r="P3073">
        <v>3</v>
      </c>
      <c r="Q3073">
        <v>0</v>
      </c>
      <c r="R3073">
        <v>0</v>
      </c>
      <c r="S3073">
        <v>2</v>
      </c>
      <c r="U3073">
        <v>0</v>
      </c>
      <c r="V3073">
        <v>0</v>
      </c>
      <c r="W3073" t="s">
        <v>20</v>
      </c>
      <c r="Y3073" t="s">
        <v>1703</v>
      </c>
      <c r="Z3073">
        <v>1063</v>
      </c>
      <c r="AA3073">
        <v>9125</v>
      </c>
      <c r="AB3073">
        <v>496</v>
      </c>
      <c r="AC3073">
        <v>130</v>
      </c>
      <c r="AD3073" t="s">
        <v>20</v>
      </c>
      <c r="AE3073" t="s">
        <v>20</v>
      </c>
      <c r="AF3073" t="s">
        <v>20</v>
      </c>
      <c r="AG3073" t="s">
        <v>20</v>
      </c>
      <c r="AH3073" t="s">
        <v>20</v>
      </c>
      <c r="AI3073">
        <v>1</v>
      </c>
      <c r="AK3073">
        <v>1</v>
      </c>
      <c r="AL3073">
        <v>0</v>
      </c>
      <c r="AM3073">
        <v>1</v>
      </c>
      <c r="AN3073">
        <v>3</v>
      </c>
      <c r="AO3073">
        <v>2</v>
      </c>
      <c r="AQ3073">
        <v>1</v>
      </c>
      <c r="AR3073">
        <v>1</v>
      </c>
      <c r="AS3073">
        <v>2</v>
      </c>
      <c r="AT3073">
        <v>1</v>
      </c>
      <c r="AU3073">
        <v>0</v>
      </c>
      <c r="AV3073">
        <v>0</v>
      </c>
      <c r="AW3073" t="s">
        <v>20</v>
      </c>
      <c r="AX3073" t="s">
        <v>1382</v>
      </c>
      <c r="BA3073" s="14" t="s">
        <v>2785</v>
      </c>
      <c r="BB3073" s="6" t="s">
        <v>1525</v>
      </c>
      <c r="BG3073" s="9"/>
      <c r="BI3073" t="s">
        <v>3146</v>
      </c>
    </row>
    <row r="3074" spans="1:61" x14ac:dyDescent="0.25">
      <c r="A3074" s="23" t="s">
        <v>820</v>
      </c>
      <c r="B3074" t="s">
        <v>839</v>
      </c>
      <c r="C3074" t="str">
        <f>VLOOKUP(Tabelle1[[#This Row],[bank_name]],list_all_banks!$B$1:$C$691,2,FALSE)</f>
        <v>GB00617987</v>
      </c>
      <c r="D3074" s="6" t="s">
        <v>840</v>
      </c>
      <c r="E3074" s="42" t="str">
        <f t="shared" si="48"/>
        <v>31.12.2014</v>
      </c>
      <c r="F3074">
        <v>2014</v>
      </c>
      <c r="G3074" t="s">
        <v>1382</v>
      </c>
      <c r="H3074" t="s">
        <v>20</v>
      </c>
      <c r="I3074">
        <v>1</v>
      </c>
      <c r="J3074">
        <v>3</v>
      </c>
      <c r="K3074" t="s">
        <v>1366</v>
      </c>
      <c r="L3074">
        <v>1</v>
      </c>
      <c r="M3074" t="s">
        <v>1800</v>
      </c>
      <c r="N3074" t="s">
        <v>19</v>
      </c>
      <c r="P3074">
        <v>3</v>
      </c>
      <c r="Q3074">
        <v>0</v>
      </c>
      <c r="R3074">
        <v>0</v>
      </c>
      <c r="S3074">
        <v>2</v>
      </c>
      <c r="U3074">
        <v>0</v>
      </c>
      <c r="V3074">
        <v>0</v>
      </c>
      <c r="W3074" t="s">
        <v>20</v>
      </c>
      <c r="Y3074" t="s">
        <v>1659</v>
      </c>
      <c r="Z3074">
        <v>1333</v>
      </c>
      <c r="AA3074">
        <v>3114</v>
      </c>
      <c r="AB3074">
        <v>589</v>
      </c>
      <c r="AC3074">
        <v>96</v>
      </c>
      <c r="AD3074" t="s">
        <v>20</v>
      </c>
      <c r="AE3074" t="s">
        <v>20</v>
      </c>
      <c r="AF3074" t="s">
        <v>20</v>
      </c>
      <c r="AG3074" t="s">
        <v>20</v>
      </c>
      <c r="AH3074" t="s">
        <v>20</v>
      </c>
      <c r="AI3074">
        <v>1</v>
      </c>
      <c r="AK3074">
        <v>1</v>
      </c>
      <c r="AL3074">
        <v>0</v>
      </c>
      <c r="AM3074">
        <v>1</v>
      </c>
      <c r="AN3074">
        <v>3</v>
      </c>
      <c r="AO3074">
        <v>2</v>
      </c>
      <c r="AQ3074">
        <v>1</v>
      </c>
      <c r="AR3074">
        <v>1</v>
      </c>
      <c r="AS3074">
        <v>2</v>
      </c>
      <c r="AT3074">
        <v>1</v>
      </c>
      <c r="AU3074">
        <v>0</v>
      </c>
      <c r="AV3074">
        <v>0</v>
      </c>
      <c r="AW3074" t="s">
        <v>20</v>
      </c>
      <c r="AX3074" t="s">
        <v>1382</v>
      </c>
      <c r="BA3074" s="14" t="s">
        <v>2785</v>
      </c>
      <c r="BB3074" s="6" t="s">
        <v>1525</v>
      </c>
      <c r="BG3074" s="9"/>
      <c r="BI3074" t="s">
        <v>3146</v>
      </c>
    </row>
    <row r="3075" spans="1:61" x14ac:dyDescent="0.25">
      <c r="A3075" s="23" t="s">
        <v>820</v>
      </c>
      <c r="B3075" t="s">
        <v>839</v>
      </c>
      <c r="C3075" t="str">
        <f>VLOOKUP(Tabelle1[[#This Row],[bank_name]],list_all_banks!$B$1:$C$691,2,FALSE)</f>
        <v>GB00617987</v>
      </c>
      <c r="D3075" s="6" t="s">
        <v>840</v>
      </c>
      <c r="E3075" s="42" t="str">
        <f t="shared" si="48"/>
        <v>31.12.2014</v>
      </c>
      <c r="F3075">
        <v>2014</v>
      </c>
      <c r="G3075" t="s">
        <v>1382</v>
      </c>
      <c r="H3075" t="s">
        <v>20</v>
      </c>
      <c r="I3075">
        <v>1</v>
      </c>
      <c r="J3075">
        <v>3</v>
      </c>
      <c r="K3075" t="s">
        <v>1366</v>
      </c>
      <c r="L3075">
        <v>1</v>
      </c>
      <c r="M3075" t="s">
        <v>1800</v>
      </c>
      <c r="N3075" t="s">
        <v>19</v>
      </c>
      <c r="P3075">
        <v>3</v>
      </c>
      <c r="Q3075">
        <v>0</v>
      </c>
      <c r="R3075">
        <v>0</v>
      </c>
      <c r="S3075">
        <v>2</v>
      </c>
      <c r="U3075">
        <v>0</v>
      </c>
      <c r="V3075">
        <v>0</v>
      </c>
      <c r="W3075" t="s">
        <v>20</v>
      </c>
      <c r="Y3075" t="s">
        <v>1698</v>
      </c>
      <c r="Z3075">
        <v>490</v>
      </c>
      <c r="AA3075">
        <v>2382</v>
      </c>
      <c r="AB3075">
        <v>221</v>
      </c>
      <c r="AC3075">
        <v>31</v>
      </c>
      <c r="AD3075" t="s">
        <v>20</v>
      </c>
      <c r="AE3075" t="s">
        <v>20</v>
      </c>
      <c r="AF3075" t="s">
        <v>20</v>
      </c>
      <c r="AG3075" t="s">
        <v>20</v>
      </c>
      <c r="AH3075" t="s">
        <v>20</v>
      </c>
      <c r="AI3075">
        <v>1</v>
      </c>
      <c r="AK3075">
        <v>1</v>
      </c>
      <c r="AL3075">
        <v>0</v>
      </c>
      <c r="AM3075">
        <v>1</v>
      </c>
      <c r="AN3075">
        <v>3</v>
      </c>
      <c r="AO3075">
        <v>2</v>
      </c>
      <c r="AQ3075">
        <v>1</v>
      </c>
      <c r="AR3075">
        <v>1</v>
      </c>
      <c r="AS3075">
        <v>2</v>
      </c>
      <c r="AT3075">
        <v>1</v>
      </c>
      <c r="AU3075">
        <v>0</v>
      </c>
      <c r="AV3075">
        <v>0</v>
      </c>
      <c r="AW3075" t="s">
        <v>20</v>
      </c>
      <c r="AX3075" t="s">
        <v>1382</v>
      </c>
      <c r="BA3075" s="14" t="s">
        <v>2785</v>
      </c>
      <c r="BB3075" s="6" t="s">
        <v>1525</v>
      </c>
      <c r="BC3075" s="9"/>
      <c r="BD3075" s="9"/>
      <c r="BE3075" s="9"/>
      <c r="BF3075" s="9"/>
      <c r="BG3075" s="9"/>
      <c r="BI3075" t="s">
        <v>3146</v>
      </c>
    </row>
    <row r="3076" spans="1:61" x14ac:dyDescent="0.25">
      <c r="A3076" s="23" t="s">
        <v>820</v>
      </c>
      <c r="B3076" t="s">
        <v>839</v>
      </c>
      <c r="C3076" t="str">
        <f>VLOOKUP(Tabelle1[[#This Row],[bank_name]],list_all_banks!$B$1:$C$691,2,FALSE)</f>
        <v>GB00617987</v>
      </c>
      <c r="D3076" s="6" t="s">
        <v>840</v>
      </c>
      <c r="E3076" s="42" t="str">
        <f t="shared" si="48"/>
        <v>31.12.2014</v>
      </c>
      <c r="F3076">
        <v>2014</v>
      </c>
      <c r="G3076" t="s">
        <v>1382</v>
      </c>
      <c r="H3076" t="s">
        <v>20</v>
      </c>
      <c r="I3076">
        <v>1</v>
      </c>
      <c r="J3076">
        <v>3</v>
      </c>
      <c r="K3076" t="s">
        <v>1366</v>
      </c>
      <c r="L3076">
        <v>1</v>
      </c>
      <c r="M3076" t="s">
        <v>1800</v>
      </c>
      <c r="N3076" t="s">
        <v>19</v>
      </c>
      <c r="P3076">
        <v>3</v>
      </c>
      <c r="Q3076">
        <v>0</v>
      </c>
      <c r="R3076">
        <v>0</v>
      </c>
      <c r="S3076">
        <v>2</v>
      </c>
      <c r="U3076">
        <v>0</v>
      </c>
      <c r="V3076">
        <v>0</v>
      </c>
      <c r="W3076" t="s">
        <v>20</v>
      </c>
      <c r="Y3076" t="s">
        <v>1803</v>
      </c>
      <c r="Z3076">
        <v>196</v>
      </c>
      <c r="AA3076">
        <v>867</v>
      </c>
      <c r="AB3076">
        <v>134</v>
      </c>
      <c r="AC3076">
        <v>62</v>
      </c>
      <c r="AD3076" t="s">
        <v>20</v>
      </c>
      <c r="AE3076" t="s">
        <v>20</v>
      </c>
      <c r="AF3076" t="s">
        <v>20</v>
      </c>
      <c r="AG3076" t="s">
        <v>20</v>
      </c>
      <c r="AH3076" t="s">
        <v>20</v>
      </c>
      <c r="AI3076">
        <v>1</v>
      </c>
      <c r="AK3076">
        <v>1</v>
      </c>
      <c r="AL3076">
        <v>0</v>
      </c>
      <c r="AM3076">
        <v>1</v>
      </c>
      <c r="AN3076">
        <v>3</v>
      </c>
      <c r="AO3076">
        <v>2</v>
      </c>
      <c r="AQ3076">
        <v>1</v>
      </c>
      <c r="AR3076">
        <v>1</v>
      </c>
      <c r="AS3076">
        <v>2</v>
      </c>
      <c r="AT3076">
        <v>1</v>
      </c>
      <c r="AU3076">
        <v>0</v>
      </c>
      <c r="AV3076">
        <v>0</v>
      </c>
      <c r="AW3076" t="s">
        <v>20</v>
      </c>
      <c r="AX3076" t="s">
        <v>1382</v>
      </c>
      <c r="BA3076" s="14" t="s">
        <v>2785</v>
      </c>
      <c r="BB3076" s="6" t="s">
        <v>1525</v>
      </c>
      <c r="BG3076" s="9"/>
      <c r="BI3076" t="s">
        <v>3146</v>
      </c>
    </row>
    <row r="3077" spans="1:61" x14ac:dyDescent="0.25">
      <c r="A3077" s="51" t="s">
        <v>820</v>
      </c>
      <c r="B3077" s="9" t="s">
        <v>839</v>
      </c>
      <c r="C3077" s="9" t="str">
        <f>VLOOKUP(Tabelle1[[#This Row],[bank_name]],list_all_banks!$B$1:$C$691,2,FALSE)</f>
        <v>GB00617987</v>
      </c>
      <c r="D3077" s="6" t="s">
        <v>840</v>
      </c>
      <c r="E3077" s="42" t="str">
        <f t="shared" si="48"/>
        <v>31.12.2014</v>
      </c>
      <c r="F3077" s="9">
        <v>2014</v>
      </c>
      <c r="G3077" s="9" t="s">
        <v>1382</v>
      </c>
      <c r="H3077" s="9" t="s">
        <v>20</v>
      </c>
      <c r="I3077" s="9">
        <v>1</v>
      </c>
      <c r="J3077" s="9">
        <v>3</v>
      </c>
      <c r="K3077" s="9" t="s">
        <v>1366</v>
      </c>
      <c r="L3077" s="9">
        <v>1</v>
      </c>
      <c r="M3077" s="9" t="s">
        <v>1800</v>
      </c>
      <c r="N3077" s="9" t="s">
        <v>19</v>
      </c>
      <c r="P3077" s="9">
        <v>3</v>
      </c>
      <c r="Q3077" s="9">
        <v>0</v>
      </c>
      <c r="R3077" s="9">
        <v>0</v>
      </c>
      <c r="S3077" s="9">
        <v>2</v>
      </c>
      <c r="U3077" s="9">
        <v>0</v>
      </c>
      <c r="V3077" s="9">
        <v>0</v>
      </c>
      <c r="W3077" s="9" t="s">
        <v>20</v>
      </c>
      <c r="Y3077" s="9" t="s">
        <v>1804</v>
      </c>
      <c r="Z3077" s="9">
        <v>99</v>
      </c>
      <c r="AA3077" s="9">
        <v>488</v>
      </c>
      <c r="AB3077" s="9">
        <v>41</v>
      </c>
      <c r="AC3077" s="9">
        <v>12</v>
      </c>
      <c r="AD3077" s="9" t="s">
        <v>20</v>
      </c>
      <c r="AE3077" s="9" t="s">
        <v>20</v>
      </c>
      <c r="AF3077" s="9" t="s">
        <v>20</v>
      </c>
      <c r="AG3077" s="9" t="s">
        <v>20</v>
      </c>
      <c r="AH3077" s="9" t="s">
        <v>20</v>
      </c>
      <c r="AI3077" s="9">
        <v>1</v>
      </c>
      <c r="AK3077" s="9">
        <v>1</v>
      </c>
      <c r="AL3077" s="9">
        <v>0</v>
      </c>
      <c r="AM3077" s="9">
        <v>1</v>
      </c>
      <c r="AN3077" s="9">
        <v>3</v>
      </c>
      <c r="AO3077" s="9">
        <v>2</v>
      </c>
      <c r="AQ3077" s="9">
        <v>1</v>
      </c>
      <c r="AR3077" s="9">
        <v>1</v>
      </c>
      <c r="AS3077" s="9">
        <v>2</v>
      </c>
      <c r="AT3077" s="9">
        <v>1</v>
      </c>
      <c r="AU3077" s="9">
        <v>0</v>
      </c>
      <c r="AV3077" s="9">
        <v>0</v>
      </c>
      <c r="AW3077" s="9" t="s">
        <v>20</v>
      </c>
      <c r="AX3077" s="9" t="s">
        <v>1382</v>
      </c>
      <c r="BA3077" s="63" t="s">
        <v>2785</v>
      </c>
      <c r="BB3077" s="6" t="s">
        <v>1525</v>
      </c>
      <c r="BG3077" s="9"/>
      <c r="BI3077" t="s">
        <v>3146</v>
      </c>
    </row>
    <row r="3078" spans="1:61" x14ac:dyDescent="0.25">
      <c r="A3078" s="51" t="s">
        <v>820</v>
      </c>
      <c r="B3078" s="9" t="s">
        <v>839</v>
      </c>
      <c r="C3078" s="9" t="str">
        <f>VLOOKUP(Tabelle1[[#This Row],[bank_name]],list_all_banks!$B$1:$C$691,2,FALSE)</f>
        <v>GB00617987</v>
      </c>
      <c r="D3078" s="6" t="s">
        <v>840</v>
      </c>
      <c r="E3078" s="42" t="str">
        <f t="shared" si="48"/>
        <v>31.12.2014</v>
      </c>
      <c r="F3078" s="9">
        <v>2014</v>
      </c>
      <c r="G3078" s="9" t="s">
        <v>1382</v>
      </c>
      <c r="H3078" s="9" t="s">
        <v>20</v>
      </c>
      <c r="I3078" s="9">
        <v>1</v>
      </c>
      <c r="J3078" s="9">
        <v>3</v>
      </c>
      <c r="K3078" s="9" t="s">
        <v>1366</v>
      </c>
      <c r="L3078" s="9">
        <v>1</v>
      </c>
      <c r="M3078" s="9" t="s">
        <v>1800</v>
      </c>
      <c r="N3078" s="9" t="s">
        <v>19</v>
      </c>
      <c r="P3078" s="9">
        <v>3</v>
      </c>
      <c r="Q3078" s="9">
        <v>0</v>
      </c>
      <c r="R3078" s="9">
        <v>0</v>
      </c>
      <c r="S3078" s="9">
        <v>2</v>
      </c>
      <c r="U3078" s="9">
        <v>0</v>
      </c>
      <c r="V3078" s="9">
        <v>0</v>
      </c>
      <c r="W3078" s="9" t="s">
        <v>20</v>
      </c>
      <c r="Y3078" s="9" t="s">
        <v>1696</v>
      </c>
      <c r="Z3078" s="9">
        <v>159</v>
      </c>
      <c r="AA3078" s="9">
        <v>453</v>
      </c>
      <c r="AB3078" s="9">
        <v>22</v>
      </c>
      <c r="AC3078" s="9">
        <v>10</v>
      </c>
      <c r="AD3078" s="9" t="s">
        <v>20</v>
      </c>
      <c r="AE3078" s="9" t="s">
        <v>20</v>
      </c>
      <c r="AF3078" s="9" t="s">
        <v>20</v>
      </c>
      <c r="AG3078" s="9" t="s">
        <v>20</v>
      </c>
      <c r="AH3078" s="9" t="s">
        <v>20</v>
      </c>
      <c r="AI3078" s="9">
        <v>1</v>
      </c>
      <c r="AK3078" s="9">
        <v>1</v>
      </c>
      <c r="AL3078" s="9">
        <v>0</v>
      </c>
      <c r="AM3078" s="9">
        <v>1</v>
      </c>
      <c r="AN3078" s="9">
        <v>3</v>
      </c>
      <c r="AO3078" s="9">
        <v>2</v>
      </c>
      <c r="AQ3078" s="9">
        <v>1</v>
      </c>
      <c r="AR3078" s="9">
        <v>1</v>
      </c>
      <c r="AS3078" s="9">
        <v>2</v>
      </c>
      <c r="AT3078" s="9">
        <v>1</v>
      </c>
      <c r="AU3078" s="9">
        <v>0</v>
      </c>
      <c r="AV3078" s="9">
        <v>0</v>
      </c>
      <c r="AW3078" s="9" t="s">
        <v>20</v>
      </c>
      <c r="AX3078" s="9" t="s">
        <v>1382</v>
      </c>
      <c r="BA3078" s="63" t="s">
        <v>2785</v>
      </c>
      <c r="BB3078" s="6" t="s">
        <v>1525</v>
      </c>
      <c r="BG3078" s="9"/>
      <c r="BI3078" t="s">
        <v>3146</v>
      </c>
    </row>
    <row r="3079" spans="1:61" x14ac:dyDescent="0.25">
      <c r="A3079" s="23" t="s">
        <v>820</v>
      </c>
      <c r="B3079" t="s">
        <v>839</v>
      </c>
      <c r="C3079" t="str">
        <f>VLOOKUP(Tabelle1[[#This Row],[bank_name]],list_all_banks!$B$1:$C$691,2,FALSE)</f>
        <v>GB00617987</v>
      </c>
      <c r="D3079" s="6" t="s">
        <v>840</v>
      </c>
      <c r="E3079" s="42" t="str">
        <f t="shared" si="48"/>
        <v>31.12.2014</v>
      </c>
      <c r="F3079">
        <v>2014</v>
      </c>
      <c r="G3079" t="s">
        <v>1382</v>
      </c>
      <c r="H3079" t="s">
        <v>20</v>
      </c>
      <c r="I3079">
        <v>1</v>
      </c>
      <c r="J3079">
        <v>3</v>
      </c>
      <c r="K3079" t="s">
        <v>1366</v>
      </c>
      <c r="L3079">
        <v>1</v>
      </c>
      <c r="M3079" t="s">
        <v>1800</v>
      </c>
      <c r="N3079" t="s">
        <v>19</v>
      </c>
      <c r="P3079">
        <v>3</v>
      </c>
      <c r="Q3079">
        <v>0</v>
      </c>
      <c r="R3079">
        <v>0</v>
      </c>
      <c r="S3079">
        <v>2</v>
      </c>
      <c r="U3079">
        <v>0</v>
      </c>
      <c r="V3079">
        <v>0</v>
      </c>
      <c r="W3079" t="s">
        <v>20</v>
      </c>
      <c r="Y3079" t="s">
        <v>1697</v>
      </c>
      <c r="Z3079">
        <v>318</v>
      </c>
      <c r="AA3079">
        <v>692</v>
      </c>
      <c r="AB3079">
        <v>180</v>
      </c>
      <c r="AC3079">
        <v>10</v>
      </c>
      <c r="AD3079" t="s">
        <v>20</v>
      </c>
      <c r="AE3079" t="s">
        <v>20</v>
      </c>
      <c r="AF3079" t="s">
        <v>20</v>
      </c>
      <c r="AG3079" t="s">
        <v>20</v>
      </c>
      <c r="AH3079" t="s">
        <v>20</v>
      </c>
      <c r="AI3079">
        <v>1</v>
      </c>
      <c r="AK3079">
        <v>1</v>
      </c>
      <c r="AL3079">
        <v>0</v>
      </c>
      <c r="AM3079">
        <v>1</v>
      </c>
      <c r="AN3079">
        <v>3</v>
      </c>
      <c r="AO3079">
        <v>2</v>
      </c>
      <c r="AQ3079">
        <v>1</v>
      </c>
      <c r="AR3079">
        <v>1</v>
      </c>
      <c r="AS3079">
        <v>2</v>
      </c>
      <c r="AT3079">
        <v>1</v>
      </c>
      <c r="AU3079">
        <v>0</v>
      </c>
      <c r="AV3079">
        <v>0</v>
      </c>
      <c r="AW3079" t="s">
        <v>20</v>
      </c>
      <c r="AX3079" t="s">
        <v>1382</v>
      </c>
      <c r="BA3079" s="14" t="s">
        <v>2785</v>
      </c>
      <c r="BB3079" s="6" t="s">
        <v>1525</v>
      </c>
      <c r="BC3079" s="9"/>
      <c r="BD3079" s="9"/>
      <c r="BE3079" s="9"/>
      <c r="BF3079" s="9"/>
      <c r="BG3079" s="9"/>
      <c r="BI3079" t="s">
        <v>3146</v>
      </c>
    </row>
    <row r="3080" spans="1:61" x14ac:dyDescent="0.25">
      <c r="A3080" s="23" t="s">
        <v>820</v>
      </c>
      <c r="B3080" t="s">
        <v>839</v>
      </c>
      <c r="C3080" t="str">
        <f>VLOOKUP(Tabelle1[[#This Row],[bank_name]],list_all_banks!$B$1:$C$691,2,FALSE)</f>
        <v>GB00617987</v>
      </c>
      <c r="D3080" s="6" t="s">
        <v>840</v>
      </c>
      <c r="E3080" s="42" t="str">
        <f t="shared" si="48"/>
        <v>31.12.2014</v>
      </c>
      <c r="F3080">
        <v>2014</v>
      </c>
      <c r="G3080" t="s">
        <v>1382</v>
      </c>
      <c r="H3080" t="s">
        <v>20</v>
      </c>
      <c r="I3080">
        <v>1</v>
      </c>
      <c r="J3080">
        <v>3</v>
      </c>
      <c r="K3080" t="s">
        <v>1366</v>
      </c>
      <c r="L3080">
        <v>1</v>
      </c>
      <c r="M3080" t="s">
        <v>1800</v>
      </c>
      <c r="N3080" t="s">
        <v>19</v>
      </c>
      <c r="P3080">
        <v>3</v>
      </c>
      <c r="Q3080">
        <v>0</v>
      </c>
      <c r="R3080">
        <v>0</v>
      </c>
      <c r="S3080">
        <v>2</v>
      </c>
      <c r="U3080">
        <v>0</v>
      </c>
      <c r="V3080">
        <v>0</v>
      </c>
      <c r="W3080" t="s">
        <v>20</v>
      </c>
      <c r="Y3080" t="s">
        <v>1805</v>
      </c>
      <c r="Z3080">
        <v>92</v>
      </c>
      <c r="AA3080">
        <v>225</v>
      </c>
      <c r="AB3080">
        <v>59</v>
      </c>
      <c r="AC3080">
        <v>6</v>
      </c>
      <c r="AD3080" t="s">
        <v>20</v>
      </c>
      <c r="AE3080" t="s">
        <v>20</v>
      </c>
      <c r="AF3080" t="s">
        <v>20</v>
      </c>
      <c r="AG3080" t="s">
        <v>20</v>
      </c>
      <c r="AH3080" t="s">
        <v>20</v>
      </c>
      <c r="AI3080">
        <v>1</v>
      </c>
      <c r="AK3080">
        <v>1</v>
      </c>
      <c r="AL3080">
        <v>0</v>
      </c>
      <c r="AM3080">
        <v>1</v>
      </c>
      <c r="AN3080">
        <v>3</v>
      </c>
      <c r="AO3080">
        <v>2</v>
      </c>
      <c r="AQ3080">
        <v>1</v>
      </c>
      <c r="AR3080">
        <v>1</v>
      </c>
      <c r="AS3080">
        <v>2</v>
      </c>
      <c r="AT3080">
        <v>1</v>
      </c>
      <c r="AU3080">
        <v>0</v>
      </c>
      <c r="AV3080">
        <v>0</v>
      </c>
      <c r="AW3080" t="s">
        <v>20</v>
      </c>
      <c r="AX3080" t="s">
        <v>1382</v>
      </c>
      <c r="BA3080" s="14" t="s">
        <v>2785</v>
      </c>
      <c r="BB3080" s="6" t="s">
        <v>1525</v>
      </c>
      <c r="BG3080" s="9"/>
      <c r="BI3080" t="s">
        <v>3146</v>
      </c>
    </row>
    <row r="3081" spans="1:61" x14ac:dyDescent="0.25">
      <c r="A3081" s="51" t="s">
        <v>820</v>
      </c>
      <c r="B3081" s="9" t="s">
        <v>839</v>
      </c>
      <c r="C3081" s="9" t="str">
        <f>VLOOKUP(Tabelle1[[#This Row],[bank_name]],list_all_banks!$B$1:$C$691,2,FALSE)</f>
        <v>GB00617987</v>
      </c>
      <c r="D3081" s="6" t="s">
        <v>840</v>
      </c>
      <c r="E3081" s="42" t="str">
        <f t="shared" si="48"/>
        <v>31.12.2014</v>
      </c>
      <c r="F3081" s="9">
        <v>2014</v>
      </c>
      <c r="G3081" s="9" t="s">
        <v>1382</v>
      </c>
      <c r="H3081" s="9" t="s">
        <v>20</v>
      </c>
      <c r="I3081" s="9">
        <v>1</v>
      </c>
      <c r="J3081" s="9">
        <v>3</v>
      </c>
      <c r="K3081" s="9" t="s">
        <v>1366</v>
      </c>
      <c r="L3081" s="9">
        <v>1</v>
      </c>
      <c r="M3081" s="9" t="s">
        <v>1800</v>
      </c>
      <c r="N3081" s="9" t="s">
        <v>19</v>
      </c>
      <c r="P3081" s="9">
        <v>3</v>
      </c>
      <c r="Q3081" s="9">
        <v>0</v>
      </c>
      <c r="R3081" s="9">
        <v>0</v>
      </c>
      <c r="S3081" s="9">
        <v>2</v>
      </c>
      <c r="U3081" s="9">
        <v>0</v>
      </c>
      <c r="V3081" s="9">
        <v>0</v>
      </c>
      <c r="W3081" s="9" t="s">
        <v>20</v>
      </c>
      <c r="Y3081" s="9" t="s">
        <v>1806</v>
      </c>
      <c r="Z3081" s="9">
        <v>27</v>
      </c>
      <c r="AA3081" s="9">
        <v>31</v>
      </c>
      <c r="AB3081" s="9">
        <v>23</v>
      </c>
      <c r="AC3081" s="9">
        <v>6</v>
      </c>
      <c r="AD3081" s="9" t="s">
        <v>20</v>
      </c>
      <c r="AE3081" s="9" t="s">
        <v>20</v>
      </c>
      <c r="AF3081" s="9" t="s">
        <v>20</v>
      </c>
      <c r="AG3081" s="9" t="s">
        <v>20</v>
      </c>
      <c r="AH3081" s="9" t="s">
        <v>20</v>
      </c>
      <c r="AI3081" s="9">
        <v>1</v>
      </c>
      <c r="AK3081" s="9">
        <v>1</v>
      </c>
      <c r="AL3081" s="9">
        <v>0</v>
      </c>
      <c r="AM3081" s="9">
        <v>1</v>
      </c>
      <c r="AN3081" s="9">
        <v>3</v>
      </c>
      <c r="AO3081" s="9">
        <v>2</v>
      </c>
      <c r="AQ3081" s="9">
        <v>1</v>
      </c>
      <c r="AR3081" s="9">
        <v>1</v>
      </c>
      <c r="AS3081" s="9">
        <v>2</v>
      </c>
      <c r="AT3081" s="9">
        <v>1</v>
      </c>
      <c r="AU3081" s="9">
        <v>0</v>
      </c>
      <c r="AV3081" s="9">
        <v>0</v>
      </c>
      <c r="AW3081" s="9" t="s">
        <v>20</v>
      </c>
      <c r="AX3081" s="9" t="s">
        <v>1382</v>
      </c>
      <c r="BA3081" s="63" t="s">
        <v>2785</v>
      </c>
      <c r="BB3081" s="6" t="s">
        <v>1525</v>
      </c>
      <c r="BC3081" s="9"/>
      <c r="BD3081" s="9"/>
      <c r="BE3081" s="9"/>
      <c r="BF3081" s="9"/>
      <c r="BG3081" s="9"/>
      <c r="BI3081" t="s">
        <v>3146</v>
      </c>
    </row>
    <row r="3082" spans="1:61" x14ac:dyDescent="0.25">
      <c r="A3082" s="51" t="s">
        <v>820</v>
      </c>
      <c r="B3082" s="9" t="s">
        <v>839</v>
      </c>
      <c r="C3082" s="9" t="str">
        <f>VLOOKUP(Tabelle1[[#This Row],[bank_name]],list_all_banks!$B$1:$C$691,2,FALSE)</f>
        <v>GB00617987</v>
      </c>
      <c r="D3082" s="6" t="s">
        <v>840</v>
      </c>
      <c r="E3082" s="42" t="str">
        <f t="shared" si="48"/>
        <v>31.12.2014</v>
      </c>
      <c r="F3082" s="9">
        <v>2014</v>
      </c>
      <c r="G3082" s="9" t="s">
        <v>1382</v>
      </c>
      <c r="H3082" s="9" t="s">
        <v>20</v>
      </c>
      <c r="I3082" s="9">
        <v>1</v>
      </c>
      <c r="J3082" s="9">
        <v>3</v>
      </c>
      <c r="K3082" s="9" t="s">
        <v>1366</v>
      </c>
      <c r="L3082" s="9">
        <v>1</v>
      </c>
      <c r="M3082" s="9" t="s">
        <v>1800</v>
      </c>
      <c r="N3082" s="9" t="s">
        <v>19</v>
      </c>
      <c r="P3082" s="9">
        <v>3</v>
      </c>
      <c r="Q3082" s="9">
        <v>0</v>
      </c>
      <c r="R3082" s="9">
        <v>0</v>
      </c>
      <c r="S3082" s="9">
        <v>2</v>
      </c>
      <c r="U3082" s="9">
        <v>0</v>
      </c>
      <c r="V3082" s="9">
        <v>0</v>
      </c>
      <c r="W3082" s="9" t="s">
        <v>20</v>
      </c>
      <c r="Y3082" s="9" t="s">
        <v>1704</v>
      </c>
      <c r="Z3082" s="9">
        <v>92</v>
      </c>
      <c r="AA3082" s="9">
        <v>372</v>
      </c>
      <c r="AB3082" s="9">
        <v>62</v>
      </c>
      <c r="AC3082" s="9">
        <v>5</v>
      </c>
      <c r="AD3082" s="9" t="s">
        <v>20</v>
      </c>
      <c r="AE3082" s="9" t="s">
        <v>20</v>
      </c>
      <c r="AF3082" s="9" t="s">
        <v>20</v>
      </c>
      <c r="AG3082" s="9" t="s">
        <v>20</v>
      </c>
      <c r="AH3082" s="9" t="s">
        <v>20</v>
      </c>
      <c r="AI3082" s="9">
        <v>1</v>
      </c>
      <c r="AK3082" s="9">
        <v>1</v>
      </c>
      <c r="AL3082" s="9">
        <v>0</v>
      </c>
      <c r="AM3082" s="9">
        <v>1</v>
      </c>
      <c r="AN3082" s="9">
        <v>3</v>
      </c>
      <c r="AO3082" s="9">
        <v>2</v>
      </c>
      <c r="AQ3082" s="9">
        <v>1</v>
      </c>
      <c r="AR3082" s="9">
        <v>1</v>
      </c>
      <c r="AS3082" s="9">
        <v>2</v>
      </c>
      <c r="AT3082" s="9">
        <v>1</v>
      </c>
      <c r="AU3082" s="9">
        <v>0</v>
      </c>
      <c r="AV3082" s="9">
        <v>0</v>
      </c>
      <c r="AW3082" s="9" t="s">
        <v>20</v>
      </c>
      <c r="AX3082" s="9" t="s">
        <v>1382</v>
      </c>
      <c r="BA3082" s="63" t="s">
        <v>2785</v>
      </c>
      <c r="BB3082" s="6" t="s">
        <v>1525</v>
      </c>
      <c r="BG3082" s="9"/>
      <c r="BI3082" t="s">
        <v>3146</v>
      </c>
    </row>
    <row r="3083" spans="1:61" x14ac:dyDescent="0.25">
      <c r="A3083" s="23" t="s">
        <v>820</v>
      </c>
      <c r="B3083" t="s">
        <v>839</v>
      </c>
      <c r="C3083" t="str">
        <f>VLOOKUP(Tabelle1[[#This Row],[bank_name]],list_all_banks!$B$1:$C$691,2,FALSE)</f>
        <v>GB00617987</v>
      </c>
      <c r="D3083" s="6" t="s">
        <v>840</v>
      </c>
      <c r="E3083" s="42" t="str">
        <f t="shared" si="48"/>
        <v>31.12.2014</v>
      </c>
      <c r="F3083">
        <v>2014</v>
      </c>
      <c r="G3083" t="s">
        <v>1382</v>
      </c>
      <c r="H3083" t="s">
        <v>20</v>
      </c>
      <c r="I3083">
        <v>1</v>
      </c>
      <c r="J3083">
        <v>3</v>
      </c>
      <c r="K3083" t="s">
        <v>1366</v>
      </c>
      <c r="L3083">
        <v>1</v>
      </c>
      <c r="M3083" t="s">
        <v>1800</v>
      </c>
      <c r="N3083" t="s">
        <v>19</v>
      </c>
      <c r="P3083">
        <v>3</v>
      </c>
      <c r="Q3083">
        <v>0</v>
      </c>
      <c r="R3083">
        <v>0</v>
      </c>
      <c r="S3083">
        <v>2</v>
      </c>
      <c r="U3083">
        <v>0</v>
      </c>
      <c r="V3083">
        <v>0</v>
      </c>
      <c r="W3083" t="s">
        <v>20</v>
      </c>
      <c r="Y3083" t="s">
        <v>1727</v>
      </c>
      <c r="Z3083">
        <v>111</v>
      </c>
      <c r="AA3083">
        <v>219</v>
      </c>
      <c r="AB3083">
        <v>77</v>
      </c>
      <c r="AC3083">
        <v>13</v>
      </c>
      <c r="AD3083" t="s">
        <v>20</v>
      </c>
      <c r="AE3083" t="s">
        <v>20</v>
      </c>
      <c r="AF3083" t="s">
        <v>20</v>
      </c>
      <c r="AG3083" t="s">
        <v>20</v>
      </c>
      <c r="AH3083" t="s">
        <v>20</v>
      </c>
      <c r="AI3083">
        <v>1</v>
      </c>
      <c r="AK3083">
        <v>1</v>
      </c>
      <c r="AL3083">
        <v>0</v>
      </c>
      <c r="AM3083">
        <v>1</v>
      </c>
      <c r="AN3083">
        <v>3</v>
      </c>
      <c r="AO3083">
        <v>2</v>
      </c>
      <c r="AQ3083">
        <v>1</v>
      </c>
      <c r="AR3083">
        <v>1</v>
      </c>
      <c r="AS3083">
        <v>2</v>
      </c>
      <c r="AT3083">
        <v>1</v>
      </c>
      <c r="AU3083">
        <v>0</v>
      </c>
      <c r="AV3083">
        <v>0</v>
      </c>
      <c r="AW3083" t="s">
        <v>20</v>
      </c>
      <c r="AX3083" t="s">
        <v>1382</v>
      </c>
      <c r="BA3083" s="14" t="s">
        <v>2785</v>
      </c>
      <c r="BB3083" s="6" t="s">
        <v>1525</v>
      </c>
      <c r="BG3083" s="9"/>
      <c r="BI3083" t="s">
        <v>3146</v>
      </c>
    </row>
    <row r="3084" spans="1:61" x14ac:dyDescent="0.25">
      <c r="A3084" s="23" t="s">
        <v>820</v>
      </c>
      <c r="B3084" t="s">
        <v>839</v>
      </c>
      <c r="C3084" t="str">
        <f>VLOOKUP(Tabelle1[[#This Row],[bank_name]],list_all_banks!$B$1:$C$691,2,FALSE)</f>
        <v>GB00617987</v>
      </c>
      <c r="D3084" s="6" t="s">
        <v>840</v>
      </c>
      <c r="E3084" s="42" t="str">
        <f t="shared" si="48"/>
        <v>31.12.2014</v>
      </c>
      <c r="F3084">
        <v>2014</v>
      </c>
      <c r="G3084" t="s">
        <v>1382</v>
      </c>
      <c r="H3084" t="s">
        <v>20</v>
      </c>
      <c r="I3084">
        <v>1</v>
      </c>
      <c r="J3084">
        <v>3</v>
      </c>
      <c r="K3084" t="s">
        <v>1366</v>
      </c>
      <c r="L3084">
        <v>1</v>
      </c>
      <c r="M3084" t="s">
        <v>1800</v>
      </c>
      <c r="N3084" t="s">
        <v>19</v>
      </c>
      <c r="P3084">
        <v>3</v>
      </c>
      <c r="Q3084">
        <v>0</v>
      </c>
      <c r="R3084">
        <v>0</v>
      </c>
      <c r="S3084">
        <v>2</v>
      </c>
      <c r="U3084">
        <v>0</v>
      </c>
      <c r="V3084">
        <v>0</v>
      </c>
      <c r="W3084" t="s">
        <v>20</v>
      </c>
      <c r="Y3084" t="s">
        <v>1701</v>
      </c>
      <c r="Z3084">
        <v>287</v>
      </c>
      <c r="AA3084">
        <v>4946</v>
      </c>
      <c r="AB3084">
        <v>46</v>
      </c>
      <c r="AC3084">
        <v>17</v>
      </c>
      <c r="AD3084" t="s">
        <v>20</v>
      </c>
      <c r="AE3084" t="s">
        <v>20</v>
      </c>
      <c r="AF3084" t="s">
        <v>20</v>
      </c>
      <c r="AG3084" t="s">
        <v>20</v>
      </c>
      <c r="AH3084" t="s">
        <v>20</v>
      </c>
      <c r="AI3084">
        <v>1</v>
      </c>
      <c r="AK3084">
        <v>1</v>
      </c>
      <c r="AL3084">
        <v>0</v>
      </c>
      <c r="AM3084">
        <v>1</v>
      </c>
      <c r="AN3084">
        <v>3</v>
      </c>
      <c r="AO3084">
        <v>2</v>
      </c>
      <c r="AQ3084">
        <v>1</v>
      </c>
      <c r="AR3084">
        <v>1</v>
      </c>
      <c r="AS3084">
        <v>2</v>
      </c>
      <c r="AT3084">
        <v>1</v>
      </c>
      <c r="AU3084">
        <v>0</v>
      </c>
      <c r="AV3084">
        <v>0</v>
      </c>
      <c r="AW3084" t="s">
        <v>20</v>
      </c>
      <c r="AX3084" t="s">
        <v>1382</v>
      </c>
      <c r="BA3084" s="14" t="s">
        <v>2785</v>
      </c>
      <c r="BB3084" s="6" t="s">
        <v>1525</v>
      </c>
      <c r="BC3084" s="9"/>
      <c r="BD3084" s="9"/>
      <c r="BE3084" s="9"/>
      <c r="BF3084" s="9"/>
      <c r="BG3084" s="9"/>
      <c r="BI3084" t="s">
        <v>3146</v>
      </c>
    </row>
    <row r="3085" spans="1:61" x14ac:dyDescent="0.25">
      <c r="A3085" s="51" t="s">
        <v>820</v>
      </c>
      <c r="B3085" s="9" t="s">
        <v>839</v>
      </c>
      <c r="C3085" s="9" t="str">
        <f>VLOOKUP(Tabelle1[[#This Row],[bank_name]],list_all_banks!$B$1:$C$691,2,FALSE)</f>
        <v>GB00617987</v>
      </c>
      <c r="D3085" s="6" t="s">
        <v>840</v>
      </c>
      <c r="E3085" s="42" t="str">
        <f t="shared" si="48"/>
        <v>31.12.2014</v>
      </c>
      <c r="F3085" s="9">
        <v>2014</v>
      </c>
      <c r="G3085" s="9" t="s">
        <v>1382</v>
      </c>
      <c r="H3085" s="9" t="s">
        <v>20</v>
      </c>
      <c r="I3085" s="9">
        <v>1</v>
      </c>
      <c r="J3085" s="9">
        <v>3</v>
      </c>
      <c r="K3085" s="9" t="s">
        <v>1366</v>
      </c>
      <c r="L3085" s="9">
        <v>1</v>
      </c>
      <c r="M3085" s="9" t="s">
        <v>1800</v>
      </c>
      <c r="N3085" s="9" t="s">
        <v>19</v>
      </c>
      <c r="P3085" s="9">
        <v>3</v>
      </c>
      <c r="Q3085" s="9">
        <v>0</v>
      </c>
      <c r="R3085" s="9">
        <v>0</v>
      </c>
      <c r="S3085" s="9">
        <v>2</v>
      </c>
      <c r="U3085" s="9">
        <v>0</v>
      </c>
      <c r="V3085" s="9">
        <v>0</v>
      </c>
      <c r="W3085" s="9" t="s">
        <v>20</v>
      </c>
      <c r="Y3085" s="9" t="s">
        <v>1732</v>
      </c>
      <c r="Z3085" s="9">
        <v>207</v>
      </c>
      <c r="AA3085" s="9">
        <v>3910</v>
      </c>
      <c r="AB3085" s="9">
        <v>104</v>
      </c>
      <c r="AC3085" s="9">
        <v>54</v>
      </c>
      <c r="AD3085" s="9" t="s">
        <v>20</v>
      </c>
      <c r="AE3085" s="9" t="s">
        <v>20</v>
      </c>
      <c r="AF3085" s="9" t="s">
        <v>20</v>
      </c>
      <c r="AG3085" s="9" t="s">
        <v>20</v>
      </c>
      <c r="AH3085" s="9" t="s">
        <v>20</v>
      </c>
      <c r="AI3085" s="9">
        <v>1</v>
      </c>
      <c r="AK3085" s="9">
        <v>1</v>
      </c>
      <c r="AL3085" s="9">
        <v>0</v>
      </c>
      <c r="AM3085" s="9">
        <v>1</v>
      </c>
      <c r="AN3085" s="9">
        <v>3</v>
      </c>
      <c r="AO3085" s="9">
        <v>2</v>
      </c>
      <c r="AQ3085" s="9">
        <v>1</v>
      </c>
      <c r="AR3085" s="9">
        <v>1</v>
      </c>
      <c r="AS3085" s="9">
        <v>2</v>
      </c>
      <c r="AT3085" s="9">
        <v>1</v>
      </c>
      <c r="AU3085" s="9">
        <v>0</v>
      </c>
      <c r="AV3085" s="9">
        <v>0</v>
      </c>
      <c r="AW3085" s="9" t="s">
        <v>20</v>
      </c>
      <c r="AX3085" s="9" t="s">
        <v>1382</v>
      </c>
      <c r="BA3085" s="63" t="s">
        <v>2785</v>
      </c>
      <c r="BB3085" s="6" t="s">
        <v>1525</v>
      </c>
      <c r="BG3085" s="9"/>
      <c r="BI3085" t="s">
        <v>3146</v>
      </c>
    </row>
    <row r="3086" spans="1:61" x14ac:dyDescent="0.25">
      <c r="A3086" s="23" t="s">
        <v>820</v>
      </c>
      <c r="B3086" t="s">
        <v>839</v>
      </c>
      <c r="C3086" t="str">
        <f>VLOOKUP(Tabelle1[[#This Row],[bank_name]],list_all_banks!$B$1:$C$691,2,FALSE)</f>
        <v>GB00617987</v>
      </c>
      <c r="D3086" s="6" t="s">
        <v>840</v>
      </c>
      <c r="E3086" s="42" t="str">
        <f t="shared" si="48"/>
        <v>31.12.2014</v>
      </c>
      <c r="F3086">
        <v>2014</v>
      </c>
      <c r="G3086" t="s">
        <v>1382</v>
      </c>
      <c r="H3086" t="s">
        <v>20</v>
      </c>
      <c r="I3086">
        <v>1</v>
      </c>
      <c r="J3086">
        <v>3</v>
      </c>
      <c r="K3086" t="s">
        <v>1366</v>
      </c>
      <c r="L3086">
        <v>1</v>
      </c>
      <c r="M3086" t="s">
        <v>1800</v>
      </c>
      <c r="N3086" t="s">
        <v>19</v>
      </c>
      <c r="P3086">
        <v>3</v>
      </c>
      <c r="Q3086">
        <v>0</v>
      </c>
      <c r="R3086">
        <v>0</v>
      </c>
      <c r="S3086">
        <v>2</v>
      </c>
      <c r="U3086">
        <v>0</v>
      </c>
      <c r="V3086">
        <v>0</v>
      </c>
      <c r="W3086" t="s">
        <v>20</v>
      </c>
      <c r="Y3086" t="s">
        <v>1733</v>
      </c>
      <c r="Z3086">
        <v>143</v>
      </c>
      <c r="AA3086">
        <v>458</v>
      </c>
      <c r="AB3086">
        <v>76</v>
      </c>
      <c r="AC3086">
        <v>14</v>
      </c>
      <c r="AD3086" t="s">
        <v>20</v>
      </c>
      <c r="AE3086" t="s">
        <v>20</v>
      </c>
      <c r="AF3086" t="s">
        <v>20</v>
      </c>
      <c r="AG3086" t="s">
        <v>20</v>
      </c>
      <c r="AH3086" t="s">
        <v>20</v>
      </c>
      <c r="AI3086">
        <v>1</v>
      </c>
      <c r="AK3086">
        <v>1</v>
      </c>
      <c r="AL3086">
        <v>0</v>
      </c>
      <c r="AM3086">
        <v>1</v>
      </c>
      <c r="AN3086">
        <v>3</v>
      </c>
      <c r="AO3086">
        <v>2</v>
      </c>
      <c r="AQ3086">
        <v>1</v>
      </c>
      <c r="AR3086">
        <v>1</v>
      </c>
      <c r="AS3086">
        <v>2</v>
      </c>
      <c r="AT3086">
        <v>1</v>
      </c>
      <c r="AU3086">
        <v>0</v>
      </c>
      <c r="AV3086">
        <v>0</v>
      </c>
      <c r="AW3086" t="s">
        <v>20</v>
      </c>
      <c r="AX3086" t="s">
        <v>1382</v>
      </c>
      <c r="BA3086" s="14" t="s">
        <v>2785</v>
      </c>
      <c r="BB3086" s="6" t="s">
        <v>1525</v>
      </c>
      <c r="BG3086" s="9"/>
      <c r="BI3086" t="s">
        <v>3146</v>
      </c>
    </row>
    <row r="3087" spans="1:61" x14ac:dyDescent="0.25">
      <c r="A3087" s="23" t="s">
        <v>820</v>
      </c>
      <c r="B3087" t="s">
        <v>839</v>
      </c>
      <c r="C3087" t="str">
        <f>VLOOKUP(Tabelle1[[#This Row],[bank_name]],list_all_banks!$B$1:$C$691,2,FALSE)</f>
        <v>GB00617987</v>
      </c>
      <c r="D3087" s="6" t="s">
        <v>840</v>
      </c>
      <c r="E3087" s="42" t="str">
        <f t="shared" ref="E3087:E3150" si="49">CONCATENATE($E$2,F3087)</f>
        <v>31.12.2014</v>
      </c>
      <c r="F3087">
        <v>2014</v>
      </c>
      <c r="G3087" t="s">
        <v>1382</v>
      </c>
      <c r="H3087" t="s">
        <v>20</v>
      </c>
      <c r="I3087">
        <v>1</v>
      </c>
      <c r="J3087">
        <v>3</v>
      </c>
      <c r="K3087" t="s">
        <v>1366</v>
      </c>
      <c r="L3087">
        <v>1</v>
      </c>
      <c r="M3087" t="s">
        <v>1800</v>
      </c>
      <c r="N3087" t="s">
        <v>19</v>
      </c>
      <c r="P3087">
        <v>3</v>
      </c>
      <c r="Q3087">
        <v>0</v>
      </c>
      <c r="R3087">
        <v>0</v>
      </c>
      <c r="S3087">
        <v>2</v>
      </c>
      <c r="U3087">
        <v>0</v>
      </c>
      <c r="V3087">
        <v>0</v>
      </c>
      <c r="W3087" t="s">
        <v>20</v>
      </c>
      <c r="Y3087" t="s">
        <v>1734</v>
      </c>
      <c r="Z3087">
        <v>137</v>
      </c>
      <c r="AA3087">
        <v>1371</v>
      </c>
      <c r="AB3087">
        <v>21</v>
      </c>
      <c r="AC3087">
        <v>13</v>
      </c>
      <c r="AD3087" t="s">
        <v>20</v>
      </c>
      <c r="AE3087" t="s">
        <v>20</v>
      </c>
      <c r="AF3087" t="s">
        <v>20</v>
      </c>
      <c r="AG3087" t="s">
        <v>20</v>
      </c>
      <c r="AH3087" t="s">
        <v>20</v>
      </c>
      <c r="AI3087">
        <v>1</v>
      </c>
      <c r="AK3087">
        <v>1</v>
      </c>
      <c r="AL3087">
        <v>0</v>
      </c>
      <c r="AM3087">
        <v>1</v>
      </c>
      <c r="AN3087">
        <v>3</v>
      </c>
      <c r="AO3087">
        <v>2</v>
      </c>
      <c r="AQ3087">
        <v>1</v>
      </c>
      <c r="AR3087">
        <v>1</v>
      </c>
      <c r="AS3087">
        <v>2</v>
      </c>
      <c r="AT3087">
        <v>1</v>
      </c>
      <c r="AU3087">
        <v>0</v>
      </c>
      <c r="AV3087">
        <v>0</v>
      </c>
      <c r="AW3087" t="s">
        <v>20</v>
      </c>
      <c r="AX3087" t="s">
        <v>1382</v>
      </c>
      <c r="BA3087" s="14" t="s">
        <v>2785</v>
      </c>
      <c r="BB3087" s="6" t="s">
        <v>1525</v>
      </c>
      <c r="BG3087" s="9"/>
      <c r="BI3087" t="s">
        <v>3146</v>
      </c>
    </row>
    <row r="3088" spans="1:61" x14ac:dyDescent="0.25">
      <c r="A3088" s="23" t="s">
        <v>820</v>
      </c>
      <c r="B3088" t="s">
        <v>839</v>
      </c>
      <c r="C3088" t="str">
        <f>VLOOKUP(Tabelle1[[#This Row],[bank_name]],list_all_banks!$B$1:$C$691,2,FALSE)</f>
        <v>GB00617987</v>
      </c>
      <c r="D3088" s="6" t="s">
        <v>840</v>
      </c>
      <c r="E3088" s="42" t="str">
        <f t="shared" si="49"/>
        <v>31.12.2014</v>
      </c>
      <c r="F3088">
        <v>2014</v>
      </c>
      <c r="G3088" t="s">
        <v>1382</v>
      </c>
      <c r="H3088" t="s">
        <v>20</v>
      </c>
      <c r="I3088">
        <v>1</v>
      </c>
      <c r="J3088">
        <v>3</v>
      </c>
      <c r="K3088" t="s">
        <v>1366</v>
      </c>
      <c r="L3088">
        <v>1</v>
      </c>
      <c r="M3088" t="s">
        <v>1800</v>
      </c>
      <c r="N3088" t="s">
        <v>19</v>
      </c>
      <c r="P3088">
        <v>3</v>
      </c>
      <c r="Q3088">
        <v>0</v>
      </c>
      <c r="R3088">
        <v>0</v>
      </c>
      <c r="S3088">
        <v>2</v>
      </c>
      <c r="U3088">
        <v>0</v>
      </c>
      <c r="V3088">
        <v>0</v>
      </c>
      <c r="W3088" t="s">
        <v>20</v>
      </c>
      <c r="Y3088" t="s">
        <v>1786</v>
      </c>
      <c r="Z3088">
        <v>531</v>
      </c>
      <c r="AA3088">
        <v>2923</v>
      </c>
      <c r="AB3088">
        <v>335</v>
      </c>
      <c r="AC3088">
        <v>55</v>
      </c>
      <c r="AD3088" t="s">
        <v>20</v>
      </c>
      <c r="AE3088" t="s">
        <v>20</v>
      </c>
      <c r="AF3088" t="s">
        <v>20</v>
      </c>
      <c r="AG3088" t="s">
        <v>20</v>
      </c>
      <c r="AH3088" t="s">
        <v>20</v>
      </c>
      <c r="AI3088">
        <v>1</v>
      </c>
      <c r="AK3088">
        <v>1</v>
      </c>
      <c r="AL3088">
        <v>0</v>
      </c>
      <c r="AM3088">
        <v>1</v>
      </c>
      <c r="AN3088">
        <v>3</v>
      </c>
      <c r="AO3088">
        <v>2</v>
      </c>
      <c r="AQ3088">
        <v>1</v>
      </c>
      <c r="AR3088">
        <v>1</v>
      </c>
      <c r="AS3088">
        <v>2</v>
      </c>
      <c r="AT3088">
        <v>1</v>
      </c>
      <c r="AU3088">
        <v>0</v>
      </c>
      <c r="AV3088">
        <v>0</v>
      </c>
      <c r="AW3088" t="s">
        <v>20</v>
      </c>
      <c r="AX3088" t="s">
        <v>1382</v>
      </c>
      <c r="BA3088" s="14" t="s">
        <v>2785</v>
      </c>
      <c r="BB3088" s="6" t="s">
        <v>1525</v>
      </c>
      <c r="BG3088" s="9"/>
      <c r="BI3088" t="s">
        <v>3146</v>
      </c>
    </row>
    <row r="3089" spans="1:61" x14ac:dyDescent="0.25">
      <c r="A3089" s="51" t="s">
        <v>820</v>
      </c>
      <c r="B3089" s="9" t="s">
        <v>839</v>
      </c>
      <c r="C3089" s="9" t="str">
        <f>VLOOKUP(Tabelle1[[#This Row],[bank_name]],list_all_banks!$B$1:$C$691,2,FALSE)</f>
        <v>GB00617987</v>
      </c>
      <c r="D3089" s="6" t="s">
        <v>840</v>
      </c>
      <c r="E3089" s="42" t="str">
        <f t="shared" si="49"/>
        <v>31.12.2014</v>
      </c>
      <c r="F3089" s="9">
        <v>2014</v>
      </c>
      <c r="G3089" s="9" t="s">
        <v>1382</v>
      </c>
      <c r="H3089" s="9" t="s">
        <v>20</v>
      </c>
      <c r="I3089" s="9">
        <v>1</v>
      </c>
      <c r="J3089" s="9">
        <v>3</v>
      </c>
      <c r="K3089" s="9" t="s">
        <v>1366</v>
      </c>
      <c r="L3089" s="9">
        <v>1</v>
      </c>
      <c r="M3089" s="9" t="s">
        <v>1800</v>
      </c>
      <c r="N3089" s="9" t="s">
        <v>19</v>
      </c>
      <c r="P3089" s="9">
        <v>3</v>
      </c>
      <c r="Q3089" s="9">
        <v>0</v>
      </c>
      <c r="R3089" s="9">
        <v>0</v>
      </c>
      <c r="S3089" s="9">
        <v>2</v>
      </c>
      <c r="U3089" s="9">
        <v>0</v>
      </c>
      <c r="V3089" s="9">
        <v>0</v>
      </c>
      <c r="W3089" s="9" t="s">
        <v>20</v>
      </c>
      <c r="Y3089" s="9" t="s">
        <v>1730</v>
      </c>
      <c r="Z3089" s="9" t="s">
        <v>20</v>
      </c>
      <c r="AA3089" s="9" t="s">
        <v>20</v>
      </c>
      <c r="AB3089" s="9">
        <v>486</v>
      </c>
      <c r="AC3089" s="9" t="s">
        <v>20</v>
      </c>
      <c r="AD3089" s="9" t="s">
        <v>20</v>
      </c>
      <c r="AE3089" s="9" t="s">
        <v>20</v>
      </c>
      <c r="AF3089" s="9" t="s">
        <v>20</v>
      </c>
      <c r="AG3089" s="9" t="s">
        <v>20</v>
      </c>
      <c r="AH3089" s="9" t="s">
        <v>20</v>
      </c>
      <c r="AI3089" s="9">
        <v>1</v>
      </c>
      <c r="AK3089" s="9">
        <v>1</v>
      </c>
      <c r="AL3089" s="9">
        <v>0</v>
      </c>
      <c r="AM3089" s="9">
        <v>1</v>
      </c>
      <c r="AN3089" s="9">
        <v>3</v>
      </c>
      <c r="AO3089" s="9">
        <v>2</v>
      </c>
      <c r="AQ3089" s="9">
        <v>1</v>
      </c>
      <c r="AR3089" s="9">
        <v>1</v>
      </c>
      <c r="AS3089" s="9">
        <v>2</v>
      </c>
      <c r="AT3089" s="9">
        <v>1</v>
      </c>
      <c r="AU3089" s="9">
        <v>0</v>
      </c>
      <c r="AV3089" s="9">
        <v>0</v>
      </c>
      <c r="AW3089" s="9" t="s">
        <v>20</v>
      </c>
      <c r="AX3089" s="9" t="s">
        <v>1382</v>
      </c>
      <c r="BA3089" s="63" t="s">
        <v>2785</v>
      </c>
      <c r="BB3089" s="6" t="s">
        <v>1525</v>
      </c>
      <c r="BG3089" s="9"/>
      <c r="BI3089" t="s">
        <v>3146</v>
      </c>
    </row>
    <row r="3090" spans="1:61" x14ac:dyDescent="0.25">
      <c r="A3090" s="23" t="s">
        <v>820</v>
      </c>
      <c r="B3090" t="s">
        <v>839</v>
      </c>
      <c r="C3090" t="str">
        <f>VLOOKUP(Tabelle1[[#This Row],[bank_name]],list_all_banks!$B$1:$C$691,2,FALSE)</f>
        <v>GB00617987</v>
      </c>
      <c r="D3090" s="6" t="s">
        <v>840</v>
      </c>
      <c r="E3090" s="42" t="str">
        <f t="shared" si="49"/>
        <v>31.12.2014</v>
      </c>
      <c r="F3090">
        <v>2014</v>
      </c>
      <c r="G3090" t="s">
        <v>1382</v>
      </c>
      <c r="H3090" t="s">
        <v>20</v>
      </c>
      <c r="I3090">
        <v>1</v>
      </c>
      <c r="J3090">
        <v>3</v>
      </c>
      <c r="K3090" t="s">
        <v>1366</v>
      </c>
      <c r="L3090">
        <v>1</v>
      </c>
      <c r="M3090" t="s">
        <v>1800</v>
      </c>
      <c r="N3090" t="s">
        <v>19</v>
      </c>
      <c r="P3090">
        <v>3</v>
      </c>
      <c r="Q3090">
        <v>0</v>
      </c>
      <c r="R3090">
        <v>0</v>
      </c>
      <c r="S3090">
        <v>2</v>
      </c>
      <c r="U3090">
        <v>0</v>
      </c>
      <c r="V3090">
        <v>0</v>
      </c>
      <c r="W3090" t="s">
        <v>20</v>
      </c>
      <c r="Y3090" t="s">
        <v>1628</v>
      </c>
      <c r="Z3090">
        <v>1412</v>
      </c>
      <c r="AA3090">
        <v>3148</v>
      </c>
      <c r="AB3090">
        <v>662</v>
      </c>
      <c r="AC3090">
        <v>101</v>
      </c>
      <c r="AD3090" t="s">
        <v>20</v>
      </c>
      <c r="AE3090" t="s">
        <v>20</v>
      </c>
      <c r="AF3090" t="s">
        <v>20</v>
      </c>
      <c r="AG3090" t="s">
        <v>20</v>
      </c>
      <c r="AH3090" t="s">
        <v>20</v>
      </c>
      <c r="AI3090">
        <v>1</v>
      </c>
      <c r="AK3090">
        <v>1</v>
      </c>
      <c r="AL3090">
        <v>0</v>
      </c>
      <c r="AM3090">
        <v>1</v>
      </c>
      <c r="AN3090">
        <v>3</v>
      </c>
      <c r="AO3090">
        <v>2</v>
      </c>
      <c r="AQ3090">
        <v>1</v>
      </c>
      <c r="AR3090">
        <v>1</v>
      </c>
      <c r="AS3090">
        <v>2</v>
      </c>
      <c r="AT3090">
        <v>1</v>
      </c>
      <c r="AU3090">
        <v>0</v>
      </c>
      <c r="AV3090">
        <v>0</v>
      </c>
      <c r="AW3090" t="s">
        <v>20</v>
      </c>
      <c r="AX3090" t="s">
        <v>1382</v>
      </c>
      <c r="BA3090" s="14" t="s">
        <v>2785</v>
      </c>
      <c r="BB3090" s="6" t="s">
        <v>1525</v>
      </c>
      <c r="BG3090" s="9"/>
      <c r="BI3090" t="s">
        <v>3146</v>
      </c>
    </row>
    <row r="3091" spans="1:61" x14ac:dyDescent="0.25">
      <c r="A3091" s="51" t="s">
        <v>820</v>
      </c>
      <c r="B3091" s="9" t="s">
        <v>839</v>
      </c>
      <c r="C3091" s="9" t="str">
        <f>VLOOKUP(Tabelle1[[#This Row],[bank_name]],list_all_banks!$B$1:$C$691,2,FALSE)</f>
        <v>GB00617987</v>
      </c>
      <c r="D3091" s="6" t="s">
        <v>840</v>
      </c>
      <c r="E3091" s="42" t="str">
        <f t="shared" si="49"/>
        <v>31.12.2014</v>
      </c>
      <c r="F3091" s="9">
        <v>2014</v>
      </c>
      <c r="G3091" s="9" t="s">
        <v>1382</v>
      </c>
      <c r="H3091" s="9" t="s">
        <v>20</v>
      </c>
      <c r="I3091" s="9">
        <v>1</v>
      </c>
      <c r="J3091" s="9">
        <v>3</v>
      </c>
      <c r="K3091" s="9" t="s">
        <v>1366</v>
      </c>
      <c r="L3091" s="9">
        <v>1</v>
      </c>
      <c r="M3091" s="9" t="s">
        <v>1800</v>
      </c>
      <c r="N3091" s="9" t="s">
        <v>19</v>
      </c>
      <c r="P3091" s="9">
        <v>3</v>
      </c>
      <c r="Q3091" s="9">
        <v>0</v>
      </c>
      <c r="R3091" s="9">
        <v>0</v>
      </c>
      <c r="S3091" s="9">
        <v>2</v>
      </c>
      <c r="U3091" s="9">
        <v>0</v>
      </c>
      <c r="V3091" s="9">
        <v>0</v>
      </c>
      <c r="W3091" s="9" t="s">
        <v>20</v>
      </c>
      <c r="Y3091" s="9" t="s">
        <v>1711</v>
      </c>
      <c r="Z3091" s="9">
        <v>57</v>
      </c>
      <c r="AA3091" s="9">
        <v>142</v>
      </c>
      <c r="AB3091" s="9">
        <v>35</v>
      </c>
      <c r="AC3091" s="9">
        <v>13</v>
      </c>
      <c r="AD3091" s="9" t="s">
        <v>20</v>
      </c>
      <c r="AE3091" s="9" t="s">
        <v>20</v>
      </c>
      <c r="AF3091" s="9" t="s">
        <v>20</v>
      </c>
      <c r="AG3091" s="9" t="s">
        <v>20</v>
      </c>
      <c r="AH3091" s="9" t="s">
        <v>20</v>
      </c>
      <c r="AI3091" s="9">
        <v>1</v>
      </c>
      <c r="AK3091" s="9">
        <v>1</v>
      </c>
      <c r="AL3091" s="9">
        <v>0</v>
      </c>
      <c r="AM3091" s="9">
        <v>1</v>
      </c>
      <c r="AN3091" s="9">
        <v>3</v>
      </c>
      <c r="AO3091" s="9">
        <v>2</v>
      </c>
      <c r="AQ3091" s="9">
        <v>1</v>
      </c>
      <c r="AR3091" s="9">
        <v>1</v>
      </c>
      <c r="AS3091" s="9">
        <v>2</v>
      </c>
      <c r="AT3091" s="9">
        <v>1</v>
      </c>
      <c r="AU3091" s="9">
        <v>0</v>
      </c>
      <c r="AV3091" s="9">
        <v>0</v>
      </c>
      <c r="AW3091" s="9" t="s">
        <v>20</v>
      </c>
      <c r="AX3091" s="9" t="s">
        <v>1382</v>
      </c>
      <c r="BA3091" s="63" t="s">
        <v>2785</v>
      </c>
      <c r="BB3091" s="6" t="s">
        <v>1525</v>
      </c>
      <c r="BG3091" s="9"/>
      <c r="BI3091" t="s">
        <v>3146</v>
      </c>
    </row>
    <row r="3092" spans="1:61" x14ac:dyDescent="0.25">
      <c r="A3092" s="23" t="s">
        <v>820</v>
      </c>
      <c r="B3092" t="s">
        <v>839</v>
      </c>
      <c r="C3092" t="str">
        <f>VLOOKUP(Tabelle1[[#This Row],[bank_name]],list_all_banks!$B$1:$C$691,2,FALSE)</f>
        <v>GB00617987</v>
      </c>
      <c r="D3092" s="6" t="s">
        <v>840</v>
      </c>
      <c r="E3092" s="42" t="str">
        <f t="shared" si="49"/>
        <v>31.12.2014</v>
      </c>
      <c r="F3092">
        <v>2014</v>
      </c>
      <c r="G3092" t="s">
        <v>1382</v>
      </c>
      <c r="H3092" t="s">
        <v>20</v>
      </c>
      <c r="I3092">
        <v>1</v>
      </c>
      <c r="J3092">
        <v>3</v>
      </c>
      <c r="K3092" t="s">
        <v>1366</v>
      </c>
      <c r="L3092">
        <v>1</v>
      </c>
      <c r="M3092" t="s">
        <v>1800</v>
      </c>
      <c r="N3092" t="s">
        <v>19</v>
      </c>
      <c r="P3092">
        <v>3</v>
      </c>
      <c r="Q3092">
        <v>0</v>
      </c>
      <c r="R3092">
        <v>0</v>
      </c>
      <c r="S3092">
        <v>2</v>
      </c>
      <c r="U3092">
        <v>0</v>
      </c>
      <c r="V3092">
        <v>0</v>
      </c>
      <c r="W3092" t="s">
        <v>20</v>
      </c>
      <c r="Y3092" t="s">
        <v>1776</v>
      </c>
      <c r="Z3092">
        <v>105</v>
      </c>
      <c r="AA3092">
        <v>234</v>
      </c>
      <c r="AB3092">
        <v>94</v>
      </c>
      <c r="AC3092" t="s">
        <v>20</v>
      </c>
      <c r="AD3092" t="s">
        <v>20</v>
      </c>
      <c r="AE3092" t="s">
        <v>20</v>
      </c>
      <c r="AF3092" t="s">
        <v>20</v>
      </c>
      <c r="AG3092" t="s">
        <v>20</v>
      </c>
      <c r="AH3092" t="s">
        <v>20</v>
      </c>
      <c r="AI3092">
        <v>1</v>
      </c>
      <c r="AK3092">
        <v>1</v>
      </c>
      <c r="AL3092">
        <v>0</v>
      </c>
      <c r="AM3092">
        <v>1</v>
      </c>
      <c r="AN3092">
        <v>3</v>
      </c>
      <c r="AO3092">
        <v>2</v>
      </c>
      <c r="AQ3092">
        <v>1</v>
      </c>
      <c r="AR3092">
        <v>1</v>
      </c>
      <c r="AS3092">
        <v>2</v>
      </c>
      <c r="AT3092">
        <v>1</v>
      </c>
      <c r="AU3092">
        <v>0</v>
      </c>
      <c r="AV3092">
        <v>0</v>
      </c>
      <c r="AW3092" t="s">
        <v>20</v>
      </c>
      <c r="AX3092" t="s">
        <v>1382</v>
      </c>
      <c r="BA3092" s="14" t="s">
        <v>2785</v>
      </c>
      <c r="BB3092" s="6" t="s">
        <v>1525</v>
      </c>
      <c r="BG3092" s="9"/>
      <c r="BI3092" t="s">
        <v>3146</v>
      </c>
    </row>
    <row r="3093" spans="1:61" x14ac:dyDescent="0.25">
      <c r="A3093" s="51" t="s">
        <v>820</v>
      </c>
      <c r="B3093" s="9" t="s">
        <v>839</v>
      </c>
      <c r="C3093" s="9" t="str">
        <f>VLOOKUP(Tabelle1[[#This Row],[bank_name]],list_all_banks!$B$1:$C$691,2,FALSE)</f>
        <v>GB00617987</v>
      </c>
      <c r="D3093" s="6" t="s">
        <v>840</v>
      </c>
      <c r="E3093" s="42" t="str">
        <f t="shared" si="49"/>
        <v>31.12.2014</v>
      </c>
      <c r="F3093" s="9">
        <v>2014</v>
      </c>
      <c r="G3093" s="9" t="s">
        <v>1382</v>
      </c>
      <c r="H3093" s="9" t="s">
        <v>20</v>
      </c>
      <c r="I3093" s="9">
        <v>1</v>
      </c>
      <c r="J3093" s="9">
        <v>3</v>
      </c>
      <c r="K3093" s="9" t="s">
        <v>1366</v>
      </c>
      <c r="L3093" s="9">
        <v>1</v>
      </c>
      <c r="M3093" s="9" t="s">
        <v>1800</v>
      </c>
      <c r="N3093" s="9" t="s">
        <v>19</v>
      </c>
      <c r="P3093" s="9">
        <v>3</v>
      </c>
      <c r="Q3093" s="9">
        <v>0</v>
      </c>
      <c r="R3093" s="9">
        <v>0</v>
      </c>
      <c r="S3093" s="9">
        <v>2</v>
      </c>
      <c r="U3093" s="9">
        <v>0</v>
      </c>
      <c r="V3093" s="9">
        <v>0</v>
      </c>
      <c r="W3093" s="9" t="s">
        <v>20</v>
      </c>
      <c r="Y3093" s="9" t="s">
        <v>1807</v>
      </c>
      <c r="Z3093" s="9">
        <v>30</v>
      </c>
      <c r="AA3093" s="9">
        <v>105</v>
      </c>
      <c r="AB3093" s="9">
        <v>11</v>
      </c>
      <c r="AC3093" s="9">
        <v>9</v>
      </c>
      <c r="AD3093" s="9" t="s">
        <v>20</v>
      </c>
      <c r="AE3093" s="9" t="s">
        <v>20</v>
      </c>
      <c r="AF3093" s="9" t="s">
        <v>20</v>
      </c>
      <c r="AG3093" s="9" t="s">
        <v>20</v>
      </c>
      <c r="AH3093" s="9" t="s">
        <v>20</v>
      </c>
      <c r="AI3093" s="9">
        <v>1</v>
      </c>
      <c r="AK3093" s="9">
        <v>1</v>
      </c>
      <c r="AL3093" s="9">
        <v>0</v>
      </c>
      <c r="AM3093" s="9">
        <v>1</v>
      </c>
      <c r="AN3093" s="9">
        <v>3</v>
      </c>
      <c r="AO3093" s="9">
        <v>2</v>
      </c>
      <c r="AQ3093" s="9">
        <v>1</v>
      </c>
      <c r="AR3093" s="9">
        <v>1</v>
      </c>
      <c r="AS3093" s="9">
        <v>2</v>
      </c>
      <c r="AT3093" s="9">
        <v>1</v>
      </c>
      <c r="AU3093" s="9">
        <v>0</v>
      </c>
      <c r="AV3093" s="9">
        <v>0</v>
      </c>
      <c r="AW3093" s="9" t="s">
        <v>20</v>
      </c>
      <c r="AX3093" s="9" t="s">
        <v>1382</v>
      </c>
      <c r="BA3093" s="63" t="s">
        <v>2785</v>
      </c>
      <c r="BB3093" s="6" t="s">
        <v>1525</v>
      </c>
      <c r="BG3093" s="9"/>
      <c r="BI3093" t="s">
        <v>3146</v>
      </c>
    </row>
    <row r="3094" spans="1:61" x14ac:dyDescent="0.25">
      <c r="A3094" s="23" t="s">
        <v>820</v>
      </c>
      <c r="B3094" t="s">
        <v>839</v>
      </c>
      <c r="C3094" t="str">
        <f>VLOOKUP(Tabelle1[[#This Row],[bank_name]],list_all_banks!$B$1:$C$691,2,FALSE)</f>
        <v>GB00617987</v>
      </c>
      <c r="D3094" s="6" t="s">
        <v>840</v>
      </c>
      <c r="E3094" s="42" t="str">
        <f t="shared" si="49"/>
        <v>31.12.2014</v>
      </c>
      <c r="F3094">
        <v>2014</v>
      </c>
      <c r="G3094" t="s">
        <v>1382</v>
      </c>
      <c r="H3094" t="s">
        <v>20</v>
      </c>
      <c r="I3094">
        <v>1</v>
      </c>
      <c r="J3094">
        <v>3</v>
      </c>
      <c r="K3094" t="s">
        <v>1366</v>
      </c>
      <c r="L3094">
        <v>1</v>
      </c>
      <c r="M3094" t="s">
        <v>1800</v>
      </c>
      <c r="N3094" t="s">
        <v>19</v>
      </c>
      <c r="P3094">
        <v>3</v>
      </c>
      <c r="Q3094">
        <v>0</v>
      </c>
      <c r="R3094">
        <v>0</v>
      </c>
      <c r="S3094">
        <v>2</v>
      </c>
      <c r="U3094">
        <v>0</v>
      </c>
      <c r="V3094">
        <v>0</v>
      </c>
      <c r="W3094" t="s">
        <v>20</v>
      </c>
      <c r="Y3094" t="s">
        <v>1777</v>
      </c>
      <c r="Z3094">
        <v>49</v>
      </c>
      <c r="AA3094">
        <v>77</v>
      </c>
      <c r="AB3094">
        <v>31</v>
      </c>
      <c r="AC3094" t="s">
        <v>20</v>
      </c>
      <c r="AD3094" t="s">
        <v>20</v>
      </c>
      <c r="AE3094" t="s">
        <v>20</v>
      </c>
      <c r="AF3094" t="s">
        <v>20</v>
      </c>
      <c r="AG3094" t="s">
        <v>20</v>
      </c>
      <c r="AH3094" t="s">
        <v>20</v>
      </c>
      <c r="AI3094">
        <v>1</v>
      </c>
      <c r="AK3094">
        <v>1</v>
      </c>
      <c r="AL3094">
        <v>0</v>
      </c>
      <c r="AM3094">
        <v>1</v>
      </c>
      <c r="AN3094">
        <v>3</v>
      </c>
      <c r="AO3094">
        <v>2</v>
      </c>
      <c r="AQ3094">
        <v>1</v>
      </c>
      <c r="AR3094">
        <v>1</v>
      </c>
      <c r="AS3094">
        <v>2</v>
      </c>
      <c r="AT3094">
        <v>1</v>
      </c>
      <c r="AU3094">
        <v>0</v>
      </c>
      <c r="AV3094">
        <v>0</v>
      </c>
      <c r="AW3094" t="s">
        <v>20</v>
      </c>
      <c r="AX3094" t="s">
        <v>1382</v>
      </c>
      <c r="BA3094" s="14" t="s">
        <v>2785</v>
      </c>
      <c r="BB3094" s="6" t="s">
        <v>1525</v>
      </c>
      <c r="BG3094" s="9"/>
      <c r="BI3094" t="s">
        <v>3146</v>
      </c>
    </row>
    <row r="3095" spans="1:61" x14ac:dyDescent="0.25">
      <c r="A3095" s="23" t="s">
        <v>820</v>
      </c>
      <c r="B3095" t="s">
        <v>839</v>
      </c>
      <c r="C3095" t="str">
        <f>VLOOKUP(Tabelle1[[#This Row],[bank_name]],list_all_banks!$B$1:$C$691,2,FALSE)</f>
        <v>GB00617987</v>
      </c>
      <c r="D3095" s="6" t="s">
        <v>840</v>
      </c>
      <c r="E3095" s="42" t="str">
        <f t="shared" si="49"/>
        <v>31.12.2014</v>
      </c>
      <c r="F3095">
        <v>2014</v>
      </c>
      <c r="G3095" t="s">
        <v>1382</v>
      </c>
      <c r="H3095" t="s">
        <v>20</v>
      </c>
      <c r="I3095">
        <v>1</v>
      </c>
      <c r="J3095">
        <v>3</v>
      </c>
      <c r="K3095" t="s">
        <v>1366</v>
      </c>
      <c r="L3095">
        <v>1</v>
      </c>
      <c r="M3095" t="s">
        <v>1800</v>
      </c>
      <c r="N3095" t="s">
        <v>19</v>
      </c>
      <c r="P3095">
        <v>3</v>
      </c>
      <c r="Q3095">
        <v>0</v>
      </c>
      <c r="R3095">
        <v>0</v>
      </c>
      <c r="S3095">
        <v>2</v>
      </c>
      <c r="U3095">
        <v>0</v>
      </c>
      <c r="V3095">
        <v>0</v>
      </c>
      <c r="W3095" t="s">
        <v>20</v>
      </c>
      <c r="Y3095" t="s">
        <v>1767</v>
      </c>
      <c r="Z3095">
        <v>58</v>
      </c>
      <c r="AA3095">
        <v>222</v>
      </c>
      <c r="AB3095">
        <v>21</v>
      </c>
      <c r="AC3095">
        <v>9</v>
      </c>
      <c r="AD3095" t="s">
        <v>20</v>
      </c>
      <c r="AE3095" t="s">
        <v>20</v>
      </c>
      <c r="AF3095" t="s">
        <v>20</v>
      </c>
      <c r="AG3095" t="s">
        <v>20</v>
      </c>
      <c r="AH3095" t="s">
        <v>20</v>
      </c>
      <c r="AI3095">
        <v>1</v>
      </c>
      <c r="AK3095">
        <v>1</v>
      </c>
      <c r="AL3095">
        <v>0</v>
      </c>
      <c r="AM3095">
        <v>1</v>
      </c>
      <c r="AN3095">
        <v>3</v>
      </c>
      <c r="AO3095">
        <v>2</v>
      </c>
      <c r="AQ3095">
        <v>1</v>
      </c>
      <c r="AR3095">
        <v>1</v>
      </c>
      <c r="AS3095">
        <v>2</v>
      </c>
      <c r="AT3095">
        <v>1</v>
      </c>
      <c r="AU3095">
        <v>0</v>
      </c>
      <c r="AV3095">
        <v>0</v>
      </c>
      <c r="AW3095" t="s">
        <v>20</v>
      </c>
      <c r="AX3095" t="s">
        <v>1382</v>
      </c>
      <c r="BA3095" s="14" t="s">
        <v>2785</v>
      </c>
      <c r="BB3095" s="6" t="s">
        <v>1525</v>
      </c>
      <c r="BG3095" s="9"/>
      <c r="BI3095" t="s">
        <v>3146</v>
      </c>
    </row>
    <row r="3096" spans="1:61" x14ac:dyDescent="0.25">
      <c r="A3096" s="51" t="s">
        <v>820</v>
      </c>
      <c r="B3096" s="9" t="s">
        <v>839</v>
      </c>
      <c r="C3096" s="9" t="str">
        <f>VLOOKUP(Tabelle1[[#This Row],[bank_name]],list_all_banks!$B$1:$C$691,2,FALSE)</f>
        <v>GB00617987</v>
      </c>
      <c r="D3096" s="6" t="s">
        <v>840</v>
      </c>
      <c r="E3096" s="42" t="str">
        <f t="shared" si="49"/>
        <v>31.12.2014</v>
      </c>
      <c r="F3096" s="9">
        <v>2014</v>
      </c>
      <c r="G3096" s="9" t="s">
        <v>1382</v>
      </c>
      <c r="H3096" s="9" t="s">
        <v>20</v>
      </c>
      <c r="I3096" s="9">
        <v>1</v>
      </c>
      <c r="J3096" s="9">
        <v>3</v>
      </c>
      <c r="K3096" s="9" t="s">
        <v>1366</v>
      </c>
      <c r="L3096" s="9">
        <v>1</v>
      </c>
      <c r="M3096" s="9" t="s">
        <v>1800</v>
      </c>
      <c r="N3096" s="9" t="s">
        <v>19</v>
      </c>
      <c r="P3096" s="9">
        <v>3</v>
      </c>
      <c r="Q3096" s="9">
        <v>0</v>
      </c>
      <c r="R3096" s="9">
        <v>0</v>
      </c>
      <c r="S3096" s="9">
        <v>2</v>
      </c>
      <c r="U3096" s="9">
        <v>0</v>
      </c>
      <c r="V3096" s="9">
        <v>0</v>
      </c>
      <c r="W3096" s="9" t="s">
        <v>20</v>
      </c>
      <c r="Y3096" s="9" t="s">
        <v>1808</v>
      </c>
      <c r="Z3096" s="9">
        <v>186</v>
      </c>
      <c r="AA3096" s="9">
        <v>1142</v>
      </c>
      <c r="AB3096" s="9">
        <v>34</v>
      </c>
      <c r="AC3096" s="9">
        <v>4</v>
      </c>
      <c r="AD3096" s="9" t="s">
        <v>20</v>
      </c>
      <c r="AE3096" s="9" t="s">
        <v>20</v>
      </c>
      <c r="AF3096" s="9" t="s">
        <v>20</v>
      </c>
      <c r="AG3096" s="9" t="s">
        <v>20</v>
      </c>
      <c r="AH3096" s="9" t="s">
        <v>20</v>
      </c>
      <c r="AI3096" s="9">
        <v>1</v>
      </c>
      <c r="AK3096" s="9">
        <v>1</v>
      </c>
      <c r="AL3096" s="9">
        <v>0</v>
      </c>
      <c r="AM3096" s="9">
        <v>1</v>
      </c>
      <c r="AN3096" s="9">
        <v>3</v>
      </c>
      <c r="AO3096" s="9">
        <v>2</v>
      </c>
      <c r="AQ3096" s="9">
        <v>1</v>
      </c>
      <c r="AR3096" s="9">
        <v>1</v>
      </c>
      <c r="AS3096" s="9">
        <v>2</v>
      </c>
      <c r="AT3096" s="9">
        <v>1</v>
      </c>
      <c r="AU3096" s="9">
        <v>0</v>
      </c>
      <c r="AV3096" s="9">
        <v>0</v>
      </c>
      <c r="AW3096" s="9" t="s">
        <v>20</v>
      </c>
      <c r="AX3096" s="9" t="s">
        <v>1382</v>
      </c>
      <c r="BA3096" s="63" t="s">
        <v>2785</v>
      </c>
      <c r="BB3096" s="6" t="s">
        <v>1525</v>
      </c>
      <c r="BG3096" s="9"/>
      <c r="BI3096" t="s">
        <v>3146</v>
      </c>
    </row>
    <row r="3097" spans="1:61" x14ac:dyDescent="0.25">
      <c r="A3097" s="51" t="s">
        <v>820</v>
      </c>
      <c r="B3097" s="9" t="s">
        <v>839</v>
      </c>
      <c r="C3097" s="9" t="str">
        <f>VLOOKUP(Tabelle1[[#This Row],[bank_name]],list_all_banks!$B$1:$C$691,2,FALSE)</f>
        <v>GB00617987</v>
      </c>
      <c r="D3097" s="6" t="s">
        <v>840</v>
      </c>
      <c r="E3097" s="42" t="str">
        <f t="shared" si="49"/>
        <v>31.12.2014</v>
      </c>
      <c r="F3097" s="9">
        <v>2014</v>
      </c>
      <c r="G3097" s="9" t="s">
        <v>1382</v>
      </c>
      <c r="H3097" s="9" t="s">
        <v>20</v>
      </c>
      <c r="I3097" s="9">
        <v>1</v>
      </c>
      <c r="J3097" s="9">
        <v>3</v>
      </c>
      <c r="K3097" s="9" t="s">
        <v>1366</v>
      </c>
      <c r="L3097" s="9">
        <v>1</v>
      </c>
      <c r="M3097" s="9" t="s">
        <v>1800</v>
      </c>
      <c r="N3097" s="9" t="s">
        <v>19</v>
      </c>
      <c r="P3097" s="9">
        <v>3</v>
      </c>
      <c r="Q3097" s="9">
        <v>0</v>
      </c>
      <c r="R3097" s="9">
        <v>0</v>
      </c>
      <c r="S3097" s="9">
        <v>2</v>
      </c>
      <c r="U3097" s="9">
        <v>0</v>
      </c>
      <c r="V3097" s="9">
        <v>0</v>
      </c>
      <c r="W3097" s="9" t="s">
        <v>20</v>
      </c>
      <c r="Y3097" s="9" t="s">
        <v>1728</v>
      </c>
      <c r="Z3097" s="9">
        <v>14</v>
      </c>
      <c r="AA3097" s="9">
        <v>237</v>
      </c>
      <c r="AB3097" s="9">
        <v>3</v>
      </c>
      <c r="AC3097" s="9" t="s">
        <v>20</v>
      </c>
      <c r="AD3097" s="9" t="s">
        <v>20</v>
      </c>
      <c r="AE3097" s="9" t="s">
        <v>20</v>
      </c>
      <c r="AF3097" s="9" t="s">
        <v>20</v>
      </c>
      <c r="AG3097" s="9" t="s">
        <v>20</v>
      </c>
      <c r="AH3097" s="9" t="s">
        <v>20</v>
      </c>
      <c r="AI3097" s="9">
        <v>1</v>
      </c>
      <c r="AK3097" s="9">
        <v>1</v>
      </c>
      <c r="AL3097" s="9">
        <v>0</v>
      </c>
      <c r="AM3097" s="9">
        <v>1</v>
      </c>
      <c r="AN3097" s="9">
        <v>3</v>
      </c>
      <c r="AO3097" s="9">
        <v>2</v>
      </c>
      <c r="AQ3097" s="9">
        <v>1</v>
      </c>
      <c r="AR3097" s="9">
        <v>1</v>
      </c>
      <c r="AS3097" s="9">
        <v>2</v>
      </c>
      <c r="AT3097" s="9">
        <v>1</v>
      </c>
      <c r="AU3097" s="9">
        <v>0</v>
      </c>
      <c r="AV3097" s="9">
        <v>0</v>
      </c>
      <c r="AW3097" s="9" t="s">
        <v>20</v>
      </c>
      <c r="AX3097" s="9" t="s">
        <v>1382</v>
      </c>
      <c r="BA3097" s="63" t="s">
        <v>2785</v>
      </c>
      <c r="BB3097" s="6" t="s">
        <v>1525</v>
      </c>
      <c r="BG3097" s="9"/>
      <c r="BI3097" t="s">
        <v>3146</v>
      </c>
    </row>
    <row r="3098" spans="1:61" x14ac:dyDescent="0.25">
      <c r="A3098" s="23" t="s">
        <v>820</v>
      </c>
      <c r="B3098" t="s">
        <v>839</v>
      </c>
      <c r="C3098" t="str">
        <f>VLOOKUP(Tabelle1[[#This Row],[bank_name]],list_all_banks!$B$1:$C$691,2,FALSE)</f>
        <v>GB00617987</v>
      </c>
      <c r="D3098" s="6" t="s">
        <v>840</v>
      </c>
      <c r="E3098" s="42" t="str">
        <f t="shared" si="49"/>
        <v>31.12.2014</v>
      </c>
      <c r="F3098">
        <v>2014</v>
      </c>
      <c r="G3098" t="s">
        <v>1382</v>
      </c>
      <c r="H3098" t="s">
        <v>20</v>
      </c>
      <c r="I3098">
        <v>1</v>
      </c>
      <c r="J3098">
        <v>3</v>
      </c>
      <c r="K3098" t="s">
        <v>1366</v>
      </c>
      <c r="L3098">
        <v>1</v>
      </c>
      <c r="M3098" t="s">
        <v>1800</v>
      </c>
      <c r="N3098" t="s">
        <v>19</v>
      </c>
      <c r="P3098">
        <v>3</v>
      </c>
      <c r="Q3098">
        <v>0</v>
      </c>
      <c r="R3098">
        <v>0</v>
      </c>
      <c r="S3098">
        <v>2</v>
      </c>
      <c r="U3098">
        <v>0</v>
      </c>
      <c r="V3098">
        <v>0</v>
      </c>
      <c r="W3098" t="s">
        <v>20</v>
      </c>
      <c r="Y3098" t="s">
        <v>1729</v>
      </c>
      <c r="Z3098">
        <v>203</v>
      </c>
      <c r="AA3098">
        <v>325</v>
      </c>
      <c r="AB3098">
        <v>115</v>
      </c>
      <c r="AC3098">
        <v>8</v>
      </c>
      <c r="AD3098" t="s">
        <v>20</v>
      </c>
      <c r="AE3098" t="s">
        <v>20</v>
      </c>
      <c r="AF3098" t="s">
        <v>20</v>
      </c>
      <c r="AG3098" t="s">
        <v>20</v>
      </c>
      <c r="AH3098" t="s">
        <v>20</v>
      </c>
      <c r="AI3098">
        <v>1</v>
      </c>
      <c r="AK3098">
        <v>1</v>
      </c>
      <c r="AL3098">
        <v>0</v>
      </c>
      <c r="AM3098">
        <v>1</v>
      </c>
      <c r="AN3098">
        <v>3</v>
      </c>
      <c r="AO3098">
        <v>2</v>
      </c>
      <c r="AQ3098">
        <v>1</v>
      </c>
      <c r="AR3098">
        <v>1</v>
      </c>
      <c r="AS3098">
        <v>2</v>
      </c>
      <c r="AT3098">
        <v>1</v>
      </c>
      <c r="AU3098">
        <v>0</v>
      </c>
      <c r="AV3098">
        <v>0</v>
      </c>
      <c r="AW3098" t="s">
        <v>20</v>
      </c>
      <c r="AX3098" t="s">
        <v>1382</v>
      </c>
      <c r="BA3098" s="14" t="s">
        <v>2785</v>
      </c>
      <c r="BB3098" s="6" t="s">
        <v>1525</v>
      </c>
      <c r="BG3098" s="9"/>
      <c r="BI3098" t="s">
        <v>3146</v>
      </c>
    </row>
    <row r="3099" spans="1:61" x14ac:dyDescent="0.25">
      <c r="A3099" s="51" t="s">
        <v>820</v>
      </c>
      <c r="B3099" s="9" t="s">
        <v>839</v>
      </c>
      <c r="C3099" s="9" t="str">
        <f>VLOOKUP(Tabelle1[[#This Row],[bank_name]],list_all_banks!$B$1:$C$691,2,FALSE)</f>
        <v>GB00617987</v>
      </c>
      <c r="D3099" s="6" t="s">
        <v>840</v>
      </c>
      <c r="E3099" s="42" t="str">
        <f t="shared" si="49"/>
        <v>31.12.2014</v>
      </c>
      <c r="F3099" s="9">
        <v>2014</v>
      </c>
      <c r="G3099" s="9" t="s">
        <v>1382</v>
      </c>
      <c r="H3099" s="9" t="s">
        <v>20</v>
      </c>
      <c r="I3099" s="9">
        <v>1</v>
      </c>
      <c r="J3099" s="9">
        <v>3</v>
      </c>
      <c r="K3099" s="9" t="s">
        <v>1366</v>
      </c>
      <c r="L3099" s="9">
        <v>1</v>
      </c>
      <c r="M3099" s="9" t="s">
        <v>1800</v>
      </c>
      <c r="N3099" s="9" t="s">
        <v>19</v>
      </c>
      <c r="P3099" s="9">
        <v>3</v>
      </c>
      <c r="Q3099" s="9">
        <v>0</v>
      </c>
      <c r="R3099" s="9">
        <v>0</v>
      </c>
      <c r="S3099" s="9">
        <v>2</v>
      </c>
      <c r="U3099" s="9">
        <v>0</v>
      </c>
      <c r="V3099" s="9">
        <v>0</v>
      </c>
      <c r="W3099" s="9" t="s">
        <v>20</v>
      </c>
      <c r="Y3099" s="9" t="s">
        <v>1678</v>
      </c>
      <c r="Z3099" s="9">
        <v>1914</v>
      </c>
      <c r="AA3099" s="9">
        <v>5563</v>
      </c>
      <c r="AB3099" s="9">
        <v>829</v>
      </c>
      <c r="AC3099" s="9">
        <v>206</v>
      </c>
      <c r="AD3099" s="9" t="s">
        <v>20</v>
      </c>
      <c r="AE3099" s="9" t="s">
        <v>20</v>
      </c>
      <c r="AF3099" s="9" t="s">
        <v>20</v>
      </c>
      <c r="AG3099" s="9" t="s">
        <v>20</v>
      </c>
      <c r="AH3099" s="9" t="s">
        <v>20</v>
      </c>
      <c r="AI3099" s="9">
        <v>1</v>
      </c>
      <c r="AK3099" s="9">
        <v>1</v>
      </c>
      <c r="AL3099" s="9">
        <v>0</v>
      </c>
      <c r="AM3099" s="9">
        <v>1</v>
      </c>
      <c r="AN3099" s="9">
        <v>3</v>
      </c>
      <c r="AO3099" s="9">
        <v>2</v>
      </c>
      <c r="AQ3099" s="9">
        <v>1</v>
      </c>
      <c r="AR3099" s="9">
        <v>1</v>
      </c>
      <c r="AS3099" s="9">
        <v>2</v>
      </c>
      <c r="AT3099" s="9">
        <v>1</v>
      </c>
      <c r="AU3099" s="9">
        <v>0</v>
      </c>
      <c r="AV3099" s="9">
        <v>0</v>
      </c>
      <c r="AW3099" s="9" t="s">
        <v>20</v>
      </c>
      <c r="AX3099" s="9" t="s">
        <v>1382</v>
      </c>
      <c r="BA3099" s="63" t="s">
        <v>2785</v>
      </c>
      <c r="BB3099" s="6" t="s">
        <v>1525</v>
      </c>
      <c r="BG3099" s="9"/>
      <c r="BI3099" t="s">
        <v>3146</v>
      </c>
    </row>
    <row r="3100" spans="1:61" x14ac:dyDescent="0.25">
      <c r="A3100" s="23" t="s">
        <v>820</v>
      </c>
      <c r="B3100" t="s">
        <v>839</v>
      </c>
      <c r="C3100" t="str">
        <f>VLOOKUP(Tabelle1[[#This Row],[bank_name]],list_all_banks!$B$1:$C$691,2,FALSE)</f>
        <v>GB00617987</v>
      </c>
      <c r="D3100" s="6" t="s">
        <v>840</v>
      </c>
      <c r="E3100" s="42" t="str">
        <f t="shared" si="49"/>
        <v>31.12.2014</v>
      </c>
      <c r="F3100">
        <v>2014</v>
      </c>
      <c r="G3100" t="s">
        <v>1382</v>
      </c>
      <c r="H3100" t="s">
        <v>20</v>
      </c>
      <c r="I3100">
        <v>1</v>
      </c>
      <c r="J3100">
        <v>3</v>
      </c>
      <c r="K3100" t="s">
        <v>1366</v>
      </c>
      <c r="L3100">
        <v>1</v>
      </c>
      <c r="M3100" t="s">
        <v>1800</v>
      </c>
      <c r="N3100" t="s">
        <v>19</v>
      </c>
      <c r="P3100">
        <v>3</v>
      </c>
      <c r="Q3100">
        <v>0</v>
      </c>
      <c r="R3100">
        <v>0</v>
      </c>
      <c r="S3100">
        <v>2</v>
      </c>
      <c r="U3100">
        <v>0</v>
      </c>
      <c r="V3100">
        <v>0</v>
      </c>
      <c r="W3100" t="s">
        <v>20</v>
      </c>
      <c r="Y3100" t="s">
        <v>1760</v>
      </c>
      <c r="Z3100">
        <v>326</v>
      </c>
      <c r="AA3100">
        <v>671</v>
      </c>
      <c r="AB3100">
        <v>49</v>
      </c>
      <c r="AC3100" t="s">
        <v>20</v>
      </c>
      <c r="AD3100" t="s">
        <v>20</v>
      </c>
      <c r="AE3100" t="s">
        <v>20</v>
      </c>
      <c r="AF3100" t="s">
        <v>20</v>
      </c>
      <c r="AG3100" t="s">
        <v>20</v>
      </c>
      <c r="AH3100" t="s">
        <v>20</v>
      </c>
      <c r="AI3100">
        <v>1</v>
      </c>
      <c r="AK3100">
        <v>1</v>
      </c>
      <c r="AL3100">
        <v>0</v>
      </c>
      <c r="AM3100">
        <v>1</v>
      </c>
      <c r="AN3100">
        <v>3</v>
      </c>
      <c r="AO3100">
        <v>2</v>
      </c>
      <c r="AQ3100">
        <v>1</v>
      </c>
      <c r="AR3100">
        <v>1</v>
      </c>
      <c r="AS3100">
        <v>2</v>
      </c>
      <c r="AT3100">
        <v>1</v>
      </c>
      <c r="AU3100">
        <v>0</v>
      </c>
      <c r="AV3100">
        <v>0</v>
      </c>
      <c r="AW3100" t="s">
        <v>20</v>
      </c>
      <c r="AX3100" t="s">
        <v>1382</v>
      </c>
      <c r="BA3100" s="14" t="s">
        <v>2785</v>
      </c>
      <c r="BB3100" s="6" t="s">
        <v>1525</v>
      </c>
      <c r="BG3100" s="9"/>
      <c r="BI3100" t="s">
        <v>3146</v>
      </c>
    </row>
    <row r="3101" spans="1:61" x14ac:dyDescent="0.25">
      <c r="A3101" s="23" t="s">
        <v>820</v>
      </c>
      <c r="B3101" t="s">
        <v>839</v>
      </c>
      <c r="C3101" t="str">
        <f>VLOOKUP(Tabelle1[[#This Row],[bank_name]],list_all_banks!$B$1:$C$691,2,FALSE)</f>
        <v>GB00617987</v>
      </c>
      <c r="D3101" s="6" t="s">
        <v>840</v>
      </c>
      <c r="E3101" s="42" t="str">
        <f t="shared" si="49"/>
        <v>31.12.2014</v>
      </c>
      <c r="F3101">
        <v>2014</v>
      </c>
      <c r="G3101" t="s">
        <v>1382</v>
      </c>
      <c r="H3101" t="s">
        <v>20</v>
      </c>
      <c r="I3101">
        <v>1</v>
      </c>
      <c r="J3101">
        <v>3</v>
      </c>
      <c r="K3101" t="s">
        <v>1366</v>
      </c>
      <c r="L3101">
        <v>1</v>
      </c>
      <c r="M3101" t="s">
        <v>1800</v>
      </c>
      <c r="N3101" t="s">
        <v>19</v>
      </c>
      <c r="P3101">
        <v>3</v>
      </c>
      <c r="Q3101">
        <v>0</v>
      </c>
      <c r="R3101">
        <v>0</v>
      </c>
      <c r="S3101">
        <v>2</v>
      </c>
      <c r="U3101">
        <v>0</v>
      </c>
      <c r="V3101">
        <v>0</v>
      </c>
      <c r="W3101" t="s">
        <v>20</v>
      </c>
      <c r="Y3101" t="s">
        <v>1632</v>
      </c>
      <c r="Z3101">
        <v>1070</v>
      </c>
      <c r="AA3101">
        <v>4240</v>
      </c>
      <c r="AB3101">
        <v>384</v>
      </c>
      <c r="AC3101">
        <v>155</v>
      </c>
      <c r="AD3101" t="s">
        <v>20</v>
      </c>
      <c r="AE3101" t="s">
        <v>20</v>
      </c>
      <c r="AF3101" t="s">
        <v>20</v>
      </c>
      <c r="AG3101" t="s">
        <v>20</v>
      </c>
      <c r="AH3101" t="s">
        <v>20</v>
      </c>
      <c r="AI3101">
        <v>1</v>
      </c>
      <c r="AK3101">
        <v>1</v>
      </c>
      <c r="AL3101">
        <v>0</v>
      </c>
      <c r="AM3101">
        <v>1</v>
      </c>
      <c r="AN3101">
        <v>3</v>
      </c>
      <c r="AO3101">
        <v>2</v>
      </c>
      <c r="AQ3101">
        <v>1</v>
      </c>
      <c r="AR3101">
        <v>1</v>
      </c>
      <c r="AS3101">
        <v>2</v>
      </c>
      <c r="AT3101">
        <v>1</v>
      </c>
      <c r="AU3101">
        <v>0</v>
      </c>
      <c r="AV3101">
        <v>0</v>
      </c>
      <c r="AW3101" t="s">
        <v>20</v>
      </c>
      <c r="AX3101" t="s">
        <v>1382</v>
      </c>
      <c r="BA3101" s="14" t="s">
        <v>2785</v>
      </c>
      <c r="BB3101" s="6" t="s">
        <v>1525</v>
      </c>
      <c r="BG3101" s="9"/>
      <c r="BI3101" t="s">
        <v>3146</v>
      </c>
    </row>
    <row r="3102" spans="1:61" x14ac:dyDescent="0.25">
      <c r="A3102" s="51" t="s">
        <v>820</v>
      </c>
      <c r="B3102" s="9" t="s">
        <v>839</v>
      </c>
      <c r="C3102" s="9" t="str">
        <f>VLOOKUP(Tabelle1[[#This Row],[bank_name]],list_all_banks!$B$1:$C$691,2,FALSE)</f>
        <v>GB00617987</v>
      </c>
      <c r="D3102" s="6" t="s">
        <v>840</v>
      </c>
      <c r="E3102" s="42" t="str">
        <f t="shared" si="49"/>
        <v>31.12.2014</v>
      </c>
      <c r="F3102" s="9">
        <v>2014</v>
      </c>
      <c r="G3102" s="9" t="s">
        <v>1382</v>
      </c>
      <c r="H3102" s="9" t="s">
        <v>20</v>
      </c>
      <c r="I3102" s="9">
        <v>1</v>
      </c>
      <c r="J3102" s="9">
        <v>3</v>
      </c>
      <c r="K3102" s="9" t="s">
        <v>1366</v>
      </c>
      <c r="L3102" s="9">
        <v>1</v>
      </c>
      <c r="M3102" s="9" t="s">
        <v>1800</v>
      </c>
      <c r="N3102" s="9" t="s">
        <v>19</v>
      </c>
      <c r="P3102" s="9">
        <v>3</v>
      </c>
      <c r="Q3102" s="9">
        <v>0</v>
      </c>
      <c r="R3102" s="9">
        <v>0</v>
      </c>
      <c r="S3102" s="9">
        <v>2</v>
      </c>
      <c r="U3102" s="9">
        <v>0</v>
      </c>
      <c r="V3102" s="9">
        <v>0</v>
      </c>
      <c r="W3102" s="9" t="s">
        <v>20</v>
      </c>
      <c r="Y3102" s="9" t="s">
        <v>1677</v>
      </c>
      <c r="Z3102" s="9">
        <v>4819</v>
      </c>
      <c r="AA3102" s="9">
        <v>19773</v>
      </c>
      <c r="AB3102" s="9">
        <v>-247</v>
      </c>
      <c r="AC3102" s="9">
        <v>149</v>
      </c>
      <c r="AD3102" s="9" t="s">
        <v>20</v>
      </c>
      <c r="AE3102" s="9" t="s">
        <v>20</v>
      </c>
      <c r="AF3102" s="9" t="s">
        <v>20</v>
      </c>
      <c r="AG3102" s="9" t="s">
        <v>20</v>
      </c>
      <c r="AH3102" s="9" t="s">
        <v>20</v>
      </c>
      <c r="AI3102" s="9">
        <v>1</v>
      </c>
      <c r="AK3102" s="9">
        <v>1</v>
      </c>
      <c r="AL3102" s="9">
        <v>0</v>
      </c>
      <c r="AM3102" s="9">
        <v>1</v>
      </c>
      <c r="AN3102" s="9">
        <v>3</v>
      </c>
      <c r="AO3102" s="9">
        <v>2</v>
      </c>
      <c r="AQ3102" s="9">
        <v>1</v>
      </c>
      <c r="AR3102" s="9">
        <v>1</v>
      </c>
      <c r="AS3102" s="9">
        <v>2</v>
      </c>
      <c r="AT3102" s="9">
        <v>1</v>
      </c>
      <c r="AU3102" s="9">
        <v>0</v>
      </c>
      <c r="AV3102" s="9">
        <v>0</v>
      </c>
      <c r="AW3102" s="9" t="s">
        <v>20</v>
      </c>
      <c r="AX3102" s="9" t="s">
        <v>1382</v>
      </c>
      <c r="BA3102" s="63" t="s">
        <v>2785</v>
      </c>
      <c r="BB3102" s="6" t="s">
        <v>1525</v>
      </c>
      <c r="BG3102" s="9"/>
      <c r="BI3102" t="s">
        <v>3146</v>
      </c>
    </row>
    <row r="3103" spans="1:61" x14ac:dyDescent="0.25">
      <c r="A3103" s="51" t="s">
        <v>820</v>
      </c>
      <c r="B3103" s="9" t="s">
        <v>839</v>
      </c>
      <c r="C3103" s="9" t="str">
        <f>VLOOKUP(Tabelle1[[#This Row],[bank_name]],list_all_banks!$B$1:$C$691,2,FALSE)</f>
        <v>GB00617987</v>
      </c>
      <c r="D3103" s="6" t="s">
        <v>840</v>
      </c>
      <c r="E3103" s="42" t="str">
        <f t="shared" si="49"/>
        <v>31.12.2014</v>
      </c>
      <c r="F3103" s="9">
        <v>2014</v>
      </c>
      <c r="G3103" s="9" t="s">
        <v>1382</v>
      </c>
      <c r="H3103" s="9" t="s">
        <v>20</v>
      </c>
      <c r="I3103" s="9">
        <v>1</v>
      </c>
      <c r="J3103" s="9">
        <v>3</v>
      </c>
      <c r="K3103" s="9" t="s">
        <v>1366</v>
      </c>
      <c r="L3103" s="9">
        <v>1</v>
      </c>
      <c r="M3103" s="9" t="s">
        <v>1800</v>
      </c>
      <c r="N3103" s="9" t="s">
        <v>19</v>
      </c>
      <c r="P3103" s="9">
        <v>3</v>
      </c>
      <c r="Q3103" s="9">
        <v>0</v>
      </c>
      <c r="R3103" s="9">
        <v>0</v>
      </c>
      <c r="S3103" s="9">
        <v>2</v>
      </c>
      <c r="U3103" s="9">
        <v>0</v>
      </c>
      <c r="V3103" s="9">
        <v>0</v>
      </c>
      <c r="W3103" s="9" t="s">
        <v>20</v>
      </c>
      <c r="Y3103" s="9" t="s">
        <v>1683</v>
      </c>
      <c r="Z3103" s="9">
        <v>2298</v>
      </c>
      <c r="AA3103" s="9">
        <v>17504</v>
      </c>
      <c r="AB3103" s="9">
        <v>51</v>
      </c>
      <c r="AC3103" s="9">
        <v>132</v>
      </c>
      <c r="AD3103" s="9" t="s">
        <v>20</v>
      </c>
      <c r="AE3103" s="9" t="s">
        <v>20</v>
      </c>
      <c r="AF3103" s="9" t="s">
        <v>20</v>
      </c>
      <c r="AG3103" s="9" t="s">
        <v>20</v>
      </c>
      <c r="AH3103" s="9" t="s">
        <v>20</v>
      </c>
      <c r="AI3103" s="9">
        <v>1</v>
      </c>
      <c r="AK3103" s="9">
        <v>1</v>
      </c>
      <c r="AL3103" s="9">
        <v>0</v>
      </c>
      <c r="AM3103" s="9">
        <v>1</v>
      </c>
      <c r="AN3103" s="9">
        <v>3</v>
      </c>
      <c r="AO3103" s="9">
        <v>2</v>
      </c>
      <c r="AQ3103" s="9">
        <v>1</v>
      </c>
      <c r="AR3103" s="9">
        <v>1</v>
      </c>
      <c r="AS3103" s="9">
        <v>2</v>
      </c>
      <c r="AT3103" s="9">
        <v>1</v>
      </c>
      <c r="AU3103" s="9">
        <v>0</v>
      </c>
      <c r="AV3103" s="9">
        <v>0</v>
      </c>
      <c r="AW3103" s="9" t="s">
        <v>20</v>
      </c>
      <c r="AX3103" s="9" t="s">
        <v>1382</v>
      </c>
      <c r="BA3103" s="63" t="s">
        <v>2785</v>
      </c>
      <c r="BB3103" s="6" t="s">
        <v>1525</v>
      </c>
      <c r="BG3103" s="9"/>
      <c r="BI3103" t="s">
        <v>3146</v>
      </c>
    </row>
    <row r="3104" spans="1:61" x14ac:dyDescent="0.25">
      <c r="A3104" s="23" t="s">
        <v>820</v>
      </c>
      <c r="B3104" t="s">
        <v>839</v>
      </c>
      <c r="C3104" t="str">
        <f>VLOOKUP(Tabelle1[[#This Row],[bank_name]],list_all_banks!$B$1:$C$691,2,FALSE)</f>
        <v>GB00617987</v>
      </c>
      <c r="D3104" s="6" t="s">
        <v>840</v>
      </c>
      <c r="E3104" s="42" t="str">
        <f t="shared" si="49"/>
        <v>31.12.2014</v>
      </c>
      <c r="F3104">
        <v>2014</v>
      </c>
      <c r="G3104" t="s">
        <v>1382</v>
      </c>
      <c r="H3104" t="s">
        <v>20</v>
      </c>
      <c r="I3104">
        <v>1</v>
      </c>
      <c r="J3104">
        <v>3</v>
      </c>
      <c r="K3104" t="s">
        <v>1366</v>
      </c>
      <c r="L3104">
        <v>1</v>
      </c>
      <c r="M3104" t="s">
        <v>1800</v>
      </c>
      <c r="N3104" t="s">
        <v>19</v>
      </c>
      <c r="P3104">
        <v>3</v>
      </c>
      <c r="Q3104">
        <v>0</v>
      </c>
      <c r="R3104">
        <v>0</v>
      </c>
      <c r="S3104">
        <v>2</v>
      </c>
      <c r="U3104">
        <v>0</v>
      </c>
      <c r="V3104">
        <v>0</v>
      </c>
      <c r="W3104" t="s">
        <v>20</v>
      </c>
      <c r="Y3104" t="s">
        <v>1679</v>
      </c>
      <c r="Z3104">
        <v>48</v>
      </c>
      <c r="AA3104">
        <v>133</v>
      </c>
      <c r="AB3104">
        <v>10</v>
      </c>
      <c r="AC3104">
        <v>-2</v>
      </c>
      <c r="AD3104" t="s">
        <v>20</v>
      </c>
      <c r="AE3104" t="s">
        <v>20</v>
      </c>
      <c r="AF3104" t="s">
        <v>20</v>
      </c>
      <c r="AG3104" t="s">
        <v>20</v>
      </c>
      <c r="AH3104" t="s">
        <v>20</v>
      </c>
      <c r="AI3104">
        <v>1</v>
      </c>
      <c r="AK3104">
        <v>1</v>
      </c>
      <c r="AL3104">
        <v>0</v>
      </c>
      <c r="AM3104">
        <v>1</v>
      </c>
      <c r="AN3104">
        <v>3</v>
      </c>
      <c r="AO3104">
        <v>2</v>
      </c>
      <c r="AQ3104">
        <v>1</v>
      </c>
      <c r="AR3104">
        <v>1</v>
      </c>
      <c r="AS3104">
        <v>2</v>
      </c>
      <c r="AT3104">
        <v>1</v>
      </c>
      <c r="AU3104">
        <v>0</v>
      </c>
      <c r="AV3104">
        <v>0</v>
      </c>
      <c r="AW3104" t="s">
        <v>20</v>
      </c>
      <c r="AX3104" t="s">
        <v>1382</v>
      </c>
      <c r="BA3104" s="14" t="s">
        <v>2785</v>
      </c>
      <c r="BB3104" s="6" t="s">
        <v>1525</v>
      </c>
      <c r="BG3104" s="9"/>
      <c r="BI3104" t="s">
        <v>3146</v>
      </c>
    </row>
    <row r="3105" spans="1:61" x14ac:dyDescent="0.25">
      <c r="A3105" s="23" t="s">
        <v>820</v>
      </c>
      <c r="B3105" t="s">
        <v>839</v>
      </c>
      <c r="C3105" t="str">
        <f>VLOOKUP(Tabelle1[[#This Row],[bank_name]],list_all_banks!$B$1:$C$691,2,FALSE)</f>
        <v>GB00617987</v>
      </c>
      <c r="D3105" s="6" t="s">
        <v>840</v>
      </c>
      <c r="E3105" s="42" t="str">
        <f t="shared" si="49"/>
        <v>31.12.2014</v>
      </c>
      <c r="F3105">
        <v>2014</v>
      </c>
      <c r="G3105" t="s">
        <v>1382</v>
      </c>
      <c r="H3105" t="s">
        <v>20</v>
      </c>
      <c r="I3105">
        <v>1</v>
      </c>
      <c r="J3105">
        <v>3</v>
      </c>
      <c r="K3105" t="s">
        <v>1366</v>
      </c>
      <c r="L3105">
        <v>1</v>
      </c>
      <c r="M3105" t="s">
        <v>1800</v>
      </c>
      <c r="N3105" t="s">
        <v>19</v>
      </c>
      <c r="P3105">
        <v>3</v>
      </c>
      <c r="Q3105">
        <v>0</v>
      </c>
      <c r="R3105">
        <v>0</v>
      </c>
      <c r="S3105">
        <v>2</v>
      </c>
      <c r="U3105">
        <v>0</v>
      </c>
      <c r="V3105">
        <v>0</v>
      </c>
      <c r="W3105" t="s">
        <v>20</v>
      </c>
      <c r="Y3105" t="s">
        <v>1680</v>
      </c>
      <c r="Z3105">
        <v>27</v>
      </c>
      <c r="AA3105">
        <v>49</v>
      </c>
      <c r="AB3105">
        <v>15</v>
      </c>
      <c r="AC3105" t="s">
        <v>20</v>
      </c>
      <c r="AD3105" t="s">
        <v>20</v>
      </c>
      <c r="AE3105" t="s">
        <v>20</v>
      </c>
      <c r="AF3105" t="s">
        <v>20</v>
      </c>
      <c r="AG3105" t="s">
        <v>20</v>
      </c>
      <c r="AH3105" t="s">
        <v>20</v>
      </c>
      <c r="AI3105">
        <v>1</v>
      </c>
      <c r="AK3105">
        <v>1</v>
      </c>
      <c r="AL3105">
        <v>0</v>
      </c>
      <c r="AM3105">
        <v>1</v>
      </c>
      <c r="AN3105">
        <v>3</v>
      </c>
      <c r="AO3105">
        <v>2</v>
      </c>
      <c r="AQ3105">
        <v>1</v>
      </c>
      <c r="AR3105">
        <v>1</v>
      </c>
      <c r="AS3105">
        <v>2</v>
      </c>
      <c r="AT3105">
        <v>1</v>
      </c>
      <c r="AU3105">
        <v>0</v>
      </c>
      <c r="AV3105">
        <v>0</v>
      </c>
      <c r="AW3105" t="s">
        <v>20</v>
      </c>
      <c r="AX3105" t="s">
        <v>1382</v>
      </c>
      <c r="BA3105" s="14" t="s">
        <v>2785</v>
      </c>
      <c r="BB3105" s="6" t="s">
        <v>1525</v>
      </c>
      <c r="BG3105" s="9"/>
      <c r="BI3105" t="s">
        <v>3146</v>
      </c>
    </row>
    <row r="3106" spans="1:61" x14ac:dyDescent="0.25">
      <c r="A3106" s="23" t="s">
        <v>820</v>
      </c>
      <c r="B3106" t="s">
        <v>839</v>
      </c>
      <c r="C3106" t="str">
        <f>VLOOKUP(Tabelle1[[#This Row],[bank_name]],list_all_banks!$B$1:$C$691,2,FALSE)</f>
        <v>GB00617987</v>
      </c>
      <c r="D3106" s="6" t="s">
        <v>840</v>
      </c>
      <c r="E3106" s="42" t="str">
        <f t="shared" si="49"/>
        <v>31.12.2014</v>
      </c>
      <c r="F3106" s="9">
        <v>2014</v>
      </c>
      <c r="G3106" t="s">
        <v>1382</v>
      </c>
      <c r="H3106" t="s">
        <v>20</v>
      </c>
      <c r="I3106">
        <v>1</v>
      </c>
      <c r="J3106">
        <v>3</v>
      </c>
      <c r="K3106" t="s">
        <v>1366</v>
      </c>
      <c r="L3106">
        <v>1</v>
      </c>
      <c r="M3106" t="s">
        <v>1800</v>
      </c>
      <c r="N3106" t="s">
        <v>19</v>
      </c>
      <c r="P3106">
        <v>3</v>
      </c>
      <c r="Q3106">
        <v>0</v>
      </c>
      <c r="R3106">
        <v>0</v>
      </c>
      <c r="S3106">
        <v>2</v>
      </c>
      <c r="U3106">
        <v>0</v>
      </c>
      <c r="V3106">
        <v>0</v>
      </c>
      <c r="W3106" t="s">
        <v>20</v>
      </c>
      <c r="Y3106" s="9" t="s">
        <v>1687</v>
      </c>
      <c r="Z3106">
        <v>62</v>
      </c>
      <c r="AA3106">
        <v>282</v>
      </c>
      <c r="AB3106">
        <v>10</v>
      </c>
      <c r="AC3106" t="s">
        <v>20</v>
      </c>
      <c r="AD3106" t="s">
        <v>20</v>
      </c>
      <c r="AE3106" t="s">
        <v>20</v>
      </c>
      <c r="AF3106" t="s">
        <v>20</v>
      </c>
      <c r="AG3106" t="s">
        <v>20</v>
      </c>
      <c r="AH3106" t="s">
        <v>20</v>
      </c>
      <c r="AI3106">
        <v>1</v>
      </c>
      <c r="AK3106">
        <v>1</v>
      </c>
      <c r="AL3106">
        <v>0</v>
      </c>
      <c r="AM3106">
        <v>1</v>
      </c>
      <c r="AN3106">
        <v>3</v>
      </c>
      <c r="AO3106">
        <v>2</v>
      </c>
      <c r="AQ3106">
        <v>1</v>
      </c>
      <c r="AR3106">
        <v>1</v>
      </c>
      <c r="AS3106">
        <v>2</v>
      </c>
      <c r="AT3106">
        <v>1</v>
      </c>
      <c r="AU3106">
        <v>0</v>
      </c>
      <c r="AV3106">
        <v>0</v>
      </c>
      <c r="AW3106" t="s">
        <v>20</v>
      </c>
      <c r="AX3106" t="s">
        <v>1382</v>
      </c>
      <c r="BA3106" s="14" t="s">
        <v>2785</v>
      </c>
      <c r="BB3106" s="6" t="s">
        <v>1525</v>
      </c>
      <c r="BG3106" s="9"/>
      <c r="BI3106" t="s">
        <v>3146</v>
      </c>
    </row>
    <row r="3107" spans="1:61" s="44" customFormat="1" ht="15.75" thickBot="1" x14ac:dyDescent="0.3">
      <c r="A3107" s="43" t="s">
        <v>820</v>
      </c>
      <c r="B3107" s="44" t="s">
        <v>839</v>
      </c>
      <c r="C3107" s="44" t="str">
        <f>VLOOKUP(Tabelle1[[#This Row],[bank_name]],list_all_banks!$B$1:$C$691,2,FALSE)</f>
        <v>GB00617987</v>
      </c>
      <c r="D3107" s="45" t="s">
        <v>840</v>
      </c>
      <c r="E3107" s="46" t="str">
        <f t="shared" si="49"/>
        <v>31.12.2014</v>
      </c>
      <c r="F3107" s="44">
        <v>2014</v>
      </c>
      <c r="G3107" s="44" t="s">
        <v>1382</v>
      </c>
      <c r="H3107" s="44" t="s">
        <v>20</v>
      </c>
      <c r="I3107" s="44">
        <v>1</v>
      </c>
      <c r="J3107" s="44">
        <v>3</v>
      </c>
      <c r="K3107" s="44" t="s">
        <v>1366</v>
      </c>
      <c r="L3107" s="44">
        <v>1</v>
      </c>
      <c r="M3107" s="44" t="s">
        <v>1800</v>
      </c>
      <c r="N3107" s="44" t="s">
        <v>19</v>
      </c>
      <c r="O3107" s="45"/>
      <c r="P3107" s="44">
        <v>3</v>
      </c>
      <c r="Q3107" s="44">
        <v>0</v>
      </c>
      <c r="R3107" s="44">
        <v>0</v>
      </c>
      <c r="S3107" s="44">
        <v>2</v>
      </c>
      <c r="T3107" s="45"/>
      <c r="U3107" s="44">
        <v>0</v>
      </c>
      <c r="V3107" s="44">
        <v>0</v>
      </c>
      <c r="W3107" s="44" t="s">
        <v>20</v>
      </c>
      <c r="X3107" s="45"/>
      <c r="Y3107" s="44" t="s">
        <v>1650</v>
      </c>
      <c r="Z3107" s="44">
        <v>5974</v>
      </c>
      <c r="AA3107" s="44">
        <v>14390</v>
      </c>
      <c r="AB3107" s="44">
        <v>532</v>
      </c>
      <c r="AC3107" s="44">
        <v>-565</v>
      </c>
      <c r="AD3107" s="44" t="s">
        <v>20</v>
      </c>
      <c r="AE3107" s="44" t="s">
        <v>20</v>
      </c>
      <c r="AF3107" s="44" t="s">
        <v>20</v>
      </c>
      <c r="AG3107" s="44" t="s">
        <v>20</v>
      </c>
      <c r="AH3107" s="44" t="s">
        <v>20</v>
      </c>
      <c r="AI3107" s="44">
        <v>1</v>
      </c>
      <c r="AJ3107" s="45"/>
      <c r="AK3107" s="44">
        <v>1</v>
      </c>
      <c r="AL3107" s="44">
        <v>0</v>
      </c>
      <c r="AM3107" s="44">
        <v>1</v>
      </c>
      <c r="AN3107" s="44">
        <v>3</v>
      </c>
      <c r="AO3107" s="44">
        <v>2</v>
      </c>
      <c r="AP3107" s="45"/>
      <c r="AQ3107" s="44">
        <v>1</v>
      </c>
      <c r="AR3107" s="44">
        <v>1</v>
      </c>
      <c r="AS3107" s="44">
        <v>2</v>
      </c>
      <c r="AT3107" s="44">
        <v>1</v>
      </c>
      <c r="AU3107" s="44">
        <v>0</v>
      </c>
      <c r="AV3107" s="44">
        <v>0</v>
      </c>
      <c r="AW3107" s="44" t="s">
        <v>20</v>
      </c>
      <c r="AX3107" s="44" t="s">
        <v>1382</v>
      </c>
      <c r="AY3107" s="45"/>
      <c r="AZ3107" s="46"/>
      <c r="BA3107" s="47" t="s">
        <v>2785</v>
      </c>
      <c r="BB3107" s="45" t="s">
        <v>1525</v>
      </c>
      <c r="BH3107" s="45"/>
      <c r="BI3107" t="s">
        <v>3146</v>
      </c>
    </row>
    <row r="3108" spans="1:61" x14ac:dyDescent="0.25">
      <c r="A3108" s="23" t="s">
        <v>820</v>
      </c>
      <c r="B3108" t="s">
        <v>839</v>
      </c>
      <c r="C3108" t="str">
        <f>VLOOKUP(Tabelle1[[#This Row],[bank_name]],list_all_banks!$B$1:$C$691,2,FALSE)</f>
        <v>GB00617987</v>
      </c>
      <c r="D3108" s="6" t="s">
        <v>840</v>
      </c>
      <c r="E3108" s="42" t="str">
        <f t="shared" si="49"/>
        <v>31.12.2015</v>
      </c>
      <c r="F3108">
        <v>2015</v>
      </c>
      <c r="G3108" t="s">
        <v>1382</v>
      </c>
      <c r="H3108" t="s">
        <v>20</v>
      </c>
      <c r="I3108">
        <v>1</v>
      </c>
      <c r="J3108">
        <v>3</v>
      </c>
      <c r="K3108" t="s">
        <v>1366</v>
      </c>
      <c r="L3108">
        <v>1</v>
      </c>
      <c r="M3108" t="s">
        <v>1800</v>
      </c>
      <c r="N3108" t="s">
        <v>19</v>
      </c>
      <c r="P3108">
        <v>3</v>
      </c>
      <c r="Q3108">
        <v>2</v>
      </c>
      <c r="R3108">
        <v>1</v>
      </c>
      <c r="S3108">
        <v>2</v>
      </c>
      <c r="U3108">
        <v>0</v>
      </c>
      <c r="V3108">
        <v>0</v>
      </c>
      <c r="W3108" t="s">
        <v>20</v>
      </c>
      <c r="Y3108" s="115" t="s">
        <v>1801</v>
      </c>
      <c r="Z3108">
        <v>405</v>
      </c>
      <c r="AA3108">
        <v>1150</v>
      </c>
      <c r="AB3108">
        <v>233</v>
      </c>
      <c r="AC3108">
        <v>16</v>
      </c>
      <c r="AD3108" t="s">
        <v>20</v>
      </c>
      <c r="AE3108" t="s">
        <v>20</v>
      </c>
      <c r="AF3108" t="s">
        <v>20</v>
      </c>
      <c r="AG3108" t="s">
        <v>20</v>
      </c>
      <c r="AH3108" t="s">
        <v>20</v>
      </c>
      <c r="AI3108">
        <v>1</v>
      </c>
      <c r="AJ3108" s="6" t="s">
        <v>2822</v>
      </c>
      <c r="AK3108">
        <v>1</v>
      </c>
      <c r="AL3108">
        <v>0</v>
      </c>
      <c r="AM3108">
        <v>1</v>
      </c>
      <c r="AN3108">
        <v>3</v>
      </c>
      <c r="AO3108">
        <v>2</v>
      </c>
      <c r="AQ3108">
        <v>1</v>
      </c>
      <c r="AR3108">
        <v>1</v>
      </c>
      <c r="AS3108">
        <v>2</v>
      </c>
      <c r="AT3108">
        <v>1</v>
      </c>
      <c r="AU3108">
        <v>0</v>
      </c>
      <c r="AV3108">
        <v>0</v>
      </c>
      <c r="AW3108" t="s">
        <v>20</v>
      </c>
      <c r="AX3108" t="s">
        <v>1382</v>
      </c>
      <c r="BA3108" s="14" t="s">
        <v>2786</v>
      </c>
      <c r="BG3108" s="9"/>
      <c r="BI3108" t="s">
        <v>3146</v>
      </c>
    </row>
    <row r="3109" spans="1:61" x14ac:dyDescent="0.25">
      <c r="A3109" s="23" t="s">
        <v>820</v>
      </c>
      <c r="B3109" t="s">
        <v>839</v>
      </c>
      <c r="C3109" t="str">
        <f>VLOOKUP(Tabelle1[[#This Row],[bank_name]],list_all_banks!$B$1:$C$691,2,FALSE)</f>
        <v>GB00617987</v>
      </c>
      <c r="D3109" s="6" t="s">
        <v>840</v>
      </c>
      <c r="E3109" s="42" t="str">
        <f t="shared" si="49"/>
        <v>31.12.2015</v>
      </c>
      <c r="F3109">
        <v>2015</v>
      </c>
      <c r="G3109" t="s">
        <v>1382</v>
      </c>
      <c r="H3109" t="s">
        <v>20</v>
      </c>
      <c r="I3109">
        <v>1</v>
      </c>
      <c r="J3109">
        <v>3</v>
      </c>
      <c r="K3109" t="s">
        <v>1366</v>
      </c>
      <c r="L3109">
        <v>1</v>
      </c>
      <c r="M3109" t="s">
        <v>1800</v>
      </c>
      <c r="N3109" t="s">
        <v>19</v>
      </c>
      <c r="P3109">
        <v>3</v>
      </c>
      <c r="Q3109">
        <v>2</v>
      </c>
      <c r="R3109">
        <v>1</v>
      </c>
      <c r="S3109">
        <v>2</v>
      </c>
      <c r="U3109">
        <v>0</v>
      </c>
      <c r="V3109">
        <v>0</v>
      </c>
      <c r="W3109" t="s">
        <v>20</v>
      </c>
      <c r="Y3109" t="s">
        <v>820</v>
      </c>
      <c r="Z3109">
        <v>15087</v>
      </c>
      <c r="AA3109">
        <v>44559</v>
      </c>
      <c r="AB3109">
        <v>-533</v>
      </c>
      <c r="AC3109">
        <v>124</v>
      </c>
      <c r="AD3109" t="s">
        <v>20</v>
      </c>
      <c r="AE3109" t="s">
        <v>20</v>
      </c>
      <c r="AF3109" t="s">
        <v>20</v>
      </c>
      <c r="AG3109" t="s">
        <v>20</v>
      </c>
      <c r="AH3109" t="s">
        <v>20</v>
      </c>
      <c r="AI3109">
        <v>1</v>
      </c>
      <c r="AK3109">
        <v>1</v>
      </c>
      <c r="AL3109">
        <v>0</v>
      </c>
      <c r="AM3109">
        <v>1</v>
      </c>
      <c r="AN3109">
        <v>3</v>
      </c>
      <c r="AO3109">
        <v>2</v>
      </c>
      <c r="AQ3109">
        <v>1</v>
      </c>
      <c r="AR3109">
        <v>1</v>
      </c>
      <c r="AS3109">
        <v>2</v>
      </c>
      <c r="AT3109">
        <v>1</v>
      </c>
      <c r="AU3109">
        <v>0</v>
      </c>
      <c r="AV3109">
        <v>0</v>
      </c>
      <c r="AW3109" t="s">
        <v>20</v>
      </c>
      <c r="AX3109" t="s">
        <v>1382</v>
      </c>
      <c r="BA3109" s="14" t="s">
        <v>2786</v>
      </c>
      <c r="BG3109" s="9"/>
      <c r="BI3109" t="s">
        <v>3146</v>
      </c>
    </row>
    <row r="3110" spans="1:61" x14ac:dyDescent="0.25">
      <c r="A3110" s="51" t="s">
        <v>820</v>
      </c>
      <c r="B3110" s="9" t="s">
        <v>839</v>
      </c>
      <c r="C3110" s="9" t="str">
        <f>VLOOKUP(Tabelle1[[#This Row],[bank_name]],list_all_banks!$B$1:$C$691,2,FALSE)</f>
        <v>GB00617987</v>
      </c>
      <c r="D3110" s="6" t="s">
        <v>840</v>
      </c>
      <c r="E3110" s="42" t="str">
        <f t="shared" si="49"/>
        <v>31.12.2015</v>
      </c>
      <c r="F3110" s="9">
        <v>2015</v>
      </c>
      <c r="G3110" s="9" t="s">
        <v>1382</v>
      </c>
      <c r="H3110" s="9" t="s">
        <v>20</v>
      </c>
      <c r="I3110" s="9">
        <v>1</v>
      </c>
      <c r="J3110" s="9">
        <v>3</v>
      </c>
      <c r="K3110" s="9" t="s">
        <v>1366</v>
      </c>
      <c r="L3110" s="9">
        <v>1</v>
      </c>
      <c r="M3110" s="9" t="s">
        <v>1800</v>
      </c>
      <c r="N3110" s="9" t="s">
        <v>19</v>
      </c>
      <c r="P3110" s="9">
        <v>3</v>
      </c>
      <c r="Q3110">
        <v>2</v>
      </c>
      <c r="R3110">
        <v>1</v>
      </c>
      <c r="S3110" s="9">
        <v>2</v>
      </c>
      <c r="U3110" s="9">
        <v>0</v>
      </c>
      <c r="V3110" s="9">
        <v>0</v>
      </c>
      <c r="W3110" s="9" t="s">
        <v>20</v>
      </c>
      <c r="Y3110" s="115" t="s">
        <v>1725</v>
      </c>
      <c r="Z3110" s="9">
        <v>61</v>
      </c>
      <c r="AA3110" s="9">
        <v>37</v>
      </c>
      <c r="AB3110" s="9">
        <v>-167</v>
      </c>
      <c r="AC3110" s="9" t="s">
        <v>20</v>
      </c>
      <c r="AD3110" s="9" t="s">
        <v>20</v>
      </c>
      <c r="AE3110" s="9" t="s">
        <v>20</v>
      </c>
      <c r="AF3110" s="9" t="s">
        <v>20</v>
      </c>
      <c r="AG3110" s="9" t="s">
        <v>20</v>
      </c>
      <c r="AH3110" s="9" t="s">
        <v>20</v>
      </c>
      <c r="AI3110" s="9">
        <v>1</v>
      </c>
      <c r="AK3110" s="9">
        <v>1</v>
      </c>
      <c r="AL3110" s="9">
        <v>0</v>
      </c>
      <c r="AM3110" s="9">
        <v>1</v>
      </c>
      <c r="AN3110" s="9">
        <v>3</v>
      </c>
      <c r="AO3110" s="9">
        <v>2</v>
      </c>
      <c r="AQ3110" s="9">
        <v>1</v>
      </c>
      <c r="AR3110" s="9">
        <v>1</v>
      </c>
      <c r="AS3110" s="9">
        <v>2</v>
      </c>
      <c r="AT3110" s="9">
        <v>1</v>
      </c>
      <c r="AU3110" s="9">
        <v>0</v>
      </c>
      <c r="AV3110" s="9">
        <v>0</v>
      </c>
      <c r="AW3110" s="9" t="s">
        <v>20</v>
      </c>
      <c r="AX3110" s="9" t="s">
        <v>1382</v>
      </c>
      <c r="BA3110" s="63" t="s">
        <v>2786</v>
      </c>
      <c r="BG3110" s="9"/>
      <c r="BI3110" t="s">
        <v>3146</v>
      </c>
    </row>
    <row r="3111" spans="1:61" x14ac:dyDescent="0.25">
      <c r="A3111" s="51" t="s">
        <v>820</v>
      </c>
      <c r="B3111" s="9" t="s">
        <v>839</v>
      </c>
      <c r="C3111" s="9" t="str">
        <f>VLOOKUP(Tabelle1[[#This Row],[bank_name]],list_all_banks!$B$1:$C$691,2,FALSE)</f>
        <v>GB00617987</v>
      </c>
      <c r="D3111" s="6" t="s">
        <v>840</v>
      </c>
      <c r="E3111" s="42" t="str">
        <f t="shared" si="49"/>
        <v>31.12.2015</v>
      </c>
      <c r="F3111" s="9">
        <v>2015</v>
      </c>
      <c r="G3111" s="9" t="s">
        <v>1382</v>
      </c>
      <c r="H3111" s="9" t="s">
        <v>20</v>
      </c>
      <c r="I3111" s="9">
        <v>1</v>
      </c>
      <c r="J3111" s="9">
        <v>3</v>
      </c>
      <c r="K3111" s="9" t="s">
        <v>1366</v>
      </c>
      <c r="L3111" s="9">
        <v>1</v>
      </c>
      <c r="M3111" s="9" t="s">
        <v>1800</v>
      </c>
      <c r="N3111" s="9" t="s">
        <v>19</v>
      </c>
      <c r="P3111" s="9">
        <v>3</v>
      </c>
      <c r="Q3111">
        <v>2</v>
      </c>
      <c r="R3111">
        <v>1</v>
      </c>
      <c r="S3111" s="9">
        <v>2</v>
      </c>
      <c r="U3111" s="9">
        <v>0</v>
      </c>
      <c r="V3111" s="9">
        <v>0</v>
      </c>
      <c r="W3111" s="9" t="s">
        <v>20</v>
      </c>
      <c r="Y3111" s="9" t="s">
        <v>658</v>
      </c>
      <c r="Z3111" s="9">
        <v>2675</v>
      </c>
      <c r="AA3111" s="9">
        <v>8526</v>
      </c>
      <c r="AB3111" s="9">
        <v>639</v>
      </c>
      <c r="AC3111" s="9">
        <v>170</v>
      </c>
      <c r="AD3111" s="9" t="s">
        <v>20</v>
      </c>
      <c r="AE3111" s="9" t="s">
        <v>20</v>
      </c>
      <c r="AF3111" s="9" t="s">
        <v>20</v>
      </c>
      <c r="AG3111" s="9" t="s">
        <v>20</v>
      </c>
      <c r="AH3111" s="9" t="s">
        <v>20</v>
      </c>
      <c r="AI3111" s="9">
        <v>1</v>
      </c>
      <c r="AK3111" s="9">
        <v>1</v>
      </c>
      <c r="AL3111" s="9">
        <v>0</v>
      </c>
      <c r="AM3111" s="9">
        <v>1</v>
      </c>
      <c r="AN3111" s="9">
        <v>3</v>
      </c>
      <c r="AO3111" s="9">
        <v>2</v>
      </c>
      <c r="AQ3111" s="9">
        <v>1</v>
      </c>
      <c r="AR3111" s="9">
        <v>1</v>
      </c>
      <c r="AS3111" s="9">
        <v>2</v>
      </c>
      <c r="AT3111" s="9">
        <v>1</v>
      </c>
      <c r="AU3111" s="9">
        <v>0</v>
      </c>
      <c r="AV3111" s="9">
        <v>0</v>
      </c>
      <c r="AW3111" s="9" t="s">
        <v>20</v>
      </c>
      <c r="AX3111" s="9" t="s">
        <v>1382</v>
      </c>
      <c r="BA3111" s="63" t="s">
        <v>2786</v>
      </c>
      <c r="BG3111" s="9"/>
      <c r="BI3111" t="s">
        <v>3146</v>
      </c>
    </row>
    <row r="3112" spans="1:61" x14ac:dyDescent="0.25">
      <c r="A3112" s="51" t="s">
        <v>820</v>
      </c>
      <c r="B3112" s="9" t="s">
        <v>839</v>
      </c>
      <c r="C3112" s="9" t="str">
        <f>VLOOKUP(Tabelle1[[#This Row],[bank_name]],list_all_banks!$B$1:$C$691,2,FALSE)</f>
        <v>GB00617987</v>
      </c>
      <c r="D3112" s="6" t="s">
        <v>840</v>
      </c>
      <c r="E3112" s="42" t="str">
        <f t="shared" si="49"/>
        <v>31.12.2015</v>
      </c>
      <c r="F3112" s="9">
        <v>2015</v>
      </c>
      <c r="G3112" s="9" t="s">
        <v>1382</v>
      </c>
      <c r="H3112" s="9" t="s">
        <v>20</v>
      </c>
      <c r="I3112" s="9">
        <v>1</v>
      </c>
      <c r="J3112" s="9">
        <v>3</v>
      </c>
      <c r="K3112" s="9" t="s">
        <v>1366</v>
      </c>
      <c r="L3112" s="9">
        <v>1</v>
      </c>
      <c r="M3112" s="9" t="s">
        <v>1800</v>
      </c>
      <c r="N3112" s="9" t="s">
        <v>19</v>
      </c>
      <c r="P3112" s="9">
        <v>3</v>
      </c>
      <c r="Q3112" s="9">
        <v>2</v>
      </c>
      <c r="R3112" s="9">
        <v>1</v>
      </c>
      <c r="S3112" s="9">
        <v>2</v>
      </c>
      <c r="U3112" s="9">
        <v>0</v>
      </c>
      <c r="V3112" s="9">
        <v>0</v>
      </c>
      <c r="W3112" s="9" t="s">
        <v>20</v>
      </c>
      <c r="Y3112" s="9" t="s">
        <v>1</v>
      </c>
      <c r="Z3112" s="9">
        <v>828</v>
      </c>
      <c r="AA3112" s="9">
        <v>2526</v>
      </c>
      <c r="AB3112" s="9">
        <v>239</v>
      </c>
      <c r="AC3112" s="9">
        <v>56</v>
      </c>
      <c r="AD3112" s="9" t="s">
        <v>20</v>
      </c>
      <c r="AE3112" s="9" t="s">
        <v>20</v>
      </c>
      <c r="AF3112" s="9" t="s">
        <v>20</v>
      </c>
      <c r="AG3112" s="9" t="s">
        <v>20</v>
      </c>
      <c r="AH3112" s="9" t="s">
        <v>20</v>
      </c>
      <c r="AI3112" s="9">
        <v>1</v>
      </c>
      <c r="AK3112" s="9">
        <v>1</v>
      </c>
      <c r="AL3112" s="9">
        <v>0</v>
      </c>
      <c r="AM3112" s="9">
        <v>1</v>
      </c>
      <c r="AN3112" s="9">
        <v>3</v>
      </c>
      <c r="AO3112" s="9">
        <v>2</v>
      </c>
      <c r="AQ3112" s="9">
        <v>1</v>
      </c>
      <c r="AR3112" s="9">
        <v>1</v>
      </c>
      <c r="AS3112" s="9">
        <v>2</v>
      </c>
      <c r="AT3112" s="9">
        <v>1</v>
      </c>
      <c r="AU3112" s="9">
        <v>0</v>
      </c>
      <c r="AV3112" s="9">
        <v>0</v>
      </c>
      <c r="AW3112" s="9" t="s">
        <v>20</v>
      </c>
      <c r="AX3112" s="9" t="s">
        <v>1382</v>
      </c>
      <c r="BA3112" s="63" t="s">
        <v>2786</v>
      </c>
      <c r="BC3112" s="9"/>
      <c r="BD3112" s="9"/>
      <c r="BE3112" s="9"/>
      <c r="BF3112" s="9"/>
      <c r="BG3112" s="9"/>
      <c r="BI3112" t="s">
        <v>3146</v>
      </c>
    </row>
    <row r="3113" spans="1:61" x14ac:dyDescent="0.25">
      <c r="A3113" s="23" t="s">
        <v>820</v>
      </c>
      <c r="B3113" t="s">
        <v>839</v>
      </c>
      <c r="C3113" t="str">
        <f>VLOOKUP(Tabelle1[[#This Row],[bank_name]],list_all_banks!$B$1:$C$691,2,FALSE)</f>
        <v>GB00617987</v>
      </c>
      <c r="D3113" s="6" t="s">
        <v>840</v>
      </c>
      <c r="E3113" s="42" t="str">
        <f t="shared" si="49"/>
        <v>31.12.2015</v>
      </c>
      <c r="F3113">
        <v>2015</v>
      </c>
      <c r="G3113" t="s">
        <v>1382</v>
      </c>
      <c r="H3113" t="s">
        <v>20</v>
      </c>
      <c r="I3113">
        <v>1</v>
      </c>
      <c r="J3113">
        <v>3</v>
      </c>
      <c r="K3113" t="s">
        <v>1366</v>
      </c>
      <c r="L3113">
        <v>1</v>
      </c>
      <c r="M3113" t="s">
        <v>1800</v>
      </c>
      <c r="N3113" t="s">
        <v>19</v>
      </c>
      <c r="P3113">
        <v>3</v>
      </c>
      <c r="Q3113">
        <v>2</v>
      </c>
      <c r="R3113">
        <v>1</v>
      </c>
      <c r="S3113">
        <v>2</v>
      </c>
      <c r="U3113">
        <v>0</v>
      </c>
      <c r="V3113">
        <v>0</v>
      </c>
      <c r="W3113" t="s">
        <v>20</v>
      </c>
      <c r="Y3113" t="s">
        <v>1651</v>
      </c>
      <c r="Z3113">
        <v>634</v>
      </c>
      <c r="AA3113">
        <v>1418</v>
      </c>
      <c r="AB3113">
        <v>-216</v>
      </c>
      <c r="AC3113">
        <v>5</v>
      </c>
      <c r="AD3113" t="s">
        <v>20</v>
      </c>
      <c r="AE3113" t="s">
        <v>20</v>
      </c>
      <c r="AF3113" t="s">
        <v>20</v>
      </c>
      <c r="AG3113" t="s">
        <v>20</v>
      </c>
      <c r="AH3113" t="s">
        <v>20</v>
      </c>
      <c r="AI3113">
        <v>1</v>
      </c>
      <c r="AK3113">
        <v>1</v>
      </c>
      <c r="AL3113">
        <v>0</v>
      </c>
      <c r="AM3113">
        <v>1</v>
      </c>
      <c r="AN3113">
        <v>3</v>
      </c>
      <c r="AO3113">
        <v>2</v>
      </c>
      <c r="AQ3113">
        <v>1</v>
      </c>
      <c r="AR3113">
        <v>1</v>
      </c>
      <c r="AS3113">
        <v>2</v>
      </c>
      <c r="AT3113">
        <v>1</v>
      </c>
      <c r="AU3113">
        <v>0</v>
      </c>
      <c r="AV3113">
        <v>0</v>
      </c>
      <c r="AW3113" t="s">
        <v>20</v>
      </c>
      <c r="AX3113" t="s">
        <v>1382</v>
      </c>
      <c r="BA3113" s="14" t="s">
        <v>2786</v>
      </c>
      <c r="BG3113" s="9"/>
      <c r="BI3113" t="s">
        <v>3146</v>
      </c>
    </row>
    <row r="3114" spans="1:61" x14ac:dyDescent="0.25">
      <c r="A3114" s="23" t="s">
        <v>820</v>
      </c>
      <c r="B3114" t="s">
        <v>839</v>
      </c>
      <c r="C3114" t="str">
        <f>VLOOKUP(Tabelle1[[#This Row],[bank_name]],list_all_banks!$B$1:$C$691,2,FALSE)</f>
        <v>GB00617987</v>
      </c>
      <c r="D3114" s="6" t="s">
        <v>840</v>
      </c>
      <c r="E3114" s="42" t="str">
        <f t="shared" si="49"/>
        <v>31.12.2015</v>
      </c>
      <c r="F3114">
        <v>2015</v>
      </c>
      <c r="G3114" t="s">
        <v>1382</v>
      </c>
      <c r="H3114" t="s">
        <v>20</v>
      </c>
      <c r="I3114">
        <v>1</v>
      </c>
      <c r="J3114">
        <v>3</v>
      </c>
      <c r="K3114" t="s">
        <v>1366</v>
      </c>
      <c r="L3114">
        <v>1</v>
      </c>
      <c r="M3114" t="s">
        <v>1800</v>
      </c>
      <c r="N3114" t="s">
        <v>19</v>
      </c>
      <c r="P3114">
        <v>3</v>
      </c>
      <c r="Q3114">
        <v>2</v>
      </c>
      <c r="R3114">
        <v>1</v>
      </c>
      <c r="S3114">
        <v>2</v>
      </c>
      <c r="U3114">
        <v>0</v>
      </c>
      <c r="V3114">
        <v>0</v>
      </c>
      <c r="W3114" t="s">
        <v>20</v>
      </c>
      <c r="Y3114" t="s">
        <v>1694</v>
      </c>
      <c r="Z3114">
        <v>614</v>
      </c>
      <c r="AA3114">
        <v>5422</v>
      </c>
      <c r="AB3114">
        <v>-44</v>
      </c>
      <c r="AC3114">
        <v>-14</v>
      </c>
      <c r="AD3114" t="s">
        <v>20</v>
      </c>
      <c r="AE3114" t="s">
        <v>20</v>
      </c>
      <c r="AF3114" t="s">
        <v>20</v>
      </c>
      <c r="AG3114" t="s">
        <v>20</v>
      </c>
      <c r="AH3114" t="s">
        <v>20</v>
      </c>
      <c r="AI3114">
        <v>1</v>
      </c>
      <c r="AK3114">
        <v>1</v>
      </c>
      <c r="AL3114">
        <v>0</v>
      </c>
      <c r="AM3114">
        <v>1</v>
      </c>
      <c r="AN3114">
        <v>3</v>
      </c>
      <c r="AO3114">
        <v>2</v>
      </c>
      <c r="AQ3114">
        <v>1</v>
      </c>
      <c r="AR3114">
        <v>1</v>
      </c>
      <c r="AS3114">
        <v>2</v>
      </c>
      <c r="AT3114">
        <v>1</v>
      </c>
      <c r="AU3114">
        <v>0</v>
      </c>
      <c r="AV3114">
        <v>0</v>
      </c>
      <c r="AW3114" t="s">
        <v>20</v>
      </c>
      <c r="AX3114" t="s">
        <v>1382</v>
      </c>
      <c r="BA3114" s="14" t="s">
        <v>2786</v>
      </c>
      <c r="BG3114" s="9"/>
      <c r="BI3114" t="s">
        <v>3146</v>
      </c>
    </row>
    <row r="3115" spans="1:61" x14ac:dyDescent="0.25">
      <c r="A3115" s="23" t="s">
        <v>820</v>
      </c>
      <c r="B3115" t="s">
        <v>839</v>
      </c>
      <c r="C3115" t="str">
        <f>VLOOKUP(Tabelle1[[#This Row],[bank_name]],list_all_banks!$B$1:$C$691,2,FALSE)</f>
        <v>GB00617987</v>
      </c>
      <c r="D3115" s="6" t="s">
        <v>840</v>
      </c>
      <c r="E3115" s="42" t="str">
        <f t="shared" si="49"/>
        <v>31.12.2015</v>
      </c>
      <c r="F3115">
        <v>2015</v>
      </c>
      <c r="G3115" t="s">
        <v>1382</v>
      </c>
      <c r="H3115" t="s">
        <v>20</v>
      </c>
      <c r="I3115">
        <v>1</v>
      </c>
      <c r="J3115">
        <v>3</v>
      </c>
      <c r="K3115" t="s">
        <v>1366</v>
      </c>
      <c r="L3115">
        <v>1</v>
      </c>
      <c r="M3115" t="s">
        <v>1800</v>
      </c>
      <c r="N3115" t="s">
        <v>19</v>
      </c>
      <c r="P3115">
        <v>3</v>
      </c>
      <c r="Q3115">
        <v>2</v>
      </c>
      <c r="R3115">
        <v>1</v>
      </c>
      <c r="S3115">
        <v>2</v>
      </c>
      <c r="U3115">
        <v>0</v>
      </c>
      <c r="V3115">
        <v>0</v>
      </c>
      <c r="W3115" t="s">
        <v>20</v>
      </c>
      <c r="Y3115" t="s">
        <v>1630</v>
      </c>
      <c r="Z3115">
        <v>41</v>
      </c>
      <c r="AA3115">
        <v>333</v>
      </c>
      <c r="AB3115">
        <v>17</v>
      </c>
      <c r="AC3115">
        <v>4</v>
      </c>
      <c r="AD3115" t="s">
        <v>20</v>
      </c>
      <c r="AE3115" t="s">
        <v>20</v>
      </c>
      <c r="AF3115" t="s">
        <v>20</v>
      </c>
      <c r="AG3115" t="s">
        <v>20</v>
      </c>
      <c r="AH3115" t="s">
        <v>20</v>
      </c>
      <c r="AI3115">
        <v>1</v>
      </c>
      <c r="AK3115">
        <v>1</v>
      </c>
      <c r="AL3115">
        <v>0</v>
      </c>
      <c r="AM3115">
        <v>1</v>
      </c>
      <c r="AN3115">
        <v>3</v>
      </c>
      <c r="AO3115">
        <v>2</v>
      </c>
      <c r="AQ3115">
        <v>1</v>
      </c>
      <c r="AR3115">
        <v>1</v>
      </c>
      <c r="AS3115">
        <v>2</v>
      </c>
      <c r="AT3115">
        <v>1</v>
      </c>
      <c r="AU3115">
        <v>0</v>
      </c>
      <c r="AV3115">
        <v>0</v>
      </c>
      <c r="AW3115" t="s">
        <v>20</v>
      </c>
      <c r="AX3115" t="s">
        <v>1382</v>
      </c>
      <c r="BA3115" s="14" t="s">
        <v>2786</v>
      </c>
      <c r="BC3115" s="9"/>
      <c r="BD3115" s="9"/>
      <c r="BE3115" s="9"/>
      <c r="BF3115" s="9"/>
      <c r="BG3115" s="9"/>
      <c r="BI3115" t="s">
        <v>3146</v>
      </c>
    </row>
    <row r="3116" spans="1:61" x14ac:dyDescent="0.25">
      <c r="A3116" s="23" t="s">
        <v>820</v>
      </c>
      <c r="B3116" t="s">
        <v>839</v>
      </c>
      <c r="C3116" t="str">
        <f>VLOOKUP(Tabelle1[[#This Row],[bank_name]],list_all_banks!$B$1:$C$691,2,FALSE)</f>
        <v>GB00617987</v>
      </c>
      <c r="D3116" s="6" t="s">
        <v>840</v>
      </c>
      <c r="E3116" s="42" t="str">
        <f t="shared" si="49"/>
        <v>31.12.2015</v>
      </c>
      <c r="F3116">
        <v>2015</v>
      </c>
      <c r="G3116" t="s">
        <v>1382</v>
      </c>
      <c r="H3116" t="s">
        <v>20</v>
      </c>
      <c r="I3116">
        <v>1</v>
      </c>
      <c r="J3116">
        <v>3</v>
      </c>
      <c r="K3116" t="s">
        <v>1366</v>
      </c>
      <c r="L3116">
        <v>1</v>
      </c>
      <c r="M3116" t="s">
        <v>1800</v>
      </c>
      <c r="N3116" t="s">
        <v>19</v>
      </c>
      <c r="P3116">
        <v>3</v>
      </c>
      <c r="Q3116">
        <v>2</v>
      </c>
      <c r="R3116">
        <v>1</v>
      </c>
      <c r="S3116">
        <v>2</v>
      </c>
      <c r="U3116">
        <v>0</v>
      </c>
      <c r="V3116">
        <v>0</v>
      </c>
      <c r="W3116" t="s">
        <v>20</v>
      </c>
      <c r="Y3116" t="s">
        <v>293</v>
      </c>
      <c r="Z3116">
        <v>36</v>
      </c>
      <c r="AA3116">
        <v>94</v>
      </c>
      <c r="AB3116">
        <v>21</v>
      </c>
      <c r="AC3116">
        <v>3</v>
      </c>
      <c r="AD3116" t="s">
        <v>20</v>
      </c>
      <c r="AE3116" t="s">
        <v>20</v>
      </c>
      <c r="AF3116" t="s">
        <v>20</v>
      </c>
      <c r="AG3116" t="s">
        <v>20</v>
      </c>
      <c r="AH3116" t="s">
        <v>20</v>
      </c>
      <c r="AI3116">
        <v>1</v>
      </c>
      <c r="AK3116">
        <v>1</v>
      </c>
      <c r="AL3116">
        <v>0</v>
      </c>
      <c r="AM3116">
        <v>1</v>
      </c>
      <c r="AN3116">
        <v>3</v>
      </c>
      <c r="AO3116">
        <v>2</v>
      </c>
      <c r="AQ3116">
        <v>1</v>
      </c>
      <c r="AR3116">
        <v>1</v>
      </c>
      <c r="AS3116">
        <v>2</v>
      </c>
      <c r="AT3116">
        <v>1</v>
      </c>
      <c r="AU3116">
        <v>0</v>
      </c>
      <c r="AV3116">
        <v>0</v>
      </c>
      <c r="AW3116" t="s">
        <v>20</v>
      </c>
      <c r="AX3116" t="s">
        <v>1382</v>
      </c>
      <c r="BA3116" s="14" t="s">
        <v>2786</v>
      </c>
      <c r="BG3116" s="9"/>
      <c r="BI3116" t="s">
        <v>3146</v>
      </c>
    </row>
    <row r="3117" spans="1:61" x14ac:dyDescent="0.25">
      <c r="A3117" s="23" t="s">
        <v>820</v>
      </c>
      <c r="B3117" t="s">
        <v>839</v>
      </c>
      <c r="C3117" t="str">
        <f>VLOOKUP(Tabelle1[[#This Row],[bank_name]],list_all_banks!$B$1:$C$691,2,FALSE)</f>
        <v>GB00617987</v>
      </c>
      <c r="D3117" s="6" t="s">
        <v>840</v>
      </c>
      <c r="E3117" s="42" t="str">
        <f t="shared" si="49"/>
        <v>31.12.2015</v>
      </c>
      <c r="F3117">
        <v>2015</v>
      </c>
      <c r="G3117" t="s">
        <v>1382</v>
      </c>
      <c r="H3117" t="s">
        <v>20</v>
      </c>
      <c r="I3117">
        <v>1</v>
      </c>
      <c r="J3117">
        <v>3</v>
      </c>
      <c r="K3117" t="s">
        <v>1366</v>
      </c>
      <c r="L3117">
        <v>1</v>
      </c>
      <c r="M3117" t="s">
        <v>1800</v>
      </c>
      <c r="N3117" t="s">
        <v>19</v>
      </c>
      <c r="P3117">
        <v>3</v>
      </c>
      <c r="Q3117">
        <v>2</v>
      </c>
      <c r="R3117">
        <v>1</v>
      </c>
      <c r="S3117">
        <v>2</v>
      </c>
      <c r="U3117">
        <v>0</v>
      </c>
      <c r="V3117">
        <v>0</v>
      </c>
      <c r="W3117" t="s">
        <v>20</v>
      </c>
      <c r="Y3117" t="s">
        <v>965</v>
      </c>
      <c r="Z3117">
        <v>75</v>
      </c>
      <c r="AA3117">
        <v>381</v>
      </c>
      <c r="AB3117">
        <v>-32</v>
      </c>
      <c r="AC3117">
        <v>20</v>
      </c>
      <c r="AD3117" t="s">
        <v>20</v>
      </c>
      <c r="AE3117" t="s">
        <v>20</v>
      </c>
      <c r="AF3117" t="s">
        <v>20</v>
      </c>
      <c r="AG3117" t="s">
        <v>20</v>
      </c>
      <c r="AH3117" t="s">
        <v>20</v>
      </c>
      <c r="AI3117">
        <v>1</v>
      </c>
      <c r="AK3117">
        <v>1</v>
      </c>
      <c r="AL3117">
        <v>0</v>
      </c>
      <c r="AM3117">
        <v>1</v>
      </c>
      <c r="AN3117">
        <v>3</v>
      </c>
      <c r="AO3117">
        <v>2</v>
      </c>
      <c r="AQ3117">
        <v>1</v>
      </c>
      <c r="AR3117">
        <v>1</v>
      </c>
      <c r="AS3117">
        <v>2</v>
      </c>
      <c r="AT3117">
        <v>1</v>
      </c>
      <c r="AU3117">
        <v>0</v>
      </c>
      <c r="AV3117">
        <v>0</v>
      </c>
      <c r="AW3117" t="s">
        <v>20</v>
      </c>
      <c r="AX3117" t="s">
        <v>1382</v>
      </c>
      <c r="BA3117" s="14" t="s">
        <v>2786</v>
      </c>
      <c r="BG3117" s="9"/>
      <c r="BI3117" t="s">
        <v>3146</v>
      </c>
    </row>
    <row r="3118" spans="1:61" x14ac:dyDescent="0.25">
      <c r="A3118" s="23" t="s">
        <v>820</v>
      </c>
      <c r="B3118" t="s">
        <v>839</v>
      </c>
      <c r="C3118" t="str">
        <f>VLOOKUP(Tabelle1[[#This Row],[bank_name]],list_all_banks!$B$1:$C$691,2,FALSE)</f>
        <v>GB00617987</v>
      </c>
      <c r="D3118" s="6" t="s">
        <v>840</v>
      </c>
      <c r="E3118" s="42" t="str">
        <f t="shared" si="49"/>
        <v>31.12.2015</v>
      </c>
      <c r="F3118">
        <v>2015</v>
      </c>
      <c r="G3118" t="s">
        <v>1382</v>
      </c>
      <c r="H3118" t="s">
        <v>20</v>
      </c>
      <c r="I3118">
        <v>1</v>
      </c>
      <c r="J3118">
        <v>3</v>
      </c>
      <c r="K3118" t="s">
        <v>1366</v>
      </c>
      <c r="L3118">
        <v>1</v>
      </c>
      <c r="M3118" t="s">
        <v>1800</v>
      </c>
      <c r="N3118" t="s">
        <v>19</v>
      </c>
      <c r="P3118">
        <v>3</v>
      </c>
      <c r="Q3118">
        <v>2</v>
      </c>
      <c r="R3118">
        <v>1</v>
      </c>
      <c r="S3118">
        <v>2</v>
      </c>
      <c r="U3118">
        <v>0</v>
      </c>
      <c r="V3118">
        <v>0</v>
      </c>
      <c r="W3118" t="s">
        <v>20</v>
      </c>
      <c r="Y3118" t="s">
        <v>1001</v>
      </c>
      <c r="Z3118">
        <v>94</v>
      </c>
      <c r="AA3118">
        <v>378</v>
      </c>
      <c r="AB3118">
        <v>11</v>
      </c>
      <c r="AC3118" t="s">
        <v>20</v>
      </c>
      <c r="AD3118" t="s">
        <v>20</v>
      </c>
      <c r="AE3118" t="s">
        <v>20</v>
      </c>
      <c r="AF3118" t="s">
        <v>20</v>
      </c>
      <c r="AG3118" t="s">
        <v>20</v>
      </c>
      <c r="AH3118" t="s">
        <v>20</v>
      </c>
      <c r="AI3118">
        <v>1</v>
      </c>
      <c r="AK3118">
        <v>1</v>
      </c>
      <c r="AL3118">
        <v>0</v>
      </c>
      <c r="AM3118">
        <v>1</v>
      </c>
      <c r="AN3118">
        <v>3</v>
      </c>
      <c r="AO3118">
        <v>2</v>
      </c>
      <c r="AQ3118">
        <v>1</v>
      </c>
      <c r="AR3118">
        <v>1</v>
      </c>
      <c r="AS3118">
        <v>2</v>
      </c>
      <c r="AT3118">
        <v>1</v>
      </c>
      <c r="AU3118">
        <v>0</v>
      </c>
      <c r="AV3118">
        <v>0</v>
      </c>
      <c r="AW3118" t="s">
        <v>20</v>
      </c>
      <c r="AX3118" t="s">
        <v>1382</v>
      </c>
      <c r="BA3118" s="14" t="s">
        <v>2786</v>
      </c>
      <c r="BG3118" s="9"/>
      <c r="BI3118" t="s">
        <v>3146</v>
      </c>
    </row>
    <row r="3119" spans="1:61" x14ac:dyDescent="0.25">
      <c r="A3119" s="23" t="s">
        <v>820</v>
      </c>
      <c r="B3119" t="s">
        <v>839</v>
      </c>
      <c r="C3119" t="str">
        <f>VLOOKUP(Tabelle1[[#This Row],[bank_name]],list_all_banks!$B$1:$C$691,2,FALSE)</f>
        <v>GB00617987</v>
      </c>
      <c r="D3119" s="6" t="s">
        <v>840</v>
      </c>
      <c r="E3119" s="42" t="str">
        <f t="shared" si="49"/>
        <v>31.12.2015</v>
      </c>
      <c r="F3119">
        <v>2015</v>
      </c>
      <c r="G3119" t="s">
        <v>1382</v>
      </c>
      <c r="H3119" t="s">
        <v>20</v>
      </c>
      <c r="I3119">
        <v>1</v>
      </c>
      <c r="J3119">
        <v>3</v>
      </c>
      <c r="K3119" t="s">
        <v>1366</v>
      </c>
      <c r="L3119">
        <v>1</v>
      </c>
      <c r="M3119" t="s">
        <v>1800</v>
      </c>
      <c r="N3119" t="s">
        <v>19</v>
      </c>
      <c r="P3119">
        <v>3</v>
      </c>
      <c r="Q3119">
        <v>2</v>
      </c>
      <c r="R3119">
        <v>1</v>
      </c>
      <c r="S3119">
        <v>2</v>
      </c>
      <c r="U3119">
        <v>0</v>
      </c>
      <c r="V3119">
        <v>0</v>
      </c>
      <c r="W3119" t="s">
        <v>20</v>
      </c>
      <c r="Y3119" t="s">
        <v>1726</v>
      </c>
      <c r="Z3119">
        <v>39</v>
      </c>
      <c r="AA3119">
        <v>101</v>
      </c>
      <c r="AB3119">
        <v>21</v>
      </c>
      <c r="AC3119">
        <v>4</v>
      </c>
      <c r="AD3119" t="s">
        <v>20</v>
      </c>
      <c r="AE3119" t="s">
        <v>20</v>
      </c>
      <c r="AF3119" t="s">
        <v>20</v>
      </c>
      <c r="AG3119" t="s">
        <v>20</v>
      </c>
      <c r="AH3119" t="s">
        <v>20</v>
      </c>
      <c r="AI3119">
        <v>1</v>
      </c>
      <c r="AK3119">
        <v>1</v>
      </c>
      <c r="AL3119">
        <v>0</v>
      </c>
      <c r="AM3119">
        <v>1</v>
      </c>
      <c r="AN3119">
        <v>3</v>
      </c>
      <c r="AO3119">
        <v>2</v>
      </c>
      <c r="AQ3119">
        <v>1</v>
      </c>
      <c r="AR3119">
        <v>1</v>
      </c>
      <c r="AS3119">
        <v>2</v>
      </c>
      <c r="AT3119">
        <v>1</v>
      </c>
      <c r="AU3119">
        <v>0</v>
      </c>
      <c r="AV3119">
        <v>0</v>
      </c>
      <c r="AW3119" t="s">
        <v>20</v>
      </c>
      <c r="AX3119" t="s">
        <v>1382</v>
      </c>
      <c r="BA3119" s="14" t="s">
        <v>2786</v>
      </c>
      <c r="BG3119" s="9"/>
      <c r="BI3119" t="s">
        <v>3146</v>
      </c>
    </row>
    <row r="3120" spans="1:61" x14ac:dyDescent="0.25">
      <c r="A3120" s="23" t="s">
        <v>820</v>
      </c>
      <c r="B3120" t="s">
        <v>839</v>
      </c>
      <c r="C3120" t="str">
        <f>VLOOKUP(Tabelle1[[#This Row],[bank_name]],list_all_banks!$B$1:$C$691,2,FALSE)</f>
        <v>GB00617987</v>
      </c>
      <c r="D3120" s="6" t="s">
        <v>840</v>
      </c>
      <c r="E3120" s="42" t="str">
        <f t="shared" si="49"/>
        <v>31.12.2015</v>
      </c>
      <c r="F3120">
        <v>2015</v>
      </c>
      <c r="G3120" t="s">
        <v>1382</v>
      </c>
      <c r="H3120" t="s">
        <v>20</v>
      </c>
      <c r="I3120">
        <v>1</v>
      </c>
      <c r="J3120">
        <v>3</v>
      </c>
      <c r="K3120" t="s">
        <v>1366</v>
      </c>
      <c r="L3120">
        <v>1</v>
      </c>
      <c r="M3120" t="s">
        <v>1800</v>
      </c>
      <c r="N3120" t="s">
        <v>19</v>
      </c>
      <c r="P3120">
        <v>3</v>
      </c>
      <c r="Q3120">
        <v>2</v>
      </c>
      <c r="R3120">
        <v>1</v>
      </c>
      <c r="S3120">
        <v>2</v>
      </c>
      <c r="U3120">
        <v>0</v>
      </c>
      <c r="V3120">
        <v>0</v>
      </c>
      <c r="W3120" t="s">
        <v>20</v>
      </c>
      <c r="Y3120" t="s">
        <v>1020</v>
      </c>
      <c r="Z3120">
        <v>65</v>
      </c>
      <c r="AA3120">
        <v>117</v>
      </c>
      <c r="AB3120">
        <v>29</v>
      </c>
      <c r="AC3120">
        <v>11</v>
      </c>
      <c r="AD3120" t="s">
        <v>20</v>
      </c>
      <c r="AE3120" t="s">
        <v>20</v>
      </c>
      <c r="AF3120" t="s">
        <v>20</v>
      </c>
      <c r="AG3120" t="s">
        <v>20</v>
      </c>
      <c r="AH3120" t="s">
        <v>20</v>
      </c>
      <c r="AI3120">
        <v>1</v>
      </c>
      <c r="AK3120">
        <v>1</v>
      </c>
      <c r="AL3120">
        <v>0</v>
      </c>
      <c r="AM3120">
        <v>1</v>
      </c>
      <c r="AN3120">
        <v>3</v>
      </c>
      <c r="AO3120">
        <v>2</v>
      </c>
      <c r="AQ3120">
        <v>1</v>
      </c>
      <c r="AR3120">
        <v>1</v>
      </c>
      <c r="AS3120">
        <v>2</v>
      </c>
      <c r="AT3120">
        <v>1</v>
      </c>
      <c r="AU3120">
        <v>0</v>
      </c>
      <c r="AV3120">
        <v>0</v>
      </c>
      <c r="AW3120" t="s">
        <v>20</v>
      </c>
      <c r="AX3120" t="s">
        <v>1382</v>
      </c>
      <c r="BA3120" s="14" t="s">
        <v>2786</v>
      </c>
      <c r="BG3120" s="9"/>
      <c r="BI3120" t="s">
        <v>3146</v>
      </c>
    </row>
    <row r="3121" spans="1:68" x14ac:dyDescent="0.25">
      <c r="A3121" s="23" t="s">
        <v>820</v>
      </c>
      <c r="B3121" t="s">
        <v>839</v>
      </c>
      <c r="C3121" t="str">
        <f>VLOOKUP(Tabelle1[[#This Row],[bank_name]],list_all_banks!$B$1:$C$691,2,FALSE)</f>
        <v>GB00617987</v>
      </c>
      <c r="D3121" s="6" t="s">
        <v>840</v>
      </c>
      <c r="E3121" s="42" t="str">
        <f t="shared" si="49"/>
        <v>31.12.2015</v>
      </c>
      <c r="F3121">
        <v>2015</v>
      </c>
      <c r="G3121" t="s">
        <v>1382</v>
      </c>
      <c r="H3121" t="s">
        <v>20</v>
      </c>
      <c r="I3121">
        <v>1</v>
      </c>
      <c r="J3121">
        <v>3</v>
      </c>
      <c r="K3121" t="s">
        <v>1366</v>
      </c>
      <c r="L3121">
        <v>1</v>
      </c>
      <c r="M3121" t="s">
        <v>1800</v>
      </c>
      <c r="N3121" t="s">
        <v>19</v>
      </c>
      <c r="P3121">
        <v>3</v>
      </c>
      <c r="Q3121">
        <v>2</v>
      </c>
      <c r="R3121">
        <v>1</v>
      </c>
      <c r="S3121">
        <v>2</v>
      </c>
      <c r="U3121">
        <v>0</v>
      </c>
      <c r="V3121">
        <v>0</v>
      </c>
      <c r="W3121" t="s">
        <v>20</v>
      </c>
      <c r="Y3121" t="s">
        <v>1170</v>
      </c>
      <c r="Z3121">
        <v>106</v>
      </c>
      <c r="AA3121">
        <v>340</v>
      </c>
      <c r="AB3121" t="s">
        <v>20</v>
      </c>
      <c r="AC3121">
        <v>3</v>
      </c>
      <c r="AD3121" t="s">
        <v>20</v>
      </c>
      <c r="AE3121" t="s">
        <v>20</v>
      </c>
      <c r="AF3121" t="s">
        <v>20</v>
      </c>
      <c r="AG3121" t="s">
        <v>20</v>
      </c>
      <c r="AH3121" t="s">
        <v>20</v>
      </c>
      <c r="AI3121">
        <v>1</v>
      </c>
      <c r="AK3121">
        <v>1</v>
      </c>
      <c r="AL3121">
        <v>0</v>
      </c>
      <c r="AM3121">
        <v>1</v>
      </c>
      <c r="AN3121">
        <v>3</v>
      </c>
      <c r="AO3121">
        <v>2</v>
      </c>
      <c r="AQ3121">
        <v>1</v>
      </c>
      <c r="AR3121">
        <v>1</v>
      </c>
      <c r="AS3121">
        <v>2</v>
      </c>
      <c r="AT3121">
        <v>1</v>
      </c>
      <c r="AU3121">
        <v>0</v>
      </c>
      <c r="AV3121">
        <v>0</v>
      </c>
      <c r="AW3121" t="s">
        <v>20</v>
      </c>
      <c r="AX3121" t="s">
        <v>1382</v>
      </c>
      <c r="BA3121" s="14" t="s">
        <v>2786</v>
      </c>
      <c r="BG3121" s="9"/>
      <c r="BI3121" t="s">
        <v>3146</v>
      </c>
    </row>
    <row r="3122" spans="1:68" x14ac:dyDescent="0.25">
      <c r="A3122" s="23" t="s">
        <v>820</v>
      </c>
      <c r="B3122" t="s">
        <v>839</v>
      </c>
      <c r="C3122" t="str">
        <f>VLOOKUP(Tabelle1[[#This Row],[bank_name]],list_all_banks!$B$1:$C$691,2,FALSE)</f>
        <v>GB00617987</v>
      </c>
      <c r="D3122" s="6" t="s">
        <v>840</v>
      </c>
      <c r="E3122" s="42" t="str">
        <f t="shared" si="49"/>
        <v>31.12.2015</v>
      </c>
      <c r="F3122">
        <v>2015</v>
      </c>
      <c r="G3122" t="s">
        <v>1382</v>
      </c>
      <c r="H3122" t="s">
        <v>20</v>
      </c>
      <c r="I3122">
        <v>1</v>
      </c>
      <c r="J3122">
        <v>3</v>
      </c>
      <c r="K3122" t="s">
        <v>1366</v>
      </c>
      <c r="L3122">
        <v>1</v>
      </c>
      <c r="M3122" t="s">
        <v>1800</v>
      </c>
      <c r="N3122" t="s">
        <v>19</v>
      </c>
      <c r="P3122">
        <v>3</v>
      </c>
      <c r="Q3122">
        <v>2</v>
      </c>
      <c r="R3122">
        <v>1</v>
      </c>
      <c r="S3122">
        <v>2</v>
      </c>
      <c r="U3122">
        <v>0</v>
      </c>
      <c r="V3122">
        <v>0</v>
      </c>
      <c r="W3122" t="s">
        <v>20</v>
      </c>
      <c r="Y3122" t="s">
        <v>1218</v>
      </c>
      <c r="Z3122">
        <v>198</v>
      </c>
      <c r="AA3122">
        <v>1322</v>
      </c>
      <c r="AB3122">
        <v>56</v>
      </c>
      <c r="AC3122">
        <v>25</v>
      </c>
      <c r="AD3122" t="s">
        <v>20</v>
      </c>
      <c r="AE3122" t="s">
        <v>20</v>
      </c>
      <c r="AF3122" t="s">
        <v>20</v>
      </c>
      <c r="AG3122" t="s">
        <v>20</v>
      </c>
      <c r="AH3122" t="s">
        <v>20</v>
      </c>
      <c r="AI3122">
        <v>1</v>
      </c>
      <c r="AK3122">
        <v>1</v>
      </c>
      <c r="AL3122">
        <v>0</v>
      </c>
      <c r="AM3122">
        <v>1</v>
      </c>
      <c r="AN3122">
        <v>3</v>
      </c>
      <c r="AO3122">
        <v>2</v>
      </c>
      <c r="AQ3122">
        <v>1</v>
      </c>
      <c r="AR3122">
        <v>1</v>
      </c>
      <c r="AS3122">
        <v>2</v>
      </c>
      <c r="AT3122">
        <v>1</v>
      </c>
      <c r="AU3122">
        <v>0</v>
      </c>
      <c r="AV3122">
        <v>0</v>
      </c>
      <c r="AW3122" t="s">
        <v>20</v>
      </c>
      <c r="AX3122" t="s">
        <v>1382</v>
      </c>
      <c r="BA3122" s="14" t="s">
        <v>2786</v>
      </c>
      <c r="BC3122" s="9"/>
      <c r="BD3122" s="9"/>
      <c r="BE3122" s="9"/>
      <c r="BF3122" s="9"/>
      <c r="BG3122" s="9"/>
      <c r="BI3122" t="s">
        <v>3146</v>
      </c>
    </row>
    <row r="3123" spans="1:68" x14ac:dyDescent="0.25">
      <c r="A3123" s="23" t="s">
        <v>820</v>
      </c>
      <c r="B3123" t="s">
        <v>839</v>
      </c>
      <c r="C3123" t="str">
        <f>VLOOKUP(Tabelle1[[#This Row],[bank_name]],list_all_banks!$B$1:$C$691,2,FALSE)</f>
        <v>GB00617987</v>
      </c>
      <c r="D3123" s="6" t="s">
        <v>840</v>
      </c>
      <c r="E3123" s="42" t="str">
        <f t="shared" si="49"/>
        <v>31.12.2015</v>
      </c>
      <c r="F3123">
        <v>2015</v>
      </c>
      <c r="G3123" t="s">
        <v>1382</v>
      </c>
      <c r="H3123" t="s">
        <v>20</v>
      </c>
      <c r="I3123">
        <v>1</v>
      </c>
      <c r="J3123">
        <v>3</v>
      </c>
      <c r="K3123" t="s">
        <v>1366</v>
      </c>
      <c r="L3123">
        <v>1</v>
      </c>
      <c r="M3123" t="s">
        <v>1800</v>
      </c>
      <c r="N3123" t="s">
        <v>19</v>
      </c>
      <c r="P3123">
        <v>3</v>
      </c>
      <c r="Q3123">
        <v>2</v>
      </c>
      <c r="R3123">
        <v>1</v>
      </c>
      <c r="S3123">
        <v>2</v>
      </c>
      <c r="U3123">
        <v>0</v>
      </c>
      <c r="V3123">
        <v>0</v>
      </c>
      <c r="W3123" t="s">
        <v>20</v>
      </c>
      <c r="Y3123" t="s">
        <v>1658</v>
      </c>
      <c r="Z3123">
        <v>109</v>
      </c>
      <c r="AA3123">
        <v>209</v>
      </c>
      <c r="AB3123">
        <v>30</v>
      </c>
      <c r="AC3123">
        <v>12</v>
      </c>
      <c r="AD3123" t="s">
        <v>20</v>
      </c>
      <c r="AE3123" t="s">
        <v>20</v>
      </c>
      <c r="AF3123" t="s">
        <v>20</v>
      </c>
      <c r="AG3123" t="s">
        <v>20</v>
      </c>
      <c r="AH3123" t="s">
        <v>20</v>
      </c>
      <c r="AI3123">
        <v>1</v>
      </c>
      <c r="AK3123">
        <v>1</v>
      </c>
      <c r="AL3123">
        <v>0</v>
      </c>
      <c r="AM3123">
        <v>1</v>
      </c>
      <c r="AN3123">
        <v>3</v>
      </c>
      <c r="AO3123">
        <v>2</v>
      </c>
      <c r="AQ3123">
        <v>1</v>
      </c>
      <c r="AR3123">
        <v>1</v>
      </c>
      <c r="AS3123">
        <v>2</v>
      </c>
      <c r="AT3123">
        <v>1</v>
      </c>
      <c r="AU3123">
        <v>0</v>
      </c>
      <c r="AV3123">
        <v>0</v>
      </c>
      <c r="AW3123" t="s">
        <v>20</v>
      </c>
      <c r="AX3123" t="s">
        <v>1382</v>
      </c>
      <c r="BA3123" s="14" t="s">
        <v>2786</v>
      </c>
      <c r="BG3123" s="9"/>
      <c r="BI3123" t="s">
        <v>3146</v>
      </c>
    </row>
    <row r="3124" spans="1:68" x14ac:dyDescent="0.25">
      <c r="A3124" s="23" t="s">
        <v>820</v>
      </c>
      <c r="B3124" t="s">
        <v>839</v>
      </c>
      <c r="C3124" t="str">
        <f>VLOOKUP(Tabelle1[[#This Row],[bank_name]],list_all_banks!$B$1:$C$691,2,FALSE)</f>
        <v>GB00617987</v>
      </c>
      <c r="D3124" s="6" t="s">
        <v>840</v>
      </c>
      <c r="E3124" s="42" t="str">
        <f t="shared" si="49"/>
        <v>31.12.2015</v>
      </c>
      <c r="F3124">
        <v>2015</v>
      </c>
      <c r="G3124" t="s">
        <v>1382</v>
      </c>
      <c r="H3124" t="s">
        <v>20</v>
      </c>
      <c r="I3124">
        <v>1</v>
      </c>
      <c r="J3124">
        <v>3</v>
      </c>
      <c r="K3124" t="s">
        <v>1366</v>
      </c>
      <c r="L3124">
        <v>1</v>
      </c>
      <c r="M3124" t="s">
        <v>1800</v>
      </c>
      <c r="N3124" t="s">
        <v>19</v>
      </c>
      <c r="P3124">
        <v>3</v>
      </c>
      <c r="Q3124">
        <v>2</v>
      </c>
      <c r="R3124">
        <v>1</v>
      </c>
      <c r="S3124">
        <v>2</v>
      </c>
      <c r="U3124">
        <v>0</v>
      </c>
      <c r="V3124">
        <v>0</v>
      </c>
      <c r="W3124" t="s">
        <v>20</v>
      </c>
      <c r="Y3124" t="s">
        <v>1225</v>
      </c>
      <c r="Z3124">
        <v>29</v>
      </c>
      <c r="AA3124">
        <v>24</v>
      </c>
      <c r="AB3124">
        <v>19</v>
      </c>
      <c r="AC3124">
        <v>3</v>
      </c>
      <c r="AD3124" t="s">
        <v>20</v>
      </c>
      <c r="AE3124" t="s">
        <v>20</v>
      </c>
      <c r="AF3124" t="s">
        <v>20</v>
      </c>
      <c r="AG3124" t="s">
        <v>20</v>
      </c>
      <c r="AH3124" t="s">
        <v>20</v>
      </c>
      <c r="AI3124">
        <v>1</v>
      </c>
      <c r="AK3124">
        <v>1</v>
      </c>
      <c r="AL3124">
        <v>0</v>
      </c>
      <c r="AM3124">
        <v>1</v>
      </c>
      <c r="AN3124">
        <v>3</v>
      </c>
      <c r="AO3124">
        <v>2</v>
      </c>
      <c r="AQ3124">
        <v>1</v>
      </c>
      <c r="AR3124">
        <v>1</v>
      </c>
      <c r="AS3124">
        <v>2</v>
      </c>
      <c r="AT3124">
        <v>1</v>
      </c>
      <c r="AU3124">
        <v>0</v>
      </c>
      <c r="AV3124">
        <v>0</v>
      </c>
      <c r="AW3124" t="s">
        <v>20</v>
      </c>
      <c r="AX3124" t="s">
        <v>1382</v>
      </c>
      <c r="BA3124" s="14" t="s">
        <v>2786</v>
      </c>
      <c r="BG3124" s="9"/>
      <c r="BI3124" t="s">
        <v>3146</v>
      </c>
    </row>
    <row r="3125" spans="1:68" x14ac:dyDescent="0.25">
      <c r="A3125" s="23" t="s">
        <v>820</v>
      </c>
      <c r="B3125" t="s">
        <v>839</v>
      </c>
      <c r="C3125" t="str">
        <f>VLOOKUP(Tabelle1[[#This Row],[bank_name]],list_all_banks!$B$1:$C$691,2,FALSE)</f>
        <v>GB00617987</v>
      </c>
      <c r="D3125" s="6" t="s">
        <v>840</v>
      </c>
      <c r="E3125" s="42" t="str">
        <f t="shared" si="49"/>
        <v>31.12.2015</v>
      </c>
      <c r="F3125">
        <v>2015</v>
      </c>
      <c r="G3125" t="s">
        <v>1382</v>
      </c>
      <c r="H3125" t="s">
        <v>20</v>
      </c>
      <c r="I3125">
        <v>1</v>
      </c>
      <c r="J3125">
        <v>3</v>
      </c>
      <c r="K3125" t="s">
        <v>1366</v>
      </c>
      <c r="L3125">
        <v>1</v>
      </c>
      <c r="M3125" t="s">
        <v>1800</v>
      </c>
      <c r="N3125" t="s">
        <v>19</v>
      </c>
      <c r="P3125">
        <v>3</v>
      </c>
      <c r="Q3125">
        <v>2</v>
      </c>
      <c r="R3125">
        <v>1</v>
      </c>
      <c r="S3125">
        <v>2</v>
      </c>
      <c r="U3125">
        <v>0</v>
      </c>
      <c r="V3125">
        <v>0</v>
      </c>
      <c r="W3125" t="s">
        <v>20</v>
      </c>
      <c r="Y3125" t="s">
        <v>1278</v>
      </c>
      <c r="Z3125">
        <v>102</v>
      </c>
      <c r="AA3125">
        <v>1662</v>
      </c>
      <c r="AB3125">
        <v>9</v>
      </c>
      <c r="AC3125">
        <v>1</v>
      </c>
      <c r="AD3125" t="s">
        <v>20</v>
      </c>
      <c r="AE3125" t="s">
        <v>20</v>
      </c>
      <c r="AF3125" t="s">
        <v>20</v>
      </c>
      <c r="AG3125" t="s">
        <v>20</v>
      </c>
      <c r="AH3125" t="s">
        <v>20</v>
      </c>
      <c r="AI3125">
        <v>1</v>
      </c>
      <c r="AK3125">
        <v>1</v>
      </c>
      <c r="AL3125">
        <v>0</v>
      </c>
      <c r="AM3125">
        <v>1</v>
      </c>
      <c r="AN3125">
        <v>3</v>
      </c>
      <c r="AO3125">
        <v>2</v>
      </c>
      <c r="AQ3125">
        <v>1</v>
      </c>
      <c r="AR3125">
        <v>1</v>
      </c>
      <c r="AS3125">
        <v>2</v>
      </c>
      <c r="AT3125">
        <v>1</v>
      </c>
      <c r="AU3125">
        <v>0</v>
      </c>
      <c r="AV3125">
        <v>0</v>
      </c>
      <c r="AW3125" t="s">
        <v>20</v>
      </c>
      <c r="AX3125" t="s">
        <v>1382</v>
      </c>
      <c r="BA3125" s="14" t="s">
        <v>2786</v>
      </c>
      <c r="BG3125" s="9"/>
      <c r="BI3125" t="s">
        <v>3146</v>
      </c>
    </row>
    <row r="3126" spans="1:68" x14ac:dyDescent="0.25">
      <c r="A3126" s="23" t="s">
        <v>820</v>
      </c>
      <c r="B3126" t="s">
        <v>839</v>
      </c>
      <c r="C3126" t="str">
        <f>VLOOKUP(Tabelle1[[#This Row],[bank_name]],list_all_banks!$B$1:$C$691,2,FALSE)</f>
        <v>GB00617987</v>
      </c>
      <c r="D3126" s="6" t="s">
        <v>840</v>
      </c>
      <c r="E3126" s="42" t="str">
        <f t="shared" si="49"/>
        <v>31.12.2015</v>
      </c>
      <c r="F3126">
        <v>2015</v>
      </c>
      <c r="G3126" t="s">
        <v>1382</v>
      </c>
      <c r="H3126" t="s">
        <v>20</v>
      </c>
      <c r="I3126">
        <v>1</v>
      </c>
      <c r="J3126">
        <v>3</v>
      </c>
      <c r="K3126" t="s">
        <v>1366</v>
      </c>
      <c r="L3126">
        <v>1</v>
      </c>
      <c r="M3126" t="s">
        <v>1800</v>
      </c>
      <c r="N3126" t="s">
        <v>19</v>
      </c>
      <c r="P3126">
        <v>3</v>
      </c>
      <c r="Q3126">
        <v>2</v>
      </c>
      <c r="R3126">
        <v>1</v>
      </c>
      <c r="S3126">
        <v>2</v>
      </c>
      <c r="U3126">
        <v>0</v>
      </c>
      <c r="V3126">
        <v>0</v>
      </c>
      <c r="W3126" t="s">
        <v>20</v>
      </c>
      <c r="Y3126" t="s">
        <v>1661</v>
      </c>
      <c r="Z3126">
        <v>115</v>
      </c>
      <c r="AA3126">
        <v>241</v>
      </c>
      <c r="AB3126">
        <v>82</v>
      </c>
      <c r="AC3126">
        <v>14</v>
      </c>
      <c r="AD3126" t="s">
        <v>20</v>
      </c>
      <c r="AE3126" t="s">
        <v>20</v>
      </c>
      <c r="AF3126" t="s">
        <v>20</v>
      </c>
      <c r="AG3126" t="s">
        <v>20</v>
      </c>
      <c r="AH3126" t="s">
        <v>20</v>
      </c>
      <c r="AI3126">
        <v>1</v>
      </c>
      <c r="AK3126">
        <v>1</v>
      </c>
      <c r="AL3126">
        <v>0</v>
      </c>
      <c r="AM3126">
        <v>1</v>
      </c>
      <c r="AN3126">
        <v>3</v>
      </c>
      <c r="AO3126">
        <v>2</v>
      </c>
      <c r="AQ3126">
        <v>1</v>
      </c>
      <c r="AR3126">
        <v>1</v>
      </c>
      <c r="AS3126">
        <v>2</v>
      </c>
      <c r="AT3126">
        <v>1</v>
      </c>
      <c r="AU3126">
        <v>0</v>
      </c>
      <c r="AV3126">
        <v>0</v>
      </c>
      <c r="AW3126" t="s">
        <v>20</v>
      </c>
      <c r="AX3126" t="s">
        <v>1382</v>
      </c>
      <c r="BA3126" s="14" t="s">
        <v>2786</v>
      </c>
      <c r="BG3126" s="9"/>
      <c r="BI3126" t="s">
        <v>3146</v>
      </c>
    </row>
    <row r="3127" spans="1:68" x14ac:dyDescent="0.25">
      <c r="A3127" s="23" t="s">
        <v>820</v>
      </c>
      <c r="B3127" t="s">
        <v>839</v>
      </c>
      <c r="C3127" t="str">
        <f>VLOOKUP(Tabelle1[[#This Row],[bank_name]],list_all_banks!$B$1:$C$691,2,FALSE)</f>
        <v>GB00617987</v>
      </c>
      <c r="D3127" s="6" t="s">
        <v>840</v>
      </c>
      <c r="E3127" s="42" t="str">
        <f t="shared" si="49"/>
        <v>31.12.2015</v>
      </c>
      <c r="F3127">
        <v>2015</v>
      </c>
      <c r="G3127" t="s">
        <v>1382</v>
      </c>
      <c r="H3127" t="s">
        <v>20</v>
      </c>
      <c r="I3127">
        <v>1</v>
      </c>
      <c r="J3127">
        <v>3</v>
      </c>
      <c r="K3127" t="s">
        <v>1366</v>
      </c>
      <c r="L3127">
        <v>1</v>
      </c>
      <c r="M3127" t="s">
        <v>1800</v>
      </c>
      <c r="N3127" t="s">
        <v>19</v>
      </c>
      <c r="P3127">
        <v>3</v>
      </c>
      <c r="Q3127">
        <v>2</v>
      </c>
      <c r="R3127">
        <v>1</v>
      </c>
      <c r="S3127">
        <v>2</v>
      </c>
      <c r="U3127">
        <v>0</v>
      </c>
      <c r="V3127">
        <v>0</v>
      </c>
      <c r="W3127" t="s">
        <v>20</v>
      </c>
      <c r="Y3127" t="s">
        <v>1710</v>
      </c>
      <c r="Z3127">
        <v>127</v>
      </c>
      <c r="AA3127">
        <v>225</v>
      </c>
      <c r="AB3127">
        <v>87</v>
      </c>
      <c r="AC3127">
        <v>24</v>
      </c>
      <c r="AD3127" t="s">
        <v>20</v>
      </c>
      <c r="AE3127" t="s">
        <v>20</v>
      </c>
      <c r="AF3127" t="s">
        <v>20</v>
      </c>
      <c r="AG3127" t="s">
        <v>20</v>
      </c>
      <c r="AH3127" t="s">
        <v>20</v>
      </c>
      <c r="AI3127">
        <v>1</v>
      </c>
      <c r="AK3127">
        <v>1</v>
      </c>
      <c r="AL3127">
        <v>0</v>
      </c>
      <c r="AM3127">
        <v>1</v>
      </c>
      <c r="AN3127">
        <v>3</v>
      </c>
      <c r="AO3127">
        <v>2</v>
      </c>
      <c r="AQ3127">
        <v>1</v>
      </c>
      <c r="AR3127">
        <v>1</v>
      </c>
      <c r="AS3127">
        <v>2</v>
      </c>
      <c r="AT3127">
        <v>1</v>
      </c>
      <c r="AU3127">
        <v>0</v>
      </c>
      <c r="AV3127">
        <v>0</v>
      </c>
      <c r="AW3127" t="s">
        <v>20</v>
      </c>
      <c r="AX3127" t="s">
        <v>1382</v>
      </c>
      <c r="BA3127" s="14" t="s">
        <v>2786</v>
      </c>
      <c r="BG3127" s="9"/>
      <c r="BI3127" t="s">
        <v>3146</v>
      </c>
    </row>
    <row r="3128" spans="1:68" x14ac:dyDescent="0.25">
      <c r="A3128" s="23" t="s">
        <v>820</v>
      </c>
      <c r="B3128" t="s">
        <v>839</v>
      </c>
      <c r="C3128" t="str">
        <f>VLOOKUP(Tabelle1[[#This Row],[bank_name]],list_all_banks!$B$1:$C$691,2,FALSE)</f>
        <v>GB00617987</v>
      </c>
      <c r="D3128" s="6" t="s">
        <v>840</v>
      </c>
      <c r="E3128" s="42" t="str">
        <f t="shared" si="49"/>
        <v>31.12.2015</v>
      </c>
      <c r="F3128">
        <v>2015</v>
      </c>
      <c r="G3128" t="s">
        <v>1382</v>
      </c>
      <c r="H3128" t="s">
        <v>20</v>
      </c>
      <c r="I3128">
        <v>1</v>
      </c>
      <c r="J3128">
        <v>3</v>
      </c>
      <c r="K3128" t="s">
        <v>1366</v>
      </c>
      <c r="L3128">
        <v>1</v>
      </c>
      <c r="M3128" t="s">
        <v>1800</v>
      </c>
      <c r="N3128" t="s">
        <v>19</v>
      </c>
      <c r="P3128">
        <v>3</v>
      </c>
      <c r="Q3128">
        <v>2</v>
      </c>
      <c r="R3128">
        <v>1</v>
      </c>
      <c r="S3128">
        <v>2</v>
      </c>
      <c r="U3128">
        <v>0</v>
      </c>
      <c r="V3128">
        <v>0</v>
      </c>
      <c r="W3128" t="s">
        <v>20</v>
      </c>
      <c r="Y3128" t="s">
        <v>493</v>
      </c>
      <c r="Z3128">
        <v>108</v>
      </c>
      <c r="AA3128">
        <v>149</v>
      </c>
      <c r="AB3128">
        <v>-4</v>
      </c>
      <c r="AC3128">
        <v>16</v>
      </c>
      <c r="AD3128" t="s">
        <v>20</v>
      </c>
      <c r="AE3128" t="s">
        <v>20</v>
      </c>
      <c r="AF3128" t="s">
        <v>20</v>
      </c>
      <c r="AG3128" t="s">
        <v>20</v>
      </c>
      <c r="AH3128" t="s">
        <v>20</v>
      </c>
      <c r="AI3128">
        <v>1</v>
      </c>
      <c r="AK3128">
        <v>1</v>
      </c>
      <c r="AL3128">
        <v>0</v>
      </c>
      <c r="AM3128">
        <v>1</v>
      </c>
      <c r="AN3128">
        <v>3</v>
      </c>
      <c r="AO3128">
        <v>2</v>
      </c>
      <c r="AQ3128">
        <v>1</v>
      </c>
      <c r="AR3128">
        <v>1</v>
      </c>
      <c r="AS3128">
        <v>2</v>
      </c>
      <c r="AT3128">
        <v>1</v>
      </c>
      <c r="AU3128">
        <v>0</v>
      </c>
      <c r="AV3128">
        <v>0</v>
      </c>
      <c r="AW3128" t="s">
        <v>20</v>
      </c>
      <c r="AX3128" t="s">
        <v>1382</v>
      </c>
      <c r="BA3128" s="14" t="s">
        <v>2786</v>
      </c>
      <c r="BG3128" s="9"/>
      <c r="BI3128" t="s">
        <v>3146</v>
      </c>
    </row>
    <row r="3129" spans="1:68" x14ac:dyDescent="0.25">
      <c r="A3129" s="51" t="s">
        <v>820</v>
      </c>
      <c r="B3129" s="9" t="s">
        <v>839</v>
      </c>
      <c r="C3129" s="9" t="str">
        <f>VLOOKUP(Tabelle1[[#This Row],[bank_name]],list_all_banks!$B$1:$C$691,2,FALSE)</f>
        <v>GB00617987</v>
      </c>
      <c r="D3129" s="6" t="s">
        <v>840</v>
      </c>
      <c r="E3129" s="42" t="str">
        <f t="shared" si="49"/>
        <v>31.12.2015</v>
      </c>
      <c r="F3129" s="9">
        <v>2015</v>
      </c>
      <c r="G3129" s="9" t="s">
        <v>1382</v>
      </c>
      <c r="H3129" s="9" t="s">
        <v>20</v>
      </c>
      <c r="I3129" s="9">
        <v>1</v>
      </c>
      <c r="J3129" s="9">
        <v>3</v>
      </c>
      <c r="K3129" s="9" t="s">
        <v>1366</v>
      </c>
      <c r="L3129" s="9">
        <v>1</v>
      </c>
      <c r="M3129" s="9" t="s">
        <v>1800</v>
      </c>
      <c r="N3129" s="9" t="s">
        <v>19</v>
      </c>
      <c r="P3129" s="9">
        <v>3</v>
      </c>
      <c r="Q3129">
        <v>2</v>
      </c>
      <c r="R3129">
        <v>1</v>
      </c>
      <c r="S3129" s="9">
        <v>2</v>
      </c>
      <c r="U3129" s="9">
        <v>0</v>
      </c>
      <c r="V3129" s="9">
        <v>0</v>
      </c>
      <c r="W3129" s="9" t="s">
        <v>20</v>
      </c>
      <c r="Y3129" s="9" t="s">
        <v>1657</v>
      </c>
      <c r="Z3129" s="9">
        <v>15616</v>
      </c>
      <c r="AA3129" s="9">
        <v>29664</v>
      </c>
      <c r="AB3129" s="9">
        <v>9806</v>
      </c>
      <c r="AC3129" s="9">
        <v>1102</v>
      </c>
      <c r="AD3129" s="9" t="s">
        <v>20</v>
      </c>
      <c r="AE3129" s="9" t="s">
        <v>20</v>
      </c>
      <c r="AF3129" s="9" t="s">
        <v>20</v>
      </c>
      <c r="AG3129" s="9" t="s">
        <v>20</v>
      </c>
      <c r="AH3129" s="9" t="s">
        <v>20</v>
      </c>
      <c r="AI3129" s="9">
        <v>1</v>
      </c>
      <c r="AK3129" s="9">
        <v>1</v>
      </c>
      <c r="AL3129" s="9">
        <v>0</v>
      </c>
      <c r="AM3129" s="9">
        <v>1</v>
      </c>
      <c r="AN3129" s="9">
        <v>3</v>
      </c>
      <c r="AO3129" s="9">
        <v>2</v>
      </c>
      <c r="AQ3129" s="9">
        <v>1</v>
      </c>
      <c r="AR3129" s="9">
        <v>1</v>
      </c>
      <c r="AS3129" s="9">
        <v>2</v>
      </c>
      <c r="AT3129" s="9">
        <v>1</v>
      </c>
      <c r="AU3129" s="9">
        <v>0</v>
      </c>
      <c r="AV3129" s="9">
        <v>0</v>
      </c>
      <c r="AW3129" s="9" t="s">
        <v>20</v>
      </c>
      <c r="AX3129" s="9" t="s">
        <v>1382</v>
      </c>
      <c r="BA3129" s="63" t="s">
        <v>2786</v>
      </c>
      <c r="BC3129" s="9"/>
      <c r="BD3129" s="9"/>
      <c r="BE3129" s="9"/>
      <c r="BF3129" s="9"/>
      <c r="BG3129" s="9"/>
      <c r="BI3129" t="s">
        <v>3146</v>
      </c>
      <c r="BJ3129" s="9"/>
      <c r="BK3129" s="9"/>
      <c r="BL3129" s="9"/>
      <c r="BM3129" s="9"/>
    </row>
    <row r="3130" spans="1:68" x14ac:dyDescent="0.25">
      <c r="A3130" s="23" t="s">
        <v>820</v>
      </c>
      <c r="B3130" t="s">
        <v>839</v>
      </c>
      <c r="C3130" t="str">
        <f>VLOOKUP(Tabelle1[[#This Row],[bank_name]],list_all_banks!$B$1:$C$691,2,FALSE)</f>
        <v>GB00617987</v>
      </c>
      <c r="D3130" s="6" t="s">
        <v>840</v>
      </c>
      <c r="E3130" s="42" t="str">
        <f t="shared" si="49"/>
        <v>31.12.2015</v>
      </c>
      <c r="F3130">
        <v>2015</v>
      </c>
      <c r="G3130" t="s">
        <v>1382</v>
      </c>
      <c r="H3130" t="s">
        <v>20</v>
      </c>
      <c r="I3130">
        <v>1</v>
      </c>
      <c r="J3130">
        <v>3</v>
      </c>
      <c r="K3130" t="s">
        <v>1366</v>
      </c>
      <c r="L3130">
        <v>1</v>
      </c>
      <c r="M3130" t="s">
        <v>1800</v>
      </c>
      <c r="N3130" t="s">
        <v>19</v>
      </c>
      <c r="P3130">
        <v>3</v>
      </c>
      <c r="Q3130">
        <v>2</v>
      </c>
      <c r="R3130">
        <v>1</v>
      </c>
      <c r="S3130">
        <v>2</v>
      </c>
      <c r="U3130">
        <v>0</v>
      </c>
      <c r="V3130">
        <v>0</v>
      </c>
      <c r="W3130" t="s">
        <v>20</v>
      </c>
      <c r="Y3130" t="s">
        <v>1633</v>
      </c>
      <c r="Z3130">
        <v>869</v>
      </c>
      <c r="AA3130">
        <v>1672</v>
      </c>
      <c r="AB3130">
        <v>373</v>
      </c>
      <c r="AC3130">
        <v>150</v>
      </c>
      <c r="AD3130" t="s">
        <v>20</v>
      </c>
      <c r="AE3130" t="s">
        <v>20</v>
      </c>
      <c r="AF3130" t="s">
        <v>20</v>
      </c>
      <c r="AG3130" t="s">
        <v>20</v>
      </c>
      <c r="AH3130" t="s">
        <v>20</v>
      </c>
      <c r="AI3130">
        <v>1</v>
      </c>
      <c r="AK3130">
        <v>1</v>
      </c>
      <c r="AL3130">
        <v>0</v>
      </c>
      <c r="AM3130">
        <v>1</v>
      </c>
      <c r="AN3130">
        <v>3</v>
      </c>
      <c r="AO3130">
        <v>2</v>
      </c>
      <c r="AQ3130">
        <v>1</v>
      </c>
      <c r="AR3130">
        <v>1</v>
      </c>
      <c r="AS3130">
        <v>2</v>
      </c>
      <c r="AT3130">
        <v>1</v>
      </c>
      <c r="AU3130">
        <v>0</v>
      </c>
      <c r="AV3130">
        <v>0</v>
      </c>
      <c r="AW3130" t="s">
        <v>20</v>
      </c>
      <c r="AX3130" t="s">
        <v>1382</v>
      </c>
      <c r="BA3130" s="76" t="s">
        <v>2786</v>
      </c>
      <c r="BB3130" s="75"/>
      <c r="BG3130" s="9"/>
      <c r="BI3130" t="s">
        <v>3146</v>
      </c>
    </row>
    <row r="3131" spans="1:68" x14ac:dyDescent="0.25">
      <c r="A3131" s="51" t="s">
        <v>820</v>
      </c>
      <c r="B3131" s="9" t="s">
        <v>839</v>
      </c>
      <c r="C3131" s="9" t="str">
        <f>VLOOKUP(Tabelle1[[#This Row],[bank_name]],list_all_banks!$B$1:$C$691,2,FALSE)</f>
        <v>GB00617987</v>
      </c>
      <c r="D3131" s="6" t="s">
        <v>840</v>
      </c>
      <c r="E3131" s="42" t="str">
        <f t="shared" si="49"/>
        <v>31.12.2015</v>
      </c>
      <c r="F3131" s="9">
        <v>2015</v>
      </c>
      <c r="G3131" s="9" t="s">
        <v>1382</v>
      </c>
      <c r="H3131" s="9" t="s">
        <v>20</v>
      </c>
      <c r="I3131" s="9">
        <v>1</v>
      </c>
      <c r="J3131" s="9">
        <v>3</v>
      </c>
      <c r="K3131" s="9" t="s">
        <v>1366</v>
      </c>
      <c r="L3131" s="9">
        <v>1</v>
      </c>
      <c r="M3131" s="9" t="s">
        <v>1800</v>
      </c>
      <c r="N3131" s="9" t="s">
        <v>19</v>
      </c>
      <c r="P3131" s="9">
        <v>3</v>
      </c>
      <c r="Q3131">
        <v>2</v>
      </c>
      <c r="R3131">
        <v>1</v>
      </c>
      <c r="S3131" s="9">
        <v>2</v>
      </c>
      <c r="U3131" s="9">
        <v>0</v>
      </c>
      <c r="V3131" s="9">
        <v>0</v>
      </c>
      <c r="W3131" s="9" t="s">
        <v>20</v>
      </c>
      <c r="Y3131" s="9" t="s">
        <v>1660</v>
      </c>
      <c r="Z3131" s="9">
        <v>2607</v>
      </c>
      <c r="AA3131" s="9">
        <v>21364</v>
      </c>
      <c r="AB3131" s="9">
        <v>3060</v>
      </c>
      <c r="AC3131" s="9">
        <v>87</v>
      </c>
      <c r="AD3131" s="9" t="s">
        <v>20</v>
      </c>
      <c r="AE3131" s="9" t="s">
        <v>20</v>
      </c>
      <c r="AF3131" s="9" t="s">
        <v>20</v>
      </c>
      <c r="AG3131" s="9" t="s">
        <v>20</v>
      </c>
      <c r="AH3131" s="9" t="s">
        <v>20</v>
      </c>
      <c r="AI3131" s="9">
        <v>1</v>
      </c>
      <c r="AK3131" s="9">
        <v>1</v>
      </c>
      <c r="AL3131" s="9">
        <v>0</v>
      </c>
      <c r="AM3131" s="9">
        <v>1</v>
      </c>
      <c r="AN3131" s="9">
        <v>3</v>
      </c>
      <c r="AO3131" s="9">
        <v>2</v>
      </c>
      <c r="AQ3131" s="9">
        <v>1</v>
      </c>
      <c r="AR3131" s="9">
        <v>1</v>
      </c>
      <c r="AS3131" s="9">
        <v>2</v>
      </c>
      <c r="AT3131" s="9">
        <v>1</v>
      </c>
      <c r="AU3131" s="9">
        <v>0</v>
      </c>
      <c r="AV3131" s="9">
        <v>0</v>
      </c>
      <c r="AW3131" s="9" t="s">
        <v>20</v>
      </c>
      <c r="AX3131" s="9" t="s">
        <v>1382</v>
      </c>
      <c r="BA3131" s="63" t="s">
        <v>2786</v>
      </c>
      <c r="BC3131" s="9"/>
      <c r="BD3131" s="9"/>
      <c r="BE3131" s="9"/>
      <c r="BF3131" s="9"/>
      <c r="BG3131" s="9"/>
      <c r="BI3131" t="s">
        <v>3146</v>
      </c>
      <c r="BJ3131" s="9"/>
      <c r="BK3131" s="9"/>
      <c r="BL3131" s="9"/>
      <c r="BM3131" s="9"/>
      <c r="BN3131" s="9"/>
      <c r="BO3131" s="9"/>
      <c r="BP3131" s="9"/>
    </row>
    <row r="3132" spans="1:68" x14ac:dyDescent="0.25">
      <c r="A3132" s="23" t="s">
        <v>820</v>
      </c>
      <c r="B3132" t="s">
        <v>839</v>
      </c>
      <c r="C3132" t="str">
        <f>VLOOKUP(Tabelle1[[#This Row],[bank_name]],list_all_banks!$B$1:$C$691,2,FALSE)</f>
        <v>GB00617987</v>
      </c>
      <c r="D3132" s="6" t="s">
        <v>840</v>
      </c>
      <c r="E3132" s="42" t="str">
        <f t="shared" si="49"/>
        <v>31.12.2015</v>
      </c>
      <c r="F3132">
        <v>2015</v>
      </c>
      <c r="G3132" t="s">
        <v>1382</v>
      </c>
      <c r="H3132" t="s">
        <v>20</v>
      </c>
      <c r="I3132">
        <v>1</v>
      </c>
      <c r="J3132">
        <v>3</v>
      </c>
      <c r="K3132" t="s">
        <v>1366</v>
      </c>
      <c r="L3132">
        <v>1</v>
      </c>
      <c r="M3132" t="s">
        <v>1800</v>
      </c>
      <c r="N3132" t="s">
        <v>19</v>
      </c>
      <c r="P3132">
        <v>3</v>
      </c>
      <c r="Q3132">
        <v>2</v>
      </c>
      <c r="R3132">
        <v>1</v>
      </c>
      <c r="S3132">
        <v>2</v>
      </c>
      <c r="U3132">
        <v>0</v>
      </c>
      <c r="V3132">
        <v>0</v>
      </c>
      <c r="W3132" t="s">
        <v>20</v>
      </c>
      <c r="Y3132" t="s">
        <v>1662</v>
      </c>
      <c r="Z3132">
        <v>1853</v>
      </c>
      <c r="AA3132">
        <v>33062</v>
      </c>
      <c r="AB3132">
        <v>606</v>
      </c>
      <c r="AC3132">
        <v>284</v>
      </c>
      <c r="AD3132" t="s">
        <v>20</v>
      </c>
      <c r="AE3132" t="s">
        <v>20</v>
      </c>
      <c r="AF3132" t="s">
        <v>20</v>
      </c>
      <c r="AG3132" t="s">
        <v>20</v>
      </c>
      <c r="AH3132" t="s">
        <v>20</v>
      </c>
      <c r="AI3132">
        <v>1</v>
      </c>
      <c r="AK3132">
        <v>1</v>
      </c>
      <c r="AL3132">
        <v>0</v>
      </c>
      <c r="AM3132">
        <v>1</v>
      </c>
      <c r="AN3132">
        <v>3</v>
      </c>
      <c r="AO3132">
        <v>2</v>
      </c>
      <c r="AQ3132">
        <v>1</v>
      </c>
      <c r="AR3132">
        <v>1</v>
      </c>
      <c r="AS3132">
        <v>2</v>
      </c>
      <c r="AT3132">
        <v>1</v>
      </c>
      <c r="AU3132">
        <v>0</v>
      </c>
      <c r="AV3132">
        <v>0</v>
      </c>
      <c r="AW3132" t="s">
        <v>20</v>
      </c>
      <c r="AX3132" t="s">
        <v>1382</v>
      </c>
      <c r="BA3132" s="14" t="s">
        <v>2786</v>
      </c>
      <c r="BG3132" s="9"/>
      <c r="BI3132" t="s">
        <v>3146</v>
      </c>
    </row>
    <row r="3133" spans="1:68" x14ac:dyDescent="0.25">
      <c r="A3133" s="23" t="s">
        <v>820</v>
      </c>
      <c r="B3133" t="s">
        <v>839</v>
      </c>
      <c r="C3133" t="str">
        <f>VLOOKUP(Tabelle1[[#This Row],[bank_name]],list_all_banks!$B$1:$C$691,2,FALSE)</f>
        <v>GB00617987</v>
      </c>
      <c r="D3133" s="6" t="s">
        <v>840</v>
      </c>
      <c r="E3133" s="42" t="str">
        <f t="shared" si="49"/>
        <v>31.12.2015</v>
      </c>
      <c r="F3133">
        <v>2015</v>
      </c>
      <c r="G3133" t="s">
        <v>1382</v>
      </c>
      <c r="H3133" t="s">
        <v>20</v>
      </c>
      <c r="I3133">
        <v>1</v>
      </c>
      <c r="J3133">
        <v>3</v>
      </c>
      <c r="K3133" t="s">
        <v>1366</v>
      </c>
      <c r="L3133">
        <v>1</v>
      </c>
      <c r="M3133" t="s">
        <v>1800</v>
      </c>
      <c r="N3133" t="s">
        <v>19</v>
      </c>
      <c r="P3133">
        <v>3</v>
      </c>
      <c r="Q3133">
        <v>2</v>
      </c>
      <c r="R3133">
        <v>1</v>
      </c>
      <c r="S3133">
        <v>2</v>
      </c>
      <c r="U3133">
        <v>0</v>
      </c>
      <c r="V3133">
        <v>0</v>
      </c>
      <c r="W3133" t="s">
        <v>20</v>
      </c>
      <c r="Y3133" t="s">
        <v>1702</v>
      </c>
      <c r="Z3133">
        <v>537</v>
      </c>
      <c r="AA3133">
        <v>5437</v>
      </c>
      <c r="AB3133">
        <v>-7</v>
      </c>
      <c r="AC3133">
        <v>68</v>
      </c>
      <c r="AD3133" t="s">
        <v>20</v>
      </c>
      <c r="AE3133" t="s">
        <v>20</v>
      </c>
      <c r="AF3133" t="s">
        <v>20</v>
      </c>
      <c r="AG3133" t="s">
        <v>20</v>
      </c>
      <c r="AH3133" t="s">
        <v>20</v>
      </c>
      <c r="AI3133">
        <v>1</v>
      </c>
      <c r="AK3133">
        <v>1</v>
      </c>
      <c r="AL3133">
        <v>0</v>
      </c>
      <c r="AM3133">
        <v>1</v>
      </c>
      <c r="AN3133">
        <v>3</v>
      </c>
      <c r="AO3133">
        <v>2</v>
      </c>
      <c r="AQ3133">
        <v>1</v>
      </c>
      <c r="AR3133">
        <v>1</v>
      </c>
      <c r="AS3133">
        <v>2</v>
      </c>
      <c r="AT3133">
        <v>1</v>
      </c>
      <c r="AU3133">
        <v>0</v>
      </c>
      <c r="AV3133">
        <v>0</v>
      </c>
      <c r="AW3133" t="s">
        <v>20</v>
      </c>
      <c r="AX3133" t="s">
        <v>1382</v>
      </c>
      <c r="BA3133" s="14" t="s">
        <v>2786</v>
      </c>
      <c r="BG3133" s="9"/>
      <c r="BI3133" t="s">
        <v>3146</v>
      </c>
    </row>
    <row r="3134" spans="1:68" x14ac:dyDescent="0.25">
      <c r="A3134" s="23" t="s">
        <v>820</v>
      </c>
      <c r="B3134" t="s">
        <v>839</v>
      </c>
      <c r="C3134" t="str">
        <f>VLOOKUP(Tabelle1[[#This Row],[bank_name]],list_all_banks!$B$1:$C$691,2,FALSE)</f>
        <v>GB00617987</v>
      </c>
      <c r="D3134" s="6" t="s">
        <v>840</v>
      </c>
      <c r="E3134" s="42" t="str">
        <f t="shared" si="49"/>
        <v>31.12.2015</v>
      </c>
      <c r="F3134">
        <v>2015</v>
      </c>
      <c r="G3134" t="s">
        <v>1382</v>
      </c>
      <c r="H3134" t="s">
        <v>20</v>
      </c>
      <c r="I3134">
        <v>1</v>
      </c>
      <c r="J3134">
        <v>3</v>
      </c>
      <c r="K3134" t="s">
        <v>1366</v>
      </c>
      <c r="L3134">
        <v>1</v>
      </c>
      <c r="M3134" t="s">
        <v>1800</v>
      </c>
      <c r="N3134" t="s">
        <v>19</v>
      </c>
      <c r="P3134">
        <v>3</v>
      </c>
      <c r="Q3134">
        <v>2</v>
      </c>
      <c r="R3134">
        <v>1</v>
      </c>
      <c r="S3134">
        <v>2</v>
      </c>
      <c r="U3134">
        <v>0</v>
      </c>
      <c r="V3134">
        <v>0</v>
      </c>
      <c r="W3134" t="s">
        <v>20</v>
      </c>
      <c r="Y3134" t="s">
        <v>1703</v>
      </c>
      <c r="Z3134">
        <v>988</v>
      </c>
      <c r="AA3134">
        <v>9172</v>
      </c>
      <c r="AB3134">
        <v>442</v>
      </c>
      <c r="AC3134">
        <v>87</v>
      </c>
      <c r="AD3134" t="s">
        <v>20</v>
      </c>
      <c r="AE3134" t="s">
        <v>20</v>
      </c>
      <c r="AF3134" t="s">
        <v>20</v>
      </c>
      <c r="AG3134" t="s">
        <v>20</v>
      </c>
      <c r="AH3134" t="s">
        <v>20</v>
      </c>
      <c r="AI3134">
        <v>1</v>
      </c>
      <c r="AK3134">
        <v>1</v>
      </c>
      <c r="AL3134">
        <v>0</v>
      </c>
      <c r="AM3134">
        <v>1</v>
      </c>
      <c r="AN3134">
        <v>3</v>
      </c>
      <c r="AO3134">
        <v>2</v>
      </c>
      <c r="AQ3134">
        <v>1</v>
      </c>
      <c r="AR3134">
        <v>1</v>
      </c>
      <c r="AS3134">
        <v>2</v>
      </c>
      <c r="AT3134">
        <v>1</v>
      </c>
      <c r="AU3134">
        <v>0</v>
      </c>
      <c r="AV3134">
        <v>0</v>
      </c>
      <c r="AW3134" t="s">
        <v>20</v>
      </c>
      <c r="AX3134" t="s">
        <v>1382</v>
      </c>
      <c r="BA3134" s="14" t="s">
        <v>2786</v>
      </c>
      <c r="BG3134" s="9"/>
      <c r="BI3134" t="s">
        <v>3146</v>
      </c>
    </row>
    <row r="3135" spans="1:68" x14ac:dyDescent="0.25">
      <c r="A3135" s="23" t="s">
        <v>820</v>
      </c>
      <c r="B3135" t="s">
        <v>839</v>
      </c>
      <c r="C3135" t="str">
        <f>VLOOKUP(Tabelle1[[#This Row],[bank_name]],list_all_banks!$B$1:$C$691,2,FALSE)</f>
        <v>GB00617987</v>
      </c>
      <c r="D3135" s="6" t="s">
        <v>840</v>
      </c>
      <c r="E3135" s="42" t="str">
        <f t="shared" si="49"/>
        <v>31.12.2015</v>
      </c>
      <c r="F3135">
        <v>2015</v>
      </c>
      <c r="G3135" t="s">
        <v>1382</v>
      </c>
      <c r="H3135" t="s">
        <v>20</v>
      </c>
      <c r="I3135">
        <v>1</v>
      </c>
      <c r="J3135">
        <v>3</v>
      </c>
      <c r="K3135" t="s">
        <v>1366</v>
      </c>
      <c r="L3135">
        <v>1</v>
      </c>
      <c r="M3135" t="s">
        <v>1800</v>
      </c>
      <c r="N3135" t="s">
        <v>19</v>
      </c>
      <c r="P3135">
        <v>3</v>
      </c>
      <c r="Q3135">
        <v>2</v>
      </c>
      <c r="R3135">
        <v>1</v>
      </c>
      <c r="S3135">
        <v>2</v>
      </c>
      <c r="U3135">
        <v>0</v>
      </c>
      <c r="V3135">
        <v>0</v>
      </c>
      <c r="W3135" t="s">
        <v>20</v>
      </c>
      <c r="Y3135" t="s">
        <v>1659</v>
      </c>
      <c r="Z3135">
        <v>1293</v>
      </c>
      <c r="AA3135">
        <v>3247</v>
      </c>
      <c r="AB3135">
        <v>507</v>
      </c>
      <c r="AC3135">
        <v>76</v>
      </c>
      <c r="AD3135" t="s">
        <v>20</v>
      </c>
      <c r="AE3135" t="s">
        <v>20</v>
      </c>
      <c r="AF3135" t="s">
        <v>20</v>
      </c>
      <c r="AG3135" t="s">
        <v>20</v>
      </c>
      <c r="AH3135" t="s">
        <v>20</v>
      </c>
      <c r="AI3135">
        <v>1</v>
      </c>
      <c r="AK3135">
        <v>1</v>
      </c>
      <c r="AL3135">
        <v>0</v>
      </c>
      <c r="AM3135">
        <v>1</v>
      </c>
      <c r="AN3135">
        <v>3</v>
      </c>
      <c r="AO3135">
        <v>2</v>
      </c>
      <c r="AQ3135">
        <v>1</v>
      </c>
      <c r="AR3135">
        <v>1</v>
      </c>
      <c r="AS3135">
        <v>2</v>
      </c>
      <c r="AT3135">
        <v>1</v>
      </c>
      <c r="AU3135">
        <v>0</v>
      </c>
      <c r="AV3135">
        <v>0</v>
      </c>
      <c r="AW3135" t="s">
        <v>20</v>
      </c>
      <c r="AX3135" t="s">
        <v>1382</v>
      </c>
      <c r="BA3135" s="14" t="s">
        <v>2786</v>
      </c>
      <c r="BG3135" s="9"/>
      <c r="BI3135" t="s">
        <v>3146</v>
      </c>
    </row>
    <row r="3136" spans="1:68" x14ac:dyDescent="0.25">
      <c r="A3136" s="51" t="s">
        <v>820</v>
      </c>
      <c r="B3136" s="9" t="s">
        <v>839</v>
      </c>
      <c r="C3136" s="9" t="str">
        <f>VLOOKUP(Tabelle1[[#This Row],[bank_name]],list_all_banks!$B$1:$C$691,2,FALSE)</f>
        <v>GB00617987</v>
      </c>
      <c r="D3136" s="6" t="s">
        <v>840</v>
      </c>
      <c r="E3136" s="42" t="str">
        <f t="shared" si="49"/>
        <v>31.12.2015</v>
      </c>
      <c r="F3136" s="9">
        <v>2015</v>
      </c>
      <c r="G3136" s="9" t="s">
        <v>1382</v>
      </c>
      <c r="H3136" s="9" t="s">
        <v>20</v>
      </c>
      <c r="I3136" s="9">
        <v>1</v>
      </c>
      <c r="J3136" s="9">
        <v>3</v>
      </c>
      <c r="K3136" s="9" t="s">
        <v>1366</v>
      </c>
      <c r="L3136" s="9">
        <v>1</v>
      </c>
      <c r="M3136" s="9" t="s">
        <v>1800</v>
      </c>
      <c r="N3136" s="9" t="s">
        <v>19</v>
      </c>
      <c r="P3136" s="9">
        <v>3</v>
      </c>
      <c r="Q3136">
        <v>2</v>
      </c>
      <c r="R3136">
        <v>1</v>
      </c>
      <c r="S3136" s="9">
        <v>2</v>
      </c>
      <c r="U3136" s="9">
        <v>0</v>
      </c>
      <c r="V3136" s="9">
        <v>0</v>
      </c>
      <c r="W3136" s="9" t="s">
        <v>20</v>
      </c>
      <c r="Y3136" s="9" t="s">
        <v>1698</v>
      </c>
      <c r="Z3136" s="9">
        <v>417</v>
      </c>
      <c r="AA3136" s="9">
        <v>2310</v>
      </c>
      <c r="AB3136" s="9">
        <v>155</v>
      </c>
      <c r="AC3136" s="9">
        <v>27</v>
      </c>
      <c r="AD3136" s="9" t="s">
        <v>20</v>
      </c>
      <c r="AE3136" s="9" t="s">
        <v>20</v>
      </c>
      <c r="AF3136" s="9" t="s">
        <v>20</v>
      </c>
      <c r="AG3136" s="9" t="s">
        <v>20</v>
      </c>
      <c r="AH3136" s="9" t="s">
        <v>20</v>
      </c>
      <c r="AI3136" s="9">
        <v>1</v>
      </c>
      <c r="AK3136" s="9">
        <v>1</v>
      </c>
      <c r="AL3136" s="9">
        <v>0</v>
      </c>
      <c r="AM3136" s="9">
        <v>1</v>
      </c>
      <c r="AN3136" s="9">
        <v>3</v>
      </c>
      <c r="AO3136" s="9">
        <v>2</v>
      </c>
      <c r="AQ3136" s="9">
        <v>1</v>
      </c>
      <c r="AR3136" s="9">
        <v>1</v>
      </c>
      <c r="AS3136" s="9">
        <v>2</v>
      </c>
      <c r="AT3136" s="9">
        <v>1</v>
      </c>
      <c r="AU3136" s="9">
        <v>0</v>
      </c>
      <c r="AV3136" s="9">
        <v>0</v>
      </c>
      <c r="AW3136" s="9" t="s">
        <v>20</v>
      </c>
      <c r="AX3136" s="9" t="s">
        <v>1382</v>
      </c>
      <c r="BA3136" s="14" t="s">
        <v>2786</v>
      </c>
      <c r="BG3136" s="9"/>
      <c r="BI3136" t="s">
        <v>3146</v>
      </c>
    </row>
    <row r="3137" spans="1:66" x14ac:dyDescent="0.25">
      <c r="A3137" s="51" t="s">
        <v>820</v>
      </c>
      <c r="B3137" s="9" t="s">
        <v>839</v>
      </c>
      <c r="C3137" s="9" t="str">
        <f>VLOOKUP(Tabelle1[[#This Row],[bank_name]],list_all_banks!$B$1:$C$691,2,FALSE)</f>
        <v>GB00617987</v>
      </c>
      <c r="D3137" s="6" t="s">
        <v>840</v>
      </c>
      <c r="E3137" s="42" t="str">
        <f t="shared" si="49"/>
        <v>31.12.2015</v>
      </c>
      <c r="F3137">
        <v>2015</v>
      </c>
      <c r="G3137" t="s">
        <v>1382</v>
      </c>
      <c r="H3137" t="s">
        <v>20</v>
      </c>
      <c r="I3137">
        <v>1</v>
      </c>
      <c r="J3137">
        <v>3</v>
      </c>
      <c r="K3137" t="s">
        <v>1366</v>
      </c>
      <c r="L3137">
        <v>1</v>
      </c>
      <c r="M3137" t="s">
        <v>1800</v>
      </c>
      <c r="N3137" t="s">
        <v>19</v>
      </c>
      <c r="P3137">
        <v>3</v>
      </c>
      <c r="Q3137">
        <v>2</v>
      </c>
      <c r="R3137">
        <v>1</v>
      </c>
      <c r="S3137">
        <v>2</v>
      </c>
      <c r="U3137">
        <v>0</v>
      </c>
      <c r="V3137">
        <v>0</v>
      </c>
      <c r="W3137" t="s">
        <v>20</v>
      </c>
      <c r="Y3137" t="s">
        <v>1803</v>
      </c>
      <c r="Z3137">
        <v>194</v>
      </c>
      <c r="AA3137">
        <v>894</v>
      </c>
      <c r="AB3137">
        <v>115</v>
      </c>
      <c r="AC3137">
        <v>67</v>
      </c>
      <c r="AD3137" t="s">
        <v>20</v>
      </c>
      <c r="AE3137" t="s">
        <v>20</v>
      </c>
      <c r="AF3137" t="s">
        <v>20</v>
      </c>
      <c r="AG3137" t="s">
        <v>20</v>
      </c>
      <c r="AH3137" t="s">
        <v>20</v>
      </c>
      <c r="AI3137">
        <v>1</v>
      </c>
      <c r="AK3137">
        <v>1</v>
      </c>
      <c r="AL3137">
        <v>0</v>
      </c>
      <c r="AM3137">
        <v>1</v>
      </c>
      <c r="AN3137">
        <v>3</v>
      </c>
      <c r="AO3137">
        <v>2</v>
      </c>
      <c r="AQ3137">
        <v>1</v>
      </c>
      <c r="AR3137">
        <v>1</v>
      </c>
      <c r="AS3137">
        <v>2</v>
      </c>
      <c r="AT3137">
        <v>1</v>
      </c>
      <c r="AU3137">
        <v>0</v>
      </c>
      <c r="AV3137">
        <v>0</v>
      </c>
      <c r="AW3137" t="s">
        <v>20</v>
      </c>
      <c r="AX3137" t="s">
        <v>1382</v>
      </c>
      <c r="BA3137" s="14" t="s">
        <v>2786</v>
      </c>
      <c r="BG3137" s="9"/>
      <c r="BI3137" t="s">
        <v>3146</v>
      </c>
    </row>
    <row r="3138" spans="1:66" x14ac:dyDescent="0.25">
      <c r="A3138" s="23" t="s">
        <v>820</v>
      </c>
      <c r="B3138" t="s">
        <v>839</v>
      </c>
      <c r="C3138" t="str">
        <f>VLOOKUP(Tabelle1[[#This Row],[bank_name]],list_all_banks!$B$1:$C$691,2,FALSE)</f>
        <v>GB00617987</v>
      </c>
      <c r="D3138" s="6" t="s">
        <v>840</v>
      </c>
      <c r="E3138" s="42" t="str">
        <f t="shared" si="49"/>
        <v>31.12.2015</v>
      </c>
      <c r="F3138">
        <v>2015</v>
      </c>
      <c r="G3138" t="s">
        <v>1382</v>
      </c>
      <c r="H3138" t="s">
        <v>20</v>
      </c>
      <c r="I3138">
        <v>1</v>
      </c>
      <c r="J3138">
        <v>3</v>
      </c>
      <c r="K3138" t="s">
        <v>1366</v>
      </c>
      <c r="L3138">
        <v>1</v>
      </c>
      <c r="M3138" t="s">
        <v>1800</v>
      </c>
      <c r="N3138" t="s">
        <v>19</v>
      </c>
      <c r="P3138">
        <v>3</v>
      </c>
      <c r="Q3138">
        <v>2</v>
      </c>
      <c r="R3138">
        <v>1</v>
      </c>
      <c r="S3138">
        <v>2</v>
      </c>
      <c r="U3138">
        <v>0</v>
      </c>
      <c r="V3138">
        <v>0</v>
      </c>
      <c r="W3138" t="s">
        <v>20</v>
      </c>
      <c r="Y3138" t="s">
        <v>1804</v>
      </c>
      <c r="Z3138">
        <v>79</v>
      </c>
      <c r="AA3138">
        <v>481</v>
      </c>
      <c r="AB3138">
        <v>36</v>
      </c>
      <c r="AC3138">
        <v>5</v>
      </c>
      <c r="AD3138" t="s">
        <v>20</v>
      </c>
      <c r="AE3138" t="s">
        <v>20</v>
      </c>
      <c r="AF3138" t="s">
        <v>20</v>
      </c>
      <c r="AG3138" t="s">
        <v>20</v>
      </c>
      <c r="AH3138" t="s">
        <v>20</v>
      </c>
      <c r="AI3138">
        <v>1</v>
      </c>
      <c r="AK3138">
        <v>1</v>
      </c>
      <c r="AL3138">
        <v>0</v>
      </c>
      <c r="AM3138">
        <v>1</v>
      </c>
      <c r="AN3138">
        <v>3</v>
      </c>
      <c r="AO3138">
        <v>2</v>
      </c>
      <c r="AQ3138">
        <v>1</v>
      </c>
      <c r="AR3138">
        <v>1</v>
      </c>
      <c r="AS3138">
        <v>2</v>
      </c>
      <c r="AT3138">
        <v>1</v>
      </c>
      <c r="AU3138">
        <v>0</v>
      </c>
      <c r="AV3138">
        <v>0</v>
      </c>
      <c r="AW3138" t="s">
        <v>20</v>
      </c>
      <c r="AX3138" t="s">
        <v>1382</v>
      </c>
      <c r="BA3138" s="14" t="s">
        <v>2786</v>
      </c>
      <c r="BG3138" s="9"/>
      <c r="BI3138" t="s">
        <v>3146</v>
      </c>
    </row>
    <row r="3139" spans="1:66" x14ac:dyDescent="0.25">
      <c r="A3139" s="23" t="s">
        <v>820</v>
      </c>
      <c r="B3139" t="s">
        <v>839</v>
      </c>
      <c r="C3139" t="str">
        <f>VLOOKUP(Tabelle1[[#This Row],[bank_name]],list_all_banks!$B$1:$C$691,2,FALSE)</f>
        <v>GB00617987</v>
      </c>
      <c r="D3139" s="6" t="s">
        <v>840</v>
      </c>
      <c r="E3139" s="42" t="str">
        <f t="shared" si="49"/>
        <v>31.12.2015</v>
      </c>
      <c r="F3139">
        <v>2015</v>
      </c>
      <c r="G3139" t="s">
        <v>1382</v>
      </c>
      <c r="H3139" t="s">
        <v>20</v>
      </c>
      <c r="I3139">
        <v>1</v>
      </c>
      <c r="J3139">
        <v>3</v>
      </c>
      <c r="K3139" t="s">
        <v>1366</v>
      </c>
      <c r="L3139">
        <v>1</v>
      </c>
      <c r="M3139" t="s">
        <v>1800</v>
      </c>
      <c r="N3139" t="s">
        <v>19</v>
      </c>
      <c r="P3139">
        <v>3</v>
      </c>
      <c r="Q3139">
        <v>2</v>
      </c>
      <c r="R3139">
        <v>1</v>
      </c>
      <c r="S3139">
        <v>2</v>
      </c>
      <c r="U3139">
        <v>0</v>
      </c>
      <c r="V3139">
        <v>0</v>
      </c>
      <c r="W3139" t="s">
        <v>20</v>
      </c>
      <c r="Y3139" t="s">
        <v>1696</v>
      </c>
      <c r="Z3139">
        <v>162</v>
      </c>
      <c r="AA3139">
        <v>453</v>
      </c>
      <c r="AB3139">
        <v>35</v>
      </c>
      <c r="AC3139">
        <v>4</v>
      </c>
      <c r="AD3139" t="s">
        <v>20</v>
      </c>
      <c r="AE3139" t="s">
        <v>20</v>
      </c>
      <c r="AF3139" t="s">
        <v>20</v>
      </c>
      <c r="AG3139" t="s">
        <v>20</v>
      </c>
      <c r="AH3139" t="s">
        <v>20</v>
      </c>
      <c r="AI3139">
        <v>1</v>
      </c>
      <c r="AK3139">
        <v>1</v>
      </c>
      <c r="AL3139">
        <v>0</v>
      </c>
      <c r="AM3139">
        <v>1</v>
      </c>
      <c r="AN3139">
        <v>3</v>
      </c>
      <c r="AO3139">
        <v>2</v>
      </c>
      <c r="AQ3139">
        <v>1</v>
      </c>
      <c r="AR3139">
        <v>1</v>
      </c>
      <c r="AS3139">
        <v>2</v>
      </c>
      <c r="AT3139">
        <v>1</v>
      </c>
      <c r="AU3139">
        <v>0</v>
      </c>
      <c r="AV3139">
        <v>0</v>
      </c>
      <c r="AW3139" t="s">
        <v>20</v>
      </c>
      <c r="AX3139" t="s">
        <v>1382</v>
      </c>
      <c r="BA3139" s="14" t="s">
        <v>2786</v>
      </c>
      <c r="BG3139" s="9"/>
      <c r="BI3139" t="s">
        <v>3146</v>
      </c>
    </row>
    <row r="3140" spans="1:66" x14ac:dyDescent="0.25">
      <c r="A3140" s="51" t="s">
        <v>820</v>
      </c>
      <c r="B3140" s="9" t="s">
        <v>839</v>
      </c>
      <c r="C3140" s="9" t="str">
        <f>VLOOKUP(Tabelle1[[#This Row],[bank_name]],list_all_banks!$B$1:$C$691,2,FALSE)</f>
        <v>GB00617987</v>
      </c>
      <c r="D3140" s="6" t="s">
        <v>840</v>
      </c>
      <c r="E3140" s="42" t="str">
        <f t="shared" si="49"/>
        <v>31.12.2015</v>
      </c>
      <c r="F3140" s="9">
        <v>2015</v>
      </c>
      <c r="G3140" s="9" t="s">
        <v>1382</v>
      </c>
      <c r="H3140" s="9" t="s">
        <v>20</v>
      </c>
      <c r="I3140" s="9">
        <v>1</v>
      </c>
      <c r="J3140" s="9">
        <v>3</v>
      </c>
      <c r="K3140" s="9" t="s">
        <v>1366</v>
      </c>
      <c r="L3140" s="9">
        <v>1</v>
      </c>
      <c r="M3140" s="9" t="s">
        <v>1800</v>
      </c>
      <c r="N3140" s="9" t="s">
        <v>19</v>
      </c>
      <c r="P3140" s="9">
        <v>3</v>
      </c>
      <c r="Q3140">
        <v>2</v>
      </c>
      <c r="R3140">
        <v>1</v>
      </c>
      <c r="S3140" s="9">
        <v>2</v>
      </c>
      <c r="U3140" s="9">
        <v>0</v>
      </c>
      <c r="V3140" s="9">
        <v>0</v>
      </c>
      <c r="W3140" s="9" t="s">
        <v>20</v>
      </c>
      <c r="Y3140" s="9" t="s">
        <v>1697</v>
      </c>
      <c r="Z3140" s="9">
        <v>298</v>
      </c>
      <c r="AA3140" s="9">
        <v>672</v>
      </c>
      <c r="AB3140" s="9">
        <v>165</v>
      </c>
      <c r="AC3140" s="9">
        <v>32</v>
      </c>
      <c r="AD3140" s="9" t="s">
        <v>20</v>
      </c>
      <c r="AE3140" s="9" t="s">
        <v>20</v>
      </c>
      <c r="AF3140" s="9" t="s">
        <v>20</v>
      </c>
      <c r="AG3140" s="9" t="s">
        <v>20</v>
      </c>
      <c r="AH3140" s="9" t="s">
        <v>20</v>
      </c>
      <c r="AI3140" s="9">
        <v>1</v>
      </c>
      <c r="AK3140" s="9">
        <v>1</v>
      </c>
      <c r="AL3140" s="9">
        <v>0</v>
      </c>
      <c r="AM3140" s="9">
        <v>1</v>
      </c>
      <c r="AN3140" s="9">
        <v>3</v>
      </c>
      <c r="AO3140" s="9">
        <v>2</v>
      </c>
      <c r="AQ3140" s="9">
        <v>1</v>
      </c>
      <c r="AR3140" s="9">
        <v>1</v>
      </c>
      <c r="AS3140" s="9">
        <v>2</v>
      </c>
      <c r="AT3140" s="9">
        <v>1</v>
      </c>
      <c r="AU3140" s="9">
        <v>0</v>
      </c>
      <c r="AV3140" s="9">
        <v>0</v>
      </c>
      <c r="AW3140" s="9" t="s">
        <v>20</v>
      </c>
      <c r="AX3140" s="9" t="s">
        <v>1382</v>
      </c>
      <c r="BA3140" s="63" t="s">
        <v>2786</v>
      </c>
      <c r="BC3140" s="9"/>
      <c r="BD3140" s="9"/>
      <c r="BE3140" s="9"/>
      <c r="BF3140" s="9"/>
      <c r="BG3140" s="9"/>
      <c r="BI3140" t="s">
        <v>3146</v>
      </c>
      <c r="BJ3140" s="9"/>
      <c r="BK3140" s="9"/>
      <c r="BL3140" s="9"/>
      <c r="BM3140" s="9"/>
      <c r="BN3140" s="9"/>
    </row>
    <row r="3141" spans="1:66" x14ac:dyDescent="0.25">
      <c r="A3141" s="23" t="s">
        <v>820</v>
      </c>
      <c r="B3141" t="s">
        <v>839</v>
      </c>
      <c r="C3141" t="str">
        <f>VLOOKUP(Tabelle1[[#This Row],[bank_name]],list_all_banks!$B$1:$C$691,2,FALSE)</f>
        <v>GB00617987</v>
      </c>
      <c r="D3141" s="6" t="s">
        <v>840</v>
      </c>
      <c r="E3141" s="42" t="str">
        <f t="shared" si="49"/>
        <v>31.12.2015</v>
      </c>
      <c r="F3141">
        <v>2015</v>
      </c>
      <c r="G3141" t="s">
        <v>1382</v>
      </c>
      <c r="H3141" t="s">
        <v>20</v>
      </c>
      <c r="I3141">
        <v>1</v>
      </c>
      <c r="J3141">
        <v>3</v>
      </c>
      <c r="K3141" t="s">
        <v>1366</v>
      </c>
      <c r="L3141">
        <v>1</v>
      </c>
      <c r="M3141" t="s">
        <v>1800</v>
      </c>
      <c r="N3141" t="s">
        <v>19</v>
      </c>
      <c r="P3141">
        <v>3</v>
      </c>
      <c r="Q3141">
        <v>2</v>
      </c>
      <c r="R3141">
        <v>1</v>
      </c>
      <c r="S3141">
        <v>2</v>
      </c>
      <c r="U3141">
        <v>0</v>
      </c>
      <c r="V3141">
        <v>0</v>
      </c>
      <c r="W3141" t="s">
        <v>20</v>
      </c>
      <c r="Y3141" t="s">
        <v>1805</v>
      </c>
      <c r="Z3141">
        <v>100</v>
      </c>
      <c r="AA3141">
        <v>229</v>
      </c>
      <c r="AB3141">
        <v>65</v>
      </c>
      <c r="AC3141">
        <v>7</v>
      </c>
      <c r="AD3141" t="s">
        <v>20</v>
      </c>
      <c r="AE3141" t="s">
        <v>20</v>
      </c>
      <c r="AF3141" t="s">
        <v>20</v>
      </c>
      <c r="AG3141" t="s">
        <v>20</v>
      </c>
      <c r="AH3141" t="s">
        <v>20</v>
      </c>
      <c r="AI3141">
        <v>1</v>
      </c>
      <c r="AK3141">
        <v>1</v>
      </c>
      <c r="AL3141">
        <v>0</v>
      </c>
      <c r="AM3141">
        <v>1</v>
      </c>
      <c r="AN3141">
        <v>3</v>
      </c>
      <c r="AO3141">
        <v>2</v>
      </c>
      <c r="AQ3141">
        <v>1</v>
      </c>
      <c r="AR3141">
        <v>1</v>
      </c>
      <c r="AS3141">
        <v>2</v>
      </c>
      <c r="AT3141">
        <v>1</v>
      </c>
      <c r="AU3141">
        <v>0</v>
      </c>
      <c r="AV3141">
        <v>0</v>
      </c>
      <c r="AW3141" t="s">
        <v>20</v>
      </c>
      <c r="AX3141" t="s">
        <v>1382</v>
      </c>
      <c r="BA3141" s="14" t="s">
        <v>2786</v>
      </c>
      <c r="BG3141" s="9"/>
      <c r="BI3141" t="s">
        <v>3146</v>
      </c>
    </row>
    <row r="3142" spans="1:66" x14ac:dyDescent="0.25">
      <c r="A3142" s="51" t="s">
        <v>820</v>
      </c>
      <c r="B3142" s="9" t="s">
        <v>839</v>
      </c>
      <c r="C3142" s="9" t="str">
        <f>VLOOKUP(Tabelle1[[#This Row],[bank_name]],list_all_banks!$B$1:$C$691,2,FALSE)</f>
        <v>GB00617987</v>
      </c>
      <c r="D3142" s="6" t="s">
        <v>840</v>
      </c>
      <c r="E3142" s="42" t="str">
        <f t="shared" si="49"/>
        <v>31.12.2015</v>
      </c>
      <c r="F3142" s="9">
        <v>2015</v>
      </c>
      <c r="G3142" s="9" t="s">
        <v>1382</v>
      </c>
      <c r="H3142" s="9" t="s">
        <v>20</v>
      </c>
      <c r="I3142" s="9">
        <v>1</v>
      </c>
      <c r="J3142" s="9">
        <v>3</v>
      </c>
      <c r="K3142" s="9" t="s">
        <v>1366</v>
      </c>
      <c r="L3142" s="9">
        <v>1</v>
      </c>
      <c r="M3142" s="9" t="s">
        <v>1800</v>
      </c>
      <c r="N3142" s="9" t="s">
        <v>19</v>
      </c>
      <c r="P3142" s="9">
        <v>3</v>
      </c>
      <c r="Q3142" s="9">
        <v>2</v>
      </c>
      <c r="R3142" s="9">
        <v>1</v>
      </c>
      <c r="S3142" s="9">
        <v>2</v>
      </c>
      <c r="U3142" s="9">
        <v>0</v>
      </c>
      <c r="V3142" s="9">
        <v>0</v>
      </c>
      <c r="W3142" s="9" t="s">
        <v>20</v>
      </c>
      <c r="Y3142" s="9" t="s">
        <v>1806</v>
      </c>
      <c r="Z3142" s="9">
        <v>24</v>
      </c>
      <c r="AA3142" s="9">
        <v>28</v>
      </c>
      <c r="AB3142" s="9">
        <v>21</v>
      </c>
      <c r="AC3142" s="9">
        <v>6</v>
      </c>
      <c r="AD3142" s="9" t="s">
        <v>20</v>
      </c>
      <c r="AE3142" s="9" t="s">
        <v>20</v>
      </c>
      <c r="AF3142" s="9" t="s">
        <v>20</v>
      </c>
      <c r="AG3142" s="9" t="s">
        <v>20</v>
      </c>
      <c r="AH3142" s="9" t="s">
        <v>20</v>
      </c>
      <c r="AI3142" s="9">
        <v>1</v>
      </c>
      <c r="AK3142" s="9">
        <v>1</v>
      </c>
      <c r="AL3142" s="9">
        <v>0</v>
      </c>
      <c r="AM3142" s="9">
        <v>1</v>
      </c>
      <c r="AN3142" s="9">
        <v>3</v>
      </c>
      <c r="AO3142" s="9">
        <v>2</v>
      </c>
      <c r="AQ3142" s="9">
        <v>1</v>
      </c>
      <c r="AR3142" s="9">
        <v>1</v>
      </c>
      <c r="AS3142" s="9">
        <v>2</v>
      </c>
      <c r="AT3142" s="9">
        <v>1</v>
      </c>
      <c r="AU3142" s="9">
        <v>0</v>
      </c>
      <c r="AV3142" s="9">
        <v>0</v>
      </c>
      <c r="AW3142" s="9" t="s">
        <v>20</v>
      </c>
      <c r="AX3142" s="9" t="s">
        <v>1382</v>
      </c>
      <c r="BA3142" s="63" t="s">
        <v>2786</v>
      </c>
      <c r="BC3142" s="9"/>
      <c r="BD3142" s="9"/>
      <c r="BE3142" s="9"/>
      <c r="BF3142" s="9"/>
      <c r="BG3142" s="9"/>
      <c r="BI3142" t="s">
        <v>3146</v>
      </c>
    </row>
    <row r="3143" spans="1:66" x14ac:dyDescent="0.25">
      <c r="A3143" s="23" t="s">
        <v>820</v>
      </c>
      <c r="B3143" t="s">
        <v>839</v>
      </c>
      <c r="C3143" t="str">
        <f>VLOOKUP(Tabelle1[[#This Row],[bank_name]],list_all_banks!$B$1:$C$691,2,FALSE)</f>
        <v>GB00617987</v>
      </c>
      <c r="D3143" s="6" t="s">
        <v>840</v>
      </c>
      <c r="E3143" s="42" t="str">
        <f t="shared" si="49"/>
        <v>31.12.2015</v>
      </c>
      <c r="F3143">
        <v>2015</v>
      </c>
      <c r="G3143" t="s">
        <v>1382</v>
      </c>
      <c r="H3143" t="s">
        <v>20</v>
      </c>
      <c r="I3143">
        <v>1</v>
      </c>
      <c r="J3143">
        <v>3</v>
      </c>
      <c r="K3143" t="s">
        <v>1366</v>
      </c>
      <c r="L3143">
        <v>1</v>
      </c>
      <c r="M3143" t="s">
        <v>1800</v>
      </c>
      <c r="N3143" t="s">
        <v>19</v>
      </c>
      <c r="P3143">
        <v>3</v>
      </c>
      <c r="Q3143">
        <v>2</v>
      </c>
      <c r="R3143">
        <v>1</v>
      </c>
      <c r="S3143">
        <v>2</v>
      </c>
      <c r="U3143">
        <v>0</v>
      </c>
      <c r="V3143">
        <v>0</v>
      </c>
      <c r="W3143" t="s">
        <v>20</v>
      </c>
      <c r="Y3143" t="s">
        <v>1704</v>
      </c>
      <c r="Z3143">
        <v>82</v>
      </c>
      <c r="AA3143">
        <v>368</v>
      </c>
      <c r="AB3143">
        <v>51</v>
      </c>
      <c r="AC3143">
        <v>5</v>
      </c>
      <c r="AD3143" t="s">
        <v>20</v>
      </c>
      <c r="AE3143" t="s">
        <v>20</v>
      </c>
      <c r="AF3143" t="s">
        <v>20</v>
      </c>
      <c r="AG3143" t="s">
        <v>20</v>
      </c>
      <c r="AH3143" t="s">
        <v>20</v>
      </c>
      <c r="AI3143">
        <v>1</v>
      </c>
      <c r="AK3143">
        <v>1</v>
      </c>
      <c r="AL3143">
        <v>0</v>
      </c>
      <c r="AM3143">
        <v>1</v>
      </c>
      <c r="AN3143">
        <v>3</v>
      </c>
      <c r="AO3143">
        <v>2</v>
      </c>
      <c r="AQ3143">
        <v>1</v>
      </c>
      <c r="AR3143">
        <v>1</v>
      </c>
      <c r="AS3143">
        <v>2</v>
      </c>
      <c r="AT3143">
        <v>1</v>
      </c>
      <c r="AU3143">
        <v>0</v>
      </c>
      <c r="AV3143">
        <v>0</v>
      </c>
      <c r="AW3143" t="s">
        <v>20</v>
      </c>
      <c r="AX3143" t="s">
        <v>1382</v>
      </c>
      <c r="BA3143" s="14" t="s">
        <v>2786</v>
      </c>
      <c r="BG3143" s="9"/>
      <c r="BI3143" t="s">
        <v>3146</v>
      </c>
    </row>
    <row r="3144" spans="1:66" x14ac:dyDescent="0.25">
      <c r="A3144" s="23" t="s">
        <v>820</v>
      </c>
      <c r="B3144" t="s">
        <v>839</v>
      </c>
      <c r="C3144" t="str">
        <f>VLOOKUP(Tabelle1[[#This Row],[bank_name]],list_all_banks!$B$1:$C$691,2,FALSE)</f>
        <v>GB00617987</v>
      </c>
      <c r="D3144" s="6" t="s">
        <v>840</v>
      </c>
      <c r="E3144" s="42" t="str">
        <f t="shared" si="49"/>
        <v>31.12.2015</v>
      </c>
      <c r="F3144">
        <v>2015</v>
      </c>
      <c r="G3144" t="s">
        <v>1382</v>
      </c>
      <c r="H3144" t="s">
        <v>20</v>
      </c>
      <c r="I3144">
        <v>1</v>
      </c>
      <c r="J3144">
        <v>3</v>
      </c>
      <c r="K3144" t="s">
        <v>1366</v>
      </c>
      <c r="L3144">
        <v>1</v>
      </c>
      <c r="M3144" t="s">
        <v>1800</v>
      </c>
      <c r="N3144" t="s">
        <v>19</v>
      </c>
      <c r="P3144">
        <v>3</v>
      </c>
      <c r="Q3144">
        <v>2</v>
      </c>
      <c r="R3144">
        <v>1</v>
      </c>
      <c r="S3144">
        <v>2</v>
      </c>
      <c r="U3144">
        <v>0</v>
      </c>
      <c r="V3144">
        <v>0</v>
      </c>
      <c r="W3144" t="s">
        <v>20</v>
      </c>
      <c r="Y3144" t="s">
        <v>1727</v>
      </c>
      <c r="Z3144">
        <v>102</v>
      </c>
      <c r="AA3144">
        <v>221</v>
      </c>
      <c r="AB3144">
        <v>81</v>
      </c>
      <c r="AC3144">
        <v>17</v>
      </c>
      <c r="AD3144" t="s">
        <v>20</v>
      </c>
      <c r="AE3144" t="s">
        <v>20</v>
      </c>
      <c r="AF3144" t="s">
        <v>20</v>
      </c>
      <c r="AG3144" t="s">
        <v>20</v>
      </c>
      <c r="AH3144" t="s">
        <v>20</v>
      </c>
      <c r="AI3144">
        <v>1</v>
      </c>
      <c r="AK3144">
        <v>1</v>
      </c>
      <c r="AL3144">
        <v>0</v>
      </c>
      <c r="AM3144">
        <v>1</v>
      </c>
      <c r="AN3144">
        <v>3</v>
      </c>
      <c r="AO3144">
        <v>2</v>
      </c>
      <c r="AQ3144">
        <v>1</v>
      </c>
      <c r="AR3144">
        <v>1</v>
      </c>
      <c r="AS3144">
        <v>2</v>
      </c>
      <c r="AT3144">
        <v>1</v>
      </c>
      <c r="AU3144">
        <v>0</v>
      </c>
      <c r="AV3144">
        <v>0</v>
      </c>
      <c r="AW3144" t="s">
        <v>20</v>
      </c>
      <c r="AX3144" t="s">
        <v>1382</v>
      </c>
      <c r="BA3144" s="14" t="s">
        <v>2786</v>
      </c>
      <c r="BG3144" s="9"/>
      <c r="BI3144" t="s">
        <v>3146</v>
      </c>
    </row>
    <row r="3145" spans="1:66" x14ac:dyDescent="0.25">
      <c r="A3145" s="23" t="s">
        <v>820</v>
      </c>
      <c r="B3145" t="s">
        <v>839</v>
      </c>
      <c r="C3145" t="str">
        <f>VLOOKUP(Tabelle1[[#This Row],[bank_name]],list_all_banks!$B$1:$C$691,2,FALSE)</f>
        <v>GB00617987</v>
      </c>
      <c r="D3145" s="6" t="s">
        <v>840</v>
      </c>
      <c r="E3145" s="42" t="str">
        <f t="shared" si="49"/>
        <v>31.12.2015</v>
      </c>
      <c r="F3145">
        <v>2015</v>
      </c>
      <c r="G3145" t="s">
        <v>1382</v>
      </c>
      <c r="H3145" t="s">
        <v>20</v>
      </c>
      <c r="I3145">
        <v>1</v>
      </c>
      <c r="J3145">
        <v>3</v>
      </c>
      <c r="K3145" t="s">
        <v>1366</v>
      </c>
      <c r="L3145">
        <v>1</v>
      </c>
      <c r="M3145" t="s">
        <v>1800</v>
      </c>
      <c r="N3145" t="s">
        <v>19</v>
      </c>
      <c r="P3145">
        <v>3</v>
      </c>
      <c r="Q3145">
        <v>2</v>
      </c>
      <c r="R3145">
        <v>1</v>
      </c>
      <c r="S3145">
        <v>2</v>
      </c>
      <c r="U3145">
        <v>0</v>
      </c>
      <c r="V3145">
        <v>0</v>
      </c>
      <c r="W3145" t="s">
        <v>20</v>
      </c>
      <c r="Y3145" t="s">
        <v>1701</v>
      </c>
      <c r="Z3145">
        <v>289</v>
      </c>
      <c r="AA3145">
        <v>5280</v>
      </c>
      <c r="AB3145">
        <v>60</v>
      </c>
      <c r="AC3145">
        <v>6</v>
      </c>
      <c r="AD3145" t="s">
        <v>20</v>
      </c>
      <c r="AE3145" t="s">
        <v>20</v>
      </c>
      <c r="AF3145" t="s">
        <v>20</v>
      </c>
      <c r="AG3145" t="s">
        <v>20</v>
      </c>
      <c r="AH3145" t="s">
        <v>20</v>
      </c>
      <c r="AI3145">
        <v>1</v>
      </c>
      <c r="AK3145">
        <v>1</v>
      </c>
      <c r="AL3145">
        <v>0</v>
      </c>
      <c r="AM3145">
        <v>1</v>
      </c>
      <c r="AN3145">
        <v>3</v>
      </c>
      <c r="AO3145">
        <v>2</v>
      </c>
      <c r="AQ3145">
        <v>1</v>
      </c>
      <c r="AR3145">
        <v>1</v>
      </c>
      <c r="AS3145">
        <v>2</v>
      </c>
      <c r="AT3145">
        <v>1</v>
      </c>
      <c r="AU3145">
        <v>0</v>
      </c>
      <c r="AV3145">
        <v>0</v>
      </c>
      <c r="AW3145" t="s">
        <v>20</v>
      </c>
      <c r="AX3145" t="s">
        <v>1382</v>
      </c>
      <c r="BA3145" s="14" t="s">
        <v>2786</v>
      </c>
      <c r="BG3145" s="9"/>
      <c r="BI3145" t="s">
        <v>3146</v>
      </c>
    </row>
    <row r="3146" spans="1:66" x14ac:dyDescent="0.25">
      <c r="A3146" s="23" t="s">
        <v>820</v>
      </c>
      <c r="B3146" t="s">
        <v>839</v>
      </c>
      <c r="C3146" t="str">
        <f>VLOOKUP(Tabelle1[[#This Row],[bank_name]],list_all_banks!$B$1:$C$691,2,FALSE)</f>
        <v>GB00617987</v>
      </c>
      <c r="D3146" s="6" t="s">
        <v>840</v>
      </c>
      <c r="E3146" s="42" t="str">
        <f t="shared" si="49"/>
        <v>31.12.2015</v>
      </c>
      <c r="F3146" s="9">
        <v>2015</v>
      </c>
      <c r="G3146" t="s">
        <v>1382</v>
      </c>
      <c r="H3146" t="s">
        <v>20</v>
      </c>
      <c r="I3146">
        <v>1</v>
      </c>
      <c r="J3146">
        <v>3</v>
      </c>
      <c r="K3146" t="s">
        <v>1366</v>
      </c>
      <c r="L3146">
        <v>1</v>
      </c>
      <c r="M3146" t="s">
        <v>1800</v>
      </c>
      <c r="N3146" t="s">
        <v>19</v>
      </c>
      <c r="P3146">
        <v>3</v>
      </c>
      <c r="Q3146">
        <v>2</v>
      </c>
      <c r="R3146">
        <v>1</v>
      </c>
      <c r="S3146">
        <v>2</v>
      </c>
      <c r="U3146">
        <v>0</v>
      </c>
      <c r="V3146">
        <v>0</v>
      </c>
      <c r="W3146" t="s">
        <v>20</v>
      </c>
      <c r="Y3146" t="s">
        <v>1732</v>
      </c>
      <c r="Z3146">
        <v>200</v>
      </c>
      <c r="AA3146">
        <v>4260</v>
      </c>
      <c r="AB3146">
        <v>100</v>
      </c>
      <c r="AC3146">
        <v>56</v>
      </c>
      <c r="AD3146" t="s">
        <v>20</v>
      </c>
      <c r="AE3146" t="s">
        <v>20</v>
      </c>
      <c r="AF3146" t="s">
        <v>20</v>
      </c>
      <c r="AG3146" t="s">
        <v>20</v>
      </c>
      <c r="AH3146" t="s">
        <v>20</v>
      </c>
      <c r="AI3146">
        <v>1</v>
      </c>
      <c r="AK3146">
        <v>1</v>
      </c>
      <c r="AL3146">
        <v>0</v>
      </c>
      <c r="AM3146">
        <v>1</v>
      </c>
      <c r="AN3146">
        <v>3</v>
      </c>
      <c r="AO3146">
        <v>2</v>
      </c>
      <c r="AQ3146">
        <v>1</v>
      </c>
      <c r="AR3146">
        <v>1</v>
      </c>
      <c r="AS3146">
        <v>2</v>
      </c>
      <c r="AT3146">
        <v>1</v>
      </c>
      <c r="AU3146">
        <v>0</v>
      </c>
      <c r="AV3146">
        <v>0</v>
      </c>
      <c r="AW3146" t="s">
        <v>20</v>
      </c>
      <c r="AX3146" t="s">
        <v>1382</v>
      </c>
      <c r="BA3146" s="14" t="s">
        <v>2786</v>
      </c>
      <c r="BG3146" s="9"/>
      <c r="BI3146" t="s">
        <v>3146</v>
      </c>
    </row>
    <row r="3147" spans="1:66" x14ac:dyDescent="0.25">
      <c r="A3147" s="23" t="s">
        <v>820</v>
      </c>
      <c r="B3147" t="s">
        <v>839</v>
      </c>
      <c r="C3147" t="str">
        <f>VLOOKUP(Tabelle1[[#This Row],[bank_name]],list_all_banks!$B$1:$C$691,2,FALSE)</f>
        <v>GB00617987</v>
      </c>
      <c r="D3147" s="6" t="s">
        <v>840</v>
      </c>
      <c r="E3147" s="42" t="str">
        <f t="shared" si="49"/>
        <v>31.12.2015</v>
      </c>
      <c r="F3147" s="9">
        <v>2015</v>
      </c>
      <c r="G3147" t="s">
        <v>1382</v>
      </c>
      <c r="H3147" t="s">
        <v>20</v>
      </c>
      <c r="I3147">
        <v>1</v>
      </c>
      <c r="J3147">
        <v>3</v>
      </c>
      <c r="K3147" t="s">
        <v>1366</v>
      </c>
      <c r="L3147">
        <v>1</v>
      </c>
      <c r="M3147" t="s">
        <v>1800</v>
      </c>
      <c r="N3147" t="s">
        <v>19</v>
      </c>
      <c r="P3147">
        <v>3</v>
      </c>
      <c r="Q3147">
        <v>2</v>
      </c>
      <c r="R3147">
        <v>1</v>
      </c>
      <c r="S3147">
        <v>2</v>
      </c>
      <c r="U3147">
        <v>0</v>
      </c>
      <c r="V3147">
        <v>0</v>
      </c>
      <c r="W3147" t="s">
        <v>20</v>
      </c>
      <c r="Y3147" t="s">
        <v>1733</v>
      </c>
      <c r="Z3147">
        <v>143</v>
      </c>
      <c r="AA3147">
        <v>466</v>
      </c>
      <c r="AB3147">
        <v>90</v>
      </c>
      <c r="AC3147">
        <v>16</v>
      </c>
      <c r="AD3147" t="s">
        <v>20</v>
      </c>
      <c r="AE3147" t="s">
        <v>20</v>
      </c>
      <c r="AF3147" t="s">
        <v>20</v>
      </c>
      <c r="AG3147" t="s">
        <v>20</v>
      </c>
      <c r="AH3147" t="s">
        <v>20</v>
      </c>
      <c r="AI3147">
        <v>1</v>
      </c>
      <c r="AK3147">
        <v>1</v>
      </c>
      <c r="AL3147">
        <v>0</v>
      </c>
      <c r="AM3147">
        <v>1</v>
      </c>
      <c r="AN3147">
        <v>3</v>
      </c>
      <c r="AO3147">
        <v>2</v>
      </c>
      <c r="AQ3147">
        <v>1</v>
      </c>
      <c r="AR3147">
        <v>1</v>
      </c>
      <c r="AS3147">
        <v>2</v>
      </c>
      <c r="AT3147">
        <v>1</v>
      </c>
      <c r="AU3147">
        <v>0</v>
      </c>
      <c r="AV3147">
        <v>0</v>
      </c>
      <c r="AW3147" t="s">
        <v>20</v>
      </c>
      <c r="AX3147" t="s">
        <v>1382</v>
      </c>
      <c r="BA3147" s="14" t="s">
        <v>2786</v>
      </c>
      <c r="BG3147" s="9"/>
      <c r="BI3147" t="s">
        <v>3146</v>
      </c>
    </row>
    <row r="3148" spans="1:66" x14ac:dyDescent="0.25">
      <c r="A3148" s="23" t="s">
        <v>820</v>
      </c>
      <c r="B3148" t="s">
        <v>839</v>
      </c>
      <c r="C3148" t="str">
        <f>VLOOKUP(Tabelle1[[#This Row],[bank_name]],list_all_banks!$B$1:$C$691,2,FALSE)</f>
        <v>GB00617987</v>
      </c>
      <c r="D3148" s="6" t="s">
        <v>840</v>
      </c>
      <c r="E3148" s="42" t="str">
        <f t="shared" si="49"/>
        <v>31.12.2015</v>
      </c>
      <c r="F3148" s="9">
        <v>2015</v>
      </c>
      <c r="G3148" t="s">
        <v>1382</v>
      </c>
      <c r="H3148" t="s">
        <v>20</v>
      </c>
      <c r="I3148">
        <v>1</v>
      </c>
      <c r="J3148">
        <v>3</v>
      </c>
      <c r="K3148" t="s">
        <v>1366</v>
      </c>
      <c r="L3148">
        <v>1</v>
      </c>
      <c r="M3148" t="s">
        <v>1800</v>
      </c>
      <c r="N3148" t="s">
        <v>19</v>
      </c>
      <c r="P3148">
        <v>3</v>
      </c>
      <c r="Q3148">
        <v>2</v>
      </c>
      <c r="R3148">
        <v>1</v>
      </c>
      <c r="S3148">
        <v>2</v>
      </c>
      <c r="U3148">
        <v>0</v>
      </c>
      <c r="V3148">
        <v>0</v>
      </c>
      <c r="W3148" t="s">
        <v>20</v>
      </c>
      <c r="Y3148" t="s">
        <v>1734</v>
      </c>
      <c r="Z3148">
        <v>168</v>
      </c>
      <c r="AA3148">
        <v>1354</v>
      </c>
      <c r="AB3148">
        <v>81</v>
      </c>
      <c r="AC3148">
        <v>10</v>
      </c>
      <c r="AD3148" t="s">
        <v>20</v>
      </c>
      <c r="AE3148" t="s">
        <v>20</v>
      </c>
      <c r="AF3148" t="s">
        <v>20</v>
      </c>
      <c r="AG3148" t="s">
        <v>20</v>
      </c>
      <c r="AH3148" t="s">
        <v>20</v>
      </c>
      <c r="AI3148">
        <v>1</v>
      </c>
      <c r="AK3148">
        <v>1</v>
      </c>
      <c r="AL3148">
        <v>0</v>
      </c>
      <c r="AM3148">
        <v>1</v>
      </c>
      <c r="AN3148">
        <v>3</v>
      </c>
      <c r="AO3148">
        <v>2</v>
      </c>
      <c r="AQ3148">
        <v>1</v>
      </c>
      <c r="AR3148">
        <v>1</v>
      </c>
      <c r="AS3148">
        <v>2</v>
      </c>
      <c r="AT3148">
        <v>1</v>
      </c>
      <c r="AU3148">
        <v>0</v>
      </c>
      <c r="AV3148">
        <v>0</v>
      </c>
      <c r="AW3148" t="s">
        <v>20</v>
      </c>
      <c r="AX3148" t="s">
        <v>1382</v>
      </c>
      <c r="BA3148" s="14" t="s">
        <v>2786</v>
      </c>
      <c r="BC3148" s="9"/>
      <c r="BD3148" s="9"/>
      <c r="BE3148" s="9"/>
      <c r="BF3148" s="9"/>
      <c r="BG3148" s="9"/>
      <c r="BI3148" t="s">
        <v>3146</v>
      </c>
    </row>
    <row r="3149" spans="1:66" x14ac:dyDescent="0.25">
      <c r="A3149" s="23" t="s">
        <v>820</v>
      </c>
      <c r="B3149" t="s">
        <v>839</v>
      </c>
      <c r="C3149" t="str">
        <f>VLOOKUP(Tabelle1[[#This Row],[bank_name]],list_all_banks!$B$1:$C$691,2,FALSE)</f>
        <v>GB00617987</v>
      </c>
      <c r="D3149" s="6" t="s">
        <v>840</v>
      </c>
      <c r="E3149" s="42" t="str">
        <f t="shared" si="49"/>
        <v>31.12.2015</v>
      </c>
      <c r="F3149" s="9">
        <v>2015</v>
      </c>
      <c r="G3149" t="s">
        <v>1382</v>
      </c>
      <c r="H3149" t="s">
        <v>20</v>
      </c>
      <c r="I3149">
        <v>1</v>
      </c>
      <c r="J3149">
        <v>3</v>
      </c>
      <c r="K3149" t="s">
        <v>1366</v>
      </c>
      <c r="L3149">
        <v>1</v>
      </c>
      <c r="M3149" t="s">
        <v>1800</v>
      </c>
      <c r="N3149" t="s">
        <v>19</v>
      </c>
      <c r="P3149">
        <v>3</v>
      </c>
      <c r="Q3149">
        <v>2</v>
      </c>
      <c r="R3149">
        <v>1</v>
      </c>
      <c r="S3149">
        <v>2</v>
      </c>
      <c r="U3149">
        <v>0</v>
      </c>
      <c r="V3149">
        <v>0</v>
      </c>
      <c r="W3149" t="s">
        <v>20</v>
      </c>
      <c r="Y3149" t="s">
        <v>1786</v>
      </c>
      <c r="Z3149">
        <v>610</v>
      </c>
      <c r="AA3149">
        <v>2914</v>
      </c>
      <c r="AB3149">
        <v>410</v>
      </c>
      <c r="AC3149">
        <v>128</v>
      </c>
      <c r="AD3149" t="s">
        <v>20</v>
      </c>
      <c r="AE3149" t="s">
        <v>20</v>
      </c>
      <c r="AF3149" t="s">
        <v>20</v>
      </c>
      <c r="AG3149" t="s">
        <v>20</v>
      </c>
      <c r="AH3149" t="s">
        <v>20</v>
      </c>
      <c r="AI3149">
        <v>1</v>
      </c>
      <c r="AK3149">
        <v>1</v>
      </c>
      <c r="AL3149">
        <v>0</v>
      </c>
      <c r="AM3149">
        <v>1</v>
      </c>
      <c r="AN3149">
        <v>3</v>
      </c>
      <c r="AO3149">
        <v>2</v>
      </c>
      <c r="AQ3149">
        <v>1</v>
      </c>
      <c r="AR3149">
        <v>1</v>
      </c>
      <c r="AS3149">
        <v>2</v>
      </c>
      <c r="AT3149">
        <v>1</v>
      </c>
      <c r="AU3149">
        <v>0</v>
      </c>
      <c r="AV3149">
        <v>0</v>
      </c>
      <c r="AW3149" t="s">
        <v>20</v>
      </c>
      <c r="AX3149" t="s">
        <v>1382</v>
      </c>
      <c r="BA3149" s="14" t="s">
        <v>2786</v>
      </c>
      <c r="BG3149" s="9"/>
      <c r="BI3149" t="s">
        <v>3146</v>
      </c>
    </row>
    <row r="3150" spans="1:66" x14ac:dyDescent="0.25">
      <c r="A3150" s="23" t="s">
        <v>820</v>
      </c>
      <c r="B3150" t="s">
        <v>839</v>
      </c>
      <c r="C3150" t="str">
        <f>VLOOKUP(Tabelle1[[#This Row],[bank_name]],list_all_banks!$B$1:$C$691,2,FALSE)</f>
        <v>GB00617987</v>
      </c>
      <c r="D3150" s="6" t="s">
        <v>840</v>
      </c>
      <c r="E3150" s="42" t="str">
        <f t="shared" si="49"/>
        <v>31.12.2015</v>
      </c>
      <c r="F3150" s="9">
        <v>2015</v>
      </c>
      <c r="G3150" t="s">
        <v>1382</v>
      </c>
      <c r="H3150" t="s">
        <v>20</v>
      </c>
      <c r="I3150">
        <v>1</v>
      </c>
      <c r="J3150">
        <v>3</v>
      </c>
      <c r="K3150" t="s">
        <v>1366</v>
      </c>
      <c r="L3150">
        <v>1</v>
      </c>
      <c r="M3150" t="s">
        <v>1800</v>
      </c>
      <c r="N3150" t="s">
        <v>19</v>
      </c>
      <c r="P3150">
        <v>3</v>
      </c>
      <c r="Q3150">
        <v>2</v>
      </c>
      <c r="R3150">
        <v>1</v>
      </c>
      <c r="S3150">
        <v>2</v>
      </c>
      <c r="U3150">
        <v>0</v>
      </c>
      <c r="V3150">
        <v>0</v>
      </c>
      <c r="W3150" t="s">
        <v>20</v>
      </c>
      <c r="Y3150" t="s">
        <v>1730</v>
      </c>
      <c r="Z3150" t="s">
        <v>20</v>
      </c>
      <c r="AA3150" t="s">
        <v>20</v>
      </c>
      <c r="AB3150">
        <v>500</v>
      </c>
      <c r="AC3150" t="s">
        <v>20</v>
      </c>
      <c r="AD3150" t="s">
        <v>20</v>
      </c>
      <c r="AE3150" t="s">
        <v>20</v>
      </c>
      <c r="AF3150" t="s">
        <v>20</v>
      </c>
      <c r="AG3150" t="s">
        <v>20</v>
      </c>
      <c r="AH3150" t="s">
        <v>20</v>
      </c>
      <c r="AI3150">
        <v>1</v>
      </c>
      <c r="AK3150">
        <v>1</v>
      </c>
      <c r="AL3150">
        <v>0</v>
      </c>
      <c r="AM3150">
        <v>1</v>
      </c>
      <c r="AN3150">
        <v>3</v>
      </c>
      <c r="AO3150">
        <v>2</v>
      </c>
      <c r="AQ3150">
        <v>1</v>
      </c>
      <c r="AR3150">
        <v>1</v>
      </c>
      <c r="AS3150">
        <v>2</v>
      </c>
      <c r="AT3150">
        <v>1</v>
      </c>
      <c r="AU3150">
        <v>0</v>
      </c>
      <c r="AV3150">
        <v>0</v>
      </c>
      <c r="AW3150" t="s">
        <v>20</v>
      </c>
      <c r="AX3150" t="s">
        <v>1382</v>
      </c>
      <c r="BA3150" s="14" t="s">
        <v>2786</v>
      </c>
      <c r="BC3150" s="9"/>
      <c r="BD3150" s="9"/>
      <c r="BE3150" s="9"/>
      <c r="BF3150" s="9"/>
      <c r="BG3150" s="9"/>
      <c r="BI3150" t="s">
        <v>3146</v>
      </c>
    </row>
    <row r="3151" spans="1:66" x14ac:dyDescent="0.25">
      <c r="A3151" s="51" t="s">
        <v>820</v>
      </c>
      <c r="B3151" s="9" t="s">
        <v>839</v>
      </c>
      <c r="C3151" s="9" t="str">
        <f>VLOOKUP(Tabelle1[[#This Row],[bank_name]],list_all_banks!$B$1:$C$691,2,FALSE)</f>
        <v>GB00617987</v>
      </c>
      <c r="D3151" s="6" t="s">
        <v>840</v>
      </c>
      <c r="E3151" s="42" t="str">
        <f t="shared" ref="E3151:E3214" si="50">CONCATENATE($E$2,F3151)</f>
        <v>31.12.2015</v>
      </c>
      <c r="F3151" s="9">
        <v>2015</v>
      </c>
      <c r="G3151" s="9" t="s">
        <v>1382</v>
      </c>
      <c r="H3151" s="9" t="s">
        <v>20</v>
      </c>
      <c r="I3151" s="9">
        <v>1</v>
      </c>
      <c r="J3151" s="9">
        <v>3</v>
      </c>
      <c r="K3151" s="9" t="s">
        <v>1366</v>
      </c>
      <c r="L3151" s="9">
        <v>1</v>
      </c>
      <c r="M3151" s="9" t="s">
        <v>1800</v>
      </c>
      <c r="N3151" s="9" t="s">
        <v>19</v>
      </c>
      <c r="P3151" s="9">
        <v>3</v>
      </c>
      <c r="Q3151">
        <v>2</v>
      </c>
      <c r="R3151">
        <v>1</v>
      </c>
      <c r="S3151" s="9">
        <v>2</v>
      </c>
      <c r="U3151" s="9">
        <v>0</v>
      </c>
      <c r="V3151" s="9">
        <v>0</v>
      </c>
      <c r="W3151" s="9" t="s">
        <v>20</v>
      </c>
      <c r="Y3151" s="9" t="s">
        <v>1628</v>
      </c>
      <c r="Z3151" s="9">
        <v>1417</v>
      </c>
      <c r="AA3151" s="9">
        <v>3274</v>
      </c>
      <c r="AB3151" s="9">
        <v>367</v>
      </c>
      <c r="AC3151" s="9">
        <v>118</v>
      </c>
      <c r="AD3151" s="9" t="s">
        <v>20</v>
      </c>
      <c r="AE3151" s="9" t="s">
        <v>20</v>
      </c>
      <c r="AF3151" t="s">
        <v>20</v>
      </c>
      <c r="AG3151" s="9" t="s">
        <v>20</v>
      </c>
      <c r="AH3151" s="9" t="s">
        <v>20</v>
      </c>
      <c r="AI3151" s="9">
        <v>1</v>
      </c>
      <c r="AK3151" s="9">
        <v>1</v>
      </c>
      <c r="AL3151" s="9">
        <v>0</v>
      </c>
      <c r="AM3151" s="9">
        <v>1</v>
      </c>
      <c r="AN3151" s="9">
        <v>3</v>
      </c>
      <c r="AO3151" s="9">
        <v>2</v>
      </c>
      <c r="AQ3151" s="9">
        <v>1</v>
      </c>
      <c r="AR3151" s="9">
        <v>1</v>
      </c>
      <c r="AS3151" s="9">
        <v>2</v>
      </c>
      <c r="AT3151" s="9">
        <v>1</v>
      </c>
      <c r="AU3151" s="9">
        <v>0</v>
      </c>
      <c r="AV3151" s="9">
        <v>0</v>
      </c>
      <c r="AW3151" s="9" t="s">
        <v>20</v>
      </c>
      <c r="AX3151" s="9" t="s">
        <v>1382</v>
      </c>
      <c r="BA3151" s="63" t="s">
        <v>2786</v>
      </c>
      <c r="BG3151" s="9"/>
      <c r="BI3151" t="s">
        <v>3146</v>
      </c>
    </row>
    <row r="3152" spans="1:66" x14ac:dyDescent="0.25">
      <c r="A3152" s="51" t="s">
        <v>820</v>
      </c>
      <c r="B3152" s="9" t="s">
        <v>839</v>
      </c>
      <c r="C3152" s="9" t="str">
        <f>VLOOKUP(Tabelle1[[#This Row],[bank_name]],list_all_banks!$B$1:$C$691,2,FALSE)</f>
        <v>GB00617987</v>
      </c>
      <c r="D3152" s="6" t="s">
        <v>840</v>
      </c>
      <c r="E3152" s="42" t="str">
        <f t="shared" si="50"/>
        <v>31.12.2015</v>
      </c>
      <c r="F3152" s="9">
        <v>2015</v>
      </c>
      <c r="G3152" s="9" t="s">
        <v>1382</v>
      </c>
      <c r="H3152" s="9" t="s">
        <v>20</v>
      </c>
      <c r="I3152" s="9">
        <v>1</v>
      </c>
      <c r="J3152" s="9">
        <v>3</v>
      </c>
      <c r="K3152" s="9" t="s">
        <v>1366</v>
      </c>
      <c r="L3152" s="9">
        <v>1</v>
      </c>
      <c r="M3152" s="9" t="s">
        <v>1800</v>
      </c>
      <c r="N3152" s="9" t="s">
        <v>19</v>
      </c>
      <c r="P3152" s="9">
        <v>3</v>
      </c>
      <c r="Q3152">
        <v>2</v>
      </c>
      <c r="R3152">
        <v>1</v>
      </c>
      <c r="S3152" s="9">
        <v>2</v>
      </c>
      <c r="U3152" s="9">
        <v>0</v>
      </c>
      <c r="V3152" s="9">
        <v>0</v>
      </c>
      <c r="W3152" s="9" t="s">
        <v>20</v>
      </c>
      <c r="Y3152" s="9" t="s">
        <v>1711</v>
      </c>
      <c r="Z3152" s="9">
        <v>42</v>
      </c>
      <c r="AA3152" s="9">
        <v>139</v>
      </c>
      <c r="AB3152" s="9">
        <v>19</v>
      </c>
      <c r="AC3152" s="9">
        <v>4</v>
      </c>
      <c r="AD3152" s="9" t="s">
        <v>20</v>
      </c>
      <c r="AE3152" s="9" t="s">
        <v>20</v>
      </c>
      <c r="AF3152" s="9" t="s">
        <v>20</v>
      </c>
      <c r="AG3152" s="9" t="s">
        <v>20</v>
      </c>
      <c r="AH3152" s="9" t="s">
        <v>20</v>
      </c>
      <c r="AI3152" s="9">
        <v>1</v>
      </c>
      <c r="AK3152" s="9">
        <v>1</v>
      </c>
      <c r="AL3152" s="9">
        <v>0</v>
      </c>
      <c r="AM3152" s="9">
        <v>1</v>
      </c>
      <c r="AN3152" s="9">
        <v>3</v>
      </c>
      <c r="AO3152" s="9">
        <v>2</v>
      </c>
      <c r="AQ3152" s="9">
        <v>1</v>
      </c>
      <c r="AR3152" s="9">
        <v>1</v>
      </c>
      <c r="AS3152" s="9">
        <v>2</v>
      </c>
      <c r="AT3152" s="9">
        <v>1</v>
      </c>
      <c r="AU3152" s="9">
        <v>0</v>
      </c>
      <c r="AV3152" s="9">
        <v>0</v>
      </c>
      <c r="AW3152" s="9" t="s">
        <v>20</v>
      </c>
      <c r="AX3152" s="9" t="s">
        <v>1382</v>
      </c>
      <c r="BA3152" s="63" t="s">
        <v>2786</v>
      </c>
      <c r="BG3152" s="9"/>
      <c r="BI3152" t="s">
        <v>3146</v>
      </c>
    </row>
    <row r="3153" spans="1:61" x14ac:dyDescent="0.25">
      <c r="A3153" s="51" t="s">
        <v>820</v>
      </c>
      <c r="B3153" s="9" t="s">
        <v>839</v>
      </c>
      <c r="C3153" s="9" t="str">
        <f>VLOOKUP(Tabelle1[[#This Row],[bank_name]],list_all_banks!$B$1:$C$691,2,FALSE)</f>
        <v>GB00617987</v>
      </c>
      <c r="D3153" s="6" t="s">
        <v>840</v>
      </c>
      <c r="E3153" s="42" t="str">
        <f t="shared" si="50"/>
        <v>31.12.2015</v>
      </c>
      <c r="F3153" s="9">
        <v>2015</v>
      </c>
      <c r="G3153" s="9" t="s">
        <v>1382</v>
      </c>
      <c r="H3153" s="9" t="s">
        <v>20</v>
      </c>
      <c r="I3153" s="9">
        <v>1</v>
      </c>
      <c r="J3153" s="9">
        <v>3</v>
      </c>
      <c r="K3153" s="9" t="s">
        <v>1366</v>
      </c>
      <c r="L3153" s="9">
        <v>1</v>
      </c>
      <c r="M3153" s="9" t="s">
        <v>1800</v>
      </c>
      <c r="N3153" s="9" t="s">
        <v>19</v>
      </c>
      <c r="P3153" s="9">
        <v>3</v>
      </c>
      <c r="Q3153">
        <v>2</v>
      </c>
      <c r="R3153">
        <v>1</v>
      </c>
      <c r="S3153" s="9">
        <v>2</v>
      </c>
      <c r="U3153" s="9">
        <v>0</v>
      </c>
      <c r="V3153" s="9">
        <v>0</v>
      </c>
      <c r="W3153" s="9" t="s">
        <v>20</v>
      </c>
      <c r="Y3153" s="9" t="s">
        <v>1776</v>
      </c>
      <c r="Z3153" s="9">
        <v>88</v>
      </c>
      <c r="AA3153" s="9">
        <v>237</v>
      </c>
      <c r="AB3153" s="9">
        <v>45</v>
      </c>
      <c r="AC3153" s="9" t="s">
        <v>20</v>
      </c>
      <c r="AD3153" s="9" t="s">
        <v>20</v>
      </c>
      <c r="AE3153" s="9" t="s">
        <v>20</v>
      </c>
      <c r="AF3153" s="9" t="s">
        <v>20</v>
      </c>
      <c r="AG3153" s="9" t="s">
        <v>20</v>
      </c>
      <c r="AH3153" s="9" t="s">
        <v>20</v>
      </c>
      <c r="AI3153" s="9">
        <v>1</v>
      </c>
      <c r="AK3153" s="9">
        <v>1</v>
      </c>
      <c r="AL3153" s="9">
        <v>0</v>
      </c>
      <c r="AM3153" s="9">
        <v>1</v>
      </c>
      <c r="AN3153" s="9">
        <v>3</v>
      </c>
      <c r="AO3153" s="9">
        <v>2</v>
      </c>
      <c r="AQ3153" s="9">
        <v>1</v>
      </c>
      <c r="AR3153" s="9">
        <v>1</v>
      </c>
      <c r="AS3153" s="9">
        <v>2</v>
      </c>
      <c r="AT3153" s="9">
        <v>1</v>
      </c>
      <c r="AU3153" s="9">
        <v>0</v>
      </c>
      <c r="AV3153" s="9">
        <v>0</v>
      </c>
      <c r="AW3153" s="9" t="s">
        <v>20</v>
      </c>
      <c r="AX3153" s="9" t="s">
        <v>1382</v>
      </c>
      <c r="BA3153" s="63" t="s">
        <v>2786</v>
      </c>
      <c r="BG3153" s="9"/>
      <c r="BI3153" t="s">
        <v>3146</v>
      </c>
    </row>
    <row r="3154" spans="1:61" x14ac:dyDescent="0.25">
      <c r="A3154" s="23" t="s">
        <v>820</v>
      </c>
      <c r="B3154" t="s">
        <v>839</v>
      </c>
      <c r="C3154" t="str">
        <f>VLOOKUP(Tabelle1[[#This Row],[bank_name]],list_all_banks!$B$1:$C$691,2,FALSE)</f>
        <v>GB00617987</v>
      </c>
      <c r="D3154" s="6" t="s">
        <v>840</v>
      </c>
      <c r="E3154" s="42" t="str">
        <f t="shared" si="50"/>
        <v>31.12.2015</v>
      </c>
      <c r="F3154" s="9">
        <v>2015</v>
      </c>
      <c r="G3154" t="s">
        <v>1382</v>
      </c>
      <c r="H3154" t="s">
        <v>20</v>
      </c>
      <c r="I3154">
        <v>1</v>
      </c>
      <c r="J3154">
        <v>3</v>
      </c>
      <c r="K3154" t="s">
        <v>1366</v>
      </c>
      <c r="L3154">
        <v>1</v>
      </c>
      <c r="M3154" t="s">
        <v>1800</v>
      </c>
      <c r="N3154" t="s">
        <v>19</v>
      </c>
      <c r="P3154">
        <v>3</v>
      </c>
      <c r="Q3154">
        <v>2</v>
      </c>
      <c r="R3154">
        <v>1</v>
      </c>
      <c r="S3154">
        <v>2</v>
      </c>
      <c r="U3154">
        <v>0</v>
      </c>
      <c r="V3154">
        <v>0</v>
      </c>
      <c r="W3154" t="s">
        <v>20</v>
      </c>
      <c r="Y3154" t="s">
        <v>1777</v>
      </c>
      <c r="Z3154">
        <v>48</v>
      </c>
      <c r="AA3154">
        <v>76</v>
      </c>
      <c r="AB3154">
        <v>28</v>
      </c>
      <c r="AC3154" t="s">
        <v>20</v>
      </c>
      <c r="AD3154" t="s">
        <v>20</v>
      </c>
      <c r="AE3154" t="s">
        <v>20</v>
      </c>
      <c r="AF3154" t="s">
        <v>20</v>
      </c>
      <c r="AG3154" t="s">
        <v>20</v>
      </c>
      <c r="AH3154" t="s">
        <v>20</v>
      </c>
      <c r="AI3154">
        <v>1</v>
      </c>
      <c r="AK3154">
        <v>1</v>
      </c>
      <c r="AL3154">
        <v>0</v>
      </c>
      <c r="AM3154">
        <v>1</v>
      </c>
      <c r="AN3154">
        <v>3</v>
      </c>
      <c r="AO3154">
        <v>2</v>
      </c>
      <c r="AQ3154">
        <v>1</v>
      </c>
      <c r="AR3154">
        <v>1</v>
      </c>
      <c r="AS3154">
        <v>2</v>
      </c>
      <c r="AT3154">
        <v>1</v>
      </c>
      <c r="AU3154">
        <v>0</v>
      </c>
      <c r="AV3154">
        <v>0</v>
      </c>
      <c r="AW3154" t="s">
        <v>20</v>
      </c>
      <c r="AX3154" t="s">
        <v>1382</v>
      </c>
      <c r="BA3154" s="14" t="s">
        <v>2786</v>
      </c>
      <c r="BG3154" s="9"/>
      <c r="BI3154" t="s">
        <v>3146</v>
      </c>
    </row>
    <row r="3155" spans="1:61" x14ac:dyDescent="0.25">
      <c r="A3155" s="23" t="s">
        <v>820</v>
      </c>
      <c r="B3155" t="s">
        <v>839</v>
      </c>
      <c r="C3155" t="str">
        <f>VLOOKUP(Tabelle1[[#This Row],[bank_name]],list_all_banks!$B$1:$C$691,2,FALSE)</f>
        <v>GB00617987</v>
      </c>
      <c r="D3155" s="6" t="s">
        <v>840</v>
      </c>
      <c r="E3155" s="42" t="str">
        <f t="shared" si="50"/>
        <v>31.12.2015</v>
      </c>
      <c r="F3155" s="9">
        <v>2015</v>
      </c>
      <c r="G3155" t="s">
        <v>1382</v>
      </c>
      <c r="H3155" t="s">
        <v>20</v>
      </c>
      <c r="I3155">
        <v>1</v>
      </c>
      <c r="J3155">
        <v>3</v>
      </c>
      <c r="K3155" t="s">
        <v>1366</v>
      </c>
      <c r="L3155">
        <v>1</v>
      </c>
      <c r="M3155" t="s">
        <v>1800</v>
      </c>
      <c r="N3155" t="s">
        <v>19</v>
      </c>
      <c r="P3155">
        <v>3</v>
      </c>
      <c r="Q3155">
        <v>2</v>
      </c>
      <c r="R3155">
        <v>1</v>
      </c>
      <c r="S3155">
        <v>2</v>
      </c>
      <c r="U3155">
        <v>0</v>
      </c>
      <c r="V3155">
        <v>0</v>
      </c>
      <c r="W3155" t="s">
        <v>20</v>
      </c>
      <c r="Y3155" t="s">
        <v>1767</v>
      </c>
      <c r="Z3155">
        <v>55</v>
      </c>
      <c r="AA3155">
        <v>217</v>
      </c>
      <c r="AB3155">
        <v>20</v>
      </c>
      <c r="AC3155">
        <v>5</v>
      </c>
      <c r="AD3155" t="s">
        <v>20</v>
      </c>
      <c r="AE3155" t="s">
        <v>20</v>
      </c>
      <c r="AF3155" t="s">
        <v>20</v>
      </c>
      <c r="AG3155" t="s">
        <v>20</v>
      </c>
      <c r="AH3155" t="s">
        <v>20</v>
      </c>
      <c r="AI3155">
        <v>1</v>
      </c>
      <c r="AK3155">
        <v>1</v>
      </c>
      <c r="AL3155">
        <v>0</v>
      </c>
      <c r="AM3155">
        <v>1</v>
      </c>
      <c r="AN3155">
        <v>3</v>
      </c>
      <c r="AO3155">
        <v>2</v>
      </c>
      <c r="AQ3155">
        <v>1</v>
      </c>
      <c r="AR3155">
        <v>1</v>
      </c>
      <c r="AS3155">
        <v>2</v>
      </c>
      <c r="AT3155">
        <v>1</v>
      </c>
      <c r="AU3155">
        <v>0</v>
      </c>
      <c r="AV3155">
        <v>0</v>
      </c>
      <c r="AW3155" t="s">
        <v>20</v>
      </c>
      <c r="AX3155" t="s">
        <v>1382</v>
      </c>
      <c r="BA3155" s="14" t="s">
        <v>2786</v>
      </c>
      <c r="BG3155" s="9"/>
      <c r="BI3155" t="s">
        <v>3146</v>
      </c>
    </row>
    <row r="3156" spans="1:61" x14ac:dyDescent="0.25">
      <c r="A3156" s="23" t="s">
        <v>820</v>
      </c>
      <c r="B3156" t="s">
        <v>839</v>
      </c>
      <c r="C3156" t="str">
        <f>VLOOKUP(Tabelle1[[#This Row],[bank_name]],list_all_banks!$B$1:$C$691,2,FALSE)</f>
        <v>GB00617987</v>
      </c>
      <c r="D3156" s="6" t="s">
        <v>840</v>
      </c>
      <c r="E3156" s="42" t="str">
        <f t="shared" si="50"/>
        <v>31.12.2015</v>
      </c>
      <c r="F3156" s="9">
        <v>2015</v>
      </c>
      <c r="G3156" t="s">
        <v>1382</v>
      </c>
      <c r="H3156" t="s">
        <v>20</v>
      </c>
      <c r="I3156">
        <v>1</v>
      </c>
      <c r="J3156">
        <v>3</v>
      </c>
      <c r="K3156" t="s">
        <v>1366</v>
      </c>
      <c r="L3156">
        <v>1</v>
      </c>
      <c r="M3156" t="s">
        <v>1800</v>
      </c>
      <c r="N3156" t="s">
        <v>19</v>
      </c>
      <c r="P3156">
        <v>3</v>
      </c>
      <c r="Q3156">
        <v>2</v>
      </c>
      <c r="R3156">
        <v>1</v>
      </c>
      <c r="S3156">
        <v>2</v>
      </c>
      <c r="U3156">
        <v>0</v>
      </c>
      <c r="V3156">
        <v>0</v>
      </c>
      <c r="W3156" t="s">
        <v>20</v>
      </c>
      <c r="Y3156" t="s">
        <v>1808</v>
      </c>
      <c r="Z3156">
        <v>193</v>
      </c>
      <c r="AA3156">
        <v>1034</v>
      </c>
      <c r="AB3156">
        <v>40</v>
      </c>
      <c r="AC3156">
        <v>4</v>
      </c>
      <c r="AD3156" t="s">
        <v>20</v>
      </c>
      <c r="AE3156" t="s">
        <v>20</v>
      </c>
      <c r="AF3156" t="s">
        <v>20</v>
      </c>
      <c r="AG3156" t="s">
        <v>20</v>
      </c>
      <c r="AH3156" t="s">
        <v>20</v>
      </c>
      <c r="AI3156">
        <v>1</v>
      </c>
      <c r="AK3156">
        <v>1</v>
      </c>
      <c r="AL3156">
        <v>0</v>
      </c>
      <c r="AM3156">
        <v>1</v>
      </c>
      <c r="AN3156">
        <v>3</v>
      </c>
      <c r="AO3156">
        <v>2</v>
      </c>
      <c r="AQ3156">
        <v>1</v>
      </c>
      <c r="AR3156">
        <v>1</v>
      </c>
      <c r="AS3156">
        <v>2</v>
      </c>
      <c r="AT3156">
        <v>1</v>
      </c>
      <c r="AU3156">
        <v>0</v>
      </c>
      <c r="AV3156">
        <v>0</v>
      </c>
      <c r="AW3156" t="s">
        <v>20</v>
      </c>
      <c r="AX3156" t="s">
        <v>1382</v>
      </c>
      <c r="BA3156" s="14" t="s">
        <v>2786</v>
      </c>
      <c r="BC3156" s="9"/>
      <c r="BD3156" s="9"/>
      <c r="BE3156" s="9"/>
      <c r="BF3156" s="9"/>
      <c r="BG3156" s="9"/>
      <c r="BI3156" t="s">
        <v>3146</v>
      </c>
    </row>
    <row r="3157" spans="1:61" x14ac:dyDescent="0.25">
      <c r="A3157" s="23" t="s">
        <v>820</v>
      </c>
      <c r="B3157" t="s">
        <v>839</v>
      </c>
      <c r="C3157" t="str">
        <f>VLOOKUP(Tabelle1[[#This Row],[bank_name]],list_all_banks!$B$1:$C$691,2,FALSE)</f>
        <v>GB00617987</v>
      </c>
      <c r="D3157" s="6" t="s">
        <v>840</v>
      </c>
      <c r="E3157" s="42" t="str">
        <f t="shared" si="50"/>
        <v>31.12.2015</v>
      </c>
      <c r="F3157">
        <v>2015</v>
      </c>
      <c r="G3157" t="s">
        <v>1382</v>
      </c>
      <c r="H3157" t="s">
        <v>20</v>
      </c>
      <c r="I3157">
        <v>1</v>
      </c>
      <c r="J3157">
        <v>3</v>
      </c>
      <c r="K3157" t="s">
        <v>1366</v>
      </c>
      <c r="L3157">
        <v>1</v>
      </c>
      <c r="M3157" t="s">
        <v>1800</v>
      </c>
      <c r="N3157" t="s">
        <v>19</v>
      </c>
      <c r="P3157">
        <v>3</v>
      </c>
      <c r="Q3157">
        <v>2</v>
      </c>
      <c r="R3157">
        <v>1</v>
      </c>
      <c r="S3157">
        <v>2</v>
      </c>
      <c r="U3157">
        <v>0</v>
      </c>
      <c r="V3157">
        <v>0</v>
      </c>
      <c r="W3157" t="s">
        <v>20</v>
      </c>
      <c r="Y3157" t="s">
        <v>1729</v>
      </c>
      <c r="Z3157">
        <v>202</v>
      </c>
      <c r="AA3157">
        <v>339</v>
      </c>
      <c r="AB3157">
        <v>109</v>
      </c>
      <c r="AC3157">
        <v>9</v>
      </c>
      <c r="AD3157" t="s">
        <v>20</v>
      </c>
      <c r="AE3157" t="s">
        <v>20</v>
      </c>
      <c r="AF3157" t="s">
        <v>20</v>
      </c>
      <c r="AG3157" t="s">
        <v>20</v>
      </c>
      <c r="AH3157" t="s">
        <v>20</v>
      </c>
      <c r="AI3157">
        <v>1</v>
      </c>
      <c r="AK3157">
        <v>1</v>
      </c>
      <c r="AL3157">
        <v>0</v>
      </c>
      <c r="AM3157">
        <v>1</v>
      </c>
      <c r="AN3157">
        <v>3</v>
      </c>
      <c r="AO3157">
        <v>2</v>
      </c>
      <c r="AQ3157">
        <v>1</v>
      </c>
      <c r="AR3157">
        <v>1</v>
      </c>
      <c r="AS3157">
        <v>2</v>
      </c>
      <c r="AT3157">
        <v>1</v>
      </c>
      <c r="AU3157">
        <v>0</v>
      </c>
      <c r="AV3157">
        <v>0</v>
      </c>
      <c r="AW3157" t="s">
        <v>20</v>
      </c>
      <c r="AX3157" t="s">
        <v>1382</v>
      </c>
      <c r="BA3157" s="14" t="s">
        <v>2786</v>
      </c>
      <c r="BG3157" s="9"/>
      <c r="BI3157" t="s">
        <v>3146</v>
      </c>
    </row>
    <row r="3158" spans="1:61" x14ac:dyDescent="0.25">
      <c r="A3158" s="23" t="s">
        <v>820</v>
      </c>
      <c r="B3158" t="s">
        <v>839</v>
      </c>
      <c r="C3158" t="str">
        <f>VLOOKUP(Tabelle1[[#This Row],[bank_name]],list_all_banks!$B$1:$C$691,2,FALSE)</f>
        <v>GB00617987</v>
      </c>
      <c r="D3158" s="6" t="s">
        <v>840</v>
      </c>
      <c r="E3158" s="42" t="str">
        <f t="shared" si="50"/>
        <v>31.12.2015</v>
      </c>
      <c r="F3158">
        <v>2015</v>
      </c>
      <c r="G3158" t="s">
        <v>1382</v>
      </c>
      <c r="H3158" t="s">
        <v>20</v>
      </c>
      <c r="I3158">
        <v>1</v>
      </c>
      <c r="J3158">
        <v>3</v>
      </c>
      <c r="K3158" t="s">
        <v>1366</v>
      </c>
      <c r="L3158">
        <v>1</v>
      </c>
      <c r="M3158" t="s">
        <v>1800</v>
      </c>
      <c r="N3158" t="s">
        <v>19</v>
      </c>
      <c r="P3158">
        <v>3</v>
      </c>
      <c r="Q3158">
        <v>2</v>
      </c>
      <c r="R3158">
        <v>1</v>
      </c>
      <c r="S3158">
        <v>2</v>
      </c>
      <c r="U3158">
        <v>0</v>
      </c>
      <c r="V3158">
        <v>0</v>
      </c>
      <c r="W3158" t="s">
        <v>20</v>
      </c>
      <c r="Y3158" t="s">
        <v>1678</v>
      </c>
      <c r="Z3158">
        <v>1595</v>
      </c>
      <c r="AA3158">
        <v>5663</v>
      </c>
      <c r="AB3158">
        <v>485</v>
      </c>
      <c r="AC3158">
        <v>173</v>
      </c>
      <c r="AD3158" t="s">
        <v>20</v>
      </c>
      <c r="AE3158" t="s">
        <v>20</v>
      </c>
      <c r="AF3158" t="s">
        <v>20</v>
      </c>
      <c r="AG3158" t="s">
        <v>20</v>
      </c>
      <c r="AH3158" t="s">
        <v>20</v>
      </c>
      <c r="AI3158">
        <v>1</v>
      </c>
      <c r="AK3158">
        <v>1</v>
      </c>
      <c r="AL3158">
        <v>0</v>
      </c>
      <c r="AM3158">
        <v>1</v>
      </c>
      <c r="AN3158">
        <v>3</v>
      </c>
      <c r="AO3158">
        <v>2</v>
      </c>
      <c r="AQ3158">
        <v>1</v>
      </c>
      <c r="AR3158">
        <v>1</v>
      </c>
      <c r="AS3158">
        <v>2</v>
      </c>
      <c r="AT3158">
        <v>1</v>
      </c>
      <c r="AU3158">
        <v>0</v>
      </c>
      <c r="AV3158">
        <v>0</v>
      </c>
      <c r="AW3158" t="s">
        <v>20</v>
      </c>
      <c r="AX3158" t="s">
        <v>1382</v>
      </c>
      <c r="BA3158" s="14" t="s">
        <v>2786</v>
      </c>
      <c r="BG3158" s="9"/>
      <c r="BI3158" t="s">
        <v>3146</v>
      </c>
    </row>
    <row r="3159" spans="1:61" x14ac:dyDescent="0.25">
      <c r="A3159" s="23" t="s">
        <v>820</v>
      </c>
      <c r="B3159" t="s">
        <v>839</v>
      </c>
      <c r="C3159" t="str">
        <f>VLOOKUP(Tabelle1[[#This Row],[bank_name]],list_all_banks!$B$1:$C$691,2,FALSE)</f>
        <v>GB00617987</v>
      </c>
      <c r="D3159" s="6" t="s">
        <v>840</v>
      </c>
      <c r="E3159" s="42" t="str">
        <f t="shared" si="50"/>
        <v>31.12.2015</v>
      </c>
      <c r="F3159">
        <v>2015</v>
      </c>
      <c r="G3159" t="s">
        <v>1382</v>
      </c>
      <c r="H3159" t="s">
        <v>20</v>
      </c>
      <c r="I3159">
        <v>1</v>
      </c>
      <c r="J3159">
        <v>3</v>
      </c>
      <c r="K3159" t="s">
        <v>1366</v>
      </c>
      <c r="L3159">
        <v>1</v>
      </c>
      <c r="M3159" t="s">
        <v>1800</v>
      </c>
      <c r="N3159" t="s">
        <v>19</v>
      </c>
      <c r="P3159">
        <v>3</v>
      </c>
      <c r="Q3159">
        <v>2</v>
      </c>
      <c r="R3159">
        <v>1</v>
      </c>
      <c r="S3159">
        <v>2</v>
      </c>
      <c r="U3159">
        <v>0</v>
      </c>
      <c r="V3159">
        <v>0</v>
      </c>
      <c r="W3159" t="s">
        <v>20</v>
      </c>
      <c r="Y3159" t="s">
        <v>1760</v>
      </c>
      <c r="Z3159">
        <v>298</v>
      </c>
      <c r="AA3159">
        <v>618</v>
      </c>
      <c r="AB3159">
        <v>88</v>
      </c>
      <c r="AC3159" t="s">
        <v>20</v>
      </c>
      <c r="AD3159" t="s">
        <v>20</v>
      </c>
      <c r="AE3159" t="s">
        <v>20</v>
      </c>
      <c r="AF3159" t="s">
        <v>20</v>
      </c>
      <c r="AG3159" t="s">
        <v>20</v>
      </c>
      <c r="AH3159" t="s">
        <v>20</v>
      </c>
      <c r="AI3159">
        <v>1</v>
      </c>
      <c r="AK3159">
        <v>1</v>
      </c>
      <c r="AL3159">
        <v>0</v>
      </c>
      <c r="AM3159">
        <v>1</v>
      </c>
      <c r="AN3159">
        <v>3</v>
      </c>
      <c r="AO3159">
        <v>2</v>
      </c>
      <c r="AQ3159">
        <v>1</v>
      </c>
      <c r="AR3159">
        <v>1</v>
      </c>
      <c r="AS3159">
        <v>2</v>
      </c>
      <c r="AT3159">
        <v>1</v>
      </c>
      <c r="AU3159">
        <v>0</v>
      </c>
      <c r="AV3159">
        <v>0</v>
      </c>
      <c r="AW3159" t="s">
        <v>20</v>
      </c>
      <c r="AX3159" t="s">
        <v>1382</v>
      </c>
      <c r="BA3159" s="14" t="s">
        <v>2786</v>
      </c>
      <c r="BG3159" s="9"/>
      <c r="BI3159" t="s">
        <v>3146</v>
      </c>
    </row>
    <row r="3160" spans="1:61" x14ac:dyDescent="0.25">
      <c r="A3160" s="23" t="s">
        <v>820</v>
      </c>
      <c r="B3160" t="s">
        <v>839</v>
      </c>
      <c r="C3160" t="str">
        <f>VLOOKUP(Tabelle1[[#This Row],[bank_name]],list_all_banks!$B$1:$C$691,2,FALSE)</f>
        <v>GB00617987</v>
      </c>
      <c r="D3160" s="6" t="s">
        <v>840</v>
      </c>
      <c r="E3160" s="42" t="str">
        <f t="shared" si="50"/>
        <v>31.12.2015</v>
      </c>
      <c r="F3160">
        <v>2015</v>
      </c>
      <c r="G3160" t="s">
        <v>1382</v>
      </c>
      <c r="H3160" t="s">
        <v>20</v>
      </c>
      <c r="I3160">
        <v>1</v>
      </c>
      <c r="J3160">
        <v>3</v>
      </c>
      <c r="K3160" t="s">
        <v>1366</v>
      </c>
      <c r="L3160">
        <v>1</v>
      </c>
      <c r="M3160" t="s">
        <v>1800</v>
      </c>
      <c r="N3160" t="s">
        <v>19</v>
      </c>
      <c r="P3160">
        <v>3</v>
      </c>
      <c r="Q3160">
        <v>2</v>
      </c>
      <c r="R3160">
        <v>1</v>
      </c>
      <c r="S3160">
        <v>2</v>
      </c>
      <c r="U3160">
        <v>0</v>
      </c>
      <c r="V3160">
        <v>0</v>
      </c>
      <c r="W3160" t="s">
        <v>20</v>
      </c>
      <c r="Y3160" t="s">
        <v>1632</v>
      </c>
      <c r="Z3160">
        <v>1036</v>
      </c>
      <c r="AA3160">
        <v>4258</v>
      </c>
      <c r="AB3160">
        <v>317</v>
      </c>
      <c r="AC3160">
        <v>121</v>
      </c>
      <c r="AD3160" t="s">
        <v>20</v>
      </c>
      <c r="AE3160" t="s">
        <v>20</v>
      </c>
      <c r="AF3160" t="s">
        <v>20</v>
      </c>
      <c r="AG3160" t="s">
        <v>20</v>
      </c>
      <c r="AH3160" t="s">
        <v>20</v>
      </c>
      <c r="AI3160">
        <v>1</v>
      </c>
      <c r="AK3160">
        <v>1</v>
      </c>
      <c r="AL3160">
        <v>0</v>
      </c>
      <c r="AM3160">
        <v>1</v>
      </c>
      <c r="AN3160">
        <v>3</v>
      </c>
      <c r="AO3160">
        <v>2</v>
      </c>
      <c r="AQ3160">
        <v>1</v>
      </c>
      <c r="AR3160">
        <v>1</v>
      </c>
      <c r="AS3160">
        <v>2</v>
      </c>
      <c r="AT3160">
        <v>1</v>
      </c>
      <c r="AU3160">
        <v>0</v>
      </c>
      <c r="AV3160">
        <v>0</v>
      </c>
      <c r="AW3160" t="s">
        <v>20</v>
      </c>
      <c r="AX3160" t="s">
        <v>1382</v>
      </c>
      <c r="BA3160" s="14" t="s">
        <v>2786</v>
      </c>
      <c r="BG3160" s="9"/>
      <c r="BI3160" t="s">
        <v>3146</v>
      </c>
    </row>
    <row r="3161" spans="1:61" x14ac:dyDescent="0.25">
      <c r="A3161" s="51" t="s">
        <v>820</v>
      </c>
      <c r="B3161" s="9" t="s">
        <v>839</v>
      </c>
      <c r="C3161" s="9" t="str">
        <f>VLOOKUP(Tabelle1[[#This Row],[bank_name]],list_all_banks!$B$1:$C$691,2,FALSE)</f>
        <v>GB00617987</v>
      </c>
      <c r="D3161" s="6" t="s">
        <v>840</v>
      </c>
      <c r="E3161" s="42" t="str">
        <f t="shared" si="50"/>
        <v>31.12.2015</v>
      </c>
      <c r="F3161" s="9">
        <v>2015</v>
      </c>
      <c r="G3161" s="9" t="s">
        <v>1382</v>
      </c>
      <c r="H3161" s="9" t="s">
        <v>20</v>
      </c>
      <c r="I3161" s="9">
        <v>1</v>
      </c>
      <c r="J3161" s="9">
        <v>3</v>
      </c>
      <c r="K3161" s="9" t="s">
        <v>1366</v>
      </c>
      <c r="L3161" s="9">
        <v>1</v>
      </c>
      <c r="M3161" s="9" t="s">
        <v>1800</v>
      </c>
      <c r="N3161" s="9" t="s">
        <v>19</v>
      </c>
      <c r="P3161" s="9">
        <v>3</v>
      </c>
      <c r="Q3161">
        <v>2</v>
      </c>
      <c r="R3161">
        <v>1</v>
      </c>
      <c r="S3161" s="9">
        <v>2</v>
      </c>
      <c r="U3161" s="9">
        <v>0</v>
      </c>
      <c r="V3161" s="9">
        <v>0</v>
      </c>
      <c r="W3161" s="9" t="s">
        <v>20</v>
      </c>
      <c r="Y3161" s="9" t="s">
        <v>1677</v>
      </c>
      <c r="Z3161" s="9">
        <v>3584</v>
      </c>
      <c r="AA3161" s="9">
        <v>19548</v>
      </c>
      <c r="AB3161" s="9">
        <v>5</v>
      </c>
      <c r="AC3161" s="9">
        <v>169</v>
      </c>
      <c r="AD3161" s="9" t="s">
        <v>20</v>
      </c>
      <c r="AE3161" s="9" t="s">
        <v>20</v>
      </c>
      <c r="AF3161" s="9" t="s">
        <v>20</v>
      </c>
      <c r="AG3161" s="9" t="s">
        <v>20</v>
      </c>
      <c r="AH3161" s="9" t="s">
        <v>20</v>
      </c>
      <c r="AI3161" s="9">
        <v>1</v>
      </c>
      <c r="AK3161" s="9">
        <v>1</v>
      </c>
      <c r="AL3161" s="9">
        <v>0</v>
      </c>
      <c r="AM3161" s="9">
        <v>1</v>
      </c>
      <c r="AN3161" s="9">
        <v>3</v>
      </c>
      <c r="AO3161" s="9">
        <v>2</v>
      </c>
      <c r="AQ3161" s="9">
        <v>1</v>
      </c>
      <c r="AR3161" s="9">
        <v>1</v>
      </c>
      <c r="AS3161" s="9">
        <v>2</v>
      </c>
      <c r="AT3161" s="9">
        <v>1</v>
      </c>
      <c r="AU3161" s="9">
        <v>0</v>
      </c>
      <c r="AV3161" s="9">
        <v>0</v>
      </c>
      <c r="AW3161" s="9" t="s">
        <v>20</v>
      </c>
      <c r="AX3161" s="9" t="s">
        <v>1382</v>
      </c>
      <c r="BA3161" s="63" t="s">
        <v>2786</v>
      </c>
      <c r="BG3161" s="9"/>
      <c r="BI3161" t="s">
        <v>3146</v>
      </c>
    </row>
    <row r="3162" spans="1:61" x14ac:dyDescent="0.25">
      <c r="A3162" s="23" t="s">
        <v>820</v>
      </c>
      <c r="B3162" t="s">
        <v>839</v>
      </c>
      <c r="C3162" t="str">
        <f>VLOOKUP(Tabelle1[[#This Row],[bank_name]],list_all_banks!$B$1:$C$691,2,FALSE)</f>
        <v>GB00617987</v>
      </c>
      <c r="D3162" s="6" t="s">
        <v>840</v>
      </c>
      <c r="E3162" s="42" t="str">
        <f t="shared" si="50"/>
        <v>31.12.2015</v>
      </c>
      <c r="F3162">
        <v>2015</v>
      </c>
      <c r="G3162" t="s">
        <v>1382</v>
      </c>
      <c r="H3162" t="s">
        <v>20</v>
      </c>
      <c r="I3162">
        <v>1</v>
      </c>
      <c r="J3162">
        <v>3</v>
      </c>
      <c r="K3162" t="s">
        <v>1366</v>
      </c>
      <c r="L3162">
        <v>1</v>
      </c>
      <c r="M3162" t="s">
        <v>1800</v>
      </c>
      <c r="N3162" t="s">
        <v>19</v>
      </c>
      <c r="P3162">
        <v>3</v>
      </c>
      <c r="Q3162">
        <v>2</v>
      </c>
      <c r="R3162">
        <v>1</v>
      </c>
      <c r="S3162">
        <v>2</v>
      </c>
      <c r="U3162">
        <v>0</v>
      </c>
      <c r="V3162">
        <v>0</v>
      </c>
      <c r="W3162" t="s">
        <v>20</v>
      </c>
      <c r="Y3162" t="s">
        <v>1683</v>
      </c>
      <c r="Z3162">
        <v>1971</v>
      </c>
      <c r="AA3162">
        <v>16453</v>
      </c>
      <c r="AB3162">
        <v>32</v>
      </c>
      <c r="AC3162">
        <v>31</v>
      </c>
      <c r="AD3162" t="s">
        <v>20</v>
      </c>
      <c r="AE3162" t="s">
        <v>20</v>
      </c>
      <c r="AF3162" t="s">
        <v>20</v>
      </c>
      <c r="AG3162" t="s">
        <v>20</v>
      </c>
      <c r="AH3162" t="s">
        <v>20</v>
      </c>
      <c r="AI3162">
        <v>1</v>
      </c>
      <c r="AK3162">
        <v>1</v>
      </c>
      <c r="AL3162">
        <v>0</v>
      </c>
      <c r="AM3162">
        <v>1</v>
      </c>
      <c r="AN3162">
        <v>3</v>
      </c>
      <c r="AO3162">
        <v>2</v>
      </c>
      <c r="AQ3162">
        <v>1</v>
      </c>
      <c r="AR3162">
        <v>1</v>
      </c>
      <c r="AS3162">
        <v>2</v>
      </c>
      <c r="AT3162">
        <v>1</v>
      </c>
      <c r="AU3162">
        <v>0</v>
      </c>
      <c r="AV3162">
        <v>0</v>
      </c>
      <c r="AW3162" t="s">
        <v>20</v>
      </c>
      <c r="AX3162" t="s">
        <v>1382</v>
      </c>
      <c r="BA3162" s="14" t="s">
        <v>2786</v>
      </c>
      <c r="BG3162" s="9"/>
      <c r="BI3162" t="s">
        <v>3146</v>
      </c>
    </row>
    <row r="3163" spans="1:61" x14ac:dyDescent="0.25">
      <c r="A3163" s="23" t="s">
        <v>820</v>
      </c>
      <c r="B3163" t="s">
        <v>839</v>
      </c>
      <c r="C3163" t="str">
        <f>VLOOKUP(Tabelle1[[#This Row],[bank_name]],list_all_banks!$B$1:$C$691,2,FALSE)</f>
        <v>GB00617987</v>
      </c>
      <c r="D3163" s="6" t="s">
        <v>840</v>
      </c>
      <c r="E3163" s="42" t="str">
        <f t="shared" si="50"/>
        <v>31.12.2015</v>
      </c>
      <c r="F3163">
        <v>2015</v>
      </c>
      <c r="G3163" t="s">
        <v>1382</v>
      </c>
      <c r="H3163" t="s">
        <v>20</v>
      </c>
      <c r="I3163">
        <v>1</v>
      </c>
      <c r="J3163">
        <v>3</v>
      </c>
      <c r="K3163" t="s">
        <v>1366</v>
      </c>
      <c r="L3163">
        <v>1</v>
      </c>
      <c r="M3163" t="s">
        <v>1800</v>
      </c>
      <c r="N3163" t="s">
        <v>19</v>
      </c>
      <c r="P3163">
        <v>3</v>
      </c>
      <c r="Q3163">
        <v>2</v>
      </c>
      <c r="R3163">
        <v>1</v>
      </c>
      <c r="S3163">
        <v>2</v>
      </c>
      <c r="U3163">
        <v>0</v>
      </c>
      <c r="V3163">
        <v>0</v>
      </c>
      <c r="W3163" t="s">
        <v>20</v>
      </c>
      <c r="Y3163" t="s">
        <v>1679</v>
      </c>
      <c r="Z3163">
        <v>39</v>
      </c>
      <c r="AA3163">
        <v>127</v>
      </c>
      <c r="AB3163">
        <v>12</v>
      </c>
      <c r="AC3163" t="s">
        <v>20</v>
      </c>
      <c r="AD3163" t="s">
        <v>20</v>
      </c>
      <c r="AE3163" t="s">
        <v>20</v>
      </c>
      <c r="AF3163" t="s">
        <v>20</v>
      </c>
      <c r="AG3163" t="s">
        <v>20</v>
      </c>
      <c r="AH3163" t="s">
        <v>20</v>
      </c>
      <c r="AI3163">
        <v>1</v>
      </c>
      <c r="AK3163">
        <v>1</v>
      </c>
      <c r="AL3163">
        <v>0</v>
      </c>
      <c r="AM3163">
        <v>1</v>
      </c>
      <c r="AN3163">
        <v>3</v>
      </c>
      <c r="AO3163">
        <v>2</v>
      </c>
      <c r="AQ3163">
        <v>1</v>
      </c>
      <c r="AR3163">
        <v>1</v>
      </c>
      <c r="AS3163">
        <v>2</v>
      </c>
      <c r="AT3163">
        <v>1</v>
      </c>
      <c r="AU3163">
        <v>0</v>
      </c>
      <c r="AV3163">
        <v>0</v>
      </c>
      <c r="AW3163" t="s">
        <v>20</v>
      </c>
      <c r="AX3163" t="s">
        <v>1382</v>
      </c>
      <c r="BA3163" s="14" t="s">
        <v>2786</v>
      </c>
      <c r="BG3163" s="9"/>
      <c r="BI3163" t="s">
        <v>3146</v>
      </c>
    </row>
    <row r="3164" spans="1:61" x14ac:dyDescent="0.25">
      <c r="A3164" s="23" t="s">
        <v>820</v>
      </c>
      <c r="B3164" t="s">
        <v>839</v>
      </c>
      <c r="C3164" t="str">
        <f>VLOOKUP(Tabelle1[[#This Row],[bank_name]],list_all_banks!$B$1:$C$691,2,FALSE)</f>
        <v>GB00617987</v>
      </c>
      <c r="D3164" s="6" t="s">
        <v>840</v>
      </c>
      <c r="E3164" s="42" t="str">
        <f t="shared" si="50"/>
        <v>31.12.2015</v>
      </c>
      <c r="F3164">
        <v>2015</v>
      </c>
      <c r="G3164" t="s">
        <v>1382</v>
      </c>
      <c r="H3164" t="s">
        <v>20</v>
      </c>
      <c r="I3164">
        <v>1</v>
      </c>
      <c r="J3164">
        <v>3</v>
      </c>
      <c r="K3164" t="s">
        <v>1366</v>
      </c>
      <c r="L3164">
        <v>1</v>
      </c>
      <c r="M3164" t="s">
        <v>1800</v>
      </c>
      <c r="N3164" t="s">
        <v>19</v>
      </c>
      <c r="P3164">
        <v>3</v>
      </c>
      <c r="Q3164">
        <v>2</v>
      </c>
      <c r="R3164">
        <v>1</v>
      </c>
      <c r="S3164">
        <v>2</v>
      </c>
      <c r="U3164">
        <v>0</v>
      </c>
      <c r="V3164">
        <v>0</v>
      </c>
      <c r="W3164" t="s">
        <v>20</v>
      </c>
      <c r="Y3164" t="s">
        <v>1687</v>
      </c>
      <c r="Z3164">
        <v>64</v>
      </c>
      <c r="AA3164">
        <v>284</v>
      </c>
      <c r="AB3164">
        <v>10</v>
      </c>
      <c r="AC3164">
        <v>2</v>
      </c>
      <c r="AD3164" t="s">
        <v>20</v>
      </c>
      <c r="AE3164" t="s">
        <v>20</v>
      </c>
      <c r="AF3164" t="s">
        <v>20</v>
      </c>
      <c r="AG3164" t="s">
        <v>20</v>
      </c>
      <c r="AH3164" t="s">
        <v>20</v>
      </c>
      <c r="AI3164">
        <v>1</v>
      </c>
      <c r="AK3164">
        <v>1</v>
      </c>
      <c r="AL3164">
        <v>0</v>
      </c>
      <c r="AM3164">
        <v>1</v>
      </c>
      <c r="AN3164">
        <v>3</v>
      </c>
      <c r="AO3164">
        <v>2</v>
      </c>
      <c r="AQ3164">
        <v>1</v>
      </c>
      <c r="AR3164">
        <v>1</v>
      </c>
      <c r="AS3164">
        <v>2</v>
      </c>
      <c r="AT3164">
        <v>1</v>
      </c>
      <c r="AU3164">
        <v>0</v>
      </c>
      <c r="AV3164">
        <v>0</v>
      </c>
      <c r="AW3164" t="s">
        <v>20</v>
      </c>
      <c r="AX3164" t="s">
        <v>1382</v>
      </c>
      <c r="BA3164" s="14" t="s">
        <v>2786</v>
      </c>
      <c r="BG3164" s="9"/>
      <c r="BI3164" t="s">
        <v>3146</v>
      </c>
    </row>
    <row r="3165" spans="1:61" s="44" customFormat="1" ht="15.75" thickBot="1" x14ac:dyDescent="0.3">
      <c r="A3165" s="43" t="s">
        <v>820</v>
      </c>
      <c r="B3165" s="44" t="s">
        <v>839</v>
      </c>
      <c r="C3165" s="44" t="str">
        <f>VLOOKUP(Tabelle1[[#This Row],[bank_name]],list_all_banks!$B$1:$C$691,2,FALSE)</f>
        <v>GB00617987</v>
      </c>
      <c r="D3165" s="45" t="s">
        <v>840</v>
      </c>
      <c r="E3165" s="46" t="str">
        <f t="shared" si="50"/>
        <v>31.12.2015</v>
      </c>
      <c r="F3165" s="44">
        <v>2015</v>
      </c>
      <c r="G3165" s="44" t="s">
        <v>1382</v>
      </c>
      <c r="H3165" s="44" t="s">
        <v>20</v>
      </c>
      <c r="I3165" s="44">
        <v>1</v>
      </c>
      <c r="J3165" s="44">
        <v>3</v>
      </c>
      <c r="K3165" s="44" t="s">
        <v>1366</v>
      </c>
      <c r="L3165" s="44">
        <v>1</v>
      </c>
      <c r="M3165" s="44" t="s">
        <v>1800</v>
      </c>
      <c r="N3165" s="44" t="s">
        <v>19</v>
      </c>
      <c r="O3165" s="45"/>
      <c r="P3165" s="44">
        <v>3</v>
      </c>
      <c r="Q3165" s="44">
        <v>2</v>
      </c>
      <c r="R3165" s="44">
        <v>1</v>
      </c>
      <c r="S3165" s="44">
        <v>2</v>
      </c>
      <c r="T3165" s="45"/>
      <c r="U3165" s="44">
        <v>0</v>
      </c>
      <c r="V3165" s="44">
        <v>0</v>
      </c>
      <c r="W3165" s="44" t="s">
        <v>20</v>
      </c>
      <c r="X3165" s="45"/>
      <c r="Y3165" s="44" t="s">
        <v>1650</v>
      </c>
      <c r="Z3165" s="44">
        <v>5820</v>
      </c>
      <c r="AA3165" s="44">
        <v>13925</v>
      </c>
      <c r="AB3165" s="44">
        <v>41</v>
      </c>
      <c r="AC3165" s="44">
        <v>-8</v>
      </c>
      <c r="AD3165" s="44" t="s">
        <v>20</v>
      </c>
      <c r="AE3165" s="44" t="s">
        <v>20</v>
      </c>
      <c r="AF3165" s="44" t="s">
        <v>20</v>
      </c>
      <c r="AG3165" s="44" t="s">
        <v>20</v>
      </c>
      <c r="AH3165" s="44" t="s">
        <v>20</v>
      </c>
      <c r="AI3165" s="44">
        <v>1</v>
      </c>
      <c r="AJ3165" s="45"/>
      <c r="AK3165" s="44">
        <v>1</v>
      </c>
      <c r="AL3165" s="44">
        <v>0</v>
      </c>
      <c r="AM3165" s="44">
        <v>1</v>
      </c>
      <c r="AN3165" s="44">
        <v>3</v>
      </c>
      <c r="AO3165" s="44">
        <v>2</v>
      </c>
      <c r="AP3165" s="45"/>
      <c r="AQ3165" s="44">
        <v>1</v>
      </c>
      <c r="AR3165" s="44">
        <v>1</v>
      </c>
      <c r="AS3165" s="44">
        <v>2</v>
      </c>
      <c r="AT3165" s="44">
        <v>1</v>
      </c>
      <c r="AU3165" s="44">
        <v>0</v>
      </c>
      <c r="AV3165" s="44">
        <v>0</v>
      </c>
      <c r="AW3165" s="44" t="s">
        <v>20</v>
      </c>
      <c r="AX3165" s="44" t="s">
        <v>1382</v>
      </c>
      <c r="AY3165" s="45"/>
      <c r="AZ3165" s="46"/>
      <c r="BA3165" s="47" t="s">
        <v>2786</v>
      </c>
      <c r="BB3165" s="45"/>
      <c r="BH3165" s="45"/>
      <c r="BI3165" t="s">
        <v>3146</v>
      </c>
    </row>
    <row r="3166" spans="1:61" x14ac:dyDescent="0.25">
      <c r="A3166" s="20" t="s">
        <v>820</v>
      </c>
      <c r="B3166" t="s">
        <v>839</v>
      </c>
      <c r="C3166" t="str">
        <f>VLOOKUP(Tabelle1[[#This Row],[bank_name]],list_all_banks!$B$1:$C$691,2,FALSE)</f>
        <v>GB00617987</v>
      </c>
      <c r="D3166" s="6" t="s">
        <v>840</v>
      </c>
      <c r="E3166" s="42" t="str">
        <f t="shared" si="50"/>
        <v>31.12.2016</v>
      </c>
      <c r="F3166">
        <v>2016</v>
      </c>
      <c r="G3166">
        <v>0</v>
      </c>
      <c r="H3166" t="s">
        <v>20</v>
      </c>
      <c r="I3166">
        <v>1</v>
      </c>
      <c r="J3166">
        <v>3</v>
      </c>
      <c r="K3166" s="41" t="s">
        <v>1366</v>
      </c>
      <c r="L3166">
        <v>1</v>
      </c>
      <c r="M3166" t="s">
        <v>1800</v>
      </c>
      <c r="N3166" t="s">
        <v>19</v>
      </c>
      <c r="P3166">
        <v>2</v>
      </c>
      <c r="Q3166" s="5">
        <v>2</v>
      </c>
      <c r="R3166" s="5">
        <v>1</v>
      </c>
      <c r="S3166" s="5">
        <v>2</v>
      </c>
      <c r="U3166" s="9">
        <v>1</v>
      </c>
      <c r="V3166">
        <v>1</v>
      </c>
      <c r="W3166" t="s">
        <v>20</v>
      </c>
      <c r="Y3166" s="9" t="s">
        <v>820</v>
      </c>
      <c r="Z3166" s="9">
        <v>15477</v>
      </c>
      <c r="AA3166" s="9">
        <v>42352</v>
      </c>
      <c r="AB3166" s="9">
        <v>-1564</v>
      </c>
      <c r="AC3166" s="9">
        <v>145</v>
      </c>
      <c r="AD3166" s="9" t="s">
        <v>20</v>
      </c>
      <c r="AE3166" s="9" t="s">
        <v>20</v>
      </c>
      <c r="AF3166" s="9" t="s">
        <v>20</v>
      </c>
      <c r="AG3166" s="9" t="s">
        <v>20</v>
      </c>
      <c r="AH3166" s="9" t="s">
        <v>20</v>
      </c>
      <c r="AI3166">
        <v>1</v>
      </c>
      <c r="AK3166">
        <v>1</v>
      </c>
      <c r="AL3166">
        <v>0</v>
      </c>
      <c r="AM3166">
        <v>1</v>
      </c>
      <c r="AN3166">
        <v>3</v>
      </c>
      <c r="AO3166">
        <v>2</v>
      </c>
      <c r="AQ3166">
        <v>1</v>
      </c>
      <c r="AR3166">
        <v>1</v>
      </c>
      <c r="AS3166">
        <v>2</v>
      </c>
      <c r="AT3166">
        <v>1</v>
      </c>
      <c r="AU3166">
        <v>0</v>
      </c>
      <c r="AV3166">
        <v>0</v>
      </c>
      <c r="AW3166" t="s">
        <v>1382</v>
      </c>
      <c r="AX3166" t="s">
        <v>1382</v>
      </c>
      <c r="BA3166" s="14" t="s">
        <v>2943</v>
      </c>
      <c r="BG3166" s="9"/>
      <c r="BI3166" t="s">
        <v>3146</v>
      </c>
    </row>
    <row r="3167" spans="1:61" x14ac:dyDescent="0.25">
      <c r="A3167" s="20" t="s">
        <v>820</v>
      </c>
      <c r="B3167" t="s">
        <v>839</v>
      </c>
      <c r="C3167" t="str">
        <f>VLOOKUP(Tabelle1[[#This Row],[bank_name]],list_all_banks!$B$1:$C$691,2,FALSE)</f>
        <v>GB00617987</v>
      </c>
      <c r="D3167" s="6" t="s">
        <v>840</v>
      </c>
      <c r="E3167" s="42" t="str">
        <f t="shared" si="50"/>
        <v>31.12.2016</v>
      </c>
      <c r="F3167">
        <v>2016</v>
      </c>
      <c r="G3167">
        <v>0</v>
      </c>
      <c r="H3167" t="s">
        <v>20</v>
      </c>
      <c r="I3167">
        <v>1</v>
      </c>
      <c r="J3167">
        <v>3</v>
      </c>
      <c r="K3167" s="41" t="s">
        <v>1366</v>
      </c>
      <c r="L3167">
        <v>1</v>
      </c>
      <c r="M3167" t="s">
        <v>1800</v>
      </c>
      <c r="N3167" t="s">
        <v>19</v>
      </c>
      <c r="P3167">
        <v>2</v>
      </c>
      <c r="Q3167" s="5">
        <v>2</v>
      </c>
      <c r="R3167" s="5">
        <v>1</v>
      </c>
      <c r="S3167" s="5">
        <v>2</v>
      </c>
      <c r="U3167" s="9">
        <v>1</v>
      </c>
      <c r="V3167">
        <v>1</v>
      </c>
      <c r="W3167" t="s">
        <v>20</v>
      </c>
      <c r="Y3167" s="9" t="s">
        <v>1656</v>
      </c>
      <c r="Z3167" s="9">
        <v>2</v>
      </c>
      <c r="AA3167" s="9">
        <v>6</v>
      </c>
      <c r="AB3167" s="9">
        <v>-5</v>
      </c>
      <c r="AC3167" s="9" t="s">
        <v>20</v>
      </c>
      <c r="AD3167" s="9" t="s">
        <v>20</v>
      </c>
      <c r="AE3167" s="9" t="s">
        <v>20</v>
      </c>
      <c r="AF3167" s="9" t="s">
        <v>20</v>
      </c>
      <c r="AG3167" s="9" t="s">
        <v>20</v>
      </c>
      <c r="AH3167" s="9" t="s">
        <v>20</v>
      </c>
      <c r="AI3167">
        <v>1</v>
      </c>
      <c r="AK3167">
        <v>1</v>
      </c>
      <c r="AL3167">
        <v>0</v>
      </c>
      <c r="AM3167">
        <v>1</v>
      </c>
      <c r="AN3167">
        <v>3</v>
      </c>
      <c r="AO3167">
        <v>2</v>
      </c>
      <c r="AQ3167">
        <v>1</v>
      </c>
      <c r="AR3167">
        <v>1</v>
      </c>
      <c r="AS3167">
        <v>2</v>
      </c>
      <c r="AT3167">
        <v>1</v>
      </c>
      <c r="AU3167">
        <v>0</v>
      </c>
      <c r="AV3167">
        <v>0</v>
      </c>
      <c r="AW3167" t="s">
        <v>1382</v>
      </c>
      <c r="AX3167" t="s">
        <v>1382</v>
      </c>
      <c r="BA3167" s="14" t="s">
        <v>2943</v>
      </c>
      <c r="BG3167" s="9"/>
      <c r="BI3167" t="s">
        <v>3146</v>
      </c>
    </row>
    <row r="3168" spans="1:61" x14ac:dyDescent="0.25">
      <c r="A3168" s="20" t="s">
        <v>820</v>
      </c>
      <c r="B3168" t="s">
        <v>839</v>
      </c>
      <c r="C3168" t="str">
        <f>VLOOKUP(Tabelle1[[#This Row],[bank_name]],list_all_banks!$B$1:$C$691,2,FALSE)</f>
        <v>GB00617987</v>
      </c>
      <c r="D3168" s="6" t="s">
        <v>840</v>
      </c>
      <c r="E3168" s="42" t="str">
        <f t="shared" si="50"/>
        <v>31.12.2016</v>
      </c>
      <c r="F3168">
        <v>2016</v>
      </c>
      <c r="G3168">
        <v>0</v>
      </c>
      <c r="H3168" t="s">
        <v>20</v>
      </c>
      <c r="I3168">
        <v>1</v>
      </c>
      <c r="J3168">
        <v>3</v>
      </c>
      <c r="K3168" s="41" t="s">
        <v>1366</v>
      </c>
      <c r="L3168">
        <v>1</v>
      </c>
      <c r="M3168" t="s">
        <v>1800</v>
      </c>
      <c r="N3168" t="s">
        <v>19</v>
      </c>
      <c r="P3168">
        <v>2</v>
      </c>
      <c r="Q3168" s="5">
        <v>2</v>
      </c>
      <c r="R3168" s="5">
        <v>1</v>
      </c>
      <c r="S3168" s="5">
        <v>2</v>
      </c>
      <c r="U3168" s="9">
        <v>1</v>
      </c>
      <c r="V3168">
        <v>1</v>
      </c>
      <c r="W3168" t="s">
        <v>20</v>
      </c>
      <c r="Y3168" s="9" t="s">
        <v>658</v>
      </c>
      <c r="Z3168" s="9">
        <v>2599</v>
      </c>
      <c r="AA3168" s="9">
        <v>8275</v>
      </c>
      <c r="AB3168" s="9">
        <v>581</v>
      </c>
      <c r="AC3168" s="9">
        <v>94</v>
      </c>
      <c r="AD3168" s="9" t="s">
        <v>20</v>
      </c>
      <c r="AE3168" s="9" t="s">
        <v>20</v>
      </c>
      <c r="AF3168" s="9" t="s">
        <v>20</v>
      </c>
      <c r="AG3168" s="9" t="s">
        <v>20</v>
      </c>
      <c r="AH3168" s="9" t="s">
        <v>20</v>
      </c>
      <c r="AI3168">
        <v>1</v>
      </c>
      <c r="AK3168">
        <v>1</v>
      </c>
      <c r="AL3168">
        <v>0</v>
      </c>
      <c r="AM3168">
        <v>1</v>
      </c>
      <c r="AN3168">
        <v>3</v>
      </c>
      <c r="AO3168">
        <v>2</v>
      </c>
      <c r="AQ3168">
        <v>1</v>
      </c>
      <c r="AR3168">
        <v>1</v>
      </c>
      <c r="AS3168">
        <v>2</v>
      </c>
      <c r="AT3168">
        <v>1</v>
      </c>
      <c r="AU3168">
        <v>0</v>
      </c>
      <c r="AV3168">
        <v>0</v>
      </c>
      <c r="AW3168" t="s">
        <v>1382</v>
      </c>
      <c r="AX3168" t="s">
        <v>1382</v>
      </c>
      <c r="BA3168" s="14" t="s">
        <v>2943</v>
      </c>
      <c r="BG3168" s="9"/>
      <c r="BI3168" t="s">
        <v>3146</v>
      </c>
    </row>
    <row r="3169" spans="1:61" x14ac:dyDescent="0.25">
      <c r="A3169" s="20" t="s">
        <v>820</v>
      </c>
      <c r="B3169" t="s">
        <v>839</v>
      </c>
      <c r="C3169" t="str">
        <f>VLOOKUP(Tabelle1[[#This Row],[bank_name]],list_all_banks!$B$1:$C$691,2,FALSE)</f>
        <v>GB00617987</v>
      </c>
      <c r="D3169" s="6" t="s">
        <v>840</v>
      </c>
      <c r="E3169" s="42" t="str">
        <f t="shared" si="50"/>
        <v>31.12.2016</v>
      </c>
      <c r="F3169">
        <v>2016</v>
      </c>
      <c r="G3169">
        <v>0</v>
      </c>
      <c r="H3169" t="s">
        <v>20</v>
      </c>
      <c r="I3169">
        <v>1</v>
      </c>
      <c r="J3169">
        <v>3</v>
      </c>
      <c r="K3169" s="41" t="s">
        <v>1366</v>
      </c>
      <c r="L3169">
        <v>1</v>
      </c>
      <c r="M3169" t="s">
        <v>1800</v>
      </c>
      <c r="N3169" t="s">
        <v>19</v>
      </c>
      <c r="P3169">
        <v>2</v>
      </c>
      <c r="Q3169" s="5">
        <v>2</v>
      </c>
      <c r="R3169" s="5">
        <v>1</v>
      </c>
      <c r="S3169" s="5">
        <v>2</v>
      </c>
      <c r="U3169" s="9">
        <v>1</v>
      </c>
      <c r="V3169">
        <v>1</v>
      </c>
      <c r="W3169" t="s">
        <v>20</v>
      </c>
      <c r="Y3169" s="9" t="s">
        <v>1</v>
      </c>
      <c r="Z3169" s="9">
        <v>888</v>
      </c>
      <c r="AA3169" s="9">
        <v>2597</v>
      </c>
      <c r="AB3169" s="9">
        <v>253</v>
      </c>
      <c r="AC3169" s="9">
        <v>70</v>
      </c>
      <c r="AD3169" s="9" t="s">
        <v>20</v>
      </c>
      <c r="AE3169" s="9" t="s">
        <v>20</v>
      </c>
      <c r="AF3169" s="9" t="s">
        <v>20</v>
      </c>
      <c r="AG3169" s="9" t="s">
        <v>20</v>
      </c>
      <c r="AH3169" s="9" t="s">
        <v>20</v>
      </c>
      <c r="AI3169">
        <v>1</v>
      </c>
      <c r="AK3169">
        <v>1</v>
      </c>
      <c r="AL3169">
        <v>0</v>
      </c>
      <c r="AM3169">
        <v>1</v>
      </c>
      <c r="AN3169">
        <v>3</v>
      </c>
      <c r="AO3169">
        <v>2</v>
      </c>
      <c r="AQ3169">
        <v>1</v>
      </c>
      <c r="AR3169">
        <v>1</v>
      </c>
      <c r="AS3169">
        <v>2</v>
      </c>
      <c r="AT3169">
        <v>1</v>
      </c>
      <c r="AU3169">
        <v>0</v>
      </c>
      <c r="AV3169">
        <v>0</v>
      </c>
      <c r="AW3169" t="s">
        <v>1382</v>
      </c>
      <c r="AX3169" t="s">
        <v>1382</v>
      </c>
      <c r="BA3169" s="14" t="s">
        <v>2943</v>
      </c>
      <c r="BG3169" s="9"/>
      <c r="BI3169" t="s">
        <v>3146</v>
      </c>
    </row>
    <row r="3170" spans="1:61" x14ac:dyDescent="0.25">
      <c r="A3170" s="20" t="s">
        <v>820</v>
      </c>
      <c r="B3170" t="s">
        <v>839</v>
      </c>
      <c r="C3170" t="str">
        <f>VLOOKUP(Tabelle1[[#This Row],[bank_name]],list_all_banks!$B$1:$C$691,2,FALSE)</f>
        <v>GB00617987</v>
      </c>
      <c r="D3170" s="6" t="s">
        <v>840</v>
      </c>
      <c r="E3170" s="42" t="str">
        <f t="shared" si="50"/>
        <v>31.12.2016</v>
      </c>
      <c r="F3170">
        <v>2016</v>
      </c>
      <c r="G3170">
        <v>0</v>
      </c>
      <c r="H3170" t="s">
        <v>20</v>
      </c>
      <c r="I3170">
        <v>1</v>
      </c>
      <c r="J3170">
        <v>3</v>
      </c>
      <c r="K3170" s="41" t="s">
        <v>1366</v>
      </c>
      <c r="L3170">
        <v>1</v>
      </c>
      <c r="M3170" t="s">
        <v>1800</v>
      </c>
      <c r="N3170" t="s">
        <v>19</v>
      </c>
      <c r="P3170">
        <v>2</v>
      </c>
      <c r="Q3170" s="5">
        <v>2</v>
      </c>
      <c r="R3170" s="5">
        <v>1</v>
      </c>
      <c r="S3170" s="5">
        <v>2</v>
      </c>
      <c r="U3170" s="9">
        <v>1</v>
      </c>
      <c r="V3170">
        <v>1</v>
      </c>
      <c r="W3170" t="s">
        <v>20</v>
      </c>
      <c r="Y3170" s="9" t="s">
        <v>1651</v>
      </c>
      <c r="Z3170" s="9">
        <v>323</v>
      </c>
      <c r="AA3170" s="9">
        <v>1278</v>
      </c>
      <c r="AB3170" s="9">
        <v>-589</v>
      </c>
      <c r="AC3170" s="9" t="s">
        <v>20</v>
      </c>
      <c r="AD3170" s="9" t="s">
        <v>20</v>
      </c>
      <c r="AE3170" s="9" t="s">
        <v>20</v>
      </c>
      <c r="AF3170" s="9" t="s">
        <v>20</v>
      </c>
      <c r="AG3170" s="9" t="s">
        <v>20</v>
      </c>
      <c r="AH3170" s="9" t="s">
        <v>20</v>
      </c>
      <c r="AI3170">
        <v>1</v>
      </c>
      <c r="AK3170">
        <v>1</v>
      </c>
      <c r="AL3170">
        <v>0</v>
      </c>
      <c r="AM3170">
        <v>1</v>
      </c>
      <c r="AN3170">
        <v>3</v>
      </c>
      <c r="AO3170">
        <v>2</v>
      </c>
      <c r="AQ3170">
        <v>1</v>
      </c>
      <c r="AR3170">
        <v>1</v>
      </c>
      <c r="AS3170">
        <v>2</v>
      </c>
      <c r="AT3170">
        <v>1</v>
      </c>
      <c r="AU3170">
        <v>0</v>
      </c>
      <c r="AV3170">
        <v>0</v>
      </c>
      <c r="AW3170" t="s">
        <v>1382</v>
      </c>
      <c r="AX3170" t="s">
        <v>1382</v>
      </c>
      <c r="BA3170" s="14" t="s">
        <v>2943</v>
      </c>
      <c r="BG3170" s="9"/>
      <c r="BI3170" t="s">
        <v>3146</v>
      </c>
    </row>
    <row r="3171" spans="1:61" x14ac:dyDescent="0.25">
      <c r="A3171" s="20" t="s">
        <v>820</v>
      </c>
      <c r="B3171" t="s">
        <v>839</v>
      </c>
      <c r="C3171" t="str">
        <f>VLOOKUP(Tabelle1[[#This Row],[bank_name]],list_all_banks!$B$1:$C$691,2,FALSE)</f>
        <v>GB00617987</v>
      </c>
      <c r="D3171" s="6" t="s">
        <v>840</v>
      </c>
      <c r="E3171" s="42" t="str">
        <f t="shared" si="50"/>
        <v>31.12.2016</v>
      </c>
      <c r="F3171">
        <v>2016</v>
      </c>
      <c r="G3171">
        <v>0</v>
      </c>
      <c r="H3171" t="s">
        <v>20</v>
      </c>
      <c r="I3171">
        <v>1</v>
      </c>
      <c r="J3171">
        <v>3</v>
      </c>
      <c r="K3171" s="41" t="s">
        <v>1366</v>
      </c>
      <c r="L3171">
        <v>1</v>
      </c>
      <c r="M3171" t="s">
        <v>1800</v>
      </c>
      <c r="N3171" t="s">
        <v>19</v>
      </c>
      <c r="P3171">
        <v>2</v>
      </c>
      <c r="Q3171" s="5">
        <v>2</v>
      </c>
      <c r="R3171" s="5">
        <v>1</v>
      </c>
      <c r="S3171" s="5">
        <v>2</v>
      </c>
      <c r="U3171" s="9">
        <v>1</v>
      </c>
      <c r="V3171">
        <v>1</v>
      </c>
      <c r="W3171" t="s">
        <v>20</v>
      </c>
      <c r="Y3171" s="9" t="s">
        <v>1694</v>
      </c>
      <c r="Z3171" s="9">
        <v>485</v>
      </c>
      <c r="AA3171" s="9">
        <v>4186</v>
      </c>
      <c r="AB3171" s="9">
        <v>-99</v>
      </c>
      <c r="AC3171" s="9">
        <v>-7</v>
      </c>
      <c r="AD3171" s="9" t="s">
        <v>20</v>
      </c>
      <c r="AE3171" s="9" t="s">
        <v>20</v>
      </c>
      <c r="AF3171" s="9" t="s">
        <v>20</v>
      </c>
      <c r="AG3171" s="9" t="s">
        <v>20</v>
      </c>
      <c r="AH3171" s="9" t="s">
        <v>20</v>
      </c>
      <c r="AI3171">
        <v>1</v>
      </c>
      <c r="AK3171">
        <v>1</v>
      </c>
      <c r="AL3171">
        <v>0</v>
      </c>
      <c r="AM3171">
        <v>1</v>
      </c>
      <c r="AN3171">
        <v>3</v>
      </c>
      <c r="AO3171">
        <v>2</v>
      </c>
      <c r="AQ3171">
        <v>1</v>
      </c>
      <c r="AR3171">
        <v>1</v>
      </c>
      <c r="AS3171">
        <v>2</v>
      </c>
      <c r="AT3171">
        <v>1</v>
      </c>
      <c r="AU3171">
        <v>0</v>
      </c>
      <c r="AV3171">
        <v>0</v>
      </c>
      <c r="AW3171" t="s">
        <v>1382</v>
      </c>
      <c r="AX3171" t="s">
        <v>1382</v>
      </c>
      <c r="BA3171" s="14" t="s">
        <v>2943</v>
      </c>
      <c r="BG3171" s="9"/>
      <c r="BI3171" t="s">
        <v>3146</v>
      </c>
    </row>
    <row r="3172" spans="1:61" x14ac:dyDescent="0.25">
      <c r="A3172" s="20" t="s">
        <v>820</v>
      </c>
      <c r="B3172" t="s">
        <v>839</v>
      </c>
      <c r="C3172" t="str">
        <f>VLOOKUP(Tabelle1[[#This Row],[bank_name]],list_all_banks!$B$1:$C$691,2,FALSE)</f>
        <v>GB00617987</v>
      </c>
      <c r="D3172" s="6" t="s">
        <v>840</v>
      </c>
      <c r="E3172" s="42" t="str">
        <f t="shared" si="50"/>
        <v>31.12.2016</v>
      </c>
      <c r="F3172">
        <v>2016</v>
      </c>
      <c r="G3172">
        <v>0</v>
      </c>
      <c r="H3172" t="s">
        <v>20</v>
      </c>
      <c r="I3172">
        <v>1</v>
      </c>
      <c r="J3172">
        <v>3</v>
      </c>
      <c r="K3172" s="41" t="s">
        <v>1366</v>
      </c>
      <c r="L3172">
        <v>1</v>
      </c>
      <c r="M3172" t="s">
        <v>1800</v>
      </c>
      <c r="N3172" t="s">
        <v>19</v>
      </c>
      <c r="P3172">
        <v>2</v>
      </c>
      <c r="Q3172" s="5">
        <v>2</v>
      </c>
      <c r="R3172" s="5">
        <v>1</v>
      </c>
      <c r="S3172" s="5">
        <v>2</v>
      </c>
      <c r="U3172" s="9">
        <v>1</v>
      </c>
      <c r="V3172">
        <v>1</v>
      </c>
      <c r="W3172" t="s">
        <v>20</v>
      </c>
      <c r="Y3172" s="9" t="s">
        <v>1630</v>
      </c>
      <c r="Z3172" s="9">
        <v>35</v>
      </c>
      <c r="AA3172" s="9">
        <v>346</v>
      </c>
      <c r="AB3172" s="9">
        <v>-15</v>
      </c>
      <c r="AC3172" s="9">
        <v>2</v>
      </c>
      <c r="AD3172" s="9" t="s">
        <v>20</v>
      </c>
      <c r="AE3172" s="9" t="s">
        <v>20</v>
      </c>
      <c r="AF3172" s="9" t="s">
        <v>20</v>
      </c>
      <c r="AG3172" s="9" t="s">
        <v>20</v>
      </c>
      <c r="AH3172" s="9" t="s">
        <v>20</v>
      </c>
      <c r="AI3172">
        <v>1</v>
      </c>
      <c r="AK3172">
        <v>1</v>
      </c>
      <c r="AL3172">
        <v>0</v>
      </c>
      <c r="AM3172">
        <v>1</v>
      </c>
      <c r="AN3172">
        <v>3</v>
      </c>
      <c r="AO3172">
        <v>2</v>
      </c>
      <c r="AQ3172">
        <v>1</v>
      </c>
      <c r="AR3172">
        <v>1</v>
      </c>
      <c r="AS3172">
        <v>2</v>
      </c>
      <c r="AT3172">
        <v>1</v>
      </c>
      <c r="AU3172">
        <v>0</v>
      </c>
      <c r="AV3172">
        <v>0</v>
      </c>
      <c r="AW3172" t="s">
        <v>1382</v>
      </c>
      <c r="AX3172" t="s">
        <v>1382</v>
      </c>
      <c r="BA3172" s="14" t="s">
        <v>2943</v>
      </c>
      <c r="BC3172" s="9"/>
      <c r="BD3172" s="9"/>
      <c r="BE3172" s="9"/>
      <c r="BF3172" s="9"/>
      <c r="BG3172" s="9"/>
      <c r="BI3172" t="s">
        <v>3146</v>
      </c>
    </row>
    <row r="3173" spans="1:61" x14ac:dyDescent="0.25">
      <c r="A3173" s="20" t="s">
        <v>820</v>
      </c>
      <c r="B3173" t="s">
        <v>839</v>
      </c>
      <c r="C3173" t="str">
        <f>VLOOKUP(Tabelle1[[#This Row],[bank_name]],list_all_banks!$B$1:$C$691,2,FALSE)</f>
        <v>GB00617987</v>
      </c>
      <c r="D3173" s="6" t="s">
        <v>840</v>
      </c>
      <c r="E3173" s="42" t="str">
        <f t="shared" si="50"/>
        <v>31.12.2016</v>
      </c>
      <c r="F3173">
        <v>2016</v>
      </c>
      <c r="G3173">
        <v>0</v>
      </c>
      <c r="H3173" t="s">
        <v>20</v>
      </c>
      <c r="I3173">
        <v>1</v>
      </c>
      <c r="J3173">
        <v>3</v>
      </c>
      <c r="K3173" s="41" t="s">
        <v>1366</v>
      </c>
      <c r="L3173">
        <v>1</v>
      </c>
      <c r="M3173" t="s">
        <v>1800</v>
      </c>
      <c r="N3173" t="s">
        <v>19</v>
      </c>
      <c r="P3173">
        <v>2</v>
      </c>
      <c r="Q3173" s="5">
        <v>2</v>
      </c>
      <c r="R3173" s="5">
        <v>1</v>
      </c>
      <c r="S3173" s="5">
        <v>2</v>
      </c>
      <c r="U3173" s="9">
        <v>1</v>
      </c>
      <c r="V3173">
        <v>1</v>
      </c>
      <c r="W3173" t="s">
        <v>20</v>
      </c>
      <c r="Y3173" s="9" t="s">
        <v>1718</v>
      </c>
      <c r="Z3173" s="9">
        <v>6</v>
      </c>
      <c r="AA3173" s="9">
        <v>18</v>
      </c>
      <c r="AB3173" s="9" t="s">
        <v>20</v>
      </c>
      <c r="AC3173" s="9" t="s">
        <v>20</v>
      </c>
      <c r="AD3173" s="9" t="s">
        <v>20</v>
      </c>
      <c r="AE3173" s="9" t="s">
        <v>20</v>
      </c>
      <c r="AF3173" s="9" t="s">
        <v>20</v>
      </c>
      <c r="AG3173" s="9" t="s">
        <v>20</v>
      </c>
      <c r="AH3173" s="9" t="s">
        <v>20</v>
      </c>
      <c r="AI3173">
        <v>1</v>
      </c>
      <c r="AK3173">
        <v>1</v>
      </c>
      <c r="AL3173">
        <v>0</v>
      </c>
      <c r="AM3173">
        <v>1</v>
      </c>
      <c r="AN3173">
        <v>3</v>
      </c>
      <c r="AO3173">
        <v>2</v>
      </c>
      <c r="AQ3173">
        <v>1</v>
      </c>
      <c r="AR3173">
        <v>1</v>
      </c>
      <c r="AS3173">
        <v>2</v>
      </c>
      <c r="AT3173">
        <v>1</v>
      </c>
      <c r="AU3173">
        <v>0</v>
      </c>
      <c r="AV3173">
        <v>0</v>
      </c>
      <c r="AW3173" t="s">
        <v>1382</v>
      </c>
      <c r="AX3173" t="s">
        <v>1382</v>
      </c>
      <c r="BA3173" s="14" t="s">
        <v>2943</v>
      </c>
      <c r="BG3173" s="9"/>
      <c r="BI3173" t="s">
        <v>3146</v>
      </c>
    </row>
    <row r="3174" spans="1:61" x14ac:dyDescent="0.25">
      <c r="A3174" s="20" t="s">
        <v>820</v>
      </c>
      <c r="B3174" t="s">
        <v>839</v>
      </c>
      <c r="C3174" t="str">
        <f>VLOOKUP(Tabelle1[[#This Row],[bank_name]],list_all_banks!$B$1:$C$691,2,FALSE)</f>
        <v>GB00617987</v>
      </c>
      <c r="D3174" s="6" t="s">
        <v>840</v>
      </c>
      <c r="E3174" s="42" t="str">
        <f t="shared" si="50"/>
        <v>31.12.2016</v>
      </c>
      <c r="F3174">
        <v>2016</v>
      </c>
      <c r="G3174">
        <v>0</v>
      </c>
      <c r="H3174" t="s">
        <v>20</v>
      </c>
      <c r="I3174">
        <v>1</v>
      </c>
      <c r="J3174">
        <v>3</v>
      </c>
      <c r="K3174" s="41" t="s">
        <v>1366</v>
      </c>
      <c r="L3174">
        <v>1</v>
      </c>
      <c r="M3174" t="s">
        <v>1800</v>
      </c>
      <c r="N3174" t="s">
        <v>19</v>
      </c>
      <c r="P3174">
        <v>2</v>
      </c>
      <c r="Q3174" s="5">
        <v>2</v>
      </c>
      <c r="R3174" s="5">
        <v>1</v>
      </c>
      <c r="S3174" s="5">
        <v>2</v>
      </c>
      <c r="U3174" s="9">
        <v>1</v>
      </c>
      <c r="V3174">
        <v>1</v>
      </c>
      <c r="W3174" t="s">
        <v>20</v>
      </c>
      <c r="Y3174" s="9" t="s">
        <v>293</v>
      </c>
      <c r="Z3174" s="9">
        <v>40</v>
      </c>
      <c r="AA3174" s="9">
        <v>98</v>
      </c>
      <c r="AB3174" s="9">
        <v>17</v>
      </c>
      <c r="AC3174" s="9">
        <v>3</v>
      </c>
      <c r="AD3174" s="9" t="s">
        <v>20</v>
      </c>
      <c r="AE3174" s="9" t="s">
        <v>20</v>
      </c>
      <c r="AF3174" s="9" t="s">
        <v>20</v>
      </c>
      <c r="AG3174" s="9" t="s">
        <v>20</v>
      </c>
      <c r="AH3174" s="9" t="s">
        <v>20</v>
      </c>
      <c r="AI3174">
        <v>1</v>
      </c>
      <c r="AK3174">
        <v>1</v>
      </c>
      <c r="AL3174">
        <v>0</v>
      </c>
      <c r="AM3174">
        <v>1</v>
      </c>
      <c r="AN3174">
        <v>3</v>
      </c>
      <c r="AO3174">
        <v>2</v>
      </c>
      <c r="AQ3174">
        <v>1</v>
      </c>
      <c r="AR3174">
        <v>1</v>
      </c>
      <c r="AS3174">
        <v>2</v>
      </c>
      <c r="AT3174">
        <v>1</v>
      </c>
      <c r="AU3174">
        <v>0</v>
      </c>
      <c r="AV3174">
        <v>0</v>
      </c>
      <c r="AW3174" t="s">
        <v>1382</v>
      </c>
      <c r="AX3174" t="s">
        <v>1382</v>
      </c>
      <c r="BA3174" s="14" t="s">
        <v>2943</v>
      </c>
      <c r="BG3174" s="9"/>
      <c r="BI3174" t="s">
        <v>3146</v>
      </c>
    </row>
    <row r="3175" spans="1:61" x14ac:dyDescent="0.25">
      <c r="A3175" s="20" t="s">
        <v>820</v>
      </c>
      <c r="B3175" t="s">
        <v>839</v>
      </c>
      <c r="C3175" t="str">
        <f>VLOOKUP(Tabelle1[[#This Row],[bank_name]],list_all_banks!$B$1:$C$691,2,FALSE)</f>
        <v>GB00617987</v>
      </c>
      <c r="D3175" s="6" t="s">
        <v>840</v>
      </c>
      <c r="E3175" s="42" t="str">
        <f t="shared" si="50"/>
        <v>31.12.2016</v>
      </c>
      <c r="F3175">
        <v>2016</v>
      </c>
      <c r="G3175">
        <v>0</v>
      </c>
      <c r="H3175" t="s">
        <v>20</v>
      </c>
      <c r="I3175">
        <v>1</v>
      </c>
      <c r="J3175">
        <v>3</v>
      </c>
      <c r="K3175" s="41" t="s">
        <v>1366</v>
      </c>
      <c r="L3175">
        <v>1</v>
      </c>
      <c r="M3175" t="s">
        <v>1800</v>
      </c>
      <c r="N3175" t="s">
        <v>19</v>
      </c>
      <c r="P3175">
        <v>2</v>
      </c>
      <c r="Q3175" s="5">
        <v>2</v>
      </c>
      <c r="R3175" s="5">
        <v>1</v>
      </c>
      <c r="S3175" s="5">
        <v>2</v>
      </c>
      <c r="U3175" s="9">
        <v>1</v>
      </c>
      <c r="V3175">
        <v>1</v>
      </c>
      <c r="W3175" t="s">
        <v>20</v>
      </c>
      <c r="Y3175" s="9" t="s">
        <v>965</v>
      </c>
      <c r="Z3175" s="9">
        <v>65</v>
      </c>
      <c r="AA3175" s="9">
        <v>377</v>
      </c>
      <c r="AB3175" s="9">
        <v>19</v>
      </c>
      <c r="AC3175" s="9">
        <v>4</v>
      </c>
      <c r="AD3175" s="9" t="s">
        <v>20</v>
      </c>
      <c r="AE3175" s="9" t="s">
        <v>20</v>
      </c>
      <c r="AF3175" s="9" t="s">
        <v>20</v>
      </c>
      <c r="AG3175" s="9" t="s">
        <v>20</v>
      </c>
      <c r="AH3175" s="9" t="s">
        <v>20</v>
      </c>
      <c r="AI3175">
        <v>1</v>
      </c>
      <c r="AK3175">
        <v>1</v>
      </c>
      <c r="AL3175">
        <v>0</v>
      </c>
      <c r="AM3175">
        <v>1</v>
      </c>
      <c r="AN3175">
        <v>3</v>
      </c>
      <c r="AO3175">
        <v>2</v>
      </c>
      <c r="AQ3175">
        <v>1</v>
      </c>
      <c r="AR3175">
        <v>1</v>
      </c>
      <c r="AS3175">
        <v>2</v>
      </c>
      <c r="AT3175">
        <v>1</v>
      </c>
      <c r="AU3175">
        <v>0</v>
      </c>
      <c r="AV3175">
        <v>0</v>
      </c>
      <c r="AW3175" t="s">
        <v>1382</v>
      </c>
      <c r="AX3175" t="s">
        <v>1382</v>
      </c>
      <c r="BA3175" s="14" t="s">
        <v>2943</v>
      </c>
      <c r="BC3175" s="9"/>
      <c r="BD3175" s="9"/>
      <c r="BE3175" s="9"/>
      <c r="BF3175" s="9"/>
      <c r="BG3175" s="9"/>
      <c r="BI3175" t="s">
        <v>3146</v>
      </c>
    </row>
    <row r="3176" spans="1:61" x14ac:dyDescent="0.25">
      <c r="A3176" s="20" t="s">
        <v>820</v>
      </c>
      <c r="B3176" t="s">
        <v>839</v>
      </c>
      <c r="C3176" t="str">
        <f>VLOOKUP(Tabelle1[[#This Row],[bank_name]],list_all_banks!$B$1:$C$691,2,FALSE)</f>
        <v>GB00617987</v>
      </c>
      <c r="D3176" s="6" t="s">
        <v>840</v>
      </c>
      <c r="E3176" s="42" t="str">
        <f t="shared" si="50"/>
        <v>31.12.2016</v>
      </c>
      <c r="F3176">
        <v>2016</v>
      </c>
      <c r="G3176">
        <v>0</v>
      </c>
      <c r="H3176" t="s">
        <v>20</v>
      </c>
      <c r="I3176">
        <v>1</v>
      </c>
      <c r="J3176">
        <v>3</v>
      </c>
      <c r="K3176" s="41" t="s">
        <v>1366</v>
      </c>
      <c r="L3176">
        <v>1</v>
      </c>
      <c r="M3176" t="s">
        <v>1800</v>
      </c>
      <c r="N3176" t="s">
        <v>19</v>
      </c>
      <c r="P3176">
        <v>2</v>
      </c>
      <c r="Q3176" s="5">
        <v>2</v>
      </c>
      <c r="R3176" s="5">
        <v>1</v>
      </c>
      <c r="S3176" s="5">
        <v>2</v>
      </c>
      <c r="U3176" s="9">
        <v>1</v>
      </c>
      <c r="V3176">
        <v>1</v>
      </c>
      <c r="W3176" t="s">
        <v>20</v>
      </c>
      <c r="Y3176" s="9" t="s">
        <v>1706</v>
      </c>
      <c r="Z3176" s="9">
        <v>245</v>
      </c>
      <c r="AA3176" s="9">
        <v>163</v>
      </c>
      <c r="AB3176" s="9">
        <v>202</v>
      </c>
      <c r="AC3176" s="9">
        <v>5</v>
      </c>
      <c r="AD3176" s="9" t="s">
        <v>20</v>
      </c>
      <c r="AE3176" s="9" t="s">
        <v>20</v>
      </c>
      <c r="AF3176" s="9" t="s">
        <v>20</v>
      </c>
      <c r="AG3176" s="9" t="s">
        <v>20</v>
      </c>
      <c r="AH3176" s="9" t="s">
        <v>20</v>
      </c>
      <c r="AI3176">
        <v>1</v>
      </c>
      <c r="AK3176">
        <v>1</v>
      </c>
      <c r="AL3176">
        <v>0</v>
      </c>
      <c r="AM3176">
        <v>1</v>
      </c>
      <c r="AN3176">
        <v>3</v>
      </c>
      <c r="AO3176">
        <v>2</v>
      </c>
      <c r="AQ3176">
        <v>1</v>
      </c>
      <c r="AR3176">
        <v>1</v>
      </c>
      <c r="AS3176">
        <v>2</v>
      </c>
      <c r="AT3176">
        <v>1</v>
      </c>
      <c r="AU3176">
        <v>0</v>
      </c>
      <c r="AV3176">
        <v>0</v>
      </c>
      <c r="AW3176" t="s">
        <v>1382</v>
      </c>
      <c r="AX3176" t="s">
        <v>1382</v>
      </c>
      <c r="BA3176" s="14" t="s">
        <v>2943</v>
      </c>
      <c r="BG3176" s="9"/>
      <c r="BI3176" t="s">
        <v>3146</v>
      </c>
    </row>
    <row r="3177" spans="1:61" x14ac:dyDescent="0.25">
      <c r="A3177" s="20" t="s">
        <v>820</v>
      </c>
      <c r="B3177" t="s">
        <v>839</v>
      </c>
      <c r="C3177" t="str">
        <f>VLOOKUP(Tabelle1[[#This Row],[bank_name]],list_all_banks!$B$1:$C$691,2,FALSE)</f>
        <v>GB00617987</v>
      </c>
      <c r="D3177" s="6" t="s">
        <v>840</v>
      </c>
      <c r="E3177" s="42" t="str">
        <f t="shared" si="50"/>
        <v>31.12.2016</v>
      </c>
      <c r="F3177">
        <v>2016</v>
      </c>
      <c r="G3177">
        <v>0</v>
      </c>
      <c r="H3177" t="s">
        <v>20</v>
      </c>
      <c r="I3177">
        <v>1</v>
      </c>
      <c r="J3177">
        <v>3</v>
      </c>
      <c r="K3177" s="41" t="s">
        <v>1366</v>
      </c>
      <c r="L3177">
        <v>1</v>
      </c>
      <c r="M3177" t="s">
        <v>1800</v>
      </c>
      <c r="N3177" t="s">
        <v>19</v>
      </c>
      <c r="P3177">
        <v>2</v>
      </c>
      <c r="Q3177" s="5">
        <v>2</v>
      </c>
      <c r="R3177" s="5">
        <v>1</v>
      </c>
      <c r="S3177" s="5">
        <v>2</v>
      </c>
      <c r="U3177" s="9">
        <v>1</v>
      </c>
      <c r="V3177">
        <v>1</v>
      </c>
      <c r="W3177" t="s">
        <v>20</v>
      </c>
      <c r="Y3177" s="9" t="s">
        <v>1001</v>
      </c>
      <c r="Z3177" s="9">
        <v>113</v>
      </c>
      <c r="AA3177" s="9">
        <v>348</v>
      </c>
      <c r="AB3177" s="9">
        <v>28</v>
      </c>
      <c r="AC3177" s="9">
        <v>3</v>
      </c>
      <c r="AD3177" s="9" t="s">
        <v>20</v>
      </c>
      <c r="AE3177" s="9" t="s">
        <v>20</v>
      </c>
      <c r="AF3177" s="9" t="s">
        <v>20</v>
      </c>
      <c r="AG3177" s="9" t="s">
        <v>20</v>
      </c>
      <c r="AH3177" s="9" t="s">
        <v>20</v>
      </c>
      <c r="AI3177">
        <v>1</v>
      </c>
      <c r="AK3177">
        <v>1</v>
      </c>
      <c r="AL3177">
        <v>0</v>
      </c>
      <c r="AM3177">
        <v>1</v>
      </c>
      <c r="AN3177">
        <v>3</v>
      </c>
      <c r="AO3177">
        <v>2</v>
      </c>
      <c r="AQ3177">
        <v>1</v>
      </c>
      <c r="AR3177">
        <v>1</v>
      </c>
      <c r="AS3177">
        <v>2</v>
      </c>
      <c r="AT3177">
        <v>1</v>
      </c>
      <c r="AU3177">
        <v>0</v>
      </c>
      <c r="AV3177">
        <v>0</v>
      </c>
      <c r="AW3177" t="s">
        <v>1382</v>
      </c>
      <c r="AX3177" t="s">
        <v>1382</v>
      </c>
      <c r="BA3177" s="14" t="s">
        <v>2943</v>
      </c>
      <c r="BG3177" s="9"/>
      <c r="BI3177" t="s">
        <v>3146</v>
      </c>
    </row>
    <row r="3178" spans="1:61" x14ac:dyDescent="0.25">
      <c r="A3178" s="20" t="s">
        <v>820</v>
      </c>
      <c r="B3178" t="s">
        <v>839</v>
      </c>
      <c r="C3178" t="str">
        <f>VLOOKUP(Tabelle1[[#This Row],[bank_name]],list_all_banks!$B$1:$C$691,2,FALSE)</f>
        <v>GB00617987</v>
      </c>
      <c r="D3178" s="6" t="s">
        <v>840</v>
      </c>
      <c r="E3178" s="42" t="str">
        <f t="shared" si="50"/>
        <v>31.12.2016</v>
      </c>
      <c r="F3178">
        <v>2016</v>
      </c>
      <c r="G3178">
        <v>0</v>
      </c>
      <c r="H3178" t="s">
        <v>20</v>
      </c>
      <c r="I3178">
        <v>1</v>
      </c>
      <c r="J3178">
        <v>3</v>
      </c>
      <c r="K3178" s="41" t="s">
        <v>1366</v>
      </c>
      <c r="L3178">
        <v>1</v>
      </c>
      <c r="M3178" t="s">
        <v>1800</v>
      </c>
      <c r="N3178" t="s">
        <v>19</v>
      </c>
      <c r="P3178">
        <v>2</v>
      </c>
      <c r="Q3178" s="5">
        <v>2</v>
      </c>
      <c r="R3178" s="5">
        <v>1</v>
      </c>
      <c r="S3178" s="5">
        <v>2</v>
      </c>
      <c r="U3178" s="9">
        <v>1</v>
      </c>
      <c r="V3178">
        <v>1</v>
      </c>
      <c r="W3178" t="s">
        <v>20</v>
      </c>
      <c r="Y3178" s="9" t="s">
        <v>1655</v>
      </c>
      <c r="Z3178" s="9">
        <v>19</v>
      </c>
      <c r="AA3178" s="9">
        <v>48</v>
      </c>
      <c r="AB3178" s="9">
        <v>11</v>
      </c>
      <c r="AC3178" s="9">
        <v>2</v>
      </c>
      <c r="AD3178" s="9" t="s">
        <v>20</v>
      </c>
      <c r="AE3178" s="9" t="s">
        <v>20</v>
      </c>
      <c r="AF3178" s="9" t="s">
        <v>20</v>
      </c>
      <c r="AG3178" s="9" t="s">
        <v>20</v>
      </c>
      <c r="AH3178" s="9" t="s">
        <v>20</v>
      </c>
      <c r="AI3178">
        <v>1</v>
      </c>
      <c r="AK3178">
        <v>1</v>
      </c>
      <c r="AL3178">
        <v>0</v>
      </c>
      <c r="AM3178">
        <v>1</v>
      </c>
      <c r="AN3178">
        <v>3</v>
      </c>
      <c r="AO3178">
        <v>2</v>
      </c>
      <c r="AQ3178">
        <v>1</v>
      </c>
      <c r="AR3178">
        <v>1</v>
      </c>
      <c r="AS3178">
        <v>2</v>
      </c>
      <c r="AT3178">
        <v>1</v>
      </c>
      <c r="AU3178">
        <v>0</v>
      </c>
      <c r="AV3178">
        <v>0</v>
      </c>
      <c r="AW3178" t="s">
        <v>1382</v>
      </c>
      <c r="AX3178" t="s">
        <v>1382</v>
      </c>
      <c r="BA3178" s="14" t="s">
        <v>2943</v>
      </c>
      <c r="BG3178" s="9"/>
      <c r="BI3178" t="s">
        <v>3146</v>
      </c>
    </row>
    <row r="3179" spans="1:61" x14ac:dyDescent="0.25">
      <c r="A3179" s="20" t="s">
        <v>820</v>
      </c>
      <c r="B3179" t="s">
        <v>839</v>
      </c>
      <c r="C3179" t="str">
        <f>VLOOKUP(Tabelle1[[#This Row],[bank_name]],list_all_banks!$B$1:$C$691,2,FALSE)</f>
        <v>GB00617987</v>
      </c>
      <c r="D3179" s="6" t="s">
        <v>840</v>
      </c>
      <c r="E3179" s="42" t="str">
        <f t="shared" si="50"/>
        <v>31.12.2016</v>
      </c>
      <c r="F3179">
        <v>2016</v>
      </c>
      <c r="G3179">
        <v>0</v>
      </c>
      <c r="H3179" t="s">
        <v>20</v>
      </c>
      <c r="I3179">
        <v>1</v>
      </c>
      <c r="J3179">
        <v>3</v>
      </c>
      <c r="K3179" s="41" t="s">
        <v>1366</v>
      </c>
      <c r="L3179">
        <v>1</v>
      </c>
      <c r="M3179" t="s">
        <v>1800</v>
      </c>
      <c r="N3179" t="s">
        <v>19</v>
      </c>
      <c r="P3179">
        <v>2</v>
      </c>
      <c r="Q3179" s="5">
        <v>2</v>
      </c>
      <c r="R3179" s="5">
        <v>1</v>
      </c>
      <c r="S3179" s="5">
        <v>2</v>
      </c>
      <c r="U3179" s="9">
        <v>1</v>
      </c>
      <c r="V3179">
        <v>1</v>
      </c>
      <c r="W3179" t="s">
        <v>20</v>
      </c>
      <c r="Y3179" s="9" t="s">
        <v>1982</v>
      </c>
      <c r="Z3179" s="9">
        <v>43</v>
      </c>
      <c r="AA3179" s="9">
        <v>88</v>
      </c>
      <c r="AB3179" s="9">
        <v>24</v>
      </c>
      <c r="AC3179" s="9">
        <v>7</v>
      </c>
      <c r="AD3179" s="9" t="s">
        <v>20</v>
      </c>
      <c r="AE3179" s="9" t="s">
        <v>20</v>
      </c>
      <c r="AF3179" s="9" t="s">
        <v>20</v>
      </c>
      <c r="AG3179" s="9" t="s">
        <v>20</v>
      </c>
      <c r="AH3179" s="9" t="s">
        <v>20</v>
      </c>
      <c r="AI3179">
        <v>1</v>
      </c>
      <c r="AK3179">
        <v>1</v>
      </c>
      <c r="AL3179">
        <v>0</v>
      </c>
      <c r="AM3179">
        <v>1</v>
      </c>
      <c r="AN3179">
        <v>3</v>
      </c>
      <c r="AO3179">
        <v>2</v>
      </c>
      <c r="AQ3179">
        <v>1</v>
      </c>
      <c r="AR3179">
        <v>1</v>
      </c>
      <c r="AS3179">
        <v>2</v>
      </c>
      <c r="AT3179">
        <v>1</v>
      </c>
      <c r="AU3179">
        <v>0</v>
      </c>
      <c r="AV3179">
        <v>0</v>
      </c>
      <c r="AW3179" t="s">
        <v>1382</v>
      </c>
      <c r="AX3179" t="s">
        <v>1382</v>
      </c>
      <c r="BA3179" s="14" t="s">
        <v>2943</v>
      </c>
      <c r="BG3179" s="9"/>
      <c r="BI3179" t="s">
        <v>3146</v>
      </c>
    </row>
    <row r="3180" spans="1:61" x14ac:dyDescent="0.25">
      <c r="A3180" s="20" t="s">
        <v>820</v>
      </c>
      <c r="B3180" t="s">
        <v>839</v>
      </c>
      <c r="C3180" t="str">
        <f>VLOOKUP(Tabelle1[[#This Row],[bank_name]],list_all_banks!$B$1:$C$691,2,FALSE)</f>
        <v>GB00617987</v>
      </c>
      <c r="D3180" s="6" t="s">
        <v>840</v>
      </c>
      <c r="E3180" s="42" t="str">
        <f t="shared" si="50"/>
        <v>31.12.2016</v>
      </c>
      <c r="F3180">
        <v>2016</v>
      </c>
      <c r="G3180">
        <v>0</v>
      </c>
      <c r="H3180" t="s">
        <v>20</v>
      </c>
      <c r="I3180">
        <v>1</v>
      </c>
      <c r="J3180">
        <v>3</v>
      </c>
      <c r="K3180" s="41" t="s">
        <v>1366</v>
      </c>
      <c r="L3180">
        <v>1</v>
      </c>
      <c r="M3180" t="s">
        <v>1800</v>
      </c>
      <c r="N3180" t="s">
        <v>19</v>
      </c>
      <c r="P3180">
        <v>2</v>
      </c>
      <c r="Q3180" s="5">
        <v>2</v>
      </c>
      <c r="R3180" s="5">
        <v>1</v>
      </c>
      <c r="S3180" s="5">
        <v>2</v>
      </c>
      <c r="U3180" s="9">
        <v>1</v>
      </c>
      <c r="V3180">
        <v>1</v>
      </c>
      <c r="W3180" t="s">
        <v>20</v>
      </c>
      <c r="Y3180" s="9" t="s">
        <v>1020</v>
      </c>
      <c r="Z3180" s="9">
        <v>78</v>
      </c>
      <c r="AA3180" s="9">
        <v>126</v>
      </c>
      <c r="AB3180" s="9">
        <v>34</v>
      </c>
      <c r="AC3180" s="9">
        <v>14</v>
      </c>
      <c r="AD3180" s="9" t="s">
        <v>20</v>
      </c>
      <c r="AE3180" s="9" t="s">
        <v>20</v>
      </c>
      <c r="AF3180" s="9" t="s">
        <v>20</v>
      </c>
      <c r="AG3180" s="9" t="s">
        <v>20</v>
      </c>
      <c r="AH3180" s="9" t="s">
        <v>20</v>
      </c>
      <c r="AI3180">
        <v>1</v>
      </c>
      <c r="AK3180">
        <v>1</v>
      </c>
      <c r="AL3180">
        <v>0</v>
      </c>
      <c r="AM3180">
        <v>1</v>
      </c>
      <c r="AN3180">
        <v>3</v>
      </c>
      <c r="AO3180">
        <v>2</v>
      </c>
      <c r="AQ3180">
        <v>1</v>
      </c>
      <c r="AR3180">
        <v>1</v>
      </c>
      <c r="AS3180">
        <v>2</v>
      </c>
      <c r="AT3180">
        <v>1</v>
      </c>
      <c r="AU3180">
        <v>0</v>
      </c>
      <c r="AV3180">
        <v>0</v>
      </c>
      <c r="AW3180" t="s">
        <v>1382</v>
      </c>
      <c r="AX3180" t="s">
        <v>1382</v>
      </c>
      <c r="BA3180" s="14" t="s">
        <v>2943</v>
      </c>
      <c r="BG3180" s="9"/>
      <c r="BI3180" t="s">
        <v>3146</v>
      </c>
    </row>
    <row r="3181" spans="1:61" x14ac:dyDescent="0.25">
      <c r="A3181" s="97" t="s">
        <v>820</v>
      </c>
      <c r="B3181" s="9" t="s">
        <v>839</v>
      </c>
      <c r="C3181" s="9" t="str">
        <f>VLOOKUP(Tabelle1[[#This Row],[bank_name]],list_all_banks!$B$1:$C$691,2,FALSE)</f>
        <v>GB00617987</v>
      </c>
      <c r="D3181" s="6" t="s">
        <v>840</v>
      </c>
      <c r="E3181" s="42" t="str">
        <f t="shared" si="50"/>
        <v>31.12.2016</v>
      </c>
      <c r="F3181" s="9">
        <v>2016</v>
      </c>
      <c r="G3181" s="9">
        <v>0</v>
      </c>
      <c r="H3181" s="9" t="s">
        <v>20</v>
      </c>
      <c r="I3181" s="9">
        <v>1</v>
      </c>
      <c r="J3181" s="9">
        <v>3</v>
      </c>
      <c r="K3181" s="73" t="s">
        <v>1366</v>
      </c>
      <c r="L3181" s="9">
        <v>1</v>
      </c>
      <c r="M3181" s="9" t="s">
        <v>1800</v>
      </c>
      <c r="N3181" s="9" t="s">
        <v>19</v>
      </c>
      <c r="P3181" s="9">
        <v>2</v>
      </c>
      <c r="Q3181" s="53">
        <v>2</v>
      </c>
      <c r="R3181" s="53">
        <v>1</v>
      </c>
      <c r="S3181" s="53">
        <v>2</v>
      </c>
      <c r="U3181" s="9">
        <v>1</v>
      </c>
      <c r="V3181" s="9">
        <v>1</v>
      </c>
      <c r="W3181" s="9" t="s">
        <v>20</v>
      </c>
      <c r="Y3181" s="9" t="s">
        <v>1681</v>
      </c>
      <c r="Z3181" s="9">
        <v>186</v>
      </c>
      <c r="AA3181" s="9">
        <v>838</v>
      </c>
      <c r="AB3181" s="9">
        <v>82</v>
      </c>
      <c r="AC3181" s="9">
        <v>11</v>
      </c>
      <c r="AD3181" s="9" t="s">
        <v>20</v>
      </c>
      <c r="AE3181" s="9" t="s">
        <v>20</v>
      </c>
      <c r="AF3181" s="9" t="s">
        <v>20</v>
      </c>
      <c r="AG3181" s="9" t="s">
        <v>20</v>
      </c>
      <c r="AH3181" s="9" t="s">
        <v>20</v>
      </c>
      <c r="AI3181" s="9">
        <v>1</v>
      </c>
      <c r="AK3181" s="9">
        <v>1</v>
      </c>
      <c r="AL3181" s="9">
        <v>0</v>
      </c>
      <c r="AM3181" s="9">
        <v>1</v>
      </c>
      <c r="AN3181" s="9">
        <v>3</v>
      </c>
      <c r="AO3181" s="9">
        <v>2</v>
      </c>
      <c r="AQ3181" s="9">
        <v>1</v>
      </c>
      <c r="AR3181" s="9">
        <v>1</v>
      </c>
      <c r="AS3181" s="9">
        <v>2</v>
      </c>
      <c r="AT3181" s="9">
        <v>1</v>
      </c>
      <c r="AU3181" s="9">
        <v>0</v>
      </c>
      <c r="AV3181" s="9">
        <v>0</v>
      </c>
      <c r="AW3181" s="9" t="s">
        <v>1382</v>
      </c>
      <c r="AX3181" s="9" t="s">
        <v>1382</v>
      </c>
      <c r="BA3181" s="63" t="s">
        <v>2943</v>
      </c>
      <c r="BC3181" s="9"/>
      <c r="BD3181" s="9"/>
      <c r="BE3181" s="9"/>
      <c r="BF3181" s="9"/>
      <c r="BG3181" s="9"/>
      <c r="BI3181" t="s">
        <v>3146</v>
      </c>
    </row>
    <row r="3182" spans="1:61" x14ac:dyDescent="0.25">
      <c r="A3182" s="20" t="s">
        <v>820</v>
      </c>
      <c r="B3182" t="s">
        <v>839</v>
      </c>
      <c r="C3182" t="str">
        <f>VLOOKUP(Tabelle1[[#This Row],[bank_name]],list_all_banks!$B$1:$C$691,2,FALSE)</f>
        <v>GB00617987</v>
      </c>
      <c r="D3182" s="6" t="s">
        <v>840</v>
      </c>
      <c r="E3182" s="42" t="str">
        <f t="shared" si="50"/>
        <v>31.12.2016</v>
      </c>
      <c r="F3182">
        <v>2016</v>
      </c>
      <c r="G3182">
        <v>0</v>
      </c>
      <c r="H3182" t="s">
        <v>20</v>
      </c>
      <c r="I3182">
        <v>1</v>
      </c>
      <c r="J3182">
        <v>3</v>
      </c>
      <c r="K3182" s="41" t="s">
        <v>1366</v>
      </c>
      <c r="L3182">
        <v>1</v>
      </c>
      <c r="M3182" t="s">
        <v>1800</v>
      </c>
      <c r="N3182" t="s">
        <v>19</v>
      </c>
      <c r="P3182">
        <v>2</v>
      </c>
      <c r="Q3182" s="5">
        <v>2</v>
      </c>
      <c r="R3182" s="5">
        <v>1</v>
      </c>
      <c r="S3182" s="5">
        <v>2</v>
      </c>
      <c r="U3182" s="9">
        <v>1</v>
      </c>
      <c r="V3182">
        <v>1</v>
      </c>
      <c r="W3182" t="s">
        <v>20</v>
      </c>
      <c r="Y3182" s="9" t="s">
        <v>1170</v>
      </c>
      <c r="Z3182" s="9">
        <v>109</v>
      </c>
      <c r="AA3182" s="9">
        <v>310</v>
      </c>
      <c r="AB3182" s="9">
        <v>-28</v>
      </c>
      <c r="AC3182" s="9" t="s">
        <v>20</v>
      </c>
      <c r="AD3182" s="9" t="s">
        <v>20</v>
      </c>
      <c r="AE3182" s="9" t="s">
        <v>20</v>
      </c>
      <c r="AF3182" s="9" t="s">
        <v>20</v>
      </c>
      <c r="AG3182" s="9" t="s">
        <v>20</v>
      </c>
      <c r="AH3182" s="9" t="s">
        <v>20</v>
      </c>
      <c r="AI3182">
        <v>1</v>
      </c>
      <c r="AK3182">
        <v>1</v>
      </c>
      <c r="AL3182">
        <v>0</v>
      </c>
      <c r="AM3182">
        <v>1</v>
      </c>
      <c r="AN3182">
        <v>3</v>
      </c>
      <c r="AO3182">
        <v>2</v>
      </c>
      <c r="AQ3182">
        <v>1</v>
      </c>
      <c r="AR3182">
        <v>1</v>
      </c>
      <c r="AS3182">
        <v>2</v>
      </c>
      <c r="AT3182">
        <v>1</v>
      </c>
      <c r="AU3182">
        <v>0</v>
      </c>
      <c r="AV3182">
        <v>0</v>
      </c>
      <c r="AW3182" t="s">
        <v>1382</v>
      </c>
      <c r="AX3182" t="s">
        <v>1382</v>
      </c>
      <c r="BA3182" s="14" t="s">
        <v>2943</v>
      </c>
      <c r="BG3182" s="9"/>
      <c r="BI3182" t="s">
        <v>3146</v>
      </c>
    </row>
    <row r="3183" spans="1:61" x14ac:dyDescent="0.25">
      <c r="A3183" s="20" t="s">
        <v>820</v>
      </c>
      <c r="B3183" t="s">
        <v>839</v>
      </c>
      <c r="C3183" t="str">
        <f>VLOOKUP(Tabelle1[[#This Row],[bank_name]],list_all_banks!$B$1:$C$691,2,FALSE)</f>
        <v>GB00617987</v>
      </c>
      <c r="D3183" s="6" t="s">
        <v>840</v>
      </c>
      <c r="E3183" s="42" t="str">
        <f t="shared" si="50"/>
        <v>31.12.2016</v>
      </c>
      <c r="F3183">
        <v>2016</v>
      </c>
      <c r="G3183">
        <v>0</v>
      </c>
      <c r="H3183" t="s">
        <v>20</v>
      </c>
      <c r="I3183">
        <v>1</v>
      </c>
      <c r="J3183">
        <v>3</v>
      </c>
      <c r="K3183" s="41" t="s">
        <v>1366</v>
      </c>
      <c r="L3183">
        <v>1</v>
      </c>
      <c r="M3183" t="s">
        <v>1800</v>
      </c>
      <c r="N3183" t="s">
        <v>19</v>
      </c>
      <c r="P3183">
        <v>2</v>
      </c>
      <c r="Q3183" s="5">
        <v>2</v>
      </c>
      <c r="R3183" s="5">
        <v>1</v>
      </c>
      <c r="S3183" s="5">
        <v>2</v>
      </c>
      <c r="U3183" s="9">
        <v>1</v>
      </c>
      <c r="V3183">
        <v>1</v>
      </c>
      <c r="W3183" t="s">
        <v>20</v>
      </c>
      <c r="Y3183" s="9" t="s">
        <v>1218</v>
      </c>
      <c r="Z3183" s="9">
        <v>201</v>
      </c>
      <c r="AA3183" s="9">
        <v>1269</v>
      </c>
      <c r="AB3183" s="9">
        <v>72</v>
      </c>
      <c r="AC3183" s="9">
        <v>22</v>
      </c>
      <c r="AD3183" s="9" t="s">
        <v>20</v>
      </c>
      <c r="AE3183" s="9" t="s">
        <v>20</v>
      </c>
      <c r="AF3183" s="9" t="s">
        <v>20</v>
      </c>
      <c r="AG3183" s="9" t="s">
        <v>20</v>
      </c>
      <c r="AH3183" s="9" t="s">
        <v>20</v>
      </c>
      <c r="AI3183">
        <v>1</v>
      </c>
      <c r="AK3183">
        <v>1</v>
      </c>
      <c r="AL3183">
        <v>0</v>
      </c>
      <c r="AM3183">
        <v>1</v>
      </c>
      <c r="AN3183">
        <v>3</v>
      </c>
      <c r="AO3183">
        <v>2</v>
      </c>
      <c r="AQ3183">
        <v>1</v>
      </c>
      <c r="AR3183">
        <v>1</v>
      </c>
      <c r="AS3183">
        <v>2</v>
      </c>
      <c r="AT3183">
        <v>1</v>
      </c>
      <c r="AU3183">
        <v>0</v>
      </c>
      <c r="AV3183">
        <v>0</v>
      </c>
      <c r="AW3183" t="s">
        <v>1382</v>
      </c>
      <c r="AX3183" t="s">
        <v>1382</v>
      </c>
      <c r="BA3183" s="14" t="s">
        <v>2943</v>
      </c>
      <c r="BG3183" s="9"/>
      <c r="BI3183" t="s">
        <v>3146</v>
      </c>
    </row>
    <row r="3184" spans="1:61" x14ac:dyDescent="0.25">
      <c r="A3184" s="20" t="s">
        <v>820</v>
      </c>
      <c r="B3184" t="s">
        <v>839</v>
      </c>
      <c r="C3184" t="str">
        <f>VLOOKUP(Tabelle1[[#This Row],[bank_name]],list_all_banks!$B$1:$C$691,2,FALSE)</f>
        <v>GB00617987</v>
      </c>
      <c r="D3184" s="6" t="s">
        <v>840</v>
      </c>
      <c r="E3184" s="42" t="str">
        <f t="shared" si="50"/>
        <v>31.12.2016</v>
      </c>
      <c r="F3184">
        <v>2016</v>
      </c>
      <c r="G3184">
        <v>0</v>
      </c>
      <c r="H3184" t="s">
        <v>20</v>
      </c>
      <c r="I3184">
        <v>1</v>
      </c>
      <c r="J3184">
        <v>3</v>
      </c>
      <c r="K3184" s="41" t="s">
        <v>1366</v>
      </c>
      <c r="L3184">
        <v>1</v>
      </c>
      <c r="M3184" t="s">
        <v>1800</v>
      </c>
      <c r="N3184" t="s">
        <v>19</v>
      </c>
      <c r="P3184">
        <v>2</v>
      </c>
      <c r="Q3184" s="5">
        <v>2</v>
      </c>
      <c r="R3184" s="5">
        <v>1</v>
      </c>
      <c r="S3184" s="5">
        <v>2</v>
      </c>
      <c r="U3184" s="9">
        <v>1</v>
      </c>
      <c r="V3184">
        <v>1</v>
      </c>
      <c r="W3184" t="s">
        <v>20</v>
      </c>
      <c r="Y3184" s="9" t="s">
        <v>1658</v>
      </c>
      <c r="Z3184" s="9">
        <v>71</v>
      </c>
      <c r="AA3184" s="9">
        <v>193</v>
      </c>
      <c r="AB3184" s="9">
        <v>-18</v>
      </c>
      <c r="AC3184" s="9">
        <v>4</v>
      </c>
      <c r="AD3184" s="9" t="s">
        <v>20</v>
      </c>
      <c r="AE3184" s="9" t="s">
        <v>20</v>
      </c>
      <c r="AF3184" s="9" t="s">
        <v>20</v>
      </c>
      <c r="AG3184" s="9" t="s">
        <v>20</v>
      </c>
      <c r="AH3184" s="9" t="s">
        <v>20</v>
      </c>
      <c r="AI3184">
        <v>1</v>
      </c>
      <c r="AK3184">
        <v>1</v>
      </c>
      <c r="AL3184">
        <v>0</v>
      </c>
      <c r="AM3184">
        <v>1</v>
      </c>
      <c r="AN3184">
        <v>3</v>
      </c>
      <c r="AO3184">
        <v>2</v>
      </c>
      <c r="AQ3184">
        <v>1</v>
      </c>
      <c r="AR3184">
        <v>1</v>
      </c>
      <c r="AS3184">
        <v>2</v>
      </c>
      <c r="AT3184">
        <v>1</v>
      </c>
      <c r="AU3184">
        <v>0</v>
      </c>
      <c r="AV3184">
        <v>0</v>
      </c>
      <c r="AW3184" t="s">
        <v>1382</v>
      </c>
      <c r="AX3184" t="s">
        <v>1382</v>
      </c>
      <c r="BA3184" s="14" t="s">
        <v>2943</v>
      </c>
      <c r="BG3184" s="9"/>
      <c r="BI3184" t="s">
        <v>3146</v>
      </c>
    </row>
    <row r="3185" spans="1:61" x14ac:dyDescent="0.25">
      <c r="A3185" s="20" t="s">
        <v>820</v>
      </c>
      <c r="B3185" t="s">
        <v>839</v>
      </c>
      <c r="C3185" t="str">
        <f>VLOOKUP(Tabelle1[[#This Row],[bank_name]],list_all_banks!$B$1:$C$691,2,FALSE)</f>
        <v>GB00617987</v>
      </c>
      <c r="D3185" s="6" t="s">
        <v>840</v>
      </c>
      <c r="E3185" s="42" t="str">
        <f t="shared" si="50"/>
        <v>31.12.2016</v>
      </c>
      <c r="F3185">
        <v>2016</v>
      </c>
      <c r="G3185">
        <v>0</v>
      </c>
      <c r="H3185" t="s">
        <v>20</v>
      </c>
      <c r="I3185">
        <v>1</v>
      </c>
      <c r="J3185">
        <v>3</v>
      </c>
      <c r="K3185" s="41" t="s">
        <v>1366</v>
      </c>
      <c r="L3185">
        <v>1</v>
      </c>
      <c r="M3185" t="s">
        <v>1800</v>
      </c>
      <c r="N3185" t="s">
        <v>19</v>
      </c>
      <c r="P3185">
        <v>2</v>
      </c>
      <c r="Q3185" s="5">
        <v>2</v>
      </c>
      <c r="R3185" s="5">
        <v>1</v>
      </c>
      <c r="S3185" s="5">
        <v>2</v>
      </c>
      <c r="U3185" s="9">
        <v>1</v>
      </c>
      <c r="V3185">
        <v>1</v>
      </c>
      <c r="W3185" t="s">
        <v>20</v>
      </c>
      <c r="Y3185" s="9" t="s">
        <v>1225</v>
      </c>
      <c r="Z3185" s="9">
        <v>26</v>
      </c>
      <c r="AA3185" s="9">
        <v>31</v>
      </c>
      <c r="AB3185" s="9">
        <v>17</v>
      </c>
      <c r="AC3185" s="9">
        <v>2</v>
      </c>
      <c r="AD3185" s="9" t="s">
        <v>20</v>
      </c>
      <c r="AE3185" s="9" t="s">
        <v>20</v>
      </c>
      <c r="AF3185" s="9" t="s">
        <v>20</v>
      </c>
      <c r="AG3185" s="9" t="s">
        <v>20</v>
      </c>
      <c r="AH3185" s="9" t="s">
        <v>20</v>
      </c>
      <c r="AI3185">
        <v>1</v>
      </c>
      <c r="AK3185">
        <v>1</v>
      </c>
      <c r="AL3185">
        <v>0</v>
      </c>
      <c r="AM3185">
        <v>1</v>
      </c>
      <c r="AN3185">
        <v>3</v>
      </c>
      <c r="AO3185">
        <v>2</v>
      </c>
      <c r="AQ3185">
        <v>1</v>
      </c>
      <c r="AR3185">
        <v>1</v>
      </c>
      <c r="AS3185">
        <v>2</v>
      </c>
      <c r="AT3185">
        <v>1</v>
      </c>
      <c r="AU3185">
        <v>0</v>
      </c>
      <c r="AV3185">
        <v>0</v>
      </c>
      <c r="AW3185" t="s">
        <v>1382</v>
      </c>
      <c r="AX3185" t="s">
        <v>1382</v>
      </c>
      <c r="BA3185" s="14" t="s">
        <v>2943</v>
      </c>
      <c r="BG3185" s="9"/>
      <c r="BI3185" t="s">
        <v>3146</v>
      </c>
    </row>
    <row r="3186" spans="1:61" x14ac:dyDescent="0.25">
      <c r="A3186" s="97" t="s">
        <v>820</v>
      </c>
      <c r="B3186" s="9" t="s">
        <v>839</v>
      </c>
      <c r="C3186" s="9" t="str">
        <f>VLOOKUP(Tabelle1[[#This Row],[bank_name]],list_all_banks!$B$1:$C$691,2,FALSE)</f>
        <v>GB00617987</v>
      </c>
      <c r="D3186" s="6" t="s">
        <v>840</v>
      </c>
      <c r="E3186" s="42" t="str">
        <f t="shared" si="50"/>
        <v>31.12.2016</v>
      </c>
      <c r="F3186" s="9">
        <v>2016</v>
      </c>
      <c r="G3186" s="9">
        <v>0</v>
      </c>
      <c r="H3186" s="9" t="s">
        <v>20</v>
      </c>
      <c r="I3186" s="9">
        <v>1</v>
      </c>
      <c r="J3186" s="9">
        <v>3</v>
      </c>
      <c r="K3186" s="73" t="s">
        <v>1366</v>
      </c>
      <c r="L3186" s="9">
        <v>1</v>
      </c>
      <c r="M3186" s="9" t="s">
        <v>1800</v>
      </c>
      <c r="N3186" s="9" t="s">
        <v>19</v>
      </c>
      <c r="P3186" s="9">
        <v>2</v>
      </c>
      <c r="Q3186" s="5">
        <v>2</v>
      </c>
      <c r="R3186" s="5">
        <v>1</v>
      </c>
      <c r="S3186" s="5">
        <v>2</v>
      </c>
      <c r="U3186" s="9">
        <v>1</v>
      </c>
      <c r="V3186" s="9">
        <v>1</v>
      </c>
      <c r="W3186" s="9" t="s">
        <v>20</v>
      </c>
      <c r="Y3186" s="9" t="s">
        <v>1278</v>
      </c>
      <c r="Z3186" s="9">
        <v>118</v>
      </c>
      <c r="AA3186" s="9">
        <v>1925</v>
      </c>
      <c r="AB3186" s="9">
        <v>8</v>
      </c>
      <c r="AC3186" s="9" t="s">
        <v>20</v>
      </c>
      <c r="AD3186" s="9" t="s">
        <v>20</v>
      </c>
      <c r="AE3186" s="9" t="s">
        <v>20</v>
      </c>
      <c r="AF3186" s="9" t="s">
        <v>20</v>
      </c>
      <c r="AG3186" s="9" t="s">
        <v>20</v>
      </c>
      <c r="AH3186" s="9" t="s">
        <v>20</v>
      </c>
      <c r="AI3186" s="9">
        <v>1</v>
      </c>
      <c r="AK3186" s="9">
        <v>1</v>
      </c>
      <c r="AL3186" s="9">
        <v>0</v>
      </c>
      <c r="AM3186">
        <v>1</v>
      </c>
      <c r="AN3186">
        <v>3</v>
      </c>
      <c r="AO3186">
        <v>2</v>
      </c>
      <c r="AQ3186" s="9">
        <v>1</v>
      </c>
      <c r="AR3186" s="9">
        <v>1</v>
      </c>
      <c r="AS3186" s="9">
        <v>2</v>
      </c>
      <c r="AT3186" s="9">
        <v>1</v>
      </c>
      <c r="AU3186" s="9">
        <v>0</v>
      </c>
      <c r="AV3186" s="9">
        <v>0</v>
      </c>
      <c r="AW3186" s="9" t="s">
        <v>1382</v>
      </c>
      <c r="AX3186" s="9" t="s">
        <v>1382</v>
      </c>
      <c r="BA3186" s="14" t="s">
        <v>2943</v>
      </c>
      <c r="BG3186" s="9"/>
      <c r="BI3186" t="s">
        <v>3146</v>
      </c>
    </row>
    <row r="3187" spans="1:61" x14ac:dyDescent="0.25">
      <c r="A3187" s="20" t="s">
        <v>820</v>
      </c>
      <c r="B3187" t="s">
        <v>839</v>
      </c>
      <c r="C3187" t="str">
        <f>VLOOKUP(Tabelle1[[#This Row],[bank_name]],list_all_banks!$B$1:$C$691,2,FALSE)</f>
        <v>GB00617987</v>
      </c>
      <c r="D3187" s="6" t="s">
        <v>840</v>
      </c>
      <c r="E3187" s="42" t="str">
        <f t="shared" si="50"/>
        <v>31.12.2016</v>
      </c>
      <c r="F3187">
        <v>2016</v>
      </c>
      <c r="G3187">
        <v>0</v>
      </c>
      <c r="H3187" t="s">
        <v>20</v>
      </c>
      <c r="I3187">
        <v>1</v>
      </c>
      <c r="J3187">
        <v>3</v>
      </c>
      <c r="K3187" s="41" t="s">
        <v>1366</v>
      </c>
      <c r="L3187">
        <v>1</v>
      </c>
      <c r="M3187" t="s">
        <v>1800</v>
      </c>
      <c r="N3187" t="s">
        <v>19</v>
      </c>
      <c r="P3187">
        <v>2</v>
      </c>
      <c r="Q3187" s="5">
        <v>2</v>
      </c>
      <c r="R3187" s="5">
        <v>1</v>
      </c>
      <c r="S3187" s="5">
        <v>2</v>
      </c>
      <c r="U3187" s="9">
        <v>1</v>
      </c>
      <c r="V3187">
        <v>1</v>
      </c>
      <c r="W3187" t="s">
        <v>20</v>
      </c>
      <c r="Y3187" s="9" t="s">
        <v>1661</v>
      </c>
      <c r="Z3187" s="9">
        <v>85</v>
      </c>
      <c r="AA3187" s="9">
        <v>235</v>
      </c>
      <c r="AB3187" s="9">
        <v>55</v>
      </c>
      <c r="AC3187" s="9">
        <v>9</v>
      </c>
      <c r="AD3187" s="9" t="s">
        <v>20</v>
      </c>
      <c r="AE3187" s="9" t="s">
        <v>20</v>
      </c>
      <c r="AF3187" s="9" t="s">
        <v>20</v>
      </c>
      <c r="AG3187" s="9" t="s">
        <v>20</v>
      </c>
      <c r="AH3187" s="9" t="s">
        <v>20</v>
      </c>
      <c r="AI3187">
        <v>1</v>
      </c>
      <c r="AK3187">
        <v>1</v>
      </c>
      <c r="AL3187">
        <v>0</v>
      </c>
      <c r="AM3187">
        <v>1</v>
      </c>
      <c r="AN3187">
        <v>3</v>
      </c>
      <c r="AO3187">
        <v>2</v>
      </c>
      <c r="AQ3187">
        <v>1</v>
      </c>
      <c r="AR3187">
        <v>1</v>
      </c>
      <c r="AS3187">
        <v>2</v>
      </c>
      <c r="AT3187">
        <v>1</v>
      </c>
      <c r="AU3187">
        <v>0</v>
      </c>
      <c r="AV3187">
        <v>0</v>
      </c>
      <c r="AW3187" t="s">
        <v>1382</v>
      </c>
      <c r="AX3187" t="s">
        <v>1382</v>
      </c>
      <c r="BA3187" s="14" t="s">
        <v>2943</v>
      </c>
      <c r="BG3187" s="9"/>
      <c r="BI3187" t="s">
        <v>3146</v>
      </c>
    </row>
    <row r="3188" spans="1:61" x14ac:dyDescent="0.25">
      <c r="A3188" s="20" t="s">
        <v>820</v>
      </c>
      <c r="B3188" t="s">
        <v>839</v>
      </c>
      <c r="C3188" t="str">
        <f>VLOOKUP(Tabelle1[[#This Row],[bank_name]],list_all_banks!$B$1:$C$691,2,FALSE)</f>
        <v>GB00617987</v>
      </c>
      <c r="D3188" s="6" t="s">
        <v>840</v>
      </c>
      <c r="E3188" s="42" t="str">
        <f t="shared" si="50"/>
        <v>31.12.2016</v>
      </c>
      <c r="F3188">
        <v>2016</v>
      </c>
      <c r="G3188">
        <v>0</v>
      </c>
      <c r="H3188" t="s">
        <v>20</v>
      </c>
      <c r="I3188">
        <v>1</v>
      </c>
      <c r="J3188">
        <v>3</v>
      </c>
      <c r="K3188" s="41" t="s">
        <v>1366</v>
      </c>
      <c r="L3188">
        <v>1</v>
      </c>
      <c r="M3188" t="s">
        <v>1800</v>
      </c>
      <c r="N3188" t="s">
        <v>19</v>
      </c>
      <c r="P3188">
        <v>2</v>
      </c>
      <c r="Q3188" s="5">
        <v>2</v>
      </c>
      <c r="R3188" s="5">
        <v>1</v>
      </c>
      <c r="S3188" s="5">
        <v>2</v>
      </c>
      <c r="U3188" s="9">
        <v>1</v>
      </c>
      <c r="V3188">
        <v>1</v>
      </c>
      <c r="W3188" t="s">
        <v>20</v>
      </c>
      <c r="Y3188" s="9" t="s">
        <v>1710</v>
      </c>
      <c r="Z3188" s="9">
        <v>121</v>
      </c>
      <c r="AA3188" s="9">
        <v>207</v>
      </c>
      <c r="AB3188" s="9">
        <v>86</v>
      </c>
      <c r="AC3188" s="9">
        <v>26</v>
      </c>
      <c r="AD3188" s="9" t="s">
        <v>20</v>
      </c>
      <c r="AE3188" s="9" t="s">
        <v>20</v>
      </c>
      <c r="AF3188" s="9" t="s">
        <v>20</v>
      </c>
      <c r="AG3188" s="9" t="s">
        <v>20</v>
      </c>
      <c r="AH3188" s="9" t="s">
        <v>20</v>
      </c>
      <c r="AI3188">
        <v>1</v>
      </c>
      <c r="AK3188">
        <v>1</v>
      </c>
      <c r="AL3188">
        <v>0</v>
      </c>
      <c r="AM3188">
        <v>1</v>
      </c>
      <c r="AN3188">
        <v>3</v>
      </c>
      <c r="AO3188">
        <v>2</v>
      </c>
      <c r="AQ3188">
        <v>1</v>
      </c>
      <c r="AR3188">
        <v>1</v>
      </c>
      <c r="AS3188">
        <v>2</v>
      </c>
      <c r="AT3188">
        <v>1</v>
      </c>
      <c r="AU3188">
        <v>0</v>
      </c>
      <c r="AV3188">
        <v>0</v>
      </c>
      <c r="AW3188" t="s">
        <v>1382</v>
      </c>
      <c r="AX3188" t="s">
        <v>1382</v>
      </c>
      <c r="BA3188" s="14" t="s">
        <v>2943</v>
      </c>
      <c r="BG3188" s="9"/>
      <c r="BI3188" t="s">
        <v>3146</v>
      </c>
    </row>
    <row r="3189" spans="1:61" x14ac:dyDescent="0.25">
      <c r="A3189" s="20" t="s">
        <v>820</v>
      </c>
      <c r="B3189" t="s">
        <v>839</v>
      </c>
      <c r="C3189" t="str">
        <f>VLOOKUP(Tabelle1[[#This Row],[bank_name]],list_all_banks!$B$1:$C$691,2,FALSE)</f>
        <v>GB00617987</v>
      </c>
      <c r="D3189" s="6" t="s">
        <v>840</v>
      </c>
      <c r="E3189" s="42" t="str">
        <f t="shared" si="50"/>
        <v>31.12.2016</v>
      </c>
      <c r="F3189">
        <v>2016</v>
      </c>
      <c r="G3189">
        <v>0</v>
      </c>
      <c r="H3189" t="s">
        <v>20</v>
      </c>
      <c r="I3189">
        <v>1</v>
      </c>
      <c r="J3189">
        <v>3</v>
      </c>
      <c r="K3189" s="41" t="s">
        <v>1366</v>
      </c>
      <c r="L3189">
        <v>1</v>
      </c>
      <c r="M3189" t="s">
        <v>1800</v>
      </c>
      <c r="N3189" t="s">
        <v>19</v>
      </c>
      <c r="P3189">
        <v>2</v>
      </c>
      <c r="Q3189" s="5">
        <v>2</v>
      </c>
      <c r="R3189" s="5">
        <v>1</v>
      </c>
      <c r="S3189" s="5">
        <v>2</v>
      </c>
      <c r="U3189" s="9">
        <v>1</v>
      </c>
      <c r="V3189">
        <v>1</v>
      </c>
      <c r="W3189" t="s">
        <v>20</v>
      </c>
      <c r="Y3189" s="9" t="s">
        <v>493</v>
      </c>
      <c r="Z3189" s="9">
        <v>104</v>
      </c>
      <c r="AA3189" s="9">
        <v>141</v>
      </c>
      <c r="AB3189" s="9">
        <v>11</v>
      </c>
      <c r="AC3189" s="9">
        <v>17</v>
      </c>
      <c r="AD3189" s="9" t="s">
        <v>20</v>
      </c>
      <c r="AE3189" s="9" t="s">
        <v>20</v>
      </c>
      <c r="AF3189" s="9" t="s">
        <v>20</v>
      </c>
      <c r="AG3189" s="9" t="s">
        <v>20</v>
      </c>
      <c r="AH3189" s="9" t="s">
        <v>20</v>
      </c>
      <c r="AI3189">
        <v>1</v>
      </c>
      <c r="AK3189">
        <v>1</v>
      </c>
      <c r="AL3189">
        <v>0</v>
      </c>
      <c r="AM3189">
        <v>1</v>
      </c>
      <c r="AN3189">
        <v>3</v>
      </c>
      <c r="AO3189">
        <v>2</v>
      </c>
      <c r="AQ3189">
        <v>1</v>
      </c>
      <c r="AR3189">
        <v>1</v>
      </c>
      <c r="AS3189">
        <v>2</v>
      </c>
      <c r="AT3189">
        <v>1</v>
      </c>
      <c r="AU3189">
        <v>0</v>
      </c>
      <c r="AV3189">
        <v>0</v>
      </c>
      <c r="AW3189" t="s">
        <v>1382</v>
      </c>
      <c r="AX3189" t="s">
        <v>1382</v>
      </c>
      <c r="BA3189" s="14" t="s">
        <v>2943</v>
      </c>
      <c r="BG3189" s="9"/>
      <c r="BI3189" t="s">
        <v>3146</v>
      </c>
    </row>
    <row r="3190" spans="1:61" x14ac:dyDescent="0.25">
      <c r="A3190" s="20" t="s">
        <v>820</v>
      </c>
      <c r="B3190" t="s">
        <v>839</v>
      </c>
      <c r="C3190" t="str">
        <f>VLOOKUP(Tabelle1[[#This Row],[bank_name]],list_all_banks!$B$1:$C$691,2,FALSE)</f>
        <v>GB00617987</v>
      </c>
      <c r="D3190" s="6" t="s">
        <v>840</v>
      </c>
      <c r="E3190" s="42" t="str">
        <f t="shared" si="50"/>
        <v>31.12.2016</v>
      </c>
      <c r="F3190">
        <v>2016</v>
      </c>
      <c r="G3190">
        <v>0</v>
      </c>
      <c r="H3190" t="s">
        <v>20</v>
      </c>
      <c r="I3190">
        <v>1</v>
      </c>
      <c r="J3190">
        <v>3</v>
      </c>
      <c r="K3190" s="41" t="s">
        <v>1366</v>
      </c>
      <c r="L3190">
        <v>1</v>
      </c>
      <c r="M3190" t="s">
        <v>1800</v>
      </c>
      <c r="N3190" t="s">
        <v>19</v>
      </c>
      <c r="P3190">
        <v>2</v>
      </c>
      <c r="Q3190" s="5">
        <v>2</v>
      </c>
      <c r="R3190" s="5">
        <v>1</v>
      </c>
      <c r="S3190" s="5">
        <v>2</v>
      </c>
      <c r="U3190" s="9">
        <v>1</v>
      </c>
      <c r="V3190">
        <v>1</v>
      </c>
      <c r="W3190" t="s">
        <v>20</v>
      </c>
      <c r="Y3190" s="9" t="s">
        <v>1657</v>
      </c>
      <c r="Z3190" s="9">
        <v>15152</v>
      </c>
      <c r="AA3190" s="9">
        <v>28997</v>
      </c>
      <c r="AB3190" s="9">
        <v>8287</v>
      </c>
      <c r="AC3190" s="9">
        <v>1313</v>
      </c>
      <c r="AD3190" s="9" t="s">
        <v>20</v>
      </c>
      <c r="AE3190" s="9" t="s">
        <v>20</v>
      </c>
      <c r="AF3190" s="9" t="s">
        <v>20</v>
      </c>
      <c r="AG3190" s="9" t="s">
        <v>20</v>
      </c>
      <c r="AH3190" s="9" t="s">
        <v>20</v>
      </c>
      <c r="AI3190">
        <v>1</v>
      </c>
      <c r="AK3190">
        <v>1</v>
      </c>
      <c r="AL3190">
        <v>0</v>
      </c>
      <c r="AM3190">
        <v>1</v>
      </c>
      <c r="AN3190">
        <v>3</v>
      </c>
      <c r="AO3190">
        <v>2</v>
      </c>
      <c r="AQ3190">
        <v>1</v>
      </c>
      <c r="AR3190">
        <v>1</v>
      </c>
      <c r="AS3190">
        <v>2</v>
      </c>
      <c r="AT3190">
        <v>1</v>
      </c>
      <c r="AU3190">
        <v>0</v>
      </c>
      <c r="AV3190">
        <v>0</v>
      </c>
      <c r="AW3190" t="s">
        <v>1382</v>
      </c>
      <c r="AX3190" t="s">
        <v>1382</v>
      </c>
      <c r="BA3190" s="14" t="s">
        <v>2943</v>
      </c>
      <c r="BG3190" s="9"/>
      <c r="BI3190" t="s">
        <v>3146</v>
      </c>
    </row>
    <row r="3191" spans="1:61" x14ac:dyDescent="0.25">
      <c r="A3191" s="20" t="s">
        <v>820</v>
      </c>
      <c r="B3191" t="s">
        <v>839</v>
      </c>
      <c r="C3191" t="str">
        <f>VLOOKUP(Tabelle1[[#This Row],[bank_name]],list_all_banks!$B$1:$C$691,2,FALSE)</f>
        <v>GB00617987</v>
      </c>
      <c r="D3191" s="6" t="s">
        <v>840</v>
      </c>
      <c r="E3191" s="42" t="str">
        <f t="shared" si="50"/>
        <v>31.12.2016</v>
      </c>
      <c r="F3191">
        <v>2016</v>
      </c>
      <c r="G3191">
        <v>0</v>
      </c>
      <c r="H3191" t="s">
        <v>20</v>
      </c>
      <c r="I3191">
        <v>1</v>
      </c>
      <c r="J3191">
        <v>3</v>
      </c>
      <c r="K3191" s="41" t="s">
        <v>1366</v>
      </c>
      <c r="L3191">
        <v>1</v>
      </c>
      <c r="M3191" t="s">
        <v>1800</v>
      </c>
      <c r="N3191" t="s">
        <v>19</v>
      </c>
      <c r="P3191">
        <v>2</v>
      </c>
      <c r="Q3191" s="5">
        <v>2</v>
      </c>
      <c r="R3191" s="5">
        <v>1</v>
      </c>
      <c r="S3191" s="5">
        <v>2</v>
      </c>
      <c r="U3191" s="9">
        <v>1</v>
      </c>
      <c r="V3191">
        <v>1</v>
      </c>
      <c r="W3191" t="s">
        <v>20</v>
      </c>
      <c r="Y3191" s="9" t="s">
        <v>1633</v>
      </c>
      <c r="Z3191" s="9">
        <v>842</v>
      </c>
      <c r="AA3191" s="9">
        <v>1624</v>
      </c>
      <c r="AB3191" s="9">
        <v>369</v>
      </c>
      <c r="AC3191" s="9">
        <v>124</v>
      </c>
      <c r="AD3191" s="9" t="s">
        <v>20</v>
      </c>
      <c r="AE3191" s="9" t="s">
        <v>20</v>
      </c>
      <c r="AF3191" s="9" t="s">
        <v>20</v>
      </c>
      <c r="AG3191" s="9" t="s">
        <v>20</v>
      </c>
      <c r="AH3191" s="9" t="s">
        <v>20</v>
      </c>
      <c r="AI3191">
        <v>1</v>
      </c>
      <c r="AK3191">
        <v>1</v>
      </c>
      <c r="AL3191">
        <v>0</v>
      </c>
      <c r="AM3191">
        <v>1</v>
      </c>
      <c r="AN3191">
        <v>3</v>
      </c>
      <c r="AO3191">
        <v>2</v>
      </c>
      <c r="AQ3191">
        <v>1</v>
      </c>
      <c r="AR3191">
        <v>1</v>
      </c>
      <c r="AS3191">
        <v>2</v>
      </c>
      <c r="AT3191">
        <v>1</v>
      </c>
      <c r="AU3191">
        <v>0</v>
      </c>
      <c r="AV3191">
        <v>0</v>
      </c>
      <c r="AW3191" t="s">
        <v>1382</v>
      </c>
      <c r="AX3191" t="s">
        <v>1382</v>
      </c>
      <c r="BA3191" s="14" t="s">
        <v>2943</v>
      </c>
      <c r="BG3191" s="9"/>
      <c r="BI3191" t="s">
        <v>3146</v>
      </c>
    </row>
    <row r="3192" spans="1:61" x14ac:dyDescent="0.25">
      <c r="A3192" s="20" t="s">
        <v>820</v>
      </c>
      <c r="B3192" t="s">
        <v>839</v>
      </c>
      <c r="C3192" t="str">
        <f>VLOOKUP(Tabelle1[[#This Row],[bank_name]],list_all_banks!$B$1:$C$691,2,FALSE)</f>
        <v>GB00617987</v>
      </c>
      <c r="D3192" s="6" t="s">
        <v>840</v>
      </c>
      <c r="E3192" s="42" t="str">
        <f t="shared" si="50"/>
        <v>31.12.2016</v>
      </c>
      <c r="F3192">
        <v>2016</v>
      </c>
      <c r="G3192">
        <v>0</v>
      </c>
      <c r="H3192" t="s">
        <v>20</v>
      </c>
      <c r="I3192">
        <v>1</v>
      </c>
      <c r="J3192">
        <v>3</v>
      </c>
      <c r="K3192" s="41" t="s">
        <v>1366</v>
      </c>
      <c r="L3192">
        <v>1</v>
      </c>
      <c r="M3192" t="s">
        <v>1800</v>
      </c>
      <c r="N3192" t="s">
        <v>19</v>
      </c>
      <c r="P3192">
        <v>2</v>
      </c>
      <c r="Q3192" s="5">
        <v>2</v>
      </c>
      <c r="R3192" s="5">
        <v>1</v>
      </c>
      <c r="S3192" s="5">
        <v>2</v>
      </c>
      <c r="U3192" s="9">
        <v>1</v>
      </c>
      <c r="V3192">
        <v>1</v>
      </c>
      <c r="W3192" t="s">
        <v>20</v>
      </c>
      <c r="Y3192" s="9" t="s">
        <v>1660</v>
      </c>
      <c r="Z3192" s="9">
        <v>2410</v>
      </c>
      <c r="AA3192" s="9">
        <v>22749</v>
      </c>
      <c r="AB3192" s="9">
        <v>2581</v>
      </c>
      <c r="AC3192" s="9">
        <v>65</v>
      </c>
      <c r="AD3192" s="9" t="s">
        <v>20</v>
      </c>
      <c r="AE3192" s="9" t="s">
        <v>20</v>
      </c>
      <c r="AF3192" s="9" t="s">
        <v>20</v>
      </c>
      <c r="AG3192" s="9" t="s">
        <v>20</v>
      </c>
      <c r="AH3192" s="9" t="s">
        <v>20</v>
      </c>
      <c r="AI3192">
        <v>1</v>
      </c>
      <c r="AK3192">
        <v>1</v>
      </c>
      <c r="AL3192">
        <v>0</v>
      </c>
      <c r="AM3192">
        <v>1</v>
      </c>
      <c r="AN3192">
        <v>3</v>
      </c>
      <c r="AO3192">
        <v>2</v>
      </c>
      <c r="AQ3192">
        <v>1</v>
      </c>
      <c r="AR3192">
        <v>1</v>
      </c>
      <c r="AS3192">
        <v>2</v>
      </c>
      <c r="AT3192">
        <v>1</v>
      </c>
      <c r="AU3192">
        <v>0</v>
      </c>
      <c r="AV3192">
        <v>0</v>
      </c>
      <c r="AW3192" t="s">
        <v>1382</v>
      </c>
      <c r="AX3192" t="s">
        <v>1382</v>
      </c>
      <c r="BA3192" s="14" t="s">
        <v>2943</v>
      </c>
      <c r="BG3192" s="9"/>
      <c r="BI3192" t="s">
        <v>3146</v>
      </c>
    </row>
    <row r="3193" spans="1:61" x14ac:dyDescent="0.25">
      <c r="A3193" s="97" t="s">
        <v>820</v>
      </c>
      <c r="B3193" s="9" t="s">
        <v>839</v>
      </c>
      <c r="C3193" s="9" t="str">
        <f>VLOOKUP(Tabelle1[[#This Row],[bank_name]],list_all_banks!$B$1:$C$691,2,FALSE)</f>
        <v>GB00617987</v>
      </c>
      <c r="D3193" s="6" t="s">
        <v>840</v>
      </c>
      <c r="E3193" s="42" t="str">
        <f t="shared" si="50"/>
        <v>31.12.2016</v>
      </c>
      <c r="F3193" s="9">
        <v>2016</v>
      </c>
      <c r="G3193" s="9">
        <v>0</v>
      </c>
      <c r="H3193" s="9" t="s">
        <v>20</v>
      </c>
      <c r="I3193" s="9">
        <v>1</v>
      </c>
      <c r="J3193" s="9">
        <v>3</v>
      </c>
      <c r="K3193" s="73" t="s">
        <v>1366</v>
      </c>
      <c r="L3193" s="9">
        <v>1</v>
      </c>
      <c r="M3193" s="9" t="s">
        <v>1800</v>
      </c>
      <c r="N3193" s="9" t="s">
        <v>19</v>
      </c>
      <c r="P3193" s="9">
        <v>2</v>
      </c>
      <c r="Q3193" s="5">
        <v>2</v>
      </c>
      <c r="R3193" s="5">
        <v>1</v>
      </c>
      <c r="S3193" s="5">
        <v>2</v>
      </c>
      <c r="U3193" s="9">
        <v>1</v>
      </c>
      <c r="V3193" s="9">
        <v>1</v>
      </c>
      <c r="W3193" s="9" t="s">
        <v>20</v>
      </c>
      <c r="Y3193" s="9" t="s">
        <v>1983</v>
      </c>
      <c r="Z3193" s="9">
        <v>2063</v>
      </c>
      <c r="AA3193" s="9">
        <v>34237</v>
      </c>
      <c r="AB3193" s="9">
        <v>746</v>
      </c>
      <c r="AC3193" s="9">
        <v>315</v>
      </c>
      <c r="AD3193" s="9" t="s">
        <v>20</v>
      </c>
      <c r="AE3193" s="9" t="s">
        <v>20</v>
      </c>
      <c r="AF3193" s="9" t="s">
        <v>20</v>
      </c>
      <c r="AG3193" s="9" t="s">
        <v>20</v>
      </c>
      <c r="AH3193" s="9" t="s">
        <v>20</v>
      </c>
      <c r="AI3193" s="9">
        <v>1</v>
      </c>
      <c r="AK3193" s="9">
        <v>1</v>
      </c>
      <c r="AL3193" s="9">
        <v>0</v>
      </c>
      <c r="AM3193">
        <v>1</v>
      </c>
      <c r="AN3193">
        <v>3</v>
      </c>
      <c r="AO3193">
        <v>2</v>
      </c>
      <c r="AQ3193" s="9">
        <v>1</v>
      </c>
      <c r="AR3193" s="9">
        <v>1</v>
      </c>
      <c r="AS3193" s="9">
        <v>2</v>
      </c>
      <c r="AT3193" s="9">
        <v>1</v>
      </c>
      <c r="AU3193" s="9">
        <v>0</v>
      </c>
      <c r="AV3193" s="9">
        <v>0</v>
      </c>
      <c r="AW3193" s="9" t="s">
        <v>1382</v>
      </c>
      <c r="AX3193" s="9" t="s">
        <v>1382</v>
      </c>
      <c r="BA3193" s="14" t="s">
        <v>2943</v>
      </c>
      <c r="BG3193" s="9"/>
      <c r="BI3193" t="s">
        <v>3146</v>
      </c>
    </row>
    <row r="3194" spans="1:61" x14ac:dyDescent="0.25">
      <c r="A3194" s="97" t="s">
        <v>820</v>
      </c>
      <c r="B3194" s="9" t="s">
        <v>839</v>
      </c>
      <c r="C3194" s="9" t="str">
        <f>VLOOKUP(Tabelle1[[#This Row],[bank_name]],list_all_banks!$B$1:$C$691,2,FALSE)</f>
        <v>GB00617987</v>
      </c>
      <c r="D3194" s="6" t="s">
        <v>840</v>
      </c>
      <c r="E3194" s="42" t="str">
        <f t="shared" si="50"/>
        <v>31.12.2016</v>
      </c>
      <c r="F3194" s="9">
        <v>2016</v>
      </c>
      <c r="G3194" s="9">
        <v>0</v>
      </c>
      <c r="H3194" s="9" t="s">
        <v>20</v>
      </c>
      <c r="I3194" s="9">
        <v>1</v>
      </c>
      <c r="J3194" s="9">
        <v>3</v>
      </c>
      <c r="K3194" s="73" t="s">
        <v>1366</v>
      </c>
      <c r="L3194" s="9">
        <v>1</v>
      </c>
      <c r="M3194" s="9" t="s">
        <v>1800</v>
      </c>
      <c r="N3194" s="9" t="s">
        <v>19</v>
      </c>
      <c r="P3194" s="9">
        <v>2</v>
      </c>
      <c r="Q3194" s="5">
        <v>2</v>
      </c>
      <c r="R3194" s="5">
        <v>1</v>
      </c>
      <c r="S3194" s="5">
        <v>2</v>
      </c>
      <c r="U3194" s="9">
        <v>1</v>
      </c>
      <c r="V3194" s="9">
        <v>1</v>
      </c>
      <c r="W3194" s="9" t="s">
        <v>20</v>
      </c>
      <c r="Y3194" s="9" t="s">
        <v>1702</v>
      </c>
      <c r="Z3194" s="9">
        <v>575</v>
      </c>
      <c r="AA3194" s="9">
        <v>5349</v>
      </c>
      <c r="AB3194" s="9">
        <v>182</v>
      </c>
      <c r="AC3194" s="9">
        <v>45</v>
      </c>
      <c r="AD3194" s="9" t="s">
        <v>20</v>
      </c>
      <c r="AE3194" s="9" t="s">
        <v>20</v>
      </c>
      <c r="AF3194" s="9" t="s">
        <v>20</v>
      </c>
      <c r="AG3194" s="9" t="s">
        <v>20</v>
      </c>
      <c r="AH3194" s="9" t="s">
        <v>20</v>
      </c>
      <c r="AI3194" s="9">
        <v>1</v>
      </c>
      <c r="AK3194" s="9">
        <v>1</v>
      </c>
      <c r="AL3194" s="9">
        <v>0</v>
      </c>
      <c r="AM3194">
        <v>1</v>
      </c>
      <c r="AN3194">
        <v>3</v>
      </c>
      <c r="AO3194">
        <v>2</v>
      </c>
      <c r="AQ3194" s="9">
        <v>1</v>
      </c>
      <c r="AR3194" s="9">
        <v>1</v>
      </c>
      <c r="AS3194" s="9">
        <v>2</v>
      </c>
      <c r="AT3194" s="9">
        <v>1</v>
      </c>
      <c r="AU3194" s="9">
        <v>0</v>
      </c>
      <c r="AV3194" s="9">
        <v>0</v>
      </c>
      <c r="AW3194" s="9" t="s">
        <v>1382</v>
      </c>
      <c r="AX3194" s="9" t="s">
        <v>1382</v>
      </c>
      <c r="BA3194" s="14" t="s">
        <v>2943</v>
      </c>
      <c r="BG3194" s="9"/>
      <c r="BI3194" t="s">
        <v>3146</v>
      </c>
    </row>
    <row r="3195" spans="1:61" x14ac:dyDescent="0.25">
      <c r="A3195" s="97" t="s">
        <v>820</v>
      </c>
      <c r="B3195" s="9" t="s">
        <v>839</v>
      </c>
      <c r="C3195" s="9" t="str">
        <f>VLOOKUP(Tabelle1[[#This Row],[bank_name]],list_all_banks!$B$1:$C$691,2,FALSE)</f>
        <v>GB00617987</v>
      </c>
      <c r="D3195" s="6" t="s">
        <v>840</v>
      </c>
      <c r="E3195" s="42" t="str">
        <f t="shared" si="50"/>
        <v>31.12.2016</v>
      </c>
      <c r="F3195" s="9">
        <v>2016</v>
      </c>
      <c r="G3195" s="9">
        <v>0</v>
      </c>
      <c r="H3195" s="9" t="s">
        <v>20</v>
      </c>
      <c r="I3195" s="9">
        <v>1</v>
      </c>
      <c r="J3195" s="9">
        <v>3</v>
      </c>
      <c r="K3195" s="73" t="s">
        <v>1366</v>
      </c>
      <c r="L3195" s="9">
        <v>1</v>
      </c>
      <c r="M3195" s="9" t="s">
        <v>1800</v>
      </c>
      <c r="N3195" s="9" t="s">
        <v>19</v>
      </c>
      <c r="P3195" s="9">
        <v>2</v>
      </c>
      <c r="Q3195" s="5">
        <v>2</v>
      </c>
      <c r="R3195" s="5">
        <v>1</v>
      </c>
      <c r="S3195" s="5">
        <v>2</v>
      </c>
      <c r="U3195" s="9">
        <v>1</v>
      </c>
      <c r="V3195" s="9">
        <v>1</v>
      </c>
      <c r="W3195" s="9" t="s">
        <v>20</v>
      </c>
      <c r="Y3195" s="9" t="s">
        <v>1703</v>
      </c>
      <c r="Z3195" s="9">
        <v>916</v>
      </c>
      <c r="AA3195" s="9">
        <v>8853</v>
      </c>
      <c r="AB3195" s="9">
        <v>356</v>
      </c>
      <c r="AC3195" s="9">
        <v>94</v>
      </c>
      <c r="AD3195" s="9" t="s">
        <v>20</v>
      </c>
      <c r="AE3195" s="9" t="s">
        <v>20</v>
      </c>
      <c r="AF3195" s="9" t="s">
        <v>20</v>
      </c>
      <c r="AG3195" s="9" t="s">
        <v>20</v>
      </c>
      <c r="AH3195" s="9" t="s">
        <v>20</v>
      </c>
      <c r="AI3195" s="9">
        <v>1</v>
      </c>
      <c r="AK3195" s="9">
        <v>1</v>
      </c>
      <c r="AL3195" s="9">
        <v>0</v>
      </c>
      <c r="AM3195">
        <v>1</v>
      </c>
      <c r="AN3195">
        <v>3</v>
      </c>
      <c r="AO3195">
        <v>2</v>
      </c>
      <c r="AQ3195" s="9">
        <v>1</v>
      </c>
      <c r="AR3195" s="9">
        <v>1</v>
      </c>
      <c r="AS3195" s="9">
        <v>2</v>
      </c>
      <c r="AT3195" s="9">
        <v>1</v>
      </c>
      <c r="AU3195" s="9">
        <v>0</v>
      </c>
      <c r="AV3195" s="9">
        <v>0</v>
      </c>
      <c r="AW3195" s="9" t="s">
        <v>1382</v>
      </c>
      <c r="AX3195" s="9" t="s">
        <v>1382</v>
      </c>
      <c r="BA3195" s="14" t="s">
        <v>2943</v>
      </c>
      <c r="BG3195" s="9"/>
      <c r="BI3195" t="s">
        <v>3146</v>
      </c>
    </row>
    <row r="3196" spans="1:61" x14ac:dyDescent="0.25">
      <c r="A3196" s="20" t="s">
        <v>820</v>
      </c>
      <c r="B3196" t="s">
        <v>839</v>
      </c>
      <c r="C3196" t="str">
        <f>VLOOKUP(Tabelle1[[#This Row],[bank_name]],list_all_banks!$B$1:$C$691,2,FALSE)</f>
        <v>GB00617987</v>
      </c>
      <c r="D3196" s="6" t="s">
        <v>840</v>
      </c>
      <c r="E3196" s="42" t="str">
        <f t="shared" si="50"/>
        <v>31.12.2016</v>
      </c>
      <c r="F3196">
        <v>2016</v>
      </c>
      <c r="G3196">
        <v>0</v>
      </c>
      <c r="H3196" t="s">
        <v>20</v>
      </c>
      <c r="I3196">
        <v>1</v>
      </c>
      <c r="J3196">
        <v>3</v>
      </c>
      <c r="K3196" s="41" t="s">
        <v>1366</v>
      </c>
      <c r="L3196">
        <v>1</v>
      </c>
      <c r="M3196" t="s">
        <v>1800</v>
      </c>
      <c r="N3196" t="s">
        <v>19</v>
      </c>
      <c r="P3196">
        <v>2</v>
      </c>
      <c r="Q3196" s="5">
        <v>2</v>
      </c>
      <c r="R3196" s="5">
        <v>1</v>
      </c>
      <c r="S3196" s="5">
        <v>2</v>
      </c>
      <c r="U3196" s="9">
        <v>1</v>
      </c>
      <c r="V3196">
        <v>1</v>
      </c>
      <c r="W3196" t="s">
        <v>20</v>
      </c>
      <c r="Y3196" s="9" t="s">
        <v>1659</v>
      </c>
      <c r="Z3196" s="9">
        <v>1289</v>
      </c>
      <c r="AA3196" s="9">
        <v>3103</v>
      </c>
      <c r="AB3196" s="9">
        <v>439</v>
      </c>
      <c r="AC3196" s="9">
        <v>80</v>
      </c>
      <c r="AD3196" s="9" t="s">
        <v>20</v>
      </c>
      <c r="AE3196" s="9" t="s">
        <v>20</v>
      </c>
      <c r="AF3196" s="9" t="s">
        <v>20</v>
      </c>
      <c r="AG3196" s="9" t="s">
        <v>20</v>
      </c>
      <c r="AH3196" s="9" t="s">
        <v>20</v>
      </c>
      <c r="AI3196">
        <v>1</v>
      </c>
      <c r="AK3196">
        <v>1</v>
      </c>
      <c r="AL3196">
        <v>0</v>
      </c>
      <c r="AM3196">
        <v>1</v>
      </c>
      <c r="AN3196">
        <v>3</v>
      </c>
      <c r="AO3196">
        <v>2</v>
      </c>
      <c r="AQ3196">
        <v>1</v>
      </c>
      <c r="AR3196">
        <v>1</v>
      </c>
      <c r="AS3196">
        <v>2</v>
      </c>
      <c r="AT3196">
        <v>1</v>
      </c>
      <c r="AU3196">
        <v>0</v>
      </c>
      <c r="AV3196">
        <v>0</v>
      </c>
      <c r="AW3196" t="s">
        <v>1382</v>
      </c>
      <c r="AX3196" t="s">
        <v>1382</v>
      </c>
      <c r="BA3196" s="14" t="s">
        <v>2943</v>
      </c>
      <c r="BG3196" s="9"/>
      <c r="BI3196" t="s">
        <v>3146</v>
      </c>
    </row>
    <row r="3197" spans="1:61" x14ac:dyDescent="0.25">
      <c r="A3197" s="20" t="s">
        <v>820</v>
      </c>
      <c r="B3197" t="s">
        <v>839</v>
      </c>
      <c r="C3197" t="str">
        <f>VLOOKUP(Tabelle1[[#This Row],[bank_name]],list_all_banks!$B$1:$C$691,2,FALSE)</f>
        <v>GB00617987</v>
      </c>
      <c r="D3197" s="6" t="s">
        <v>840</v>
      </c>
      <c r="E3197" s="42" t="str">
        <f t="shared" si="50"/>
        <v>31.12.2016</v>
      </c>
      <c r="F3197">
        <v>2016</v>
      </c>
      <c r="G3197">
        <v>0</v>
      </c>
      <c r="H3197" t="s">
        <v>20</v>
      </c>
      <c r="I3197">
        <v>1</v>
      </c>
      <c r="J3197">
        <v>3</v>
      </c>
      <c r="K3197" s="41" t="s">
        <v>1366</v>
      </c>
      <c r="L3197">
        <v>1</v>
      </c>
      <c r="M3197" t="s">
        <v>1800</v>
      </c>
      <c r="N3197" t="s">
        <v>19</v>
      </c>
      <c r="P3197">
        <v>2</v>
      </c>
      <c r="Q3197" s="5">
        <v>2</v>
      </c>
      <c r="R3197" s="5">
        <v>1</v>
      </c>
      <c r="S3197" s="5">
        <v>2</v>
      </c>
      <c r="U3197" s="9">
        <v>1</v>
      </c>
      <c r="V3197">
        <v>1</v>
      </c>
      <c r="W3197" t="s">
        <v>20</v>
      </c>
      <c r="Y3197" s="9" t="s">
        <v>1698</v>
      </c>
      <c r="Z3197" s="9">
        <v>376</v>
      </c>
      <c r="AA3197" s="9">
        <v>2135</v>
      </c>
      <c r="AB3197" s="9">
        <v>149</v>
      </c>
      <c r="AC3197" s="9">
        <v>10</v>
      </c>
      <c r="AD3197" s="9" t="s">
        <v>20</v>
      </c>
      <c r="AE3197" s="9" t="s">
        <v>20</v>
      </c>
      <c r="AF3197" s="9" t="s">
        <v>20</v>
      </c>
      <c r="AG3197" s="9" t="s">
        <v>20</v>
      </c>
      <c r="AH3197" s="9" t="s">
        <v>20</v>
      </c>
      <c r="AI3197">
        <v>1</v>
      </c>
      <c r="AK3197">
        <v>1</v>
      </c>
      <c r="AL3197">
        <v>0</v>
      </c>
      <c r="AM3197">
        <v>1</v>
      </c>
      <c r="AN3197">
        <v>3</v>
      </c>
      <c r="AO3197">
        <v>2</v>
      </c>
      <c r="AQ3197">
        <v>1</v>
      </c>
      <c r="AR3197">
        <v>1</v>
      </c>
      <c r="AS3197">
        <v>2</v>
      </c>
      <c r="AT3197">
        <v>1</v>
      </c>
      <c r="AU3197">
        <v>0</v>
      </c>
      <c r="AV3197">
        <v>0</v>
      </c>
      <c r="AW3197" t="s">
        <v>1382</v>
      </c>
      <c r="AX3197" t="s">
        <v>1382</v>
      </c>
      <c r="BA3197" s="14" t="s">
        <v>2943</v>
      </c>
      <c r="BG3197" s="9"/>
      <c r="BI3197" t="s">
        <v>3146</v>
      </c>
    </row>
    <row r="3198" spans="1:61" x14ac:dyDescent="0.25">
      <c r="A3198" s="20" t="s">
        <v>820</v>
      </c>
      <c r="B3198" t="s">
        <v>839</v>
      </c>
      <c r="C3198" t="str">
        <f>VLOOKUP(Tabelle1[[#This Row],[bank_name]],list_all_banks!$B$1:$C$691,2,FALSE)</f>
        <v>GB00617987</v>
      </c>
      <c r="D3198" s="6" t="s">
        <v>840</v>
      </c>
      <c r="E3198" s="42" t="str">
        <f t="shared" si="50"/>
        <v>31.12.2016</v>
      </c>
      <c r="F3198">
        <v>2016</v>
      </c>
      <c r="G3198">
        <v>0</v>
      </c>
      <c r="H3198" t="s">
        <v>20</v>
      </c>
      <c r="I3198">
        <v>1</v>
      </c>
      <c r="J3198">
        <v>3</v>
      </c>
      <c r="K3198" s="41" t="s">
        <v>1366</v>
      </c>
      <c r="L3198">
        <v>1</v>
      </c>
      <c r="M3198" t="s">
        <v>1800</v>
      </c>
      <c r="N3198" t="s">
        <v>19</v>
      </c>
      <c r="P3198">
        <v>2</v>
      </c>
      <c r="Q3198" s="5">
        <v>2</v>
      </c>
      <c r="R3198" s="5">
        <v>1</v>
      </c>
      <c r="S3198" s="5">
        <v>2</v>
      </c>
      <c r="U3198" s="9">
        <v>1</v>
      </c>
      <c r="V3198">
        <v>1</v>
      </c>
      <c r="W3198" t="s">
        <v>20</v>
      </c>
      <c r="Y3198" s="9" t="s">
        <v>1803</v>
      </c>
      <c r="Z3198" s="9">
        <v>165</v>
      </c>
      <c r="AA3198" s="9">
        <v>857</v>
      </c>
      <c r="AB3198" s="9">
        <v>102</v>
      </c>
      <c r="AC3198" s="9">
        <v>61</v>
      </c>
      <c r="AD3198" s="9" t="s">
        <v>20</v>
      </c>
      <c r="AE3198" s="9" t="s">
        <v>20</v>
      </c>
      <c r="AF3198" s="9" t="s">
        <v>20</v>
      </c>
      <c r="AG3198" s="9" t="s">
        <v>20</v>
      </c>
      <c r="AH3198" s="9" t="s">
        <v>20</v>
      </c>
      <c r="AI3198">
        <v>1</v>
      </c>
      <c r="AK3198">
        <v>1</v>
      </c>
      <c r="AL3198">
        <v>0</v>
      </c>
      <c r="AM3198">
        <v>1</v>
      </c>
      <c r="AN3198">
        <v>3</v>
      </c>
      <c r="AO3198">
        <v>2</v>
      </c>
      <c r="AQ3198">
        <v>1</v>
      </c>
      <c r="AR3198">
        <v>1</v>
      </c>
      <c r="AS3198">
        <v>2</v>
      </c>
      <c r="AT3198">
        <v>1</v>
      </c>
      <c r="AU3198">
        <v>0</v>
      </c>
      <c r="AV3198">
        <v>0</v>
      </c>
      <c r="AW3198" t="s">
        <v>1382</v>
      </c>
      <c r="AX3198" t="s">
        <v>1382</v>
      </c>
      <c r="BA3198" s="14" t="s">
        <v>2943</v>
      </c>
      <c r="BG3198" s="9"/>
      <c r="BI3198" t="s">
        <v>3146</v>
      </c>
    </row>
    <row r="3199" spans="1:61" s="9" customFormat="1" x14ac:dyDescent="0.25">
      <c r="A3199" s="97" t="s">
        <v>820</v>
      </c>
      <c r="B3199" s="9" t="s">
        <v>839</v>
      </c>
      <c r="C3199" s="9" t="str">
        <f>VLOOKUP(Tabelle1[[#This Row],[bank_name]],list_all_banks!$B$1:$C$691,2,FALSE)</f>
        <v>GB00617987</v>
      </c>
      <c r="D3199" s="6" t="s">
        <v>840</v>
      </c>
      <c r="E3199" s="42" t="str">
        <f t="shared" si="50"/>
        <v>31.12.2016</v>
      </c>
      <c r="F3199" s="9">
        <v>2016</v>
      </c>
      <c r="G3199" s="9">
        <v>0</v>
      </c>
      <c r="H3199" s="9" t="s">
        <v>20</v>
      </c>
      <c r="I3199" s="9">
        <v>1</v>
      </c>
      <c r="J3199" s="9">
        <v>3</v>
      </c>
      <c r="K3199" s="73" t="s">
        <v>1366</v>
      </c>
      <c r="L3199" s="9">
        <v>1</v>
      </c>
      <c r="M3199" s="9" t="s">
        <v>1800</v>
      </c>
      <c r="N3199" s="9" t="s">
        <v>19</v>
      </c>
      <c r="O3199" s="6"/>
      <c r="P3199" s="9">
        <v>2</v>
      </c>
      <c r="Q3199" s="5">
        <v>2</v>
      </c>
      <c r="R3199" s="5">
        <v>1</v>
      </c>
      <c r="S3199" s="5">
        <v>2</v>
      </c>
      <c r="T3199" s="6"/>
      <c r="U3199" s="9">
        <v>1</v>
      </c>
      <c r="V3199" s="9">
        <v>1</v>
      </c>
      <c r="W3199" s="9" t="s">
        <v>20</v>
      </c>
      <c r="X3199" s="6"/>
      <c r="Y3199" s="9" t="s">
        <v>1804</v>
      </c>
      <c r="Z3199" s="9">
        <v>48</v>
      </c>
      <c r="AA3199" s="9">
        <v>415</v>
      </c>
      <c r="AB3199" s="9">
        <v>-6</v>
      </c>
      <c r="AC3199" s="9">
        <v>6</v>
      </c>
      <c r="AD3199" s="9" t="s">
        <v>20</v>
      </c>
      <c r="AE3199" s="9" t="s">
        <v>20</v>
      </c>
      <c r="AF3199" s="9" t="s">
        <v>20</v>
      </c>
      <c r="AG3199" s="9" t="s">
        <v>20</v>
      </c>
      <c r="AH3199" s="9" t="s">
        <v>20</v>
      </c>
      <c r="AI3199" s="9">
        <v>1</v>
      </c>
      <c r="AJ3199" s="6"/>
      <c r="AK3199" s="9">
        <v>1</v>
      </c>
      <c r="AL3199" s="9">
        <v>0</v>
      </c>
      <c r="AM3199">
        <v>1</v>
      </c>
      <c r="AN3199">
        <v>3</v>
      </c>
      <c r="AO3199">
        <v>2</v>
      </c>
      <c r="AP3199" s="6"/>
      <c r="AQ3199" s="9">
        <v>1</v>
      </c>
      <c r="AR3199" s="9">
        <v>1</v>
      </c>
      <c r="AS3199" s="9">
        <v>2</v>
      </c>
      <c r="AT3199" s="9">
        <v>1</v>
      </c>
      <c r="AU3199" s="9">
        <v>0</v>
      </c>
      <c r="AV3199" s="9">
        <v>0</v>
      </c>
      <c r="AW3199" s="9" t="s">
        <v>1382</v>
      </c>
      <c r="AX3199" s="9" t="s">
        <v>1382</v>
      </c>
      <c r="AY3199" s="6"/>
      <c r="AZ3199" s="42"/>
      <c r="BA3199" s="14" t="s">
        <v>2943</v>
      </c>
      <c r="BB3199" s="6"/>
      <c r="BH3199" s="6"/>
      <c r="BI3199" t="s">
        <v>3146</v>
      </c>
    </row>
    <row r="3200" spans="1:61" x14ac:dyDescent="0.25">
      <c r="A3200" s="97" t="s">
        <v>820</v>
      </c>
      <c r="B3200" s="9" t="s">
        <v>839</v>
      </c>
      <c r="C3200" s="9" t="str">
        <f>VLOOKUP(Tabelle1[[#This Row],[bank_name]],list_all_banks!$B$1:$C$691,2,FALSE)</f>
        <v>GB00617987</v>
      </c>
      <c r="D3200" s="6" t="s">
        <v>840</v>
      </c>
      <c r="E3200" s="42" t="str">
        <f t="shared" si="50"/>
        <v>31.12.2016</v>
      </c>
      <c r="F3200" s="9">
        <v>2016</v>
      </c>
      <c r="G3200" s="9">
        <v>0</v>
      </c>
      <c r="H3200" s="9" t="s">
        <v>20</v>
      </c>
      <c r="I3200" s="9">
        <v>1</v>
      </c>
      <c r="J3200" s="9">
        <v>3</v>
      </c>
      <c r="K3200" s="73" t="s">
        <v>1366</v>
      </c>
      <c r="L3200" s="9">
        <v>1</v>
      </c>
      <c r="M3200" s="9" t="s">
        <v>1800</v>
      </c>
      <c r="N3200" s="9" t="s">
        <v>19</v>
      </c>
      <c r="P3200" s="9">
        <v>2</v>
      </c>
      <c r="Q3200" s="5">
        <v>2</v>
      </c>
      <c r="R3200" s="5">
        <v>1</v>
      </c>
      <c r="S3200" s="5">
        <v>2</v>
      </c>
      <c r="U3200" s="9">
        <v>1</v>
      </c>
      <c r="V3200" s="9">
        <v>1</v>
      </c>
      <c r="W3200" s="9" t="s">
        <v>20</v>
      </c>
      <c r="Y3200" s="9" t="s">
        <v>1696</v>
      </c>
      <c r="Z3200" s="9">
        <v>240</v>
      </c>
      <c r="AA3200" s="9">
        <v>426</v>
      </c>
      <c r="AB3200" s="9">
        <v>85</v>
      </c>
      <c r="AC3200" s="9">
        <v>9</v>
      </c>
      <c r="AD3200" s="9" t="s">
        <v>20</v>
      </c>
      <c r="AE3200" s="9" t="s">
        <v>20</v>
      </c>
      <c r="AF3200" s="9" t="s">
        <v>20</v>
      </c>
      <c r="AG3200" s="9" t="s">
        <v>20</v>
      </c>
      <c r="AH3200" s="9" t="s">
        <v>20</v>
      </c>
      <c r="AI3200" s="9">
        <v>1</v>
      </c>
      <c r="AK3200" s="9">
        <v>1</v>
      </c>
      <c r="AL3200" s="9">
        <v>0</v>
      </c>
      <c r="AM3200">
        <v>1</v>
      </c>
      <c r="AN3200">
        <v>3</v>
      </c>
      <c r="AO3200">
        <v>2</v>
      </c>
      <c r="AQ3200" s="9">
        <v>1</v>
      </c>
      <c r="AR3200" s="9">
        <v>1</v>
      </c>
      <c r="AS3200" s="9">
        <v>2</v>
      </c>
      <c r="AT3200" s="9">
        <v>1</v>
      </c>
      <c r="AU3200" s="9">
        <v>0</v>
      </c>
      <c r="AV3200" s="9">
        <v>0</v>
      </c>
      <c r="AW3200" s="9" t="s">
        <v>1382</v>
      </c>
      <c r="AX3200" s="9" t="s">
        <v>1382</v>
      </c>
      <c r="BA3200" s="14" t="s">
        <v>2943</v>
      </c>
      <c r="BG3200" s="9"/>
      <c r="BI3200" t="s">
        <v>3146</v>
      </c>
    </row>
    <row r="3201" spans="1:71" x14ac:dyDescent="0.25">
      <c r="A3201" s="97" t="s">
        <v>820</v>
      </c>
      <c r="B3201" s="9" t="s">
        <v>839</v>
      </c>
      <c r="C3201" s="9" t="str">
        <f>VLOOKUP(Tabelle1[[#This Row],[bank_name]],list_all_banks!$B$1:$C$691,2,FALSE)</f>
        <v>GB00617987</v>
      </c>
      <c r="D3201" s="6" t="s">
        <v>840</v>
      </c>
      <c r="E3201" s="42" t="str">
        <f t="shared" si="50"/>
        <v>31.12.2016</v>
      </c>
      <c r="F3201" s="9">
        <v>2016</v>
      </c>
      <c r="G3201" s="9">
        <v>0</v>
      </c>
      <c r="H3201" s="9" t="s">
        <v>20</v>
      </c>
      <c r="I3201" s="9">
        <v>1</v>
      </c>
      <c r="J3201" s="9">
        <v>3</v>
      </c>
      <c r="K3201" s="73" t="s">
        <v>1366</v>
      </c>
      <c r="L3201" s="9">
        <v>1</v>
      </c>
      <c r="M3201" s="9" t="s">
        <v>1800</v>
      </c>
      <c r="N3201" s="9" t="s">
        <v>19</v>
      </c>
      <c r="P3201" s="9">
        <v>2</v>
      </c>
      <c r="Q3201" s="5">
        <v>2</v>
      </c>
      <c r="R3201" s="5">
        <v>1</v>
      </c>
      <c r="S3201" s="5">
        <v>2</v>
      </c>
      <c r="U3201" s="9">
        <v>1</v>
      </c>
      <c r="V3201" s="9">
        <v>1</v>
      </c>
      <c r="W3201" s="9" t="s">
        <v>20</v>
      </c>
      <c r="Y3201" s="9" t="s">
        <v>1697</v>
      </c>
      <c r="Z3201" s="9">
        <v>276</v>
      </c>
      <c r="AA3201" s="9">
        <v>651</v>
      </c>
      <c r="AB3201" s="9">
        <v>147</v>
      </c>
      <c r="AC3201" s="9">
        <v>49</v>
      </c>
      <c r="AD3201" s="9" t="s">
        <v>20</v>
      </c>
      <c r="AE3201" s="9" t="s">
        <v>20</v>
      </c>
      <c r="AF3201" s="9" t="s">
        <v>20</v>
      </c>
      <c r="AG3201" s="9" t="s">
        <v>20</v>
      </c>
      <c r="AH3201" s="9" t="s">
        <v>20</v>
      </c>
      <c r="AI3201" s="9">
        <v>1</v>
      </c>
      <c r="AK3201" s="9">
        <v>1</v>
      </c>
      <c r="AL3201" s="9">
        <v>0</v>
      </c>
      <c r="AM3201">
        <v>1</v>
      </c>
      <c r="AN3201">
        <v>3</v>
      </c>
      <c r="AO3201">
        <v>2</v>
      </c>
      <c r="AQ3201" s="9">
        <v>1</v>
      </c>
      <c r="AR3201" s="9">
        <v>1</v>
      </c>
      <c r="AS3201" s="9">
        <v>2</v>
      </c>
      <c r="AT3201" s="9">
        <v>1</v>
      </c>
      <c r="AU3201" s="9">
        <v>0</v>
      </c>
      <c r="AV3201" s="9">
        <v>0</v>
      </c>
      <c r="AW3201" s="9" t="s">
        <v>1382</v>
      </c>
      <c r="AX3201" s="9" t="s">
        <v>1382</v>
      </c>
      <c r="BA3201" s="14" t="s">
        <v>2943</v>
      </c>
      <c r="BC3201" s="9"/>
      <c r="BD3201" s="9"/>
      <c r="BE3201" s="9"/>
      <c r="BF3201" s="9"/>
      <c r="BG3201" s="9"/>
      <c r="BI3201" t="s">
        <v>3146</v>
      </c>
      <c r="BJ3201" s="9"/>
      <c r="BK3201" s="9"/>
      <c r="BL3201" s="9"/>
      <c r="BM3201" s="9"/>
      <c r="BN3201" s="9"/>
      <c r="BO3201" s="9"/>
      <c r="BP3201" s="9"/>
      <c r="BQ3201" s="9"/>
      <c r="BR3201" s="9"/>
      <c r="BS3201" s="9"/>
    </row>
    <row r="3202" spans="1:71" x14ac:dyDescent="0.25">
      <c r="A3202" s="97" t="s">
        <v>820</v>
      </c>
      <c r="B3202" s="9" t="s">
        <v>839</v>
      </c>
      <c r="C3202" s="9" t="str">
        <f>VLOOKUP(Tabelle1[[#This Row],[bank_name]],list_all_banks!$B$1:$C$691,2,FALSE)</f>
        <v>GB00617987</v>
      </c>
      <c r="D3202" s="6" t="s">
        <v>840</v>
      </c>
      <c r="E3202" s="42" t="str">
        <f t="shared" si="50"/>
        <v>31.12.2016</v>
      </c>
      <c r="F3202" s="9">
        <v>2016</v>
      </c>
      <c r="G3202" s="9">
        <v>0</v>
      </c>
      <c r="H3202" s="9" t="s">
        <v>20</v>
      </c>
      <c r="I3202" s="9">
        <v>1</v>
      </c>
      <c r="J3202" s="9">
        <v>3</v>
      </c>
      <c r="K3202" s="73" t="s">
        <v>1366</v>
      </c>
      <c r="L3202" s="9">
        <v>1</v>
      </c>
      <c r="M3202" s="9" t="s">
        <v>1800</v>
      </c>
      <c r="N3202" s="9" t="s">
        <v>19</v>
      </c>
      <c r="P3202" s="9">
        <v>2</v>
      </c>
      <c r="Q3202" s="5">
        <v>2</v>
      </c>
      <c r="R3202" s="5">
        <v>1</v>
      </c>
      <c r="S3202" s="5">
        <v>2</v>
      </c>
      <c r="U3202" s="9">
        <v>1</v>
      </c>
      <c r="V3202" s="9">
        <v>1</v>
      </c>
      <c r="W3202" s="9" t="s">
        <v>20</v>
      </c>
      <c r="Y3202" s="9" t="s">
        <v>1805</v>
      </c>
      <c r="Z3202" s="9">
        <v>103</v>
      </c>
      <c r="AA3202" s="9">
        <v>230</v>
      </c>
      <c r="AB3202" s="9">
        <v>65</v>
      </c>
      <c r="AC3202" s="9">
        <v>7</v>
      </c>
      <c r="AD3202" s="9" t="s">
        <v>20</v>
      </c>
      <c r="AE3202" s="9" t="s">
        <v>20</v>
      </c>
      <c r="AF3202" s="9" t="s">
        <v>20</v>
      </c>
      <c r="AG3202" s="9" t="s">
        <v>20</v>
      </c>
      <c r="AH3202" s="9" t="s">
        <v>20</v>
      </c>
      <c r="AI3202" s="9">
        <v>1</v>
      </c>
      <c r="AK3202" s="9">
        <v>1</v>
      </c>
      <c r="AL3202" s="9">
        <v>0</v>
      </c>
      <c r="AM3202">
        <v>1</v>
      </c>
      <c r="AN3202">
        <v>3</v>
      </c>
      <c r="AO3202">
        <v>2</v>
      </c>
      <c r="AQ3202" s="9">
        <v>1</v>
      </c>
      <c r="AR3202" s="9">
        <v>1</v>
      </c>
      <c r="AS3202" s="9">
        <v>2</v>
      </c>
      <c r="AT3202" s="9">
        <v>1</v>
      </c>
      <c r="AU3202" s="9">
        <v>0</v>
      </c>
      <c r="AV3202" s="9">
        <v>0</v>
      </c>
      <c r="AW3202" s="9" t="s">
        <v>1382</v>
      </c>
      <c r="AX3202" s="9" t="s">
        <v>1382</v>
      </c>
      <c r="BA3202" s="14" t="s">
        <v>2943</v>
      </c>
      <c r="BG3202" s="9"/>
      <c r="BI3202" t="s">
        <v>3146</v>
      </c>
    </row>
    <row r="3203" spans="1:71" x14ac:dyDescent="0.25">
      <c r="A3203" s="20" t="s">
        <v>820</v>
      </c>
      <c r="B3203" t="s">
        <v>839</v>
      </c>
      <c r="C3203" t="str">
        <f>VLOOKUP(Tabelle1[[#This Row],[bank_name]],list_all_banks!$B$1:$C$691,2,FALSE)</f>
        <v>GB00617987</v>
      </c>
      <c r="D3203" s="6" t="s">
        <v>840</v>
      </c>
      <c r="E3203" s="42" t="str">
        <f t="shared" si="50"/>
        <v>31.12.2016</v>
      </c>
      <c r="F3203">
        <v>2016</v>
      </c>
      <c r="G3203">
        <v>0</v>
      </c>
      <c r="H3203" t="s">
        <v>20</v>
      </c>
      <c r="I3203">
        <v>1</v>
      </c>
      <c r="J3203">
        <v>3</v>
      </c>
      <c r="K3203" s="41" t="s">
        <v>1366</v>
      </c>
      <c r="L3203">
        <v>1</v>
      </c>
      <c r="M3203" t="s">
        <v>1800</v>
      </c>
      <c r="N3203" t="s">
        <v>19</v>
      </c>
      <c r="P3203">
        <v>2</v>
      </c>
      <c r="Q3203" s="5">
        <v>2</v>
      </c>
      <c r="R3203" s="5">
        <v>1</v>
      </c>
      <c r="S3203" s="5">
        <v>2</v>
      </c>
      <c r="U3203" s="9">
        <v>1</v>
      </c>
      <c r="V3203">
        <v>1</v>
      </c>
      <c r="W3203" t="s">
        <v>20</v>
      </c>
      <c r="Y3203" s="9" t="s">
        <v>1806</v>
      </c>
      <c r="Z3203" s="9">
        <v>18</v>
      </c>
      <c r="AA3203" s="9">
        <v>21</v>
      </c>
      <c r="AB3203" s="9">
        <v>15</v>
      </c>
      <c r="AC3203" s="9">
        <v>5</v>
      </c>
      <c r="AD3203" s="9" t="s">
        <v>20</v>
      </c>
      <c r="AE3203" s="9" t="s">
        <v>20</v>
      </c>
      <c r="AF3203" s="9" t="s">
        <v>20</v>
      </c>
      <c r="AG3203" s="9" t="s">
        <v>20</v>
      </c>
      <c r="AH3203" s="9" t="s">
        <v>20</v>
      </c>
      <c r="AI3203">
        <v>1</v>
      </c>
      <c r="AK3203">
        <v>1</v>
      </c>
      <c r="AL3203">
        <v>0</v>
      </c>
      <c r="AM3203">
        <v>1</v>
      </c>
      <c r="AN3203">
        <v>3</v>
      </c>
      <c r="AO3203">
        <v>2</v>
      </c>
      <c r="AQ3203">
        <v>1</v>
      </c>
      <c r="AR3203">
        <v>1</v>
      </c>
      <c r="AS3203">
        <v>2</v>
      </c>
      <c r="AT3203">
        <v>1</v>
      </c>
      <c r="AU3203">
        <v>0</v>
      </c>
      <c r="AV3203">
        <v>0</v>
      </c>
      <c r="AW3203" t="s">
        <v>1382</v>
      </c>
      <c r="AX3203" t="s">
        <v>1382</v>
      </c>
      <c r="BA3203" s="14" t="s">
        <v>2943</v>
      </c>
      <c r="BG3203" s="9"/>
      <c r="BI3203" t="s">
        <v>3146</v>
      </c>
    </row>
    <row r="3204" spans="1:71" x14ac:dyDescent="0.25">
      <c r="A3204" s="20" t="s">
        <v>820</v>
      </c>
      <c r="B3204" t="s">
        <v>839</v>
      </c>
      <c r="C3204" t="str">
        <f>VLOOKUP(Tabelle1[[#This Row],[bank_name]],list_all_banks!$B$1:$C$691,2,FALSE)</f>
        <v>GB00617987</v>
      </c>
      <c r="D3204" s="6" t="s">
        <v>840</v>
      </c>
      <c r="E3204" s="42" t="str">
        <f t="shared" si="50"/>
        <v>31.12.2016</v>
      </c>
      <c r="F3204">
        <v>2016</v>
      </c>
      <c r="G3204">
        <v>0</v>
      </c>
      <c r="H3204" t="s">
        <v>20</v>
      </c>
      <c r="I3204">
        <v>1</v>
      </c>
      <c r="J3204">
        <v>3</v>
      </c>
      <c r="K3204" s="41" t="s">
        <v>1366</v>
      </c>
      <c r="L3204">
        <v>1</v>
      </c>
      <c r="M3204" t="s">
        <v>1800</v>
      </c>
      <c r="N3204" t="s">
        <v>19</v>
      </c>
      <c r="P3204">
        <v>2</v>
      </c>
      <c r="Q3204" s="5">
        <v>2</v>
      </c>
      <c r="R3204" s="5">
        <v>1</v>
      </c>
      <c r="S3204" s="5">
        <v>2</v>
      </c>
      <c r="U3204" s="9">
        <v>1</v>
      </c>
      <c r="V3204">
        <v>1</v>
      </c>
      <c r="W3204" t="s">
        <v>20</v>
      </c>
      <c r="Y3204" s="9" t="s">
        <v>1704</v>
      </c>
      <c r="Z3204" s="9">
        <v>70</v>
      </c>
      <c r="AA3204" s="9">
        <v>359</v>
      </c>
      <c r="AB3204" s="9">
        <v>39</v>
      </c>
      <c r="AC3204" s="9">
        <v>4</v>
      </c>
      <c r="AD3204" s="9" t="s">
        <v>20</v>
      </c>
      <c r="AE3204" s="9" t="s">
        <v>20</v>
      </c>
      <c r="AF3204" s="9" t="s">
        <v>20</v>
      </c>
      <c r="AG3204" s="9" t="s">
        <v>20</v>
      </c>
      <c r="AH3204" s="9" t="s">
        <v>20</v>
      </c>
      <c r="AI3204">
        <v>1</v>
      </c>
      <c r="AK3204">
        <v>1</v>
      </c>
      <c r="AL3204">
        <v>0</v>
      </c>
      <c r="AM3204">
        <v>1</v>
      </c>
      <c r="AN3204">
        <v>3</v>
      </c>
      <c r="AO3204">
        <v>2</v>
      </c>
      <c r="AQ3204">
        <v>1</v>
      </c>
      <c r="AR3204">
        <v>1</v>
      </c>
      <c r="AS3204">
        <v>2</v>
      </c>
      <c r="AT3204">
        <v>1</v>
      </c>
      <c r="AU3204">
        <v>0</v>
      </c>
      <c r="AV3204">
        <v>0</v>
      </c>
      <c r="AW3204" t="s">
        <v>1382</v>
      </c>
      <c r="AX3204" t="s">
        <v>1382</v>
      </c>
      <c r="BA3204" s="14" t="s">
        <v>2943</v>
      </c>
      <c r="BG3204" s="9"/>
      <c r="BI3204" t="s">
        <v>3146</v>
      </c>
    </row>
    <row r="3205" spans="1:71" x14ac:dyDescent="0.25">
      <c r="A3205" s="20" t="s">
        <v>820</v>
      </c>
      <c r="B3205" t="s">
        <v>839</v>
      </c>
      <c r="C3205" t="str">
        <f>VLOOKUP(Tabelle1[[#This Row],[bank_name]],list_all_banks!$B$1:$C$691,2,FALSE)</f>
        <v>GB00617987</v>
      </c>
      <c r="D3205" s="6" t="s">
        <v>840</v>
      </c>
      <c r="E3205" s="42" t="str">
        <f t="shared" si="50"/>
        <v>31.12.2016</v>
      </c>
      <c r="F3205">
        <v>2016</v>
      </c>
      <c r="G3205">
        <v>0</v>
      </c>
      <c r="H3205" t="s">
        <v>20</v>
      </c>
      <c r="I3205">
        <v>1</v>
      </c>
      <c r="J3205">
        <v>3</v>
      </c>
      <c r="K3205" s="41" t="s">
        <v>1366</v>
      </c>
      <c r="L3205">
        <v>1</v>
      </c>
      <c r="M3205" t="s">
        <v>1800</v>
      </c>
      <c r="N3205" t="s">
        <v>19</v>
      </c>
      <c r="P3205">
        <v>2</v>
      </c>
      <c r="Q3205" s="5">
        <v>2</v>
      </c>
      <c r="R3205" s="5">
        <v>1</v>
      </c>
      <c r="S3205" s="5">
        <v>2</v>
      </c>
      <c r="U3205" s="9">
        <v>1</v>
      </c>
      <c r="V3205">
        <v>1</v>
      </c>
      <c r="W3205" t="s">
        <v>20</v>
      </c>
      <c r="Y3205" s="9" t="s">
        <v>1727</v>
      </c>
      <c r="Z3205" s="9">
        <v>86</v>
      </c>
      <c r="AA3205" s="9">
        <v>215</v>
      </c>
      <c r="AB3205" s="9">
        <v>45</v>
      </c>
      <c r="AC3205" s="9">
        <v>16</v>
      </c>
      <c r="AD3205" s="9" t="s">
        <v>20</v>
      </c>
      <c r="AE3205" s="9" t="s">
        <v>20</v>
      </c>
      <c r="AF3205" s="9" t="s">
        <v>20</v>
      </c>
      <c r="AG3205" s="9" t="s">
        <v>20</v>
      </c>
      <c r="AH3205" s="9" t="s">
        <v>20</v>
      </c>
      <c r="AI3205">
        <v>1</v>
      </c>
      <c r="AK3205">
        <v>1</v>
      </c>
      <c r="AL3205">
        <v>0</v>
      </c>
      <c r="AM3205">
        <v>1</v>
      </c>
      <c r="AN3205">
        <v>3</v>
      </c>
      <c r="AO3205">
        <v>2</v>
      </c>
      <c r="AQ3205">
        <v>1</v>
      </c>
      <c r="AR3205">
        <v>1</v>
      </c>
      <c r="AS3205">
        <v>2</v>
      </c>
      <c r="AT3205">
        <v>1</v>
      </c>
      <c r="AU3205">
        <v>0</v>
      </c>
      <c r="AV3205">
        <v>0</v>
      </c>
      <c r="AW3205" t="s">
        <v>1382</v>
      </c>
      <c r="AX3205" t="s">
        <v>1382</v>
      </c>
      <c r="BA3205" s="14" t="s">
        <v>2943</v>
      </c>
      <c r="BG3205" s="9"/>
      <c r="BI3205" t="s">
        <v>3146</v>
      </c>
    </row>
    <row r="3206" spans="1:71" x14ac:dyDescent="0.25">
      <c r="A3206" s="20" t="s">
        <v>820</v>
      </c>
      <c r="B3206" t="s">
        <v>839</v>
      </c>
      <c r="C3206" t="str">
        <f>VLOOKUP(Tabelle1[[#This Row],[bank_name]],list_all_banks!$B$1:$C$691,2,FALSE)</f>
        <v>GB00617987</v>
      </c>
      <c r="D3206" s="6" t="s">
        <v>840</v>
      </c>
      <c r="E3206" s="42" t="str">
        <f t="shared" si="50"/>
        <v>31.12.2016</v>
      </c>
      <c r="F3206">
        <v>2016</v>
      </c>
      <c r="G3206">
        <v>0</v>
      </c>
      <c r="H3206" t="s">
        <v>20</v>
      </c>
      <c r="I3206">
        <v>1</v>
      </c>
      <c r="J3206">
        <v>3</v>
      </c>
      <c r="K3206" s="41" t="s">
        <v>1366</v>
      </c>
      <c r="L3206">
        <v>1</v>
      </c>
      <c r="M3206" t="s">
        <v>1800</v>
      </c>
      <c r="N3206" t="s">
        <v>19</v>
      </c>
      <c r="P3206">
        <v>2</v>
      </c>
      <c r="Q3206" s="5">
        <v>2</v>
      </c>
      <c r="R3206" s="5">
        <v>1</v>
      </c>
      <c r="S3206" s="5">
        <v>2</v>
      </c>
      <c r="U3206" s="9">
        <v>1</v>
      </c>
      <c r="V3206">
        <v>1</v>
      </c>
      <c r="W3206" t="s">
        <v>20</v>
      </c>
      <c r="Y3206" s="9" t="s">
        <v>1701</v>
      </c>
      <c r="Z3206" s="9">
        <v>284</v>
      </c>
      <c r="AA3206" s="9">
        <v>5247</v>
      </c>
      <c r="AB3206" s="9">
        <v>52</v>
      </c>
      <c r="AC3206" s="9">
        <v>4</v>
      </c>
      <c r="AD3206" s="9" t="s">
        <v>20</v>
      </c>
      <c r="AE3206" s="9" t="s">
        <v>20</v>
      </c>
      <c r="AF3206" s="9" t="s">
        <v>20</v>
      </c>
      <c r="AG3206" s="9" t="s">
        <v>20</v>
      </c>
      <c r="AH3206" s="9" t="s">
        <v>20</v>
      </c>
      <c r="AI3206">
        <v>1</v>
      </c>
      <c r="AK3206">
        <v>1</v>
      </c>
      <c r="AL3206">
        <v>0</v>
      </c>
      <c r="AM3206">
        <v>1</v>
      </c>
      <c r="AN3206">
        <v>3</v>
      </c>
      <c r="AO3206">
        <v>2</v>
      </c>
      <c r="AQ3206">
        <v>1</v>
      </c>
      <c r="AR3206">
        <v>1</v>
      </c>
      <c r="AS3206">
        <v>2</v>
      </c>
      <c r="AT3206">
        <v>1</v>
      </c>
      <c r="AU3206">
        <v>0</v>
      </c>
      <c r="AV3206">
        <v>0</v>
      </c>
      <c r="AW3206" t="s">
        <v>1382</v>
      </c>
      <c r="AX3206" t="s">
        <v>1382</v>
      </c>
      <c r="BA3206" s="14" t="s">
        <v>2943</v>
      </c>
      <c r="BG3206" s="9"/>
      <c r="BI3206" t="s">
        <v>3146</v>
      </c>
    </row>
    <row r="3207" spans="1:71" x14ac:dyDescent="0.25">
      <c r="A3207" s="20" t="s">
        <v>820</v>
      </c>
      <c r="B3207" t="s">
        <v>839</v>
      </c>
      <c r="C3207" t="str">
        <f>VLOOKUP(Tabelle1[[#This Row],[bank_name]],list_all_banks!$B$1:$C$691,2,FALSE)</f>
        <v>GB00617987</v>
      </c>
      <c r="D3207" s="6" t="s">
        <v>840</v>
      </c>
      <c r="E3207" s="42" t="str">
        <f t="shared" si="50"/>
        <v>31.12.2016</v>
      </c>
      <c r="F3207">
        <v>2016</v>
      </c>
      <c r="G3207">
        <v>0</v>
      </c>
      <c r="H3207" t="s">
        <v>20</v>
      </c>
      <c r="I3207">
        <v>1</v>
      </c>
      <c r="J3207">
        <v>3</v>
      </c>
      <c r="K3207" s="41" t="s">
        <v>1366</v>
      </c>
      <c r="L3207">
        <v>1</v>
      </c>
      <c r="M3207" t="s">
        <v>1800</v>
      </c>
      <c r="N3207" t="s">
        <v>19</v>
      </c>
      <c r="P3207">
        <v>2</v>
      </c>
      <c r="Q3207" s="5">
        <v>2</v>
      </c>
      <c r="R3207" s="5">
        <v>1</v>
      </c>
      <c r="S3207" s="5">
        <v>2</v>
      </c>
      <c r="U3207" s="9">
        <v>1</v>
      </c>
      <c r="V3207">
        <v>1</v>
      </c>
      <c r="W3207" t="s">
        <v>20</v>
      </c>
      <c r="Y3207" s="9" t="s">
        <v>1732</v>
      </c>
      <c r="Z3207" s="9">
        <v>194</v>
      </c>
      <c r="AA3207" s="9">
        <v>4129</v>
      </c>
      <c r="AB3207" s="9">
        <v>93</v>
      </c>
      <c r="AC3207" s="9">
        <v>41</v>
      </c>
      <c r="AD3207" s="9" t="s">
        <v>20</v>
      </c>
      <c r="AE3207" s="9" t="s">
        <v>20</v>
      </c>
      <c r="AF3207" s="9" t="s">
        <v>20</v>
      </c>
      <c r="AG3207" s="9" t="s">
        <v>20</v>
      </c>
      <c r="AH3207" s="9" t="s">
        <v>20</v>
      </c>
      <c r="AI3207">
        <v>1</v>
      </c>
      <c r="AK3207">
        <v>1</v>
      </c>
      <c r="AL3207">
        <v>0</v>
      </c>
      <c r="AM3207">
        <v>1</v>
      </c>
      <c r="AN3207">
        <v>3</v>
      </c>
      <c r="AO3207">
        <v>2</v>
      </c>
      <c r="AQ3207">
        <v>1</v>
      </c>
      <c r="AR3207">
        <v>1</v>
      </c>
      <c r="AS3207">
        <v>2</v>
      </c>
      <c r="AT3207">
        <v>1</v>
      </c>
      <c r="AU3207">
        <v>0</v>
      </c>
      <c r="AV3207">
        <v>0</v>
      </c>
      <c r="AW3207" t="s">
        <v>1382</v>
      </c>
      <c r="AX3207" t="s">
        <v>1382</v>
      </c>
      <c r="BA3207" s="14" t="s">
        <v>2943</v>
      </c>
      <c r="BG3207" s="9"/>
      <c r="BI3207" t="s">
        <v>3146</v>
      </c>
    </row>
    <row r="3208" spans="1:71" x14ac:dyDescent="0.25">
      <c r="A3208" s="20" t="s">
        <v>820</v>
      </c>
      <c r="B3208" t="s">
        <v>839</v>
      </c>
      <c r="C3208" t="str">
        <f>VLOOKUP(Tabelle1[[#This Row],[bank_name]],list_all_banks!$B$1:$C$691,2,FALSE)</f>
        <v>GB00617987</v>
      </c>
      <c r="D3208" s="6" t="s">
        <v>840</v>
      </c>
      <c r="E3208" s="42" t="str">
        <f t="shared" si="50"/>
        <v>31.12.2016</v>
      </c>
      <c r="F3208">
        <v>2016</v>
      </c>
      <c r="G3208">
        <v>0</v>
      </c>
      <c r="H3208" t="s">
        <v>20</v>
      </c>
      <c r="I3208">
        <v>1</v>
      </c>
      <c r="J3208">
        <v>3</v>
      </c>
      <c r="K3208" s="41" t="s">
        <v>1366</v>
      </c>
      <c r="L3208">
        <v>1</v>
      </c>
      <c r="M3208" t="s">
        <v>1800</v>
      </c>
      <c r="N3208" t="s">
        <v>19</v>
      </c>
      <c r="P3208">
        <v>2</v>
      </c>
      <c r="Q3208" s="5">
        <v>2</v>
      </c>
      <c r="R3208" s="5">
        <v>1</v>
      </c>
      <c r="S3208" s="5">
        <v>2</v>
      </c>
      <c r="U3208" s="9">
        <v>1</v>
      </c>
      <c r="V3208">
        <v>1</v>
      </c>
      <c r="W3208" t="s">
        <v>20</v>
      </c>
      <c r="Y3208" s="9" t="s">
        <v>1733</v>
      </c>
      <c r="Z3208" s="9">
        <v>150</v>
      </c>
      <c r="AA3208" s="9">
        <v>459</v>
      </c>
      <c r="AB3208" s="9">
        <v>92</v>
      </c>
      <c r="AC3208" s="9">
        <v>4</v>
      </c>
      <c r="AD3208" s="9" t="s">
        <v>20</v>
      </c>
      <c r="AE3208" s="9" t="s">
        <v>20</v>
      </c>
      <c r="AF3208" s="9" t="s">
        <v>20</v>
      </c>
      <c r="AG3208" s="9" t="s">
        <v>20</v>
      </c>
      <c r="AH3208" s="9" t="s">
        <v>20</v>
      </c>
      <c r="AI3208">
        <v>1</v>
      </c>
      <c r="AK3208">
        <v>1</v>
      </c>
      <c r="AL3208">
        <v>0</v>
      </c>
      <c r="AM3208">
        <v>1</v>
      </c>
      <c r="AN3208">
        <v>3</v>
      </c>
      <c r="AO3208">
        <v>2</v>
      </c>
      <c r="AQ3208">
        <v>1</v>
      </c>
      <c r="AR3208">
        <v>1</v>
      </c>
      <c r="AS3208">
        <v>2</v>
      </c>
      <c r="AT3208">
        <v>1</v>
      </c>
      <c r="AU3208">
        <v>0</v>
      </c>
      <c r="AV3208">
        <v>0</v>
      </c>
      <c r="AW3208" t="s">
        <v>1382</v>
      </c>
      <c r="AX3208" t="s">
        <v>1382</v>
      </c>
      <c r="BA3208" s="14" t="s">
        <v>2943</v>
      </c>
      <c r="BG3208" s="9"/>
      <c r="BI3208" t="s">
        <v>3146</v>
      </c>
    </row>
    <row r="3209" spans="1:71" x14ac:dyDescent="0.25">
      <c r="A3209" s="20" t="s">
        <v>820</v>
      </c>
      <c r="B3209" t="s">
        <v>839</v>
      </c>
      <c r="C3209" t="str">
        <f>VLOOKUP(Tabelle1[[#This Row],[bank_name]],list_all_banks!$B$1:$C$691,2,FALSE)</f>
        <v>GB00617987</v>
      </c>
      <c r="D3209" s="6" t="s">
        <v>840</v>
      </c>
      <c r="E3209" s="42" t="str">
        <f t="shared" si="50"/>
        <v>31.12.2016</v>
      </c>
      <c r="F3209">
        <v>2016</v>
      </c>
      <c r="G3209">
        <v>0</v>
      </c>
      <c r="H3209" t="s">
        <v>20</v>
      </c>
      <c r="I3209">
        <v>1</v>
      </c>
      <c r="J3209">
        <v>3</v>
      </c>
      <c r="K3209" s="41" t="s">
        <v>1366</v>
      </c>
      <c r="L3209">
        <v>1</v>
      </c>
      <c r="M3209" t="s">
        <v>1800</v>
      </c>
      <c r="N3209" t="s">
        <v>19</v>
      </c>
      <c r="P3209">
        <v>2</v>
      </c>
      <c r="Q3209" s="5">
        <v>2</v>
      </c>
      <c r="R3209" s="5">
        <v>1</v>
      </c>
      <c r="S3209" s="5">
        <v>2</v>
      </c>
      <c r="U3209" s="9">
        <v>1</v>
      </c>
      <c r="V3209">
        <v>1</v>
      </c>
      <c r="W3209" t="s">
        <v>20</v>
      </c>
      <c r="Y3209" s="9" t="s">
        <v>1734</v>
      </c>
      <c r="Z3209" s="9">
        <v>161</v>
      </c>
      <c r="AA3209" s="9">
        <v>1259</v>
      </c>
      <c r="AB3209" s="9">
        <v>80</v>
      </c>
      <c r="AC3209" s="9">
        <v>18</v>
      </c>
      <c r="AD3209" s="9" t="s">
        <v>20</v>
      </c>
      <c r="AE3209" s="9" t="s">
        <v>20</v>
      </c>
      <c r="AF3209" s="9" t="s">
        <v>20</v>
      </c>
      <c r="AG3209" s="9" t="s">
        <v>20</v>
      </c>
      <c r="AH3209" s="9" t="s">
        <v>20</v>
      </c>
      <c r="AI3209">
        <v>1</v>
      </c>
      <c r="AK3209">
        <v>1</v>
      </c>
      <c r="AL3209">
        <v>0</v>
      </c>
      <c r="AM3209">
        <v>1</v>
      </c>
      <c r="AN3209">
        <v>3</v>
      </c>
      <c r="AO3209">
        <v>2</v>
      </c>
      <c r="AQ3209">
        <v>1</v>
      </c>
      <c r="AR3209">
        <v>1</v>
      </c>
      <c r="AS3209">
        <v>2</v>
      </c>
      <c r="AT3209">
        <v>1</v>
      </c>
      <c r="AU3209">
        <v>0</v>
      </c>
      <c r="AV3209">
        <v>0</v>
      </c>
      <c r="AW3209" t="s">
        <v>1382</v>
      </c>
      <c r="AX3209" t="s">
        <v>1382</v>
      </c>
      <c r="BA3209" s="14" t="s">
        <v>2943</v>
      </c>
      <c r="BG3209" s="9"/>
      <c r="BI3209" t="s">
        <v>3146</v>
      </c>
    </row>
    <row r="3210" spans="1:71" x14ac:dyDescent="0.25">
      <c r="A3210" s="20" t="s">
        <v>820</v>
      </c>
      <c r="B3210" t="s">
        <v>839</v>
      </c>
      <c r="C3210" t="str">
        <f>VLOOKUP(Tabelle1[[#This Row],[bank_name]],list_all_banks!$B$1:$C$691,2,FALSE)</f>
        <v>GB00617987</v>
      </c>
      <c r="D3210" s="6" t="s">
        <v>840</v>
      </c>
      <c r="E3210" s="42" t="str">
        <f t="shared" si="50"/>
        <v>31.12.2016</v>
      </c>
      <c r="F3210">
        <v>2016</v>
      </c>
      <c r="G3210">
        <v>0</v>
      </c>
      <c r="H3210" t="s">
        <v>20</v>
      </c>
      <c r="I3210">
        <v>1</v>
      </c>
      <c r="J3210">
        <v>3</v>
      </c>
      <c r="K3210" s="41" t="s">
        <v>1366</v>
      </c>
      <c r="L3210">
        <v>1</v>
      </c>
      <c r="M3210" t="s">
        <v>1800</v>
      </c>
      <c r="N3210" t="s">
        <v>19</v>
      </c>
      <c r="P3210">
        <v>2</v>
      </c>
      <c r="Q3210" s="5">
        <v>2</v>
      </c>
      <c r="R3210" s="5">
        <v>1</v>
      </c>
      <c r="S3210" s="5">
        <v>2</v>
      </c>
      <c r="U3210" s="9">
        <v>1</v>
      </c>
      <c r="V3210">
        <v>1</v>
      </c>
      <c r="W3210" t="s">
        <v>20</v>
      </c>
      <c r="Y3210" s="9" t="s">
        <v>1786</v>
      </c>
      <c r="Z3210" s="9">
        <v>637</v>
      </c>
      <c r="AA3210" s="9">
        <v>2812</v>
      </c>
      <c r="AB3210" s="9">
        <v>444</v>
      </c>
      <c r="AC3210" s="9">
        <v>90</v>
      </c>
      <c r="AD3210" s="9" t="s">
        <v>20</v>
      </c>
      <c r="AE3210" s="9" t="s">
        <v>20</v>
      </c>
      <c r="AF3210" s="9" t="s">
        <v>20</v>
      </c>
      <c r="AG3210" s="9" t="s">
        <v>20</v>
      </c>
      <c r="AH3210" s="9" t="s">
        <v>20</v>
      </c>
      <c r="AI3210">
        <v>1</v>
      </c>
      <c r="AK3210">
        <v>1</v>
      </c>
      <c r="AL3210">
        <v>0</v>
      </c>
      <c r="AM3210">
        <v>1</v>
      </c>
      <c r="AN3210">
        <v>3</v>
      </c>
      <c r="AO3210">
        <v>2</v>
      </c>
      <c r="AQ3210">
        <v>1</v>
      </c>
      <c r="AR3210">
        <v>1</v>
      </c>
      <c r="AS3210">
        <v>2</v>
      </c>
      <c r="AT3210">
        <v>1</v>
      </c>
      <c r="AU3210">
        <v>0</v>
      </c>
      <c r="AV3210">
        <v>0</v>
      </c>
      <c r="AW3210" t="s">
        <v>1382</v>
      </c>
      <c r="AX3210" t="s">
        <v>1382</v>
      </c>
      <c r="BA3210" s="14" t="s">
        <v>2943</v>
      </c>
      <c r="BG3210" s="9"/>
      <c r="BI3210" t="s">
        <v>3146</v>
      </c>
    </row>
    <row r="3211" spans="1:71" x14ac:dyDescent="0.25">
      <c r="A3211" s="20" t="s">
        <v>820</v>
      </c>
      <c r="B3211" t="s">
        <v>839</v>
      </c>
      <c r="C3211" t="str">
        <f>VLOOKUP(Tabelle1[[#This Row],[bank_name]],list_all_banks!$B$1:$C$691,2,FALSE)</f>
        <v>GB00617987</v>
      </c>
      <c r="D3211" s="6" t="s">
        <v>840</v>
      </c>
      <c r="E3211" s="42" t="str">
        <f t="shared" si="50"/>
        <v>31.12.2016</v>
      </c>
      <c r="F3211">
        <v>2016</v>
      </c>
      <c r="G3211">
        <v>0</v>
      </c>
      <c r="H3211" t="s">
        <v>20</v>
      </c>
      <c r="I3211">
        <v>1</v>
      </c>
      <c r="J3211">
        <v>3</v>
      </c>
      <c r="K3211" s="41" t="s">
        <v>1366</v>
      </c>
      <c r="L3211">
        <v>1</v>
      </c>
      <c r="M3211" t="s">
        <v>1800</v>
      </c>
      <c r="N3211" t="s">
        <v>19</v>
      </c>
      <c r="P3211">
        <v>2</v>
      </c>
      <c r="Q3211" s="5">
        <v>2</v>
      </c>
      <c r="R3211" s="5">
        <v>1</v>
      </c>
      <c r="S3211" s="5">
        <v>2</v>
      </c>
      <c r="U3211" s="9">
        <v>1</v>
      </c>
      <c r="V3211">
        <v>1</v>
      </c>
      <c r="W3211" t="s">
        <v>20</v>
      </c>
      <c r="Y3211" s="9" t="s">
        <v>1730</v>
      </c>
      <c r="Z3211" s="9" t="s">
        <v>20</v>
      </c>
      <c r="AA3211" s="9" t="s">
        <v>20</v>
      </c>
      <c r="AB3211" s="9">
        <v>435</v>
      </c>
      <c r="AC3211" s="9" t="s">
        <v>20</v>
      </c>
      <c r="AD3211" s="9" t="s">
        <v>20</v>
      </c>
      <c r="AE3211" s="9" t="s">
        <v>20</v>
      </c>
      <c r="AF3211" s="9" t="s">
        <v>20</v>
      </c>
      <c r="AG3211" s="9" t="s">
        <v>20</v>
      </c>
      <c r="AH3211" s="9" t="s">
        <v>20</v>
      </c>
      <c r="AI3211">
        <v>1</v>
      </c>
      <c r="AK3211">
        <v>1</v>
      </c>
      <c r="AL3211">
        <v>0</v>
      </c>
      <c r="AM3211">
        <v>1</v>
      </c>
      <c r="AN3211">
        <v>3</v>
      </c>
      <c r="AO3211">
        <v>2</v>
      </c>
      <c r="AQ3211">
        <v>1</v>
      </c>
      <c r="AR3211">
        <v>1</v>
      </c>
      <c r="AS3211">
        <v>2</v>
      </c>
      <c r="AT3211">
        <v>1</v>
      </c>
      <c r="AU3211">
        <v>0</v>
      </c>
      <c r="AV3211">
        <v>0</v>
      </c>
      <c r="AW3211" t="s">
        <v>1382</v>
      </c>
      <c r="AX3211" t="s">
        <v>1382</v>
      </c>
      <c r="BA3211" s="14" t="s">
        <v>2943</v>
      </c>
      <c r="BG3211" s="9"/>
      <c r="BI3211" t="s">
        <v>3146</v>
      </c>
    </row>
    <row r="3212" spans="1:71" x14ac:dyDescent="0.25">
      <c r="A3212" s="20" t="s">
        <v>820</v>
      </c>
      <c r="B3212" t="s">
        <v>839</v>
      </c>
      <c r="C3212" t="str">
        <f>VLOOKUP(Tabelle1[[#This Row],[bank_name]],list_all_banks!$B$1:$C$691,2,FALSE)</f>
        <v>GB00617987</v>
      </c>
      <c r="D3212" s="6" t="s">
        <v>840</v>
      </c>
      <c r="E3212" s="42" t="str">
        <f t="shared" si="50"/>
        <v>31.12.2016</v>
      </c>
      <c r="F3212">
        <v>2016</v>
      </c>
      <c r="G3212">
        <v>0</v>
      </c>
      <c r="H3212" t="s">
        <v>20</v>
      </c>
      <c r="I3212">
        <v>1</v>
      </c>
      <c r="J3212">
        <v>3</v>
      </c>
      <c r="K3212" s="41" t="s">
        <v>1366</v>
      </c>
      <c r="L3212">
        <v>1</v>
      </c>
      <c r="M3212" t="s">
        <v>1800</v>
      </c>
      <c r="N3212" t="s">
        <v>19</v>
      </c>
      <c r="P3212">
        <v>2</v>
      </c>
      <c r="Q3212" s="5">
        <v>2</v>
      </c>
      <c r="R3212" s="5">
        <v>1</v>
      </c>
      <c r="S3212" s="5">
        <v>2</v>
      </c>
      <c r="U3212" s="9">
        <v>1</v>
      </c>
      <c r="V3212">
        <v>1</v>
      </c>
      <c r="W3212" t="s">
        <v>20</v>
      </c>
      <c r="Y3212" s="9" t="s">
        <v>1984</v>
      </c>
      <c r="Z3212" s="9">
        <v>1326</v>
      </c>
      <c r="AA3212" s="9">
        <v>3014</v>
      </c>
      <c r="AB3212" s="9">
        <v>485</v>
      </c>
      <c r="AC3212" s="9">
        <v>86</v>
      </c>
      <c r="AD3212" s="9" t="s">
        <v>20</v>
      </c>
      <c r="AE3212" s="9" t="s">
        <v>20</v>
      </c>
      <c r="AF3212" s="9" t="s">
        <v>20</v>
      </c>
      <c r="AG3212" s="9" t="s">
        <v>20</v>
      </c>
      <c r="AH3212" s="9" t="s">
        <v>20</v>
      </c>
      <c r="AI3212">
        <v>1</v>
      </c>
      <c r="AK3212">
        <v>1</v>
      </c>
      <c r="AL3212">
        <v>0</v>
      </c>
      <c r="AM3212">
        <v>1</v>
      </c>
      <c r="AN3212">
        <v>3</v>
      </c>
      <c r="AO3212">
        <v>2</v>
      </c>
      <c r="AQ3212">
        <v>1</v>
      </c>
      <c r="AR3212">
        <v>1</v>
      </c>
      <c r="AS3212">
        <v>2</v>
      </c>
      <c r="AT3212">
        <v>1</v>
      </c>
      <c r="AU3212">
        <v>0</v>
      </c>
      <c r="AV3212">
        <v>0</v>
      </c>
      <c r="AW3212" t="s">
        <v>1382</v>
      </c>
      <c r="AX3212" t="s">
        <v>1382</v>
      </c>
      <c r="BA3212" s="14" t="s">
        <v>2943</v>
      </c>
      <c r="BG3212" s="9"/>
      <c r="BI3212" t="s">
        <v>3146</v>
      </c>
    </row>
    <row r="3213" spans="1:71" x14ac:dyDescent="0.25">
      <c r="A3213" s="20" t="s">
        <v>820</v>
      </c>
      <c r="B3213" t="s">
        <v>839</v>
      </c>
      <c r="C3213" t="str">
        <f>VLOOKUP(Tabelle1[[#This Row],[bank_name]],list_all_banks!$B$1:$C$691,2,FALSE)</f>
        <v>GB00617987</v>
      </c>
      <c r="D3213" s="6" t="s">
        <v>840</v>
      </c>
      <c r="E3213" s="42" t="str">
        <f t="shared" si="50"/>
        <v>31.12.2016</v>
      </c>
      <c r="F3213">
        <v>2016</v>
      </c>
      <c r="G3213">
        <v>0</v>
      </c>
      <c r="H3213" t="s">
        <v>20</v>
      </c>
      <c r="I3213">
        <v>1</v>
      </c>
      <c r="J3213">
        <v>3</v>
      </c>
      <c r="K3213" s="41" t="s">
        <v>1366</v>
      </c>
      <c r="L3213">
        <v>1</v>
      </c>
      <c r="M3213" t="s">
        <v>1800</v>
      </c>
      <c r="N3213" t="s">
        <v>19</v>
      </c>
      <c r="P3213">
        <v>2</v>
      </c>
      <c r="Q3213" s="5">
        <v>2</v>
      </c>
      <c r="R3213" s="5">
        <v>1</v>
      </c>
      <c r="S3213" s="5">
        <v>2</v>
      </c>
      <c r="U3213" s="9">
        <v>1</v>
      </c>
      <c r="V3213">
        <v>1</v>
      </c>
      <c r="W3213" t="s">
        <v>20</v>
      </c>
      <c r="Y3213" s="9" t="s">
        <v>1711</v>
      </c>
      <c r="Z3213" s="9">
        <v>29</v>
      </c>
      <c r="AA3213" s="9">
        <v>123</v>
      </c>
      <c r="AB3213" s="9">
        <v>16</v>
      </c>
      <c r="AC3213" s="9">
        <v>7</v>
      </c>
      <c r="AD3213" s="9" t="s">
        <v>20</v>
      </c>
      <c r="AE3213" s="9" t="s">
        <v>20</v>
      </c>
      <c r="AF3213" s="9" t="s">
        <v>20</v>
      </c>
      <c r="AG3213" s="9" t="s">
        <v>20</v>
      </c>
      <c r="AH3213" s="9" t="s">
        <v>20</v>
      </c>
      <c r="AI3213">
        <v>1</v>
      </c>
      <c r="AK3213">
        <v>1</v>
      </c>
      <c r="AL3213">
        <v>0</v>
      </c>
      <c r="AM3213">
        <v>1</v>
      </c>
      <c r="AN3213">
        <v>3</v>
      </c>
      <c r="AO3213">
        <v>2</v>
      </c>
      <c r="AQ3213">
        <v>1</v>
      </c>
      <c r="AR3213">
        <v>1</v>
      </c>
      <c r="AS3213">
        <v>2</v>
      </c>
      <c r="AT3213">
        <v>1</v>
      </c>
      <c r="AU3213">
        <v>0</v>
      </c>
      <c r="AV3213">
        <v>0</v>
      </c>
      <c r="AW3213" t="s">
        <v>1382</v>
      </c>
      <c r="AX3213" t="s">
        <v>1382</v>
      </c>
      <c r="BA3213" s="14" t="s">
        <v>2943</v>
      </c>
      <c r="BG3213" s="9"/>
      <c r="BI3213" t="s">
        <v>3146</v>
      </c>
    </row>
    <row r="3214" spans="1:71" x14ac:dyDescent="0.25">
      <c r="A3214" s="97" t="s">
        <v>820</v>
      </c>
      <c r="B3214" s="9" t="s">
        <v>839</v>
      </c>
      <c r="C3214" s="9" t="str">
        <f>VLOOKUP(Tabelle1[[#This Row],[bank_name]],list_all_banks!$B$1:$C$691,2,FALSE)</f>
        <v>GB00617987</v>
      </c>
      <c r="D3214" s="6" t="s">
        <v>840</v>
      </c>
      <c r="E3214" s="42" t="str">
        <f t="shared" si="50"/>
        <v>31.12.2016</v>
      </c>
      <c r="F3214" s="9">
        <v>2016</v>
      </c>
      <c r="G3214" s="9">
        <v>0</v>
      </c>
      <c r="H3214" s="9" t="s">
        <v>20</v>
      </c>
      <c r="I3214" s="9">
        <v>1</v>
      </c>
      <c r="J3214" s="9">
        <v>3</v>
      </c>
      <c r="K3214" s="73" t="s">
        <v>1366</v>
      </c>
      <c r="L3214" s="9">
        <v>1</v>
      </c>
      <c r="M3214" s="9" t="s">
        <v>1800</v>
      </c>
      <c r="N3214" s="9" t="s">
        <v>19</v>
      </c>
      <c r="P3214" s="9">
        <v>2</v>
      </c>
      <c r="Q3214" s="5">
        <v>2</v>
      </c>
      <c r="R3214" s="5">
        <v>1</v>
      </c>
      <c r="S3214" s="5">
        <v>2</v>
      </c>
      <c r="U3214" s="9">
        <v>1</v>
      </c>
      <c r="V3214" s="9">
        <v>1</v>
      </c>
      <c r="W3214" s="9" t="s">
        <v>20</v>
      </c>
      <c r="Y3214" s="9" t="s">
        <v>1776</v>
      </c>
      <c r="Z3214" s="9">
        <v>102</v>
      </c>
      <c r="AA3214" s="9">
        <v>217</v>
      </c>
      <c r="AB3214" s="9">
        <v>49</v>
      </c>
      <c r="AC3214" s="9" t="s">
        <v>20</v>
      </c>
      <c r="AD3214" s="9" t="s">
        <v>20</v>
      </c>
      <c r="AE3214" s="9" t="s">
        <v>20</v>
      </c>
      <c r="AF3214" s="9" t="s">
        <v>20</v>
      </c>
      <c r="AG3214" s="9" t="s">
        <v>20</v>
      </c>
      <c r="AH3214" s="9" t="s">
        <v>20</v>
      </c>
      <c r="AI3214" s="9">
        <v>1</v>
      </c>
      <c r="AK3214" s="9">
        <v>1</v>
      </c>
      <c r="AL3214" s="9">
        <v>0</v>
      </c>
      <c r="AM3214">
        <v>1</v>
      </c>
      <c r="AN3214">
        <v>3</v>
      </c>
      <c r="AO3214">
        <v>2</v>
      </c>
      <c r="AQ3214" s="9">
        <v>1</v>
      </c>
      <c r="AR3214" s="9">
        <v>1</v>
      </c>
      <c r="AS3214" s="9">
        <v>2</v>
      </c>
      <c r="AT3214" s="9">
        <v>1</v>
      </c>
      <c r="AU3214" s="9">
        <v>0</v>
      </c>
      <c r="AV3214" s="9">
        <v>0</v>
      </c>
      <c r="AW3214" s="9" t="s">
        <v>1382</v>
      </c>
      <c r="AX3214" s="9" t="s">
        <v>1382</v>
      </c>
      <c r="BA3214" s="14" t="s">
        <v>2943</v>
      </c>
      <c r="BG3214" s="9"/>
      <c r="BI3214" t="s">
        <v>3146</v>
      </c>
    </row>
    <row r="3215" spans="1:71" x14ac:dyDescent="0.25">
      <c r="A3215" s="97" t="s">
        <v>820</v>
      </c>
      <c r="B3215" s="9" t="s">
        <v>839</v>
      </c>
      <c r="C3215" s="9" t="str">
        <f>VLOOKUP(Tabelle1[[#This Row],[bank_name]],list_all_banks!$B$1:$C$691,2,FALSE)</f>
        <v>GB00617987</v>
      </c>
      <c r="D3215" s="6" t="s">
        <v>840</v>
      </c>
      <c r="E3215" s="42" t="str">
        <f t="shared" ref="E3215:E3278" si="51">CONCATENATE($E$2,F3215)</f>
        <v>31.12.2016</v>
      </c>
      <c r="F3215" s="9">
        <v>2016</v>
      </c>
      <c r="G3215" s="9">
        <v>0</v>
      </c>
      <c r="H3215" s="9" t="s">
        <v>20</v>
      </c>
      <c r="I3215" s="9">
        <v>1</v>
      </c>
      <c r="J3215" s="9">
        <v>3</v>
      </c>
      <c r="K3215" s="73" t="s">
        <v>1366</v>
      </c>
      <c r="L3215" s="9">
        <v>1</v>
      </c>
      <c r="M3215" s="9" t="s">
        <v>1800</v>
      </c>
      <c r="N3215" s="9" t="s">
        <v>19</v>
      </c>
      <c r="P3215" s="9">
        <v>2</v>
      </c>
      <c r="Q3215" s="5">
        <v>2</v>
      </c>
      <c r="R3215" s="5">
        <v>1</v>
      </c>
      <c r="S3215" s="5">
        <v>2</v>
      </c>
      <c r="U3215" s="9">
        <v>1</v>
      </c>
      <c r="V3215" s="9">
        <v>1</v>
      </c>
      <c r="W3215" s="9" t="s">
        <v>20</v>
      </c>
      <c r="Y3215" s="9" t="s">
        <v>1777</v>
      </c>
      <c r="Z3215" s="9">
        <v>36</v>
      </c>
      <c r="AA3215" s="9">
        <v>73</v>
      </c>
      <c r="AB3215" s="9">
        <v>-2</v>
      </c>
      <c r="AC3215" s="9" t="s">
        <v>20</v>
      </c>
      <c r="AD3215" s="9" t="s">
        <v>20</v>
      </c>
      <c r="AE3215" s="9" t="s">
        <v>20</v>
      </c>
      <c r="AF3215" s="9" t="s">
        <v>20</v>
      </c>
      <c r="AG3215" s="9" t="s">
        <v>20</v>
      </c>
      <c r="AH3215" s="9" t="s">
        <v>20</v>
      </c>
      <c r="AI3215" s="9">
        <v>1</v>
      </c>
      <c r="AK3215" s="9">
        <v>1</v>
      </c>
      <c r="AL3215" s="9">
        <v>0</v>
      </c>
      <c r="AM3215">
        <v>1</v>
      </c>
      <c r="AN3215">
        <v>3</v>
      </c>
      <c r="AO3215">
        <v>2</v>
      </c>
      <c r="AQ3215" s="9">
        <v>1</v>
      </c>
      <c r="AR3215" s="9">
        <v>1</v>
      </c>
      <c r="AS3215" s="9">
        <v>2</v>
      </c>
      <c r="AT3215" s="9">
        <v>1</v>
      </c>
      <c r="AU3215" s="9">
        <v>0</v>
      </c>
      <c r="AV3215" s="9">
        <v>0</v>
      </c>
      <c r="AW3215" s="9" t="s">
        <v>1382</v>
      </c>
      <c r="AX3215" s="9" t="s">
        <v>1382</v>
      </c>
      <c r="BA3215" s="14" t="s">
        <v>2943</v>
      </c>
      <c r="BG3215" s="9"/>
      <c r="BI3215" t="s">
        <v>3146</v>
      </c>
    </row>
    <row r="3216" spans="1:71" x14ac:dyDescent="0.25">
      <c r="A3216" s="20" t="s">
        <v>820</v>
      </c>
      <c r="B3216" t="s">
        <v>839</v>
      </c>
      <c r="C3216" t="str">
        <f>VLOOKUP(Tabelle1[[#This Row],[bank_name]],list_all_banks!$B$1:$C$691,2,FALSE)</f>
        <v>GB00617987</v>
      </c>
      <c r="D3216" s="6" t="s">
        <v>840</v>
      </c>
      <c r="E3216" s="42" t="str">
        <f t="shared" si="51"/>
        <v>31.12.2016</v>
      </c>
      <c r="F3216">
        <v>2016</v>
      </c>
      <c r="G3216">
        <v>0</v>
      </c>
      <c r="H3216" t="s">
        <v>20</v>
      </c>
      <c r="I3216">
        <v>1</v>
      </c>
      <c r="J3216">
        <v>3</v>
      </c>
      <c r="K3216" s="41" t="s">
        <v>1366</v>
      </c>
      <c r="L3216">
        <v>1</v>
      </c>
      <c r="M3216" t="s">
        <v>1800</v>
      </c>
      <c r="N3216" t="s">
        <v>19</v>
      </c>
      <c r="P3216">
        <v>2</v>
      </c>
      <c r="Q3216" s="5">
        <v>2</v>
      </c>
      <c r="R3216" s="5">
        <v>1</v>
      </c>
      <c r="S3216" s="5">
        <v>2</v>
      </c>
      <c r="U3216" s="9">
        <v>1</v>
      </c>
      <c r="V3216">
        <v>1</v>
      </c>
      <c r="W3216" t="s">
        <v>20</v>
      </c>
      <c r="Y3216" s="9" t="s">
        <v>1767</v>
      </c>
      <c r="Z3216" s="9">
        <v>48</v>
      </c>
      <c r="AA3216" s="9">
        <v>206</v>
      </c>
      <c r="AB3216" s="9">
        <v>15</v>
      </c>
      <c r="AC3216" s="9">
        <v>3</v>
      </c>
      <c r="AD3216" s="9" t="s">
        <v>20</v>
      </c>
      <c r="AE3216" s="9" t="s">
        <v>20</v>
      </c>
      <c r="AF3216" s="9" t="s">
        <v>20</v>
      </c>
      <c r="AG3216" s="9" t="s">
        <v>20</v>
      </c>
      <c r="AH3216" s="9" t="s">
        <v>20</v>
      </c>
      <c r="AI3216">
        <v>1</v>
      </c>
      <c r="AK3216">
        <v>1</v>
      </c>
      <c r="AL3216">
        <v>0</v>
      </c>
      <c r="AM3216">
        <v>1</v>
      </c>
      <c r="AN3216">
        <v>3</v>
      </c>
      <c r="AO3216">
        <v>2</v>
      </c>
      <c r="AQ3216">
        <v>1</v>
      </c>
      <c r="AR3216">
        <v>1</v>
      </c>
      <c r="AS3216">
        <v>2</v>
      </c>
      <c r="AT3216">
        <v>1</v>
      </c>
      <c r="AU3216">
        <v>0</v>
      </c>
      <c r="AV3216">
        <v>0</v>
      </c>
      <c r="AW3216" t="s">
        <v>1382</v>
      </c>
      <c r="AX3216" t="s">
        <v>1382</v>
      </c>
      <c r="BA3216" s="14" t="s">
        <v>2943</v>
      </c>
      <c r="BG3216" s="9"/>
      <c r="BI3216" t="s">
        <v>3146</v>
      </c>
    </row>
    <row r="3217" spans="1:61" x14ac:dyDescent="0.25">
      <c r="A3217" s="20" t="s">
        <v>820</v>
      </c>
      <c r="B3217" t="s">
        <v>839</v>
      </c>
      <c r="C3217" t="str">
        <f>VLOOKUP(Tabelle1[[#This Row],[bank_name]],list_all_banks!$B$1:$C$691,2,FALSE)</f>
        <v>GB00617987</v>
      </c>
      <c r="D3217" s="6" t="s">
        <v>840</v>
      </c>
      <c r="E3217" s="42" t="str">
        <f t="shared" si="51"/>
        <v>31.12.2016</v>
      </c>
      <c r="F3217">
        <v>2016</v>
      </c>
      <c r="G3217">
        <v>0</v>
      </c>
      <c r="H3217" t="s">
        <v>20</v>
      </c>
      <c r="I3217">
        <v>1</v>
      </c>
      <c r="J3217">
        <v>3</v>
      </c>
      <c r="K3217" s="41" t="s">
        <v>1366</v>
      </c>
      <c r="L3217">
        <v>1</v>
      </c>
      <c r="M3217" t="s">
        <v>1800</v>
      </c>
      <c r="N3217" t="s">
        <v>19</v>
      </c>
      <c r="P3217">
        <v>2</v>
      </c>
      <c r="Q3217" s="5">
        <v>2</v>
      </c>
      <c r="R3217" s="5">
        <v>1</v>
      </c>
      <c r="S3217" s="5">
        <v>2</v>
      </c>
      <c r="U3217" s="9">
        <v>1</v>
      </c>
      <c r="V3217">
        <v>1</v>
      </c>
      <c r="W3217" t="s">
        <v>20</v>
      </c>
      <c r="Y3217" s="9" t="s">
        <v>1808</v>
      </c>
      <c r="Z3217" s="9">
        <v>195</v>
      </c>
      <c r="AA3217" s="9">
        <v>927</v>
      </c>
      <c r="AB3217" s="9">
        <v>60</v>
      </c>
      <c r="AC3217" s="9">
        <v>2</v>
      </c>
      <c r="AD3217" s="9" t="s">
        <v>20</v>
      </c>
      <c r="AE3217" s="9" t="s">
        <v>20</v>
      </c>
      <c r="AF3217" s="9" t="s">
        <v>20</v>
      </c>
      <c r="AG3217" s="9" t="s">
        <v>20</v>
      </c>
      <c r="AH3217" s="9" t="s">
        <v>20</v>
      </c>
      <c r="AI3217">
        <v>1</v>
      </c>
      <c r="AK3217">
        <v>1</v>
      </c>
      <c r="AL3217">
        <v>0</v>
      </c>
      <c r="AM3217">
        <v>1</v>
      </c>
      <c r="AN3217">
        <v>3</v>
      </c>
      <c r="AO3217">
        <v>2</v>
      </c>
      <c r="AQ3217">
        <v>1</v>
      </c>
      <c r="AR3217">
        <v>1</v>
      </c>
      <c r="AS3217">
        <v>2</v>
      </c>
      <c r="AT3217">
        <v>1</v>
      </c>
      <c r="AU3217">
        <v>0</v>
      </c>
      <c r="AV3217">
        <v>0</v>
      </c>
      <c r="AW3217" t="s">
        <v>1382</v>
      </c>
      <c r="AX3217" t="s">
        <v>1382</v>
      </c>
      <c r="BA3217" s="14" t="s">
        <v>2943</v>
      </c>
      <c r="BG3217" s="9"/>
      <c r="BI3217" t="s">
        <v>3146</v>
      </c>
    </row>
    <row r="3218" spans="1:61" x14ac:dyDescent="0.25">
      <c r="A3218" s="97" t="s">
        <v>820</v>
      </c>
      <c r="B3218" s="9" t="s">
        <v>839</v>
      </c>
      <c r="C3218" s="9" t="str">
        <f>VLOOKUP(Tabelle1[[#This Row],[bank_name]],list_all_banks!$B$1:$C$691,2,FALSE)</f>
        <v>GB00617987</v>
      </c>
      <c r="D3218" s="6" t="s">
        <v>840</v>
      </c>
      <c r="E3218" s="42" t="str">
        <f t="shared" si="51"/>
        <v>31.12.2016</v>
      </c>
      <c r="F3218" s="9">
        <v>2016</v>
      </c>
      <c r="G3218" s="9">
        <v>0</v>
      </c>
      <c r="H3218" s="9" t="s">
        <v>20</v>
      </c>
      <c r="I3218" s="9">
        <v>1</v>
      </c>
      <c r="J3218" s="9">
        <v>3</v>
      </c>
      <c r="K3218" s="73" t="s">
        <v>1366</v>
      </c>
      <c r="L3218" s="9">
        <v>1</v>
      </c>
      <c r="M3218" s="9" t="s">
        <v>1800</v>
      </c>
      <c r="N3218" s="9" t="s">
        <v>19</v>
      </c>
      <c r="P3218" s="9">
        <v>2</v>
      </c>
      <c r="Q3218" s="53">
        <v>2</v>
      </c>
      <c r="R3218" s="53">
        <v>1</v>
      </c>
      <c r="S3218" s="53">
        <v>2</v>
      </c>
      <c r="U3218" s="9">
        <v>1</v>
      </c>
      <c r="V3218" s="9">
        <v>1</v>
      </c>
      <c r="W3218" s="9" t="s">
        <v>20</v>
      </c>
      <c r="Y3218" s="9" t="s">
        <v>1729</v>
      </c>
      <c r="Z3218" s="9">
        <v>200</v>
      </c>
      <c r="AA3218" s="9">
        <v>330</v>
      </c>
      <c r="AB3218" s="9">
        <v>104</v>
      </c>
      <c r="AC3218" s="9">
        <v>9</v>
      </c>
      <c r="AD3218" s="9" t="s">
        <v>20</v>
      </c>
      <c r="AE3218" s="9" t="s">
        <v>20</v>
      </c>
      <c r="AF3218" s="9" t="s">
        <v>20</v>
      </c>
      <c r="AG3218" s="9" t="s">
        <v>20</v>
      </c>
      <c r="AH3218" s="9" t="s">
        <v>20</v>
      </c>
      <c r="AI3218" s="9">
        <v>1</v>
      </c>
      <c r="AK3218" s="9">
        <v>1</v>
      </c>
      <c r="AL3218" s="9">
        <v>0</v>
      </c>
      <c r="AM3218" s="9">
        <v>1</v>
      </c>
      <c r="AN3218" s="9">
        <v>3</v>
      </c>
      <c r="AO3218" s="9">
        <v>2</v>
      </c>
      <c r="AQ3218" s="9">
        <v>1</v>
      </c>
      <c r="AR3218" s="9">
        <v>1</v>
      </c>
      <c r="AS3218" s="9">
        <v>2</v>
      </c>
      <c r="AT3218" s="9">
        <v>1</v>
      </c>
      <c r="AU3218" s="9">
        <v>0</v>
      </c>
      <c r="AV3218" s="9">
        <v>0</v>
      </c>
      <c r="AW3218" s="9" t="s">
        <v>1382</v>
      </c>
      <c r="AX3218" s="9" t="s">
        <v>1382</v>
      </c>
      <c r="BA3218" s="63" t="s">
        <v>2943</v>
      </c>
      <c r="BC3218" s="9"/>
      <c r="BD3218" s="9"/>
      <c r="BE3218" s="9"/>
      <c r="BF3218" s="9"/>
      <c r="BG3218" s="9"/>
      <c r="BI3218" t="s">
        <v>3146</v>
      </c>
    </row>
    <row r="3219" spans="1:61" x14ac:dyDescent="0.25">
      <c r="A3219" s="20" t="s">
        <v>820</v>
      </c>
      <c r="B3219" t="s">
        <v>839</v>
      </c>
      <c r="C3219" t="str">
        <f>VLOOKUP(Tabelle1[[#This Row],[bank_name]],list_all_banks!$B$1:$C$691,2,FALSE)</f>
        <v>GB00617987</v>
      </c>
      <c r="D3219" s="6" t="s">
        <v>840</v>
      </c>
      <c r="E3219" s="42" t="str">
        <f t="shared" si="51"/>
        <v>31.12.2016</v>
      </c>
      <c r="F3219">
        <v>2016</v>
      </c>
      <c r="G3219">
        <v>0</v>
      </c>
      <c r="H3219" t="s">
        <v>20</v>
      </c>
      <c r="I3219">
        <v>1</v>
      </c>
      <c r="J3219">
        <v>3</v>
      </c>
      <c r="K3219" s="41" t="s">
        <v>1366</v>
      </c>
      <c r="L3219">
        <v>1</v>
      </c>
      <c r="M3219" t="s">
        <v>1800</v>
      </c>
      <c r="N3219" t="s">
        <v>19</v>
      </c>
      <c r="P3219">
        <v>2</v>
      </c>
      <c r="Q3219" s="5">
        <v>2</v>
      </c>
      <c r="R3219" s="5">
        <v>1</v>
      </c>
      <c r="S3219" s="5">
        <v>2</v>
      </c>
      <c r="U3219" s="9">
        <v>1</v>
      </c>
      <c r="V3219">
        <v>1</v>
      </c>
      <c r="W3219" t="s">
        <v>20</v>
      </c>
      <c r="Y3219" s="9" t="s">
        <v>1985</v>
      </c>
      <c r="Z3219" s="9">
        <v>1568</v>
      </c>
      <c r="AA3219" s="9">
        <v>5443</v>
      </c>
      <c r="AB3219" s="9">
        <v>539</v>
      </c>
      <c r="AC3219" s="9">
        <v>86</v>
      </c>
      <c r="AD3219" s="9" t="s">
        <v>20</v>
      </c>
      <c r="AE3219" s="9" t="s">
        <v>20</v>
      </c>
      <c r="AF3219" s="9" t="s">
        <v>20</v>
      </c>
      <c r="AG3219" s="9" t="s">
        <v>20</v>
      </c>
      <c r="AH3219" s="9" t="s">
        <v>20</v>
      </c>
      <c r="AI3219">
        <v>1</v>
      </c>
      <c r="AK3219">
        <v>1</v>
      </c>
      <c r="AL3219">
        <v>0</v>
      </c>
      <c r="AM3219">
        <v>1</v>
      </c>
      <c r="AN3219">
        <v>3</v>
      </c>
      <c r="AO3219">
        <v>2</v>
      </c>
      <c r="AQ3219">
        <v>1</v>
      </c>
      <c r="AR3219">
        <v>1</v>
      </c>
      <c r="AS3219">
        <v>2</v>
      </c>
      <c r="AT3219">
        <v>1</v>
      </c>
      <c r="AU3219">
        <v>0</v>
      </c>
      <c r="AV3219">
        <v>0</v>
      </c>
      <c r="AW3219" t="s">
        <v>1382</v>
      </c>
      <c r="AX3219" t="s">
        <v>1382</v>
      </c>
      <c r="BA3219" s="14" t="s">
        <v>2943</v>
      </c>
      <c r="BG3219" s="9"/>
      <c r="BI3219" t="s">
        <v>3146</v>
      </c>
    </row>
    <row r="3220" spans="1:61" x14ac:dyDescent="0.25">
      <c r="A3220" s="20" t="s">
        <v>820</v>
      </c>
      <c r="B3220" t="s">
        <v>839</v>
      </c>
      <c r="C3220" t="str">
        <f>VLOOKUP(Tabelle1[[#This Row],[bank_name]],list_all_banks!$B$1:$C$691,2,FALSE)</f>
        <v>GB00617987</v>
      </c>
      <c r="D3220" s="6" t="s">
        <v>840</v>
      </c>
      <c r="E3220" s="42" t="str">
        <f t="shared" si="51"/>
        <v>31.12.2016</v>
      </c>
      <c r="F3220">
        <v>2016</v>
      </c>
      <c r="G3220">
        <v>0</v>
      </c>
      <c r="H3220" t="s">
        <v>20</v>
      </c>
      <c r="I3220">
        <v>1</v>
      </c>
      <c r="J3220">
        <v>3</v>
      </c>
      <c r="K3220" s="41" t="s">
        <v>1366</v>
      </c>
      <c r="L3220">
        <v>1</v>
      </c>
      <c r="M3220" t="s">
        <v>1800</v>
      </c>
      <c r="N3220" t="s">
        <v>19</v>
      </c>
      <c r="P3220">
        <v>2</v>
      </c>
      <c r="Q3220" s="5">
        <v>2</v>
      </c>
      <c r="R3220" s="5">
        <v>1</v>
      </c>
      <c r="S3220" s="5">
        <v>2</v>
      </c>
      <c r="U3220" s="9">
        <v>1</v>
      </c>
      <c r="V3220">
        <v>1</v>
      </c>
      <c r="W3220" t="s">
        <v>20</v>
      </c>
      <c r="Y3220" s="9" t="s">
        <v>1675</v>
      </c>
      <c r="Z3220" s="9">
        <v>11</v>
      </c>
      <c r="AA3220" s="9">
        <v>4</v>
      </c>
      <c r="AB3220" s="9" t="s">
        <v>20</v>
      </c>
      <c r="AC3220" s="9" t="s">
        <v>20</v>
      </c>
      <c r="AD3220" s="9" t="s">
        <v>20</v>
      </c>
      <c r="AE3220" s="9" t="s">
        <v>20</v>
      </c>
      <c r="AF3220" s="9" t="s">
        <v>20</v>
      </c>
      <c r="AG3220" s="9" t="s">
        <v>20</v>
      </c>
      <c r="AH3220" s="9" t="s">
        <v>20</v>
      </c>
      <c r="AI3220">
        <v>1</v>
      </c>
      <c r="AK3220">
        <v>1</v>
      </c>
      <c r="AL3220">
        <v>0</v>
      </c>
      <c r="AM3220">
        <v>1</v>
      </c>
      <c r="AN3220">
        <v>3</v>
      </c>
      <c r="AO3220">
        <v>2</v>
      </c>
      <c r="AQ3220">
        <v>1</v>
      </c>
      <c r="AR3220">
        <v>1</v>
      </c>
      <c r="AS3220">
        <v>2</v>
      </c>
      <c r="AT3220">
        <v>1</v>
      </c>
      <c r="AU3220">
        <v>0</v>
      </c>
      <c r="AV3220">
        <v>0</v>
      </c>
      <c r="AW3220" t="s">
        <v>1382</v>
      </c>
      <c r="AX3220" t="s">
        <v>1382</v>
      </c>
      <c r="BA3220" s="14" t="s">
        <v>2943</v>
      </c>
      <c r="BG3220" s="9"/>
      <c r="BI3220" t="s">
        <v>3146</v>
      </c>
    </row>
    <row r="3221" spans="1:61" x14ac:dyDescent="0.25">
      <c r="A3221" s="20" t="s">
        <v>820</v>
      </c>
      <c r="B3221" t="s">
        <v>839</v>
      </c>
      <c r="C3221" t="str">
        <f>VLOOKUP(Tabelle1[[#This Row],[bank_name]],list_all_banks!$B$1:$C$691,2,FALSE)</f>
        <v>GB00617987</v>
      </c>
      <c r="D3221" s="6" t="s">
        <v>840</v>
      </c>
      <c r="E3221" s="42" t="str">
        <f t="shared" si="51"/>
        <v>31.12.2016</v>
      </c>
      <c r="F3221">
        <v>2016</v>
      </c>
      <c r="G3221">
        <v>0</v>
      </c>
      <c r="H3221" t="s">
        <v>20</v>
      </c>
      <c r="I3221">
        <v>1</v>
      </c>
      <c r="J3221">
        <v>3</v>
      </c>
      <c r="K3221" s="41" t="s">
        <v>1366</v>
      </c>
      <c r="L3221">
        <v>1</v>
      </c>
      <c r="M3221" t="s">
        <v>1800</v>
      </c>
      <c r="N3221" t="s">
        <v>19</v>
      </c>
      <c r="P3221">
        <v>2</v>
      </c>
      <c r="Q3221" s="5">
        <v>2</v>
      </c>
      <c r="R3221" s="5">
        <v>1</v>
      </c>
      <c r="S3221" s="5">
        <v>2</v>
      </c>
      <c r="U3221" s="9">
        <v>1</v>
      </c>
      <c r="V3221">
        <v>1</v>
      </c>
      <c r="W3221" t="s">
        <v>20</v>
      </c>
      <c r="Y3221" s="9" t="s">
        <v>1760</v>
      </c>
      <c r="Z3221" s="9">
        <v>398</v>
      </c>
      <c r="AA3221" s="9">
        <v>539</v>
      </c>
      <c r="AB3221" s="9">
        <v>216</v>
      </c>
      <c r="AC3221" s="9" t="s">
        <v>20</v>
      </c>
      <c r="AD3221" s="9" t="s">
        <v>20</v>
      </c>
      <c r="AE3221" s="9" t="s">
        <v>20</v>
      </c>
      <c r="AF3221" s="9" t="s">
        <v>20</v>
      </c>
      <c r="AG3221" s="9" t="s">
        <v>20</v>
      </c>
      <c r="AH3221" s="9" t="s">
        <v>20</v>
      </c>
      <c r="AI3221">
        <v>1</v>
      </c>
      <c r="AK3221">
        <v>1</v>
      </c>
      <c r="AL3221">
        <v>0</v>
      </c>
      <c r="AM3221">
        <v>1</v>
      </c>
      <c r="AN3221">
        <v>3</v>
      </c>
      <c r="AO3221">
        <v>2</v>
      </c>
      <c r="AQ3221">
        <v>1</v>
      </c>
      <c r="AR3221">
        <v>1</v>
      </c>
      <c r="AS3221">
        <v>2</v>
      </c>
      <c r="AT3221">
        <v>1</v>
      </c>
      <c r="AU3221">
        <v>0</v>
      </c>
      <c r="AV3221">
        <v>0</v>
      </c>
      <c r="AW3221" t="s">
        <v>1382</v>
      </c>
      <c r="AX3221" t="s">
        <v>1382</v>
      </c>
      <c r="BA3221" s="14" t="s">
        <v>2943</v>
      </c>
      <c r="BG3221" s="9"/>
      <c r="BI3221" t="s">
        <v>3146</v>
      </c>
    </row>
    <row r="3222" spans="1:61" x14ac:dyDescent="0.25">
      <c r="A3222" s="97" t="s">
        <v>820</v>
      </c>
      <c r="B3222" s="9" t="s">
        <v>839</v>
      </c>
      <c r="C3222" s="9" t="str">
        <f>VLOOKUP(Tabelle1[[#This Row],[bank_name]],list_all_banks!$B$1:$C$691,2,FALSE)</f>
        <v>GB00617987</v>
      </c>
      <c r="D3222" s="6" t="s">
        <v>840</v>
      </c>
      <c r="E3222" s="42" t="str">
        <f t="shared" si="51"/>
        <v>31.12.2016</v>
      </c>
      <c r="F3222" s="9">
        <v>2016</v>
      </c>
      <c r="G3222" s="9">
        <v>0</v>
      </c>
      <c r="H3222" s="9" t="s">
        <v>20</v>
      </c>
      <c r="I3222" s="9">
        <v>1</v>
      </c>
      <c r="J3222" s="9">
        <v>3</v>
      </c>
      <c r="K3222" s="73" t="s">
        <v>1366</v>
      </c>
      <c r="L3222" s="9">
        <v>1</v>
      </c>
      <c r="M3222" s="9" t="s">
        <v>1800</v>
      </c>
      <c r="N3222" s="9" t="s">
        <v>19</v>
      </c>
      <c r="P3222" s="9">
        <v>2</v>
      </c>
      <c r="Q3222" s="53">
        <v>2</v>
      </c>
      <c r="R3222" s="53">
        <v>1</v>
      </c>
      <c r="S3222" s="53">
        <v>2</v>
      </c>
      <c r="U3222" s="9">
        <v>1</v>
      </c>
      <c r="V3222" s="9">
        <v>1</v>
      </c>
      <c r="W3222" s="9" t="s">
        <v>20</v>
      </c>
      <c r="Y3222" s="9" t="s">
        <v>1632</v>
      </c>
      <c r="Z3222" s="9">
        <v>908</v>
      </c>
      <c r="AA3222" s="9">
        <v>4292</v>
      </c>
      <c r="AB3222" s="9">
        <v>294</v>
      </c>
      <c r="AC3222" s="9">
        <v>63</v>
      </c>
      <c r="AD3222" s="9" t="s">
        <v>20</v>
      </c>
      <c r="AE3222" s="9" t="s">
        <v>20</v>
      </c>
      <c r="AF3222" s="9" t="s">
        <v>20</v>
      </c>
      <c r="AG3222" s="9" t="s">
        <v>20</v>
      </c>
      <c r="AH3222" s="9" t="s">
        <v>20</v>
      </c>
      <c r="AI3222" s="9">
        <v>1</v>
      </c>
      <c r="AK3222" s="9">
        <v>1</v>
      </c>
      <c r="AL3222" s="9">
        <v>0</v>
      </c>
      <c r="AM3222" s="9">
        <v>1</v>
      </c>
      <c r="AN3222" s="9">
        <v>3</v>
      </c>
      <c r="AO3222" s="9">
        <v>2</v>
      </c>
      <c r="AQ3222" s="9">
        <v>1</v>
      </c>
      <c r="AR3222" s="9">
        <v>1</v>
      </c>
      <c r="AS3222" s="9">
        <v>2</v>
      </c>
      <c r="AT3222" s="9">
        <v>1</v>
      </c>
      <c r="AU3222" s="9">
        <v>0</v>
      </c>
      <c r="AV3222" s="9">
        <v>0</v>
      </c>
      <c r="AW3222" s="9" t="s">
        <v>1382</v>
      </c>
      <c r="AX3222" s="9" t="s">
        <v>1382</v>
      </c>
      <c r="BA3222" s="63" t="s">
        <v>2943</v>
      </c>
      <c r="BC3222" s="9"/>
      <c r="BD3222" s="9"/>
      <c r="BE3222" s="9"/>
      <c r="BF3222" s="9"/>
      <c r="BG3222" s="9"/>
      <c r="BI3222" t="s">
        <v>3146</v>
      </c>
    </row>
    <row r="3223" spans="1:61" x14ac:dyDescent="0.25">
      <c r="A3223" s="97" t="s">
        <v>820</v>
      </c>
      <c r="B3223" s="9" t="s">
        <v>839</v>
      </c>
      <c r="C3223" s="9" t="str">
        <f>VLOOKUP(Tabelle1[[#This Row],[bank_name]],list_all_banks!$B$1:$C$691,2,FALSE)</f>
        <v>GB00617987</v>
      </c>
      <c r="D3223" s="6" t="s">
        <v>840</v>
      </c>
      <c r="E3223" s="42" t="str">
        <f t="shared" si="51"/>
        <v>31.12.2016</v>
      </c>
      <c r="F3223" s="9">
        <v>2016</v>
      </c>
      <c r="G3223" s="9">
        <v>0</v>
      </c>
      <c r="H3223" s="9" t="s">
        <v>20</v>
      </c>
      <c r="I3223" s="9">
        <v>1</v>
      </c>
      <c r="J3223" s="9">
        <v>3</v>
      </c>
      <c r="K3223" s="73" t="s">
        <v>1366</v>
      </c>
      <c r="L3223" s="9">
        <v>1</v>
      </c>
      <c r="M3223" s="9" t="s">
        <v>1800</v>
      </c>
      <c r="N3223" s="9" t="s">
        <v>19</v>
      </c>
      <c r="P3223" s="9">
        <v>2</v>
      </c>
      <c r="Q3223" s="53">
        <v>2</v>
      </c>
      <c r="R3223" s="53">
        <v>1</v>
      </c>
      <c r="S3223" s="53">
        <v>2</v>
      </c>
      <c r="U3223" s="9">
        <v>1</v>
      </c>
      <c r="V3223" s="9">
        <v>1</v>
      </c>
      <c r="W3223" s="9" t="s">
        <v>20</v>
      </c>
      <c r="Y3223" s="9" t="s">
        <v>1677</v>
      </c>
      <c r="Z3223" s="9">
        <v>1530</v>
      </c>
      <c r="AA3223" s="9">
        <v>11430</v>
      </c>
      <c r="AB3223" s="9">
        <v>-358</v>
      </c>
      <c r="AC3223" s="9">
        <v>149</v>
      </c>
      <c r="AD3223" s="9" t="s">
        <v>20</v>
      </c>
      <c r="AE3223" s="9" t="s">
        <v>20</v>
      </c>
      <c r="AF3223" s="9" t="s">
        <v>20</v>
      </c>
      <c r="AG3223" s="9" t="s">
        <v>20</v>
      </c>
      <c r="AH3223" s="9" t="s">
        <v>20</v>
      </c>
      <c r="AI3223" s="9">
        <v>1</v>
      </c>
      <c r="AK3223" s="9">
        <v>1</v>
      </c>
      <c r="AL3223" s="9">
        <v>0</v>
      </c>
      <c r="AM3223" s="9">
        <v>1</v>
      </c>
      <c r="AN3223" s="9">
        <v>3</v>
      </c>
      <c r="AO3223" s="9">
        <v>2</v>
      </c>
      <c r="AQ3223" s="9">
        <v>1</v>
      </c>
      <c r="AR3223" s="9">
        <v>1</v>
      </c>
      <c r="AS3223" s="9">
        <v>2</v>
      </c>
      <c r="AT3223" s="9">
        <v>1</v>
      </c>
      <c r="AU3223" s="9">
        <v>0</v>
      </c>
      <c r="AV3223" s="9">
        <v>0</v>
      </c>
      <c r="AW3223" s="9" t="s">
        <v>1382</v>
      </c>
      <c r="AX3223" s="9" t="s">
        <v>1382</v>
      </c>
      <c r="BA3223" s="63" t="s">
        <v>2943</v>
      </c>
      <c r="BC3223" s="9"/>
      <c r="BD3223" s="9"/>
      <c r="BE3223" s="9"/>
      <c r="BF3223" s="9"/>
      <c r="BG3223" s="9"/>
      <c r="BI3223" t="s">
        <v>3146</v>
      </c>
    </row>
    <row r="3224" spans="1:61" x14ac:dyDescent="0.25">
      <c r="A3224" s="97" t="s">
        <v>820</v>
      </c>
      <c r="B3224" s="9" t="s">
        <v>839</v>
      </c>
      <c r="C3224" s="9" t="str">
        <f>VLOOKUP(Tabelle1[[#This Row],[bank_name]],list_all_banks!$B$1:$C$691,2,FALSE)</f>
        <v>GB00617987</v>
      </c>
      <c r="D3224" s="6" t="s">
        <v>840</v>
      </c>
      <c r="E3224" s="42" t="str">
        <f t="shared" si="51"/>
        <v>31.12.2016</v>
      </c>
      <c r="F3224">
        <v>2016</v>
      </c>
      <c r="G3224">
        <v>0</v>
      </c>
      <c r="H3224" t="s">
        <v>20</v>
      </c>
      <c r="I3224">
        <v>1</v>
      </c>
      <c r="J3224">
        <v>3</v>
      </c>
      <c r="K3224" s="41" t="s">
        <v>1366</v>
      </c>
      <c r="L3224">
        <v>1</v>
      </c>
      <c r="M3224" t="s">
        <v>1800</v>
      </c>
      <c r="N3224" t="s">
        <v>19</v>
      </c>
      <c r="P3224">
        <v>2</v>
      </c>
      <c r="Q3224" s="5">
        <v>2</v>
      </c>
      <c r="R3224" s="5">
        <v>1</v>
      </c>
      <c r="S3224" s="5">
        <v>2</v>
      </c>
      <c r="U3224" s="9">
        <v>1</v>
      </c>
      <c r="V3224">
        <v>1</v>
      </c>
      <c r="W3224" t="s">
        <v>20</v>
      </c>
      <c r="Y3224" s="9" t="s">
        <v>1683</v>
      </c>
      <c r="Z3224" s="9">
        <v>2030</v>
      </c>
      <c r="AA3224" s="9">
        <v>16045</v>
      </c>
      <c r="AB3224" s="9">
        <v>247</v>
      </c>
      <c r="AC3224" s="9">
        <v>26</v>
      </c>
      <c r="AD3224" s="9" t="s">
        <v>20</v>
      </c>
      <c r="AE3224" s="9" t="s">
        <v>20</v>
      </c>
      <c r="AF3224" s="9" t="s">
        <v>20</v>
      </c>
      <c r="AG3224" s="9" t="s">
        <v>20</v>
      </c>
      <c r="AH3224" s="9" t="s">
        <v>20</v>
      </c>
      <c r="AI3224">
        <v>1</v>
      </c>
      <c r="AK3224">
        <v>1</v>
      </c>
      <c r="AL3224">
        <v>0</v>
      </c>
      <c r="AM3224">
        <v>1</v>
      </c>
      <c r="AN3224">
        <v>3</v>
      </c>
      <c r="AO3224">
        <v>2</v>
      </c>
      <c r="AQ3224">
        <v>1</v>
      </c>
      <c r="AR3224">
        <v>1</v>
      </c>
      <c r="AS3224">
        <v>2</v>
      </c>
      <c r="AT3224">
        <v>1</v>
      </c>
      <c r="AU3224">
        <v>0</v>
      </c>
      <c r="AV3224">
        <v>0</v>
      </c>
      <c r="AW3224" t="s">
        <v>1382</v>
      </c>
      <c r="AX3224" t="s">
        <v>1382</v>
      </c>
      <c r="BA3224" s="14" t="s">
        <v>2943</v>
      </c>
      <c r="BG3224" s="9"/>
      <c r="BI3224" t="s">
        <v>3146</v>
      </c>
    </row>
    <row r="3225" spans="1:61" x14ac:dyDescent="0.25">
      <c r="A3225" s="97" t="s">
        <v>820</v>
      </c>
      <c r="B3225" s="9" t="s">
        <v>839</v>
      </c>
      <c r="C3225" s="9" t="str">
        <f>VLOOKUP(Tabelle1[[#This Row],[bank_name]],list_all_banks!$B$1:$C$691,2,FALSE)</f>
        <v>GB00617987</v>
      </c>
      <c r="D3225" s="6" t="s">
        <v>840</v>
      </c>
      <c r="E3225" s="42" t="str">
        <f t="shared" si="51"/>
        <v>31.12.2016</v>
      </c>
      <c r="F3225" s="9">
        <v>2016</v>
      </c>
      <c r="G3225" s="9">
        <v>0</v>
      </c>
      <c r="H3225" s="9" t="s">
        <v>20</v>
      </c>
      <c r="I3225" s="9">
        <v>1</v>
      </c>
      <c r="J3225" s="9">
        <v>3</v>
      </c>
      <c r="K3225" s="73" t="s">
        <v>1366</v>
      </c>
      <c r="L3225" s="9">
        <v>1</v>
      </c>
      <c r="M3225" s="9" t="s">
        <v>1800</v>
      </c>
      <c r="N3225" s="9" t="s">
        <v>19</v>
      </c>
      <c r="P3225" s="9">
        <v>2</v>
      </c>
      <c r="Q3225" s="5">
        <v>2</v>
      </c>
      <c r="R3225" s="5">
        <v>1</v>
      </c>
      <c r="S3225" s="5">
        <v>2</v>
      </c>
      <c r="U3225" s="9">
        <v>1</v>
      </c>
      <c r="V3225" s="9">
        <v>1</v>
      </c>
      <c r="W3225" s="9" t="s">
        <v>20</v>
      </c>
      <c r="Y3225" s="9" t="s">
        <v>1679</v>
      </c>
      <c r="Z3225" s="9">
        <v>30</v>
      </c>
      <c r="AA3225" s="9">
        <v>110</v>
      </c>
      <c r="AB3225" s="9">
        <v>7</v>
      </c>
      <c r="AC3225" s="9">
        <v>-1</v>
      </c>
      <c r="AD3225" s="9" t="s">
        <v>20</v>
      </c>
      <c r="AE3225" s="9" t="s">
        <v>20</v>
      </c>
      <c r="AF3225" s="9" t="s">
        <v>20</v>
      </c>
      <c r="AG3225" s="9" t="s">
        <v>20</v>
      </c>
      <c r="AH3225" s="9" t="s">
        <v>20</v>
      </c>
      <c r="AI3225" s="9">
        <v>1</v>
      </c>
      <c r="AK3225" s="9">
        <v>1</v>
      </c>
      <c r="AL3225" s="9">
        <v>0</v>
      </c>
      <c r="AM3225">
        <v>1</v>
      </c>
      <c r="AN3225">
        <v>3</v>
      </c>
      <c r="AO3225">
        <v>2</v>
      </c>
      <c r="AQ3225" s="9">
        <v>1</v>
      </c>
      <c r="AR3225" s="9">
        <v>1</v>
      </c>
      <c r="AS3225" s="9">
        <v>2</v>
      </c>
      <c r="AT3225" s="9">
        <v>1</v>
      </c>
      <c r="AU3225" s="9">
        <v>0</v>
      </c>
      <c r="AV3225" s="9">
        <v>0</v>
      </c>
      <c r="AW3225" s="9" t="s">
        <v>1382</v>
      </c>
      <c r="AX3225" s="9" t="s">
        <v>1382</v>
      </c>
      <c r="BA3225" s="14" t="s">
        <v>2943</v>
      </c>
      <c r="BG3225" s="9"/>
      <c r="BI3225" t="s">
        <v>3146</v>
      </c>
    </row>
    <row r="3226" spans="1:61" x14ac:dyDescent="0.25">
      <c r="A3226" s="97" t="s">
        <v>820</v>
      </c>
      <c r="B3226" s="9" t="s">
        <v>839</v>
      </c>
      <c r="C3226" s="9" t="str">
        <f>VLOOKUP(Tabelle1[[#This Row],[bank_name]],list_all_banks!$B$1:$C$691,2,FALSE)</f>
        <v>GB00617987</v>
      </c>
      <c r="D3226" s="6" t="s">
        <v>840</v>
      </c>
      <c r="E3226" s="42" t="str">
        <f t="shared" si="51"/>
        <v>31.12.2016</v>
      </c>
      <c r="F3226" s="9">
        <v>2016</v>
      </c>
      <c r="G3226" s="9">
        <v>0</v>
      </c>
      <c r="H3226" s="9" t="s">
        <v>20</v>
      </c>
      <c r="I3226" s="9">
        <v>1</v>
      </c>
      <c r="J3226" s="9">
        <v>3</v>
      </c>
      <c r="K3226" s="73" t="s">
        <v>1366</v>
      </c>
      <c r="L3226" s="9">
        <v>1</v>
      </c>
      <c r="M3226" s="9" t="s">
        <v>1800</v>
      </c>
      <c r="N3226" s="9" t="s">
        <v>19</v>
      </c>
      <c r="P3226" s="9">
        <v>2</v>
      </c>
      <c r="Q3226" s="5">
        <v>2</v>
      </c>
      <c r="R3226" s="5">
        <v>1</v>
      </c>
      <c r="S3226" s="5">
        <v>2</v>
      </c>
      <c r="U3226" s="9">
        <v>1</v>
      </c>
      <c r="V3226" s="9">
        <v>1</v>
      </c>
      <c r="W3226" s="9" t="s">
        <v>20</v>
      </c>
      <c r="Y3226" s="9" t="s">
        <v>1687</v>
      </c>
      <c r="Z3226" s="9">
        <v>66</v>
      </c>
      <c r="AA3226" s="9">
        <v>291</v>
      </c>
      <c r="AB3226" s="9">
        <v>6</v>
      </c>
      <c r="AC3226" s="9" t="s">
        <v>20</v>
      </c>
      <c r="AD3226" s="9" t="s">
        <v>20</v>
      </c>
      <c r="AE3226" s="9" t="s">
        <v>20</v>
      </c>
      <c r="AF3226" s="9" t="s">
        <v>20</v>
      </c>
      <c r="AG3226" s="9" t="s">
        <v>20</v>
      </c>
      <c r="AH3226" s="9" t="s">
        <v>20</v>
      </c>
      <c r="AI3226" s="9">
        <v>1</v>
      </c>
      <c r="AK3226" s="9">
        <v>1</v>
      </c>
      <c r="AL3226" s="9">
        <v>0</v>
      </c>
      <c r="AM3226">
        <v>1</v>
      </c>
      <c r="AN3226">
        <v>3</v>
      </c>
      <c r="AO3226">
        <v>2</v>
      </c>
      <c r="AQ3226" s="9">
        <v>1</v>
      </c>
      <c r="AR3226" s="9">
        <v>1</v>
      </c>
      <c r="AS3226" s="9">
        <v>2</v>
      </c>
      <c r="AT3226" s="9">
        <v>1</v>
      </c>
      <c r="AU3226" s="9">
        <v>0</v>
      </c>
      <c r="AV3226" s="9">
        <v>0</v>
      </c>
      <c r="AW3226" s="9" t="s">
        <v>1382</v>
      </c>
      <c r="AX3226" s="9" t="s">
        <v>1382</v>
      </c>
      <c r="BA3226" s="14" t="s">
        <v>2943</v>
      </c>
      <c r="BG3226" s="9"/>
      <c r="BI3226" t="s">
        <v>3146</v>
      </c>
    </row>
    <row r="3227" spans="1:61" s="44" customFormat="1" ht="15.75" thickBot="1" x14ac:dyDescent="0.3">
      <c r="A3227" s="104" t="s">
        <v>820</v>
      </c>
      <c r="B3227" s="44" t="s">
        <v>839</v>
      </c>
      <c r="C3227" s="44" t="str">
        <f>VLOOKUP(Tabelle1[[#This Row],[bank_name]],list_all_banks!$B$1:$C$691,2,FALSE)</f>
        <v>GB00617987</v>
      </c>
      <c r="D3227" s="45" t="s">
        <v>840</v>
      </c>
      <c r="E3227" s="46" t="str">
        <f t="shared" si="51"/>
        <v>31.12.2016</v>
      </c>
      <c r="F3227" s="44">
        <v>2016</v>
      </c>
      <c r="G3227" s="44">
        <v>0</v>
      </c>
      <c r="H3227" s="44" t="s">
        <v>20</v>
      </c>
      <c r="I3227" s="44">
        <v>1</v>
      </c>
      <c r="J3227" s="44">
        <v>3</v>
      </c>
      <c r="K3227" s="86" t="s">
        <v>1366</v>
      </c>
      <c r="L3227" s="44">
        <v>1</v>
      </c>
      <c r="M3227" s="44" t="s">
        <v>1800</v>
      </c>
      <c r="N3227" s="44" t="s">
        <v>19</v>
      </c>
      <c r="O3227" s="45"/>
      <c r="P3227" s="44">
        <v>2</v>
      </c>
      <c r="Q3227" s="57">
        <v>2</v>
      </c>
      <c r="R3227" s="57">
        <v>1</v>
      </c>
      <c r="S3227" s="57">
        <v>2</v>
      </c>
      <c r="T3227" s="45"/>
      <c r="U3227" s="44">
        <v>1</v>
      </c>
      <c r="V3227" s="44">
        <v>1</v>
      </c>
      <c r="W3227" s="44" t="s">
        <v>20</v>
      </c>
      <c r="X3227" s="45"/>
      <c r="Y3227" s="44" t="s">
        <v>1650</v>
      </c>
      <c r="Z3227" s="44">
        <v>7012</v>
      </c>
      <c r="AA3227" s="44">
        <v>12.9</v>
      </c>
      <c r="AB3227" s="44">
        <v>-310</v>
      </c>
      <c r="AC3227" s="44">
        <v>19</v>
      </c>
      <c r="AD3227" s="44" t="s">
        <v>20</v>
      </c>
      <c r="AE3227" s="44" t="s">
        <v>20</v>
      </c>
      <c r="AF3227" s="44" t="s">
        <v>20</v>
      </c>
      <c r="AG3227" s="44" t="s">
        <v>20</v>
      </c>
      <c r="AH3227" s="44" t="s">
        <v>20</v>
      </c>
      <c r="AI3227" s="44">
        <v>1</v>
      </c>
      <c r="AJ3227" s="45"/>
      <c r="AK3227" s="44">
        <v>1</v>
      </c>
      <c r="AL3227" s="44">
        <v>0</v>
      </c>
      <c r="AM3227" s="44">
        <v>1</v>
      </c>
      <c r="AN3227" s="44">
        <v>3</v>
      </c>
      <c r="AO3227" s="44">
        <v>2</v>
      </c>
      <c r="AP3227" s="45"/>
      <c r="AQ3227" s="44">
        <v>1</v>
      </c>
      <c r="AR3227" s="44">
        <v>1</v>
      </c>
      <c r="AS3227" s="44">
        <v>2</v>
      </c>
      <c r="AT3227" s="44">
        <v>1</v>
      </c>
      <c r="AU3227" s="44">
        <v>0</v>
      </c>
      <c r="AV3227" s="44">
        <v>0</v>
      </c>
      <c r="AW3227" s="44" t="s">
        <v>1382</v>
      </c>
      <c r="AX3227" s="44" t="s">
        <v>1382</v>
      </c>
      <c r="AY3227" s="45"/>
      <c r="AZ3227" s="46"/>
      <c r="BA3227" s="47" t="s">
        <v>2943</v>
      </c>
      <c r="BB3227" s="45"/>
      <c r="BH3227" s="45"/>
      <c r="BI3227" t="s">
        <v>3146</v>
      </c>
    </row>
    <row r="3228" spans="1:61" x14ac:dyDescent="0.25">
      <c r="A3228" t="s">
        <v>820</v>
      </c>
      <c r="B3228" t="s">
        <v>841</v>
      </c>
      <c r="C3228" t="str">
        <f>VLOOKUP(Tabelle1[[#This Row],[bank_name]],list_all_banks!$B$1:$C$691,2,FALSE)</f>
        <v>GB00668987</v>
      </c>
      <c r="D3228" s="6" t="s">
        <v>842</v>
      </c>
      <c r="E3228" s="42" t="str">
        <f t="shared" si="51"/>
        <v>31.12.</v>
      </c>
      <c r="BG3228" s="9"/>
    </row>
    <row r="3229" spans="1:61" x14ac:dyDescent="0.25">
      <c r="A3229" t="s">
        <v>820</v>
      </c>
      <c r="B3229" t="s">
        <v>843</v>
      </c>
      <c r="C3229" t="str">
        <f>VLOOKUP(Tabelle1[[#This Row],[bank_name]],list_all_banks!$B$1:$C$691,2,FALSE)</f>
        <v>GB00738837</v>
      </c>
      <c r="D3229" s="6" t="s">
        <v>844</v>
      </c>
      <c r="E3229" s="42" t="str">
        <f t="shared" si="51"/>
        <v>31.12.</v>
      </c>
      <c r="BG3229" s="9"/>
    </row>
    <row r="3230" spans="1:61" s="44" customFormat="1" ht="15.75" thickBot="1" x14ac:dyDescent="0.3">
      <c r="A3230" s="44" t="s">
        <v>820</v>
      </c>
      <c r="B3230" s="44" t="s">
        <v>845</v>
      </c>
      <c r="C3230" s="44" t="str">
        <f>VLOOKUP(Tabelle1[[#This Row],[bank_name]],list_all_banks!$B$1:$C$691,2,FALSE)</f>
        <v>GB00929027</v>
      </c>
      <c r="D3230" s="45" t="s">
        <v>846</v>
      </c>
      <c r="E3230" s="46" t="str">
        <f t="shared" si="51"/>
        <v>31.12.</v>
      </c>
      <c r="O3230" s="45"/>
      <c r="T3230" s="45"/>
      <c r="X3230" s="45"/>
      <c r="AJ3230" s="45"/>
      <c r="AP3230" s="45"/>
      <c r="AY3230" s="45"/>
      <c r="AZ3230" s="46"/>
      <c r="BB3230" s="45"/>
      <c r="BH3230" s="45"/>
      <c r="BI3230" s="9"/>
    </row>
    <row r="3231" spans="1:61" x14ac:dyDescent="0.25">
      <c r="A3231" s="23" t="s">
        <v>820</v>
      </c>
      <c r="B3231" t="s">
        <v>847</v>
      </c>
      <c r="C3231" t="str">
        <f>VLOOKUP(Tabelle1[[#This Row],[bank_name]],list_all_banks!$B$1:$C$691,2,FALSE)</f>
        <v>GB00966425</v>
      </c>
      <c r="D3231" s="6" t="s">
        <v>848</v>
      </c>
      <c r="E3231" s="42" t="str">
        <f t="shared" si="51"/>
        <v>31.12.2013</v>
      </c>
      <c r="F3231">
        <v>2013</v>
      </c>
      <c r="G3231" t="s">
        <v>1382</v>
      </c>
      <c r="H3231" t="s">
        <v>20</v>
      </c>
      <c r="I3231">
        <v>2</v>
      </c>
      <c r="J3231">
        <v>3</v>
      </c>
      <c r="K3231" t="s">
        <v>1366</v>
      </c>
      <c r="L3231">
        <v>0</v>
      </c>
      <c r="M3231" t="s">
        <v>1800</v>
      </c>
      <c r="N3231" t="s">
        <v>19</v>
      </c>
      <c r="P3231">
        <v>1</v>
      </c>
      <c r="Q3231">
        <v>0</v>
      </c>
      <c r="R3231">
        <v>0</v>
      </c>
      <c r="S3231">
        <v>2</v>
      </c>
      <c r="U3231">
        <v>0</v>
      </c>
      <c r="V3231">
        <v>0</v>
      </c>
      <c r="W3231" t="s">
        <v>1809</v>
      </c>
      <c r="Y3231" t="s">
        <v>820</v>
      </c>
      <c r="Z3231">
        <v>1564</v>
      </c>
      <c r="AA3231">
        <v>1751</v>
      </c>
      <c r="AB3231">
        <v>1860</v>
      </c>
      <c r="AC3231">
        <v>-22</v>
      </c>
      <c r="AD3231" t="s">
        <v>20</v>
      </c>
      <c r="AE3231" t="s">
        <v>20</v>
      </c>
      <c r="AF3231" t="s">
        <v>20</v>
      </c>
      <c r="AG3231" t="s">
        <v>20</v>
      </c>
      <c r="AH3231">
        <v>0</v>
      </c>
      <c r="AI3231">
        <v>0</v>
      </c>
      <c r="AK3231">
        <v>1</v>
      </c>
      <c r="AL3231">
        <v>0</v>
      </c>
      <c r="AM3231">
        <v>1</v>
      </c>
      <c r="AN3231">
        <v>2</v>
      </c>
      <c r="AO3231">
        <v>0</v>
      </c>
      <c r="AQ3231">
        <v>1</v>
      </c>
      <c r="AR3231">
        <v>1</v>
      </c>
      <c r="AS3231">
        <v>2</v>
      </c>
      <c r="AT3231">
        <v>1</v>
      </c>
      <c r="AU3231">
        <v>0</v>
      </c>
      <c r="AV3231">
        <v>0</v>
      </c>
      <c r="AW3231" t="s">
        <v>20</v>
      </c>
      <c r="AX3231" t="s">
        <v>1382</v>
      </c>
      <c r="BA3231" s="14" t="s">
        <v>2787</v>
      </c>
      <c r="BB3231" s="6" t="s">
        <v>1526</v>
      </c>
      <c r="BG3231" s="9"/>
      <c r="BI3231" t="s">
        <v>3146</v>
      </c>
    </row>
    <row r="3232" spans="1:61" x14ac:dyDescent="0.25">
      <c r="A3232" s="51" t="s">
        <v>820</v>
      </c>
      <c r="B3232" s="9" t="s">
        <v>847</v>
      </c>
      <c r="C3232" s="9" t="str">
        <f>VLOOKUP(Tabelle1[[#This Row],[bank_name]],list_all_banks!$B$1:$C$691,2,FALSE)</f>
        <v>GB00966425</v>
      </c>
      <c r="D3232" s="6" t="s">
        <v>848</v>
      </c>
      <c r="E3232" s="42" t="str">
        <f t="shared" si="51"/>
        <v>31.12.2013</v>
      </c>
      <c r="F3232" s="9">
        <v>2013</v>
      </c>
      <c r="G3232" s="9" t="s">
        <v>1382</v>
      </c>
      <c r="H3232" s="9" t="s">
        <v>20</v>
      </c>
      <c r="I3232" s="9">
        <v>2</v>
      </c>
      <c r="J3232" s="9">
        <v>3</v>
      </c>
      <c r="K3232" s="9" t="s">
        <v>1366</v>
      </c>
      <c r="L3232" s="9">
        <v>0</v>
      </c>
      <c r="M3232" s="9" t="s">
        <v>1800</v>
      </c>
      <c r="N3232" s="9" t="s">
        <v>19</v>
      </c>
      <c r="P3232" s="9">
        <v>1</v>
      </c>
      <c r="Q3232" s="9">
        <v>0</v>
      </c>
      <c r="R3232" s="9">
        <v>0</v>
      </c>
      <c r="S3232" s="9">
        <v>2</v>
      </c>
      <c r="U3232" s="9">
        <v>0</v>
      </c>
      <c r="V3232" s="9">
        <v>0</v>
      </c>
      <c r="W3232" s="9" t="s">
        <v>1809</v>
      </c>
      <c r="Y3232" s="9" t="s">
        <v>1656</v>
      </c>
      <c r="Z3232" s="9" t="s">
        <v>20</v>
      </c>
      <c r="AA3232" s="9">
        <v>12</v>
      </c>
      <c r="AB3232" s="9">
        <v>-3</v>
      </c>
      <c r="AC3232" s="9" t="s">
        <v>20</v>
      </c>
      <c r="AD3232" s="9" t="s">
        <v>20</v>
      </c>
      <c r="AE3232" s="9" t="s">
        <v>20</v>
      </c>
      <c r="AF3232" s="9" t="s">
        <v>20</v>
      </c>
      <c r="AG3232" s="9" t="s">
        <v>20</v>
      </c>
      <c r="AH3232" s="9">
        <v>0</v>
      </c>
      <c r="AI3232" s="9">
        <v>0</v>
      </c>
      <c r="AK3232" s="9">
        <v>1</v>
      </c>
      <c r="AL3232" s="9">
        <v>0</v>
      </c>
      <c r="AM3232" s="9">
        <v>1</v>
      </c>
      <c r="AN3232" s="9">
        <v>2</v>
      </c>
      <c r="AO3232" s="9">
        <v>0</v>
      </c>
      <c r="AQ3232" s="9">
        <v>1</v>
      </c>
      <c r="AR3232" s="9">
        <v>1</v>
      </c>
      <c r="AS3232" s="9">
        <v>2</v>
      </c>
      <c r="AT3232" s="9">
        <v>1</v>
      </c>
      <c r="AU3232" s="9">
        <v>0</v>
      </c>
      <c r="AV3232" s="9">
        <v>0</v>
      </c>
      <c r="AW3232" s="9" t="s">
        <v>20</v>
      </c>
      <c r="AX3232" s="9" t="s">
        <v>1382</v>
      </c>
      <c r="BA3232" s="63" t="s">
        <v>2787</v>
      </c>
      <c r="BB3232" s="6" t="s">
        <v>1526</v>
      </c>
      <c r="BC3232" s="9"/>
      <c r="BD3232" s="9"/>
      <c r="BE3232" s="9"/>
      <c r="BF3232" s="9"/>
      <c r="BG3232" s="9"/>
      <c r="BI3232" t="s">
        <v>3146</v>
      </c>
    </row>
    <row r="3233" spans="1:61" x14ac:dyDescent="0.25">
      <c r="A3233" s="23" t="s">
        <v>820</v>
      </c>
      <c r="B3233" t="s">
        <v>847</v>
      </c>
      <c r="C3233" t="str">
        <f>VLOOKUP(Tabelle1[[#This Row],[bank_name]],list_all_banks!$B$1:$C$691,2,FALSE)</f>
        <v>GB00966425</v>
      </c>
      <c r="D3233" s="6" t="s">
        <v>848</v>
      </c>
      <c r="E3233" s="42" t="str">
        <f t="shared" si="51"/>
        <v>31.12.2013</v>
      </c>
      <c r="F3233">
        <v>2013</v>
      </c>
      <c r="G3233" t="s">
        <v>1382</v>
      </c>
      <c r="H3233" t="s">
        <v>20</v>
      </c>
      <c r="I3233">
        <v>2</v>
      </c>
      <c r="J3233">
        <v>3</v>
      </c>
      <c r="K3233" t="s">
        <v>1366</v>
      </c>
      <c r="L3233">
        <v>0</v>
      </c>
      <c r="M3233" t="s">
        <v>1800</v>
      </c>
      <c r="N3233" t="s">
        <v>19</v>
      </c>
      <c r="P3233">
        <v>1</v>
      </c>
      <c r="Q3233">
        <v>0</v>
      </c>
      <c r="R3233">
        <v>0</v>
      </c>
      <c r="S3233">
        <v>2</v>
      </c>
      <c r="U3233">
        <v>0</v>
      </c>
      <c r="V3233">
        <v>0</v>
      </c>
      <c r="W3233" t="s">
        <v>1809</v>
      </c>
      <c r="Y3233" t="s">
        <v>1660</v>
      </c>
      <c r="Z3233">
        <v>1050</v>
      </c>
      <c r="AA3233">
        <v>8581</v>
      </c>
      <c r="AB3233">
        <v>319</v>
      </c>
      <c r="AC3233">
        <v>56</v>
      </c>
      <c r="AD3233" t="s">
        <v>20</v>
      </c>
      <c r="AE3233" t="s">
        <v>20</v>
      </c>
      <c r="AF3233" t="s">
        <v>20</v>
      </c>
      <c r="AG3233" t="s">
        <v>20</v>
      </c>
      <c r="AH3233">
        <v>3</v>
      </c>
      <c r="AI3233">
        <v>0</v>
      </c>
      <c r="AK3233">
        <v>1</v>
      </c>
      <c r="AL3233">
        <v>0</v>
      </c>
      <c r="AM3233">
        <v>1</v>
      </c>
      <c r="AN3233">
        <v>2</v>
      </c>
      <c r="AO3233">
        <v>0</v>
      </c>
      <c r="AQ3233">
        <v>1</v>
      </c>
      <c r="AR3233">
        <v>1</v>
      </c>
      <c r="AS3233">
        <v>2</v>
      </c>
      <c r="AT3233">
        <v>1</v>
      </c>
      <c r="AU3233">
        <v>0</v>
      </c>
      <c r="AV3233">
        <v>0</v>
      </c>
      <c r="AW3233" t="s">
        <v>20</v>
      </c>
      <c r="AX3233" t="s">
        <v>1382</v>
      </c>
      <c r="BA3233" s="14" t="s">
        <v>2787</v>
      </c>
      <c r="BB3233" s="6" t="s">
        <v>1526</v>
      </c>
      <c r="BG3233" s="9"/>
      <c r="BI3233" t="s">
        <v>3146</v>
      </c>
    </row>
    <row r="3234" spans="1:61" x14ac:dyDescent="0.25">
      <c r="A3234" s="23" t="s">
        <v>820</v>
      </c>
      <c r="B3234" t="s">
        <v>847</v>
      </c>
      <c r="C3234" t="str">
        <f>VLOOKUP(Tabelle1[[#This Row],[bank_name]],list_all_banks!$B$1:$C$691,2,FALSE)</f>
        <v>GB00966425</v>
      </c>
      <c r="D3234" s="6" t="s">
        <v>848</v>
      </c>
      <c r="E3234" s="42" t="str">
        <f t="shared" si="51"/>
        <v>31.12.2013</v>
      </c>
      <c r="F3234">
        <v>2013</v>
      </c>
      <c r="G3234" t="s">
        <v>1382</v>
      </c>
      <c r="H3234" t="s">
        <v>20</v>
      </c>
      <c r="I3234">
        <v>2</v>
      </c>
      <c r="J3234">
        <v>3</v>
      </c>
      <c r="K3234" t="s">
        <v>1366</v>
      </c>
      <c r="L3234">
        <v>0</v>
      </c>
      <c r="M3234" t="s">
        <v>1800</v>
      </c>
      <c r="N3234" t="s">
        <v>19</v>
      </c>
      <c r="P3234">
        <v>1</v>
      </c>
      <c r="Q3234">
        <v>0</v>
      </c>
      <c r="R3234">
        <v>0</v>
      </c>
      <c r="S3234">
        <v>2</v>
      </c>
      <c r="U3234">
        <v>0</v>
      </c>
      <c r="V3234">
        <v>0</v>
      </c>
      <c r="W3234" t="s">
        <v>1809</v>
      </c>
      <c r="Y3234" t="s">
        <v>1657</v>
      </c>
      <c r="Z3234">
        <v>3132</v>
      </c>
      <c r="AA3234">
        <v>6562</v>
      </c>
      <c r="AB3234">
        <v>1609</v>
      </c>
      <c r="AC3234">
        <v>248</v>
      </c>
      <c r="AD3234" t="s">
        <v>20</v>
      </c>
      <c r="AE3234" t="s">
        <v>20</v>
      </c>
      <c r="AF3234" t="s">
        <v>20</v>
      </c>
      <c r="AG3234" t="s">
        <v>20</v>
      </c>
      <c r="AH3234">
        <v>0</v>
      </c>
      <c r="AI3234">
        <v>0</v>
      </c>
      <c r="AK3234">
        <v>1</v>
      </c>
      <c r="AL3234">
        <v>0</v>
      </c>
      <c r="AM3234">
        <v>1</v>
      </c>
      <c r="AN3234">
        <v>2</v>
      </c>
      <c r="AO3234">
        <v>0</v>
      </c>
      <c r="AQ3234">
        <v>1</v>
      </c>
      <c r="AR3234">
        <v>1</v>
      </c>
      <c r="AS3234">
        <v>2</v>
      </c>
      <c r="AT3234">
        <v>1</v>
      </c>
      <c r="AU3234">
        <v>0</v>
      </c>
      <c r="AV3234">
        <v>0</v>
      </c>
      <c r="AW3234" t="s">
        <v>20</v>
      </c>
      <c r="AX3234" t="s">
        <v>1382</v>
      </c>
      <c r="BA3234" s="14" t="s">
        <v>2787</v>
      </c>
      <c r="BB3234" s="6" t="s">
        <v>1526</v>
      </c>
      <c r="BG3234" s="9"/>
      <c r="BI3234" t="s">
        <v>3146</v>
      </c>
    </row>
    <row r="3235" spans="1:61" x14ac:dyDescent="0.25">
      <c r="A3235" s="51" t="s">
        <v>820</v>
      </c>
      <c r="B3235" s="9" t="s">
        <v>847</v>
      </c>
      <c r="C3235" s="9" t="str">
        <f>VLOOKUP(Tabelle1[[#This Row],[bank_name]],list_all_banks!$B$1:$C$691,2,FALSE)</f>
        <v>GB00966425</v>
      </c>
      <c r="D3235" s="6" t="s">
        <v>848</v>
      </c>
      <c r="E3235" s="42" t="str">
        <f t="shared" si="51"/>
        <v>31.12.2013</v>
      </c>
      <c r="F3235" s="9">
        <v>2013</v>
      </c>
      <c r="G3235" s="9" t="s">
        <v>1382</v>
      </c>
      <c r="H3235" s="9" t="s">
        <v>20</v>
      </c>
      <c r="I3235" s="9">
        <v>2</v>
      </c>
      <c r="J3235" s="9">
        <v>3</v>
      </c>
      <c r="K3235" s="9" t="s">
        <v>1366</v>
      </c>
      <c r="L3235" s="9">
        <v>0</v>
      </c>
      <c r="M3235" s="9" t="s">
        <v>1800</v>
      </c>
      <c r="N3235" s="9" t="s">
        <v>19</v>
      </c>
      <c r="P3235" s="9">
        <v>1</v>
      </c>
      <c r="Q3235" s="9">
        <v>0</v>
      </c>
      <c r="R3235" s="9">
        <v>0</v>
      </c>
      <c r="S3235" s="9">
        <v>2</v>
      </c>
      <c r="U3235" s="9">
        <v>0</v>
      </c>
      <c r="V3235" s="9">
        <v>0</v>
      </c>
      <c r="W3235" s="9" t="s">
        <v>1809</v>
      </c>
      <c r="Y3235" s="9" t="s">
        <v>1805</v>
      </c>
      <c r="Z3235" s="9">
        <v>8</v>
      </c>
      <c r="AA3235" s="9">
        <v>5</v>
      </c>
      <c r="AB3235" s="9">
        <v>5</v>
      </c>
      <c r="AC3235" s="9">
        <v>1</v>
      </c>
      <c r="AD3235" s="9" t="s">
        <v>20</v>
      </c>
      <c r="AE3235" s="9" t="s">
        <v>20</v>
      </c>
      <c r="AF3235" s="9" t="s">
        <v>20</v>
      </c>
      <c r="AG3235" s="9" t="s">
        <v>20</v>
      </c>
      <c r="AH3235" s="9">
        <v>0</v>
      </c>
      <c r="AI3235" s="9">
        <v>0</v>
      </c>
      <c r="AK3235" s="9">
        <v>1</v>
      </c>
      <c r="AL3235" s="9">
        <v>0</v>
      </c>
      <c r="AM3235" s="9">
        <v>1</v>
      </c>
      <c r="AN3235" s="9">
        <v>2</v>
      </c>
      <c r="AO3235" s="9">
        <v>0</v>
      </c>
      <c r="AQ3235" s="9">
        <v>1</v>
      </c>
      <c r="AR3235" s="9">
        <v>1</v>
      </c>
      <c r="AS3235" s="9">
        <v>2</v>
      </c>
      <c r="AT3235" s="9">
        <v>1</v>
      </c>
      <c r="AU3235" s="9">
        <v>0</v>
      </c>
      <c r="AV3235" s="9">
        <v>0</v>
      </c>
      <c r="AW3235" s="9" t="s">
        <v>20</v>
      </c>
      <c r="AX3235" s="9" t="s">
        <v>1382</v>
      </c>
      <c r="BA3235" s="63" t="s">
        <v>2787</v>
      </c>
      <c r="BB3235" s="6" t="s">
        <v>1526</v>
      </c>
      <c r="BG3235" s="9"/>
      <c r="BI3235" t="s">
        <v>3146</v>
      </c>
    </row>
    <row r="3236" spans="1:61" x14ac:dyDescent="0.25">
      <c r="A3236" s="23" t="s">
        <v>820</v>
      </c>
      <c r="B3236" t="s">
        <v>847</v>
      </c>
      <c r="C3236" t="str">
        <f>VLOOKUP(Tabelle1[[#This Row],[bank_name]],list_all_banks!$B$1:$C$691,2,FALSE)</f>
        <v>GB00966425</v>
      </c>
      <c r="D3236" s="6" t="s">
        <v>848</v>
      </c>
      <c r="E3236" s="42" t="str">
        <f t="shared" si="51"/>
        <v>31.12.2013</v>
      </c>
      <c r="F3236">
        <v>2013</v>
      </c>
      <c r="G3236" t="s">
        <v>1382</v>
      </c>
      <c r="H3236" t="s">
        <v>20</v>
      </c>
      <c r="I3236">
        <v>2</v>
      </c>
      <c r="J3236">
        <v>3</v>
      </c>
      <c r="K3236" t="s">
        <v>1366</v>
      </c>
      <c r="L3236">
        <v>0</v>
      </c>
      <c r="M3236" t="s">
        <v>1800</v>
      </c>
      <c r="N3236" t="s">
        <v>19</v>
      </c>
      <c r="P3236">
        <v>1</v>
      </c>
      <c r="Q3236">
        <v>0</v>
      </c>
      <c r="R3236">
        <v>0</v>
      </c>
      <c r="S3236">
        <v>2</v>
      </c>
      <c r="U3236">
        <v>0</v>
      </c>
      <c r="V3236">
        <v>0</v>
      </c>
      <c r="W3236" t="s">
        <v>1809</v>
      </c>
      <c r="Y3236" t="s">
        <v>1698</v>
      </c>
      <c r="Z3236">
        <v>498</v>
      </c>
      <c r="AA3236">
        <v>4053</v>
      </c>
      <c r="AB3236">
        <v>101</v>
      </c>
      <c r="AC3236">
        <v>11</v>
      </c>
      <c r="AD3236" t="s">
        <v>20</v>
      </c>
      <c r="AE3236" t="s">
        <v>20</v>
      </c>
      <c r="AF3236" t="s">
        <v>20</v>
      </c>
      <c r="AG3236" t="s">
        <v>20</v>
      </c>
      <c r="AH3236">
        <v>0</v>
      </c>
      <c r="AI3236">
        <v>0</v>
      </c>
      <c r="AK3236">
        <v>1</v>
      </c>
      <c r="AL3236">
        <v>0</v>
      </c>
      <c r="AM3236">
        <v>1</v>
      </c>
      <c r="AN3236">
        <v>2</v>
      </c>
      <c r="AO3236">
        <v>0</v>
      </c>
      <c r="AQ3236">
        <v>1</v>
      </c>
      <c r="AR3236">
        <v>1</v>
      </c>
      <c r="AS3236">
        <v>2</v>
      </c>
      <c r="AT3236">
        <v>1</v>
      </c>
      <c r="AU3236">
        <v>0</v>
      </c>
      <c r="AV3236">
        <v>0</v>
      </c>
      <c r="AW3236" t="s">
        <v>20</v>
      </c>
      <c r="AX3236" t="s">
        <v>1382</v>
      </c>
      <c r="BA3236" s="14" t="s">
        <v>2787</v>
      </c>
      <c r="BB3236" s="6" t="s">
        <v>1526</v>
      </c>
      <c r="BG3236" s="9"/>
      <c r="BI3236" t="s">
        <v>3146</v>
      </c>
    </row>
    <row r="3237" spans="1:61" x14ac:dyDescent="0.25">
      <c r="A3237" s="51" t="s">
        <v>820</v>
      </c>
      <c r="B3237" s="9" t="s">
        <v>847</v>
      </c>
      <c r="C3237" s="9" t="str">
        <f>VLOOKUP(Tabelle1[[#This Row],[bank_name]],list_all_banks!$B$1:$C$691,2,FALSE)</f>
        <v>GB00966425</v>
      </c>
      <c r="D3237" s="6" t="s">
        <v>848</v>
      </c>
      <c r="E3237" s="42" t="str">
        <f t="shared" si="51"/>
        <v>31.12.2013</v>
      </c>
      <c r="F3237" s="9">
        <v>2013</v>
      </c>
      <c r="G3237" s="9" t="s">
        <v>1382</v>
      </c>
      <c r="H3237" s="9" t="s">
        <v>20</v>
      </c>
      <c r="I3237" s="9">
        <v>2</v>
      </c>
      <c r="J3237" s="9">
        <v>3</v>
      </c>
      <c r="K3237" s="9" t="s">
        <v>1366</v>
      </c>
      <c r="L3237" s="9">
        <v>0</v>
      </c>
      <c r="M3237" s="9" t="s">
        <v>1800</v>
      </c>
      <c r="N3237" s="9" t="s">
        <v>19</v>
      </c>
      <c r="P3237" s="9">
        <v>1</v>
      </c>
      <c r="Q3237" s="9">
        <v>0</v>
      </c>
      <c r="R3237" s="9">
        <v>0</v>
      </c>
      <c r="S3237" s="9">
        <v>2</v>
      </c>
      <c r="U3237" s="9">
        <v>0</v>
      </c>
      <c r="V3237" s="9">
        <v>0</v>
      </c>
      <c r="W3237" s="9" t="s">
        <v>1809</v>
      </c>
      <c r="Y3237" s="9" t="s">
        <v>1633</v>
      </c>
      <c r="Z3237" s="9">
        <v>36</v>
      </c>
      <c r="AA3237" s="9">
        <v>55</v>
      </c>
      <c r="AB3237" s="9">
        <v>15</v>
      </c>
      <c r="AC3237" s="9">
        <v>56</v>
      </c>
      <c r="AD3237" s="9" t="s">
        <v>20</v>
      </c>
      <c r="AE3237" s="9" t="s">
        <v>20</v>
      </c>
      <c r="AF3237" s="9" t="s">
        <v>20</v>
      </c>
      <c r="AG3237" s="9" t="s">
        <v>20</v>
      </c>
      <c r="AH3237" s="9">
        <v>0</v>
      </c>
      <c r="AI3237" s="9">
        <v>0</v>
      </c>
      <c r="AK3237" s="9">
        <v>1</v>
      </c>
      <c r="AL3237" s="9">
        <v>0</v>
      </c>
      <c r="AM3237" s="9">
        <v>1</v>
      </c>
      <c r="AN3237" s="9">
        <v>2</v>
      </c>
      <c r="AO3237" s="9">
        <v>0</v>
      </c>
      <c r="AQ3237" s="9">
        <v>1</v>
      </c>
      <c r="AR3237" s="9">
        <v>1</v>
      </c>
      <c r="AS3237" s="9">
        <v>2</v>
      </c>
      <c r="AT3237" s="9">
        <v>1</v>
      </c>
      <c r="AU3237" s="9">
        <v>0</v>
      </c>
      <c r="AV3237" s="9">
        <v>0</v>
      </c>
      <c r="AW3237" s="9" t="s">
        <v>20</v>
      </c>
      <c r="AX3237" s="9" t="s">
        <v>1382</v>
      </c>
      <c r="BA3237" s="63" t="s">
        <v>2787</v>
      </c>
      <c r="BB3237" s="6" t="s">
        <v>1526</v>
      </c>
      <c r="BG3237" s="9"/>
      <c r="BI3237" t="s">
        <v>3146</v>
      </c>
    </row>
    <row r="3238" spans="1:61" x14ac:dyDescent="0.25">
      <c r="A3238" s="51" t="s">
        <v>820</v>
      </c>
      <c r="B3238" s="9" t="s">
        <v>847</v>
      </c>
      <c r="C3238" s="9" t="str">
        <f>VLOOKUP(Tabelle1[[#This Row],[bank_name]],list_all_banks!$B$1:$C$691,2,FALSE)</f>
        <v>GB00966425</v>
      </c>
      <c r="D3238" s="6" t="s">
        <v>848</v>
      </c>
      <c r="E3238" s="42" t="str">
        <f t="shared" si="51"/>
        <v>31.12.2013</v>
      </c>
      <c r="F3238" s="9">
        <v>2013</v>
      </c>
      <c r="G3238" s="9" t="s">
        <v>1382</v>
      </c>
      <c r="H3238" s="9" t="s">
        <v>20</v>
      </c>
      <c r="I3238" s="9">
        <v>2</v>
      </c>
      <c r="J3238" s="9">
        <v>3</v>
      </c>
      <c r="K3238" s="9" t="s">
        <v>1366</v>
      </c>
      <c r="L3238" s="9">
        <v>0</v>
      </c>
      <c r="M3238" s="9" t="s">
        <v>1800</v>
      </c>
      <c r="N3238" s="9" t="s">
        <v>19</v>
      </c>
      <c r="P3238" s="9">
        <v>1</v>
      </c>
      <c r="Q3238" s="9">
        <v>0</v>
      </c>
      <c r="R3238" s="9">
        <v>0</v>
      </c>
      <c r="S3238" s="9">
        <v>2</v>
      </c>
      <c r="U3238" s="9">
        <v>0</v>
      </c>
      <c r="V3238" s="9">
        <v>0</v>
      </c>
      <c r="W3238" s="9" t="s">
        <v>1809</v>
      </c>
      <c r="Y3238" s="9" t="s">
        <v>1804</v>
      </c>
      <c r="Z3238" s="9">
        <v>35</v>
      </c>
      <c r="AA3238" s="9">
        <v>343</v>
      </c>
      <c r="AB3238" s="9">
        <v>14</v>
      </c>
      <c r="AC3238" s="9">
        <v>4</v>
      </c>
      <c r="AD3238" s="9" t="s">
        <v>20</v>
      </c>
      <c r="AE3238" s="9" t="s">
        <v>20</v>
      </c>
      <c r="AF3238" s="9" t="s">
        <v>20</v>
      </c>
      <c r="AG3238" s="9" t="s">
        <v>20</v>
      </c>
      <c r="AH3238" s="9">
        <v>0</v>
      </c>
      <c r="AI3238" s="9">
        <v>0</v>
      </c>
      <c r="AK3238" s="9">
        <v>1</v>
      </c>
      <c r="AL3238" s="9">
        <v>0</v>
      </c>
      <c r="AM3238" s="9">
        <v>1</v>
      </c>
      <c r="AN3238" s="9">
        <v>2</v>
      </c>
      <c r="AO3238" s="9">
        <v>0</v>
      </c>
      <c r="AQ3238" s="9">
        <v>1</v>
      </c>
      <c r="AR3238" s="9">
        <v>1</v>
      </c>
      <c r="AS3238" s="9">
        <v>2</v>
      </c>
      <c r="AT3238" s="9">
        <v>1</v>
      </c>
      <c r="AU3238" s="9">
        <v>0</v>
      </c>
      <c r="AV3238" s="9">
        <v>0</v>
      </c>
      <c r="AW3238" s="9" t="s">
        <v>20</v>
      </c>
      <c r="AX3238" s="9" t="s">
        <v>1382</v>
      </c>
      <c r="BA3238" s="63" t="s">
        <v>2787</v>
      </c>
      <c r="BB3238" s="6" t="s">
        <v>1526</v>
      </c>
      <c r="BG3238" s="9"/>
      <c r="BI3238" t="s">
        <v>3146</v>
      </c>
    </row>
    <row r="3239" spans="1:61" x14ac:dyDescent="0.25">
      <c r="A3239" s="23" t="s">
        <v>820</v>
      </c>
      <c r="B3239" t="s">
        <v>847</v>
      </c>
      <c r="C3239" t="str">
        <f>VLOOKUP(Tabelle1[[#This Row],[bank_name]],list_all_banks!$B$1:$C$691,2,FALSE)</f>
        <v>GB00966425</v>
      </c>
      <c r="D3239" s="6" t="s">
        <v>848</v>
      </c>
      <c r="E3239" s="42" t="str">
        <f t="shared" si="51"/>
        <v>31.12.2013</v>
      </c>
      <c r="F3239" s="9">
        <v>2013</v>
      </c>
      <c r="G3239" t="s">
        <v>1382</v>
      </c>
      <c r="H3239" t="s">
        <v>20</v>
      </c>
      <c r="I3239">
        <v>2</v>
      </c>
      <c r="J3239">
        <v>3</v>
      </c>
      <c r="K3239" t="s">
        <v>1366</v>
      </c>
      <c r="L3239">
        <v>0</v>
      </c>
      <c r="M3239" t="s">
        <v>1800</v>
      </c>
      <c r="N3239" t="s">
        <v>19</v>
      </c>
      <c r="P3239">
        <v>1</v>
      </c>
      <c r="Q3239">
        <v>0</v>
      </c>
      <c r="R3239">
        <v>0</v>
      </c>
      <c r="S3239">
        <v>2</v>
      </c>
      <c r="U3239">
        <v>0</v>
      </c>
      <c r="V3239">
        <v>0</v>
      </c>
      <c r="W3239" t="s">
        <v>1809</v>
      </c>
      <c r="Y3239" t="s">
        <v>1702</v>
      </c>
      <c r="Z3239">
        <v>337</v>
      </c>
      <c r="AA3239">
        <v>3080</v>
      </c>
      <c r="AB3239">
        <v>31</v>
      </c>
      <c r="AC3239">
        <v>29</v>
      </c>
      <c r="AD3239" t="s">
        <v>20</v>
      </c>
      <c r="AE3239" t="s">
        <v>20</v>
      </c>
      <c r="AF3239" t="s">
        <v>20</v>
      </c>
      <c r="AG3239" t="s">
        <v>20</v>
      </c>
      <c r="AH3239">
        <v>0</v>
      </c>
      <c r="AI3239">
        <v>0</v>
      </c>
      <c r="AK3239">
        <v>1</v>
      </c>
      <c r="AL3239">
        <v>0</v>
      </c>
      <c r="AM3239">
        <v>1</v>
      </c>
      <c r="AN3239">
        <v>2</v>
      </c>
      <c r="AO3239">
        <v>0</v>
      </c>
      <c r="AQ3239">
        <v>1</v>
      </c>
      <c r="AR3239">
        <v>1</v>
      </c>
      <c r="AS3239">
        <v>2</v>
      </c>
      <c r="AT3239">
        <v>1</v>
      </c>
      <c r="AU3239">
        <v>0</v>
      </c>
      <c r="AV3239">
        <v>0</v>
      </c>
      <c r="AW3239" t="s">
        <v>20</v>
      </c>
      <c r="AX3239" t="s">
        <v>1382</v>
      </c>
      <c r="BA3239" s="14" t="s">
        <v>2787</v>
      </c>
      <c r="BB3239" s="6" t="s">
        <v>1526</v>
      </c>
      <c r="BG3239" s="9"/>
      <c r="BI3239" t="s">
        <v>3146</v>
      </c>
    </row>
    <row r="3240" spans="1:61" x14ac:dyDescent="0.25">
      <c r="A3240" s="23" t="s">
        <v>820</v>
      </c>
      <c r="B3240" t="s">
        <v>847</v>
      </c>
      <c r="C3240" t="str">
        <f>VLOOKUP(Tabelle1[[#This Row],[bank_name]],list_all_banks!$B$1:$C$691,2,FALSE)</f>
        <v>GB00966425</v>
      </c>
      <c r="D3240" s="6" t="s">
        <v>848</v>
      </c>
      <c r="E3240" s="42" t="str">
        <f t="shared" si="51"/>
        <v>31.12.2013</v>
      </c>
      <c r="F3240" s="9">
        <v>2013</v>
      </c>
      <c r="G3240" t="s">
        <v>1382</v>
      </c>
      <c r="H3240" t="s">
        <v>20</v>
      </c>
      <c r="I3240">
        <v>2</v>
      </c>
      <c r="J3240">
        <v>3</v>
      </c>
      <c r="K3240" t="s">
        <v>1366</v>
      </c>
      <c r="L3240">
        <v>0</v>
      </c>
      <c r="M3240" t="s">
        <v>1800</v>
      </c>
      <c r="N3240" t="s">
        <v>19</v>
      </c>
      <c r="P3240">
        <v>1</v>
      </c>
      <c r="Q3240">
        <v>0</v>
      </c>
      <c r="R3240">
        <v>0</v>
      </c>
      <c r="S3240">
        <v>2</v>
      </c>
      <c r="U3240">
        <v>0</v>
      </c>
      <c r="V3240">
        <v>0</v>
      </c>
      <c r="W3240" t="s">
        <v>1809</v>
      </c>
      <c r="Y3240" t="s">
        <v>1703</v>
      </c>
      <c r="Z3240">
        <v>721</v>
      </c>
      <c r="AA3240">
        <v>7079</v>
      </c>
      <c r="AB3240">
        <v>305</v>
      </c>
      <c r="AC3240">
        <v>90</v>
      </c>
      <c r="AD3240" t="s">
        <v>20</v>
      </c>
      <c r="AE3240" t="s">
        <v>20</v>
      </c>
      <c r="AF3240" t="s">
        <v>20</v>
      </c>
      <c r="AG3240" t="s">
        <v>20</v>
      </c>
      <c r="AH3240">
        <v>0</v>
      </c>
      <c r="AI3240">
        <v>0</v>
      </c>
      <c r="AK3240">
        <v>1</v>
      </c>
      <c r="AL3240">
        <v>0</v>
      </c>
      <c r="AM3240">
        <v>1</v>
      </c>
      <c r="AN3240">
        <v>2</v>
      </c>
      <c r="AO3240">
        <v>0</v>
      </c>
      <c r="AQ3240">
        <v>1</v>
      </c>
      <c r="AR3240">
        <v>1</v>
      </c>
      <c r="AS3240">
        <v>2</v>
      </c>
      <c r="AT3240">
        <v>1</v>
      </c>
      <c r="AU3240">
        <v>0</v>
      </c>
      <c r="AV3240">
        <v>0</v>
      </c>
      <c r="AW3240" t="s">
        <v>20</v>
      </c>
      <c r="AX3240" t="s">
        <v>1382</v>
      </c>
      <c r="BA3240" s="14" t="s">
        <v>2787</v>
      </c>
      <c r="BB3240" s="6" t="s">
        <v>1526</v>
      </c>
      <c r="BG3240" s="9"/>
      <c r="BI3240" t="s">
        <v>3146</v>
      </c>
    </row>
    <row r="3241" spans="1:61" x14ac:dyDescent="0.25">
      <c r="A3241" s="51" t="s">
        <v>820</v>
      </c>
      <c r="B3241" s="9" t="s">
        <v>847</v>
      </c>
      <c r="C3241" s="9" t="str">
        <f>VLOOKUP(Tabelle1[[#This Row],[bank_name]],list_all_banks!$B$1:$C$691,2,FALSE)</f>
        <v>GB00966425</v>
      </c>
      <c r="D3241" s="6" t="s">
        <v>848</v>
      </c>
      <c r="E3241" s="42" t="str">
        <f t="shared" si="51"/>
        <v>31.12.2013</v>
      </c>
      <c r="F3241" s="9">
        <v>2013</v>
      </c>
      <c r="G3241" s="9" t="s">
        <v>1382</v>
      </c>
      <c r="H3241" s="9" t="s">
        <v>20</v>
      </c>
      <c r="I3241" s="9">
        <v>2</v>
      </c>
      <c r="J3241" s="9">
        <v>3</v>
      </c>
      <c r="K3241" s="9" t="s">
        <v>1366</v>
      </c>
      <c r="L3241" s="9">
        <v>0</v>
      </c>
      <c r="M3241" s="9" t="s">
        <v>1800</v>
      </c>
      <c r="N3241" s="9" t="s">
        <v>19</v>
      </c>
      <c r="P3241" s="9">
        <v>1</v>
      </c>
      <c r="Q3241" s="9">
        <v>0</v>
      </c>
      <c r="R3241" s="9">
        <v>0</v>
      </c>
      <c r="S3241" s="9">
        <v>2</v>
      </c>
      <c r="U3241" s="9">
        <v>0</v>
      </c>
      <c r="V3241" s="9">
        <v>0</v>
      </c>
      <c r="W3241" s="9" t="s">
        <v>1809</v>
      </c>
      <c r="Y3241" s="9" t="s">
        <v>1701</v>
      </c>
      <c r="Z3241" s="9">
        <v>144</v>
      </c>
      <c r="AA3241" s="9">
        <v>712</v>
      </c>
      <c r="AB3241" s="9">
        <v>56</v>
      </c>
      <c r="AC3241" s="9">
        <v>2</v>
      </c>
      <c r="AD3241" s="9" t="s">
        <v>20</v>
      </c>
      <c r="AE3241" s="9" t="s">
        <v>20</v>
      </c>
      <c r="AF3241" s="9" t="s">
        <v>20</v>
      </c>
      <c r="AG3241" s="9" t="s">
        <v>20</v>
      </c>
      <c r="AH3241" s="9">
        <v>0</v>
      </c>
      <c r="AI3241" s="9">
        <v>0</v>
      </c>
      <c r="AK3241" s="9">
        <v>1</v>
      </c>
      <c r="AL3241" s="9">
        <v>0</v>
      </c>
      <c r="AM3241" s="9">
        <v>1</v>
      </c>
      <c r="AN3241" s="9">
        <v>2</v>
      </c>
      <c r="AO3241" s="9">
        <v>0</v>
      </c>
      <c r="AQ3241" s="9">
        <v>1</v>
      </c>
      <c r="AR3241" s="9">
        <v>1</v>
      </c>
      <c r="AS3241" s="9">
        <v>2</v>
      </c>
      <c r="AT3241" s="9">
        <v>1</v>
      </c>
      <c r="AU3241" s="9">
        <v>0</v>
      </c>
      <c r="AV3241" s="9">
        <v>0</v>
      </c>
      <c r="AW3241" s="9" t="s">
        <v>20</v>
      </c>
      <c r="AX3241" s="9" t="s">
        <v>1382</v>
      </c>
      <c r="BA3241" s="63" t="s">
        <v>2787</v>
      </c>
      <c r="BB3241" s="6" t="s">
        <v>1526</v>
      </c>
      <c r="BG3241" s="9"/>
      <c r="BI3241" t="s">
        <v>3146</v>
      </c>
    </row>
    <row r="3242" spans="1:61" x14ac:dyDescent="0.25">
      <c r="A3242" s="23" t="s">
        <v>820</v>
      </c>
      <c r="B3242" t="s">
        <v>847</v>
      </c>
      <c r="C3242" t="str">
        <f>VLOOKUP(Tabelle1[[#This Row],[bank_name]],list_all_banks!$B$1:$C$691,2,FALSE)</f>
        <v>GB00966425</v>
      </c>
      <c r="D3242" s="6" t="s">
        <v>848</v>
      </c>
      <c r="E3242" s="42" t="str">
        <f t="shared" si="51"/>
        <v>31.12.2013</v>
      </c>
      <c r="F3242" s="9">
        <v>2013</v>
      </c>
      <c r="G3242" t="s">
        <v>1382</v>
      </c>
      <c r="H3242" t="s">
        <v>20</v>
      </c>
      <c r="I3242">
        <v>2</v>
      </c>
      <c r="J3242">
        <v>3</v>
      </c>
      <c r="K3242" t="s">
        <v>1366</v>
      </c>
      <c r="L3242">
        <v>0</v>
      </c>
      <c r="M3242" t="s">
        <v>1800</v>
      </c>
      <c r="N3242" t="s">
        <v>19</v>
      </c>
      <c r="P3242">
        <v>1</v>
      </c>
      <c r="Q3242">
        <v>0</v>
      </c>
      <c r="R3242">
        <v>0</v>
      </c>
      <c r="S3242">
        <v>2</v>
      </c>
      <c r="U3242">
        <v>0</v>
      </c>
      <c r="V3242">
        <v>0</v>
      </c>
      <c r="W3242" t="s">
        <v>1809</v>
      </c>
      <c r="Y3242" t="s">
        <v>1659</v>
      </c>
      <c r="Z3242">
        <v>2443</v>
      </c>
      <c r="AA3242">
        <v>7795</v>
      </c>
      <c r="AB3242">
        <v>971</v>
      </c>
      <c r="AC3242">
        <v>180</v>
      </c>
      <c r="AD3242" t="s">
        <v>20</v>
      </c>
      <c r="AE3242" t="s">
        <v>20</v>
      </c>
      <c r="AF3242" t="s">
        <v>20</v>
      </c>
      <c r="AG3242" t="s">
        <v>20</v>
      </c>
      <c r="AH3242">
        <v>0</v>
      </c>
      <c r="AI3242">
        <v>0</v>
      </c>
      <c r="AK3242">
        <v>1</v>
      </c>
      <c r="AL3242">
        <v>0</v>
      </c>
      <c r="AM3242">
        <v>1</v>
      </c>
      <c r="AN3242">
        <v>2</v>
      </c>
      <c r="AO3242">
        <v>0</v>
      </c>
      <c r="AQ3242">
        <v>1</v>
      </c>
      <c r="AR3242">
        <v>1</v>
      </c>
      <c r="AS3242">
        <v>2</v>
      </c>
      <c r="AT3242">
        <v>1</v>
      </c>
      <c r="AU3242">
        <v>0</v>
      </c>
      <c r="AV3242">
        <v>0</v>
      </c>
      <c r="AW3242" t="s">
        <v>20</v>
      </c>
      <c r="AX3242" t="s">
        <v>1382</v>
      </c>
      <c r="BA3242" s="14" t="s">
        <v>2787</v>
      </c>
      <c r="BB3242" s="6" t="s">
        <v>1526</v>
      </c>
      <c r="BG3242" s="9"/>
      <c r="BI3242" t="s">
        <v>3146</v>
      </c>
    </row>
    <row r="3243" spans="1:61" x14ac:dyDescent="0.25">
      <c r="A3243" s="23" t="s">
        <v>820</v>
      </c>
      <c r="B3243" t="s">
        <v>847</v>
      </c>
      <c r="C3243" t="str">
        <f>VLOOKUP(Tabelle1[[#This Row],[bank_name]],list_all_banks!$B$1:$C$691,2,FALSE)</f>
        <v>GB00966425</v>
      </c>
      <c r="D3243" s="6" t="s">
        <v>848</v>
      </c>
      <c r="E3243" s="42" t="str">
        <f t="shared" si="51"/>
        <v>31.12.2013</v>
      </c>
      <c r="F3243" s="9">
        <v>2013</v>
      </c>
      <c r="G3243" t="s">
        <v>1382</v>
      </c>
      <c r="H3243" t="s">
        <v>20</v>
      </c>
      <c r="I3243">
        <v>2</v>
      </c>
      <c r="J3243">
        <v>3</v>
      </c>
      <c r="K3243" t="s">
        <v>1366</v>
      </c>
      <c r="L3243">
        <v>0</v>
      </c>
      <c r="M3243" t="s">
        <v>1800</v>
      </c>
      <c r="N3243" t="s">
        <v>19</v>
      </c>
      <c r="P3243">
        <v>1</v>
      </c>
      <c r="Q3243">
        <v>0</v>
      </c>
      <c r="R3243">
        <v>0</v>
      </c>
      <c r="S3243">
        <v>2</v>
      </c>
      <c r="U3243">
        <v>0</v>
      </c>
      <c r="V3243">
        <v>0</v>
      </c>
      <c r="W3243" t="s">
        <v>1809</v>
      </c>
      <c r="Y3243" t="s">
        <v>1733</v>
      </c>
      <c r="Z3243">
        <v>402</v>
      </c>
      <c r="AA3243">
        <v>2087</v>
      </c>
      <c r="AB3243">
        <v>157</v>
      </c>
      <c r="AC3243">
        <v>2</v>
      </c>
      <c r="AD3243" t="s">
        <v>20</v>
      </c>
      <c r="AE3243" t="s">
        <v>20</v>
      </c>
      <c r="AF3243" t="s">
        <v>20</v>
      </c>
      <c r="AG3243" t="s">
        <v>20</v>
      </c>
      <c r="AH3243">
        <v>0</v>
      </c>
      <c r="AI3243">
        <v>0</v>
      </c>
      <c r="AK3243">
        <v>1</v>
      </c>
      <c r="AL3243">
        <v>0</v>
      </c>
      <c r="AM3243">
        <v>1</v>
      </c>
      <c r="AN3243">
        <v>2</v>
      </c>
      <c r="AO3243">
        <v>0</v>
      </c>
      <c r="AQ3243">
        <v>1</v>
      </c>
      <c r="AR3243">
        <v>1</v>
      </c>
      <c r="AS3243">
        <v>2</v>
      </c>
      <c r="AT3243">
        <v>1</v>
      </c>
      <c r="AU3243">
        <v>0</v>
      </c>
      <c r="AV3243">
        <v>0</v>
      </c>
      <c r="AW3243" t="s">
        <v>20</v>
      </c>
      <c r="AX3243" t="s">
        <v>1382</v>
      </c>
      <c r="BA3243" s="14" t="s">
        <v>2787</v>
      </c>
      <c r="BB3243" s="6" t="s">
        <v>1526</v>
      </c>
      <c r="BG3243" s="9"/>
      <c r="BI3243" t="s">
        <v>3146</v>
      </c>
    </row>
    <row r="3244" spans="1:61" x14ac:dyDescent="0.25">
      <c r="A3244" s="23" t="s">
        <v>820</v>
      </c>
      <c r="B3244" t="s">
        <v>847</v>
      </c>
      <c r="C3244" t="str">
        <f>VLOOKUP(Tabelle1[[#This Row],[bank_name]],list_all_banks!$B$1:$C$691,2,FALSE)</f>
        <v>GB00966425</v>
      </c>
      <c r="D3244" s="6" t="s">
        <v>848</v>
      </c>
      <c r="E3244" s="42" t="str">
        <f t="shared" si="51"/>
        <v>31.12.2013</v>
      </c>
      <c r="F3244" s="9">
        <v>2013</v>
      </c>
      <c r="G3244" t="s">
        <v>1382</v>
      </c>
      <c r="H3244" t="s">
        <v>20</v>
      </c>
      <c r="I3244">
        <v>2</v>
      </c>
      <c r="J3244">
        <v>3</v>
      </c>
      <c r="K3244" t="s">
        <v>1366</v>
      </c>
      <c r="L3244">
        <v>0</v>
      </c>
      <c r="M3244" t="s">
        <v>1800</v>
      </c>
      <c r="N3244" t="s">
        <v>19</v>
      </c>
      <c r="P3244">
        <v>1</v>
      </c>
      <c r="Q3244">
        <v>0</v>
      </c>
      <c r="R3244">
        <v>0</v>
      </c>
      <c r="S3244">
        <v>2</v>
      </c>
      <c r="U3244">
        <v>0</v>
      </c>
      <c r="V3244">
        <v>0</v>
      </c>
      <c r="W3244" t="s">
        <v>1809</v>
      </c>
      <c r="Y3244" t="s">
        <v>1734</v>
      </c>
      <c r="Z3244">
        <v>83</v>
      </c>
      <c r="AA3244">
        <v>737</v>
      </c>
      <c r="AB3244">
        <v>24</v>
      </c>
      <c r="AC3244">
        <v>7</v>
      </c>
      <c r="AD3244" t="s">
        <v>20</v>
      </c>
      <c r="AE3244" t="s">
        <v>20</v>
      </c>
      <c r="AF3244" t="s">
        <v>20</v>
      </c>
      <c r="AG3244" t="s">
        <v>20</v>
      </c>
      <c r="AH3244">
        <v>0</v>
      </c>
      <c r="AI3244">
        <v>0</v>
      </c>
      <c r="AK3244">
        <v>1</v>
      </c>
      <c r="AL3244">
        <v>0</v>
      </c>
      <c r="AM3244">
        <v>1</v>
      </c>
      <c r="AN3244">
        <v>2</v>
      </c>
      <c r="AO3244">
        <v>0</v>
      </c>
      <c r="AQ3244">
        <v>1</v>
      </c>
      <c r="AR3244">
        <v>1</v>
      </c>
      <c r="AS3244">
        <v>2</v>
      </c>
      <c r="AT3244">
        <v>1</v>
      </c>
      <c r="AU3244">
        <v>0</v>
      </c>
      <c r="AV3244">
        <v>0</v>
      </c>
      <c r="AW3244" t="s">
        <v>20</v>
      </c>
      <c r="AX3244" t="s">
        <v>1382</v>
      </c>
      <c r="BA3244" s="14" t="s">
        <v>2787</v>
      </c>
      <c r="BB3244" s="6" t="s">
        <v>1526</v>
      </c>
      <c r="BG3244" s="9"/>
      <c r="BI3244" t="s">
        <v>3146</v>
      </c>
    </row>
    <row r="3245" spans="1:61" x14ac:dyDescent="0.25">
      <c r="A3245" s="23" t="s">
        <v>820</v>
      </c>
      <c r="B3245" t="s">
        <v>847</v>
      </c>
      <c r="C3245" t="str">
        <f>VLOOKUP(Tabelle1[[#This Row],[bank_name]],list_all_banks!$B$1:$C$691,2,FALSE)</f>
        <v>GB00966425</v>
      </c>
      <c r="D3245" s="6" t="s">
        <v>848</v>
      </c>
      <c r="E3245" s="42" t="str">
        <f t="shared" si="51"/>
        <v>31.12.2013</v>
      </c>
      <c r="F3245" s="9">
        <v>2013</v>
      </c>
      <c r="G3245" t="s">
        <v>1382</v>
      </c>
      <c r="H3245" t="s">
        <v>20</v>
      </c>
      <c r="I3245">
        <v>2</v>
      </c>
      <c r="J3245">
        <v>3</v>
      </c>
      <c r="K3245" t="s">
        <v>1366</v>
      </c>
      <c r="L3245">
        <v>0</v>
      </c>
      <c r="M3245" t="s">
        <v>1800</v>
      </c>
      <c r="N3245" t="s">
        <v>19</v>
      </c>
      <c r="P3245">
        <v>1</v>
      </c>
      <c r="Q3245">
        <v>0</v>
      </c>
      <c r="R3245">
        <v>0</v>
      </c>
      <c r="S3245">
        <v>2</v>
      </c>
      <c r="U3245">
        <v>0</v>
      </c>
      <c r="V3245">
        <v>0</v>
      </c>
      <c r="W3245" t="s">
        <v>1809</v>
      </c>
      <c r="Y3245" t="s">
        <v>1696</v>
      </c>
      <c r="Z3245">
        <v>75</v>
      </c>
      <c r="AA3245">
        <v>209</v>
      </c>
      <c r="AB3245">
        <v>13</v>
      </c>
      <c r="AC3245" t="s">
        <v>20</v>
      </c>
      <c r="AD3245" t="s">
        <v>20</v>
      </c>
      <c r="AE3245" t="s">
        <v>20</v>
      </c>
      <c r="AF3245" t="s">
        <v>20</v>
      </c>
      <c r="AG3245" t="s">
        <v>20</v>
      </c>
      <c r="AH3245">
        <v>0</v>
      </c>
      <c r="AI3245">
        <v>0</v>
      </c>
      <c r="AK3245">
        <v>1</v>
      </c>
      <c r="AL3245">
        <v>0</v>
      </c>
      <c r="AM3245">
        <v>1</v>
      </c>
      <c r="AN3245">
        <v>2</v>
      </c>
      <c r="AO3245">
        <v>0</v>
      </c>
      <c r="AQ3245">
        <v>1</v>
      </c>
      <c r="AR3245">
        <v>1</v>
      </c>
      <c r="AS3245">
        <v>2</v>
      </c>
      <c r="AT3245">
        <v>1</v>
      </c>
      <c r="AU3245">
        <v>0</v>
      </c>
      <c r="AV3245">
        <v>0</v>
      </c>
      <c r="AW3245" t="s">
        <v>20</v>
      </c>
      <c r="AX3245" t="s">
        <v>1382</v>
      </c>
      <c r="BA3245" s="14" t="s">
        <v>2787</v>
      </c>
      <c r="BB3245" s="6" t="s">
        <v>1526</v>
      </c>
      <c r="BG3245" s="9"/>
      <c r="BI3245" t="s">
        <v>3146</v>
      </c>
    </row>
    <row r="3246" spans="1:61" x14ac:dyDescent="0.25">
      <c r="A3246" s="51" t="s">
        <v>820</v>
      </c>
      <c r="B3246" s="9" t="s">
        <v>847</v>
      </c>
      <c r="C3246" s="9" t="str">
        <f>VLOOKUP(Tabelle1[[#This Row],[bank_name]],list_all_banks!$B$1:$C$691,2,FALSE)</f>
        <v>GB00966425</v>
      </c>
      <c r="D3246" s="6" t="s">
        <v>848</v>
      </c>
      <c r="E3246" s="42" t="str">
        <f t="shared" si="51"/>
        <v>31.12.2013</v>
      </c>
      <c r="F3246" s="9">
        <v>2013</v>
      </c>
      <c r="G3246" s="9" t="s">
        <v>1382</v>
      </c>
      <c r="H3246" s="9" t="s">
        <v>20</v>
      </c>
      <c r="I3246" s="9">
        <v>2</v>
      </c>
      <c r="J3246" s="9">
        <v>3</v>
      </c>
      <c r="K3246" s="9" t="s">
        <v>1366</v>
      </c>
      <c r="L3246" s="9">
        <v>0</v>
      </c>
      <c r="M3246" s="9" t="s">
        <v>1800</v>
      </c>
      <c r="N3246" s="9" t="s">
        <v>19</v>
      </c>
      <c r="P3246" s="9">
        <v>1</v>
      </c>
      <c r="Q3246" s="9">
        <v>0</v>
      </c>
      <c r="R3246" s="9">
        <v>0</v>
      </c>
      <c r="S3246" s="9">
        <v>2</v>
      </c>
      <c r="U3246" s="9">
        <v>0</v>
      </c>
      <c r="V3246" s="9">
        <v>0</v>
      </c>
      <c r="W3246" s="9" t="s">
        <v>1809</v>
      </c>
      <c r="Y3246" s="9" t="s">
        <v>1697</v>
      </c>
      <c r="Z3246" s="9">
        <v>1614</v>
      </c>
      <c r="AA3246" s="9">
        <v>6229</v>
      </c>
      <c r="AB3246" s="9">
        <v>-873</v>
      </c>
      <c r="AC3246" s="9">
        <v>120</v>
      </c>
      <c r="AD3246" s="9" t="s">
        <v>20</v>
      </c>
      <c r="AE3246" s="9" t="s">
        <v>20</v>
      </c>
      <c r="AF3246" s="9" t="s">
        <v>20</v>
      </c>
      <c r="AG3246" s="9" t="s">
        <v>20</v>
      </c>
      <c r="AH3246" s="9">
        <v>0</v>
      </c>
      <c r="AI3246" s="9">
        <v>0</v>
      </c>
      <c r="AK3246" s="9">
        <v>1</v>
      </c>
      <c r="AL3246" s="9">
        <v>0</v>
      </c>
      <c r="AM3246" s="9">
        <v>1</v>
      </c>
      <c r="AN3246" s="9">
        <v>2</v>
      </c>
      <c r="AO3246" s="9">
        <v>0</v>
      </c>
      <c r="AQ3246">
        <v>1</v>
      </c>
      <c r="AR3246" s="9">
        <v>1</v>
      </c>
      <c r="AS3246" s="9">
        <v>2</v>
      </c>
      <c r="AT3246" s="9">
        <v>1</v>
      </c>
      <c r="AU3246" s="9">
        <v>0</v>
      </c>
      <c r="AV3246" s="9">
        <v>0</v>
      </c>
      <c r="AW3246" s="9" t="s">
        <v>20</v>
      </c>
      <c r="AX3246" s="9" t="s">
        <v>1382</v>
      </c>
      <c r="BA3246" s="63" t="s">
        <v>2787</v>
      </c>
      <c r="BB3246" s="6" t="s">
        <v>1526</v>
      </c>
      <c r="BG3246" s="9"/>
      <c r="BI3246" t="s">
        <v>3146</v>
      </c>
    </row>
    <row r="3247" spans="1:61" x14ac:dyDescent="0.25">
      <c r="A3247" s="23" t="s">
        <v>820</v>
      </c>
      <c r="B3247" t="s">
        <v>847</v>
      </c>
      <c r="C3247" t="str">
        <f>VLOOKUP(Tabelle1[[#This Row],[bank_name]],list_all_banks!$B$1:$C$691,2,FALSE)</f>
        <v>GB00966425</v>
      </c>
      <c r="D3247" s="6" t="s">
        <v>848</v>
      </c>
      <c r="E3247" s="42" t="str">
        <f t="shared" si="51"/>
        <v>31.12.2013</v>
      </c>
      <c r="F3247" s="9">
        <v>2013</v>
      </c>
      <c r="G3247" t="s">
        <v>1382</v>
      </c>
      <c r="H3247" t="s">
        <v>20</v>
      </c>
      <c r="I3247">
        <v>2</v>
      </c>
      <c r="J3247">
        <v>3</v>
      </c>
      <c r="K3247" t="s">
        <v>1366</v>
      </c>
      <c r="L3247">
        <v>0</v>
      </c>
      <c r="M3247" t="s">
        <v>1800</v>
      </c>
      <c r="N3247" t="s">
        <v>19</v>
      </c>
      <c r="P3247">
        <v>1</v>
      </c>
      <c r="Q3247">
        <v>0</v>
      </c>
      <c r="R3247">
        <v>0</v>
      </c>
      <c r="S3247">
        <v>2</v>
      </c>
      <c r="U3247">
        <v>0</v>
      </c>
      <c r="V3247">
        <v>0</v>
      </c>
      <c r="W3247" t="s">
        <v>1809</v>
      </c>
      <c r="Y3247" t="s">
        <v>1803</v>
      </c>
      <c r="Z3247">
        <v>289</v>
      </c>
      <c r="AA3247">
        <v>1680</v>
      </c>
      <c r="AB3247">
        <v>208</v>
      </c>
      <c r="AC3247">
        <v>70</v>
      </c>
      <c r="AD3247" t="s">
        <v>20</v>
      </c>
      <c r="AE3247" t="s">
        <v>20</v>
      </c>
      <c r="AF3247" t="s">
        <v>20</v>
      </c>
      <c r="AG3247" t="s">
        <v>20</v>
      </c>
      <c r="AH3247">
        <v>0</v>
      </c>
      <c r="AI3247">
        <v>0</v>
      </c>
      <c r="AK3247">
        <v>1</v>
      </c>
      <c r="AL3247">
        <v>0</v>
      </c>
      <c r="AM3247">
        <v>1</v>
      </c>
      <c r="AN3247">
        <v>2</v>
      </c>
      <c r="AO3247">
        <v>0</v>
      </c>
      <c r="AQ3247">
        <v>1</v>
      </c>
      <c r="AR3247">
        <v>1</v>
      </c>
      <c r="AS3247">
        <v>2</v>
      </c>
      <c r="AT3247">
        <v>1</v>
      </c>
      <c r="AU3247">
        <v>0</v>
      </c>
      <c r="AV3247">
        <v>0</v>
      </c>
      <c r="AW3247" t="s">
        <v>20</v>
      </c>
      <c r="AX3247" t="s">
        <v>1382</v>
      </c>
      <c r="BA3247" s="14" t="s">
        <v>2787</v>
      </c>
      <c r="BB3247" s="6" t="s">
        <v>1526</v>
      </c>
      <c r="BG3247" s="9"/>
      <c r="BI3247" t="s">
        <v>3146</v>
      </c>
    </row>
    <row r="3248" spans="1:61" x14ac:dyDescent="0.25">
      <c r="A3248" s="23" t="s">
        <v>820</v>
      </c>
      <c r="B3248" t="s">
        <v>847</v>
      </c>
      <c r="C3248" t="str">
        <f>VLOOKUP(Tabelle1[[#This Row],[bank_name]],list_all_banks!$B$1:$C$691,2,FALSE)</f>
        <v>GB00966425</v>
      </c>
      <c r="D3248" s="6" t="s">
        <v>848</v>
      </c>
      <c r="E3248" s="42" t="str">
        <f t="shared" si="51"/>
        <v>31.12.2013</v>
      </c>
      <c r="F3248" s="9">
        <v>2013</v>
      </c>
      <c r="G3248" t="s">
        <v>1382</v>
      </c>
      <c r="H3248" t="s">
        <v>20</v>
      </c>
      <c r="I3248">
        <v>2</v>
      </c>
      <c r="J3248">
        <v>3</v>
      </c>
      <c r="K3248" t="s">
        <v>1366</v>
      </c>
      <c r="L3248">
        <v>0</v>
      </c>
      <c r="M3248" t="s">
        <v>1800</v>
      </c>
      <c r="N3248" t="s">
        <v>19</v>
      </c>
      <c r="P3248">
        <v>1</v>
      </c>
      <c r="Q3248">
        <v>0</v>
      </c>
      <c r="R3248">
        <v>0</v>
      </c>
      <c r="S3248">
        <v>2</v>
      </c>
      <c r="U3248">
        <v>0</v>
      </c>
      <c r="V3248">
        <v>0</v>
      </c>
      <c r="W3248" t="s">
        <v>1809</v>
      </c>
      <c r="Y3248" t="s">
        <v>1662</v>
      </c>
      <c r="Z3248">
        <v>1563</v>
      </c>
      <c r="AA3248">
        <v>18441</v>
      </c>
      <c r="AB3248">
        <v>964</v>
      </c>
      <c r="AC3248">
        <v>325</v>
      </c>
      <c r="AD3248" t="s">
        <v>20</v>
      </c>
      <c r="AE3248" t="s">
        <v>20</v>
      </c>
      <c r="AF3248" t="s">
        <v>20</v>
      </c>
      <c r="AG3248" t="s">
        <v>20</v>
      </c>
      <c r="AH3248">
        <v>0</v>
      </c>
      <c r="AI3248">
        <v>0</v>
      </c>
      <c r="AK3248">
        <v>1</v>
      </c>
      <c r="AL3248">
        <v>0</v>
      </c>
      <c r="AM3248">
        <v>1</v>
      </c>
      <c r="AN3248">
        <v>2</v>
      </c>
      <c r="AO3248">
        <v>0</v>
      </c>
      <c r="AQ3248">
        <v>1</v>
      </c>
      <c r="AR3248">
        <v>1</v>
      </c>
      <c r="AS3248">
        <v>2</v>
      </c>
      <c r="AT3248">
        <v>1</v>
      </c>
      <c r="AU3248">
        <v>0</v>
      </c>
      <c r="AV3248">
        <v>0</v>
      </c>
      <c r="AW3248" t="s">
        <v>20</v>
      </c>
      <c r="AX3248" t="s">
        <v>1382</v>
      </c>
      <c r="BA3248" s="14" t="s">
        <v>2787</v>
      </c>
      <c r="BB3248" s="6" t="s">
        <v>1526</v>
      </c>
      <c r="BG3248" s="9"/>
      <c r="BI3248" t="s">
        <v>3146</v>
      </c>
    </row>
    <row r="3249" spans="1:65" x14ac:dyDescent="0.25">
      <c r="A3249" s="23" t="s">
        <v>820</v>
      </c>
      <c r="B3249" t="s">
        <v>847</v>
      </c>
      <c r="C3249" t="str">
        <f>VLOOKUP(Tabelle1[[#This Row],[bank_name]],list_all_banks!$B$1:$C$691,2,FALSE)</f>
        <v>GB00966425</v>
      </c>
      <c r="D3249" s="6" t="s">
        <v>848</v>
      </c>
      <c r="E3249" s="42" t="str">
        <f t="shared" si="51"/>
        <v>31.12.2013</v>
      </c>
      <c r="F3249">
        <v>2013</v>
      </c>
      <c r="G3249" t="s">
        <v>1382</v>
      </c>
      <c r="H3249" t="s">
        <v>20</v>
      </c>
      <c r="I3249">
        <v>2</v>
      </c>
      <c r="J3249">
        <v>3</v>
      </c>
      <c r="K3249" t="s">
        <v>1366</v>
      </c>
      <c r="L3249">
        <v>0</v>
      </c>
      <c r="M3249" t="s">
        <v>1800</v>
      </c>
      <c r="N3249" t="s">
        <v>19</v>
      </c>
      <c r="P3249">
        <v>1</v>
      </c>
      <c r="Q3249">
        <v>0</v>
      </c>
      <c r="R3249">
        <v>0</v>
      </c>
      <c r="S3249">
        <v>2</v>
      </c>
      <c r="U3249">
        <v>0</v>
      </c>
      <c r="V3249">
        <v>0</v>
      </c>
      <c r="W3249" t="s">
        <v>1809</v>
      </c>
      <c r="Y3249" t="s">
        <v>1810</v>
      </c>
      <c r="Z3249">
        <v>31</v>
      </c>
      <c r="AA3249">
        <v>457</v>
      </c>
      <c r="AB3249">
        <v>21</v>
      </c>
      <c r="AC3249">
        <v>6</v>
      </c>
      <c r="AD3249" t="s">
        <v>20</v>
      </c>
      <c r="AE3249" t="s">
        <v>20</v>
      </c>
      <c r="AF3249" t="s">
        <v>20</v>
      </c>
      <c r="AG3249" t="s">
        <v>20</v>
      </c>
      <c r="AH3249">
        <v>0</v>
      </c>
      <c r="AI3249">
        <v>0</v>
      </c>
      <c r="AK3249">
        <v>1</v>
      </c>
      <c r="AL3249">
        <v>0</v>
      </c>
      <c r="AM3249">
        <v>1</v>
      </c>
      <c r="AN3249">
        <v>2</v>
      </c>
      <c r="AO3249">
        <v>0</v>
      </c>
      <c r="AQ3249">
        <v>1</v>
      </c>
      <c r="AR3249">
        <v>1</v>
      </c>
      <c r="AS3249">
        <v>2</v>
      </c>
      <c r="AT3249">
        <v>1</v>
      </c>
      <c r="AU3249">
        <v>0</v>
      </c>
      <c r="AV3249">
        <v>0</v>
      </c>
      <c r="AW3249" t="s">
        <v>20</v>
      </c>
      <c r="AX3249" t="s">
        <v>1382</v>
      </c>
      <c r="BA3249" s="14" t="s">
        <v>2787</v>
      </c>
      <c r="BB3249" s="6" t="s">
        <v>1526</v>
      </c>
      <c r="BG3249" s="9"/>
      <c r="BI3249" t="s">
        <v>3146</v>
      </c>
    </row>
    <row r="3250" spans="1:65" x14ac:dyDescent="0.25">
      <c r="A3250" s="23" t="s">
        <v>820</v>
      </c>
      <c r="B3250" t="s">
        <v>847</v>
      </c>
      <c r="C3250" t="str">
        <f>VLOOKUP(Tabelle1[[#This Row],[bank_name]],list_all_banks!$B$1:$C$691,2,FALSE)</f>
        <v>GB00966425</v>
      </c>
      <c r="D3250" s="6" t="s">
        <v>848</v>
      </c>
      <c r="E3250" s="42" t="str">
        <f t="shared" si="51"/>
        <v>31.12.2013</v>
      </c>
      <c r="F3250">
        <v>2013</v>
      </c>
      <c r="G3250" t="s">
        <v>1382</v>
      </c>
      <c r="H3250" t="s">
        <v>20</v>
      </c>
      <c r="I3250">
        <v>2</v>
      </c>
      <c r="J3250">
        <v>3</v>
      </c>
      <c r="K3250" t="s">
        <v>1366</v>
      </c>
      <c r="L3250">
        <v>0</v>
      </c>
      <c r="M3250" t="s">
        <v>1800</v>
      </c>
      <c r="N3250" t="s">
        <v>19</v>
      </c>
      <c r="P3250">
        <v>1</v>
      </c>
      <c r="Q3250">
        <v>0</v>
      </c>
      <c r="R3250">
        <v>0</v>
      </c>
      <c r="S3250">
        <v>2</v>
      </c>
      <c r="U3250">
        <v>0</v>
      </c>
      <c r="V3250">
        <v>0</v>
      </c>
      <c r="W3250" t="s">
        <v>1809</v>
      </c>
      <c r="Y3250" t="s">
        <v>1732</v>
      </c>
      <c r="Z3250">
        <v>77</v>
      </c>
      <c r="AA3250">
        <v>714</v>
      </c>
      <c r="AB3250">
        <v>54</v>
      </c>
      <c r="AC3250">
        <v>19</v>
      </c>
      <c r="AD3250" t="s">
        <v>20</v>
      </c>
      <c r="AE3250" t="s">
        <v>20</v>
      </c>
      <c r="AF3250" t="s">
        <v>20</v>
      </c>
      <c r="AG3250" t="s">
        <v>20</v>
      </c>
      <c r="AH3250">
        <v>0</v>
      </c>
      <c r="AI3250">
        <v>0</v>
      </c>
      <c r="AK3250">
        <v>1</v>
      </c>
      <c r="AL3250">
        <v>0</v>
      </c>
      <c r="AM3250">
        <v>1</v>
      </c>
      <c r="AN3250">
        <v>2</v>
      </c>
      <c r="AO3250">
        <v>0</v>
      </c>
      <c r="AQ3250">
        <v>1</v>
      </c>
      <c r="AR3250">
        <v>1</v>
      </c>
      <c r="AS3250">
        <v>2</v>
      </c>
      <c r="AT3250">
        <v>1</v>
      </c>
      <c r="AU3250">
        <v>0</v>
      </c>
      <c r="AV3250">
        <v>0</v>
      </c>
      <c r="AW3250" t="s">
        <v>20</v>
      </c>
      <c r="AX3250" t="s">
        <v>1382</v>
      </c>
      <c r="BA3250" s="14" t="s">
        <v>2787</v>
      </c>
      <c r="BB3250" s="6" t="s">
        <v>1526</v>
      </c>
      <c r="BG3250" s="9"/>
      <c r="BI3250" t="s">
        <v>3146</v>
      </c>
    </row>
    <row r="3251" spans="1:65" x14ac:dyDescent="0.25">
      <c r="A3251" s="51" t="s">
        <v>820</v>
      </c>
      <c r="B3251" s="9" t="s">
        <v>847</v>
      </c>
      <c r="C3251" s="9" t="str">
        <f>VLOOKUP(Tabelle1[[#This Row],[bank_name]],list_all_banks!$B$1:$C$691,2,FALSE)</f>
        <v>GB00966425</v>
      </c>
      <c r="D3251" s="6" t="s">
        <v>848</v>
      </c>
      <c r="E3251" s="42" t="str">
        <f t="shared" si="51"/>
        <v>31.12.2013</v>
      </c>
      <c r="F3251" s="9">
        <v>2013</v>
      </c>
      <c r="G3251" s="9" t="s">
        <v>1382</v>
      </c>
      <c r="H3251" s="9" t="s">
        <v>20</v>
      </c>
      <c r="I3251" s="9">
        <v>2</v>
      </c>
      <c r="J3251" s="9">
        <v>3</v>
      </c>
      <c r="K3251" s="9" t="s">
        <v>1366</v>
      </c>
      <c r="L3251" s="9">
        <v>0</v>
      </c>
      <c r="M3251" s="9" t="s">
        <v>1800</v>
      </c>
      <c r="N3251" s="9" t="s">
        <v>19</v>
      </c>
      <c r="P3251" s="9">
        <v>1</v>
      </c>
      <c r="Q3251" s="9">
        <v>0</v>
      </c>
      <c r="R3251" s="9">
        <v>0</v>
      </c>
      <c r="S3251" s="9">
        <v>2</v>
      </c>
      <c r="U3251" s="9">
        <v>0</v>
      </c>
      <c r="V3251" s="9">
        <v>0</v>
      </c>
      <c r="W3251" s="9" t="s">
        <v>1809</v>
      </c>
      <c r="Y3251" s="9" t="s">
        <v>1776</v>
      </c>
      <c r="Z3251" s="9">
        <v>121</v>
      </c>
      <c r="AA3251" s="9">
        <v>510</v>
      </c>
      <c r="AB3251" s="9">
        <v>33</v>
      </c>
      <c r="AC3251" s="9" t="s">
        <v>20</v>
      </c>
      <c r="AD3251" s="9" t="s">
        <v>20</v>
      </c>
      <c r="AE3251" s="9" t="s">
        <v>20</v>
      </c>
      <c r="AF3251" s="9" t="s">
        <v>20</v>
      </c>
      <c r="AG3251" s="9" t="s">
        <v>20</v>
      </c>
      <c r="AH3251" s="9">
        <v>0</v>
      </c>
      <c r="AI3251" s="9">
        <v>0</v>
      </c>
      <c r="AK3251" s="9">
        <v>1</v>
      </c>
      <c r="AL3251" s="9">
        <v>0</v>
      </c>
      <c r="AM3251" s="9">
        <v>1</v>
      </c>
      <c r="AN3251" s="9">
        <v>2</v>
      </c>
      <c r="AO3251" s="9">
        <v>0</v>
      </c>
      <c r="AQ3251" s="9">
        <v>1</v>
      </c>
      <c r="AR3251" s="9">
        <v>1</v>
      </c>
      <c r="AS3251" s="9">
        <v>2</v>
      </c>
      <c r="AT3251" s="9">
        <v>1</v>
      </c>
      <c r="AU3251" s="9">
        <v>0</v>
      </c>
      <c r="AV3251" s="9">
        <v>0</v>
      </c>
      <c r="AW3251" s="9" t="s">
        <v>20</v>
      </c>
      <c r="AX3251" s="9" t="s">
        <v>1382</v>
      </c>
      <c r="BA3251" s="63" t="s">
        <v>2787</v>
      </c>
      <c r="BB3251" s="6" t="s">
        <v>1526</v>
      </c>
      <c r="BG3251" s="9"/>
      <c r="BI3251" t="s">
        <v>3146</v>
      </c>
    </row>
    <row r="3252" spans="1:65" x14ac:dyDescent="0.25">
      <c r="A3252" s="51" t="s">
        <v>820</v>
      </c>
      <c r="B3252" s="9" t="s">
        <v>847</v>
      </c>
      <c r="C3252" s="9" t="str">
        <f>VLOOKUP(Tabelle1[[#This Row],[bank_name]],list_all_banks!$B$1:$C$691,2,FALSE)</f>
        <v>GB00966425</v>
      </c>
      <c r="D3252" s="6" t="s">
        <v>848</v>
      </c>
      <c r="E3252" s="42" t="str">
        <f t="shared" si="51"/>
        <v>31.12.2013</v>
      </c>
      <c r="F3252" s="9">
        <v>2013</v>
      </c>
      <c r="G3252" s="9" t="s">
        <v>1382</v>
      </c>
      <c r="H3252" s="9" t="s">
        <v>20</v>
      </c>
      <c r="I3252" s="9">
        <v>2</v>
      </c>
      <c r="J3252" s="9">
        <v>3</v>
      </c>
      <c r="K3252" s="9" t="s">
        <v>1366</v>
      </c>
      <c r="L3252" s="9">
        <v>0</v>
      </c>
      <c r="M3252" s="9" t="s">
        <v>1800</v>
      </c>
      <c r="N3252" s="9" t="s">
        <v>19</v>
      </c>
      <c r="P3252" s="9">
        <v>1</v>
      </c>
      <c r="Q3252" s="9">
        <v>0</v>
      </c>
      <c r="R3252" s="9">
        <v>0</v>
      </c>
      <c r="S3252" s="9">
        <v>2</v>
      </c>
      <c r="U3252" s="9">
        <v>0</v>
      </c>
      <c r="V3252" s="9">
        <v>0</v>
      </c>
      <c r="W3252" s="9" t="s">
        <v>1809</v>
      </c>
      <c r="Y3252" s="9" t="s">
        <v>1807</v>
      </c>
      <c r="Z3252" s="9">
        <v>46</v>
      </c>
      <c r="AA3252" s="9">
        <v>235</v>
      </c>
      <c r="AB3252" s="9">
        <v>20</v>
      </c>
      <c r="AC3252" s="9">
        <v>6</v>
      </c>
      <c r="AD3252" s="9" t="s">
        <v>20</v>
      </c>
      <c r="AE3252" s="9" t="s">
        <v>20</v>
      </c>
      <c r="AF3252" s="9" t="s">
        <v>20</v>
      </c>
      <c r="AG3252" s="9" t="s">
        <v>20</v>
      </c>
      <c r="AH3252" s="9">
        <v>0</v>
      </c>
      <c r="AI3252" s="9">
        <v>0</v>
      </c>
      <c r="AK3252" s="9">
        <v>1</v>
      </c>
      <c r="AL3252" s="9">
        <v>0</v>
      </c>
      <c r="AM3252" s="9">
        <v>1</v>
      </c>
      <c r="AN3252" s="9">
        <v>2</v>
      </c>
      <c r="AO3252" s="9">
        <v>0</v>
      </c>
      <c r="AQ3252" s="9">
        <v>1</v>
      </c>
      <c r="AR3252" s="9">
        <v>1</v>
      </c>
      <c r="AS3252" s="9">
        <v>2</v>
      </c>
      <c r="AT3252" s="9">
        <v>1</v>
      </c>
      <c r="AU3252" s="9">
        <v>0</v>
      </c>
      <c r="AV3252" s="9">
        <v>0</v>
      </c>
      <c r="AW3252" s="9" t="s">
        <v>20</v>
      </c>
      <c r="AX3252" s="9" t="s">
        <v>1382</v>
      </c>
      <c r="BA3252" s="63" t="s">
        <v>2787</v>
      </c>
      <c r="BB3252" s="6" t="s">
        <v>1526</v>
      </c>
      <c r="BG3252" s="9"/>
      <c r="BI3252" t="s">
        <v>3146</v>
      </c>
    </row>
    <row r="3253" spans="1:65" x14ac:dyDescent="0.25">
      <c r="A3253" s="23" t="s">
        <v>820</v>
      </c>
      <c r="B3253" t="s">
        <v>847</v>
      </c>
      <c r="C3253" t="str">
        <f>VLOOKUP(Tabelle1[[#This Row],[bank_name]],list_all_banks!$B$1:$C$691,2,FALSE)</f>
        <v>GB00966425</v>
      </c>
      <c r="D3253" s="6" t="s">
        <v>848</v>
      </c>
      <c r="E3253" s="42" t="str">
        <f t="shared" si="51"/>
        <v>31.12.2013</v>
      </c>
      <c r="F3253">
        <v>2013</v>
      </c>
      <c r="G3253" t="s">
        <v>1382</v>
      </c>
      <c r="H3253" t="s">
        <v>20</v>
      </c>
      <c r="I3253">
        <v>2</v>
      </c>
      <c r="J3253">
        <v>3</v>
      </c>
      <c r="K3253" t="s">
        <v>1366</v>
      </c>
      <c r="L3253">
        <v>0</v>
      </c>
      <c r="M3253" t="s">
        <v>1800</v>
      </c>
      <c r="N3253" t="s">
        <v>19</v>
      </c>
      <c r="P3253">
        <v>1</v>
      </c>
      <c r="Q3253">
        <v>0</v>
      </c>
      <c r="R3253">
        <v>0</v>
      </c>
      <c r="S3253">
        <v>2</v>
      </c>
      <c r="U3253">
        <v>0</v>
      </c>
      <c r="V3253">
        <v>0</v>
      </c>
      <c r="W3253" t="s">
        <v>1809</v>
      </c>
      <c r="Y3253" t="s">
        <v>1767</v>
      </c>
      <c r="Z3253">
        <v>9</v>
      </c>
      <c r="AA3253">
        <v>111</v>
      </c>
      <c r="AB3253">
        <v>-3</v>
      </c>
      <c r="AC3253" t="s">
        <v>20</v>
      </c>
      <c r="AD3253" t="s">
        <v>20</v>
      </c>
      <c r="AE3253" t="s">
        <v>20</v>
      </c>
      <c r="AF3253" t="s">
        <v>20</v>
      </c>
      <c r="AG3253" t="s">
        <v>20</v>
      </c>
      <c r="AH3253">
        <v>0</v>
      </c>
      <c r="AI3253">
        <v>0</v>
      </c>
      <c r="AK3253">
        <v>1</v>
      </c>
      <c r="AL3253">
        <v>0</v>
      </c>
      <c r="AM3253">
        <v>1</v>
      </c>
      <c r="AN3253">
        <v>2</v>
      </c>
      <c r="AO3253">
        <v>0</v>
      </c>
      <c r="AQ3253">
        <v>1</v>
      </c>
      <c r="AR3253">
        <v>1</v>
      </c>
      <c r="AS3253">
        <v>2</v>
      </c>
      <c r="AT3253">
        <v>1</v>
      </c>
      <c r="AU3253">
        <v>0</v>
      </c>
      <c r="AV3253">
        <v>0</v>
      </c>
      <c r="AW3253" t="s">
        <v>20</v>
      </c>
      <c r="AX3253" t="s">
        <v>1382</v>
      </c>
      <c r="BA3253" s="14" t="s">
        <v>2787</v>
      </c>
      <c r="BB3253" s="6" t="s">
        <v>1526</v>
      </c>
      <c r="BG3253" s="9"/>
      <c r="BI3253" t="s">
        <v>3146</v>
      </c>
    </row>
    <row r="3254" spans="1:65" x14ac:dyDescent="0.25">
      <c r="A3254" s="51" t="s">
        <v>820</v>
      </c>
      <c r="B3254" s="9" t="s">
        <v>847</v>
      </c>
      <c r="C3254" s="9" t="str">
        <f>VLOOKUP(Tabelle1[[#This Row],[bank_name]],list_all_banks!$B$1:$C$691,2,FALSE)</f>
        <v>GB00966425</v>
      </c>
      <c r="D3254" s="6" t="s">
        <v>848</v>
      </c>
      <c r="E3254" s="42" t="str">
        <f t="shared" si="51"/>
        <v>31.12.2013</v>
      </c>
      <c r="F3254" s="9">
        <v>2013</v>
      </c>
      <c r="G3254" s="9" t="s">
        <v>1382</v>
      </c>
      <c r="H3254" s="9" t="s">
        <v>20</v>
      </c>
      <c r="I3254" s="9">
        <v>2</v>
      </c>
      <c r="J3254" s="9">
        <v>3</v>
      </c>
      <c r="K3254" s="9" t="s">
        <v>1366</v>
      </c>
      <c r="L3254" s="9">
        <v>0</v>
      </c>
      <c r="M3254" s="9" t="s">
        <v>1800</v>
      </c>
      <c r="N3254" s="9" t="s">
        <v>19</v>
      </c>
      <c r="P3254" s="9">
        <v>1</v>
      </c>
      <c r="Q3254" s="9">
        <v>0</v>
      </c>
      <c r="R3254" s="9">
        <v>0</v>
      </c>
      <c r="S3254" s="9">
        <v>2</v>
      </c>
      <c r="U3254" s="9">
        <v>0</v>
      </c>
      <c r="V3254" s="9">
        <v>0</v>
      </c>
      <c r="W3254" s="9" t="s">
        <v>1809</v>
      </c>
      <c r="Y3254" s="9" t="s">
        <v>1808</v>
      </c>
      <c r="Z3254" s="9">
        <v>30</v>
      </c>
      <c r="AA3254" s="9">
        <v>146</v>
      </c>
      <c r="AB3254" s="9">
        <v>8</v>
      </c>
      <c r="AC3254" s="9">
        <v>2</v>
      </c>
      <c r="AD3254" s="9" t="s">
        <v>20</v>
      </c>
      <c r="AE3254" s="9" t="s">
        <v>20</v>
      </c>
      <c r="AF3254" s="9" t="s">
        <v>20</v>
      </c>
      <c r="AG3254" s="9" t="s">
        <v>20</v>
      </c>
      <c r="AH3254" s="9">
        <v>0</v>
      </c>
      <c r="AI3254" s="9">
        <v>0</v>
      </c>
      <c r="AK3254" s="9">
        <v>1</v>
      </c>
      <c r="AL3254" s="9">
        <v>0</v>
      </c>
      <c r="AM3254" s="9">
        <v>1</v>
      </c>
      <c r="AN3254" s="9">
        <v>2</v>
      </c>
      <c r="AO3254" s="9">
        <v>0</v>
      </c>
      <c r="AQ3254" s="9">
        <v>1</v>
      </c>
      <c r="AR3254" s="9">
        <v>1</v>
      </c>
      <c r="AS3254" s="9">
        <v>2</v>
      </c>
      <c r="AT3254" s="9">
        <v>1</v>
      </c>
      <c r="AU3254" s="9">
        <v>0</v>
      </c>
      <c r="AV3254" s="9">
        <v>0</v>
      </c>
      <c r="AW3254" s="9" t="s">
        <v>20</v>
      </c>
      <c r="AX3254" s="9" t="s">
        <v>1382</v>
      </c>
      <c r="BA3254" s="63" t="s">
        <v>2787</v>
      </c>
      <c r="BB3254" s="6" t="s">
        <v>1526</v>
      </c>
      <c r="BG3254" s="9"/>
      <c r="BI3254" t="s">
        <v>3146</v>
      </c>
    </row>
    <row r="3255" spans="1:65" x14ac:dyDescent="0.25">
      <c r="A3255" s="23" t="s">
        <v>820</v>
      </c>
      <c r="B3255" t="s">
        <v>847</v>
      </c>
      <c r="C3255" t="str">
        <f>VLOOKUP(Tabelle1[[#This Row],[bank_name]],list_all_banks!$B$1:$C$691,2,FALSE)</f>
        <v>GB00966425</v>
      </c>
      <c r="D3255" s="6" t="s">
        <v>848</v>
      </c>
      <c r="E3255" s="42" t="str">
        <f t="shared" si="51"/>
        <v>31.12.2013</v>
      </c>
      <c r="F3255">
        <v>2013</v>
      </c>
      <c r="G3255" t="s">
        <v>1382</v>
      </c>
      <c r="H3255" t="s">
        <v>20</v>
      </c>
      <c r="I3255">
        <v>2</v>
      </c>
      <c r="J3255">
        <v>3</v>
      </c>
      <c r="K3255" t="s">
        <v>1366</v>
      </c>
      <c r="L3255">
        <v>0</v>
      </c>
      <c r="M3255" t="s">
        <v>1800</v>
      </c>
      <c r="N3255" t="s">
        <v>19</v>
      </c>
      <c r="P3255">
        <v>1</v>
      </c>
      <c r="Q3255">
        <v>0</v>
      </c>
      <c r="R3255">
        <v>0</v>
      </c>
      <c r="S3255">
        <v>2</v>
      </c>
      <c r="U3255">
        <v>0</v>
      </c>
      <c r="V3255">
        <v>0</v>
      </c>
      <c r="W3255" t="s">
        <v>1809</v>
      </c>
      <c r="Y3255" t="s">
        <v>1728</v>
      </c>
      <c r="Z3255">
        <v>255</v>
      </c>
      <c r="AA3255">
        <v>4505</v>
      </c>
      <c r="AB3255">
        <v>120</v>
      </c>
      <c r="AC3255">
        <v>38</v>
      </c>
      <c r="AD3255" t="s">
        <v>20</v>
      </c>
      <c r="AE3255" t="s">
        <v>20</v>
      </c>
      <c r="AF3255" t="s">
        <v>20</v>
      </c>
      <c r="AG3255" t="s">
        <v>20</v>
      </c>
      <c r="AH3255">
        <v>0</v>
      </c>
      <c r="AI3255">
        <v>0</v>
      </c>
      <c r="AK3255">
        <v>1</v>
      </c>
      <c r="AL3255">
        <v>0</v>
      </c>
      <c r="AM3255">
        <v>1</v>
      </c>
      <c r="AN3255">
        <v>2</v>
      </c>
      <c r="AO3255">
        <v>0</v>
      </c>
      <c r="AQ3255">
        <v>1</v>
      </c>
      <c r="AR3255">
        <v>1</v>
      </c>
      <c r="AS3255">
        <v>2</v>
      </c>
      <c r="AT3255">
        <v>1</v>
      </c>
      <c r="AU3255">
        <v>0</v>
      </c>
      <c r="AV3255">
        <v>0</v>
      </c>
      <c r="AW3255" t="s">
        <v>20</v>
      </c>
      <c r="AX3255" t="s">
        <v>1382</v>
      </c>
      <c r="BA3255" s="14" t="s">
        <v>2787</v>
      </c>
      <c r="BB3255" s="6" t="s">
        <v>1526</v>
      </c>
      <c r="BG3255" s="9"/>
      <c r="BI3255" t="s">
        <v>3146</v>
      </c>
    </row>
    <row r="3256" spans="1:65" x14ac:dyDescent="0.25">
      <c r="A3256" s="23" t="s">
        <v>820</v>
      </c>
      <c r="B3256" t="s">
        <v>847</v>
      </c>
      <c r="C3256" t="str">
        <f>VLOOKUP(Tabelle1[[#This Row],[bank_name]],list_all_banks!$B$1:$C$691,2,FALSE)</f>
        <v>GB00966425</v>
      </c>
      <c r="D3256" s="6" t="s">
        <v>848</v>
      </c>
      <c r="E3256" s="42" t="str">
        <f t="shared" si="51"/>
        <v>31.12.2013</v>
      </c>
      <c r="F3256">
        <v>2013</v>
      </c>
      <c r="G3256" t="s">
        <v>1382</v>
      </c>
      <c r="H3256" t="s">
        <v>20</v>
      </c>
      <c r="I3256">
        <v>2</v>
      </c>
      <c r="J3256">
        <v>3</v>
      </c>
      <c r="K3256" t="s">
        <v>1366</v>
      </c>
      <c r="L3256">
        <v>0</v>
      </c>
      <c r="M3256" t="s">
        <v>1800</v>
      </c>
      <c r="N3256" t="s">
        <v>19</v>
      </c>
      <c r="P3256">
        <v>1</v>
      </c>
      <c r="Q3256">
        <v>0</v>
      </c>
      <c r="R3256">
        <v>0</v>
      </c>
      <c r="S3256">
        <v>2</v>
      </c>
      <c r="U3256">
        <v>0</v>
      </c>
      <c r="V3256">
        <v>0</v>
      </c>
      <c r="W3256" t="s">
        <v>1809</v>
      </c>
      <c r="Y3256" t="s">
        <v>1729</v>
      </c>
      <c r="Z3256">
        <v>44</v>
      </c>
      <c r="AA3256">
        <v>149</v>
      </c>
      <c r="AB3256">
        <v>8</v>
      </c>
      <c r="AC3256">
        <v>2</v>
      </c>
      <c r="AD3256" t="s">
        <v>20</v>
      </c>
      <c r="AE3256" t="s">
        <v>20</v>
      </c>
      <c r="AF3256" t="s">
        <v>20</v>
      </c>
      <c r="AG3256" t="s">
        <v>20</v>
      </c>
      <c r="AH3256">
        <v>0</v>
      </c>
      <c r="AI3256">
        <v>0</v>
      </c>
      <c r="AK3256">
        <v>1</v>
      </c>
      <c r="AL3256">
        <v>0</v>
      </c>
      <c r="AM3256">
        <v>1</v>
      </c>
      <c r="AN3256">
        <v>2</v>
      </c>
      <c r="AO3256">
        <v>0</v>
      </c>
      <c r="AQ3256">
        <v>1</v>
      </c>
      <c r="AR3256">
        <v>1</v>
      </c>
      <c r="AS3256">
        <v>2</v>
      </c>
      <c r="AT3256">
        <v>1</v>
      </c>
      <c r="AU3256">
        <v>0</v>
      </c>
      <c r="AV3256">
        <v>0</v>
      </c>
      <c r="AW3256" t="s">
        <v>20</v>
      </c>
      <c r="AX3256" t="s">
        <v>1382</v>
      </c>
      <c r="BA3256" s="14" t="s">
        <v>2787</v>
      </c>
      <c r="BB3256" s="6" t="s">
        <v>1526</v>
      </c>
      <c r="BG3256" s="9"/>
      <c r="BI3256" t="s">
        <v>3146</v>
      </c>
    </row>
    <row r="3257" spans="1:65" x14ac:dyDescent="0.25">
      <c r="A3257" s="23" t="s">
        <v>820</v>
      </c>
      <c r="B3257" t="s">
        <v>847</v>
      </c>
      <c r="C3257" t="str">
        <f>VLOOKUP(Tabelle1[[#This Row],[bank_name]],list_all_banks!$B$1:$C$691,2,FALSE)</f>
        <v>GB00966425</v>
      </c>
      <c r="D3257" s="6" t="s">
        <v>848</v>
      </c>
      <c r="E3257" s="42" t="str">
        <f t="shared" si="51"/>
        <v>31.12.2013</v>
      </c>
      <c r="F3257">
        <v>2013</v>
      </c>
      <c r="G3257" t="s">
        <v>1382</v>
      </c>
      <c r="H3257" t="s">
        <v>20</v>
      </c>
      <c r="I3257">
        <v>2</v>
      </c>
      <c r="J3257">
        <v>3</v>
      </c>
      <c r="K3257" t="s">
        <v>1366</v>
      </c>
      <c r="L3257">
        <v>0</v>
      </c>
      <c r="M3257" t="s">
        <v>1800</v>
      </c>
      <c r="N3257" t="s">
        <v>19</v>
      </c>
      <c r="P3257">
        <v>1</v>
      </c>
      <c r="Q3257">
        <v>0</v>
      </c>
      <c r="R3257">
        <v>0</v>
      </c>
      <c r="S3257">
        <v>2</v>
      </c>
      <c r="U3257">
        <v>0</v>
      </c>
      <c r="V3257">
        <v>0</v>
      </c>
      <c r="W3257" t="s">
        <v>1809</v>
      </c>
      <c r="Y3257" t="s">
        <v>1730</v>
      </c>
      <c r="Z3257">
        <v>10</v>
      </c>
      <c r="AA3257">
        <v>8</v>
      </c>
      <c r="AB3257">
        <v>6</v>
      </c>
      <c r="AC3257" t="s">
        <v>20</v>
      </c>
      <c r="AD3257" t="s">
        <v>20</v>
      </c>
      <c r="AE3257" t="s">
        <v>20</v>
      </c>
      <c r="AF3257" t="s">
        <v>20</v>
      </c>
      <c r="AG3257" t="s">
        <v>20</v>
      </c>
      <c r="AH3257">
        <v>0</v>
      </c>
      <c r="AI3257">
        <v>0</v>
      </c>
      <c r="AK3257">
        <v>1</v>
      </c>
      <c r="AL3257">
        <v>0</v>
      </c>
      <c r="AM3257">
        <v>1</v>
      </c>
      <c r="AN3257">
        <v>2</v>
      </c>
      <c r="AO3257">
        <v>0</v>
      </c>
      <c r="AQ3257">
        <v>1</v>
      </c>
      <c r="AR3257">
        <v>1</v>
      </c>
      <c r="AS3257">
        <v>2</v>
      </c>
      <c r="AT3257">
        <v>1</v>
      </c>
      <c r="AU3257">
        <v>0</v>
      </c>
      <c r="AV3257">
        <v>0</v>
      </c>
      <c r="AW3257" t="s">
        <v>20</v>
      </c>
      <c r="AX3257" t="s">
        <v>1382</v>
      </c>
      <c r="BA3257" s="14" t="s">
        <v>2787</v>
      </c>
      <c r="BB3257" s="6" t="s">
        <v>1526</v>
      </c>
      <c r="BG3257" s="9"/>
      <c r="BI3257" t="s">
        <v>3146</v>
      </c>
    </row>
    <row r="3258" spans="1:65" x14ac:dyDescent="0.25">
      <c r="A3258" s="23" t="s">
        <v>820</v>
      </c>
      <c r="B3258" t="s">
        <v>847</v>
      </c>
      <c r="C3258" t="str">
        <f>VLOOKUP(Tabelle1[[#This Row],[bank_name]],list_all_banks!$B$1:$C$691,2,FALSE)</f>
        <v>GB00966425</v>
      </c>
      <c r="D3258" s="6" t="s">
        <v>848</v>
      </c>
      <c r="E3258" s="42" t="str">
        <f t="shared" si="51"/>
        <v>31.12.2013</v>
      </c>
      <c r="F3258">
        <v>2013</v>
      </c>
      <c r="G3258" t="s">
        <v>1382</v>
      </c>
      <c r="H3258" t="s">
        <v>20</v>
      </c>
      <c r="I3258">
        <v>2</v>
      </c>
      <c r="J3258">
        <v>3</v>
      </c>
      <c r="K3258" t="s">
        <v>1366</v>
      </c>
      <c r="L3258">
        <v>0</v>
      </c>
      <c r="M3258" t="s">
        <v>1800</v>
      </c>
      <c r="N3258" t="s">
        <v>19</v>
      </c>
      <c r="P3258">
        <v>1</v>
      </c>
      <c r="Q3258">
        <v>0</v>
      </c>
      <c r="R3258">
        <v>0</v>
      </c>
      <c r="S3258">
        <v>2</v>
      </c>
      <c r="U3258">
        <v>0</v>
      </c>
      <c r="V3258">
        <v>0</v>
      </c>
      <c r="W3258" t="s">
        <v>1809</v>
      </c>
      <c r="Y3258" t="s">
        <v>1628</v>
      </c>
      <c r="Z3258">
        <v>1298</v>
      </c>
      <c r="AA3258">
        <v>2565</v>
      </c>
      <c r="AB3258">
        <v>617</v>
      </c>
      <c r="AC3258">
        <v>85</v>
      </c>
      <c r="AD3258" t="s">
        <v>20</v>
      </c>
      <c r="AE3258" t="s">
        <v>20</v>
      </c>
      <c r="AF3258" t="s">
        <v>20</v>
      </c>
      <c r="AG3258" t="s">
        <v>20</v>
      </c>
      <c r="AH3258">
        <v>0</v>
      </c>
      <c r="AI3258">
        <v>0</v>
      </c>
      <c r="AK3258">
        <v>1</v>
      </c>
      <c r="AL3258">
        <v>0</v>
      </c>
      <c r="AM3258">
        <v>1</v>
      </c>
      <c r="AN3258">
        <v>2</v>
      </c>
      <c r="AO3258">
        <v>0</v>
      </c>
      <c r="AQ3258">
        <v>1</v>
      </c>
      <c r="AR3258">
        <v>1</v>
      </c>
      <c r="AS3258">
        <v>2</v>
      </c>
      <c r="AT3258">
        <v>1</v>
      </c>
      <c r="AU3258">
        <v>0</v>
      </c>
      <c r="AV3258">
        <v>0</v>
      </c>
      <c r="AW3258" t="s">
        <v>20</v>
      </c>
      <c r="AX3258" t="s">
        <v>1382</v>
      </c>
      <c r="BA3258" s="14" t="s">
        <v>2787</v>
      </c>
      <c r="BB3258" s="6" t="s">
        <v>1526</v>
      </c>
      <c r="BG3258" s="9"/>
      <c r="BI3258" t="s">
        <v>3146</v>
      </c>
    </row>
    <row r="3259" spans="1:65" x14ac:dyDescent="0.25">
      <c r="A3259" s="51" t="s">
        <v>820</v>
      </c>
      <c r="B3259" s="9" t="s">
        <v>847</v>
      </c>
      <c r="C3259" s="9" t="str">
        <f>VLOOKUP(Tabelle1[[#This Row],[bank_name]],list_all_banks!$B$1:$C$691,2,FALSE)</f>
        <v>GB00966425</v>
      </c>
      <c r="D3259" s="6" t="s">
        <v>848</v>
      </c>
      <c r="E3259" s="42" t="str">
        <f t="shared" si="51"/>
        <v>31.12.2013</v>
      </c>
      <c r="F3259" s="9">
        <v>2013</v>
      </c>
      <c r="G3259" s="9" t="s">
        <v>1382</v>
      </c>
      <c r="H3259" s="9" t="s">
        <v>20</v>
      </c>
      <c r="I3259" s="9">
        <v>2</v>
      </c>
      <c r="J3259" s="9">
        <v>3</v>
      </c>
      <c r="K3259" s="9" t="s">
        <v>1366</v>
      </c>
      <c r="L3259" s="9">
        <v>0</v>
      </c>
      <c r="M3259" s="9" t="s">
        <v>1800</v>
      </c>
      <c r="N3259" s="9" t="s">
        <v>19</v>
      </c>
      <c r="P3259" s="9">
        <v>1</v>
      </c>
      <c r="Q3259" s="9">
        <v>0</v>
      </c>
      <c r="R3259" s="9">
        <v>0</v>
      </c>
      <c r="S3259" s="9">
        <v>2</v>
      </c>
      <c r="U3259" s="9">
        <v>0</v>
      </c>
      <c r="V3259" s="9">
        <v>0</v>
      </c>
      <c r="W3259" s="9" t="s">
        <v>1809</v>
      </c>
      <c r="Y3259" s="9" t="s">
        <v>1707</v>
      </c>
      <c r="Z3259" s="9">
        <v>119</v>
      </c>
      <c r="AA3259" s="9">
        <v>903</v>
      </c>
      <c r="AB3259" s="9">
        <v>48</v>
      </c>
      <c r="AC3259" s="9">
        <v>11</v>
      </c>
      <c r="AD3259" s="9" t="s">
        <v>20</v>
      </c>
      <c r="AE3259" s="9" t="s">
        <v>20</v>
      </c>
      <c r="AF3259" s="9" t="s">
        <v>20</v>
      </c>
      <c r="AG3259" s="9" t="s">
        <v>20</v>
      </c>
      <c r="AH3259" s="9">
        <v>0</v>
      </c>
      <c r="AI3259" s="9">
        <v>0</v>
      </c>
      <c r="AK3259" s="9">
        <v>1</v>
      </c>
      <c r="AL3259" s="9">
        <v>0</v>
      </c>
      <c r="AM3259" s="9">
        <v>1</v>
      </c>
      <c r="AN3259" s="9">
        <v>2</v>
      </c>
      <c r="AO3259" s="9">
        <v>0</v>
      </c>
      <c r="AQ3259" s="9">
        <v>1</v>
      </c>
      <c r="AR3259" s="9">
        <v>1</v>
      </c>
      <c r="AS3259" s="9">
        <v>2</v>
      </c>
      <c r="AT3259" s="9">
        <v>1</v>
      </c>
      <c r="AU3259" s="9">
        <v>0</v>
      </c>
      <c r="AV3259" s="9">
        <v>0</v>
      </c>
      <c r="AW3259" s="9" t="s">
        <v>20</v>
      </c>
      <c r="AX3259" s="9" t="s">
        <v>1382</v>
      </c>
      <c r="BA3259" s="63" t="s">
        <v>2787</v>
      </c>
      <c r="BB3259" s="6" t="s">
        <v>1526</v>
      </c>
      <c r="BG3259" s="9"/>
      <c r="BI3259" t="s">
        <v>3146</v>
      </c>
    </row>
    <row r="3260" spans="1:65" x14ac:dyDescent="0.25">
      <c r="A3260" s="23" t="s">
        <v>820</v>
      </c>
      <c r="B3260" t="s">
        <v>847</v>
      </c>
      <c r="C3260" t="str">
        <f>VLOOKUP(Tabelle1[[#This Row],[bank_name]],list_all_banks!$B$1:$C$691,2,FALSE)</f>
        <v>GB00966425</v>
      </c>
      <c r="D3260" s="6" t="s">
        <v>848</v>
      </c>
      <c r="E3260" s="42" t="str">
        <f t="shared" si="51"/>
        <v>31.12.2013</v>
      </c>
      <c r="F3260">
        <v>2013</v>
      </c>
      <c r="G3260" t="s">
        <v>1382</v>
      </c>
      <c r="H3260" t="s">
        <v>20</v>
      </c>
      <c r="I3260">
        <v>2</v>
      </c>
      <c r="J3260">
        <v>3</v>
      </c>
      <c r="K3260" t="s">
        <v>1366</v>
      </c>
      <c r="L3260">
        <v>0</v>
      </c>
      <c r="M3260" t="s">
        <v>1800</v>
      </c>
      <c r="N3260" t="s">
        <v>19</v>
      </c>
      <c r="P3260">
        <v>1</v>
      </c>
      <c r="Q3260">
        <v>0</v>
      </c>
      <c r="R3260">
        <v>0</v>
      </c>
      <c r="S3260">
        <v>2</v>
      </c>
      <c r="U3260">
        <v>0</v>
      </c>
      <c r="V3260">
        <v>0</v>
      </c>
      <c r="W3260" t="s">
        <v>1809</v>
      </c>
      <c r="Y3260" t="s">
        <v>1745</v>
      </c>
      <c r="Z3260">
        <v>32</v>
      </c>
      <c r="AA3260">
        <v>87</v>
      </c>
      <c r="AB3260">
        <v>12</v>
      </c>
      <c r="AC3260">
        <v>4</v>
      </c>
      <c r="AD3260" t="s">
        <v>20</v>
      </c>
      <c r="AE3260" t="s">
        <v>20</v>
      </c>
      <c r="AF3260" t="s">
        <v>20</v>
      </c>
      <c r="AG3260" t="s">
        <v>20</v>
      </c>
      <c r="AH3260">
        <v>0</v>
      </c>
      <c r="AI3260">
        <v>0</v>
      </c>
      <c r="AK3260">
        <v>1</v>
      </c>
      <c r="AL3260">
        <v>0</v>
      </c>
      <c r="AM3260">
        <v>1</v>
      </c>
      <c r="AN3260">
        <v>2</v>
      </c>
      <c r="AO3260">
        <v>0</v>
      </c>
      <c r="AQ3260">
        <v>1</v>
      </c>
      <c r="AR3260">
        <v>1</v>
      </c>
      <c r="AS3260">
        <v>2</v>
      </c>
      <c r="AT3260">
        <v>1</v>
      </c>
      <c r="AU3260">
        <v>0</v>
      </c>
      <c r="AV3260">
        <v>0</v>
      </c>
      <c r="AW3260" t="s">
        <v>20</v>
      </c>
      <c r="AX3260" t="s">
        <v>1382</v>
      </c>
      <c r="BA3260" s="14" t="s">
        <v>2787</v>
      </c>
      <c r="BB3260" s="6" t="s">
        <v>1526</v>
      </c>
      <c r="BG3260" s="9"/>
      <c r="BI3260" t="s">
        <v>3146</v>
      </c>
    </row>
    <row r="3261" spans="1:65" x14ac:dyDescent="0.25">
      <c r="A3261" s="51" t="s">
        <v>820</v>
      </c>
      <c r="B3261" s="9" t="s">
        <v>847</v>
      </c>
      <c r="C3261" s="9" t="str">
        <f>VLOOKUP(Tabelle1[[#This Row],[bank_name]],list_all_banks!$B$1:$C$691,2,FALSE)</f>
        <v>GB00966425</v>
      </c>
      <c r="D3261" s="6" t="s">
        <v>848</v>
      </c>
      <c r="E3261" s="42" t="str">
        <f t="shared" si="51"/>
        <v>31.12.2013</v>
      </c>
      <c r="F3261" s="9">
        <v>2013</v>
      </c>
      <c r="G3261" s="9" t="s">
        <v>1382</v>
      </c>
      <c r="H3261" s="9" t="s">
        <v>20</v>
      </c>
      <c r="I3261" s="9">
        <v>2</v>
      </c>
      <c r="J3261" s="9">
        <v>3</v>
      </c>
      <c r="K3261" s="9" t="s">
        <v>1366</v>
      </c>
      <c r="L3261" s="9">
        <v>0</v>
      </c>
      <c r="M3261" s="9" t="s">
        <v>1800</v>
      </c>
      <c r="N3261" s="9" t="s">
        <v>19</v>
      </c>
      <c r="P3261" s="9">
        <v>1</v>
      </c>
      <c r="Q3261" s="9">
        <v>0</v>
      </c>
      <c r="R3261" s="9">
        <v>0</v>
      </c>
      <c r="S3261" s="9">
        <v>2</v>
      </c>
      <c r="U3261" s="9">
        <v>0</v>
      </c>
      <c r="V3261" s="9">
        <v>0</v>
      </c>
      <c r="W3261" s="9" t="s">
        <v>1809</v>
      </c>
      <c r="Y3261" s="9" t="s">
        <v>1762</v>
      </c>
      <c r="Z3261" s="9">
        <v>15</v>
      </c>
      <c r="AA3261" s="9">
        <v>90</v>
      </c>
      <c r="AB3261" s="9" t="s">
        <v>20</v>
      </c>
      <c r="AC3261" s="9" t="s">
        <v>20</v>
      </c>
      <c r="AD3261" s="9" t="s">
        <v>20</v>
      </c>
      <c r="AE3261" s="9" t="s">
        <v>20</v>
      </c>
      <c r="AF3261" s="9" t="s">
        <v>20</v>
      </c>
      <c r="AG3261" s="9" t="s">
        <v>20</v>
      </c>
      <c r="AH3261" s="9">
        <v>0</v>
      </c>
      <c r="AI3261" s="9">
        <v>0</v>
      </c>
      <c r="AK3261" s="9">
        <v>1</v>
      </c>
      <c r="AL3261" s="9">
        <v>0</v>
      </c>
      <c r="AM3261" s="9">
        <v>1</v>
      </c>
      <c r="AN3261" s="9">
        <v>2</v>
      </c>
      <c r="AO3261" s="9">
        <v>0</v>
      </c>
      <c r="AQ3261" s="9">
        <v>1</v>
      </c>
      <c r="AR3261" s="9">
        <v>1</v>
      </c>
      <c r="AS3261" s="9">
        <v>2</v>
      </c>
      <c r="AT3261" s="9">
        <v>1</v>
      </c>
      <c r="AU3261" s="9">
        <v>0</v>
      </c>
      <c r="AV3261" s="9">
        <v>0</v>
      </c>
      <c r="AW3261" s="9" t="s">
        <v>20</v>
      </c>
      <c r="AX3261" s="9" t="s">
        <v>1382</v>
      </c>
      <c r="BA3261" s="63" t="s">
        <v>2787</v>
      </c>
      <c r="BB3261" s="6" t="s">
        <v>1526</v>
      </c>
      <c r="BC3261" s="9"/>
      <c r="BD3261" s="9"/>
      <c r="BE3261" s="9"/>
      <c r="BF3261" s="9"/>
      <c r="BG3261" s="9"/>
      <c r="BI3261" t="s">
        <v>3146</v>
      </c>
      <c r="BJ3261" s="9"/>
      <c r="BK3261" s="9"/>
      <c r="BL3261" s="9"/>
      <c r="BM3261" s="9"/>
    </row>
    <row r="3262" spans="1:65" x14ac:dyDescent="0.25">
      <c r="A3262" s="51" t="s">
        <v>820</v>
      </c>
      <c r="B3262" s="9" t="s">
        <v>847</v>
      </c>
      <c r="C3262" s="9" t="str">
        <f>VLOOKUP(Tabelle1[[#This Row],[bank_name]],list_all_banks!$B$1:$C$691,2,FALSE)</f>
        <v>GB00966425</v>
      </c>
      <c r="D3262" s="6" t="s">
        <v>848</v>
      </c>
      <c r="E3262" s="42" t="str">
        <f t="shared" si="51"/>
        <v>31.12.2013</v>
      </c>
      <c r="F3262">
        <v>2013</v>
      </c>
      <c r="G3262" t="s">
        <v>1382</v>
      </c>
      <c r="H3262" t="s">
        <v>20</v>
      </c>
      <c r="I3262">
        <v>2</v>
      </c>
      <c r="J3262">
        <v>3</v>
      </c>
      <c r="K3262" t="s">
        <v>1366</v>
      </c>
      <c r="L3262">
        <v>0</v>
      </c>
      <c r="M3262" t="s">
        <v>1800</v>
      </c>
      <c r="N3262" t="s">
        <v>19</v>
      </c>
      <c r="P3262">
        <v>1</v>
      </c>
      <c r="Q3262">
        <v>0</v>
      </c>
      <c r="R3262">
        <v>0</v>
      </c>
      <c r="S3262">
        <v>2</v>
      </c>
      <c r="U3262">
        <v>0</v>
      </c>
      <c r="V3262">
        <v>0</v>
      </c>
      <c r="W3262" t="s">
        <v>1809</v>
      </c>
      <c r="Y3262" t="s">
        <v>1811</v>
      </c>
      <c r="Z3262">
        <v>12</v>
      </c>
      <c r="AA3262">
        <v>157</v>
      </c>
      <c r="AB3262">
        <v>2</v>
      </c>
      <c r="AC3262" t="s">
        <v>20</v>
      </c>
      <c r="AD3262" t="s">
        <v>20</v>
      </c>
      <c r="AE3262" t="s">
        <v>20</v>
      </c>
      <c r="AF3262" t="s">
        <v>20</v>
      </c>
      <c r="AG3262" t="s">
        <v>20</v>
      </c>
      <c r="AH3262">
        <v>0</v>
      </c>
      <c r="AI3262">
        <v>0</v>
      </c>
      <c r="AK3262">
        <v>1</v>
      </c>
      <c r="AL3262">
        <v>0</v>
      </c>
      <c r="AM3262">
        <v>1</v>
      </c>
      <c r="AN3262">
        <v>2</v>
      </c>
      <c r="AO3262">
        <v>0</v>
      </c>
      <c r="AQ3262">
        <v>1</v>
      </c>
      <c r="AR3262">
        <v>1</v>
      </c>
      <c r="AS3262">
        <v>2</v>
      </c>
      <c r="AT3262">
        <v>1</v>
      </c>
      <c r="AU3262">
        <v>0</v>
      </c>
      <c r="AV3262">
        <v>0</v>
      </c>
      <c r="AW3262" t="s">
        <v>20</v>
      </c>
      <c r="AX3262" t="s">
        <v>1382</v>
      </c>
      <c r="BA3262" s="14" t="s">
        <v>2787</v>
      </c>
      <c r="BB3262" s="6" t="s">
        <v>1526</v>
      </c>
      <c r="BG3262" s="9"/>
      <c r="BI3262" t="s">
        <v>3146</v>
      </c>
    </row>
    <row r="3263" spans="1:65" x14ac:dyDescent="0.25">
      <c r="A3263" s="51" t="s">
        <v>820</v>
      </c>
      <c r="B3263" s="9" t="s">
        <v>847</v>
      </c>
      <c r="C3263" s="9" t="str">
        <f>VLOOKUP(Tabelle1[[#This Row],[bank_name]],list_all_banks!$B$1:$C$691,2,FALSE)</f>
        <v>GB00966425</v>
      </c>
      <c r="D3263" s="6" t="s">
        <v>848</v>
      </c>
      <c r="E3263" s="42" t="str">
        <f t="shared" si="51"/>
        <v>31.12.2013</v>
      </c>
      <c r="F3263" s="9">
        <v>2013</v>
      </c>
      <c r="G3263" s="9" t="s">
        <v>1382</v>
      </c>
      <c r="H3263" s="9" t="s">
        <v>20</v>
      </c>
      <c r="I3263" s="9">
        <v>2</v>
      </c>
      <c r="J3263" s="9">
        <v>3</v>
      </c>
      <c r="K3263" s="9" t="s">
        <v>1366</v>
      </c>
      <c r="L3263" s="9">
        <v>0</v>
      </c>
      <c r="M3263" s="9" t="s">
        <v>1800</v>
      </c>
      <c r="N3263" s="9" t="s">
        <v>19</v>
      </c>
      <c r="P3263" s="9">
        <v>1</v>
      </c>
      <c r="Q3263" s="9">
        <v>0</v>
      </c>
      <c r="R3263" s="9">
        <v>0</v>
      </c>
      <c r="S3263" s="9">
        <v>2</v>
      </c>
      <c r="U3263" s="9">
        <v>0</v>
      </c>
      <c r="V3263" s="9">
        <v>0</v>
      </c>
      <c r="W3263" s="9" t="s">
        <v>1809</v>
      </c>
      <c r="Y3263" s="9" t="s">
        <v>1764</v>
      </c>
      <c r="Z3263" s="9">
        <v>205</v>
      </c>
      <c r="AA3263" s="9">
        <v>1052</v>
      </c>
      <c r="AB3263" s="9">
        <v>134</v>
      </c>
      <c r="AC3263" s="9">
        <v>24</v>
      </c>
      <c r="AD3263" s="9" t="s">
        <v>20</v>
      </c>
      <c r="AE3263" s="9" t="s">
        <v>20</v>
      </c>
      <c r="AF3263" s="9" t="s">
        <v>20</v>
      </c>
      <c r="AG3263" s="9" t="s">
        <v>20</v>
      </c>
      <c r="AH3263" s="9">
        <v>0</v>
      </c>
      <c r="AI3263" s="9">
        <v>0</v>
      </c>
      <c r="AK3263" s="9">
        <v>1</v>
      </c>
      <c r="AL3263" s="9">
        <v>0</v>
      </c>
      <c r="AM3263" s="9">
        <v>1</v>
      </c>
      <c r="AN3263" s="9">
        <v>2</v>
      </c>
      <c r="AO3263" s="9">
        <v>0</v>
      </c>
      <c r="AQ3263" s="9">
        <v>1</v>
      </c>
      <c r="AR3263" s="9">
        <v>1</v>
      </c>
      <c r="AS3263" s="9">
        <v>2</v>
      </c>
      <c r="AT3263" s="9">
        <v>1</v>
      </c>
      <c r="AU3263" s="9">
        <v>0</v>
      </c>
      <c r="AV3263" s="9">
        <v>0</v>
      </c>
      <c r="AW3263" s="9" t="s">
        <v>20</v>
      </c>
      <c r="AX3263" s="9" t="s">
        <v>1382</v>
      </c>
      <c r="BA3263" s="63" t="s">
        <v>2787</v>
      </c>
      <c r="BB3263" s="6" t="s">
        <v>1526</v>
      </c>
      <c r="BG3263" s="9"/>
      <c r="BI3263" t="s">
        <v>3146</v>
      </c>
    </row>
    <row r="3264" spans="1:65" x14ac:dyDescent="0.25">
      <c r="A3264" s="51" t="s">
        <v>820</v>
      </c>
      <c r="B3264" s="9" t="s">
        <v>847</v>
      </c>
      <c r="C3264" s="9" t="str">
        <f>VLOOKUP(Tabelle1[[#This Row],[bank_name]],list_all_banks!$B$1:$C$691,2,FALSE)</f>
        <v>GB00966425</v>
      </c>
      <c r="D3264" s="6" t="s">
        <v>848</v>
      </c>
      <c r="E3264" s="42" t="str">
        <f t="shared" si="51"/>
        <v>31.12.2013</v>
      </c>
      <c r="F3264" s="9">
        <v>2013</v>
      </c>
      <c r="G3264" s="9" t="s">
        <v>1382</v>
      </c>
      <c r="H3264" s="9" t="s">
        <v>20</v>
      </c>
      <c r="I3264" s="9">
        <v>2</v>
      </c>
      <c r="J3264" s="9">
        <v>3</v>
      </c>
      <c r="K3264" s="9" t="s">
        <v>1366</v>
      </c>
      <c r="L3264" s="9">
        <v>0</v>
      </c>
      <c r="M3264" s="9" t="s">
        <v>1800</v>
      </c>
      <c r="N3264" s="9" t="s">
        <v>19</v>
      </c>
      <c r="P3264" s="9">
        <v>1</v>
      </c>
      <c r="Q3264" s="9">
        <v>0</v>
      </c>
      <c r="R3264" s="9">
        <v>0</v>
      </c>
      <c r="S3264" s="9">
        <v>2</v>
      </c>
      <c r="U3264" s="9">
        <v>0</v>
      </c>
      <c r="V3264" s="9">
        <v>0</v>
      </c>
      <c r="W3264" s="9" t="s">
        <v>1809</v>
      </c>
      <c r="Y3264" s="9" t="s">
        <v>1790</v>
      </c>
      <c r="Z3264" s="9">
        <v>274</v>
      </c>
      <c r="AA3264" s="9">
        <v>1837</v>
      </c>
      <c r="AB3264" s="9">
        <v>156</v>
      </c>
      <c r="AC3264" s="9">
        <v>59</v>
      </c>
      <c r="AD3264" s="9" t="s">
        <v>20</v>
      </c>
      <c r="AE3264" s="9" t="s">
        <v>20</v>
      </c>
      <c r="AF3264" s="9" t="s">
        <v>20</v>
      </c>
      <c r="AG3264" s="9" t="s">
        <v>20</v>
      </c>
      <c r="AH3264" s="9">
        <v>0</v>
      </c>
      <c r="AI3264" s="9">
        <v>0</v>
      </c>
      <c r="AK3264" s="9">
        <v>1</v>
      </c>
      <c r="AL3264" s="9">
        <v>0</v>
      </c>
      <c r="AM3264" s="9">
        <v>1</v>
      </c>
      <c r="AN3264" s="9">
        <v>2</v>
      </c>
      <c r="AO3264" s="9">
        <v>0</v>
      </c>
      <c r="AQ3264" s="9">
        <v>1</v>
      </c>
      <c r="AR3264" s="9">
        <v>1</v>
      </c>
      <c r="AS3264" s="9">
        <v>2</v>
      </c>
      <c r="AT3264" s="9">
        <v>1</v>
      </c>
      <c r="AU3264" s="9">
        <v>0</v>
      </c>
      <c r="AV3264" s="9">
        <v>0</v>
      </c>
      <c r="AW3264" s="9" t="s">
        <v>20</v>
      </c>
      <c r="AX3264" s="9" t="s">
        <v>1382</v>
      </c>
      <c r="BA3264" s="63" t="s">
        <v>2787</v>
      </c>
      <c r="BB3264" s="6" t="s">
        <v>1526</v>
      </c>
      <c r="BG3264" s="9"/>
      <c r="BI3264" t="s">
        <v>3146</v>
      </c>
    </row>
    <row r="3265" spans="1:61" x14ac:dyDescent="0.25">
      <c r="A3265" s="51" t="s">
        <v>820</v>
      </c>
      <c r="B3265" s="9" t="s">
        <v>847</v>
      </c>
      <c r="C3265" s="9" t="str">
        <f>VLOOKUP(Tabelle1[[#This Row],[bank_name]],list_all_banks!$B$1:$C$691,2,FALSE)</f>
        <v>GB00966425</v>
      </c>
      <c r="D3265" s="6" t="s">
        <v>848</v>
      </c>
      <c r="E3265" s="42" t="str">
        <f t="shared" si="51"/>
        <v>31.12.2013</v>
      </c>
      <c r="F3265" s="9">
        <v>2013</v>
      </c>
      <c r="G3265" s="9" t="s">
        <v>1382</v>
      </c>
      <c r="H3265" s="9" t="s">
        <v>20</v>
      </c>
      <c r="I3265" s="9">
        <v>2</v>
      </c>
      <c r="J3265" s="9">
        <v>3</v>
      </c>
      <c r="K3265" s="9" t="s">
        <v>1366</v>
      </c>
      <c r="L3265" s="9">
        <v>0</v>
      </c>
      <c r="M3265" s="9" t="s">
        <v>1800</v>
      </c>
      <c r="N3265" s="9" t="s">
        <v>19</v>
      </c>
      <c r="P3265" s="9">
        <v>1</v>
      </c>
      <c r="Q3265" s="9">
        <v>0</v>
      </c>
      <c r="R3265" s="9">
        <v>0</v>
      </c>
      <c r="S3265" s="9">
        <v>2</v>
      </c>
      <c r="U3265" s="9">
        <v>0</v>
      </c>
      <c r="V3265" s="9">
        <v>0</v>
      </c>
      <c r="W3265" s="9" t="s">
        <v>1809</v>
      </c>
      <c r="Y3265" s="9" t="s">
        <v>1704</v>
      </c>
      <c r="Z3265" s="9">
        <v>64</v>
      </c>
      <c r="AA3265" s="9">
        <v>84</v>
      </c>
      <c r="AB3265" s="9">
        <v>13</v>
      </c>
      <c r="AC3265" s="9">
        <v>4</v>
      </c>
      <c r="AD3265" s="9" t="s">
        <v>20</v>
      </c>
      <c r="AE3265" s="9" t="s">
        <v>20</v>
      </c>
      <c r="AF3265" s="9" t="s">
        <v>20</v>
      </c>
      <c r="AG3265" s="9" t="s">
        <v>20</v>
      </c>
      <c r="AH3265" s="9">
        <v>0</v>
      </c>
      <c r="AI3265" s="9">
        <v>0</v>
      </c>
      <c r="AK3265" s="9">
        <v>1</v>
      </c>
      <c r="AL3265" s="9">
        <v>0</v>
      </c>
      <c r="AM3265" s="9">
        <v>1</v>
      </c>
      <c r="AN3265" s="9">
        <v>2</v>
      </c>
      <c r="AO3265" s="9">
        <v>0</v>
      </c>
      <c r="AQ3265" s="9">
        <v>1</v>
      </c>
      <c r="AR3265" s="9">
        <v>1</v>
      </c>
      <c r="AS3265" s="9">
        <v>2</v>
      </c>
      <c r="AT3265" s="9">
        <v>1</v>
      </c>
      <c r="AU3265" s="9">
        <v>0</v>
      </c>
      <c r="AV3265" s="9">
        <v>0</v>
      </c>
      <c r="AW3265" s="9" t="s">
        <v>20</v>
      </c>
      <c r="AX3265" s="9" t="s">
        <v>1382</v>
      </c>
      <c r="BA3265" s="63" t="s">
        <v>2787</v>
      </c>
      <c r="BB3265" s="6" t="s">
        <v>1526</v>
      </c>
      <c r="BG3265" s="9"/>
      <c r="BI3265" t="s">
        <v>3146</v>
      </c>
    </row>
    <row r="3266" spans="1:61" x14ac:dyDescent="0.25">
      <c r="A3266" s="23" t="s">
        <v>820</v>
      </c>
      <c r="B3266" t="s">
        <v>847</v>
      </c>
      <c r="C3266" t="str">
        <f>VLOOKUP(Tabelle1[[#This Row],[bank_name]],list_all_banks!$B$1:$C$691,2,FALSE)</f>
        <v>GB00966425</v>
      </c>
      <c r="D3266" s="6" t="s">
        <v>848</v>
      </c>
      <c r="E3266" s="42" t="str">
        <f t="shared" si="51"/>
        <v>31.12.2013</v>
      </c>
      <c r="F3266">
        <v>2013</v>
      </c>
      <c r="G3266" t="s">
        <v>1382</v>
      </c>
      <c r="H3266" t="s">
        <v>20</v>
      </c>
      <c r="I3266">
        <v>2</v>
      </c>
      <c r="J3266">
        <v>3</v>
      </c>
      <c r="K3266" t="s">
        <v>1366</v>
      </c>
      <c r="L3266">
        <v>0</v>
      </c>
      <c r="M3266" t="s">
        <v>1800</v>
      </c>
      <c r="N3266" t="s">
        <v>19</v>
      </c>
      <c r="P3266">
        <v>1</v>
      </c>
      <c r="Q3266">
        <v>0</v>
      </c>
      <c r="R3266">
        <v>0</v>
      </c>
      <c r="S3266">
        <v>2</v>
      </c>
      <c r="U3266">
        <v>0</v>
      </c>
      <c r="V3266">
        <v>0</v>
      </c>
      <c r="W3266" t="s">
        <v>1809</v>
      </c>
      <c r="Y3266" t="s">
        <v>1812</v>
      </c>
      <c r="Z3266">
        <v>282</v>
      </c>
      <c r="AA3266">
        <v>809</v>
      </c>
      <c r="AB3266">
        <v>133</v>
      </c>
      <c r="AC3266">
        <v>18</v>
      </c>
      <c r="AD3266" t="s">
        <v>20</v>
      </c>
      <c r="AE3266" t="s">
        <v>20</v>
      </c>
      <c r="AF3266" t="s">
        <v>20</v>
      </c>
      <c r="AG3266" t="s">
        <v>20</v>
      </c>
      <c r="AH3266">
        <v>0</v>
      </c>
      <c r="AI3266">
        <v>0</v>
      </c>
      <c r="AK3266">
        <v>1</v>
      </c>
      <c r="AL3266">
        <v>0</v>
      </c>
      <c r="AM3266">
        <v>1</v>
      </c>
      <c r="AN3266">
        <v>2</v>
      </c>
      <c r="AO3266">
        <v>0</v>
      </c>
      <c r="AQ3266">
        <v>1</v>
      </c>
      <c r="AR3266">
        <v>1</v>
      </c>
      <c r="AS3266">
        <v>2</v>
      </c>
      <c r="AT3266">
        <v>1</v>
      </c>
      <c r="AU3266">
        <v>0</v>
      </c>
      <c r="AV3266">
        <v>0</v>
      </c>
      <c r="AW3266" t="s">
        <v>20</v>
      </c>
      <c r="AX3266" t="s">
        <v>1382</v>
      </c>
      <c r="BA3266" s="14" t="s">
        <v>2787</v>
      </c>
      <c r="BB3266" s="6" t="s">
        <v>1526</v>
      </c>
      <c r="BG3266" s="9"/>
      <c r="BI3266" t="s">
        <v>3146</v>
      </c>
    </row>
    <row r="3267" spans="1:61" x14ac:dyDescent="0.25">
      <c r="A3267" s="51" t="s">
        <v>820</v>
      </c>
      <c r="B3267" s="9" t="s">
        <v>847</v>
      </c>
      <c r="C3267" s="9" t="str">
        <f>VLOOKUP(Tabelle1[[#This Row],[bank_name]],list_all_banks!$B$1:$C$691,2,FALSE)</f>
        <v>GB00966425</v>
      </c>
      <c r="D3267" s="6" t="s">
        <v>848</v>
      </c>
      <c r="E3267" s="42" t="str">
        <f t="shared" si="51"/>
        <v>31.12.2013</v>
      </c>
      <c r="F3267" s="9">
        <v>2013</v>
      </c>
      <c r="G3267" s="9" t="s">
        <v>1382</v>
      </c>
      <c r="H3267" s="9" t="s">
        <v>20</v>
      </c>
      <c r="I3267" s="9">
        <v>2</v>
      </c>
      <c r="J3267" s="9">
        <v>3</v>
      </c>
      <c r="K3267" s="9" t="s">
        <v>1366</v>
      </c>
      <c r="L3267" s="9">
        <v>0</v>
      </c>
      <c r="M3267" s="9" t="s">
        <v>1800</v>
      </c>
      <c r="N3267" s="9" t="s">
        <v>19</v>
      </c>
      <c r="P3267" s="9">
        <v>1</v>
      </c>
      <c r="Q3267" s="9">
        <v>0</v>
      </c>
      <c r="R3267" s="9">
        <v>0</v>
      </c>
      <c r="S3267" s="9">
        <v>2</v>
      </c>
      <c r="U3267" s="9">
        <v>0</v>
      </c>
      <c r="V3267" s="9">
        <v>0</v>
      </c>
      <c r="W3267" s="9" t="s">
        <v>1809</v>
      </c>
      <c r="Y3267" s="9" t="s">
        <v>1813</v>
      </c>
      <c r="Z3267" s="9">
        <v>14</v>
      </c>
      <c r="AA3267" s="9">
        <v>118</v>
      </c>
      <c r="AB3267" s="9">
        <v>3</v>
      </c>
      <c r="AC3267" s="9">
        <v>1</v>
      </c>
      <c r="AD3267" s="9" t="s">
        <v>20</v>
      </c>
      <c r="AE3267" s="9" t="s">
        <v>20</v>
      </c>
      <c r="AF3267" s="9" t="s">
        <v>20</v>
      </c>
      <c r="AG3267" s="9" t="s">
        <v>20</v>
      </c>
      <c r="AH3267" s="9">
        <v>0</v>
      </c>
      <c r="AI3267" s="9">
        <v>0</v>
      </c>
      <c r="AK3267" s="9">
        <v>1</v>
      </c>
      <c r="AL3267" s="9">
        <v>0</v>
      </c>
      <c r="AM3267" s="9">
        <v>1</v>
      </c>
      <c r="AN3267" s="9">
        <v>2</v>
      </c>
      <c r="AO3267" s="9">
        <v>0</v>
      </c>
      <c r="AQ3267" s="9">
        <v>1</v>
      </c>
      <c r="AR3267" s="9">
        <v>1</v>
      </c>
      <c r="AS3267" s="9">
        <v>2</v>
      </c>
      <c r="AT3267" s="9">
        <v>1</v>
      </c>
      <c r="AU3267" s="9">
        <v>0</v>
      </c>
      <c r="AV3267" s="9">
        <v>0</v>
      </c>
      <c r="AW3267" s="9" t="s">
        <v>20</v>
      </c>
      <c r="AX3267" s="9" t="s">
        <v>1382</v>
      </c>
      <c r="BA3267" s="63" t="s">
        <v>2787</v>
      </c>
      <c r="BB3267" s="6" t="s">
        <v>1526</v>
      </c>
      <c r="BG3267" s="9"/>
      <c r="BI3267" t="s">
        <v>3146</v>
      </c>
    </row>
    <row r="3268" spans="1:61" x14ac:dyDescent="0.25">
      <c r="A3268" s="23" t="s">
        <v>820</v>
      </c>
      <c r="B3268" t="s">
        <v>847</v>
      </c>
      <c r="C3268" t="str">
        <f>VLOOKUP(Tabelle1[[#This Row],[bank_name]],list_all_banks!$B$1:$C$691,2,FALSE)</f>
        <v>GB00966425</v>
      </c>
      <c r="D3268" s="6" t="s">
        <v>848</v>
      </c>
      <c r="E3268" s="42" t="str">
        <f t="shared" si="51"/>
        <v>31.12.2013</v>
      </c>
      <c r="F3268">
        <v>2013</v>
      </c>
      <c r="G3268" t="s">
        <v>1382</v>
      </c>
      <c r="H3268" t="s">
        <v>20</v>
      </c>
      <c r="I3268">
        <v>2</v>
      </c>
      <c r="J3268">
        <v>3</v>
      </c>
      <c r="K3268" t="s">
        <v>1366</v>
      </c>
      <c r="L3268">
        <v>0</v>
      </c>
      <c r="M3268" t="s">
        <v>1800</v>
      </c>
      <c r="N3268" t="s">
        <v>19</v>
      </c>
      <c r="P3268">
        <v>1</v>
      </c>
      <c r="Q3268">
        <v>0</v>
      </c>
      <c r="R3268">
        <v>0</v>
      </c>
      <c r="S3268">
        <v>2</v>
      </c>
      <c r="U3268">
        <v>0</v>
      </c>
      <c r="V3268">
        <v>0</v>
      </c>
      <c r="W3268" t="s">
        <v>1809</v>
      </c>
      <c r="Y3268" t="s">
        <v>1710</v>
      </c>
      <c r="Z3268">
        <v>78</v>
      </c>
      <c r="AA3268">
        <v>339</v>
      </c>
      <c r="AB3268">
        <v>-21</v>
      </c>
      <c r="AC3268">
        <v>8</v>
      </c>
      <c r="AD3268" t="s">
        <v>20</v>
      </c>
      <c r="AE3268" t="s">
        <v>20</v>
      </c>
      <c r="AF3268" t="s">
        <v>20</v>
      </c>
      <c r="AG3268" t="s">
        <v>20</v>
      </c>
      <c r="AH3268">
        <v>0</v>
      </c>
      <c r="AI3268">
        <v>0</v>
      </c>
      <c r="AK3268">
        <v>1</v>
      </c>
      <c r="AL3268">
        <v>0</v>
      </c>
      <c r="AM3268">
        <v>1</v>
      </c>
      <c r="AN3268">
        <v>2</v>
      </c>
      <c r="AO3268">
        <v>0</v>
      </c>
      <c r="AQ3268">
        <v>1</v>
      </c>
      <c r="AR3268">
        <v>1</v>
      </c>
      <c r="AS3268">
        <v>2</v>
      </c>
      <c r="AT3268">
        <v>1</v>
      </c>
      <c r="AU3268">
        <v>0</v>
      </c>
      <c r="AV3268">
        <v>0</v>
      </c>
      <c r="AW3268" t="s">
        <v>20</v>
      </c>
      <c r="AX3268" t="s">
        <v>1382</v>
      </c>
      <c r="BA3268" s="14" t="s">
        <v>2787</v>
      </c>
      <c r="BB3268" s="6" t="s">
        <v>1526</v>
      </c>
      <c r="BG3268" s="9"/>
      <c r="BI3268" t="s">
        <v>3146</v>
      </c>
    </row>
    <row r="3269" spans="1:61" x14ac:dyDescent="0.25">
      <c r="A3269" s="23" t="s">
        <v>820</v>
      </c>
      <c r="B3269" t="s">
        <v>847</v>
      </c>
      <c r="C3269" t="str">
        <f>VLOOKUP(Tabelle1[[#This Row],[bank_name]],list_all_banks!$B$1:$C$691,2,FALSE)</f>
        <v>GB00966425</v>
      </c>
      <c r="D3269" s="6" t="s">
        <v>848</v>
      </c>
      <c r="E3269" s="42" t="str">
        <f t="shared" si="51"/>
        <v>31.12.2013</v>
      </c>
      <c r="F3269">
        <v>2013</v>
      </c>
      <c r="G3269" t="s">
        <v>1382</v>
      </c>
      <c r="H3269" t="s">
        <v>20</v>
      </c>
      <c r="I3269">
        <v>2</v>
      </c>
      <c r="J3269">
        <v>3</v>
      </c>
      <c r="K3269" t="s">
        <v>1366</v>
      </c>
      <c r="L3269">
        <v>0</v>
      </c>
      <c r="M3269" t="s">
        <v>1800</v>
      </c>
      <c r="N3269" t="s">
        <v>19</v>
      </c>
      <c r="P3269">
        <v>1</v>
      </c>
      <c r="Q3269">
        <v>0</v>
      </c>
      <c r="R3269">
        <v>0</v>
      </c>
      <c r="S3269">
        <v>2</v>
      </c>
      <c r="U3269">
        <v>0</v>
      </c>
      <c r="V3269">
        <v>0</v>
      </c>
      <c r="W3269" t="s">
        <v>1809</v>
      </c>
      <c r="Y3269" t="s">
        <v>1791</v>
      </c>
      <c r="Z3269">
        <v>71</v>
      </c>
      <c r="AA3269">
        <v>398</v>
      </c>
      <c r="AB3269">
        <v>35</v>
      </c>
      <c r="AC3269">
        <v>10</v>
      </c>
      <c r="AD3269" t="s">
        <v>20</v>
      </c>
      <c r="AE3269" t="s">
        <v>20</v>
      </c>
      <c r="AF3269" t="s">
        <v>20</v>
      </c>
      <c r="AG3269" t="s">
        <v>20</v>
      </c>
      <c r="AH3269">
        <v>0</v>
      </c>
      <c r="AI3269">
        <v>0</v>
      </c>
      <c r="AK3269">
        <v>1</v>
      </c>
      <c r="AL3269">
        <v>0</v>
      </c>
      <c r="AM3269">
        <v>1</v>
      </c>
      <c r="AN3269">
        <v>2</v>
      </c>
      <c r="AO3269">
        <v>0</v>
      </c>
      <c r="AQ3269">
        <v>1</v>
      </c>
      <c r="AR3269">
        <v>1</v>
      </c>
      <c r="AS3269">
        <v>2</v>
      </c>
      <c r="AT3269">
        <v>1</v>
      </c>
      <c r="AU3269">
        <v>0</v>
      </c>
      <c r="AV3269">
        <v>0</v>
      </c>
      <c r="AW3269" t="s">
        <v>20</v>
      </c>
      <c r="AX3269" t="s">
        <v>1382</v>
      </c>
      <c r="BA3269" s="14" t="s">
        <v>2787</v>
      </c>
      <c r="BB3269" s="6" t="s">
        <v>1526</v>
      </c>
      <c r="BG3269" s="9"/>
      <c r="BI3269" t="s">
        <v>3146</v>
      </c>
    </row>
    <row r="3270" spans="1:61" x14ac:dyDescent="0.25">
      <c r="A3270" s="51" t="s">
        <v>820</v>
      </c>
      <c r="B3270" s="9" t="s">
        <v>847</v>
      </c>
      <c r="C3270" s="9" t="str">
        <f>VLOOKUP(Tabelle1[[#This Row],[bank_name]],list_all_banks!$B$1:$C$691,2,FALSE)</f>
        <v>GB00966425</v>
      </c>
      <c r="D3270" s="6" t="s">
        <v>848</v>
      </c>
      <c r="E3270" s="42" t="str">
        <f t="shared" si="51"/>
        <v>31.12.2013</v>
      </c>
      <c r="F3270" s="9">
        <v>2013</v>
      </c>
      <c r="G3270" s="9" t="s">
        <v>1382</v>
      </c>
      <c r="H3270" s="9" t="s">
        <v>20</v>
      </c>
      <c r="I3270" s="9">
        <v>2</v>
      </c>
      <c r="J3270" s="9">
        <v>3</v>
      </c>
      <c r="K3270" s="9" t="s">
        <v>1366</v>
      </c>
      <c r="L3270" s="9">
        <v>0</v>
      </c>
      <c r="M3270" s="9" t="s">
        <v>1800</v>
      </c>
      <c r="N3270" s="9" t="s">
        <v>19</v>
      </c>
      <c r="P3270" s="9">
        <v>1</v>
      </c>
      <c r="Q3270" s="9">
        <v>0</v>
      </c>
      <c r="R3270" s="9">
        <v>0</v>
      </c>
      <c r="S3270" s="9">
        <v>2</v>
      </c>
      <c r="U3270" s="9">
        <v>0</v>
      </c>
      <c r="V3270" s="9">
        <v>0</v>
      </c>
      <c r="W3270" s="9" t="s">
        <v>1809</v>
      </c>
      <c r="Y3270" s="9" t="s">
        <v>1794</v>
      </c>
      <c r="Z3270" s="9">
        <v>112</v>
      </c>
      <c r="AA3270" s="9">
        <v>577</v>
      </c>
      <c r="AB3270" s="9">
        <v>49</v>
      </c>
      <c r="AC3270" s="9">
        <v>14</v>
      </c>
      <c r="AD3270" s="9" t="s">
        <v>20</v>
      </c>
      <c r="AE3270" s="9" t="s">
        <v>20</v>
      </c>
      <c r="AF3270" s="9" t="s">
        <v>20</v>
      </c>
      <c r="AG3270" s="9" t="s">
        <v>20</v>
      </c>
      <c r="AH3270" s="9">
        <v>0</v>
      </c>
      <c r="AI3270" s="9">
        <v>0</v>
      </c>
      <c r="AK3270" s="9">
        <v>1</v>
      </c>
      <c r="AL3270" s="9">
        <v>0</v>
      </c>
      <c r="AM3270" s="9">
        <v>1</v>
      </c>
      <c r="AN3270" s="9">
        <v>2</v>
      </c>
      <c r="AO3270" s="9">
        <v>0</v>
      </c>
      <c r="AQ3270" s="9">
        <v>1</v>
      </c>
      <c r="AR3270" s="9">
        <v>1</v>
      </c>
      <c r="AS3270" s="9">
        <v>2</v>
      </c>
      <c r="AT3270" s="9">
        <v>1</v>
      </c>
      <c r="AU3270" s="9">
        <v>0</v>
      </c>
      <c r="AV3270" s="9">
        <v>0</v>
      </c>
      <c r="AW3270" s="9" t="s">
        <v>20</v>
      </c>
      <c r="AX3270" s="9" t="s">
        <v>1382</v>
      </c>
      <c r="BA3270" s="63" t="s">
        <v>2787</v>
      </c>
      <c r="BB3270" s="6" t="s">
        <v>1526</v>
      </c>
      <c r="BG3270" s="9"/>
      <c r="BI3270" t="s">
        <v>3146</v>
      </c>
    </row>
    <row r="3271" spans="1:61" x14ac:dyDescent="0.25">
      <c r="A3271" s="51" t="s">
        <v>820</v>
      </c>
      <c r="B3271" s="9" t="s">
        <v>847</v>
      </c>
      <c r="C3271" s="9" t="str">
        <f>VLOOKUP(Tabelle1[[#This Row],[bank_name]],list_all_banks!$B$1:$C$691,2,FALSE)</f>
        <v>GB00966425</v>
      </c>
      <c r="D3271" s="6" t="s">
        <v>848</v>
      </c>
      <c r="E3271" s="42" t="str">
        <f t="shared" si="51"/>
        <v>31.12.2013</v>
      </c>
      <c r="F3271" s="9">
        <v>2013</v>
      </c>
      <c r="G3271" s="9" t="s">
        <v>1382</v>
      </c>
      <c r="H3271" s="9" t="s">
        <v>20</v>
      </c>
      <c r="I3271" s="9">
        <v>2</v>
      </c>
      <c r="J3271" s="9">
        <v>3</v>
      </c>
      <c r="K3271" s="9" t="s">
        <v>1366</v>
      </c>
      <c r="L3271" s="9">
        <v>0</v>
      </c>
      <c r="M3271" s="9" t="s">
        <v>1800</v>
      </c>
      <c r="N3271" s="9" t="s">
        <v>19</v>
      </c>
      <c r="P3271" s="9">
        <v>1</v>
      </c>
      <c r="Q3271" s="9">
        <v>0</v>
      </c>
      <c r="R3271" s="9">
        <v>0</v>
      </c>
      <c r="S3271" s="9">
        <v>2</v>
      </c>
      <c r="U3271" s="9">
        <v>0</v>
      </c>
      <c r="V3271" s="9">
        <v>0</v>
      </c>
      <c r="W3271" s="9" t="s">
        <v>1809</v>
      </c>
      <c r="Y3271" s="9" t="s">
        <v>1792</v>
      </c>
      <c r="Z3271" s="9">
        <v>133</v>
      </c>
      <c r="AA3271" s="9">
        <v>704</v>
      </c>
      <c r="AB3271" s="9">
        <v>70</v>
      </c>
      <c r="AC3271" s="9">
        <v>25</v>
      </c>
      <c r="AD3271" s="9" t="s">
        <v>20</v>
      </c>
      <c r="AE3271" s="9" t="s">
        <v>20</v>
      </c>
      <c r="AF3271" s="9" t="s">
        <v>20</v>
      </c>
      <c r="AG3271" s="9" t="s">
        <v>20</v>
      </c>
      <c r="AH3271" s="9">
        <v>0</v>
      </c>
      <c r="AI3271" s="9">
        <v>0</v>
      </c>
      <c r="AK3271" s="9">
        <v>1</v>
      </c>
      <c r="AL3271" s="9">
        <v>0</v>
      </c>
      <c r="AM3271" s="9">
        <v>1</v>
      </c>
      <c r="AN3271" s="9">
        <v>2</v>
      </c>
      <c r="AO3271" s="9">
        <v>0</v>
      </c>
      <c r="AQ3271" s="9">
        <v>1</v>
      </c>
      <c r="AR3271" s="9">
        <v>1</v>
      </c>
      <c r="AS3271" s="9">
        <v>2</v>
      </c>
      <c r="AT3271" s="9">
        <v>1</v>
      </c>
      <c r="AU3271" s="9">
        <v>0</v>
      </c>
      <c r="AV3271" s="9">
        <v>0</v>
      </c>
      <c r="AW3271" s="9" t="s">
        <v>20</v>
      </c>
      <c r="AX3271" s="9" t="s">
        <v>1382</v>
      </c>
      <c r="BA3271" s="63" t="s">
        <v>2787</v>
      </c>
      <c r="BB3271" s="6" t="s">
        <v>1526</v>
      </c>
      <c r="BG3271" s="9"/>
      <c r="BI3271" t="s">
        <v>3146</v>
      </c>
    </row>
    <row r="3272" spans="1:61" x14ac:dyDescent="0.25">
      <c r="A3272" s="51" t="s">
        <v>820</v>
      </c>
      <c r="B3272" s="9" t="s">
        <v>847</v>
      </c>
      <c r="C3272" s="9" t="str">
        <f>VLOOKUP(Tabelle1[[#This Row],[bank_name]],list_all_banks!$B$1:$C$691,2,FALSE)</f>
        <v>GB00966425</v>
      </c>
      <c r="D3272" s="6" t="s">
        <v>848</v>
      </c>
      <c r="E3272" s="42" t="str">
        <f t="shared" si="51"/>
        <v>31.12.2013</v>
      </c>
      <c r="F3272" s="9">
        <v>2013</v>
      </c>
      <c r="G3272" s="9" t="s">
        <v>1382</v>
      </c>
      <c r="H3272" s="9" t="s">
        <v>20</v>
      </c>
      <c r="I3272" s="9">
        <v>2</v>
      </c>
      <c r="J3272" s="9">
        <v>3</v>
      </c>
      <c r="K3272" s="9" t="s">
        <v>1366</v>
      </c>
      <c r="L3272" s="9">
        <v>0</v>
      </c>
      <c r="M3272" s="9" t="s">
        <v>1800</v>
      </c>
      <c r="N3272" s="9" t="s">
        <v>19</v>
      </c>
      <c r="P3272" s="9">
        <v>1</v>
      </c>
      <c r="Q3272" s="9">
        <v>0</v>
      </c>
      <c r="R3272" s="9">
        <v>0</v>
      </c>
      <c r="S3272" s="9">
        <v>2</v>
      </c>
      <c r="U3272" s="9">
        <v>0</v>
      </c>
      <c r="V3272" s="9">
        <v>0</v>
      </c>
      <c r="W3272" s="9" t="s">
        <v>1809</v>
      </c>
      <c r="Y3272" s="9" t="s">
        <v>1795</v>
      </c>
      <c r="Z3272" s="9">
        <v>65</v>
      </c>
      <c r="AA3272" s="9">
        <v>774</v>
      </c>
      <c r="AB3272" s="9">
        <v>13</v>
      </c>
      <c r="AC3272" s="9">
        <v>4</v>
      </c>
      <c r="AD3272" s="9" t="s">
        <v>20</v>
      </c>
      <c r="AE3272" s="9" t="s">
        <v>20</v>
      </c>
      <c r="AF3272" s="9" t="s">
        <v>20</v>
      </c>
      <c r="AG3272" s="9" t="s">
        <v>20</v>
      </c>
      <c r="AH3272" s="9">
        <v>0</v>
      </c>
      <c r="AI3272" s="9">
        <v>0</v>
      </c>
      <c r="AK3272" s="9">
        <v>1</v>
      </c>
      <c r="AL3272" s="9">
        <v>0</v>
      </c>
      <c r="AM3272" s="9">
        <v>1</v>
      </c>
      <c r="AN3272" s="9">
        <v>2</v>
      </c>
      <c r="AO3272" s="9">
        <v>0</v>
      </c>
      <c r="AQ3272" s="9">
        <v>1</v>
      </c>
      <c r="AR3272" s="9">
        <v>1</v>
      </c>
      <c r="AS3272" s="9">
        <v>2</v>
      </c>
      <c r="AT3272" s="9">
        <v>1</v>
      </c>
      <c r="AU3272" s="9">
        <v>0</v>
      </c>
      <c r="AV3272" s="9">
        <v>0</v>
      </c>
      <c r="AW3272" s="9" t="s">
        <v>20</v>
      </c>
      <c r="AX3272" s="9" t="s">
        <v>1382</v>
      </c>
      <c r="BA3272" s="63" t="s">
        <v>2787</v>
      </c>
      <c r="BB3272" s="6" t="s">
        <v>1526</v>
      </c>
      <c r="BG3272" s="9"/>
      <c r="BI3272" t="s">
        <v>3146</v>
      </c>
    </row>
    <row r="3273" spans="1:61" x14ac:dyDescent="0.25">
      <c r="A3273" s="51" t="s">
        <v>820</v>
      </c>
      <c r="B3273" s="9" t="s">
        <v>847</v>
      </c>
      <c r="C3273" s="9" t="str">
        <f>VLOOKUP(Tabelle1[[#This Row],[bank_name]],list_all_banks!$B$1:$C$691,2,FALSE)</f>
        <v>GB00966425</v>
      </c>
      <c r="D3273" s="6" t="s">
        <v>848</v>
      </c>
      <c r="E3273" s="42" t="str">
        <f t="shared" si="51"/>
        <v>31.12.2013</v>
      </c>
      <c r="F3273" s="9">
        <v>2013</v>
      </c>
      <c r="G3273" s="9" t="s">
        <v>1382</v>
      </c>
      <c r="H3273" s="9" t="s">
        <v>20</v>
      </c>
      <c r="I3273" s="9">
        <v>2</v>
      </c>
      <c r="J3273" s="9">
        <v>3</v>
      </c>
      <c r="K3273" s="9" t="s">
        <v>1366</v>
      </c>
      <c r="L3273" s="9">
        <v>0</v>
      </c>
      <c r="M3273" s="9" t="s">
        <v>1800</v>
      </c>
      <c r="N3273" s="9" t="s">
        <v>19</v>
      </c>
      <c r="P3273" s="9">
        <v>1</v>
      </c>
      <c r="Q3273" s="9">
        <v>0</v>
      </c>
      <c r="R3273" s="9">
        <v>0</v>
      </c>
      <c r="S3273" s="9">
        <v>2</v>
      </c>
      <c r="U3273" s="9">
        <v>0</v>
      </c>
      <c r="V3273" s="9">
        <v>0</v>
      </c>
      <c r="W3273" s="9" t="s">
        <v>1809</v>
      </c>
      <c r="Y3273" s="9" t="s">
        <v>154</v>
      </c>
      <c r="Z3273" s="9" t="s">
        <v>20</v>
      </c>
      <c r="AA3273" s="9">
        <v>12</v>
      </c>
      <c r="AB3273" s="9">
        <v>2</v>
      </c>
      <c r="AC3273" s="9" t="s">
        <v>20</v>
      </c>
      <c r="AD3273" s="9" t="s">
        <v>20</v>
      </c>
      <c r="AE3273" s="9" t="s">
        <v>20</v>
      </c>
      <c r="AF3273" s="9" t="s">
        <v>20</v>
      </c>
      <c r="AG3273" s="9" t="s">
        <v>20</v>
      </c>
      <c r="AH3273" s="9">
        <v>0</v>
      </c>
      <c r="AI3273" s="9">
        <v>0</v>
      </c>
      <c r="AK3273" s="9">
        <v>1</v>
      </c>
      <c r="AL3273" s="9">
        <v>0</v>
      </c>
      <c r="AM3273" s="9">
        <v>1</v>
      </c>
      <c r="AN3273" s="9">
        <v>2</v>
      </c>
      <c r="AO3273" s="9">
        <v>0</v>
      </c>
      <c r="AQ3273" s="9">
        <v>1</v>
      </c>
      <c r="AR3273" s="9">
        <v>1</v>
      </c>
      <c r="AS3273" s="9">
        <v>2</v>
      </c>
      <c r="AT3273" s="9">
        <v>1</v>
      </c>
      <c r="AU3273" s="9">
        <v>0</v>
      </c>
      <c r="AV3273" s="9">
        <v>0</v>
      </c>
      <c r="AW3273" s="9" t="s">
        <v>20</v>
      </c>
      <c r="AX3273" s="9" t="s">
        <v>1382</v>
      </c>
      <c r="BA3273" s="63" t="s">
        <v>2787</v>
      </c>
      <c r="BB3273" s="6" t="s">
        <v>1526</v>
      </c>
      <c r="BC3273" s="9"/>
      <c r="BD3273" s="9"/>
      <c r="BE3273" s="9"/>
      <c r="BF3273" s="9"/>
      <c r="BG3273" s="9"/>
      <c r="BI3273" t="s">
        <v>3146</v>
      </c>
    </row>
    <row r="3274" spans="1:61" x14ac:dyDescent="0.25">
      <c r="A3274" s="51" t="s">
        <v>820</v>
      </c>
      <c r="B3274" s="9" t="s">
        <v>847</v>
      </c>
      <c r="C3274" s="9" t="str">
        <f>VLOOKUP(Tabelle1[[#This Row],[bank_name]],list_all_banks!$B$1:$C$691,2,FALSE)</f>
        <v>GB00966425</v>
      </c>
      <c r="D3274" s="6" t="s">
        <v>848</v>
      </c>
      <c r="E3274" s="42" t="str">
        <f t="shared" si="51"/>
        <v>31.12.2013</v>
      </c>
      <c r="F3274" s="9">
        <v>2013</v>
      </c>
      <c r="G3274" s="9" t="s">
        <v>1382</v>
      </c>
      <c r="H3274" s="9" t="s">
        <v>20</v>
      </c>
      <c r="I3274" s="9">
        <v>2</v>
      </c>
      <c r="J3274" s="9">
        <v>3</v>
      </c>
      <c r="K3274" s="9" t="s">
        <v>1366</v>
      </c>
      <c r="L3274" s="9">
        <v>0</v>
      </c>
      <c r="M3274" s="9" t="s">
        <v>1800</v>
      </c>
      <c r="N3274" s="9" t="s">
        <v>19</v>
      </c>
      <c r="P3274" s="9">
        <v>1</v>
      </c>
      <c r="Q3274" s="9">
        <v>0</v>
      </c>
      <c r="R3274" s="9">
        <v>0</v>
      </c>
      <c r="S3274" s="9">
        <v>2</v>
      </c>
      <c r="U3274" s="9">
        <v>0</v>
      </c>
      <c r="V3274" s="9">
        <v>0</v>
      </c>
      <c r="W3274" s="9" t="s">
        <v>1809</v>
      </c>
      <c r="Y3274" s="9" t="s">
        <v>1814</v>
      </c>
      <c r="Z3274" s="9">
        <v>4</v>
      </c>
      <c r="AA3274" s="9">
        <v>20</v>
      </c>
      <c r="AB3274" s="9">
        <v>2</v>
      </c>
      <c r="AC3274" s="9" t="s">
        <v>20</v>
      </c>
      <c r="AD3274" s="9" t="s">
        <v>20</v>
      </c>
      <c r="AE3274" s="9" t="s">
        <v>20</v>
      </c>
      <c r="AF3274" s="9" t="s">
        <v>20</v>
      </c>
      <c r="AG3274" s="9" t="s">
        <v>20</v>
      </c>
      <c r="AH3274" s="9">
        <v>0</v>
      </c>
      <c r="AI3274" s="9">
        <v>0</v>
      </c>
      <c r="AK3274" s="9">
        <v>1</v>
      </c>
      <c r="AL3274" s="9">
        <v>0</v>
      </c>
      <c r="AM3274" s="9">
        <v>1</v>
      </c>
      <c r="AN3274" s="9">
        <v>2</v>
      </c>
      <c r="AO3274" s="9">
        <v>0</v>
      </c>
      <c r="AQ3274" s="9">
        <v>1</v>
      </c>
      <c r="AR3274" s="9">
        <v>1</v>
      </c>
      <c r="AS3274" s="9">
        <v>2</v>
      </c>
      <c r="AT3274" s="9">
        <v>1</v>
      </c>
      <c r="AU3274" s="9">
        <v>0</v>
      </c>
      <c r="AV3274" s="9">
        <v>0</v>
      </c>
      <c r="AW3274" s="9" t="s">
        <v>20</v>
      </c>
      <c r="AX3274" s="9" t="s">
        <v>1382</v>
      </c>
      <c r="BA3274" s="63" t="s">
        <v>2787</v>
      </c>
      <c r="BB3274" s="6" t="s">
        <v>1526</v>
      </c>
      <c r="BG3274" s="9"/>
      <c r="BI3274" t="s">
        <v>3146</v>
      </c>
    </row>
    <row r="3275" spans="1:61" x14ac:dyDescent="0.25">
      <c r="A3275" s="51" t="s">
        <v>820</v>
      </c>
      <c r="B3275" s="9" t="s">
        <v>847</v>
      </c>
      <c r="C3275" s="9" t="str">
        <f>VLOOKUP(Tabelle1[[#This Row],[bank_name]],list_all_banks!$B$1:$C$691,2,FALSE)</f>
        <v>GB00966425</v>
      </c>
      <c r="D3275" s="6" t="s">
        <v>848</v>
      </c>
      <c r="E3275" s="42" t="str">
        <f t="shared" si="51"/>
        <v>31.12.2013</v>
      </c>
      <c r="F3275" s="9">
        <v>2013</v>
      </c>
      <c r="G3275" s="9" t="s">
        <v>1382</v>
      </c>
      <c r="H3275" s="9" t="s">
        <v>20</v>
      </c>
      <c r="I3275" s="9">
        <v>2</v>
      </c>
      <c r="J3275" s="9">
        <v>3</v>
      </c>
      <c r="K3275" s="9" t="s">
        <v>1366</v>
      </c>
      <c r="L3275" s="9">
        <v>0</v>
      </c>
      <c r="M3275" s="9" t="s">
        <v>1800</v>
      </c>
      <c r="N3275" s="9" t="s">
        <v>19</v>
      </c>
      <c r="P3275" s="9">
        <v>1</v>
      </c>
      <c r="Q3275" s="9">
        <v>0</v>
      </c>
      <c r="R3275" s="9">
        <v>0</v>
      </c>
      <c r="S3275" s="9">
        <v>2</v>
      </c>
      <c r="U3275" s="9">
        <v>0</v>
      </c>
      <c r="V3275" s="9">
        <v>0</v>
      </c>
      <c r="W3275" s="9" t="s">
        <v>1809</v>
      </c>
      <c r="Y3275" s="9" t="s">
        <v>658</v>
      </c>
      <c r="Z3275" s="9">
        <v>1</v>
      </c>
      <c r="AA3275" s="9">
        <v>21</v>
      </c>
      <c r="AB3275" s="9">
        <v>2</v>
      </c>
      <c r="AC3275" s="9">
        <v>2</v>
      </c>
      <c r="AD3275" s="9" t="s">
        <v>20</v>
      </c>
      <c r="AE3275" s="9" t="s">
        <v>20</v>
      </c>
      <c r="AF3275" s="9" t="s">
        <v>20</v>
      </c>
      <c r="AG3275" s="9" t="s">
        <v>20</v>
      </c>
      <c r="AH3275" s="9">
        <v>0</v>
      </c>
      <c r="AI3275" s="9">
        <v>0</v>
      </c>
      <c r="AK3275" s="9">
        <v>1</v>
      </c>
      <c r="AL3275" s="9">
        <v>0</v>
      </c>
      <c r="AM3275" s="9">
        <v>1</v>
      </c>
      <c r="AN3275" s="9">
        <v>2</v>
      </c>
      <c r="AO3275" s="9">
        <v>0</v>
      </c>
      <c r="AQ3275" s="9">
        <v>1</v>
      </c>
      <c r="AR3275" s="9">
        <v>1</v>
      </c>
      <c r="AS3275" s="9">
        <v>2</v>
      </c>
      <c r="AT3275" s="9">
        <v>1</v>
      </c>
      <c r="AU3275" s="9">
        <v>0</v>
      </c>
      <c r="AV3275" s="9">
        <v>0</v>
      </c>
      <c r="AW3275" s="9" t="s">
        <v>20</v>
      </c>
      <c r="AX3275" s="9" t="s">
        <v>1382</v>
      </c>
      <c r="BA3275" s="63" t="s">
        <v>2787</v>
      </c>
      <c r="BB3275" s="6" t="s">
        <v>1526</v>
      </c>
      <c r="BG3275" s="9"/>
      <c r="BI3275" t="s">
        <v>3146</v>
      </c>
    </row>
    <row r="3276" spans="1:61" x14ac:dyDescent="0.25">
      <c r="A3276" s="51" t="s">
        <v>820</v>
      </c>
      <c r="B3276" s="9" t="s">
        <v>847</v>
      </c>
      <c r="C3276" s="9" t="str">
        <f>VLOOKUP(Tabelle1[[#This Row],[bank_name]],list_all_banks!$B$1:$C$691,2,FALSE)</f>
        <v>GB00966425</v>
      </c>
      <c r="D3276" s="6" t="s">
        <v>848</v>
      </c>
      <c r="E3276" s="42" t="str">
        <f t="shared" si="51"/>
        <v>31.12.2013</v>
      </c>
      <c r="F3276" s="9">
        <v>2013</v>
      </c>
      <c r="G3276" s="9" t="s">
        <v>1382</v>
      </c>
      <c r="H3276" s="9" t="s">
        <v>20</v>
      </c>
      <c r="I3276" s="9">
        <v>2</v>
      </c>
      <c r="J3276" s="9">
        <v>3</v>
      </c>
      <c r="K3276" s="9" t="s">
        <v>1366</v>
      </c>
      <c r="L3276" s="9">
        <v>0</v>
      </c>
      <c r="M3276" s="9" t="s">
        <v>1800</v>
      </c>
      <c r="N3276" s="9" t="s">
        <v>19</v>
      </c>
      <c r="P3276" s="9">
        <v>1</v>
      </c>
      <c r="Q3276" s="9">
        <v>0</v>
      </c>
      <c r="R3276" s="9">
        <v>0</v>
      </c>
      <c r="S3276" s="9">
        <v>2</v>
      </c>
      <c r="U3276" s="9">
        <v>0</v>
      </c>
      <c r="V3276" s="9">
        <v>0</v>
      </c>
      <c r="W3276" s="9" t="s">
        <v>1809</v>
      </c>
      <c r="Y3276" s="9" t="s">
        <v>1</v>
      </c>
      <c r="Z3276" s="9">
        <v>102</v>
      </c>
      <c r="AA3276" s="9">
        <v>137</v>
      </c>
      <c r="AB3276" s="9">
        <v>72</v>
      </c>
      <c r="AC3276" s="9">
        <v>11</v>
      </c>
      <c r="AD3276" s="9" t="s">
        <v>20</v>
      </c>
      <c r="AE3276" s="9" t="s">
        <v>20</v>
      </c>
      <c r="AF3276" s="9" t="s">
        <v>20</v>
      </c>
      <c r="AG3276" s="9" t="s">
        <v>20</v>
      </c>
      <c r="AH3276" s="9">
        <v>0</v>
      </c>
      <c r="AI3276" s="9">
        <v>0</v>
      </c>
      <c r="AK3276" s="9">
        <v>1</v>
      </c>
      <c r="AL3276" s="9">
        <v>0</v>
      </c>
      <c r="AM3276" s="9">
        <v>1</v>
      </c>
      <c r="AN3276" s="9">
        <v>2</v>
      </c>
      <c r="AO3276" s="9">
        <v>0</v>
      </c>
      <c r="AQ3276" s="9">
        <v>1</v>
      </c>
      <c r="AR3276" s="9">
        <v>1</v>
      </c>
      <c r="AS3276" s="9">
        <v>2</v>
      </c>
      <c r="AT3276" s="9">
        <v>1</v>
      </c>
      <c r="AU3276" s="9">
        <v>0</v>
      </c>
      <c r="AV3276" s="9">
        <v>0</v>
      </c>
      <c r="AW3276" s="9" t="s">
        <v>20</v>
      </c>
      <c r="AX3276" s="9" t="s">
        <v>1382</v>
      </c>
      <c r="BA3276" s="63" t="s">
        <v>2787</v>
      </c>
      <c r="BB3276" s="6" t="s">
        <v>1526</v>
      </c>
      <c r="BG3276" s="9"/>
      <c r="BI3276" t="s">
        <v>3146</v>
      </c>
    </row>
    <row r="3277" spans="1:61" x14ac:dyDescent="0.25">
      <c r="A3277" s="51" t="s">
        <v>820</v>
      </c>
      <c r="B3277" s="9" t="s">
        <v>847</v>
      </c>
      <c r="C3277" s="9" t="str">
        <f>VLOOKUP(Tabelle1[[#This Row],[bank_name]],list_all_banks!$B$1:$C$691,2,FALSE)</f>
        <v>GB00966425</v>
      </c>
      <c r="D3277" s="6" t="s">
        <v>848</v>
      </c>
      <c r="E3277" s="42" t="str">
        <f t="shared" si="51"/>
        <v>31.12.2013</v>
      </c>
      <c r="F3277" s="9">
        <v>2013</v>
      </c>
      <c r="G3277" s="9" t="s">
        <v>1382</v>
      </c>
      <c r="H3277" s="9" t="s">
        <v>20</v>
      </c>
      <c r="I3277" s="9">
        <v>2</v>
      </c>
      <c r="J3277" s="9">
        <v>3</v>
      </c>
      <c r="K3277" s="9" t="s">
        <v>1366</v>
      </c>
      <c r="L3277" s="9">
        <v>0</v>
      </c>
      <c r="M3277" s="9" t="s">
        <v>1800</v>
      </c>
      <c r="N3277" s="9" t="s">
        <v>19</v>
      </c>
      <c r="P3277" s="9">
        <v>1</v>
      </c>
      <c r="Q3277" s="9">
        <v>0</v>
      </c>
      <c r="R3277" s="9">
        <v>0</v>
      </c>
      <c r="S3277" s="9">
        <v>2</v>
      </c>
      <c r="U3277" s="9">
        <v>0</v>
      </c>
      <c r="V3277" s="9">
        <v>0</v>
      </c>
      <c r="W3277" s="9" t="s">
        <v>1809</v>
      </c>
      <c r="Y3277" s="9" t="s">
        <v>1706</v>
      </c>
      <c r="Z3277" s="9">
        <v>19</v>
      </c>
      <c r="AA3277" s="9">
        <v>28</v>
      </c>
      <c r="AB3277" s="9">
        <v>15</v>
      </c>
      <c r="AC3277" s="9">
        <v>1</v>
      </c>
      <c r="AD3277" s="9" t="s">
        <v>20</v>
      </c>
      <c r="AE3277" s="9" t="s">
        <v>20</v>
      </c>
      <c r="AF3277" s="9" t="s">
        <v>20</v>
      </c>
      <c r="AG3277" s="9" t="s">
        <v>20</v>
      </c>
      <c r="AH3277" s="9">
        <v>0</v>
      </c>
      <c r="AI3277" s="9">
        <v>0</v>
      </c>
      <c r="AK3277" s="9">
        <v>1</v>
      </c>
      <c r="AL3277" s="9">
        <v>0</v>
      </c>
      <c r="AM3277" s="9">
        <v>1</v>
      </c>
      <c r="AN3277" s="9">
        <v>2</v>
      </c>
      <c r="AO3277" s="9">
        <v>0</v>
      </c>
      <c r="AQ3277" s="9">
        <v>1</v>
      </c>
      <c r="AR3277" s="9">
        <v>1</v>
      </c>
      <c r="AS3277" s="9">
        <v>2</v>
      </c>
      <c r="AT3277" s="9">
        <v>1</v>
      </c>
      <c r="AU3277" s="9">
        <v>0</v>
      </c>
      <c r="AV3277" s="9">
        <v>0</v>
      </c>
      <c r="AW3277" s="9" t="s">
        <v>20</v>
      </c>
      <c r="AX3277" s="9" t="s">
        <v>1382</v>
      </c>
      <c r="BA3277" s="63" t="s">
        <v>2787</v>
      </c>
      <c r="BB3277" s="6" t="s">
        <v>1526</v>
      </c>
      <c r="BG3277" s="9"/>
      <c r="BI3277" t="s">
        <v>3146</v>
      </c>
    </row>
    <row r="3278" spans="1:61" x14ac:dyDescent="0.25">
      <c r="A3278" s="51" t="s">
        <v>820</v>
      </c>
      <c r="B3278" s="9" t="s">
        <v>847</v>
      </c>
      <c r="C3278" s="9" t="str">
        <f>VLOOKUP(Tabelle1[[#This Row],[bank_name]],list_all_banks!$B$1:$C$691,2,FALSE)</f>
        <v>GB00966425</v>
      </c>
      <c r="D3278" s="6" t="s">
        <v>848</v>
      </c>
      <c r="E3278" s="42" t="str">
        <f t="shared" si="51"/>
        <v>31.12.2013</v>
      </c>
      <c r="F3278" s="9">
        <v>2013</v>
      </c>
      <c r="G3278" s="9" t="s">
        <v>1382</v>
      </c>
      <c r="H3278" s="9" t="s">
        <v>20</v>
      </c>
      <c r="I3278" s="9">
        <v>2</v>
      </c>
      <c r="J3278" s="9">
        <v>3</v>
      </c>
      <c r="K3278" s="9" t="s">
        <v>1366</v>
      </c>
      <c r="L3278" s="9">
        <v>0</v>
      </c>
      <c r="M3278" s="9" t="s">
        <v>1800</v>
      </c>
      <c r="N3278" s="9" t="s">
        <v>19</v>
      </c>
      <c r="P3278" s="9">
        <v>1</v>
      </c>
      <c r="Q3278" s="9">
        <v>0</v>
      </c>
      <c r="R3278" s="9">
        <v>0</v>
      </c>
      <c r="S3278" s="9">
        <v>2</v>
      </c>
      <c r="U3278" s="9">
        <v>0</v>
      </c>
      <c r="V3278" s="9">
        <v>0</v>
      </c>
      <c r="W3278" s="9" t="s">
        <v>1809</v>
      </c>
      <c r="Y3278" s="9" t="s">
        <v>1001</v>
      </c>
      <c r="Z3278" s="9">
        <v>305</v>
      </c>
      <c r="AA3278" s="9">
        <v>29</v>
      </c>
      <c r="AB3278" s="9">
        <v>123</v>
      </c>
      <c r="AC3278" s="9">
        <v>2</v>
      </c>
      <c r="AD3278" s="9" t="s">
        <v>20</v>
      </c>
      <c r="AE3278" s="9" t="s">
        <v>20</v>
      </c>
      <c r="AF3278" s="9" t="s">
        <v>20</v>
      </c>
      <c r="AG3278" s="9" t="s">
        <v>20</v>
      </c>
      <c r="AH3278" s="9">
        <v>0</v>
      </c>
      <c r="AI3278" s="9">
        <v>0</v>
      </c>
      <c r="AK3278" s="9">
        <v>1</v>
      </c>
      <c r="AL3278" s="9">
        <v>0</v>
      </c>
      <c r="AM3278" s="9">
        <v>1</v>
      </c>
      <c r="AN3278" s="9">
        <v>2</v>
      </c>
      <c r="AO3278" s="9">
        <v>0</v>
      </c>
      <c r="AQ3278" s="9">
        <v>1</v>
      </c>
      <c r="AR3278" s="9">
        <v>1</v>
      </c>
      <c r="AS3278" s="9">
        <v>2</v>
      </c>
      <c r="AT3278" s="9">
        <v>1</v>
      </c>
      <c r="AU3278" s="9">
        <v>0</v>
      </c>
      <c r="AV3278" s="9">
        <v>0</v>
      </c>
      <c r="AW3278" s="9" t="s">
        <v>20</v>
      </c>
      <c r="AX3278" s="9" t="s">
        <v>1382</v>
      </c>
      <c r="BA3278" s="63" t="s">
        <v>2787</v>
      </c>
      <c r="BB3278" s="6" t="s">
        <v>1526</v>
      </c>
      <c r="BG3278" s="9"/>
      <c r="BI3278" t="s">
        <v>3146</v>
      </c>
    </row>
    <row r="3279" spans="1:61" x14ac:dyDescent="0.25">
      <c r="A3279" s="51" t="s">
        <v>820</v>
      </c>
      <c r="B3279" s="9" t="s">
        <v>847</v>
      </c>
      <c r="C3279" s="9" t="str">
        <f>VLOOKUP(Tabelle1[[#This Row],[bank_name]],list_all_banks!$B$1:$C$691,2,FALSE)</f>
        <v>GB00966425</v>
      </c>
      <c r="D3279" s="6" t="s">
        <v>848</v>
      </c>
      <c r="E3279" s="42" t="str">
        <f t="shared" ref="E3279:E3342" si="52">CONCATENATE($E$2,F3279)</f>
        <v>31.12.2013</v>
      </c>
      <c r="F3279" s="9">
        <v>2013</v>
      </c>
      <c r="G3279" s="9" t="s">
        <v>1382</v>
      </c>
      <c r="H3279" s="9" t="s">
        <v>20</v>
      </c>
      <c r="I3279" s="9">
        <v>2</v>
      </c>
      <c r="J3279" s="9">
        <v>3</v>
      </c>
      <c r="K3279" s="9" t="s">
        <v>1366</v>
      </c>
      <c r="L3279" s="9">
        <v>0</v>
      </c>
      <c r="M3279" s="9" t="s">
        <v>1800</v>
      </c>
      <c r="N3279" s="9" t="s">
        <v>19</v>
      </c>
      <c r="P3279" s="9">
        <v>1</v>
      </c>
      <c r="Q3279" s="9">
        <v>0</v>
      </c>
      <c r="R3279" s="9">
        <v>0</v>
      </c>
      <c r="S3279" s="9">
        <v>2</v>
      </c>
      <c r="U3279" s="9">
        <v>0</v>
      </c>
      <c r="V3279" s="9">
        <v>0</v>
      </c>
      <c r="W3279" s="9" t="s">
        <v>1809</v>
      </c>
      <c r="Y3279" s="9" t="s">
        <v>1655</v>
      </c>
      <c r="Z3279" s="9">
        <v>7</v>
      </c>
      <c r="AA3279" s="9" t="s">
        <v>20</v>
      </c>
      <c r="AB3279" s="9">
        <v>3</v>
      </c>
      <c r="AC3279" s="9" t="s">
        <v>20</v>
      </c>
      <c r="AD3279" s="9" t="s">
        <v>20</v>
      </c>
      <c r="AE3279" s="9" t="s">
        <v>20</v>
      </c>
      <c r="AF3279" s="9" t="s">
        <v>20</v>
      </c>
      <c r="AG3279" s="9" t="s">
        <v>20</v>
      </c>
      <c r="AH3279" s="9">
        <v>0</v>
      </c>
      <c r="AI3279" s="9">
        <v>0</v>
      </c>
      <c r="AK3279" s="9">
        <v>1</v>
      </c>
      <c r="AL3279" s="9">
        <v>0</v>
      </c>
      <c r="AM3279" s="9">
        <v>1</v>
      </c>
      <c r="AN3279" s="9">
        <v>2</v>
      </c>
      <c r="AO3279" s="9">
        <v>0</v>
      </c>
      <c r="AQ3279" s="9">
        <v>1</v>
      </c>
      <c r="AR3279" s="9">
        <v>1</v>
      </c>
      <c r="AS3279" s="9">
        <v>2</v>
      </c>
      <c r="AT3279" s="9">
        <v>1</v>
      </c>
      <c r="AU3279" s="9">
        <v>0</v>
      </c>
      <c r="AV3279" s="9">
        <v>0</v>
      </c>
      <c r="AW3279" s="9" t="s">
        <v>20</v>
      </c>
      <c r="AX3279" s="9" t="s">
        <v>1382</v>
      </c>
      <c r="BA3279" s="63" t="s">
        <v>2787</v>
      </c>
      <c r="BB3279" s="6" t="s">
        <v>1526</v>
      </c>
      <c r="BG3279" s="9"/>
      <c r="BI3279" t="s">
        <v>3146</v>
      </c>
    </row>
    <row r="3280" spans="1:61" x14ac:dyDescent="0.25">
      <c r="A3280" s="23" t="s">
        <v>820</v>
      </c>
      <c r="B3280" t="s">
        <v>847</v>
      </c>
      <c r="C3280" t="str">
        <f>VLOOKUP(Tabelle1[[#This Row],[bank_name]],list_all_banks!$B$1:$C$691,2,FALSE)</f>
        <v>GB00966425</v>
      </c>
      <c r="D3280" s="6" t="s">
        <v>848</v>
      </c>
      <c r="E3280" s="42" t="str">
        <f t="shared" si="52"/>
        <v>31.12.2013</v>
      </c>
      <c r="F3280" s="9">
        <v>2013</v>
      </c>
      <c r="G3280" t="s">
        <v>1382</v>
      </c>
      <c r="H3280" t="s">
        <v>20</v>
      </c>
      <c r="I3280">
        <v>2</v>
      </c>
      <c r="J3280">
        <v>3</v>
      </c>
      <c r="K3280" t="s">
        <v>1366</v>
      </c>
      <c r="L3280">
        <v>0</v>
      </c>
      <c r="M3280" t="s">
        <v>1800</v>
      </c>
      <c r="N3280" t="s">
        <v>19</v>
      </c>
      <c r="P3280">
        <v>1</v>
      </c>
      <c r="Q3280">
        <v>0</v>
      </c>
      <c r="R3280">
        <v>0</v>
      </c>
      <c r="S3280">
        <v>2</v>
      </c>
      <c r="U3280">
        <v>0</v>
      </c>
      <c r="V3280">
        <v>0</v>
      </c>
      <c r="W3280" t="s">
        <v>1809</v>
      </c>
      <c r="Y3280" t="s">
        <v>1020</v>
      </c>
      <c r="Z3280" t="s">
        <v>20</v>
      </c>
      <c r="AA3280">
        <v>11</v>
      </c>
      <c r="AB3280" t="s">
        <v>20</v>
      </c>
      <c r="AC3280" t="s">
        <v>20</v>
      </c>
      <c r="AD3280" t="s">
        <v>20</v>
      </c>
      <c r="AE3280" t="s">
        <v>20</v>
      </c>
      <c r="AF3280" t="s">
        <v>20</v>
      </c>
      <c r="AG3280" t="s">
        <v>20</v>
      </c>
      <c r="AH3280">
        <v>0</v>
      </c>
      <c r="AI3280">
        <v>0</v>
      </c>
      <c r="AK3280">
        <v>1</v>
      </c>
      <c r="AL3280">
        <v>0</v>
      </c>
      <c r="AM3280">
        <v>1</v>
      </c>
      <c r="AN3280">
        <v>2</v>
      </c>
      <c r="AO3280">
        <v>0</v>
      </c>
      <c r="AQ3280">
        <v>1</v>
      </c>
      <c r="AR3280">
        <v>1</v>
      </c>
      <c r="AS3280">
        <v>2</v>
      </c>
      <c r="AT3280">
        <v>1</v>
      </c>
      <c r="AU3280">
        <v>0</v>
      </c>
      <c r="AV3280">
        <v>0</v>
      </c>
      <c r="AW3280" t="s">
        <v>20</v>
      </c>
      <c r="AX3280" t="s">
        <v>1382</v>
      </c>
      <c r="BA3280" s="14" t="s">
        <v>2787</v>
      </c>
      <c r="BB3280" s="6" t="s">
        <v>1526</v>
      </c>
      <c r="BG3280" s="9"/>
      <c r="BI3280" t="s">
        <v>3146</v>
      </c>
    </row>
    <row r="3281" spans="1:67" x14ac:dyDescent="0.25">
      <c r="A3281" s="23" t="s">
        <v>820</v>
      </c>
      <c r="B3281" t="s">
        <v>847</v>
      </c>
      <c r="C3281" t="str">
        <f>VLOOKUP(Tabelle1[[#This Row],[bank_name]],list_all_banks!$B$1:$C$691,2,FALSE)</f>
        <v>GB00966425</v>
      </c>
      <c r="D3281" s="6" t="s">
        <v>848</v>
      </c>
      <c r="E3281" s="42" t="str">
        <f t="shared" si="52"/>
        <v>31.12.2013</v>
      </c>
      <c r="F3281" s="9">
        <v>2013</v>
      </c>
      <c r="G3281" t="s">
        <v>1382</v>
      </c>
      <c r="H3281" t="s">
        <v>20</v>
      </c>
      <c r="I3281">
        <v>2</v>
      </c>
      <c r="J3281">
        <v>3</v>
      </c>
      <c r="K3281" t="s">
        <v>1366</v>
      </c>
      <c r="L3281">
        <v>0</v>
      </c>
      <c r="M3281" t="s">
        <v>1800</v>
      </c>
      <c r="N3281" t="s">
        <v>19</v>
      </c>
      <c r="P3281">
        <v>1</v>
      </c>
      <c r="Q3281">
        <v>0</v>
      </c>
      <c r="R3281">
        <v>0</v>
      </c>
      <c r="S3281">
        <v>2</v>
      </c>
      <c r="U3281">
        <v>0</v>
      </c>
      <c r="V3281">
        <v>0</v>
      </c>
      <c r="W3281" t="s">
        <v>1809</v>
      </c>
      <c r="Y3281" t="s">
        <v>1681</v>
      </c>
      <c r="Z3281">
        <v>76</v>
      </c>
      <c r="AA3281">
        <v>151</v>
      </c>
      <c r="AB3281">
        <v>30</v>
      </c>
      <c r="AC3281">
        <v>2</v>
      </c>
      <c r="AD3281" t="s">
        <v>20</v>
      </c>
      <c r="AE3281" t="s">
        <v>20</v>
      </c>
      <c r="AF3281" t="s">
        <v>20</v>
      </c>
      <c r="AG3281" t="s">
        <v>20</v>
      </c>
      <c r="AH3281">
        <v>0</v>
      </c>
      <c r="AI3281">
        <v>0</v>
      </c>
      <c r="AK3281">
        <v>1</v>
      </c>
      <c r="AL3281">
        <v>0</v>
      </c>
      <c r="AM3281">
        <v>1</v>
      </c>
      <c r="AN3281">
        <v>2</v>
      </c>
      <c r="AO3281">
        <v>0</v>
      </c>
      <c r="AQ3281">
        <v>1</v>
      </c>
      <c r="AR3281">
        <v>1</v>
      </c>
      <c r="AS3281">
        <v>2</v>
      </c>
      <c r="AT3281">
        <v>1</v>
      </c>
      <c r="AU3281">
        <v>0</v>
      </c>
      <c r="AV3281">
        <v>0</v>
      </c>
      <c r="AW3281" t="s">
        <v>20</v>
      </c>
      <c r="AX3281" t="s">
        <v>1382</v>
      </c>
      <c r="BA3281" s="14" t="s">
        <v>2787</v>
      </c>
      <c r="BB3281" s="6" t="s">
        <v>1526</v>
      </c>
      <c r="BG3281" s="9"/>
      <c r="BI3281" t="s">
        <v>3146</v>
      </c>
    </row>
    <row r="3282" spans="1:67" x14ac:dyDescent="0.25">
      <c r="A3282" s="23" t="s">
        <v>820</v>
      </c>
      <c r="B3282" t="s">
        <v>847</v>
      </c>
      <c r="C3282" t="str">
        <f>VLOOKUP(Tabelle1[[#This Row],[bank_name]],list_all_banks!$B$1:$C$691,2,FALSE)</f>
        <v>GB00966425</v>
      </c>
      <c r="D3282" s="6" t="s">
        <v>848</v>
      </c>
      <c r="E3282" s="42" t="str">
        <f t="shared" si="52"/>
        <v>31.12.2013</v>
      </c>
      <c r="F3282">
        <v>2013</v>
      </c>
      <c r="G3282" t="s">
        <v>1382</v>
      </c>
      <c r="H3282" t="s">
        <v>20</v>
      </c>
      <c r="I3282">
        <v>2</v>
      </c>
      <c r="J3282">
        <v>3</v>
      </c>
      <c r="K3282" t="s">
        <v>1366</v>
      </c>
      <c r="L3282">
        <v>0</v>
      </c>
      <c r="M3282" t="s">
        <v>1800</v>
      </c>
      <c r="N3282" t="s">
        <v>19</v>
      </c>
      <c r="P3282">
        <v>1</v>
      </c>
      <c r="Q3282">
        <v>0</v>
      </c>
      <c r="R3282">
        <v>0</v>
      </c>
      <c r="S3282">
        <v>2</v>
      </c>
      <c r="U3282">
        <v>0</v>
      </c>
      <c r="V3282">
        <v>0</v>
      </c>
      <c r="W3282" t="s">
        <v>1809</v>
      </c>
      <c r="Y3282" t="s">
        <v>1170</v>
      </c>
      <c r="Z3282" t="s">
        <v>20</v>
      </c>
      <c r="AA3282">
        <v>3</v>
      </c>
      <c r="AB3282">
        <v>-1</v>
      </c>
      <c r="AC3282" t="s">
        <v>20</v>
      </c>
      <c r="AD3282" t="s">
        <v>20</v>
      </c>
      <c r="AE3282" t="s">
        <v>20</v>
      </c>
      <c r="AF3282" t="s">
        <v>20</v>
      </c>
      <c r="AG3282" t="s">
        <v>20</v>
      </c>
      <c r="AH3282">
        <v>0</v>
      </c>
      <c r="AI3282">
        <v>0</v>
      </c>
      <c r="AK3282">
        <v>1</v>
      </c>
      <c r="AL3282">
        <v>0</v>
      </c>
      <c r="AM3282">
        <v>1</v>
      </c>
      <c r="AN3282">
        <v>2</v>
      </c>
      <c r="AO3282">
        <v>0</v>
      </c>
      <c r="AQ3282">
        <v>1</v>
      </c>
      <c r="AR3282">
        <v>1</v>
      </c>
      <c r="AS3282">
        <v>2</v>
      </c>
      <c r="AT3282">
        <v>1</v>
      </c>
      <c r="AU3282">
        <v>0</v>
      </c>
      <c r="AV3282">
        <v>0</v>
      </c>
      <c r="AW3282" t="s">
        <v>20</v>
      </c>
      <c r="AX3282" t="s">
        <v>1382</v>
      </c>
      <c r="BA3282" s="14" t="s">
        <v>2787</v>
      </c>
      <c r="BB3282" s="6" t="s">
        <v>1526</v>
      </c>
      <c r="BG3282" s="9"/>
      <c r="BI3282" t="s">
        <v>3146</v>
      </c>
    </row>
    <row r="3283" spans="1:67" x14ac:dyDescent="0.25">
      <c r="A3283" s="23" t="s">
        <v>820</v>
      </c>
      <c r="B3283" t="s">
        <v>847</v>
      </c>
      <c r="C3283" t="str">
        <f>VLOOKUP(Tabelle1[[#This Row],[bank_name]],list_all_banks!$B$1:$C$691,2,FALSE)</f>
        <v>GB00966425</v>
      </c>
      <c r="D3283" s="6" t="s">
        <v>848</v>
      </c>
      <c r="E3283" s="42" t="str">
        <f t="shared" si="52"/>
        <v>31.12.2013</v>
      </c>
      <c r="F3283">
        <v>2013</v>
      </c>
      <c r="G3283" t="s">
        <v>1382</v>
      </c>
      <c r="H3283" t="s">
        <v>20</v>
      </c>
      <c r="I3283">
        <v>2</v>
      </c>
      <c r="J3283">
        <v>3</v>
      </c>
      <c r="K3283" t="s">
        <v>1366</v>
      </c>
      <c r="L3283">
        <v>0</v>
      </c>
      <c r="M3283" t="s">
        <v>1800</v>
      </c>
      <c r="N3283" t="s">
        <v>19</v>
      </c>
      <c r="P3283">
        <v>1</v>
      </c>
      <c r="Q3283">
        <v>0</v>
      </c>
      <c r="R3283">
        <v>0</v>
      </c>
      <c r="S3283">
        <v>2</v>
      </c>
      <c r="U3283">
        <v>0</v>
      </c>
      <c r="V3283">
        <v>0</v>
      </c>
      <c r="W3283" t="s">
        <v>1809</v>
      </c>
      <c r="Y3283" t="s">
        <v>1225</v>
      </c>
      <c r="Z3283">
        <v>1</v>
      </c>
      <c r="AA3283" t="s">
        <v>20</v>
      </c>
      <c r="AB3283">
        <v>1</v>
      </c>
      <c r="AC3283" t="s">
        <v>20</v>
      </c>
      <c r="AD3283" t="s">
        <v>20</v>
      </c>
      <c r="AE3283" t="s">
        <v>20</v>
      </c>
      <c r="AF3283" t="s">
        <v>20</v>
      </c>
      <c r="AG3283" t="s">
        <v>20</v>
      </c>
      <c r="AH3283">
        <v>0</v>
      </c>
      <c r="AI3283">
        <v>0</v>
      </c>
      <c r="AK3283">
        <v>1</v>
      </c>
      <c r="AL3283">
        <v>0</v>
      </c>
      <c r="AM3283">
        <v>1</v>
      </c>
      <c r="AN3283">
        <v>2</v>
      </c>
      <c r="AO3283">
        <v>0</v>
      </c>
      <c r="AQ3283">
        <v>1</v>
      </c>
      <c r="AR3283">
        <v>1</v>
      </c>
      <c r="AS3283">
        <v>2</v>
      </c>
      <c r="AT3283">
        <v>1</v>
      </c>
      <c r="AU3283">
        <v>0</v>
      </c>
      <c r="AV3283">
        <v>0</v>
      </c>
      <c r="AW3283" t="s">
        <v>20</v>
      </c>
      <c r="AX3283" t="s">
        <v>1382</v>
      </c>
      <c r="BA3283" s="14" t="s">
        <v>2787</v>
      </c>
      <c r="BB3283" s="6" t="s">
        <v>1526</v>
      </c>
      <c r="BG3283" s="9"/>
      <c r="BI3283" t="s">
        <v>3146</v>
      </c>
    </row>
    <row r="3284" spans="1:67" x14ac:dyDescent="0.25">
      <c r="A3284" s="23" t="s">
        <v>820</v>
      </c>
      <c r="B3284" t="s">
        <v>847</v>
      </c>
      <c r="C3284" t="str">
        <f>VLOOKUP(Tabelle1[[#This Row],[bank_name]],list_all_banks!$B$1:$C$691,2,FALSE)</f>
        <v>GB00966425</v>
      </c>
      <c r="D3284" s="6" t="s">
        <v>848</v>
      </c>
      <c r="E3284" s="42" t="str">
        <f t="shared" si="52"/>
        <v>31.12.2013</v>
      </c>
      <c r="F3284">
        <v>2013</v>
      </c>
      <c r="G3284" t="s">
        <v>1382</v>
      </c>
      <c r="H3284" t="s">
        <v>20</v>
      </c>
      <c r="I3284">
        <v>2</v>
      </c>
      <c r="J3284">
        <v>3</v>
      </c>
      <c r="K3284" t="s">
        <v>1366</v>
      </c>
      <c r="L3284">
        <v>0</v>
      </c>
      <c r="M3284" t="s">
        <v>1800</v>
      </c>
      <c r="N3284" t="s">
        <v>19</v>
      </c>
      <c r="P3284">
        <v>1</v>
      </c>
      <c r="Q3284">
        <v>0</v>
      </c>
      <c r="R3284">
        <v>0</v>
      </c>
      <c r="S3284">
        <v>2</v>
      </c>
      <c r="U3284">
        <v>0</v>
      </c>
      <c r="V3284">
        <v>0</v>
      </c>
      <c r="W3284" t="s">
        <v>1809</v>
      </c>
      <c r="Y3284" t="s">
        <v>1327</v>
      </c>
      <c r="Z3284" t="s">
        <v>20</v>
      </c>
      <c r="AA3284">
        <v>5</v>
      </c>
      <c r="AB3284" t="s">
        <v>20</v>
      </c>
      <c r="AC3284" t="s">
        <v>20</v>
      </c>
      <c r="AD3284" t="s">
        <v>20</v>
      </c>
      <c r="AE3284" t="s">
        <v>20</v>
      </c>
      <c r="AF3284" t="s">
        <v>20</v>
      </c>
      <c r="AG3284" t="s">
        <v>20</v>
      </c>
      <c r="AH3284">
        <v>0</v>
      </c>
      <c r="AI3284">
        <v>0</v>
      </c>
      <c r="AK3284">
        <v>1</v>
      </c>
      <c r="AL3284">
        <v>0</v>
      </c>
      <c r="AM3284">
        <v>1</v>
      </c>
      <c r="AN3284">
        <v>2</v>
      </c>
      <c r="AO3284">
        <v>0</v>
      </c>
      <c r="AQ3284">
        <v>1</v>
      </c>
      <c r="AR3284">
        <v>1</v>
      </c>
      <c r="AS3284">
        <v>2</v>
      </c>
      <c r="AT3284">
        <v>1</v>
      </c>
      <c r="AU3284">
        <v>0</v>
      </c>
      <c r="AV3284">
        <v>0</v>
      </c>
      <c r="AW3284" t="s">
        <v>20</v>
      </c>
      <c r="AX3284" t="s">
        <v>1382</v>
      </c>
      <c r="BA3284" s="14" t="s">
        <v>2787</v>
      </c>
      <c r="BB3284" s="6" t="s">
        <v>1526</v>
      </c>
      <c r="BG3284" s="9"/>
      <c r="BI3284" t="s">
        <v>3146</v>
      </c>
    </row>
    <row r="3285" spans="1:67" x14ac:dyDescent="0.25">
      <c r="A3285" s="23" t="s">
        <v>820</v>
      </c>
      <c r="B3285" t="s">
        <v>847</v>
      </c>
      <c r="C3285" t="str">
        <f>VLOOKUP(Tabelle1[[#This Row],[bank_name]],list_all_banks!$B$1:$C$691,2,FALSE)</f>
        <v>GB00966425</v>
      </c>
      <c r="D3285" s="6" t="s">
        <v>848</v>
      </c>
      <c r="E3285" s="42" t="str">
        <f t="shared" si="52"/>
        <v>31.12.2013</v>
      </c>
      <c r="F3285">
        <v>2013</v>
      </c>
      <c r="G3285" t="s">
        <v>1382</v>
      </c>
      <c r="H3285" t="s">
        <v>20</v>
      </c>
      <c r="I3285">
        <v>2</v>
      </c>
      <c r="J3285">
        <v>3</v>
      </c>
      <c r="K3285" t="s">
        <v>1366</v>
      </c>
      <c r="L3285">
        <v>0</v>
      </c>
      <c r="M3285" t="s">
        <v>1800</v>
      </c>
      <c r="N3285" t="s">
        <v>19</v>
      </c>
      <c r="P3285">
        <v>1</v>
      </c>
      <c r="Q3285">
        <v>0</v>
      </c>
      <c r="R3285">
        <v>0</v>
      </c>
      <c r="S3285">
        <v>2</v>
      </c>
      <c r="U3285">
        <v>0</v>
      </c>
      <c r="V3285">
        <v>0</v>
      </c>
      <c r="W3285" t="s">
        <v>1809</v>
      </c>
      <c r="Y3285" t="s">
        <v>1651</v>
      </c>
      <c r="Z3285">
        <v>12</v>
      </c>
      <c r="AA3285">
        <v>73</v>
      </c>
      <c r="AB3285">
        <v>-18</v>
      </c>
      <c r="AC3285" t="s">
        <v>20</v>
      </c>
      <c r="AD3285" t="s">
        <v>20</v>
      </c>
      <c r="AE3285" t="s">
        <v>20</v>
      </c>
      <c r="AF3285" t="s">
        <v>20</v>
      </c>
      <c r="AG3285" t="s">
        <v>20</v>
      </c>
      <c r="AH3285">
        <v>0</v>
      </c>
      <c r="AI3285">
        <v>0</v>
      </c>
      <c r="AK3285">
        <v>1</v>
      </c>
      <c r="AL3285">
        <v>0</v>
      </c>
      <c r="AM3285">
        <v>1</v>
      </c>
      <c r="AN3285">
        <v>2</v>
      </c>
      <c r="AO3285">
        <v>0</v>
      </c>
      <c r="AQ3285">
        <v>1</v>
      </c>
      <c r="AR3285">
        <v>1</v>
      </c>
      <c r="AS3285">
        <v>2</v>
      </c>
      <c r="AT3285">
        <v>1</v>
      </c>
      <c r="AU3285">
        <v>0</v>
      </c>
      <c r="AV3285">
        <v>0</v>
      </c>
      <c r="AW3285" t="s">
        <v>20</v>
      </c>
      <c r="AX3285" t="s">
        <v>1382</v>
      </c>
      <c r="BA3285" s="14" t="s">
        <v>2787</v>
      </c>
      <c r="BB3285" s="6" t="s">
        <v>1526</v>
      </c>
      <c r="BG3285" s="9"/>
      <c r="BI3285" t="s">
        <v>3146</v>
      </c>
    </row>
    <row r="3286" spans="1:67" s="9" customFormat="1" x14ac:dyDescent="0.25">
      <c r="A3286" s="51" t="s">
        <v>820</v>
      </c>
      <c r="B3286" s="9" t="s">
        <v>847</v>
      </c>
      <c r="C3286" s="9" t="str">
        <f>VLOOKUP(Tabelle1[[#This Row],[bank_name]],list_all_banks!$B$1:$C$691,2,FALSE)</f>
        <v>GB00966425</v>
      </c>
      <c r="D3286" s="6" t="s">
        <v>848</v>
      </c>
      <c r="E3286" s="42" t="str">
        <f t="shared" si="52"/>
        <v>31.12.2013</v>
      </c>
      <c r="F3286" s="9">
        <v>2013</v>
      </c>
      <c r="G3286" s="9" t="s">
        <v>1382</v>
      </c>
      <c r="H3286" s="9" t="s">
        <v>20</v>
      </c>
      <c r="I3286" s="9">
        <v>2</v>
      </c>
      <c r="J3286" s="9">
        <v>3</v>
      </c>
      <c r="K3286" s="9" t="s">
        <v>1366</v>
      </c>
      <c r="L3286" s="9">
        <v>0</v>
      </c>
      <c r="M3286" s="9" t="s">
        <v>1800</v>
      </c>
      <c r="N3286" s="9" t="s">
        <v>19</v>
      </c>
      <c r="O3286" s="6"/>
      <c r="P3286" s="9">
        <v>1</v>
      </c>
      <c r="Q3286" s="9">
        <v>0</v>
      </c>
      <c r="R3286" s="9">
        <v>0</v>
      </c>
      <c r="S3286" s="9">
        <v>2</v>
      </c>
      <c r="T3286" s="6"/>
      <c r="U3286" s="9">
        <v>0</v>
      </c>
      <c r="V3286" s="9">
        <v>0</v>
      </c>
      <c r="W3286" s="9" t="s">
        <v>1809</v>
      </c>
      <c r="X3286" s="6"/>
      <c r="Y3286" s="9" t="s">
        <v>1694</v>
      </c>
      <c r="Z3286" s="9">
        <v>2</v>
      </c>
      <c r="AA3286" s="9">
        <v>30</v>
      </c>
      <c r="AB3286" s="9">
        <v>2</v>
      </c>
      <c r="AC3286" s="9" t="s">
        <v>20</v>
      </c>
      <c r="AD3286" s="9" t="s">
        <v>20</v>
      </c>
      <c r="AE3286" s="9" t="s">
        <v>20</v>
      </c>
      <c r="AF3286" s="9" t="s">
        <v>20</v>
      </c>
      <c r="AG3286" s="9" t="s">
        <v>20</v>
      </c>
      <c r="AH3286" s="9">
        <v>0</v>
      </c>
      <c r="AI3286">
        <v>0</v>
      </c>
      <c r="AJ3286" s="6"/>
      <c r="AK3286" s="9">
        <v>1</v>
      </c>
      <c r="AL3286" s="9">
        <v>0</v>
      </c>
      <c r="AM3286" s="9">
        <v>1</v>
      </c>
      <c r="AN3286" s="9">
        <v>2</v>
      </c>
      <c r="AO3286" s="9">
        <v>0</v>
      </c>
      <c r="AP3286" s="6"/>
      <c r="AQ3286" s="9">
        <v>1</v>
      </c>
      <c r="AR3286" s="9">
        <v>1</v>
      </c>
      <c r="AS3286" s="9">
        <v>2</v>
      </c>
      <c r="AT3286" s="9">
        <v>1</v>
      </c>
      <c r="AU3286" s="9">
        <v>0</v>
      </c>
      <c r="AV3286" s="9">
        <v>0</v>
      </c>
      <c r="AW3286" s="9" t="s">
        <v>20</v>
      </c>
      <c r="AX3286" s="9" t="s">
        <v>1382</v>
      </c>
      <c r="AY3286" s="6"/>
      <c r="AZ3286" s="42"/>
      <c r="BA3286" s="63" t="s">
        <v>2787</v>
      </c>
      <c r="BB3286" s="6" t="s">
        <v>1526</v>
      </c>
      <c r="BH3286" s="6"/>
      <c r="BI3286" t="s">
        <v>3146</v>
      </c>
    </row>
    <row r="3287" spans="1:67" x14ac:dyDescent="0.25">
      <c r="A3287" s="23" t="s">
        <v>820</v>
      </c>
      <c r="B3287" t="s">
        <v>847</v>
      </c>
      <c r="C3287" t="str">
        <f>VLOOKUP(Tabelle1[[#This Row],[bank_name]],list_all_banks!$B$1:$C$691,2,FALSE)</f>
        <v>GB00966425</v>
      </c>
      <c r="D3287" s="6" t="s">
        <v>848</v>
      </c>
      <c r="E3287" s="42" t="str">
        <f t="shared" si="52"/>
        <v>31.12.2013</v>
      </c>
      <c r="F3287">
        <v>2013</v>
      </c>
      <c r="G3287" t="s">
        <v>1382</v>
      </c>
      <c r="H3287" t="s">
        <v>20</v>
      </c>
      <c r="I3287">
        <v>2</v>
      </c>
      <c r="J3287">
        <v>3</v>
      </c>
      <c r="K3287" t="s">
        <v>1366</v>
      </c>
      <c r="L3287">
        <v>0</v>
      </c>
      <c r="M3287" t="s">
        <v>1800</v>
      </c>
      <c r="N3287" t="s">
        <v>19</v>
      </c>
      <c r="P3287">
        <v>1</v>
      </c>
      <c r="Q3287">
        <v>0</v>
      </c>
      <c r="R3287">
        <v>0</v>
      </c>
      <c r="S3287">
        <v>2</v>
      </c>
      <c r="U3287">
        <v>0</v>
      </c>
      <c r="V3287">
        <v>0</v>
      </c>
      <c r="W3287" t="s">
        <v>1809</v>
      </c>
      <c r="Y3287" t="s">
        <v>1677</v>
      </c>
      <c r="Z3287">
        <v>16</v>
      </c>
      <c r="AA3287">
        <v>80</v>
      </c>
      <c r="AB3287">
        <v>10</v>
      </c>
      <c r="AC3287">
        <v>5</v>
      </c>
      <c r="AD3287" t="s">
        <v>20</v>
      </c>
      <c r="AE3287" t="s">
        <v>20</v>
      </c>
      <c r="AF3287" t="s">
        <v>20</v>
      </c>
      <c r="AG3287" t="s">
        <v>20</v>
      </c>
      <c r="AH3287">
        <v>0</v>
      </c>
      <c r="AI3287">
        <v>0</v>
      </c>
      <c r="AK3287">
        <v>1</v>
      </c>
      <c r="AL3287">
        <v>0</v>
      </c>
      <c r="AM3287">
        <v>1</v>
      </c>
      <c r="AN3287">
        <v>2</v>
      </c>
      <c r="AO3287">
        <v>0</v>
      </c>
      <c r="AQ3287">
        <v>1</v>
      </c>
      <c r="AR3287">
        <v>1</v>
      </c>
      <c r="AS3287">
        <v>2</v>
      </c>
      <c r="AT3287">
        <v>1</v>
      </c>
      <c r="AU3287">
        <v>0</v>
      </c>
      <c r="AV3287">
        <v>0</v>
      </c>
      <c r="AW3287" t="s">
        <v>20</v>
      </c>
      <c r="AX3287" t="s">
        <v>1382</v>
      </c>
      <c r="BA3287" s="14" t="s">
        <v>2787</v>
      </c>
      <c r="BB3287" s="6" t="s">
        <v>1526</v>
      </c>
      <c r="BG3287" s="9"/>
      <c r="BI3287" t="s">
        <v>3146</v>
      </c>
    </row>
    <row r="3288" spans="1:67" x14ac:dyDescent="0.25">
      <c r="A3288" s="23" t="s">
        <v>820</v>
      </c>
      <c r="B3288" t="s">
        <v>847</v>
      </c>
      <c r="C3288" t="str">
        <f>VLOOKUP(Tabelle1[[#This Row],[bank_name]],list_all_banks!$B$1:$C$691,2,FALSE)</f>
        <v>GB00966425</v>
      </c>
      <c r="D3288" s="6" t="s">
        <v>848</v>
      </c>
      <c r="E3288" s="42" t="str">
        <f t="shared" si="52"/>
        <v>31.12.2013</v>
      </c>
      <c r="F3288">
        <v>2013</v>
      </c>
      <c r="G3288" t="s">
        <v>1382</v>
      </c>
      <c r="H3288" t="s">
        <v>20</v>
      </c>
      <c r="I3288">
        <v>2</v>
      </c>
      <c r="J3288">
        <v>3</v>
      </c>
      <c r="K3288" t="s">
        <v>1366</v>
      </c>
      <c r="L3288">
        <v>0</v>
      </c>
      <c r="M3288" t="s">
        <v>1800</v>
      </c>
      <c r="N3288" t="s">
        <v>19</v>
      </c>
      <c r="P3288">
        <v>1</v>
      </c>
      <c r="Q3288">
        <v>0</v>
      </c>
      <c r="R3288">
        <v>0</v>
      </c>
      <c r="S3288">
        <v>2</v>
      </c>
      <c r="U3288">
        <v>0</v>
      </c>
      <c r="V3288">
        <v>0</v>
      </c>
      <c r="W3288" t="s">
        <v>1809</v>
      </c>
      <c r="Y3288" t="s">
        <v>1678</v>
      </c>
      <c r="Z3288">
        <v>1</v>
      </c>
      <c r="AA3288">
        <v>13</v>
      </c>
      <c r="AB3288" t="s">
        <v>20</v>
      </c>
      <c r="AC3288" t="s">
        <v>20</v>
      </c>
      <c r="AD3288" t="s">
        <v>20</v>
      </c>
      <c r="AE3288" t="s">
        <v>20</v>
      </c>
      <c r="AF3288" t="s">
        <v>20</v>
      </c>
      <c r="AG3288" t="s">
        <v>20</v>
      </c>
      <c r="AH3288">
        <v>0</v>
      </c>
      <c r="AI3288">
        <v>0</v>
      </c>
      <c r="AK3288">
        <v>1</v>
      </c>
      <c r="AL3288">
        <v>0</v>
      </c>
      <c r="AM3288">
        <v>1</v>
      </c>
      <c r="AN3288">
        <v>2</v>
      </c>
      <c r="AO3288">
        <v>0</v>
      </c>
      <c r="AQ3288">
        <v>1</v>
      </c>
      <c r="AR3288">
        <v>1</v>
      </c>
      <c r="AS3288">
        <v>2</v>
      </c>
      <c r="AT3288">
        <v>1</v>
      </c>
      <c r="AU3288">
        <v>0</v>
      </c>
      <c r="AV3288">
        <v>0</v>
      </c>
      <c r="AW3288" t="s">
        <v>20</v>
      </c>
      <c r="AX3288" t="s">
        <v>1382</v>
      </c>
      <c r="BA3288" s="14" t="s">
        <v>2787</v>
      </c>
      <c r="BB3288" s="6" t="s">
        <v>1526</v>
      </c>
      <c r="BG3288" s="9"/>
      <c r="BI3288" t="s">
        <v>3146</v>
      </c>
    </row>
    <row r="3289" spans="1:67" s="44" customFormat="1" ht="15.75" thickBot="1" x14ac:dyDescent="0.3">
      <c r="A3289" s="43" t="s">
        <v>820</v>
      </c>
      <c r="B3289" s="44" t="s">
        <v>847</v>
      </c>
      <c r="C3289" s="44" t="str">
        <f>VLOOKUP(Tabelle1[[#This Row],[bank_name]],list_all_banks!$B$1:$C$691,2,FALSE)</f>
        <v>GB00966425</v>
      </c>
      <c r="D3289" s="45" t="s">
        <v>848</v>
      </c>
      <c r="E3289" s="46" t="str">
        <f t="shared" si="52"/>
        <v>31.12.2013</v>
      </c>
      <c r="F3289" s="44">
        <v>2013</v>
      </c>
      <c r="G3289" s="44" t="s">
        <v>1382</v>
      </c>
      <c r="H3289" s="44" t="s">
        <v>20</v>
      </c>
      <c r="I3289" s="44">
        <v>2</v>
      </c>
      <c r="J3289" s="44">
        <v>3</v>
      </c>
      <c r="K3289" s="44" t="s">
        <v>1366</v>
      </c>
      <c r="L3289" s="44">
        <v>0</v>
      </c>
      <c r="M3289" s="44" t="s">
        <v>1800</v>
      </c>
      <c r="N3289" s="44" t="s">
        <v>19</v>
      </c>
      <c r="O3289" s="45"/>
      <c r="P3289" s="44">
        <v>1</v>
      </c>
      <c r="Q3289" s="44">
        <v>0</v>
      </c>
      <c r="R3289" s="44">
        <v>0</v>
      </c>
      <c r="S3289" s="44">
        <v>2</v>
      </c>
      <c r="T3289" s="45"/>
      <c r="U3289" s="44">
        <v>0</v>
      </c>
      <c r="V3289" s="44">
        <v>0</v>
      </c>
      <c r="W3289" s="44" t="s">
        <v>1809</v>
      </c>
      <c r="X3289" s="45"/>
      <c r="Y3289" s="44" t="s">
        <v>1650</v>
      </c>
      <c r="Z3289" s="44">
        <v>835</v>
      </c>
      <c r="AA3289" s="44">
        <v>904</v>
      </c>
      <c r="AB3289" s="44">
        <v>284</v>
      </c>
      <c r="AC3289" s="44">
        <v>21</v>
      </c>
      <c r="AD3289" s="44" t="s">
        <v>20</v>
      </c>
      <c r="AE3289" s="44" t="s">
        <v>20</v>
      </c>
      <c r="AF3289" s="44" t="s">
        <v>20</v>
      </c>
      <c r="AG3289" s="44" t="s">
        <v>20</v>
      </c>
      <c r="AH3289" s="44">
        <v>0</v>
      </c>
      <c r="AI3289" s="44">
        <v>0</v>
      </c>
      <c r="AJ3289" s="45"/>
      <c r="AK3289" s="44">
        <v>1</v>
      </c>
      <c r="AL3289" s="44">
        <v>0</v>
      </c>
      <c r="AM3289" s="44">
        <v>1</v>
      </c>
      <c r="AN3289" s="44">
        <v>2</v>
      </c>
      <c r="AO3289" s="44">
        <v>0</v>
      </c>
      <c r="AP3289" s="45"/>
      <c r="AQ3289" s="44">
        <v>1</v>
      </c>
      <c r="AR3289" s="44">
        <v>1</v>
      </c>
      <c r="AS3289" s="44">
        <v>2</v>
      </c>
      <c r="AT3289" s="44">
        <v>1</v>
      </c>
      <c r="AU3289" s="44">
        <v>0</v>
      </c>
      <c r="AV3289" s="44">
        <v>0</v>
      </c>
      <c r="AW3289" s="44" t="s">
        <v>20</v>
      </c>
      <c r="AX3289" s="44" t="s">
        <v>1382</v>
      </c>
      <c r="AY3289" s="45"/>
      <c r="AZ3289" s="46"/>
      <c r="BA3289" s="47" t="s">
        <v>2787</v>
      </c>
      <c r="BB3289" s="45" t="s">
        <v>1526</v>
      </c>
      <c r="BH3289" s="45"/>
      <c r="BI3289" t="s">
        <v>3146</v>
      </c>
    </row>
    <row r="3290" spans="1:67" s="9" customFormat="1" x14ac:dyDescent="0.25">
      <c r="A3290" s="51" t="s">
        <v>820</v>
      </c>
      <c r="B3290" s="9" t="s">
        <v>847</v>
      </c>
      <c r="C3290" s="9" t="str">
        <f>VLOOKUP(Tabelle1[[#This Row],[bank_name]],list_all_banks!$B$1:$C$691,2,FALSE)</f>
        <v>GB00966425</v>
      </c>
      <c r="D3290" s="6" t="s">
        <v>848</v>
      </c>
      <c r="E3290" s="42" t="str">
        <f t="shared" si="52"/>
        <v>31.12.2015</v>
      </c>
      <c r="F3290" s="9">
        <v>2015</v>
      </c>
      <c r="G3290" t="s">
        <v>1382</v>
      </c>
      <c r="H3290" t="s">
        <v>20</v>
      </c>
      <c r="I3290">
        <v>2</v>
      </c>
      <c r="J3290">
        <v>3</v>
      </c>
      <c r="K3290" t="s">
        <v>1366</v>
      </c>
      <c r="L3290">
        <v>0</v>
      </c>
      <c r="M3290" t="s">
        <v>1800</v>
      </c>
      <c r="N3290" t="s">
        <v>19</v>
      </c>
      <c r="O3290" s="6"/>
      <c r="P3290">
        <v>1</v>
      </c>
      <c r="Q3290">
        <v>0</v>
      </c>
      <c r="R3290">
        <v>2</v>
      </c>
      <c r="S3290">
        <v>2</v>
      </c>
      <c r="T3290" s="6"/>
      <c r="U3290">
        <v>0</v>
      </c>
      <c r="V3290">
        <v>0</v>
      </c>
      <c r="W3290" t="s">
        <v>1809</v>
      </c>
      <c r="X3290" s="6"/>
      <c r="Y3290" t="s">
        <v>820</v>
      </c>
      <c r="Z3290">
        <v>3035</v>
      </c>
      <c r="AA3290">
        <v>1853</v>
      </c>
      <c r="AB3290">
        <v>-1827</v>
      </c>
      <c r="AC3290">
        <v>-15</v>
      </c>
      <c r="AD3290" t="s">
        <v>20</v>
      </c>
      <c r="AE3290" t="s">
        <v>20</v>
      </c>
      <c r="AF3290" t="s">
        <v>20</v>
      </c>
      <c r="AG3290" t="s">
        <v>20</v>
      </c>
      <c r="AH3290">
        <v>0</v>
      </c>
      <c r="AI3290">
        <v>0</v>
      </c>
      <c r="AJ3290" s="6"/>
      <c r="AK3290">
        <v>1</v>
      </c>
      <c r="AL3290">
        <v>0</v>
      </c>
      <c r="AM3290">
        <v>1</v>
      </c>
      <c r="AN3290">
        <v>2</v>
      </c>
      <c r="AO3290">
        <v>0</v>
      </c>
      <c r="AP3290" s="6"/>
      <c r="AQ3290">
        <v>1</v>
      </c>
      <c r="AR3290">
        <v>1</v>
      </c>
      <c r="AS3290">
        <v>1</v>
      </c>
      <c r="AT3290">
        <v>1</v>
      </c>
      <c r="AU3290">
        <v>0</v>
      </c>
      <c r="AV3290">
        <v>0</v>
      </c>
      <c r="AW3290" t="s">
        <v>1382</v>
      </c>
      <c r="AX3290" t="s">
        <v>1382</v>
      </c>
      <c r="AY3290" s="6"/>
      <c r="AZ3290" s="42"/>
      <c r="BA3290" s="14" t="s">
        <v>2788</v>
      </c>
      <c r="BB3290" s="6" t="s">
        <v>1527</v>
      </c>
      <c r="BH3290" s="6"/>
      <c r="BI3290" t="s">
        <v>3146</v>
      </c>
    </row>
    <row r="3291" spans="1:67" x14ac:dyDescent="0.25">
      <c r="A3291" s="23" t="s">
        <v>820</v>
      </c>
      <c r="B3291" t="s">
        <v>847</v>
      </c>
      <c r="C3291" t="str">
        <f>VLOOKUP(Tabelle1[[#This Row],[bank_name]],list_all_banks!$B$1:$C$691,2,FALSE)</f>
        <v>GB00966425</v>
      </c>
      <c r="D3291" s="6" t="s">
        <v>848</v>
      </c>
      <c r="E3291" s="42" t="str">
        <f t="shared" si="52"/>
        <v>31.12.2015</v>
      </c>
      <c r="F3291">
        <v>2015</v>
      </c>
      <c r="G3291" t="s">
        <v>1382</v>
      </c>
      <c r="H3291" t="s">
        <v>20</v>
      </c>
      <c r="I3291">
        <v>2</v>
      </c>
      <c r="J3291">
        <v>3</v>
      </c>
      <c r="K3291" t="s">
        <v>1366</v>
      </c>
      <c r="L3291">
        <v>0</v>
      </c>
      <c r="M3291" t="s">
        <v>1800</v>
      </c>
      <c r="N3291" t="s">
        <v>19</v>
      </c>
      <c r="P3291">
        <v>1</v>
      </c>
      <c r="Q3291">
        <v>0</v>
      </c>
      <c r="R3291">
        <v>2</v>
      </c>
      <c r="S3291">
        <v>2</v>
      </c>
      <c r="U3291">
        <v>0</v>
      </c>
      <c r="V3291">
        <v>0</v>
      </c>
      <c r="W3291" t="s">
        <v>1809</v>
      </c>
      <c r="Y3291" t="s">
        <v>1656</v>
      </c>
      <c r="Z3291">
        <v>-10</v>
      </c>
      <c r="AA3291" t="s">
        <v>20</v>
      </c>
      <c r="AB3291">
        <v>-10</v>
      </c>
      <c r="AC3291" t="s">
        <v>20</v>
      </c>
      <c r="AD3291" t="s">
        <v>20</v>
      </c>
      <c r="AE3291" t="s">
        <v>20</v>
      </c>
      <c r="AF3291" t="s">
        <v>20</v>
      </c>
      <c r="AG3291" t="s">
        <v>20</v>
      </c>
      <c r="AH3291">
        <v>0</v>
      </c>
      <c r="AI3291">
        <v>0</v>
      </c>
      <c r="AK3291">
        <v>1</v>
      </c>
      <c r="AL3291">
        <v>0</v>
      </c>
      <c r="AM3291">
        <v>1</v>
      </c>
      <c r="AN3291">
        <v>2</v>
      </c>
      <c r="AO3291">
        <v>0</v>
      </c>
      <c r="AQ3291">
        <v>1</v>
      </c>
      <c r="AR3291">
        <v>1</v>
      </c>
      <c r="AS3291">
        <v>1</v>
      </c>
      <c r="AT3291">
        <v>1</v>
      </c>
      <c r="AU3291">
        <v>0</v>
      </c>
      <c r="AV3291">
        <v>0</v>
      </c>
      <c r="AW3291" t="s">
        <v>1382</v>
      </c>
      <c r="AX3291" t="s">
        <v>1382</v>
      </c>
      <c r="BA3291" s="14" t="s">
        <v>2788</v>
      </c>
      <c r="BB3291" s="6" t="s">
        <v>1527</v>
      </c>
      <c r="BG3291" s="9"/>
      <c r="BI3291" t="s">
        <v>3146</v>
      </c>
    </row>
    <row r="3292" spans="1:67" x14ac:dyDescent="0.25">
      <c r="A3292" s="23" t="s">
        <v>820</v>
      </c>
      <c r="B3292" t="s">
        <v>847</v>
      </c>
      <c r="C3292" t="str">
        <f>VLOOKUP(Tabelle1[[#This Row],[bank_name]],list_all_banks!$B$1:$C$691,2,FALSE)</f>
        <v>GB00966425</v>
      </c>
      <c r="D3292" s="6" t="s">
        <v>848</v>
      </c>
      <c r="E3292" s="42" t="str">
        <f t="shared" si="52"/>
        <v>31.12.2015</v>
      </c>
      <c r="F3292">
        <v>2015</v>
      </c>
      <c r="G3292" t="s">
        <v>1382</v>
      </c>
      <c r="H3292" t="s">
        <v>20</v>
      </c>
      <c r="I3292">
        <v>2</v>
      </c>
      <c r="J3292">
        <v>3</v>
      </c>
      <c r="K3292" t="s">
        <v>1366</v>
      </c>
      <c r="L3292">
        <v>0</v>
      </c>
      <c r="M3292" t="s">
        <v>1800</v>
      </c>
      <c r="N3292" t="s">
        <v>19</v>
      </c>
      <c r="P3292">
        <v>1</v>
      </c>
      <c r="Q3292">
        <v>0</v>
      </c>
      <c r="R3292">
        <v>2</v>
      </c>
      <c r="S3292">
        <v>2</v>
      </c>
      <c r="U3292">
        <v>0</v>
      </c>
      <c r="V3292">
        <v>0</v>
      </c>
      <c r="W3292" t="s">
        <v>1809</v>
      </c>
      <c r="Y3292" t="s">
        <v>1660</v>
      </c>
      <c r="Z3292">
        <v>1040</v>
      </c>
      <c r="AA3292">
        <v>8039</v>
      </c>
      <c r="AB3292">
        <v>143</v>
      </c>
      <c r="AC3292">
        <v>80</v>
      </c>
      <c r="AD3292" t="s">
        <v>20</v>
      </c>
      <c r="AE3292" t="s">
        <v>20</v>
      </c>
      <c r="AF3292" t="s">
        <v>20</v>
      </c>
      <c r="AG3292" t="s">
        <v>20</v>
      </c>
      <c r="AH3292">
        <v>2</v>
      </c>
      <c r="AI3292">
        <v>0</v>
      </c>
      <c r="AK3292">
        <v>1</v>
      </c>
      <c r="AL3292">
        <v>0</v>
      </c>
      <c r="AM3292">
        <v>1</v>
      </c>
      <c r="AN3292">
        <v>2</v>
      </c>
      <c r="AO3292">
        <v>0</v>
      </c>
      <c r="AQ3292">
        <v>1</v>
      </c>
      <c r="AR3292">
        <v>1</v>
      </c>
      <c r="AS3292">
        <v>1</v>
      </c>
      <c r="AT3292">
        <v>1</v>
      </c>
      <c r="AU3292">
        <v>0</v>
      </c>
      <c r="AV3292">
        <v>0</v>
      </c>
      <c r="AW3292" t="s">
        <v>1382</v>
      </c>
      <c r="AX3292" t="s">
        <v>1382</v>
      </c>
      <c r="BA3292" s="14" t="s">
        <v>2788</v>
      </c>
      <c r="BB3292" s="6" t="s">
        <v>1527</v>
      </c>
      <c r="BG3292" s="9"/>
      <c r="BI3292" t="s">
        <v>3146</v>
      </c>
    </row>
    <row r="3293" spans="1:67" x14ac:dyDescent="0.25">
      <c r="A3293" s="23" t="s">
        <v>820</v>
      </c>
      <c r="B3293" t="s">
        <v>847</v>
      </c>
      <c r="C3293" t="str">
        <f>VLOOKUP(Tabelle1[[#This Row],[bank_name]],list_all_banks!$B$1:$C$691,2,FALSE)</f>
        <v>GB00966425</v>
      </c>
      <c r="D3293" s="6" t="s">
        <v>848</v>
      </c>
      <c r="E3293" s="42" t="str">
        <f t="shared" si="52"/>
        <v>31.12.2015</v>
      </c>
      <c r="F3293">
        <v>2015</v>
      </c>
      <c r="G3293" t="s">
        <v>1382</v>
      </c>
      <c r="H3293" t="s">
        <v>20</v>
      </c>
      <c r="I3293">
        <v>2</v>
      </c>
      <c r="J3293">
        <v>3</v>
      </c>
      <c r="K3293" t="s">
        <v>1366</v>
      </c>
      <c r="L3293">
        <v>0</v>
      </c>
      <c r="M3293" t="s">
        <v>1800</v>
      </c>
      <c r="N3293" t="s">
        <v>19</v>
      </c>
      <c r="P3293">
        <v>1</v>
      </c>
      <c r="Q3293">
        <v>0</v>
      </c>
      <c r="R3293">
        <v>2</v>
      </c>
      <c r="S3293">
        <v>2</v>
      </c>
      <c r="U3293">
        <v>0</v>
      </c>
      <c r="V3293">
        <v>0</v>
      </c>
      <c r="W3293" t="s">
        <v>1809</v>
      </c>
      <c r="Y3293" t="s">
        <v>1657</v>
      </c>
      <c r="Z3293">
        <v>3077</v>
      </c>
      <c r="AA3293">
        <v>6530</v>
      </c>
      <c r="AB3293">
        <v>1082</v>
      </c>
      <c r="AC3293">
        <v>155</v>
      </c>
      <c r="AD3293" t="s">
        <v>20</v>
      </c>
      <c r="AE3293" t="s">
        <v>20</v>
      </c>
      <c r="AF3293" t="s">
        <v>20</v>
      </c>
      <c r="AG3293" t="s">
        <v>20</v>
      </c>
      <c r="AH3293">
        <v>0</v>
      </c>
      <c r="AI3293">
        <v>0</v>
      </c>
      <c r="AK3293">
        <v>1</v>
      </c>
      <c r="AL3293">
        <v>0</v>
      </c>
      <c r="AM3293">
        <v>1</v>
      </c>
      <c r="AN3293">
        <v>2</v>
      </c>
      <c r="AO3293">
        <v>0</v>
      </c>
      <c r="AQ3293">
        <v>1</v>
      </c>
      <c r="AR3293">
        <v>1</v>
      </c>
      <c r="AS3293">
        <v>1</v>
      </c>
      <c r="AT3293">
        <v>1</v>
      </c>
      <c r="AU3293">
        <v>0</v>
      </c>
      <c r="AV3293">
        <v>0</v>
      </c>
      <c r="AW3293" t="s">
        <v>1382</v>
      </c>
      <c r="AX3293" t="s">
        <v>1382</v>
      </c>
      <c r="BA3293" s="14" t="s">
        <v>2788</v>
      </c>
      <c r="BB3293" s="6" t="s">
        <v>1527</v>
      </c>
      <c r="BG3293" s="9"/>
      <c r="BI3293" t="s">
        <v>3146</v>
      </c>
    </row>
    <row r="3294" spans="1:67" x14ac:dyDescent="0.25">
      <c r="A3294" s="51" t="s">
        <v>820</v>
      </c>
      <c r="B3294" s="9" t="s">
        <v>847</v>
      </c>
      <c r="C3294" s="9" t="str">
        <f>VLOOKUP(Tabelle1[[#This Row],[bank_name]],list_all_banks!$B$1:$C$691,2,FALSE)</f>
        <v>GB00966425</v>
      </c>
      <c r="D3294" s="6" t="s">
        <v>848</v>
      </c>
      <c r="E3294" s="42" t="str">
        <f t="shared" si="52"/>
        <v>31.12.2015</v>
      </c>
      <c r="F3294" s="9">
        <v>2015</v>
      </c>
      <c r="G3294" s="9" t="s">
        <v>1382</v>
      </c>
      <c r="H3294" s="9" t="s">
        <v>20</v>
      </c>
      <c r="I3294" s="9">
        <v>2</v>
      </c>
      <c r="J3294" s="9">
        <v>3</v>
      </c>
      <c r="K3294" s="9" t="s">
        <v>1366</v>
      </c>
      <c r="L3294" s="9">
        <v>0</v>
      </c>
      <c r="M3294" s="9" t="s">
        <v>1800</v>
      </c>
      <c r="N3294" s="9" t="s">
        <v>19</v>
      </c>
      <c r="P3294" s="9">
        <v>1</v>
      </c>
      <c r="Q3294" s="9">
        <v>0</v>
      </c>
      <c r="R3294" s="9">
        <v>2</v>
      </c>
      <c r="S3294" s="9">
        <v>2</v>
      </c>
      <c r="U3294" s="9">
        <v>0</v>
      </c>
      <c r="V3294" s="9">
        <v>0</v>
      </c>
      <c r="W3294" s="9" t="s">
        <v>1809</v>
      </c>
      <c r="Y3294" s="9" t="s">
        <v>1805</v>
      </c>
      <c r="Z3294" s="9">
        <v>8</v>
      </c>
      <c r="AA3294" s="9">
        <v>5</v>
      </c>
      <c r="AB3294" s="9">
        <v>9</v>
      </c>
      <c r="AC3294" s="9">
        <v>1</v>
      </c>
      <c r="AD3294" s="9" t="s">
        <v>20</v>
      </c>
      <c r="AE3294" s="9" t="s">
        <v>20</v>
      </c>
      <c r="AF3294" s="9" t="s">
        <v>20</v>
      </c>
      <c r="AG3294" s="9" t="s">
        <v>20</v>
      </c>
      <c r="AH3294" s="9">
        <v>0</v>
      </c>
      <c r="AI3294" s="9">
        <v>0</v>
      </c>
      <c r="AK3294" s="9">
        <v>1</v>
      </c>
      <c r="AL3294" s="9">
        <v>0</v>
      </c>
      <c r="AM3294" s="9">
        <v>1</v>
      </c>
      <c r="AN3294" s="9">
        <v>2</v>
      </c>
      <c r="AO3294" s="9">
        <v>0</v>
      </c>
      <c r="AQ3294" s="9">
        <v>1</v>
      </c>
      <c r="AR3294" s="9">
        <v>1</v>
      </c>
      <c r="AS3294" s="9">
        <v>1</v>
      </c>
      <c r="AT3294" s="9">
        <v>1</v>
      </c>
      <c r="AU3294" s="9">
        <v>0</v>
      </c>
      <c r="AV3294" s="9">
        <v>0</v>
      </c>
      <c r="AW3294" s="9" t="s">
        <v>1382</v>
      </c>
      <c r="AX3294" s="9" t="s">
        <v>1382</v>
      </c>
      <c r="BA3294" s="63" t="s">
        <v>2788</v>
      </c>
      <c r="BB3294" s="6" t="s">
        <v>1527</v>
      </c>
      <c r="BC3294" s="9"/>
      <c r="BD3294" s="9"/>
      <c r="BE3294" s="9"/>
      <c r="BF3294" s="9"/>
      <c r="BG3294" s="9"/>
      <c r="BI3294" t="s">
        <v>3146</v>
      </c>
    </row>
    <row r="3295" spans="1:67" s="5" customFormat="1" x14ac:dyDescent="0.25">
      <c r="A3295" s="23" t="s">
        <v>820</v>
      </c>
      <c r="B3295" t="s">
        <v>847</v>
      </c>
      <c r="C3295" t="str">
        <f>VLOOKUP(Tabelle1[[#This Row],[bank_name]],list_all_banks!$B$1:$C$691,2,FALSE)</f>
        <v>GB00966425</v>
      </c>
      <c r="D3295" s="6" t="s">
        <v>848</v>
      </c>
      <c r="E3295" s="42" t="str">
        <f t="shared" si="52"/>
        <v>31.12.2015</v>
      </c>
      <c r="F3295">
        <v>2015</v>
      </c>
      <c r="G3295" t="s">
        <v>1382</v>
      </c>
      <c r="H3295" t="s">
        <v>20</v>
      </c>
      <c r="I3295">
        <v>2</v>
      </c>
      <c r="J3295">
        <v>3</v>
      </c>
      <c r="K3295" t="s">
        <v>1366</v>
      </c>
      <c r="L3295">
        <v>0</v>
      </c>
      <c r="M3295" t="s">
        <v>1800</v>
      </c>
      <c r="N3295" t="s">
        <v>19</v>
      </c>
      <c r="O3295" s="6"/>
      <c r="P3295">
        <v>1</v>
      </c>
      <c r="Q3295">
        <v>0</v>
      </c>
      <c r="R3295">
        <v>2</v>
      </c>
      <c r="S3295">
        <v>2</v>
      </c>
      <c r="T3295" s="6"/>
      <c r="U3295">
        <v>0</v>
      </c>
      <c r="V3295">
        <v>0</v>
      </c>
      <c r="W3295" t="s">
        <v>1809</v>
      </c>
      <c r="X3295" s="6"/>
      <c r="Y3295" t="s">
        <v>1698</v>
      </c>
      <c r="Z3295">
        <v>414</v>
      </c>
      <c r="AA3295">
        <v>3522</v>
      </c>
      <c r="AB3295">
        <v>-298</v>
      </c>
      <c r="AC3295">
        <v>8</v>
      </c>
      <c r="AD3295" t="s">
        <v>20</v>
      </c>
      <c r="AE3295" t="s">
        <v>20</v>
      </c>
      <c r="AF3295" t="s">
        <v>20</v>
      </c>
      <c r="AG3295" t="s">
        <v>20</v>
      </c>
      <c r="AH3295">
        <v>0</v>
      </c>
      <c r="AI3295">
        <v>0</v>
      </c>
      <c r="AJ3295" s="6"/>
      <c r="AK3295">
        <v>1</v>
      </c>
      <c r="AL3295">
        <v>0</v>
      </c>
      <c r="AM3295">
        <v>1</v>
      </c>
      <c r="AN3295">
        <v>2</v>
      </c>
      <c r="AO3295">
        <v>0</v>
      </c>
      <c r="AP3295" s="6"/>
      <c r="AQ3295">
        <v>1</v>
      </c>
      <c r="AR3295">
        <v>1</v>
      </c>
      <c r="AS3295">
        <v>1</v>
      </c>
      <c r="AT3295">
        <v>1</v>
      </c>
      <c r="AU3295">
        <v>0</v>
      </c>
      <c r="AV3295">
        <v>0</v>
      </c>
      <c r="AW3295" t="s">
        <v>1382</v>
      </c>
      <c r="AX3295" t="s">
        <v>1382</v>
      </c>
      <c r="AY3295" s="6"/>
      <c r="AZ3295" s="42"/>
      <c r="BA3295" s="14" t="s">
        <v>2788</v>
      </c>
      <c r="BB3295" s="6" t="s">
        <v>1527</v>
      </c>
      <c r="BG3295" s="53"/>
      <c r="BH3295" s="10"/>
      <c r="BI3295" t="s">
        <v>3146</v>
      </c>
    </row>
    <row r="3296" spans="1:67" x14ac:dyDescent="0.25">
      <c r="A3296" s="51" t="s">
        <v>820</v>
      </c>
      <c r="B3296" s="9" t="s">
        <v>847</v>
      </c>
      <c r="C3296" s="9" t="str">
        <f>VLOOKUP(Tabelle1[[#This Row],[bank_name]],list_all_banks!$B$1:$C$691,2,FALSE)</f>
        <v>GB00966425</v>
      </c>
      <c r="D3296" s="6" t="s">
        <v>848</v>
      </c>
      <c r="E3296" s="42" t="str">
        <f t="shared" si="52"/>
        <v>31.12.2015</v>
      </c>
      <c r="F3296" s="9">
        <v>2015</v>
      </c>
      <c r="G3296" s="9" t="s">
        <v>1382</v>
      </c>
      <c r="H3296" s="9" t="s">
        <v>20</v>
      </c>
      <c r="I3296" s="9">
        <v>2</v>
      </c>
      <c r="J3296" s="9">
        <v>3</v>
      </c>
      <c r="K3296" s="9" t="s">
        <v>1366</v>
      </c>
      <c r="L3296" s="9">
        <v>0</v>
      </c>
      <c r="M3296" s="9" t="s">
        <v>1800</v>
      </c>
      <c r="N3296" s="9" t="s">
        <v>19</v>
      </c>
      <c r="P3296" s="9">
        <v>1</v>
      </c>
      <c r="Q3296" s="9">
        <v>0</v>
      </c>
      <c r="R3296" s="9">
        <v>2</v>
      </c>
      <c r="S3296" s="9">
        <v>2</v>
      </c>
      <c r="U3296" s="9">
        <v>0</v>
      </c>
      <c r="V3296" s="9">
        <v>0</v>
      </c>
      <c r="W3296" s="9" t="s">
        <v>1809</v>
      </c>
      <c r="Y3296" s="9" t="s">
        <v>1633</v>
      </c>
      <c r="Z3296" s="9">
        <v>3</v>
      </c>
      <c r="AA3296" s="9">
        <v>53</v>
      </c>
      <c r="AB3296" s="9">
        <v>-6</v>
      </c>
      <c r="AC3296" s="9" t="s">
        <v>20</v>
      </c>
      <c r="AD3296" s="9" t="s">
        <v>20</v>
      </c>
      <c r="AE3296" s="9" t="s">
        <v>20</v>
      </c>
      <c r="AF3296" s="9" t="s">
        <v>20</v>
      </c>
      <c r="AG3296" s="9" t="s">
        <v>20</v>
      </c>
      <c r="AH3296" s="9">
        <v>0</v>
      </c>
      <c r="AI3296" s="9">
        <v>0</v>
      </c>
      <c r="AK3296" s="9">
        <v>1</v>
      </c>
      <c r="AL3296" s="9">
        <v>0</v>
      </c>
      <c r="AM3296" s="9">
        <v>1</v>
      </c>
      <c r="AN3296" s="9">
        <v>2</v>
      </c>
      <c r="AO3296" s="9">
        <v>0</v>
      </c>
      <c r="AQ3296" s="9">
        <v>1</v>
      </c>
      <c r="AR3296" s="9">
        <v>1</v>
      </c>
      <c r="AS3296" s="9">
        <v>1</v>
      </c>
      <c r="AT3296" s="9">
        <v>1</v>
      </c>
      <c r="AU3296" s="9">
        <v>0</v>
      </c>
      <c r="AV3296" s="9">
        <v>0</v>
      </c>
      <c r="AW3296" s="9" t="s">
        <v>1382</v>
      </c>
      <c r="AX3296" s="9" t="s">
        <v>1382</v>
      </c>
      <c r="BA3296" s="63" t="s">
        <v>2788</v>
      </c>
      <c r="BB3296" s="6" t="s">
        <v>1527</v>
      </c>
      <c r="BC3296" s="9"/>
      <c r="BD3296" s="9"/>
      <c r="BE3296" s="9"/>
      <c r="BF3296" s="9"/>
      <c r="BG3296" s="9"/>
      <c r="BI3296" t="s">
        <v>3146</v>
      </c>
      <c r="BJ3296" s="9"/>
      <c r="BK3296" s="9"/>
      <c r="BL3296" s="9"/>
      <c r="BM3296" s="9"/>
      <c r="BN3296" s="9"/>
      <c r="BO3296" s="9"/>
    </row>
    <row r="3297" spans="1:67" x14ac:dyDescent="0.25">
      <c r="A3297" s="51" t="s">
        <v>820</v>
      </c>
      <c r="B3297" s="9" t="s">
        <v>847</v>
      </c>
      <c r="C3297" s="9" t="str">
        <f>VLOOKUP(Tabelle1[[#This Row],[bank_name]],list_all_banks!$B$1:$C$691,2,FALSE)</f>
        <v>GB00966425</v>
      </c>
      <c r="D3297" s="6" t="s">
        <v>848</v>
      </c>
      <c r="E3297" s="42" t="str">
        <f t="shared" si="52"/>
        <v>31.12.2015</v>
      </c>
      <c r="F3297" s="9">
        <v>2015</v>
      </c>
      <c r="G3297" s="9" t="s">
        <v>1382</v>
      </c>
      <c r="H3297" s="9" t="s">
        <v>20</v>
      </c>
      <c r="I3297" s="9">
        <v>2</v>
      </c>
      <c r="J3297" s="9">
        <v>3</v>
      </c>
      <c r="K3297" s="9" t="s">
        <v>1366</v>
      </c>
      <c r="L3297" s="9">
        <v>0</v>
      </c>
      <c r="M3297" s="9" t="s">
        <v>1800</v>
      </c>
      <c r="N3297" s="9" t="s">
        <v>19</v>
      </c>
      <c r="P3297" s="9">
        <v>1</v>
      </c>
      <c r="Q3297" s="9">
        <v>0</v>
      </c>
      <c r="R3297" s="9">
        <v>2</v>
      </c>
      <c r="S3297" s="9">
        <v>2</v>
      </c>
      <c r="U3297" s="9">
        <v>0</v>
      </c>
      <c r="V3297" s="9">
        <v>0</v>
      </c>
      <c r="W3297" s="9" t="s">
        <v>1809</v>
      </c>
      <c r="Y3297" s="9" t="s">
        <v>1804</v>
      </c>
      <c r="Z3297" s="9">
        <v>27</v>
      </c>
      <c r="AA3297" s="9">
        <v>287</v>
      </c>
      <c r="AB3297" s="9">
        <v>6</v>
      </c>
      <c r="AC3297" s="9">
        <v>2</v>
      </c>
      <c r="AD3297" s="9" t="s">
        <v>20</v>
      </c>
      <c r="AE3297" s="9" t="s">
        <v>20</v>
      </c>
      <c r="AF3297" s="9" t="s">
        <v>20</v>
      </c>
      <c r="AG3297" s="9" t="s">
        <v>20</v>
      </c>
      <c r="AH3297" s="9">
        <v>0</v>
      </c>
      <c r="AI3297" s="9">
        <v>0</v>
      </c>
      <c r="AK3297" s="9">
        <v>1</v>
      </c>
      <c r="AL3297" s="9">
        <v>0</v>
      </c>
      <c r="AM3297" s="9">
        <v>1</v>
      </c>
      <c r="AN3297" s="9">
        <v>2</v>
      </c>
      <c r="AO3297" s="9">
        <v>0</v>
      </c>
      <c r="AQ3297" s="9">
        <v>1</v>
      </c>
      <c r="AR3297" s="9">
        <v>1</v>
      </c>
      <c r="AS3297" s="9">
        <v>1</v>
      </c>
      <c r="AT3297" s="9">
        <v>1</v>
      </c>
      <c r="AU3297" s="9">
        <v>0</v>
      </c>
      <c r="AV3297" s="9">
        <v>0</v>
      </c>
      <c r="AW3297" s="9" t="s">
        <v>1382</v>
      </c>
      <c r="AX3297" s="9" t="s">
        <v>1382</v>
      </c>
      <c r="BA3297" s="63" t="s">
        <v>2788</v>
      </c>
      <c r="BB3297" s="6" t="s">
        <v>1527</v>
      </c>
      <c r="BC3297" s="9"/>
      <c r="BD3297" s="9"/>
      <c r="BE3297" s="9"/>
      <c r="BF3297" s="9"/>
      <c r="BG3297" s="9"/>
      <c r="BI3297" t="s">
        <v>3146</v>
      </c>
    </row>
    <row r="3298" spans="1:67" x14ac:dyDescent="0.25">
      <c r="A3298" s="51" t="s">
        <v>820</v>
      </c>
      <c r="B3298" s="9" t="s">
        <v>847</v>
      </c>
      <c r="C3298" s="9" t="str">
        <f>VLOOKUP(Tabelle1[[#This Row],[bank_name]],list_all_banks!$B$1:$C$691,2,FALSE)</f>
        <v>GB00966425</v>
      </c>
      <c r="D3298" s="6" t="s">
        <v>848</v>
      </c>
      <c r="E3298" s="42" t="str">
        <f t="shared" si="52"/>
        <v>31.12.2015</v>
      </c>
      <c r="F3298" s="9">
        <v>2015</v>
      </c>
      <c r="G3298" t="s">
        <v>1382</v>
      </c>
      <c r="H3298" t="s">
        <v>20</v>
      </c>
      <c r="I3298">
        <v>2</v>
      </c>
      <c r="J3298">
        <v>3</v>
      </c>
      <c r="K3298" t="s">
        <v>1366</v>
      </c>
      <c r="L3298">
        <v>0</v>
      </c>
      <c r="M3298" t="s">
        <v>1800</v>
      </c>
      <c r="N3298" t="s">
        <v>19</v>
      </c>
      <c r="P3298">
        <v>1</v>
      </c>
      <c r="Q3298">
        <v>0</v>
      </c>
      <c r="R3298">
        <v>2</v>
      </c>
      <c r="S3298">
        <v>2</v>
      </c>
      <c r="U3298">
        <v>0</v>
      </c>
      <c r="V3298">
        <v>0</v>
      </c>
      <c r="W3298" t="s">
        <v>1809</v>
      </c>
      <c r="Y3298" t="s">
        <v>1702</v>
      </c>
      <c r="Z3298">
        <v>288</v>
      </c>
      <c r="AA3298">
        <v>2827</v>
      </c>
      <c r="AB3298">
        <v>-31</v>
      </c>
      <c r="AC3298">
        <v>35</v>
      </c>
      <c r="AD3298" t="s">
        <v>20</v>
      </c>
      <c r="AE3298" t="s">
        <v>20</v>
      </c>
      <c r="AF3298" t="s">
        <v>20</v>
      </c>
      <c r="AG3298" t="s">
        <v>20</v>
      </c>
      <c r="AH3298">
        <v>0</v>
      </c>
      <c r="AI3298">
        <v>0</v>
      </c>
      <c r="AK3298">
        <v>1</v>
      </c>
      <c r="AL3298">
        <v>0</v>
      </c>
      <c r="AM3298">
        <v>1</v>
      </c>
      <c r="AN3298">
        <v>2</v>
      </c>
      <c r="AO3298">
        <v>0</v>
      </c>
      <c r="AQ3298">
        <v>1</v>
      </c>
      <c r="AR3298">
        <v>1</v>
      </c>
      <c r="AS3298">
        <v>1</v>
      </c>
      <c r="AT3298">
        <v>1</v>
      </c>
      <c r="AU3298">
        <v>0</v>
      </c>
      <c r="AV3298">
        <v>0</v>
      </c>
      <c r="AW3298" t="s">
        <v>1382</v>
      </c>
      <c r="AX3298" t="s">
        <v>1382</v>
      </c>
      <c r="BA3298" s="14" t="s">
        <v>2788</v>
      </c>
      <c r="BB3298" s="6" t="s">
        <v>1527</v>
      </c>
      <c r="BG3298" s="9"/>
      <c r="BI3298" t="s">
        <v>3146</v>
      </c>
    </row>
    <row r="3299" spans="1:67" x14ac:dyDescent="0.25">
      <c r="A3299" s="51" t="s">
        <v>820</v>
      </c>
      <c r="B3299" s="9" t="s">
        <v>847</v>
      </c>
      <c r="C3299" s="9" t="str">
        <f>VLOOKUP(Tabelle1[[#This Row],[bank_name]],list_all_banks!$B$1:$C$691,2,FALSE)</f>
        <v>GB00966425</v>
      </c>
      <c r="D3299" s="6" t="s">
        <v>848</v>
      </c>
      <c r="E3299" s="42" t="str">
        <f t="shared" si="52"/>
        <v>31.12.2015</v>
      </c>
      <c r="F3299" s="9">
        <v>2015</v>
      </c>
      <c r="G3299" t="s">
        <v>1382</v>
      </c>
      <c r="H3299" t="s">
        <v>20</v>
      </c>
      <c r="I3299">
        <v>2</v>
      </c>
      <c r="J3299">
        <v>3</v>
      </c>
      <c r="K3299" t="s">
        <v>1366</v>
      </c>
      <c r="L3299">
        <v>0</v>
      </c>
      <c r="M3299" t="s">
        <v>1800</v>
      </c>
      <c r="N3299" t="s">
        <v>19</v>
      </c>
      <c r="P3299">
        <v>1</v>
      </c>
      <c r="Q3299">
        <v>0</v>
      </c>
      <c r="R3299">
        <v>2</v>
      </c>
      <c r="S3299">
        <v>2</v>
      </c>
      <c r="U3299">
        <v>0</v>
      </c>
      <c r="V3299">
        <v>0</v>
      </c>
      <c r="W3299" t="s">
        <v>1809</v>
      </c>
      <c r="Y3299" t="s">
        <v>1703</v>
      </c>
      <c r="Z3299">
        <v>505</v>
      </c>
      <c r="AA3299">
        <v>7130</v>
      </c>
      <c r="AB3299">
        <v>86</v>
      </c>
      <c r="AC3299">
        <v>29</v>
      </c>
      <c r="AD3299" t="s">
        <v>20</v>
      </c>
      <c r="AE3299" t="s">
        <v>20</v>
      </c>
      <c r="AF3299" t="s">
        <v>20</v>
      </c>
      <c r="AG3299" t="s">
        <v>20</v>
      </c>
      <c r="AH3299">
        <v>0</v>
      </c>
      <c r="AI3299">
        <v>0</v>
      </c>
      <c r="AK3299">
        <v>1</v>
      </c>
      <c r="AL3299">
        <v>0</v>
      </c>
      <c r="AM3299">
        <v>1</v>
      </c>
      <c r="AN3299">
        <v>2</v>
      </c>
      <c r="AO3299">
        <v>0</v>
      </c>
      <c r="AQ3299">
        <v>1</v>
      </c>
      <c r="AR3299">
        <v>1</v>
      </c>
      <c r="AS3299">
        <v>1</v>
      </c>
      <c r="AT3299">
        <v>1</v>
      </c>
      <c r="AU3299">
        <v>0</v>
      </c>
      <c r="AV3299">
        <v>0</v>
      </c>
      <c r="AW3299" t="s">
        <v>1382</v>
      </c>
      <c r="AX3299" t="s">
        <v>1382</v>
      </c>
      <c r="BA3299" s="14" t="s">
        <v>2788</v>
      </c>
      <c r="BB3299" s="6" t="s">
        <v>1527</v>
      </c>
      <c r="BG3299" s="9"/>
      <c r="BI3299" t="s">
        <v>3146</v>
      </c>
    </row>
    <row r="3300" spans="1:67" x14ac:dyDescent="0.25">
      <c r="A3300" s="51" t="s">
        <v>820</v>
      </c>
      <c r="B3300" s="9" t="s">
        <v>847</v>
      </c>
      <c r="C3300" s="9" t="str">
        <f>VLOOKUP(Tabelle1[[#This Row],[bank_name]],list_all_banks!$B$1:$C$691,2,FALSE)</f>
        <v>GB00966425</v>
      </c>
      <c r="D3300" s="6" t="s">
        <v>848</v>
      </c>
      <c r="E3300" s="42" t="str">
        <f t="shared" si="52"/>
        <v>31.12.2015</v>
      </c>
      <c r="F3300" s="9">
        <v>2015</v>
      </c>
      <c r="G3300" s="9" t="s">
        <v>1382</v>
      </c>
      <c r="H3300" s="9" t="s">
        <v>20</v>
      </c>
      <c r="I3300" s="9">
        <v>2</v>
      </c>
      <c r="J3300" s="9">
        <v>3</v>
      </c>
      <c r="K3300" s="9" t="s">
        <v>1366</v>
      </c>
      <c r="L3300" s="9">
        <v>0</v>
      </c>
      <c r="M3300" s="9" t="s">
        <v>1800</v>
      </c>
      <c r="N3300" s="9" t="s">
        <v>19</v>
      </c>
      <c r="P3300" s="9">
        <v>1</v>
      </c>
      <c r="Q3300" s="9">
        <v>0</v>
      </c>
      <c r="R3300" s="9">
        <v>2</v>
      </c>
      <c r="S3300" s="9">
        <v>2</v>
      </c>
      <c r="U3300" s="9">
        <v>0</v>
      </c>
      <c r="V3300" s="9">
        <v>0</v>
      </c>
      <c r="W3300" s="9" t="s">
        <v>1809</v>
      </c>
      <c r="Y3300" s="9" t="s">
        <v>1701</v>
      </c>
      <c r="Z3300" s="9">
        <v>97</v>
      </c>
      <c r="AA3300" s="9">
        <v>641</v>
      </c>
      <c r="AB3300" s="9">
        <v>-16</v>
      </c>
      <c r="AC3300" s="9">
        <v>4</v>
      </c>
      <c r="AD3300" s="9" t="s">
        <v>20</v>
      </c>
      <c r="AE3300" s="9" t="s">
        <v>20</v>
      </c>
      <c r="AF3300" s="9" t="s">
        <v>20</v>
      </c>
      <c r="AG3300" s="9" t="s">
        <v>20</v>
      </c>
      <c r="AH3300" s="9">
        <v>0</v>
      </c>
      <c r="AI3300" s="9">
        <v>0</v>
      </c>
      <c r="AK3300" s="9">
        <v>1</v>
      </c>
      <c r="AL3300" s="9">
        <v>0</v>
      </c>
      <c r="AM3300" s="9">
        <v>1</v>
      </c>
      <c r="AN3300" s="9">
        <v>2</v>
      </c>
      <c r="AO3300" s="9">
        <v>0</v>
      </c>
      <c r="AQ3300" s="9">
        <v>1</v>
      </c>
      <c r="AR3300" s="9">
        <v>1</v>
      </c>
      <c r="AS3300" s="9">
        <v>1</v>
      </c>
      <c r="AT3300" s="9">
        <v>1</v>
      </c>
      <c r="AU3300" s="9">
        <v>0</v>
      </c>
      <c r="AV3300" s="9">
        <v>0</v>
      </c>
      <c r="AW3300" s="9" t="s">
        <v>1382</v>
      </c>
      <c r="AX3300" s="9" t="s">
        <v>1382</v>
      </c>
      <c r="BA3300" s="63" t="s">
        <v>2788</v>
      </c>
      <c r="BB3300" s="6" t="s">
        <v>1527</v>
      </c>
      <c r="BG3300" s="9"/>
      <c r="BI3300" t="s">
        <v>3146</v>
      </c>
    </row>
    <row r="3301" spans="1:67" x14ac:dyDescent="0.25">
      <c r="A3301" s="23" t="s">
        <v>820</v>
      </c>
      <c r="B3301" t="s">
        <v>847</v>
      </c>
      <c r="C3301" t="str">
        <f>VLOOKUP(Tabelle1[[#This Row],[bank_name]],list_all_banks!$B$1:$C$691,2,FALSE)</f>
        <v>GB00966425</v>
      </c>
      <c r="D3301" s="6" t="s">
        <v>848</v>
      </c>
      <c r="E3301" s="42" t="str">
        <f t="shared" si="52"/>
        <v>31.12.2015</v>
      </c>
      <c r="F3301">
        <v>2015</v>
      </c>
      <c r="G3301" t="s">
        <v>1382</v>
      </c>
      <c r="H3301" t="s">
        <v>20</v>
      </c>
      <c r="I3301">
        <v>2</v>
      </c>
      <c r="J3301">
        <v>3</v>
      </c>
      <c r="K3301" t="s">
        <v>1366</v>
      </c>
      <c r="L3301">
        <v>0</v>
      </c>
      <c r="M3301" t="s">
        <v>1800</v>
      </c>
      <c r="N3301" t="s">
        <v>19</v>
      </c>
      <c r="P3301">
        <v>1</v>
      </c>
      <c r="Q3301">
        <v>0</v>
      </c>
      <c r="R3301">
        <v>2</v>
      </c>
      <c r="S3301">
        <v>2</v>
      </c>
      <c r="U3301">
        <v>0</v>
      </c>
      <c r="V3301">
        <v>0</v>
      </c>
      <c r="W3301" t="s">
        <v>1809</v>
      </c>
      <c r="Y3301" t="s">
        <v>1659</v>
      </c>
      <c r="Z3301">
        <v>2146</v>
      </c>
      <c r="AA3301">
        <v>7661</v>
      </c>
      <c r="AB3301">
        <v>63</v>
      </c>
      <c r="AC3301">
        <v>60</v>
      </c>
      <c r="AD3301" t="s">
        <v>20</v>
      </c>
      <c r="AE3301" t="s">
        <v>20</v>
      </c>
      <c r="AF3301" t="s">
        <v>20</v>
      </c>
      <c r="AG3301" t="s">
        <v>20</v>
      </c>
      <c r="AH3301">
        <v>0</v>
      </c>
      <c r="AI3301">
        <v>0</v>
      </c>
      <c r="AK3301">
        <v>1</v>
      </c>
      <c r="AL3301">
        <v>0</v>
      </c>
      <c r="AM3301">
        <v>1</v>
      </c>
      <c r="AN3301">
        <v>2</v>
      </c>
      <c r="AO3301">
        <v>0</v>
      </c>
      <c r="AQ3301">
        <v>1</v>
      </c>
      <c r="AR3301">
        <v>1</v>
      </c>
      <c r="AS3301">
        <v>1</v>
      </c>
      <c r="AT3301">
        <v>1</v>
      </c>
      <c r="AU3301">
        <v>0</v>
      </c>
      <c r="AV3301">
        <v>0</v>
      </c>
      <c r="AW3301" t="s">
        <v>1382</v>
      </c>
      <c r="AX3301" t="s">
        <v>1382</v>
      </c>
      <c r="BA3301" s="14" t="s">
        <v>2788</v>
      </c>
      <c r="BB3301" s="6" t="s">
        <v>1527</v>
      </c>
      <c r="BG3301" s="9"/>
      <c r="BI3301" t="s">
        <v>3146</v>
      </c>
    </row>
    <row r="3302" spans="1:67" x14ac:dyDescent="0.25">
      <c r="A3302" s="51" t="s">
        <v>820</v>
      </c>
      <c r="B3302" s="9" t="s">
        <v>847</v>
      </c>
      <c r="C3302" s="9" t="str">
        <f>VLOOKUP(Tabelle1[[#This Row],[bank_name]],list_all_banks!$B$1:$C$691,2,FALSE)</f>
        <v>GB00966425</v>
      </c>
      <c r="D3302" s="6" t="s">
        <v>848</v>
      </c>
      <c r="E3302" s="42" t="str">
        <f t="shared" si="52"/>
        <v>31.12.2015</v>
      </c>
      <c r="F3302" s="9">
        <v>2015</v>
      </c>
      <c r="G3302" s="9" t="s">
        <v>1382</v>
      </c>
      <c r="H3302" s="9" t="s">
        <v>20</v>
      </c>
      <c r="I3302" s="9">
        <v>2</v>
      </c>
      <c r="J3302" s="9">
        <v>3</v>
      </c>
      <c r="K3302" s="9" t="s">
        <v>1366</v>
      </c>
      <c r="L3302" s="9">
        <v>0</v>
      </c>
      <c r="M3302" s="9" t="s">
        <v>1800</v>
      </c>
      <c r="N3302" s="9" t="s">
        <v>19</v>
      </c>
      <c r="P3302" s="9">
        <v>1</v>
      </c>
      <c r="Q3302" s="9">
        <v>0</v>
      </c>
      <c r="R3302" s="9">
        <v>2</v>
      </c>
      <c r="S3302" s="9">
        <v>2</v>
      </c>
      <c r="U3302" s="9">
        <v>0</v>
      </c>
      <c r="V3302" s="9">
        <v>0</v>
      </c>
      <c r="W3302" s="9" t="s">
        <v>1809</v>
      </c>
      <c r="Y3302" s="9" t="s">
        <v>1733</v>
      </c>
      <c r="Z3302" s="9">
        <v>259</v>
      </c>
      <c r="AA3302" s="9">
        <v>2264</v>
      </c>
      <c r="AB3302" s="9">
        <v>-242</v>
      </c>
      <c r="AC3302" s="9">
        <v>11</v>
      </c>
      <c r="AD3302" s="9" t="s">
        <v>20</v>
      </c>
      <c r="AE3302" s="9" t="s">
        <v>20</v>
      </c>
      <c r="AF3302" s="9" t="s">
        <v>20</v>
      </c>
      <c r="AG3302" s="9" t="s">
        <v>20</v>
      </c>
      <c r="AH3302" s="9">
        <v>0</v>
      </c>
      <c r="AI3302" s="9">
        <v>0</v>
      </c>
      <c r="AK3302" s="9">
        <v>1</v>
      </c>
      <c r="AL3302" s="9">
        <v>0</v>
      </c>
      <c r="AM3302" s="9">
        <v>1</v>
      </c>
      <c r="AN3302" s="9">
        <v>2</v>
      </c>
      <c r="AO3302" s="9">
        <v>0</v>
      </c>
      <c r="AQ3302" s="9">
        <v>1</v>
      </c>
      <c r="AR3302" s="9">
        <v>1</v>
      </c>
      <c r="AS3302" s="9">
        <v>1</v>
      </c>
      <c r="AT3302" s="9">
        <v>1</v>
      </c>
      <c r="AU3302" s="9">
        <v>0</v>
      </c>
      <c r="AV3302" s="9">
        <v>0</v>
      </c>
      <c r="AW3302" s="9" t="s">
        <v>1382</v>
      </c>
      <c r="AX3302" s="9" t="s">
        <v>1382</v>
      </c>
      <c r="BA3302" s="63" t="s">
        <v>2788</v>
      </c>
      <c r="BB3302" s="6" t="s">
        <v>1527</v>
      </c>
      <c r="BG3302" s="9"/>
      <c r="BI3302" t="s">
        <v>3146</v>
      </c>
    </row>
    <row r="3303" spans="1:67" x14ac:dyDescent="0.25">
      <c r="A3303" s="23" t="s">
        <v>820</v>
      </c>
      <c r="B3303" t="s">
        <v>847</v>
      </c>
      <c r="C3303" t="str">
        <f>VLOOKUP(Tabelle1[[#This Row],[bank_name]],list_all_banks!$B$1:$C$691,2,FALSE)</f>
        <v>GB00966425</v>
      </c>
      <c r="D3303" s="6" t="s">
        <v>848</v>
      </c>
      <c r="E3303" s="42" t="str">
        <f t="shared" si="52"/>
        <v>31.12.2015</v>
      </c>
      <c r="F3303">
        <v>2015</v>
      </c>
      <c r="G3303" t="s">
        <v>1382</v>
      </c>
      <c r="H3303" t="s">
        <v>20</v>
      </c>
      <c r="I3303">
        <v>2</v>
      </c>
      <c r="J3303">
        <v>3</v>
      </c>
      <c r="K3303" t="s">
        <v>1366</v>
      </c>
      <c r="L3303">
        <v>0</v>
      </c>
      <c r="M3303" t="s">
        <v>1800</v>
      </c>
      <c r="N3303" t="s">
        <v>19</v>
      </c>
      <c r="P3303">
        <v>1</v>
      </c>
      <c r="Q3303">
        <v>0</v>
      </c>
      <c r="R3303">
        <v>2</v>
      </c>
      <c r="S3303">
        <v>2</v>
      </c>
      <c r="U3303">
        <v>0</v>
      </c>
      <c r="V3303">
        <v>0</v>
      </c>
      <c r="W3303" t="s">
        <v>1809</v>
      </c>
      <c r="Y3303" t="s">
        <v>1734</v>
      </c>
      <c r="Z3303">
        <v>65</v>
      </c>
      <c r="AA3303">
        <v>825</v>
      </c>
      <c r="AB3303">
        <v>-2</v>
      </c>
      <c r="AC3303">
        <v>1</v>
      </c>
      <c r="AD3303" t="s">
        <v>20</v>
      </c>
      <c r="AE3303" t="s">
        <v>20</v>
      </c>
      <c r="AF3303" t="s">
        <v>20</v>
      </c>
      <c r="AG3303" t="s">
        <v>20</v>
      </c>
      <c r="AH3303">
        <v>0</v>
      </c>
      <c r="AI3303">
        <v>0</v>
      </c>
      <c r="AK3303">
        <v>1</v>
      </c>
      <c r="AL3303">
        <v>0</v>
      </c>
      <c r="AM3303">
        <v>1</v>
      </c>
      <c r="AN3303">
        <v>2</v>
      </c>
      <c r="AO3303">
        <v>0</v>
      </c>
      <c r="AQ3303">
        <v>1</v>
      </c>
      <c r="AR3303">
        <v>1</v>
      </c>
      <c r="AS3303">
        <v>1</v>
      </c>
      <c r="AT3303">
        <v>1</v>
      </c>
      <c r="AU3303">
        <v>0</v>
      </c>
      <c r="AV3303">
        <v>0</v>
      </c>
      <c r="AW3303" t="s">
        <v>1382</v>
      </c>
      <c r="AX3303" t="s">
        <v>1382</v>
      </c>
      <c r="BA3303" s="14" t="s">
        <v>2788</v>
      </c>
      <c r="BB3303" s="6" t="s">
        <v>1527</v>
      </c>
      <c r="BG3303" s="9"/>
      <c r="BI3303" t="s">
        <v>3146</v>
      </c>
    </row>
    <row r="3304" spans="1:67" x14ac:dyDescent="0.25">
      <c r="A3304" s="51" t="s">
        <v>820</v>
      </c>
      <c r="B3304" s="9" t="s">
        <v>847</v>
      </c>
      <c r="C3304" s="9" t="str">
        <f>VLOOKUP(Tabelle1[[#This Row],[bank_name]],list_all_banks!$B$1:$C$691,2,FALSE)</f>
        <v>GB00966425</v>
      </c>
      <c r="D3304" s="6" t="s">
        <v>848</v>
      </c>
      <c r="E3304" s="42" t="str">
        <f t="shared" si="52"/>
        <v>31.12.2015</v>
      </c>
      <c r="F3304" s="9">
        <v>2015</v>
      </c>
      <c r="G3304" s="9" t="s">
        <v>1382</v>
      </c>
      <c r="H3304" s="9" t="s">
        <v>20</v>
      </c>
      <c r="I3304" s="9">
        <v>2</v>
      </c>
      <c r="J3304" s="9">
        <v>3</v>
      </c>
      <c r="K3304" s="9" t="s">
        <v>1366</v>
      </c>
      <c r="L3304" s="9">
        <v>0</v>
      </c>
      <c r="M3304" s="9" t="s">
        <v>1800</v>
      </c>
      <c r="N3304" s="9" t="s">
        <v>19</v>
      </c>
      <c r="P3304" s="9">
        <v>1</v>
      </c>
      <c r="Q3304" s="9">
        <v>0</v>
      </c>
      <c r="R3304" s="9">
        <v>2</v>
      </c>
      <c r="S3304" s="9">
        <v>2</v>
      </c>
      <c r="U3304" s="9">
        <v>0</v>
      </c>
      <c r="V3304" s="9">
        <v>0</v>
      </c>
      <c r="W3304" s="9" t="s">
        <v>1809</v>
      </c>
      <c r="Y3304" s="9" t="s">
        <v>1696</v>
      </c>
      <c r="Z3304" s="9">
        <v>63</v>
      </c>
      <c r="AA3304" s="9">
        <v>164</v>
      </c>
      <c r="AB3304" s="9">
        <v>16</v>
      </c>
      <c r="AC3304" s="9">
        <v>2</v>
      </c>
      <c r="AD3304" s="9" t="s">
        <v>20</v>
      </c>
      <c r="AE3304" s="9" t="s">
        <v>20</v>
      </c>
      <c r="AF3304" s="9" t="s">
        <v>20</v>
      </c>
      <c r="AG3304" s="9" t="s">
        <v>20</v>
      </c>
      <c r="AH3304" s="9">
        <v>0</v>
      </c>
      <c r="AI3304" s="9">
        <v>0</v>
      </c>
      <c r="AK3304" s="9">
        <v>1</v>
      </c>
      <c r="AL3304" s="9">
        <v>0</v>
      </c>
      <c r="AM3304" s="9">
        <v>1</v>
      </c>
      <c r="AN3304" s="9">
        <v>2</v>
      </c>
      <c r="AO3304" s="9">
        <v>0</v>
      </c>
      <c r="AQ3304" s="9">
        <v>1</v>
      </c>
      <c r="AR3304" s="9">
        <v>1</v>
      </c>
      <c r="AS3304" s="9">
        <v>1</v>
      </c>
      <c r="AT3304" s="9">
        <v>1</v>
      </c>
      <c r="AU3304" s="9">
        <v>0</v>
      </c>
      <c r="AV3304" s="9">
        <v>0</v>
      </c>
      <c r="AW3304" s="9" t="s">
        <v>1382</v>
      </c>
      <c r="AX3304" s="9" t="s">
        <v>1382</v>
      </c>
      <c r="BA3304" s="63" t="s">
        <v>2788</v>
      </c>
      <c r="BB3304" s="6" t="s">
        <v>1527</v>
      </c>
      <c r="BC3304" s="9"/>
      <c r="BD3304" s="9"/>
      <c r="BE3304" s="9"/>
      <c r="BF3304" s="9"/>
      <c r="BG3304" s="9"/>
      <c r="BI3304" t="s">
        <v>3146</v>
      </c>
      <c r="BJ3304" s="9"/>
      <c r="BK3304" s="9"/>
      <c r="BL3304" s="9"/>
      <c r="BM3304" s="9"/>
      <c r="BN3304" s="9"/>
      <c r="BO3304" s="9"/>
    </row>
    <row r="3305" spans="1:67" x14ac:dyDescent="0.25">
      <c r="A3305" s="51" t="s">
        <v>820</v>
      </c>
      <c r="B3305" s="9" t="s">
        <v>847</v>
      </c>
      <c r="C3305" s="9" t="str">
        <f>VLOOKUP(Tabelle1[[#This Row],[bank_name]],list_all_banks!$B$1:$C$691,2,FALSE)</f>
        <v>GB00966425</v>
      </c>
      <c r="D3305" s="6" t="s">
        <v>848</v>
      </c>
      <c r="E3305" s="42" t="str">
        <f t="shared" si="52"/>
        <v>31.12.2015</v>
      </c>
      <c r="F3305" s="9">
        <v>2015</v>
      </c>
      <c r="G3305" s="9" t="s">
        <v>1382</v>
      </c>
      <c r="H3305" s="9" t="s">
        <v>20</v>
      </c>
      <c r="I3305" s="9">
        <v>2</v>
      </c>
      <c r="J3305" s="9">
        <v>3</v>
      </c>
      <c r="K3305" s="9" t="s">
        <v>1366</v>
      </c>
      <c r="L3305" s="9">
        <v>0</v>
      </c>
      <c r="M3305" s="9" t="s">
        <v>1800</v>
      </c>
      <c r="N3305" s="9" t="s">
        <v>19</v>
      </c>
      <c r="P3305" s="9">
        <v>1</v>
      </c>
      <c r="Q3305" s="9">
        <v>0</v>
      </c>
      <c r="R3305" s="9">
        <v>2</v>
      </c>
      <c r="S3305" s="9">
        <v>2</v>
      </c>
      <c r="U3305" s="9">
        <v>0</v>
      </c>
      <c r="V3305" s="9">
        <v>0</v>
      </c>
      <c r="W3305" s="9" t="s">
        <v>1809</v>
      </c>
      <c r="Y3305" s="9" t="s">
        <v>1697</v>
      </c>
      <c r="Z3305" s="9">
        <v>1096</v>
      </c>
      <c r="AA3305" s="9">
        <v>5366</v>
      </c>
      <c r="AB3305" s="9">
        <v>-481</v>
      </c>
      <c r="AC3305" s="9">
        <v>-14</v>
      </c>
      <c r="AD3305" s="9" t="s">
        <v>20</v>
      </c>
      <c r="AE3305" s="9" t="s">
        <v>20</v>
      </c>
      <c r="AF3305" s="9" t="s">
        <v>20</v>
      </c>
      <c r="AG3305" s="9" t="s">
        <v>20</v>
      </c>
      <c r="AH3305" s="9">
        <v>0</v>
      </c>
      <c r="AI3305" s="9">
        <v>0</v>
      </c>
      <c r="AK3305" s="9">
        <v>1</v>
      </c>
      <c r="AL3305" s="9">
        <v>0</v>
      </c>
      <c r="AM3305" s="9">
        <v>1</v>
      </c>
      <c r="AN3305" s="9">
        <v>2</v>
      </c>
      <c r="AO3305" s="9">
        <v>0</v>
      </c>
      <c r="AQ3305" s="9">
        <v>1</v>
      </c>
      <c r="AR3305" s="9">
        <v>1</v>
      </c>
      <c r="AS3305" s="9">
        <v>1</v>
      </c>
      <c r="AT3305" s="9">
        <v>1</v>
      </c>
      <c r="AU3305" s="9">
        <v>0</v>
      </c>
      <c r="AV3305" s="9">
        <v>0</v>
      </c>
      <c r="AW3305" s="9" t="s">
        <v>1382</v>
      </c>
      <c r="AX3305" s="9" t="s">
        <v>1382</v>
      </c>
      <c r="BA3305" s="63" t="s">
        <v>2788</v>
      </c>
      <c r="BB3305" s="6" t="s">
        <v>1527</v>
      </c>
      <c r="BG3305" s="9"/>
      <c r="BI3305" t="s">
        <v>3146</v>
      </c>
    </row>
    <row r="3306" spans="1:67" x14ac:dyDescent="0.25">
      <c r="A3306" s="23" t="s">
        <v>820</v>
      </c>
      <c r="B3306" t="s">
        <v>847</v>
      </c>
      <c r="C3306" t="str">
        <f>VLOOKUP(Tabelle1[[#This Row],[bank_name]],list_all_banks!$B$1:$C$691,2,FALSE)</f>
        <v>GB00966425</v>
      </c>
      <c r="D3306" s="6" t="s">
        <v>848</v>
      </c>
      <c r="E3306" s="42" t="str">
        <f t="shared" si="52"/>
        <v>31.12.2015</v>
      </c>
      <c r="F3306">
        <v>2015</v>
      </c>
      <c r="G3306" t="s">
        <v>1382</v>
      </c>
      <c r="H3306" t="s">
        <v>20</v>
      </c>
      <c r="I3306">
        <v>2</v>
      </c>
      <c r="J3306">
        <v>3</v>
      </c>
      <c r="K3306" t="s">
        <v>1366</v>
      </c>
      <c r="L3306">
        <v>0</v>
      </c>
      <c r="M3306" t="s">
        <v>1800</v>
      </c>
      <c r="N3306" t="s">
        <v>19</v>
      </c>
      <c r="P3306">
        <v>1</v>
      </c>
      <c r="Q3306">
        <v>0</v>
      </c>
      <c r="R3306">
        <v>2</v>
      </c>
      <c r="S3306">
        <v>2</v>
      </c>
      <c r="U3306">
        <v>0</v>
      </c>
      <c r="V3306">
        <v>0</v>
      </c>
      <c r="W3306" t="s">
        <v>1809</v>
      </c>
      <c r="Y3306" t="s">
        <v>1803</v>
      </c>
      <c r="Z3306">
        <v>295</v>
      </c>
      <c r="AA3306">
        <v>1980</v>
      </c>
      <c r="AB3306">
        <v>171</v>
      </c>
      <c r="AC3306">
        <v>92</v>
      </c>
      <c r="AD3306" t="s">
        <v>20</v>
      </c>
      <c r="AE3306" t="s">
        <v>20</v>
      </c>
      <c r="AF3306" t="s">
        <v>20</v>
      </c>
      <c r="AG3306" t="s">
        <v>20</v>
      </c>
      <c r="AH3306">
        <v>0</v>
      </c>
      <c r="AI3306">
        <v>0</v>
      </c>
      <c r="AK3306">
        <v>1</v>
      </c>
      <c r="AL3306">
        <v>0</v>
      </c>
      <c r="AM3306">
        <v>1</v>
      </c>
      <c r="AN3306">
        <v>2</v>
      </c>
      <c r="AO3306">
        <v>0</v>
      </c>
      <c r="AQ3306">
        <v>1</v>
      </c>
      <c r="AR3306">
        <v>1</v>
      </c>
      <c r="AS3306">
        <v>1</v>
      </c>
      <c r="AT3306">
        <v>1</v>
      </c>
      <c r="AU3306">
        <v>0</v>
      </c>
      <c r="AV3306">
        <v>0</v>
      </c>
      <c r="AW3306" t="s">
        <v>1382</v>
      </c>
      <c r="AX3306" t="s">
        <v>1382</v>
      </c>
      <c r="BA3306" s="14" t="s">
        <v>2788</v>
      </c>
      <c r="BB3306" s="6" t="s">
        <v>1527</v>
      </c>
      <c r="BG3306" s="9"/>
      <c r="BI3306" t="s">
        <v>3146</v>
      </c>
    </row>
    <row r="3307" spans="1:67" x14ac:dyDescent="0.25">
      <c r="A3307" s="23" t="s">
        <v>820</v>
      </c>
      <c r="B3307" t="s">
        <v>847</v>
      </c>
      <c r="C3307" t="str">
        <f>VLOOKUP(Tabelle1[[#This Row],[bank_name]],list_all_banks!$B$1:$C$691,2,FALSE)</f>
        <v>GB00966425</v>
      </c>
      <c r="D3307" s="6" t="s">
        <v>848</v>
      </c>
      <c r="E3307" s="42" t="str">
        <f t="shared" si="52"/>
        <v>31.12.2015</v>
      </c>
      <c r="F3307">
        <v>2015</v>
      </c>
      <c r="G3307" t="s">
        <v>1382</v>
      </c>
      <c r="H3307" t="s">
        <v>20</v>
      </c>
      <c r="I3307">
        <v>2</v>
      </c>
      <c r="J3307">
        <v>3</v>
      </c>
      <c r="K3307" t="s">
        <v>1366</v>
      </c>
      <c r="L3307">
        <v>0</v>
      </c>
      <c r="M3307" t="s">
        <v>1800</v>
      </c>
      <c r="N3307" t="s">
        <v>19</v>
      </c>
      <c r="P3307">
        <v>1</v>
      </c>
      <c r="Q3307">
        <v>0</v>
      </c>
      <c r="R3307">
        <v>2</v>
      </c>
      <c r="S3307">
        <v>2</v>
      </c>
      <c r="U3307">
        <v>0</v>
      </c>
      <c r="V3307">
        <v>0</v>
      </c>
      <c r="W3307" t="s">
        <v>1809</v>
      </c>
      <c r="Y3307" t="s">
        <v>1662</v>
      </c>
      <c r="Z3307">
        <v>1372</v>
      </c>
      <c r="AA3307">
        <v>19731</v>
      </c>
      <c r="AB3307">
        <v>198</v>
      </c>
      <c r="AC3307">
        <v>398</v>
      </c>
      <c r="AD3307" t="s">
        <v>20</v>
      </c>
      <c r="AE3307" t="s">
        <v>20</v>
      </c>
      <c r="AF3307" t="s">
        <v>20</v>
      </c>
      <c r="AG3307" t="s">
        <v>20</v>
      </c>
      <c r="AH3307">
        <v>0</v>
      </c>
      <c r="AI3307">
        <v>0</v>
      </c>
      <c r="AK3307">
        <v>1</v>
      </c>
      <c r="AL3307">
        <v>0</v>
      </c>
      <c r="AM3307">
        <v>1</v>
      </c>
      <c r="AN3307">
        <v>2</v>
      </c>
      <c r="AO3307">
        <v>0</v>
      </c>
      <c r="AQ3307">
        <v>1</v>
      </c>
      <c r="AR3307">
        <v>1</v>
      </c>
      <c r="AS3307">
        <v>1</v>
      </c>
      <c r="AT3307">
        <v>1</v>
      </c>
      <c r="AU3307">
        <v>0</v>
      </c>
      <c r="AV3307">
        <v>0</v>
      </c>
      <c r="AW3307" t="s">
        <v>1382</v>
      </c>
      <c r="AX3307" t="s">
        <v>1382</v>
      </c>
      <c r="BA3307" s="14" t="s">
        <v>2788</v>
      </c>
      <c r="BB3307" s="6" t="s">
        <v>1527</v>
      </c>
      <c r="BG3307" s="9"/>
      <c r="BI3307" t="s">
        <v>3146</v>
      </c>
    </row>
    <row r="3308" spans="1:67" x14ac:dyDescent="0.25">
      <c r="A3308" s="51" t="s">
        <v>820</v>
      </c>
      <c r="B3308" s="9" t="s">
        <v>847</v>
      </c>
      <c r="C3308" s="9" t="str">
        <f>VLOOKUP(Tabelle1[[#This Row],[bank_name]],list_all_banks!$B$1:$C$691,2,FALSE)</f>
        <v>GB00966425</v>
      </c>
      <c r="D3308" s="6" t="s">
        <v>848</v>
      </c>
      <c r="E3308" s="42" t="str">
        <f t="shared" si="52"/>
        <v>31.12.2015</v>
      </c>
      <c r="F3308" s="9">
        <v>2015</v>
      </c>
      <c r="G3308" s="9" t="s">
        <v>1382</v>
      </c>
      <c r="H3308" s="9" t="s">
        <v>20</v>
      </c>
      <c r="I3308" s="9">
        <v>2</v>
      </c>
      <c r="J3308" s="9">
        <v>3</v>
      </c>
      <c r="K3308" s="9" t="s">
        <v>1366</v>
      </c>
      <c r="L3308" s="9">
        <v>0</v>
      </c>
      <c r="M3308" s="9" t="s">
        <v>1800</v>
      </c>
      <c r="N3308" s="9" t="s">
        <v>19</v>
      </c>
      <c r="P3308" s="9">
        <v>1</v>
      </c>
      <c r="Q3308" s="9">
        <v>0</v>
      </c>
      <c r="R3308" s="9">
        <v>2</v>
      </c>
      <c r="S3308" s="9">
        <v>2</v>
      </c>
      <c r="U3308" s="9">
        <v>0</v>
      </c>
      <c r="V3308" s="9">
        <v>0</v>
      </c>
      <c r="W3308" s="9" t="s">
        <v>1809</v>
      </c>
      <c r="Y3308" s="9" t="s">
        <v>1810</v>
      </c>
      <c r="Z3308" s="9">
        <v>28</v>
      </c>
      <c r="AA3308" s="9">
        <v>437</v>
      </c>
      <c r="AB3308" s="9">
        <v>17</v>
      </c>
      <c r="AC3308" s="9">
        <v>6</v>
      </c>
      <c r="AD3308" s="9" t="s">
        <v>20</v>
      </c>
      <c r="AE3308" s="9" t="s">
        <v>20</v>
      </c>
      <c r="AF3308" s="9" t="s">
        <v>20</v>
      </c>
      <c r="AG3308" s="9" t="s">
        <v>20</v>
      </c>
      <c r="AH3308" s="9">
        <v>0</v>
      </c>
      <c r="AI3308" s="9">
        <v>0</v>
      </c>
      <c r="AK3308" s="9">
        <v>1</v>
      </c>
      <c r="AL3308" s="9">
        <v>0</v>
      </c>
      <c r="AM3308" s="9">
        <v>1</v>
      </c>
      <c r="AN3308" s="9">
        <v>2</v>
      </c>
      <c r="AO3308" s="9">
        <v>0</v>
      </c>
      <c r="AQ3308" s="9">
        <v>1</v>
      </c>
      <c r="AR3308" s="9">
        <v>1</v>
      </c>
      <c r="AS3308" s="9">
        <v>1</v>
      </c>
      <c r="AT3308" s="9">
        <v>1</v>
      </c>
      <c r="AU3308" s="9">
        <v>0</v>
      </c>
      <c r="AV3308" s="9">
        <v>0</v>
      </c>
      <c r="AW3308" s="9" t="s">
        <v>1382</v>
      </c>
      <c r="AX3308" s="9" t="s">
        <v>1382</v>
      </c>
      <c r="BA3308" s="63" t="s">
        <v>2788</v>
      </c>
      <c r="BB3308" s="6" t="s">
        <v>1527</v>
      </c>
      <c r="BG3308" s="9"/>
      <c r="BI3308" t="s">
        <v>3146</v>
      </c>
    </row>
    <row r="3309" spans="1:67" x14ac:dyDescent="0.25">
      <c r="A3309" s="23" t="s">
        <v>820</v>
      </c>
      <c r="B3309" t="s">
        <v>847</v>
      </c>
      <c r="C3309" t="str">
        <f>VLOOKUP(Tabelle1[[#This Row],[bank_name]],list_all_banks!$B$1:$C$691,2,FALSE)</f>
        <v>GB00966425</v>
      </c>
      <c r="D3309" s="6" t="s">
        <v>848</v>
      </c>
      <c r="E3309" s="42" t="str">
        <f t="shared" si="52"/>
        <v>31.12.2015</v>
      </c>
      <c r="F3309">
        <v>2015</v>
      </c>
      <c r="G3309" t="s">
        <v>1382</v>
      </c>
      <c r="H3309" t="s">
        <v>20</v>
      </c>
      <c r="I3309">
        <v>2</v>
      </c>
      <c r="J3309">
        <v>3</v>
      </c>
      <c r="K3309" t="s">
        <v>1366</v>
      </c>
      <c r="L3309">
        <v>0</v>
      </c>
      <c r="M3309" t="s">
        <v>1800</v>
      </c>
      <c r="N3309" t="s">
        <v>19</v>
      </c>
      <c r="P3309">
        <v>1</v>
      </c>
      <c r="Q3309">
        <v>0</v>
      </c>
      <c r="R3309">
        <v>2</v>
      </c>
      <c r="S3309">
        <v>2</v>
      </c>
      <c r="U3309">
        <v>0</v>
      </c>
      <c r="V3309">
        <v>0</v>
      </c>
      <c r="W3309" t="s">
        <v>1809</v>
      </c>
      <c r="Y3309" t="s">
        <v>1732</v>
      </c>
      <c r="Z3309">
        <v>63</v>
      </c>
      <c r="AA3309">
        <v>685</v>
      </c>
      <c r="AB3309">
        <v>38</v>
      </c>
      <c r="AC3309">
        <v>29</v>
      </c>
      <c r="AD3309" t="s">
        <v>20</v>
      </c>
      <c r="AE3309" t="s">
        <v>20</v>
      </c>
      <c r="AF3309" t="s">
        <v>20</v>
      </c>
      <c r="AG3309" t="s">
        <v>20</v>
      </c>
      <c r="AH3309">
        <v>0</v>
      </c>
      <c r="AI3309">
        <v>0</v>
      </c>
      <c r="AK3309">
        <v>1</v>
      </c>
      <c r="AL3309">
        <v>0</v>
      </c>
      <c r="AM3309">
        <v>1</v>
      </c>
      <c r="AN3309">
        <v>2</v>
      </c>
      <c r="AO3309">
        <v>0</v>
      </c>
      <c r="AQ3309">
        <v>1</v>
      </c>
      <c r="AR3309">
        <v>1</v>
      </c>
      <c r="AS3309">
        <v>1</v>
      </c>
      <c r="AT3309">
        <v>1</v>
      </c>
      <c r="AU3309">
        <v>0</v>
      </c>
      <c r="AV3309">
        <v>0</v>
      </c>
      <c r="AW3309" t="s">
        <v>1382</v>
      </c>
      <c r="AX3309" t="s">
        <v>1382</v>
      </c>
      <c r="BA3309" s="14" t="s">
        <v>2788</v>
      </c>
      <c r="BB3309" s="6" t="s">
        <v>1527</v>
      </c>
      <c r="BG3309" s="9"/>
      <c r="BI3309" t="s">
        <v>3146</v>
      </c>
    </row>
    <row r="3310" spans="1:67" x14ac:dyDescent="0.25">
      <c r="A3310" s="51" t="s">
        <v>820</v>
      </c>
      <c r="B3310" s="9" t="s">
        <v>847</v>
      </c>
      <c r="C3310" s="9" t="str">
        <f>VLOOKUP(Tabelle1[[#This Row],[bank_name]],list_all_banks!$B$1:$C$691,2,FALSE)</f>
        <v>GB00966425</v>
      </c>
      <c r="D3310" s="6" t="s">
        <v>848</v>
      </c>
      <c r="E3310" s="42" t="str">
        <f t="shared" si="52"/>
        <v>31.12.2015</v>
      </c>
      <c r="F3310" s="9">
        <v>2015</v>
      </c>
      <c r="G3310" s="9" t="s">
        <v>1382</v>
      </c>
      <c r="H3310" s="9" t="s">
        <v>20</v>
      </c>
      <c r="I3310" s="9">
        <v>2</v>
      </c>
      <c r="J3310" s="9">
        <v>3</v>
      </c>
      <c r="K3310" s="9" t="s">
        <v>1366</v>
      </c>
      <c r="L3310" s="9">
        <v>0</v>
      </c>
      <c r="M3310" s="9" t="s">
        <v>1800</v>
      </c>
      <c r="N3310" s="9" t="s">
        <v>19</v>
      </c>
      <c r="P3310" s="9">
        <v>1</v>
      </c>
      <c r="Q3310" s="9">
        <v>0</v>
      </c>
      <c r="R3310" s="9">
        <v>2</v>
      </c>
      <c r="S3310" s="9">
        <v>2</v>
      </c>
      <c r="U3310" s="9">
        <v>0</v>
      </c>
      <c r="V3310" s="9">
        <v>0</v>
      </c>
      <c r="W3310" s="9" t="s">
        <v>1809</v>
      </c>
      <c r="Y3310" s="9" t="s">
        <v>1776</v>
      </c>
      <c r="Z3310" s="9">
        <v>100</v>
      </c>
      <c r="AA3310" s="9">
        <v>499</v>
      </c>
      <c r="AB3310" s="9">
        <v>-40</v>
      </c>
      <c r="AC3310" s="9" t="s">
        <v>20</v>
      </c>
      <c r="AD3310" s="9" t="s">
        <v>20</v>
      </c>
      <c r="AE3310" s="9" t="s">
        <v>20</v>
      </c>
      <c r="AF3310" s="9" t="s">
        <v>20</v>
      </c>
      <c r="AG3310" s="9" t="s">
        <v>20</v>
      </c>
      <c r="AH3310" s="9">
        <v>0</v>
      </c>
      <c r="AI3310" s="9">
        <v>0</v>
      </c>
      <c r="AK3310" s="9">
        <v>1</v>
      </c>
      <c r="AL3310" s="9">
        <v>0</v>
      </c>
      <c r="AM3310" s="9">
        <v>1</v>
      </c>
      <c r="AN3310" s="9">
        <v>2</v>
      </c>
      <c r="AO3310" s="9">
        <v>0</v>
      </c>
      <c r="AQ3310" s="9">
        <v>1</v>
      </c>
      <c r="AR3310" s="9">
        <v>1</v>
      </c>
      <c r="AS3310" s="9">
        <v>1</v>
      </c>
      <c r="AT3310" s="9">
        <v>1</v>
      </c>
      <c r="AU3310" s="9">
        <v>0</v>
      </c>
      <c r="AV3310" s="9">
        <v>0</v>
      </c>
      <c r="AW3310" s="9" t="s">
        <v>1382</v>
      </c>
      <c r="AX3310" s="9" t="s">
        <v>1382</v>
      </c>
      <c r="BA3310" s="63" t="s">
        <v>2788</v>
      </c>
      <c r="BB3310" s="6" t="s">
        <v>1527</v>
      </c>
      <c r="BG3310" s="9"/>
      <c r="BI3310" t="s">
        <v>3146</v>
      </c>
    </row>
    <row r="3311" spans="1:67" x14ac:dyDescent="0.25">
      <c r="A3311" s="23" t="s">
        <v>820</v>
      </c>
      <c r="B3311" t="s">
        <v>847</v>
      </c>
      <c r="C3311" t="str">
        <f>VLOOKUP(Tabelle1[[#This Row],[bank_name]],list_all_banks!$B$1:$C$691,2,FALSE)</f>
        <v>GB00966425</v>
      </c>
      <c r="D3311" s="6" t="s">
        <v>848</v>
      </c>
      <c r="E3311" s="42" t="str">
        <f t="shared" si="52"/>
        <v>31.12.2015</v>
      </c>
      <c r="F3311">
        <v>2015</v>
      </c>
      <c r="G3311" t="s">
        <v>1382</v>
      </c>
      <c r="H3311" t="s">
        <v>20</v>
      </c>
      <c r="I3311">
        <v>2</v>
      </c>
      <c r="J3311">
        <v>3</v>
      </c>
      <c r="K3311" t="s">
        <v>1366</v>
      </c>
      <c r="L3311">
        <v>0</v>
      </c>
      <c r="M3311" t="s">
        <v>1800</v>
      </c>
      <c r="N3311" t="s">
        <v>19</v>
      </c>
      <c r="P3311">
        <v>1</v>
      </c>
      <c r="Q3311">
        <v>0</v>
      </c>
      <c r="R3311">
        <v>2</v>
      </c>
      <c r="S3311">
        <v>2</v>
      </c>
      <c r="U3311">
        <v>0</v>
      </c>
      <c r="V3311">
        <v>0</v>
      </c>
      <c r="W3311" t="s">
        <v>1809</v>
      </c>
      <c r="Y3311" t="s">
        <v>1815</v>
      </c>
      <c r="Z3311">
        <v>14</v>
      </c>
      <c r="AA3311">
        <v>19</v>
      </c>
      <c r="AB3311">
        <v>4</v>
      </c>
      <c r="AC3311" t="s">
        <v>20</v>
      </c>
      <c r="AD3311" t="s">
        <v>20</v>
      </c>
      <c r="AE3311" t="s">
        <v>20</v>
      </c>
      <c r="AF3311" t="s">
        <v>20</v>
      </c>
      <c r="AG3311" t="s">
        <v>20</v>
      </c>
      <c r="AH3311">
        <v>0</v>
      </c>
      <c r="AI3311">
        <v>0</v>
      </c>
      <c r="AK3311">
        <v>1</v>
      </c>
      <c r="AL3311">
        <v>0</v>
      </c>
      <c r="AM3311">
        <v>1</v>
      </c>
      <c r="AN3311">
        <v>2</v>
      </c>
      <c r="AO3311">
        <v>0</v>
      </c>
      <c r="AQ3311">
        <v>1</v>
      </c>
      <c r="AR3311">
        <v>1</v>
      </c>
      <c r="AS3311">
        <v>1</v>
      </c>
      <c r="AT3311">
        <v>1</v>
      </c>
      <c r="AU3311">
        <v>0</v>
      </c>
      <c r="AV3311">
        <v>0</v>
      </c>
      <c r="AW3311" t="s">
        <v>1382</v>
      </c>
      <c r="AX3311" t="s">
        <v>1382</v>
      </c>
      <c r="BA3311" s="14" t="s">
        <v>2788</v>
      </c>
      <c r="BB3311" s="6" t="s">
        <v>1527</v>
      </c>
      <c r="BG3311" s="9"/>
      <c r="BI3311" t="s">
        <v>3146</v>
      </c>
    </row>
    <row r="3312" spans="1:67" x14ac:dyDescent="0.25">
      <c r="A3312" s="23" t="s">
        <v>820</v>
      </c>
      <c r="B3312" t="s">
        <v>847</v>
      </c>
      <c r="C3312" t="str">
        <f>VLOOKUP(Tabelle1[[#This Row],[bank_name]],list_all_banks!$B$1:$C$691,2,FALSE)</f>
        <v>GB00966425</v>
      </c>
      <c r="D3312" s="6" t="s">
        <v>848</v>
      </c>
      <c r="E3312" s="42" t="str">
        <f t="shared" si="52"/>
        <v>31.12.2015</v>
      </c>
      <c r="F3312">
        <v>2015</v>
      </c>
      <c r="G3312" t="s">
        <v>1382</v>
      </c>
      <c r="H3312" t="s">
        <v>20</v>
      </c>
      <c r="I3312">
        <v>2</v>
      </c>
      <c r="J3312">
        <v>3</v>
      </c>
      <c r="K3312" t="s">
        <v>1366</v>
      </c>
      <c r="L3312">
        <v>0</v>
      </c>
      <c r="M3312" t="s">
        <v>1800</v>
      </c>
      <c r="N3312" t="s">
        <v>19</v>
      </c>
      <c r="P3312">
        <v>1</v>
      </c>
      <c r="Q3312">
        <v>0</v>
      </c>
      <c r="R3312">
        <v>2</v>
      </c>
      <c r="S3312">
        <v>2</v>
      </c>
      <c r="U3312">
        <v>0</v>
      </c>
      <c r="V3312">
        <v>0</v>
      </c>
      <c r="W3312" t="s">
        <v>1809</v>
      </c>
      <c r="Y3312" t="s">
        <v>1807</v>
      </c>
      <c r="Z3312">
        <v>36</v>
      </c>
      <c r="AA3312">
        <v>210</v>
      </c>
      <c r="AB3312">
        <v>5</v>
      </c>
      <c r="AC3312">
        <v>7</v>
      </c>
      <c r="AD3312" t="s">
        <v>20</v>
      </c>
      <c r="AE3312" t="s">
        <v>20</v>
      </c>
      <c r="AF3312" t="s">
        <v>20</v>
      </c>
      <c r="AG3312" t="s">
        <v>20</v>
      </c>
      <c r="AH3312">
        <v>0</v>
      </c>
      <c r="AI3312">
        <v>0</v>
      </c>
      <c r="AK3312">
        <v>1</v>
      </c>
      <c r="AL3312">
        <v>0</v>
      </c>
      <c r="AM3312">
        <v>1</v>
      </c>
      <c r="AN3312">
        <v>2</v>
      </c>
      <c r="AO3312">
        <v>0</v>
      </c>
      <c r="AQ3312">
        <v>1</v>
      </c>
      <c r="AR3312">
        <v>1</v>
      </c>
      <c r="AS3312">
        <v>1</v>
      </c>
      <c r="AT3312">
        <v>1</v>
      </c>
      <c r="AU3312">
        <v>0</v>
      </c>
      <c r="AV3312">
        <v>0</v>
      </c>
      <c r="AW3312" t="s">
        <v>1382</v>
      </c>
      <c r="AX3312" t="s">
        <v>1382</v>
      </c>
      <c r="BA3312" s="14" t="s">
        <v>2788</v>
      </c>
      <c r="BB3312" s="6" t="s">
        <v>1527</v>
      </c>
      <c r="BG3312" s="9"/>
      <c r="BI3312" t="s">
        <v>3146</v>
      </c>
    </row>
    <row r="3313" spans="1:69" x14ac:dyDescent="0.25">
      <c r="A3313" s="51" t="s">
        <v>820</v>
      </c>
      <c r="B3313" s="9" t="s">
        <v>847</v>
      </c>
      <c r="C3313" s="9" t="str">
        <f>VLOOKUP(Tabelle1[[#This Row],[bank_name]],list_all_banks!$B$1:$C$691,2,FALSE)</f>
        <v>GB00966425</v>
      </c>
      <c r="D3313" s="6" t="s">
        <v>848</v>
      </c>
      <c r="E3313" s="42" t="str">
        <f t="shared" si="52"/>
        <v>31.12.2015</v>
      </c>
      <c r="F3313" s="9">
        <v>2015</v>
      </c>
      <c r="G3313" s="9" t="s">
        <v>1382</v>
      </c>
      <c r="H3313" s="9" t="s">
        <v>20</v>
      </c>
      <c r="I3313" s="9">
        <v>2</v>
      </c>
      <c r="J3313" s="9">
        <v>3</v>
      </c>
      <c r="K3313" s="9" t="s">
        <v>1366</v>
      </c>
      <c r="L3313" s="9">
        <v>0</v>
      </c>
      <c r="M3313" s="9" t="s">
        <v>1800</v>
      </c>
      <c r="N3313" s="9" t="s">
        <v>19</v>
      </c>
      <c r="P3313" s="9">
        <v>1</v>
      </c>
      <c r="Q3313" s="9">
        <v>0</v>
      </c>
      <c r="R3313" s="9">
        <v>2</v>
      </c>
      <c r="S3313" s="9">
        <v>2</v>
      </c>
      <c r="U3313" s="9">
        <v>0</v>
      </c>
      <c r="V3313" s="9">
        <v>0</v>
      </c>
      <c r="W3313" s="9" t="s">
        <v>1809</v>
      </c>
      <c r="Y3313" s="9" t="s">
        <v>1767</v>
      </c>
      <c r="Z3313" s="9">
        <v>2</v>
      </c>
      <c r="AA3313" s="9">
        <v>20</v>
      </c>
      <c r="AB3313" s="9" t="s">
        <v>20</v>
      </c>
      <c r="AC3313" s="9" t="s">
        <v>20</v>
      </c>
      <c r="AD3313" s="9" t="s">
        <v>20</v>
      </c>
      <c r="AE3313" s="9" t="s">
        <v>20</v>
      </c>
      <c r="AF3313" s="9" t="s">
        <v>20</v>
      </c>
      <c r="AG3313" s="9" t="s">
        <v>20</v>
      </c>
      <c r="AH3313" s="9">
        <v>0</v>
      </c>
      <c r="AI3313" s="9">
        <v>0</v>
      </c>
      <c r="AK3313" s="9">
        <v>1</v>
      </c>
      <c r="AL3313" s="9">
        <v>0</v>
      </c>
      <c r="AM3313" s="9">
        <v>1</v>
      </c>
      <c r="AN3313" s="9">
        <v>2</v>
      </c>
      <c r="AO3313" s="9">
        <v>0</v>
      </c>
      <c r="AQ3313" s="9">
        <v>1</v>
      </c>
      <c r="AR3313" s="9">
        <v>1</v>
      </c>
      <c r="AS3313" s="9">
        <v>1</v>
      </c>
      <c r="AT3313" s="9">
        <v>1</v>
      </c>
      <c r="AU3313" s="9">
        <v>0</v>
      </c>
      <c r="AV3313" s="9">
        <v>0</v>
      </c>
      <c r="AW3313" s="9" t="s">
        <v>1382</v>
      </c>
      <c r="AX3313" s="9" t="s">
        <v>1382</v>
      </c>
      <c r="BA3313" s="63" t="s">
        <v>2788</v>
      </c>
      <c r="BB3313" s="6" t="s">
        <v>1527</v>
      </c>
      <c r="BG3313" s="9"/>
      <c r="BI3313" t="s">
        <v>3146</v>
      </c>
    </row>
    <row r="3314" spans="1:69" x14ac:dyDescent="0.25">
      <c r="A3314" s="51" t="s">
        <v>820</v>
      </c>
      <c r="B3314" s="9" t="s">
        <v>847</v>
      </c>
      <c r="C3314" s="9" t="str">
        <f>VLOOKUP(Tabelle1[[#This Row],[bank_name]],list_all_banks!$B$1:$C$691,2,FALSE)</f>
        <v>GB00966425</v>
      </c>
      <c r="D3314" s="6" t="s">
        <v>848</v>
      </c>
      <c r="E3314" s="42" t="str">
        <f t="shared" si="52"/>
        <v>31.12.2015</v>
      </c>
      <c r="F3314" s="9">
        <v>2015</v>
      </c>
      <c r="G3314" s="9" t="s">
        <v>1382</v>
      </c>
      <c r="H3314" s="9" t="s">
        <v>20</v>
      </c>
      <c r="I3314" s="9">
        <v>2</v>
      </c>
      <c r="J3314" s="9">
        <v>3</v>
      </c>
      <c r="K3314" s="9" t="s">
        <v>1366</v>
      </c>
      <c r="L3314" s="9">
        <v>0</v>
      </c>
      <c r="M3314" s="9" t="s">
        <v>1800</v>
      </c>
      <c r="N3314" s="9" t="s">
        <v>19</v>
      </c>
      <c r="P3314" s="9">
        <v>1</v>
      </c>
      <c r="Q3314" s="9">
        <v>0</v>
      </c>
      <c r="R3314" s="9">
        <v>2</v>
      </c>
      <c r="S3314" s="9">
        <v>2</v>
      </c>
      <c r="U3314" s="9">
        <v>0</v>
      </c>
      <c r="V3314" s="9">
        <v>0</v>
      </c>
      <c r="W3314" s="9" t="s">
        <v>1809</v>
      </c>
      <c r="Y3314" s="9" t="s">
        <v>1808</v>
      </c>
      <c r="Z3314" s="9">
        <v>26</v>
      </c>
      <c r="AA3314" s="9">
        <v>135</v>
      </c>
      <c r="AB3314" s="9">
        <v>1</v>
      </c>
      <c r="AC3314" s="9">
        <v>1</v>
      </c>
      <c r="AD3314" s="9" t="s">
        <v>20</v>
      </c>
      <c r="AE3314" s="9" t="s">
        <v>20</v>
      </c>
      <c r="AF3314" s="9" t="s">
        <v>20</v>
      </c>
      <c r="AG3314" s="9" t="s">
        <v>20</v>
      </c>
      <c r="AH3314" s="9">
        <v>0</v>
      </c>
      <c r="AI3314" s="9">
        <v>0</v>
      </c>
      <c r="AK3314" s="9">
        <v>1</v>
      </c>
      <c r="AL3314" s="9">
        <v>0</v>
      </c>
      <c r="AM3314" s="9">
        <v>1</v>
      </c>
      <c r="AN3314" s="9">
        <v>2</v>
      </c>
      <c r="AO3314" s="9">
        <v>0</v>
      </c>
      <c r="AQ3314" s="9">
        <v>1</v>
      </c>
      <c r="AR3314" s="9">
        <v>1</v>
      </c>
      <c r="AS3314" s="9">
        <v>1</v>
      </c>
      <c r="AT3314" s="9">
        <v>1</v>
      </c>
      <c r="AU3314" s="9">
        <v>0</v>
      </c>
      <c r="AV3314" s="9">
        <v>0</v>
      </c>
      <c r="AW3314" s="9" t="s">
        <v>1382</v>
      </c>
      <c r="AX3314" s="9" t="s">
        <v>1382</v>
      </c>
      <c r="BA3314" s="63" t="s">
        <v>2788</v>
      </c>
      <c r="BB3314" s="6" t="s">
        <v>1527</v>
      </c>
      <c r="BC3314" s="9"/>
      <c r="BD3314" s="9"/>
      <c r="BE3314" s="9"/>
      <c r="BF3314" s="9"/>
      <c r="BG3314" s="9"/>
      <c r="BI3314" t="s">
        <v>3146</v>
      </c>
      <c r="BJ3314" s="9"/>
      <c r="BK3314" s="9"/>
      <c r="BL3314" s="9"/>
      <c r="BM3314" s="9"/>
      <c r="BN3314" s="9"/>
      <c r="BO3314" s="9"/>
      <c r="BP3314" s="9"/>
      <c r="BQ3314" s="9"/>
    </row>
    <row r="3315" spans="1:69" x14ac:dyDescent="0.25">
      <c r="A3315" s="51" t="s">
        <v>820</v>
      </c>
      <c r="B3315" s="9" t="s">
        <v>847</v>
      </c>
      <c r="C3315" s="9" t="str">
        <f>VLOOKUP(Tabelle1[[#This Row],[bank_name]],list_all_banks!$B$1:$C$691,2,FALSE)</f>
        <v>GB00966425</v>
      </c>
      <c r="D3315" s="6" t="s">
        <v>848</v>
      </c>
      <c r="E3315" s="42" t="str">
        <f t="shared" si="52"/>
        <v>31.12.2015</v>
      </c>
      <c r="F3315" s="9">
        <v>2015</v>
      </c>
      <c r="G3315" s="9" t="s">
        <v>1382</v>
      </c>
      <c r="H3315" s="9" t="s">
        <v>20</v>
      </c>
      <c r="I3315" s="9">
        <v>2</v>
      </c>
      <c r="J3315" s="9">
        <v>3</v>
      </c>
      <c r="K3315" s="9" t="s">
        <v>1366</v>
      </c>
      <c r="L3315" s="9">
        <v>0</v>
      </c>
      <c r="M3315" s="9" t="s">
        <v>1800</v>
      </c>
      <c r="N3315" s="9" t="s">
        <v>19</v>
      </c>
      <c r="P3315" s="9">
        <v>1</v>
      </c>
      <c r="Q3315" s="9">
        <v>0</v>
      </c>
      <c r="R3315" s="9">
        <v>2</v>
      </c>
      <c r="S3315" s="9">
        <v>2</v>
      </c>
      <c r="U3315" s="9">
        <v>0</v>
      </c>
      <c r="V3315" s="9">
        <v>0</v>
      </c>
      <c r="W3315" s="9" t="s">
        <v>1809</v>
      </c>
      <c r="Y3315" s="9" t="s">
        <v>1728</v>
      </c>
      <c r="Z3315" s="9">
        <v>295</v>
      </c>
      <c r="AA3315" s="9">
        <v>3795</v>
      </c>
      <c r="AB3315" s="9">
        <v>166</v>
      </c>
      <c r="AC3315" s="9">
        <v>63</v>
      </c>
      <c r="AD3315" s="9" t="s">
        <v>20</v>
      </c>
      <c r="AE3315" s="9" t="s">
        <v>20</v>
      </c>
      <c r="AF3315" s="9" t="s">
        <v>20</v>
      </c>
      <c r="AG3315" s="9" t="s">
        <v>20</v>
      </c>
      <c r="AH3315" s="9">
        <v>0</v>
      </c>
      <c r="AI3315" s="9">
        <v>0</v>
      </c>
      <c r="AK3315" s="9">
        <v>1</v>
      </c>
      <c r="AL3315" s="9">
        <v>0</v>
      </c>
      <c r="AM3315" s="9">
        <v>1</v>
      </c>
      <c r="AN3315" s="9">
        <v>2</v>
      </c>
      <c r="AO3315" s="9">
        <v>0</v>
      </c>
      <c r="AQ3315" s="9">
        <v>1</v>
      </c>
      <c r="AR3315" s="9">
        <v>1</v>
      </c>
      <c r="AS3315" s="9">
        <v>1</v>
      </c>
      <c r="AT3315" s="9">
        <v>1</v>
      </c>
      <c r="AU3315" s="9">
        <v>0</v>
      </c>
      <c r="AV3315" s="9">
        <v>0</v>
      </c>
      <c r="AW3315" s="9" t="s">
        <v>1382</v>
      </c>
      <c r="AX3315" s="9" t="s">
        <v>1382</v>
      </c>
      <c r="BA3315" s="63" t="s">
        <v>2788</v>
      </c>
      <c r="BB3315" s="6" t="s">
        <v>1527</v>
      </c>
      <c r="BG3315" s="9"/>
      <c r="BI3315" t="s">
        <v>3146</v>
      </c>
    </row>
    <row r="3316" spans="1:69" x14ac:dyDescent="0.25">
      <c r="A3316" s="51" t="s">
        <v>820</v>
      </c>
      <c r="B3316" s="9" t="s">
        <v>847</v>
      </c>
      <c r="C3316" s="9" t="str">
        <f>VLOOKUP(Tabelle1[[#This Row],[bank_name]],list_all_banks!$B$1:$C$691,2,FALSE)</f>
        <v>GB00966425</v>
      </c>
      <c r="D3316" s="6" t="s">
        <v>848</v>
      </c>
      <c r="E3316" s="42" t="str">
        <f t="shared" si="52"/>
        <v>31.12.2015</v>
      </c>
      <c r="F3316" s="9">
        <v>2015</v>
      </c>
      <c r="G3316" s="9" t="s">
        <v>1382</v>
      </c>
      <c r="H3316" s="9" t="s">
        <v>20</v>
      </c>
      <c r="I3316" s="9">
        <v>2</v>
      </c>
      <c r="J3316" s="9">
        <v>3</v>
      </c>
      <c r="K3316" s="9" t="s">
        <v>1366</v>
      </c>
      <c r="L3316" s="9">
        <v>0</v>
      </c>
      <c r="M3316" s="9" t="s">
        <v>1800</v>
      </c>
      <c r="N3316" s="9" t="s">
        <v>19</v>
      </c>
      <c r="P3316" s="9">
        <v>1</v>
      </c>
      <c r="Q3316" s="9">
        <v>0</v>
      </c>
      <c r="R3316" s="9">
        <v>2</v>
      </c>
      <c r="S3316" s="9">
        <v>2</v>
      </c>
      <c r="U3316" s="9">
        <v>0</v>
      </c>
      <c r="V3316" s="9">
        <v>0</v>
      </c>
      <c r="W3316" s="9" t="s">
        <v>1809</v>
      </c>
      <c r="Y3316" s="9" t="s">
        <v>1729</v>
      </c>
      <c r="Z3316" s="9">
        <v>-19</v>
      </c>
      <c r="AA3316" s="9">
        <v>108</v>
      </c>
      <c r="AB3316" s="9">
        <v>-52</v>
      </c>
      <c r="AC3316" s="9" t="s">
        <v>20</v>
      </c>
      <c r="AD3316" s="9" t="s">
        <v>20</v>
      </c>
      <c r="AE3316" s="9" t="s">
        <v>20</v>
      </c>
      <c r="AF3316" s="9" t="s">
        <v>20</v>
      </c>
      <c r="AG3316" s="9" t="s">
        <v>20</v>
      </c>
      <c r="AH3316" s="9">
        <v>0</v>
      </c>
      <c r="AI3316" s="9">
        <v>0</v>
      </c>
      <c r="AK3316" s="9">
        <v>1</v>
      </c>
      <c r="AL3316" s="9">
        <v>0</v>
      </c>
      <c r="AM3316" s="9">
        <v>1</v>
      </c>
      <c r="AN3316" s="9">
        <v>2</v>
      </c>
      <c r="AO3316" s="9">
        <v>0</v>
      </c>
      <c r="AQ3316" s="9">
        <v>1</v>
      </c>
      <c r="AR3316" s="9">
        <v>1</v>
      </c>
      <c r="AS3316" s="9">
        <v>1</v>
      </c>
      <c r="AT3316" s="9">
        <v>1</v>
      </c>
      <c r="AU3316" s="9">
        <v>0</v>
      </c>
      <c r="AV3316" s="9">
        <v>0</v>
      </c>
      <c r="AW3316" s="9" t="s">
        <v>1382</v>
      </c>
      <c r="AX3316" s="9" t="s">
        <v>1382</v>
      </c>
      <c r="BA3316" s="63" t="s">
        <v>2788</v>
      </c>
      <c r="BB3316" s="6" t="s">
        <v>1527</v>
      </c>
      <c r="BG3316" s="9"/>
      <c r="BI3316" t="s">
        <v>3146</v>
      </c>
    </row>
    <row r="3317" spans="1:69" x14ac:dyDescent="0.25">
      <c r="A3317" s="51" t="s">
        <v>820</v>
      </c>
      <c r="B3317" s="9" t="s">
        <v>847</v>
      </c>
      <c r="C3317" s="9" t="str">
        <f>VLOOKUP(Tabelle1[[#This Row],[bank_name]],list_all_banks!$B$1:$C$691,2,FALSE)</f>
        <v>GB00966425</v>
      </c>
      <c r="D3317" s="6" t="s">
        <v>848</v>
      </c>
      <c r="E3317" s="42" t="str">
        <f t="shared" si="52"/>
        <v>31.12.2015</v>
      </c>
      <c r="F3317" s="9">
        <v>2015</v>
      </c>
      <c r="G3317" s="9" t="s">
        <v>1382</v>
      </c>
      <c r="H3317" s="9" t="s">
        <v>20</v>
      </c>
      <c r="I3317" s="9">
        <v>2</v>
      </c>
      <c r="J3317" s="9">
        <v>3</v>
      </c>
      <c r="K3317" s="9" t="s">
        <v>1366</v>
      </c>
      <c r="L3317" s="9">
        <v>0</v>
      </c>
      <c r="M3317" s="9" t="s">
        <v>1800</v>
      </c>
      <c r="N3317" s="9" t="s">
        <v>19</v>
      </c>
      <c r="P3317" s="9">
        <v>1</v>
      </c>
      <c r="Q3317" s="9">
        <v>0</v>
      </c>
      <c r="R3317" s="9">
        <v>2</v>
      </c>
      <c r="S3317" s="9">
        <v>2</v>
      </c>
      <c r="U3317" s="9">
        <v>0</v>
      </c>
      <c r="V3317" s="9">
        <v>0</v>
      </c>
      <c r="W3317" s="9" t="s">
        <v>1809</v>
      </c>
      <c r="Y3317" s="9" t="s">
        <v>1730</v>
      </c>
      <c r="Z3317" s="9">
        <v>4</v>
      </c>
      <c r="AA3317" s="9">
        <v>8</v>
      </c>
      <c r="AB3317" s="9">
        <v>1</v>
      </c>
      <c r="AC3317" s="9" t="s">
        <v>20</v>
      </c>
      <c r="AD3317" s="9" t="s">
        <v>20</v>
      </c>
      <c r="AE3317" s="9" t="s">
        <v>20</v>
      </c>
      <c r="AF3317" s="9" t="s">
        <v>20</v>
      </c>
      <c r="AG3317" s="9" t="s">
        <v>20</v>
      </c>
      <c r="AH3317" s="9">
        <v>0</v>
      </c>
      <c r="AI3317" s="9">
        <v>0</v>
      </c>
      <c r="AK3317" s="9">
        <v>1</v>
      </c>
      <c r="AL3317" s="9">
        <v>0</v>
      </c>
      <c r="AM3317" s="9">
        <v>1</v>
      </c>
      <c r="AN3317" s="9">
        <v>2</v>
      </c>
      <c r="AO3317" s="9">
        <v>0</v>
      </c>
      <c r="AQ3317" s="9">
        <v>1</v>
      </c>
      <c r="AR3317" s="9">
        <v>1</v>
      </c>
      <c r="AS3317" s="9">
        <v>1</v>
      </c>
      <c r="AT3317" s="9">
        <v>1</v>
      </c>
      <c r="AU3317" s="9">
        <v>0</v>
      </c>
      <c r="AV3317" s="9">
        <v>0</v>
      </c>
      <c r="AW3317" s="9" t="s">
        <v>1382</v>
      </c>
      <c r="AX3317" s="9" t="s">
        <v>1382</v>
      </c>
      <c r="BA3317" s="63" t="s">
        <v>2788</v>
      </c>
      <c r="BB3317" s="6" t="s">
        <v>1527</v>
      </c>
      <c r="BG3317" s="9"/>
      <c r="BI3317" t="s">
        <v>3146</v>
      </c>
    </row>
    <row r="3318" spans="1:69" x14ac:dyDescent="0.25">
      <c r="A3318" s="51" t="s">
        <v>820</v>
      </c>
      <c r="B3318" s="9" t="s">
        <v>847</v>
      </c>
      <c r="C3318" s="9" t="str">
        <f>VLOOKUP(Tabelle1[[#This Row],[bank_name]],list_all_banks!$B$1:$C$691,2,FALSE)</f>
        <v>GB00966425</v>
      </c>
      <c r="D3318" s="6" t="s">
        <v>848</v>
      </c>
      <c r="E3318" s="42" t="str">
        <f t="shared" si="52"/>
        <v>31.12.2015</v>
      </c>
      <c r="F3318" s="9">
        <v>2015</v>
      </c>
      <c r="G3318" s="9" t="s">
        <v>1382</v>
      </c>
      <c r="H3318" s="9" t="s">
        <v>20</v>
      </c>
      <c r="I3318" s="9">
        <v>2</v>
      </c>
      <c r="J3318" s="9">
        <v>3</v>
      </c>
      <c r="K3318" s="9" t="s">
        <v>1366</v>
      </c>
      <c r="L3318" s="9">
        <v>0</v>
      </c>
      <c r="M3318" s="9" t="s">
        <v>1800</v>
      </c>
      <c r="N3318" s="9" t="s">
        <v>19</v>
      </c>
      <c r="P3318" s="9">
        <v>1</v>
      </c>
      <c r="Q3318" s="9">
        <v>0</v>
      </c>
      <c r="R3318" s="9">
        <v>2</v>
      </c>
      <c r="S3318" s="9">
        <v>2</v>
      </c>
      <c r="U3318" s="9">
        <v>0</v>
      </c>
      <c r="V3318" s="9">
        <v>0</v>
      </c>
      <c r="W3318" s="9" t="s">
        <v>1809</v>
      </c>
      <c r="Y3318" s="9" t="s">
        <v>1628</v>
      </c>
      <c r="Z3318" s="9">
        <v>869</v>
      </c>
      <c r="AA3318" s="9">
        <v>2503</v>
      </c>
      <c r="AB3318" s="9">
        <v>-138</v>
      </c>
      <c r="AC3318" s="9">
        <v>73</v>
      </c>
      <c r="AD3318" s="9" t="s">
        <v>20</v>
      </c>
      <c r="AE3318" s="9" t="s">
        <v>20</v>
      </c>
      <c r="AF3318" s="9" t="s">
        <v>20</v>
      </c>
      <c r="AG3318" s="9" t="s">
        <v>20</v>
      </c>
      <c r="AH3318" s="9">
        <v>0</v>
      </c>
      <c r="AI3318" s="9">
        <v>0</v>
      </c>
      <c r="AK3318" s="9">
        <v>1</v>
      </c>
      <c r="AL3318" s="9">
        <v>0</v>
      </c>
      <c r="AM3318" s="9">
        <v>1</v>
      </c>
      <c r="AN3318" s="9">
        <v>2</v>
      </c>
      <c r="AO3318" s="9">
        <v>0</v>
      </c>
      <c r="AQ3318" s="9">
        <v>1</v>
      </c>
      <c r="AR3318" s="9">
        <v>1</v>
      </c>
      <c r="AS3318" s="9">
        <v>1</v>
      </c>
      <c r="AT3318" s="9">
        <v>1</v>
      </c>
      <c r="AU3318" s="9">
        <v>0</v>
      </c>
      <c r="AV3318" s="9">
        <v>0</v>
      </c>
      <c r="AW3318" s="9" t="s">
        <v>1382</v>
      </c>
      <c r="AX3318" s="9" t="s">
        <v>1382</v>
      </c>
      <c r="BA3318" s="63" t="s">
        <v>2788</v>
      </c>
      <c r="BB3318" s="6" t="s">
        <v>1527</v>
      </c>
      <c r="BG3318" s="9"/>
      <c r="BI3318" t="s">
        <v>3146</v>
      </c>
    </row>
    <row r="3319" spans="1:69" x14ac:dyDescent="0.25">
      <c r="A3319" s="51" t="s">
        <v>820</v>
      </c>
      <c r="B3319" s="9" t="s">
        <v>847</v>
      </c>
      <c r="C3319" s="9" t="str">
        <f>VLOOKUP(Tabelle1[[#This Row],[bank_name]],list_all_banks!$B$1:$C$691,2,FALSE)</f>
        <v>GB00966425</v>
      </c>
      <c r="D3319" s="6" t="s">
        <v>848</v>
      </c>
      <c r="E3319" s="42" t="str">
        <f t="shared" si="52"/>
        <v>31.12.2015</v>
      </c>
      <c r="F3319" s="9">
        <v>2015</v>
      </c>
      <c r="G3319" s="9" t="s">
        <v>1382</v>
      </c>
      <c r="H3319" s="9" t="s">
        <v>20</v>
      </c>
      <c r="I3319" s="9">
        <v>2</v>
      </c>
      <c r="J3319" s="9">
        <v>3</v>
      </c>
      <c r="K3319" s="9" t="s">
        <v>1366</v>
      </c>
      <c r="L3319" s="9">
        <v>0</v>
      </c>
      <c r="M3319" s="9" t="s">
        <v>1800</v>
      </c>
      <c r="N3319" s="9" t="s">
        <v>19</v>
      </c>
      <c r="P3319" s="9">
        <v>1</v>
      </c>
      <c r="Q3319" s="9">
        <v>0</v>
      </c>
      <c r="R3319" s="9">
        <v>2</v>
      </c>
      <c r="S3319" s="9">
        <v>2</v>
      </c>
      <c r="U3319" s="9">
        <v>0</v>
      </c>
      <c r="V3319" s="9">
        <v>0</v>
      </c>
      <c r="W3319" s="9" t="s">
        <v>1809</v>
      </c>
      <c r="Y3319" s="9" t="s">
        <v>1631</v>
      </c>
      <c r="Z3319" s="9">
        <v>7</v>
      </c>
      <c r="AA3319" s="9">
        <v>36</v>
      </c>
      <c r="AB3319" s="9">
        <v>-4</v>
      </c>
      <c r="AC3319" s="9" t="s">
        <v>20</v>
      </c>
      <c r="AD3319" s="9" t="s">
        <v>20</v>
      </c>
      <c r="AE3319" s="9" t="s">
        <v>20</v>
      </c>
      <c r="AF3319" s="9" t="s">
        <v>20</v>
      </c>
      <c r="AG3319" s="9" t="s">
        <v>20</v>
      </c>
      <c r="AH3319" s="9">
        <v>0</v>
      </c>
      <c r="AI3319" s="9">
        <v>0</v>
      </c>
      <c r="AK3319" s="9">
        <v>1</v>
      </c>
      <c r="AL3319" s="9">
        <v>0</v>
      </c>
      <c r="AM3319" s="9">
        <v>1</v>
      </c>
      <c r="AN3319" s="9">
        <v>2</v>
      </c>
      <c r="AO3319" s="9">
        <v>0</v>
      </c>
      <c r="AQ3319" s="9">
        <v>1</v>
      </c>
      <c r="AR3319" s="9">
        <v>1</v>
      </c>
      <c r="AS3319" s="9">
        <v>1</v>
      </c>
      <c r="AT3319" s="9">
        <v>1</v>
      </c>
      <c r="AU3319" s="9">
        <v>0</v>
      </c>
      <c r="AV3319" s="9">
        <v>0</v>
      </c>
      <c r="AW3319" s="9" t="s">
        <v>1382</v>
      </c>
      <c r="AX3319" s="9" t="s">
        <v>1382</v>
      </c>
      <c r="BA3319" s="63" t="s">
        <v>2788</v>
      </c>
      <c r="BB3319" s="6" t="s">
        <v>1527</v>
      </c>
      <c r="BC3319" s="9"/>
      <c r="BD3319" s="9"/>
      <c r="BE3319" s="9"/>
      <c r="BF3319" s="9"/>
      <c r="BG3319" s="9"/>
      <c r="BI3319" t="s">
        <v>3146</v>
      </c>
      <c r="BJ3319" s="9"/>
      <c r="BK3319" s="9"/>
      <c r="BL3319" s="9"/>
      <c r="BM3319" s="9"/>
      <c r="BN3319" s="9"/>
      <c r="BO3319" s="9"/>
    </row>
    <row r="3320" spans="1:69" x14ac:dyDescent="0.25">
      <c r="A3320" s="51" t="s">
        <v>820</v>
      </c>
      <c r="B3320" s="9" t="s">
        <v>847</v>
      </c>
      <c r="C3320" s="9" t="str">
        <f>VLOOKUP(Tabelle1[[#This Row],[bank_name]],list_all_banks!$B$1:$C$691,2,FALSE)</f>
        <v>GB00966425</v>
      </c>
      <c r="D3320" s="6" t="s">
        <v>848</v>
      </c>
      <c r="E3320" s="42" t="str">
        <f t="shared" si="52"/>
        <v>31.12.2015</v>
      </c>
      <c r="F3320" s="9">
        <v>2015</v>
      </c>
      <c r="G3320" s="9" t="s">
        <v>1382</v>
      </c>
      <c r="H3320" s="9" t="s">
        <v>20</v>
      </c>
      <c r="I3320" s="9">
        <v>2</v>
      </c>
      <c r="J3320" s="9">
        <v>3</v>
      </c>
      <c r="K3320" s="9" t="s">
        <v>1366</v>
      </c>
      <c r="L3320" s="9">
        <v>0</v>
      </c>
      <c r="M3320" s="9" t="s">
        <v>1800</v>
      </c>
      <c r="N3320" s="9" t="s">
        <v>19</v>
      </c>
      <c r="P3320" s="9">
        <v>1</v>
      </c>
      <c r="Q3320" s="9">
        <v>0</v>
      </c>
      <c r="R3320" s="9">
        <v>2</v>
      </c>
      <c r="S3320" s="9">
        <v>2</v>
      </c>
      <c r="U3320" s="9">
        <v>0</v>
      </c>
      <c r="V3320" s="9">
        <v>0</v>
      </c>
      <c r="W3320" s="9" t="s">
        <v>1809</v>
      </c>
      <c r="Y3320" s="9" t="s">
        <v>1707</v>
      </c>
      <c r="Z3320" s="9">
        <v>87</v>
      </c>
      <c r="AA3320" s="9">
        <v>881</v>
      </c>
      <c r="AB3320" s="9">
        <v>7</v>
      </c>
      <c r="AC3320" s="9">
        <v>3</v>
      </c>
      <c r="AD3320" s="9" t="s">
        <v>20</v>
      </c>
      <c r="AE3320" s="9" t="s">
        <v>20</v>
      </c>
      <c r="AF3320" s="9" t="s">
        <v>20</v>
      </c>
      <c r="AG3320" s="9" t="s">
        <v>20</v>
      </c>
      <c r="AH3320" s="9">
        <v>0</v>
      </c>
      <c r="AI3320" s="9">
        <v>0</v>
      </c>
      <c r="AK3320" s="9">
        <v>1</v>
      </c>
      <c r="AL3320" s="9">
        <v>0</v>
      </c>
      <c r="AM3320" s="9">
        <v>1</v>
      </c>
      <c r="AN3320" s="9">
        <v>2</v>
      </c>
      <c r="AO3320" s="9">
        <v>0</v>
      </c>
      <c r="AQ3320" s="9">
        <v>1</v>
      </c>
      <c r="AR3320" s="9">
        <v>1</v>
      </c>
      <c r="AS3320" s="9">
        <v>1</v>
      </c>
      <c r="AT3320" s="9">
        <v>1</v>
      </c>
      <c r="AU3320" s="9">
        <v>0</v>
      </c>
      <c r="AV3320" s="9">
        <v>0</v>
      </c>
      <c r="AW3320" s="9" t="s">
        <v>1382</v>
      </c>
      <c r="AX3320" s="9" t="s">
        <v>1382</v>
      </c>
      <c r="BA3320" s="63" t="s">
        <v>2788</v>
      </c>
      <c r="BB3320" s="6" t="s">
        <v>1527</v>
      </c>
      <c r="BG3320" s="9"/>
      <c r="BI3320" t="s">
        <v>3146</v>
      </c>
    </row>
    <row r="3321" spans="1:69" x14ac:dyDescent="0.25">
      <c r="A3321" s="23" t="s">
        <v>820</v>
      </c>
      <c r="B3321" t="s">
        <v>847</v>
      </c>
      <c r="C3321" t="str">
        <f>VLOOKUP(Tabelle1[[#This Row],[bank_name]],list_all_banks!$B$1:$C$691,2,FALSE)</f>
        <v>GB00966425</v>
      </c>
      <c r="D3321" s="6" t="s">
        <v>848</v>
      </c>
      <c r="E3321" s="42" t="str">
        <f t="shared" si="52"/>
        <v>31.12.2015</v>
      </c>
      <c r="F3321">
        <v>2015</v>
      </c>
      <c r="G3321" t="s">
        <v>1382</v>
      </c>
      <c r="H3321" t="s">
        <v>20</v>
      </c>
      <c r="I3321">
        <v>2</v>
      </c>
      <c r="J3321">
        <v>3</v>
      </c>
      <c r="K3321" t="s">
        <v>1366</v>
      </c>
      <c r="L3321">
        <v>0</v>
      </c>
      <c r="M3321" t="s">
        <v>1800</v>
      </c>
      <c r="N3321" t="s">
        <v>19</v>
      </c>
      <c r="P3321">
        <v>1</v>
      </c>
      <c r="Q3321">
        <v>0</v>
      </c>
      <c r="R3321">
        <v>2</v>
      </c>
      <c r="S3321">
        <v>2</v>
      </c>
      <c r="U3321">
        <v>0</v>
      </c>
      <c r="V3321">
        <v>0</v>
      </c>
      <c r="W3321" t="s">
        <v>1809</v>
      </c>
      <c r="Y3321" t="s">
        <v>1745</v>
      </c>
      <c r="Z3321">
        <v>33</v>
      </c>
      <c r="AA3321">
        <v>90</v>
      </c>
      <c r="AB3321">
        <v>7</v>
      </c>
      <c r="AC3321">
        <v>4</v>
      </c>
      <c r="AD3321" t="s">
        <v>20</v>
      </c>
      <c r="AE3321" t="s">
        <v>20</v>
      </c>
      <c r="AF3321" t="s">
        <v>20</v>
      </c>
      <c r="AG3321" t="s">
        <v>20</v>
      </c>
      <c r="AH3321">
        <v>0</v>
      </c>
      <c r="AI3321">
        <v>0</v>
      </c>
      <c r="AK3321">
        <v>1</v>
      </c>
      <c r="AL3321">
        <v>0</v>
      </c>
      <c r="AM3321">
        <v>1</v>
      </c>
      <c r="AN3321">
        <v>2</v>
      </c>
      <c r="AO3321">
        <v>0</v>
      </c>
      <c r="AQ3321">
        <v>1</v>
      </c>
      <c r="AR3321">
        <v>1</v>
      </c>
      <c r="AS3321">
        <v>1</v>
      </c>
      <c r="AT3321">
        <v>1</v>
      </c>
      <c r="AU3321">
        <v>0</v>
      </c>
      <c r="AV3321">
        <v>0</v>
      </c>
      <c r="AW3321" t="s">
        <v>1382</v>
      </c>
      <c r="AX3321" t="s">
        <v>1382</v>
      </c>
      <c r="BA3321" s="14" t="s">
        <v>2788</v>
      </c>
      <c r="BB3321" s="6" t="s">
        <v>1527</v>
      </c>
      <c r="BG3321" s="9"/>
      <c r="BI3321" t="s">
        <v>3146</v>
      </c>
    </row>
    <row r="3322" spans="1:69" x14ac:dyDescent="0.25">
      <c r="A3322" s="23" t="s">
        <v>820</v>
      </c>
      <c r="B3322" t="s">
        <v>847</v>
      </c>
      <c r="C3322" t="str">
        <f>VLOOKUP(Tabelle1[[#This Row],[bank_name]],list_all_banks!$B$1:$C$691,2,FALSE)</f>
        <v>GB00966425</v>
      </c>
      <c r="D3322" s="6" t="s">
        <v>848</v>
      </c>
      <c r="E3322" s="42" t="str">
        <f t="shared" si="52"/>
        <v>31.12.2015</v>
      </c>
      <c r="F3322">
        <v>2015</v>
      </c>
      <c r="G3322" t="s">
        <v>1382</v>
      </c>
      <c r="H3322" t="s">
        <v>20</v>
      </c>
      <c r="I3322">
        <v>2</v>
      </c>
      <c r="J3322">
        <v>3</v>
      </c>
      <c r="K3322" t="s">
        <v>1366</v>
      </c>
      <c r="L3322">
        <v>0</v>
      </c>
      <c r="M3322" t="s">
        <v>1800</v>
      </c>
      <c r="N3322" t="s">
        <v>19</v>
      </c>
      <c r="P3322">
        <v>1</v>
      </c>
      <c r="Q3322">
        <v>0</v>
      </c>
      <c r="R3322">
        <v>2</v>
      </c>
      <c r="S3322">
        <v>2</v>
      </c>
      <c r="U3322">
        <v>0</v>
      </c>
      <c r="V3322">
        <v>0</v>
      </c>
      <c r="W3322" t="s">
        <v>1809</v>
      </c>
      <c r="Y3322" t="s">
        <v>1762</v>
      </c>
      <c r="Z3322">
        <v>17</v>
      </c>
      <c r="AA3322">
        <v>91</v>
      </c>
      <c r="AB3322">
        <v>2</v>
      </c>
      <c r="AC3322" t="s">
        <v>20</v>
      </c>
      <c r="AD3322" t="s">
        <v>20</v>
      </c>
      <c r="AE3322" t="s">
        <v>20</v>
      </c>
      <c r="AF3322" t="s">
        <v>20</v>
      </c>
      <c r="AG3322" t="s">
        <v>20</v>
      </c>
      <c r="AH3322">
        <v>0</v>
      </c>
      <c r="AI3322">
        <v>0</v>
      </c>
      <c r="AK3322">
        <v>1</v>
      </c>
      <c r="AL3322">
        <v>0</v>
      </c>
      <c r="AM3322">
        <v>1</v>
      </c>
      <c r="AN3322">
        <v>2</v>
      </c>
      <c r="AO3322">
        <v>0</v>
      </c>
      <c r="AQ3322">
        <v>1</v>
      </c>
      <c r="AR3322">
        <v>1</v>
      </c>
      <c r="AS3322">
        <v>1</v>
      </c>
      <c r="AT3322">
        <v>1</v>
      </c>
      <c r="AU3322">
        <v>0</v>
      </c>
      <c r="AV3322">
        <v>0</v>
      </c>
      <c r="AW3322" t="s">
        <v>1382</v>
      </c>
      <c r="AX3322" t="s">
        <v>1382</v>
      </c>
      <c r="BA3322" s="14" t="s">
        <v>2788</v>
      </c>
      <c r="BB3322" s="6" t="s">
        <v>1527</v>
      </c>
      <c r="BG3322" s="9"/>
      <c r="BI3322" t="s">
        <v>3146</v>
      </c>
    </row>
    <row r="3323" spans="1:69" x14ac:dyDescent="0.25">
      <c r="A3323" s="51" t="s">
        <v>820</v>
      </c>
      <c r="B3323" s="9" t="s">
        <v>847</v>
      </c>
      <c r="C3323" s="9" t="str">
        <f>VLOOKUP(Tabelle1[[#This Row],[bank_name]],list_all_banks!$B$1:$C$691,2,FALSE)</f>
        <v>GB00966425</v>
      </c>
      <c r="D3323" s="6" t="s">
        <v>848</v>
      </c>
      <c r="E3323" s="42" t="str">
        <f t="shared" si="52"/>
        <v>31.12.2015</v>
      </c>
      <c r="F3323" s="9">
        <v>2015</v>
      </c>
      <c r="G3323" s="9" t="s">
        <v>1382</v>
      </c>
      <c r="H3323" s="9" t="s">
        <v>20</v>
      </c>
      <c r="I3323" s="9">
        <v>2</v>
      </c>
      <c r="J3323" s="9">
        <v>3</v>
      </c>
      <c r="K3323" s="9" t="s">
        <v>1366</v>
      </c>
      <c r="L3323" s="9">
        <v>0</v>
      </c>
      <c r="M3323" s="9" t="s">
        <v>1800</v>
      </c>
      <c r="N3323" s="9" t="s">
        <v>19</v>
      </c>
      <c r="P3323" s="9">
        <v>1</v>
      </c>
      <c r="Q3323" s="9">
        <v>0</v>
      </c>
      <c r="R3323" s="9">
        <v>2</v>
      </c>
      <c r="S3323" s="9">
        <v>2</v>
      </c>
      <c r="U3323" s="9">
        <v>0</v>
      </c>
      <c r="V3323" s="9">
        <v>0</v>
      </c>
      <c r="W3323" s="9" t="s">
        <v>1809</v>
      </c>
      <c r="Y3323" s="9" t="s">
        <v>1811</v>
      </c>
      <c r="Z3323" s="9">
        <v>12</v>
      </c>
      <c r="AA3323" s="9">
        <v>162</v>
      </c>
      <c r="AB3323" s="9">
        <v>2</v>
      </c>
      <c r="AC3323" s="9">
        <v>1</v>
      </c>
      <c r="AD3323" s="9" t="s">
        <v>20</v>
      </c>
      <c r="AE3323" s="9" t="s">
        <v>20</v>
      </c>
      <c r="AF3323" s="9" t="s">
        <v>20</v>
      </c>
      <c r="AG3323" s="9" t="s">
        <v>20</v>
      </c>
      <c r="AH3323" s="9">
        <v>0</v>
      </c>
      <c r="AI3323">
        <v>0</v>
      </c>
      <c r="AK3323" s="9">
        <v>1</v>
      </c>
      <c r="AL3323" s="9">
        <v>0</v>
      </c>
      <c r="AM3323" s="9">
        <v>1</v>
      </c>
      <c r="AN3323" s="9">
        <v>2</v>
      </c>
      <c r="AO3323" s="9">
        <v>0</v>
      </c>
      <c r="AQ3323" s="9">
        <v>1</v>
      </c>
      <c r="AR3323" s="9">
        <v>1</v>
      </c>
      <c r="AS3323" s="9">
        <v>1</v>
      </c>
      <c r="AT3323" s="9">
        <v>1</v>
      </c>
      <c r="AU3323" s="9">
        <v>0</v>
      </c>
      <c r="AV3323" s="9">
        <v>0</v>
      </c>
      <c r="AW3323" s="9" t="s">
        <v>1382</v>
      </c>
      <c r="AX3323" s="9" t="s">
        <v>1382</v>
      </c>
      <c r="BA3323" s="63" t="s">
        <v>2788</v>
      </c>
      <c r="BB3323" s="6" t="s">
        <v>1527</v>
      </c>
      <c r="BG3323" s="9"/>
      <c r="BI3323" t="s">
        <v>3146</v>
      </c>
    </row>
    <row r="3324" spans="1:69" x14ac:dyDescent="0.25">
      <c r="A3324" s="51" t="s">
        <v>820</v>
      </c>
      <c r="B3324" s="9" t="s">
        <v>847</v>
      </c>
      <c r="C3324" s="9" t="str">
        <f>VLOOKUP(Tabelle1[[#This Row],[bank_name]],list_all_banks!$B$1:$C$691,2,FALSE)</f>
        <v>GB00966425</v>
      </c>
      <c r="D3324" s="6" t="s">
        <v>848</v>
      </c>
      <c r="E3324" s="42" t="str">
        <f t="shared" si="52"/>
        <v>31.12.2015</v>
      </c>
      <c r="F3324" s="9">
        <v>2015</v>
      </c>
      <c r="G3324" s="9" t="s">
        <v>1382</v>
      </c>
      <c r="H3324" s="9" t="s">
        <v>20</v>
      </c>
      <c r="I3324" s="9">
        <v>2</v>
      </c>
      <c r="J3324" s="9">
        <v>3</v>
      </c>
      <c r="K3324" s="9" t="s">
        <v>1366</v>
      </c>
      <c r="L3324" s="9">
        <v>0</v>
      </c>
      <c r="M3324" s="9" t="s">
        <v>1800</v>
      </c>
      <c r="N3324" s="9" t="s">
        <v>19</v>
      </c>
      <c r="P3324" s="9">
        <v>1</v>
      </c>
      <c r="Q3324" s="9">
        <v>0</v>
      </c>
      <c r="R3324" s="9">
        <v>2</v>
      </c>
      <c r="S3324" s="9">
        <v>2</v>
      </c>
      <c r="U3324" s="9">
        <v>0</v>
      </c>
      <c r="V3324" s="9">
        <v>0</v>
      </c>
      <c r="W3324" s="9" t="s">
        <v>1809</v>
      </c>
      <c r="Y3324" s="9" t="s">
        <v>1764</v>
      </c>
      <c r="Z3324" s="9">
        <v>140</v>
      </c>
      <c r="AA3324" s="9">
        <v>1156</v>
      </c>
      <c r="AB3324" s="9">
        <v>24</v>
      </c>
      <c r="AC3324" s="9">
        <v>15</v>
      </c>
      <c r="AD3324" s="9" t="s">
        <v>20</v>
      </c>
      <c r="AE3324" s="9" t="s">
        <v>20</v>
      </c>
      <c r="AF3324" s="9" t="s">
        <v>20</v>
      </c>
      <c r="AG3324" s="9" t="s">
        <v>20</v>
      </c>
      <c r="AH3324" s="9">
        <v>0</v>
      </c>
      <c r="AI3324" s="9">
        <v>0</v>
      </c>
      <c r="AK3324" s="9">
        <v>1</v>
      </c>
      <c r="AL3324" s="9">
        <v>0</v>
      </c>
      <c r="AM3324" s="9">
        <v>1</v>
      </c>
      <c r="AN3324" s="9">
        <v>2</v>
      </c>
      <c r="AO3324" s="9">
        <v>0</v>
      </c>
      <c r="AQ3324" s="9">
        <v>1</v>
      </c>
      <c r="AR3324" s="9">
        <v>1</v>
      </c>
      <c r="AS3324" s="9">
        <v>1</v>
      </c>
      <c r="AT3324" s="9">
        <v>1</v>
      </c>
      <c r="AU3324" s="9">
        <v>0</v>
      </c>
      <c r="AV3324" s="9">
        <v>0</v>
      </c>
      <c r="AW3324" s="9" t="s">
        <v>1382</v>
      </c>
      <c r="AX3324" s="9" t="s">
        <v>1382</v>
      </c>
      <c r="BA3324" s="63" t="s">
        <v>2788</v>
      </c>
      <c r="BB3324" s="6" t="s">
        <v>1527</v>
      </c>
      <c r="BC3324" s="9"/>
      <c r="BD3324" s="9"/>
      <c r="BE3324" s="9"/>
      <c r="BF3324" s="9"/>
      <c r="BG3324" s="9"/>
      <c r="BI3324" t="s">
        <v>3146</v>
      </c>
      <c r="BJ3324" s="9"/>
      <c r="BK3324" s="9"/>
      <c r="BL3324" s="9"/>
      <c r="BM3324" s="9"/>
      <c r="BN3324" s="9"/>
      <c r="BO3324" s="9"/>
      <c r="BP3324" s="9"/>
    </row>
    <row r="3325" spans="1:69" x14ac:dyDescent="0.25">
      <c r="A3325" s="51" t="s">
        <v>820</v>
      </c>
      <c r="B3325" s="9" t="s">
        <v>847</v>
      </c>
      <c r="C3325" s="9" t="str">
        <f>VLOOKUP(Tabelle1[[#This Row],[bank_name]],list_all_banks!$B$1:$C$691,2,FALSE)</f>
        <v>GB00966425</v>
      </c>
      <c r="D3325" s="6" t="s">
        <v>848</v>
      </c>
      <c r="E3325" s="42" t="str">
        <f t="shared" si="52"/>
        <v>31.12.2015</v>
      </c>
      <c r="F3325" s="9">
        <v>2015</v>
      </c>
      <c r="G3325" s="9" t="s">
        <v>1382</v>
      </c>
      <c r="H3325" s="9" t="s">
        <v>20</v>
      </c>
      <c r="I3325" s="9">
        <v>2</v>
      </c>
      <c r="J3325" s="9">
        <v>3</v>
      </c>
      <c r="K3325" s="9" t="s">
        <v>1366</v>
      </c>
      <c r="L3325" s="9">
        <v>0</v>
      </c>
      <c r="M3325" s="9" t="s">
        <v>1800</v>
      </c>
      <c r="N3325" s="9" t="s">
        <v>19</v>
      </c>
      <c r="P3325" s="9">
        <v>1</v>
      </c>
      <c r="Q3325" s="9">
        <v>0</v>
      </c>
      <c r="R3325" s="9">
        <v>2</v>
      </c>
      <c r="S3325" s="9">
        <v>2</v>
      </c>
      <c r="U3325" s="9">
        <v>0</v>
      </c>
      <c r="V3325" s="9">
        <v>0</v>
      </c>
      <c r="W3325" s="9" t="s">
        <v>1809</v>
      </c>
      <c r="Y3325" s="9" t="s">
        <v>1790</v>
      </c>
      <c r="Z3325" s="9">
        <v>252</v>
      </c>
      <c r="AA3325" s="9">
        <v>1961</v>
      </c>
      <c r="AB3325" s="9">
        <v>93</v>
      </c>
      <c r="AC3325" s="9">
        <v>32</v>
      </c>
      <c r="AD3325" s="9" t="s">
        <v>20</v>
      </c>
      <c r="AE3325" s="9" t="s">
        <v>20</v>
      </c>
      <c r="AF3325" s="9" t="s">
        <v>20</v>
      </c>
      <c r="AG3325" s="9" t="s">
        <v>20</v>
      </c>
      <c r="AH3325" s="9">
        <v>0</v>
      </c>
      <c r="AI3325" s="9">
        <v>0</v>
      </c>
      <c r="AK3325" s="9">
        <v>1</v>
      </c>
      <c r="AL3325" s="9">
        <v>0</v>
      </c>
      <c r="AM3325" s="9">
        <v>1</v>
      </c>
      <c r="AN3325" s="9">
        <v>2</v>
      </c>
      <c r="AO3325" s="9">
        <v>0</v>
      </c>
      <c r="AQ3325" s="9">
        <v>1</v>
      </c>
      <c r="AR3325" s="9">
        <v>1</v>
      </c>
      <c r="AS3325" s="9">
        <v>1</v>
      </c>
      <c r="AT3325" s="9">
        <v>1</v>
      </c>
      <c r="AU3325" s="9">
        <v>0</v>
      </c>
      <c r="AV3325" s="9">
        <v>0</v>
      </c>
      <c r="AW3325" s="9" t="s">
        <v>1382</v>
      </c>
      <c r="AX3325" s="9" t="s">
        <v>1382</v>
      </c>
      <c r="BA3325" s="63" t="s">
        <v>2788</v>
      </c>
      <c r="BB3325" s="6" t="s">
        <v>1527</v>
      </c>
      <c r="BG3325" s="9"/>
      <c r="BI3325" t="s">
        <v>3146</v>
      </c>
    </row>
    <row r="3326" spans="1:69" x14ac:dyDescent="0.25">
      <c r="A3326" s="51" t="s">
        <v>820</v>
      </c>
      <c r="B3326" s="9" t="s">
        <v>847</v>
      </c>
      <c r="C3326" s="9" t="str">
        <f>VLOOKUP(Tabelle1[[#This Row],[bank_name]],list_all_banks!$B$1:$C$691,2,FALSE)</f>
        <v>GB00966425</v>
      </c>
      <c r="D3326" s="6" t="s">
        <v>848</v>
      </c>
      <c r="E3326" s="42" t="str">
        <f t="shared" si="52"/>
        <v>31.12.2015</v>
      </c>
      <c r="F3326" s="9">
        <v>2015</v>
      </c>
      <c r="G3326" s="9" t="s">
        <v>1382</v>
      </c>
      <c r="H3326" s="9" t="s">
        <v>20</v>
      </c>
      <c r="I3326" s="9">
        <v>2</v>
      </c>
      <c r="J3326" s="9">
        <v>3</v>
      </c>
      <c r="K3326" s="9" t="s">
        <v>1366</v>
      </c>
      <c r="L3326" s="9">
        <v>0</v>
      </c>
      <c r="M3326" s="9" t="s">
        <v>1800</v>
      </c>
      <c r="N3326" s="9" t="s">
        <v>19</v>
      </c>
      <c r="P3326" s="9">
        <v>1</v>
      </c>
      <c r="Q3326" s="9">
        <v>0</v>
      </c>
      <c r="R3326" s="9">
        <v>2</v>
      </c>
      <c r="S3326" s="9">
        <v>2</v>
      </c>
      <c r="U3326" s="9">
        <v>0</v>
      </c>
      <c r="V3326" s="9">
        <v>0</v>
      </c>
      <c r="W3326" s="9" t="s">
        <v>1809</v>
      </c>
      <c r="Y3326" s="9" t="s">
        <v>1704</v>
      </c>
      <c r="Z3326" s="9">
        <v>100</v>
      </c>
      <c r="AA3326" s="9">
        <v>89</v>
      </c>
      <c r="AB3326" s="9">
        <v>-81</v>
      </c>
      <c r="AC3326" s="9">
        <v>1</v>
      </c>
      <c r="AD3326" s="9" t="s">
        <v>20</v>
      </c>
      <c r="AE3326" s="9" t="s">
        <v>20</v>
      </c>
      <c r="AF3326" s="9" t="s">
        <v>20</v>
      </c>
      <c r="AG3326" s="9" t="s">
        <v>20</v>
      </c>
      <c r="AH3326" s="9">
        <v>0</v>
      </c>
      <c r="AI3326" s="9">
        <v>0</v>
      </c>
      <c r="AK3326" s="9">
        <v>1</v>
      </c>
      <c r="AL3326" s="9">
        <v>0</v>
      </c>
      <c r="AM3326" s="9">
        <v>1</v>
      </c>
      <c r="AN3326" s="9">
        <v>2</v>
      </c>
      <c r="AO3326" s="9">
        <v>0</v>
      </c>
      <c r="AQ3326" s="9">
        <v>1</v>
      </c>
      <c r="AR3326" s="9">
        <v>1</v>
      </c>
      <c r="AS3326" s="9">
        <v>1</v>
      </c>
      <c r="AT3326" s="9">
        <v>1</v>
      </c>
      <c r="AU3326" s="9">
        <v>0</v>
      </c>
      <c r="AV3326" s="9">
        <v>0</v>
      </c>
      <c r="AW3326" s="9" t="s">
        <v>1382</v>
      </c>
      <c r="AX3326" s="9" t="s">
        <v>1382</v>
      </c>
      <c r="BA3326" s="63" t="s">
        <v>2788</v>
      </c>
      <c r="BB3326" s="6" t="s">
        <v>1527</v>
      </c>
      <c r="BG3326" s="9"/>
      <c r="BI3326" t="s">
        <v>3146</v>
      </c>
    </row>
    <row r="3327" spans="1:69" x14ac:dyDescent="0.25">
      <c r="A3327" s="23" t="s">
        <v>820</v>
      </c>
      <c r="B3327" t="s">
        <v>847</v>
      </c>
      <c r="C3327" t="str">
        <f>VLOOKUP(Tabelle1[[#This Row],[bank_name]],list_all_banks!$B$1:$C$691,2,FALSE)</f>
        <v>GB00966425</v>
      </c>
      <c r="D3327" s="6" t="s">
        <v>848</v>
      </c>
      <c r="E3327" s="42" t="str">
        <f t="shared" si="52"/>
        <v>31.12.2015</v>
      </c>
      <c r="F3327" s="9">
        <v>2015</v>
      </c>
      <c r="G3327" t="s">
        <v>1382</v>
      </c>
      <c r="H3327" t="s">
        <v>20</v>
      </c>
      <c r="I3327">
        <v>2</v>
      </c>
      <c r="J3327">
        <v>3</v>
      </c>
      <c r="K3327" t="s">
        <v>1366</v>
      </c>
      <c r="L3327">
        <v>0</v>
      </c>
      <c r="M3327" t="s">
        <v>1800</v>
      </c>
      <c r="N3327" t="s">
        <v>19</v>
      </c>
      <c r="P3327">
        <v>1</v>
      </c>
      <c r="Q3327">
        <v>0</v>
      </c>
      <c r="R3327">
        <v>2</v>
      </c>
      <c r="S3327">
        <v>2</v>
      </c>
      <c r="U3327">
        <v>0</v>
      </c>
      <c r="V3327">
        <v>0</v>
      </c>
      <c r="W3327" t="s">
        <v>1809</v>
      </c>
      <c r="Y3327" t="s">
        <v>1812</v>
      </c>
      <c r="Z3327">
        <v>287</v>
      </c>
      <c r="AA3327">
        <v>979</v>
      </c>
      <c r="AB3327">
        <v>92</v>
      </c>
      <c r="AC3327">
        <v>21</v>
      </c>
      <c r="AD3327" t="s">
        <v>20</v>
      </c>
      <c r="AE3327" t="s">
        <v>20</v>
      </c>
      <c r="AF3327" t="s">
        <v>20</v>
      </c>
      <c r="AG3327" t="s">
        <v>20</v>
      </c>
      <c r="AH3327">
        <v>0</v>
      </c>
      <c r="AI3327">
        <v>0</v>
      </c>
      <c r="AK3327">
        <v>1</v>
      </c>
      <c r="AL3327">
        <v>0</v>
      </c>
      <c r="AM3327">
        <v>1</v>
      </c>
      <c r="AN3327">
        <v>2</v>
      </c>
      <c r="AO3327">
        <v>0</v>
      </c>
      <c r="AQ3327">
        <v>1</v>
      </c>
      <c r="AR3327">
        <v>1</v>
      </c>
      <c r="AS3327">
        <v>1</v>
      </c>
      <c r="AT3327">
        <v>1</v>
      </c>
      <c r="AU3327">
        <v>0</v>
      </c>
      <c r="AV3327">
        <v>0</v>
      </c>
      <c r="AW3327" t="s">
        <v>1382</v>
      </c>
      <c r="AX3327" t="s">
        <v>1382</v>
      </c>
      <c r="BA3327" s="14" t="s">
        <v>2788</v>
      </c>
      <c r="BB3327" s="6" t="s">
        <v>1527</v>
      </c>
      <c r="BG3327" s="9"/>
      <c r="BI3327" t="s">
        <v>3146</v>
      </c>
    </row>
    <row r="3328" spans="1:69" x14ac:dyDescent="0.25">
      <c r="A3328" s="51" t="s">
        <v>820</v>
      </c>
      <c r="B3328" s="9" t="s">
        <v>847</v>
      </c>
      <c r="C3328" s="9" t="str">
        <f>VLOOKUP(Tabelle1[[#This Row],[bank_name]],list_all_banks!$B$1:$C$691,2,FALSE)</f>
        <v>GB00966425</v>
      </c>
      <c r="D3328" s="6" t="s">
        <v>848</v>
      </c>
      <c r="E3328" s="42" t="str">
        <f t="shared" si="52"/>
        <v>31.12.2015</v>
      </c>
      <c r="F3328" s="9">
        <v>2015</v>
      </c>
      <c r="G3328" s="9" t="s">
        <v>1382</v>
      </c>
      <c r="H3328" s="9" t="s">
        <v>20</v>
      </c>
      <c r="I3328" s="9">
        <v>2</v>
      </c>
      <c r="J3328" s="9">
        <v>3</v>
      </c>
      <c r="K3328" s="9" t="s">
        <v>1366</v>
      </c>
      <c r="L3328" s="9">
        <v>0</v>
      </c>
      <c r="M3328" s="9" t="s">
        <v>1800</v>
      </c>
      <c r="N3328" s="9" t="s">
        <v>19</v>
      </c>
      <c r="P3328" s="9">
        <v>1</v>
      </c>
      <c r="Q3328" s="9">
        <v>0</v>
      </c>
      <c r="R3328" s="9">
        <v>2</v>
      </c>
      <c r="S3328" s="9">
        <v>2</v>
      </c>
      <c r="U3328" s="9">
        <v>0</v>
      </c>
      <c r="V3328" s="9">
        <v>0</v>
      </c>
      <c r="W3328" s="9" t="s">
        <v>1809</v>
      </c>
      <c r="Y3328" s="9" t="s">
        <v>1813</v>
      </c>
      <c r="Z3328" s="9">
        <v>18</v>
      </c>
      <c r="AA3328" s="9">
        <v>128</v>
      </c>
      <c r="AB3328" s="9">
        <v>2</v>
      </c>
      <c r="AC3328" s="9" t="s">
        <v>20</v>
      </c>
      <c r="AD3328" s="9" t="s">
        <v>20</v>
      </c>
      <c r="AE3328" s="9" t="s">
        <v>20</v>
      </c>
      <c r="AF3328" s="9" t="s">
        <v>20</v>
      </c>
      <c r="AG3328" s="9" t="s">
        <v>20</v>
      </c>
      <c r="AH3328" s="9">
        <v>0</v>
      </c>
      <c r="AI3328">
        <v>0</v>
      </c>
      <c r="AK3328" s="9">
        <v>1</v>
      </c>
      <c r="AL3328" s="9">
        <v>0</v>
      </c>
      <c r="AM3328" s="9">
        <v>1</v>
      </c>
      <c r="AN3328" s="9">
        <v>2</v>
      </c>
      <c r="AO3328" s="9">
        <v>0</v>
      </c>
      <c r="AQ3328" s="9">
        <v>1</v>
      </c>
      <c r="AR3328" s="9">
        <v>1</v>
      </c>
      <c r="AS3328" s="9">
        <v>1</v>
      </c>
      <c r="AT3328" s="9">
        <v>1</v>
      </c>
      <c r="AU3328" s="9">
        <v>0</v>
      </c>
      <c r="AV3328" s="9">
        <v>0</v>
      </c>
      <c r="AW3328" s="9" t="s">
        <v>1382</v>
      </c>
      <c r="AX3328" s="9" t="s">
        <v>1382</v>
      </c>
      <c r="BA3328" s="63" t="s">
        <v>2788</v>
      </c>
      <c r="BB3328" s="6" t="s">
        <v>1527</v>
      </c>
      <c r="BG3328" s="9"/>
      <c r="BI3328" t="s">
        <v>3146</v>
      </c>
    </row>
    <row r="3329" spans="1:61" x14ac:dyDescent="0.25">
      <c r="A3329" s="51" t="s">
        <v>820</v>
      </c>
      <c r="B3329" s="9" t="s">
        <v>847</v>
      </c>
      <c r="C3329" s="9" t="str">
        <f>VLOOKUP(Tabelle1[[#This Row],[bank_name]],list_all_banks!$B$1:$C$691,2,FALSE)</f>
        <v>GB00966425</v>
      </c>
      <c r="D3329" s="6" t="s">
        <v>848</v>
      </c>
      <c r="E3329" s="42" t="str">
        <f t="shared" si="52"/>
        <v>31.12.2015</v>
      </c>
      <c r="F3329" s="9">
        <v>2015</v>
      </c>
      <c r="G3329" s="9" t="s">
        <v>1382</v>
      </c>
      <c r="H3329" s="9" t="s">
        <v>20</v>
      </c>
      <c r="I3329" s="9">
        <v>2</v>
      </c>
      <c r="J3329" s="9">
        <v>3</v>
      </c>
      <c r="K3329" s="9" t="s">
        <v>1366</v>
      </c>
      <c r="L3329" s="9">
        <v>0</v>
      </c>
      <c r="M3329" s="9" t="s">
        <v>1800</v>
      </c>
      <c r="N3329" s="9" t="s">
        <v>19</v>
      </c>
      <c r="P3329" s="9">
        <v>1</v>
      </c>
      <c r="Q3329" s="9">
        <v>0</v>
      </c>
      <c r="R3329" s="9">
        <v>2</v>
      </c>
      <c r="S3329" s="9">
        <v>2</v>
      </c>
      <c r="U3329" s="9">
        <v>0</v>
      </c>
      <c r="V3329" s="9">
        <v>0</v>
      </c>
      <c r="W3329" s="9" t="s">
        <v>1809</v>
      </c>
      <c r="Y3329" s="9" t="s">
        <v>1710</v>
      </c>
      <c r="Z3329" s="9">
        <v>92</v>
      </c>
      <c r="AA3329" s="9">
        <v>474</v>
      </c>
      <c r="AB3329" s="9">
        <v>11</v>
      </c>
      <c r="AC3329" s="9">
        <v>6</v>
      </c>
      <c r="AD3329" s="9" t="s">
        <v>20</v>
      </c>
      <c r="AE3329" s="9" t="s">
        <v>20</v>
      </c>
      <c r="AF3329" s="9" t="s">
        <v>20</v>
      </c>
      <c r="AG3329" s="9" t="s">
        <v>20</v>
      </c>
      <c r="AH3329" s="9">
        <v>0</v>
      </c>
      <c r="AI3329" s="9">
        <v>0</v>
      </c>
      <c r="AK3329" s="9">
        <v>1</v>
      </c>
      <c r="AL3329" s="9">
        <v>0</v>
      </c>
      <c r="AM3329" s="9">
        <v>1</v>
      </c>
      <c r="AN3329" s="9">
        <v>2</v>
      </c>
      <c r="AO3329" s="9">
        <v>0</v>
      </c>
      <c r="AQ3329" s="9">
        <v>1</v>
      </c>
      <c r="AR3329" s="9">
        <v>1</v>
      </c>
      <c r="AS3329" s="9">
        <v>1</v>
      </c>
      <c r="AT3329" s="9">
        <v>1</v>
      </c>
      <c r="AU3329" s="9">
        <v>0</v>
      </c>
      <c r="AV3329" s="9">
        <v>0</v>
      </c>
      <c r="AW3329" s="9" t="s">
        <v>1382</v>
      </c>
      <c r="AX3329" s="9" t="s">
        <v>1382</v>
      </c>
      <c r="BA3329" s="63" t="s">
        <v>2788</v>
      </c>
      <c r="BB3329" s="6" t="s">
        <v>1527</v>
      </c>
      <c r="BG3329" s="9"/>
      <c r="BI3329" t="s">
        <v>3146</v>
      </c>
    </row>
    <row r="3330" spans="1:61" x14ac:dyDescent="0.25">
      <c r="A3330" s="51" t="s">
        <v>820</v>
      </c>
      <c r="B3330" s="9" t="s">
        <v>847</v>
      </c>
      <c r="C3330" s="9" t="str">
        <f>VLOOKUP(Tabelle1[[#This Row],[bank_name]],list_all_banks!$B$1:$C$691,2,FALSE)</f>
        <v>GB00966425</v>
      </c>
      <c r="D3330" s="6" t="s">
        <v>848</v>
      </c>
      <c r="E3330" s="42" t="str">
        <f t="shared" si="52"/>
        <v>31.12.2015</v>
      </c>
      <c r="F3330" s="9">
        <v>2015</v>
      </c>
      <c r="G3330" s="9" t="s">
        <v>1382</v>
      </c>
      <c r="H3330" s="9" t="s">
        <v>20</v>
      </c>
      <c r="I3330" s="9">
        <v>2</v>
      </c>
      <c r="J3330" s="9">
        <v>3</v>
      </c>
      <c r="K3330" s="9" t="s">
        <v>1366</v>
      </c>
      <c r="L3330" s="9">
        <v>0</v>
      </c>
      <c r="M3330" s="9" t="s">
        <v>1800</v>
      </c>
      <c r="N3330" s="9" t="s">
        <v>19</v>
      </c>
      <c r="P3330" s="9">
        <v>1</v>
      </c>
      <c r="Q3330" s="9">
        <v>0</v>
      </c>
      <c r="R3330" s="9">
        <v>2</v>
      </c>
      <c r="S3330" s="9">
        <v>2</v>
      </c>
      <c r="U3330" s="9">
        <v>0</v>
      </c>
      <c r="V3330" s="9">
        <v>0</v>
      </c>
      <c r="W3330" s="9" t="s">
        <v>1809</v>
      </c>
      <c r="Y3330" s="9" t="s">
        <v>1791</v>
      </c>
      <c r="Z3330" s="9">
        <v>63</v>
      </c>
      <c r="AA3330" s="9">
        <v>357</v>
      </c>
      <c r="AB3330" s="9">
        <v>18</v>
      </c>
      <c r="AC3330" s="9">
        <v>7</v>
      </c>
      <c r="AD3330" s="9" t="s">
        <v>20</v>
      </c>
      <c r="AE3330" s="9" t="s">
        <v>20</v>
      </c>
      <c r="AF3330" s="9" t="s">
        <v>20</v>
      </c>
      <c r="AG3330" s="9" t="s">
        <v>20</v>
      </c>
      <c r="AH3330" s="9">
        <v>0</v>
      </c>
      <c r="AI3330">
        <v>0</v>
      </c>
      <c r="AK3330" s="9">
        <v>1</v>
      </c>
      <c r="AL3330" s="9">
        <v>0</v>
      </c>
      <c r="AM3330" s="9">
        <v>1</v>
      </c>
      <c r="AN3330" s="9">
        <v>2</v>
      </c>
      <c r="AO3330" s="9">
        <v>0</v>
      </c>
      <c r="AQ3330" s="9">
        <v>1</v>
      </c>
      <c r="AR3330" s="9">
        <v>1</v>
      </c>
      <c r="AS3330" s="9">
        <v>1</v>
      </c>
      <c r="AT3330" s="9">
        <v>1</v>
      </c>
      <c r="AU3330" s="9">
        <v>0</v>
      </c>
      <c r="AV3330" s="9">
        <v>0</v>
      </c>
      <c r="AW3330" s="9" t="s">
        <v>1382</v>
      </c>
      <c r="AX3330" s="9" t="s">
        <v>1382</v>
      </c>
      <c r="BA3330" s="63" t="s">
        <v>2788</v>
      </c>
      <c r="BB3330" s="6" t="s">
        <v>1527</v>
      </c>
      <c r="BG3330" s="9"/>
      <c r="BI3330" t="s">
        <v>3146</v>
      </c>
    </row>
    <row r="3331" spans="1:61" x14ac:dyDescent="0.25">
      <c r="A3331" s="51" t="s">
        <v>820</v>
      </c>
      <c r="B3331" s="9" t="s">
        <v>847</v>
      </c>
      <c r="C3331" s="9" t="str">
        <f>VLOOKUP(Tabelle1[[#This Row],[bank_name]],list_all_banks!$B$1:$C$691,2,FALSE)</f>
        <v>GB00966425</v>
      </c>
      <c r="D3331" s="6" t="s">
        <v>848</v>
      </c>
      <c r="E3331" s="42" t="str">
        <f t="shared" si="52"/>
        <v>31.12.2015</v>
      </c>
      <c r="F3331" s="9">
        <v>2015</v>
      </c>
      <c r="G3331" s="9" t="s">
        <v>1382</v>
      </c>
      <c r="H3331" s="9" t="s">
        <v>20</v>
      </c>
      <c r="I3331" s="9">
        <v>2</v>
      </c>
      <c r="J3331" s="9">
        <v>3</v>
      </c>
      <c r="K3331" s="9" t="s">
        <v>1366</v>
      </c>
      <c r="L3331" s="9">
        <v>0</v>
      </c>
      <c r="M3331" s="9" t="s">
        <v>1800</v>
      </c>
      <c r="N3331" s="9" t="s">
        <v>19</v>
      </c>
      <c r="P3331" s="9">
        <v>1</v>
      </c>
      <c r="Q3331" s="9">
        <v>0</v>
      </c>
      <c r="R3331" s="9">
        <v>2</v>
      </c>
      <c r="S3331" s="9">
        <v>2</v>
      </c>
      <c r="U3331" s="9">
        <v>0</v>
      </c>
      <c r="V3331" s="9">
        <v>0</v>
      </c>
      <c r="W3331" s="9" t="s">
        <v>1809</v>
      </c>
      <c r="Y3331" s="9" t="s">
        <v>1794</v>
      </c>
      <c r="Z3331" s="9">
        <v>98</v>
      </c>
      <c r="AA3331" s="9">
        <v>603</v>
      </c>
      <c r="AB3331" s="9">
        <v>11</v>
      </c>
      <c r="AC3331" s="9">
        <v>6</v>
      </c>
      <c r="AD3331" s="9" t="s">
        <v>20</v>
      </c>
      <c r="AE3331" s="9" t="s">
        <v>20</v>
      </c>
      <c r="AF3331" s="9" t="s">
        <v>20</v>
      </c>
      <c r="AG3331" s="9" t="s">
        <v>20</v>
      </c>
      <c r="AH3331" s="9">
        <v>0</v>
      </c>
      <c r="AI3331" s="9">
        <v>0</v>
      </c>
      <c r="AK3331" s="9">
        <v>1</v>
      </c>
      <c r="AL3331" s="9">
        <v>0</v>
      </c>
      <c r="AM3331" s="9">
        <v>1</v>
      </c>
      <c r="AN3331" s="9">
        <v>2</v>
      </c>
      <c r="AO3331" s="9">
        <v>0</v>
      </c>
      <c r="AQ3331" s="9">
        <v>1</v>
      </c>
      <c r="AR3331" s="9">
        <v>1</v>
      </c>
      <c r="AS3331" s="9">
        <v>1</v>
      </c>
      <c r="AT3331" s="9">
        <v>1</v>
      </c>
      <c r="AU3331" s="9">
        <v>0</v>
      </c>
      <c r="AV3331" s="9">
        <v>0</v>
      </c>
      <c r="AW3331" s="9" t="s">
        <v>1382</v>
      </c>
      <c r="AX3331" s="9" t="s">
        <v>1382</v>
      </c>
      <c r="BA3331" s="63" t="s">
        <v>2788</v>
      </c>
      <c r="BB3331" s="6" t="s">
        <v>1527</v>
      </c>
      <c r="BG3331" s="9"/>
      <c r="BI3331" t="s">
        <v>3146</v>
      </c>
    </row>
    <row r="3332" spans="1:61" x14ac:dyDescent="0.25">
      <c r="A3332" s="51" t="s">
        <v>820</v>
      </c>
      <c r="B3332" s="9" t="s">
        <v>847</v>
      </c>
      <c r="C3332" s="9" t="str">
        <f>VLOOKUP(Tabelle1[[#This Row],[bank_name]],list_all_banks!$B$1:$C$691,2,FALSE)</f>
        <v>GB00966425</v>
      </c>
      <c r="D3332" s="6" t="s">
        <v>848</v>
      </c>
      <c r="E3332" s="42" t="str">
        <f t="shared" si="52"/>
        <v>31.12.2015</v>
      </c>
      <c r="F3332" s="9">
        <v>2015</v>
      </c>
      <c r="G3332" t="s">
        <v>1382</v>
      </c>
      <c r="H3332" t="s">
        <v>20</v>
      </c>
      <c r="I3332">
        <v>2</v>
      </c>
      <c r="J3332">
        <v>3</v>
      </c>
      <c r="K3332" t="s">
        <v>1366</v>
      </c>
      <c r="L3332">
        <v>0</v>
      </c>
      <c r="M3332" t="s">
        <v>1800</v>
      </c>
      <c r="N3332" t="s">
        <v>19</v>
      </c>
      <c r="P3332">
        <v>1</v>
      </c>
      <c r="Q3332">
        <v>0</v>
      </c>
      <c r="R3332">
        <v>2</v>
      </c>
      <c r="S3332">
        <v>2</v>
      </c>
      <c r="U3332">
        <v>0</v>
      </c>
      <c r="V3332">
        <v>0</v>
      </c>
      <c r="W3332" t="s">
        <v>1809</v>
      </c>
      <c r="Y3332" t="s">
        <v>1792</v>
      </c>
      <c r="Z3332">
        <v>96</v>
      </c>
      <c r="AA3332">
        <v>741</v>
      </c>
      <c r="AB3332">
        <v>33</v>
      </c>
      <c r="AC3332">
        <v>11</v>
      </c>
      <c r="AD3332" t="s">
        <v>20</v>
      </c>
      <c r="AE3332" t="s">
        <v>20</v>
      </c>
      <c r="AF3332" t="s">
        <v>20</v>
      </c>
      <c r="AG3332" t="s">
        <v>20</v>
      </c>
      <c r="AH3332">
        <v>0</v>
      </c>
      <c r="AI3332">
        <v>0</v>
      </c>
      <c r="AK3332">
        <v>1</v>
      </c>
      <c r="AL3332">
        <v>0</v>
      </c>
      <c r="AM3332">
        <v>1</v>
      </c>
      <c r="AN3332">
        <v>2</v>
      </c>
      <c r="AO3332">
        <v>0</v>
      </c>
      <c r="AQ3332">
        <v>1</v>
      </c>
      <c r="AR3332">
        <v>1</v>
      </c>
      <c r="AS3332">
        <v>1</v>
      </c>
      <c r="AT3332">
        <v>1</v>
      </c>
      <c r="AU3332">
        <v>0</v>
      </c>
      <c r="AV3332">
        <v>0</v>
      </c>
      <c r="AW3332" t="s">
        <v>1382</v>
      </c>
      <c r="AX3332" t="s">
        <v>1382</v>
      </c>
      <c r="BA3332" s="14" t="s">
        <v>2788</v>
      </c>
      <c r="BB3332" s="6" t="s">
        <v>1527</v>
      </c>
      <c r="BG3332" s="9"/>
      <c r="BI3332" t="s">
        <v>3146</v>
      </c>
    </row>
    <row r="3333" spans="1:61" x14ac:dyDescent="0.25">
      <c r="A3333" s="51" t="s">
        <v>820</v>
      </c>
      <c r="B3333" s="9" t="s">
        <v>847</v>
      </c>
      <c r="C3333" s="9" t="str">
        <f>VLOOKUP(Tabelle1[[#This Row],[bank_name]],list_all_banks!$B$1:$C$691,2,FALSE)</f>
        <v>GB00966425</v>
      </c>
      <c r="D3333" s="6" t="s">
        <v>848</v>
      </c>
      <c r="E3333" s="42" t="str">
        <f t="shared" si="52"/>
        <v>31.12.2015</v>
      </c>
      <c r="F3333" s="9">
        <v>2015</v>
      </c>
      <c r="G3333" s="9" t="s">
        <v>1382</v>
      </c>
      <c r="H3333" s="9" t="s">
        <v>20</v>
      </c>
      <c r="I3333" s="9">
        <v>2</v>
      </c>
      <c r="J3333" s="9">
        <v>3</v>
      </c>
      <c r="K3333" s="9" t="s">
        <v>1366</v>
      </c>
      <c r="L3333" s="9">
        <v>0</v>
      </c>
      <c r="M3333" s="9" t="s">
        <v>1800</v>
      </c>
      <c r="N3333" s="9" t="s">
        <v>19</v>
      </c>
      <c r="P3333" s="9">
        <v>1</v>
      </c>
      <c r="Q3333" s="9">
        <v>0</v>
      </c>
      <c r="R3333" s="9">
        <v>2</v>
      </c>
      <c r="S3333" s="9">
        <v>2</v>
      </c>
      <c r="U3333" s="9">
        <v>0</v>
      </c>
      <c r="V3333" s="9">
        <v>0</v>
      </c>
      <c r="W3333" s="9" t="s">
        <v>1809</v>
      </c>
      <c r="Y3333" s="9" t="s">
        <v>1795</v>
      </c>
      <c r="Z3333" s="9">
        <v>64</v>
      </c>
      <c r="AA3333" s="9">
        <v>653</v>
      </c>
      <c r="AB3333" s="9">
        <v>17</v>
      </c>
      <c r="AC3333" s="9">
        <v>9</v>
      </c>
      <c r="AD3333" s="9" t="s">
        <v>20</v>
      </c>
      <c r="AE3333" s="9" t="s">
        <v>20</v>
      </c>
      <c r="AF3333" s="9" t="s">
        <v>20</v>
      </c>
      <c r="AG3333" s="9" t="s">
        <v>20</v>
      </c>
      <c r="AH3333" s="9">
        <v>0</v>
      </c>
      <c r="AI3333" s="9">
        <v>0</v>
      </c>
      <c r="AK3333" s="9">
        <v>1</v>
      </c>
      <c r="AL3333" s="9">
        <v>0</v>
      </c>
      <c r="AM3333" s="9">
        <v>1</v>
      </c>
      <c r="AN3333" s="9">
        <v>2</v>
      </c>
      <c r="AO3333" s="9">
        <v>0</v>
      </c>
      <c r="AQ3333" s="9">
        <v>1</v>
      </c>
      <c r="AR3333" s="9">
        <v>1</v>
      </c>
      <c r="AS3333" s="9">
        <v>1</v>
      </c>
      <c r="AT3333" s="9">
        <v>1</v>
      </c>
      <c r="AU3333" s="9">
        <v>0</v>
      </c>
      <c r="AV3333" s="9">
        <v>0</v>
      </c>
      <c r="AW3333" s="9" t="s">
        <v>1382</v>
      </c>
      <c r="AX3333" s="9" t="s">
        <v>1382</v>
      </c>
      <c r="BA3333" s="63" t="s">
        <v>2788</v>
      </c>
      <c r="BB3333" s="6" t="s">
        <v>1527</v>
      </c>
      <c r="BG3333" s="9"/>
      <c r="BI3333" t="s">
        <v>3146</v>
      </c>
    </row>
    <row r="3334" spans="1:61" x14ac:dyDescent="0.25">
      <c r="A3334" s="23" t="s">
        <v>820</v>
      </c>
      <c r="B3334" t="s">
        <v>847</v>
      </c>
      <c r="C3334" t="str">
        <f>VLOOKUP(Tabelle1[[#This Row],[bank_name]],list_all_banks!$B$1:$C$691,2,FALSE)</f>
        <v>GB00966425</v>
      </c>
      <c r="D3334" s="6" t="s">
        <v>848</v>
      </c>
      <c r="E3334" s="42" t="str">
        <f t="shared" si="52"/>
        <v>31.12.2015</v>
      </c>
      <c r="F3334" s="9">
        <v>2015</v>
      </c>
      <c r="G3334" t="s">
        <v>1382</v>
      </c>
      <c r="H3334" t="s">
        <v>20</v>
      </c>
      <c r="I3334">
        <v>2</v>
      </c>
      <c r="J3334">
        <v>3</v>
      </c>
      <c r="K3334" t="s">
        <v>1366</v>
      </c>
      <c r="L3334">
        <v>0</v>
      </c>
      <c r="M3334" t="s">
        <v>1800</v>
      </c>
      <c r="N3334" t="s">
        <v>19</v>
      </c>
      <c r="P3334">
        <v>1</v>
      </c>
      <c r="Q3334">
        <v>0</v>
      </c>
      <c r="R3334">
        <v>2</v>
      </c>
      <c r="S3334">
        <v>2</v>
      </c>
      <c r="U3334">
        <v>0</v>
      </c>
      <c r="V3334">
        <v>0</v>
      </c>
      <c r="W3334" t="s">
        <v>1809</v>
      </c>
      <c r="Y3334" t="s">
        <v>154</v>
      </c>
      <c r="Z3334" t="s">
        <v>20</v>
      </c>
      <c r="AA3334">
        <v>7</v>
      </c>
      <c r="AB3334" t="s">
        <v>20</v>
      </c>
      <c r="AC3334" t="s">
        <v>20</v>
      </c>
      <c r="AD3334" t="s">
        <v>20</v>
      </c>
      <c r="AE3334" t="s">
        <v>20</v>
      </c>
      <c r="AF3334" t="s">
        <v>20</v>
      </c>
      <c r="AG3334" t="s">
        <v>20</v>
      </c>
      <c r="AH3334">
        <v>0</v>
      </c>
      <c r="AI3334">
        <v>0</v>
      </c>
      <c r="AK3334">
        <v>1</v>
      </c>
      <c r="AL3334">
        <v>0</v>
      </c>
      <c r="AM3334">
        <v>1</v>
      </c>
      <c r="AN3334">
        <v>2</v>
      </c>
      <c r="AO3334">
        <v>0</v>
      </c>
      <c r="AQ3334">
        <v>1</v>
      </c>
      <c r="AR3334">
        <v>1</v>
      </c>
      <c r="AS3334">
        <v>1</v>
      </c>
      <c r="AT3334">
        <v>1</v>
      </c>
      <c r="AU3334">
        <v>0</v>
      </c>
      <c r="AV3334">
        <v>0</v>
      </c>
      <c r="AW3334" t="s">
        <v>1382</v>
      </c>
      <c r="AX3334" t="s">
        <v>1382</v>
      </c>
      <c r="BA3334" s="14" t="s">
        <v>2788</v>
      </c>
      <c r="BB3334" s="6" t="s">
        <v>1527</v>
      </c>
      <c r="BG3334" s="9"/>
      <c r="BI3334" t="s">
        <v>3146</v>
      </c>
    </row>
    <row r="3335" spans="1:61" x14ac:dyDescent="0.25">
      <c r="A3335" s="51" t="s">
        <v>820</v>
      </c>
      <c r="B3335" s="9" t="s">
        <v>847</v>
      </c>
      <c r="C3335" s="9" t="str">
        <f>VLOOKUP(Tabelle1[[#This Row],[bank_name]],list_all_banks!$B$1:$C$691,2,FALSE)</f>
        <v>GB00966425</v>
      </c>
      <c r="D3335" s="6" t="s">
        <v>848</v>
      </c>
      <c r="E3335" s="42" t="str">
        <f t="shared" si="52"/>
        <v>31.12.2015</v>
      </c>
      <c r="F3335" s="9">
        <v>2015</v>
      </c>
      <c r="G3335" s="9" t="s">
        <v>1382</v>
      </c>
      <c r="H3335" s="9" t="s">
        <v>20</v>
      </c>
      <c r="I3335" s="9">
        <v>2</v>
      </c>
      <c r="J3335" s="9">
        <v>3</v>
      </c>
      <c r="K3335" s="9" t="s">
        <v>1366</v>
      </c>
      <c r="L3335" s="9">
        <v>0</v>
      </c>
      <c r="M3335" s="9" t="s">
        <v>1800</v>
      </c>
      <c r="N3335" s="9" t="s">
        <v>19</v>
      </c>
      <c r="P3335" s="9">
        <v>1</v>
      </c>
      <c r="Q3335" s="9">
        <v>0</v>
      </c>
      <c r="R3335" s="9">
        <v>2</v>
      </c>
      <c r="S3335" s="9">
        <v>2</v>
      </c>
      <c r="U3335" s="9">
        <v>0</v>
      </c>
      <c r="V3335" s="9">
        <v>0</v>
      </c>
      <c r="W3335" s="9" t="s">
        <v>1809</v>
      </c>
      <c r="Y3335" s="9" t="s">
        <v>1814</v>
      </c>
      <c r="Z3335" s="9">
        <v>4</v>
      </c>
      <c r="AA3335" s="9">
        <v>21</v>
      </c>
      <c r="AB3335" s="9">
        <v>1</v>
      </c>
      <c r="AC3335" s="9" t="s">
        <v>20</v>
      </c>
      <c r="AD3335" s="9" t="s">
        <v>20</v>
      </c>
      <c r="AE3335" s="9" t="s">
        <v>20</v>
      </c>
      <c r="AF3335" s="9" t="s">
        <v>20</v>
      </c>
      <c r="AG3335" s="9" t="s">
        <v>20</v>
      </c>
      <c r="AH3335" s="9">
        <v>0</v>
      </c>
      <c r="AI3335" s="9">
        <v>0</v>
      </c>
      <c r="AK3335" s="9">
        <v>1</v>
      </c>
      <c r="AL3335" s="9">
        <v>0</v>
      </c>
      <c r="AM3335" s="9">
        <v>1</v>
      </c>
      <c r="AN3335" s="9">
        <v>2</v>
      </c>
      <c r="AO3335" s="9">
        <v>0</v>
      </c>
      <c r="AQ3335" s="9">
        <v>1</v>
      </c>
      <c r="AR3335" s="9">
        <v>1</v>
      </c>
      <c r="AS3335" s="9">
        <v>1</v>
      </c>
      <c r="AT3335" s="9">
        <v>1</v>
      </c>
      <c r="AU3335" s="9">
        <v>0</v>
      </c>
      <c r="AV3335" s="9">
        <v>0</v>
      </c>
      <c r="AW3335" s="9" t="s">
        <v>1382</v>
      </c>
      <c r="AX3335" s="9" t="s">
        <v>1382</v>
      </c>
      <c r="BA3335" s="63" t="s">
        <v>2788</v>
      </c>
      <c r="BB3335" s="6" t="s">
        <v>1527</v>
      </c>
      <c r="BG3335" s="9"/>
      <c r="BI3335" t="s">
        <v>3146</v>
      </c>
    </row>
    <row r="3336" spans="1:61" x14ac:dyDescent="0.25">
      <c r="A3336" s="23" t="s">
        <v>820</v>
      </c>
      <c r="B3336" t="s">
        <v>847</v>
      </c>
      <c r="C3336" t="str">
        <f>VLOOKUP(Tabelle1[[#This Row],[bank_name]],list_all_banks!$B$1:$C$691,2,FALSE)</f>
        <v>GB00966425</v>
      </c>
      <c r="D3336" s="6" t="s">
        <v>848</v>
      </c>
      <c r="E3336" s="42" t="str">
        <f t="shared" si="52"/>
        <v>31.12.2015</v>
      </c>
      <c r="F3336" s="9">
        <v>2015</v>
      </c>
      <c r="G3336" t="s">
        <v>1382</v>
      </c>
      <c r="H3336" t="s">
        <v>20</v>
      </c>
      <c r="I3336">
        <v>2</v>
      </c>
      <c r="J3336">
        <v>3</v>
      </c>
      <c r="K3336" t="s">
        <v>1366</v>
      </c>
      <c r="L3336">
        <v>0</v>
      </c>
      <c r="M3336" t="s">
        <v>1800</v>
      </c>
      <c r="N3336" t="s">
        <v>19</v>
      </c>
      <c r="P3336">
        <v>1</v>
      </c>
      <c r="Q3336">
        <v>0</v>
      </c>
      <c r="R3336">
        <v>2</v>
      </c>
      <c r="S3336">
        <v>2</v>
      </c>
      <c r="U3336">
        <v>0</v>
      </c>
      <c r="V3336">
        <v>0</v>
      </c>
      <c r="W3336" t="s">
        <v>1809</v>
      </c>
      <c r="Y3336" t="s">
        <v>658</v>
      </c>
      <c r="Z3336">
        <v>4</v>
      </c>
      <c r="AA3336">
        <v>23</v>
      </c>
      <c r="AB3336" t="s">
        <v>20</v>
      </c>
      <c r="AC3336">
        <v>1</v>
      </c>
      <c r="AD3336" t="s">
        <v>20</v>
      </c>
      <c r="AE3336" t="s">
        <v>20</v>
      </c>
      <c r="AF3336" t="s">
        <v>20</v>
      </c>
      <c r="AG3336" t="s">
        <v>20</v>
      </c>
      <c r="AH3336">
        <v>0</v>
      </c>
      <c r="AI3336">
        <v>0</v>
      </c>
      <c r="AK3336">
        <v>1</v>
      </c>
      <c r="AL3336">
        <v>0</v>
      </c>
      <c r="AM3336">
        <v>1</v>
      </c>
      <c r="AN3336">
        <v>2</v>
      </c>
      <c r="AO3336">
        <v>0</v>
      </c>
      <c r="AQ3336">
        <v>1</v>
      </c>
      <c r="AR3336">
        <v>1</v>
      </c>
      <c r="AS3336">
        <v>1</v>
      </c>
      <c r="AT3336">
        <v>1</v>
      </c>
      <c r="AU3336">
        <v>0</v>
      </c>
      <c r="AV3336">
        <v>0</v>
      </c>
      <c r="AW3336" t="s">
        <v>1382</v>
      </c>
      <c r="AX3336" t="s">
        <v>1382</v>
      </c>
      <c r="BA3336" s="14" t="s">
        <v>2788</v>
      </c>
      <c r="BB3336" s="6" t="s">
        <v>1527</v>
      </c>
      <c r="BG3336" s="9"/>
      <c r="BI3336" t="s">
        <v>3146</v>
      </c>
    </row>
    <row r="3337" spans="1:61" x14ac:dyDescent="0.25">
      <c r="A3337" s="23" t="s">
        <v>820</v>
      </c>
      <c r="B3337" t="s">
        <v>847</v>
      </c>
      <c r="C3337" t="str">
        <f>VLOOKUP(Tabelle1[[#This Row],[bank_name]],list_all_banks!$B$1:$C$691,2,FALSE)</f>
        <v>GB00966425</v>
      </c>
      <c r="D3337" s="6" t="s">
        <v>848</v>
      </c>
      <c r="E3337" s="42" t="str">
        <f t="shared" si="52"/>
        <v>31.12.2015</v>
      </c>
      <c r="F3337" s="9">
        <v>2015</v>
      </c>
      <c r="G3337" t="s">
        <v>1382</v>
      </c>
      <c r="H3337" t="s">
        <v>20</v>
      </c>
      <c r="I3337">
        <v>2</v>
      </c>
      <c r="J3337">
        <v>3</v>
      </c>
      <c r="K3337" t="s">
        <v>1366</v>
      </c>
      <c r="L3337">
        <v>0</v>
      </c>
      <c r="M3337" t="s">
        <v>1800</v>
      </c>
      <c r="N3337" t="s">
        <v>19</v>
      </c>
      <c r="P3337">
        <v>1</v>
      </c>
      <c r="Q3337">
        <v>0</v>
      </c>
      <c r="R3337">
        <v>2</v>
      </c>
      <c r="S3337">
        <v>2</v>
      </c>
      <c r="U3337">
        <v>0</v>
      </c>
      <c r="V3337">
        <v>0</v>
      </c>
      <c r="W3337" t="s">
        <v>1809</v>
      </c>
      <c r="Y3337" t="s">
        <v>1</v>
      </c>
      <c r="Z3337">
        <v>57</v>
      </c>
      <c r="AA3337">
        <v>106</v>
      </c>
      <c r="AB3337">
        <v>25</v>
      </c>
      <c r="AC3337">
        <v>19</v>
      </c>
      <c r="AD3337" t="s">
        <v>20</v>
      </c>
      <c r="AE3337" t="s">
        <v>20</v>
      </c>
      <c r="AF3337" t="s">
        <v>20</v>
      </c>
      <c r="AG3337" t="s">
        <v>20</v>
      </c>
      <c r="AH3337">
        <v>0</v>
      </c>
      <c r="AI3337">
        <v>0</v>
      </c>
      <c r="AK3337">
        <v>1</v>
      </c>
      <c r="AL3337">
        <v>0</v>
      </c>
      <c r="AM3337">
        <v>1</v>
      </c>
      <c r="AN3337">
        <v>2</v>
      </c>
      <c r="AO3337">
        <v>0</v>
      </c>
      <c r="AQ3337">
        <v>1</v>
      </c>
      <c r="AR3337">
        <v>1</v>
      </c>
      <c r="AS3337">
        <v>1</v>
      </c>
      <c r="AT3337">
        <v>1</v>
      </c>
      <c r="AU3337">
        <v>0</v>
      </c>
      <c r="AV3337">
        <v>0</v>
      </c>
      <c r="AW3337" t="s">
        <v>1382</v>
      </c>
      <c r="AX3337" t="s">
        <v>1382</v>
      </c>
      <c r="BA3337" s="14" t="s">
        <v>2788</v>
      </c>
      <c r="BB3337" s="6" t="s">
        <v>1527</v>
      </c>
      <c r="BG3337" s="9"/>
      <c r="BI3337" t="s">
        <v>3146</v>
      </c>
    </row>
    <row r="3338" spans="1:61" x14ac:dyDescent="0.25">
      <c r="A3338" s="23" t="s">
        <v>820</v>
      </c>
      <c r="B3338" t="s">
        <v>847</v>
      </c>
      <c r="C3338" t="str">
        <f>VLOOKUP(Tabelle1[[#This Row],[bank_name]],list_all_banks!$B$1:$C$691,2,FALSE)</f>
        <v>GB00966425</v>
      </c>
      <c r="D3338" s="6" t="s">
        <v>848</v>
      </c>
      <c r="E3338" s="42" t="str">
        <f t="shared" si="52"/>
        <v>31.12.2015</v>
      </c>
      <c r="F3338" s="9">
        <v>2015</v>
      </c>
      <c r="G3338" t="s">
        <v>1382</v>
      </c>
      <c r="H3338" t="s">
        <v>20</v>
      </c>
      <c r="I3338">
        <v>2</v>
      </c>
      <c r="J3338">
        <v>3</v>
      </c>
      <c r="K3338" t="s">
        <v>1366</v>
      </c>
      <c r="L3338">
        <v>0</v>
      </c>
      <c r="M3338" t="s">
        <v>1800</v>
      </c>
      <c r="N3338" t="s">
        <v>19</v>
      </c>
      <c r="P3338">
        <v>1</v>
      </c>
      <c r="Q3338">
        <v>0</v>
      </c>
      <c r="R3338">
        <v>2</v>
      </c>
      <c r="S3338">
        <v>2</v>
      </c>
      <c r="U3338">
        <v>0</v>
      </c>
      <c r="V3338">
        <v>0</v>
      </c>
      <c r="W3338" t="s">
        <v>1809</v>
      </c>
      <c r="Y3338" t="s">
        <v>1706</v>
      </c>
      <c r="Z3338">
        <v>9</v>
      </c>
      <c r="AA3338">
        <v>39</v>
      </c>
      <c r="AB3338">
        <v>1</v>
      </c>
      <c r="AC3338" t="s">
        <v>20</v>
      </c>
      <c r="AD3338" t="s">
        <v>20</v>
      </c>
      <c r="AE3338" t="s">
        <v>20</v>
      </c>
      <c r="AF3338" t="s">
        <v>20</v>
      </c>
      <c r="AG3338" t="s">
        <v>20</v>
      </c>
      <c r="AH3338">
        <v>0</v>
      </c>
      <c r="AI3338">
        <v>0</v>
      </c>
      <c r="AK3338">
        <v>1</v>
      </c>
      <c r="AL3338">
        <v>0</v>
      </c>
      <c r="AM3338">
        <v>1</v>
      </c>
      <c r="AN3338">
        <v>2</v>
      </c>
      <c r="AO3338">
        <v>0</v>
      </c>
      <c r="AQ3338">
        <v>1</v>
      </c>
      <c r="AR3338">
        <v>1</v>
      </c>
      <c r="AS3338">
        <v>1</v>
      </c>
      <c r="AT3338">
        <v>1</v>
      </c>
      <c r="AU3338">
        <v>0</v>
      </c>
      <c r="AV3338">
        <v>0</v>
      </c>
      <c r="AW3338" t="s">
        <v>1382</v>
      </c>
      <c r="AX3338" t="s">
        <v>1382</v>
      </c>
      <c r="BA3338" s="14" t="s">
        <v>2788</v>
      </c>
      <c r="BB3338" s="6" t="s">
        <v>1527</v>
      </c>
      <c r="BG3338" s="9"/>
      <c r="BI3338" t="s">
        <v>3146</v>
      </c>
    </row>
    <row r="3339" spans="1:61" x14ac:dyDescent="0.25">
      <c r="A3339" s="23" t="s">
        <v>820</v>
      </c>
      <c r="B3339" t="s">
        <v>847</v>
      </c>
      <c r="C3339" t="str">
        <f>VLOOKUP(Tabelle1[[#This Row],[bank_name]],list_all_banks!$B$1:$C$691,2,FALSE)</f>
        <v>GB00966425</v>
      </c>
      <c r="D3339" s="6" t="s">
        <v>848</v>
      </c>
      <c r="E3339" s="42" t="str">
        <f t="shared" si="52"/>
        <v>31.12.2015</v>
      </c>
      <c r="F3339">
        <v>2015</v>
      </c>
      <c r="G3339" t="s">
        <v>1382</v>
      </c>
      <c r="H3339" t="s">
        <v>20</v>
      </c>
      <c r="I3339">
        <v>2</v>
      </c>
      <c r="J3339">
        <v>3</v>
      </c>
      <c r="K3339" t="s">
        <v>1366</v>
      </c>
      <c r="L3339">
        <v>0</v>
      </c>
      <c r="M3339" t="s">
        <v>1800</v>
      </c>
      <c r="N3339" t="s">
        <v>19</v>
      </c>
      <c r="P3339">
        <v>1</v>
      </c>
      <c r="Q3339">
        <v>0</v>
      </c>
      <c r="R3339">
        <v>2</v>
      </c>
      <c r="S3339">
        <v>2</v>
      </c>
      <c r="U3339">
        <v>0</v>
      </c>
      <c r="V3339">
        <v>0</v>
      </c>
      <c r="W3339" t="s">
        <v>1809</v>
      </c>
      <c r="Y3339" t="s">
        <v>1001</v>
      </c>
      <c r="Z3339">
        <v>338</v>
      </c>
      <c r="AA3339">
        <v>37</v>
      </c>
      <c r="AB3339">
        <v>9</v>
      </c>
      <c r="AC3339" t="s">
        <v>20</v>
      </c>
      <c r="AD3339" t="s">
        <v>20</v>
      </c>
      <c r="AE3339" t="s">
        <v>20</v>
      </c>
      <c r="AF3339" t="s">
        <v>20</v>
      </c>
      <c r="AG3339" t="s">
        <v>20</v>
      </c>
      <c r="AH3339">
        <v>0</v>
      </c>
      <c r="AI3339">
        <v>0</v>
      </c>
      <c r="AK3339">
        <v>1</v>
      </c>
      <c r="AL3339">
        <v>0</v>
      </c>
      <c r="AM3339">
        <v>1</v>
      </c>
      <c r="AN3339">
        <v>2</v>
      </c>
      <c r="AO3339">
        <v>0</v>
      </c>
      <c r="AQ3339">
        <v>1</v>
      </c>
      <c r="AR3339">
        <v>1</v>
      </c>
      <c r="AS3339">
        <v>1</v>
      </c>
      <c r="AT3339">
        <v>1</v>
      </c>
      <c r="AU3339">
        <v>0</v>
      </c>
      <c r="AV3339">
        <v>0</v>
      </c>
      <c r="AW3339" t="s">
        <v>1382</v>
      </c>
      <c r="AX3339" t="s">
        <v>1382</v>
      </c>
      <c r="BA3339" s="14" t="s">
        <v>2788</v>
      </c>
      <c r="BB3339" s="6" t="s">
        <v>1527</v>
      </c>
      <c r="BG3339" s="9"/>
      <c r="BI3339" t="s">
        <v>3146</v>
      </c>
    </row>
    <row r="3340" spans="1:61" x14ac:dyDescent="0.25">
      <c r="A3340" s="23" t="s">
        <v>820</v>
      </c>
      <c r="B3340" t="s">
        <v>847</v>
      </c>
      <c r="C3340" t="str">
        <f>VLOOKUP(Tabelle1[[#This Row],[bank_name]],list_all_banks!$B$1:$C$691,2,FALSE)</f>
        <v>GB00966425</v>
      </c>
      <c r="D3340" s="6" t="s">
        <v>848</v>
      </c>
      <c r="E3340" s="42" t="str">
        <f t="shared" si="52"/>
        <v>31.12.2015</v>
      </c>
      <c r="F3340">
        <v>2015</v>
      </c>
      <c r="G3340" t="s">
        <v>1382</v>
      </c>
      <c r="H3340" t="s">
        <v>20</v>
      </c>
      <c r="I3340">
        <v>2</v>
      </c>
      <c r="J3340">
        <v>3</v>
      </c>
      <c r="K3340" t="s">
        <v>1366</v>
      </c>
      <c r="L3340">
        <v>0</v>
      </c>
      <c r="M3340" t="s">
        <v>1800</v>
      </c>
      <c r="N3340" t="s">
        <v>19</v>
      </c>
      <c r="P3340">
        <v>1</v>
      </c>
      <c r="Q3340">
        <v>0</v>
      </c>
      <c r="R3340">
        <v>2</v>
      </c>
      <c r="S3340">
        <v>2</v>
      </c>
      <c r="U3340">
        <v>0</v>
      </c>
      <c r="V3340">
        <v>0</v>
      </c>
      <c r="W3340" t="s">
        <v>1809</v>
      </c>
      <c r="Y3340" t="s">
        <v>1655</v>
      </c>
      <c r="Z3340">
        <v>-2</v>
      </c>
      <c r="AA3340" t="s">
        <v>20</v>
      </c>
      <c r="AB3340">
        <v>-7</v>
      </c>
      <c r="AC3340" t="s">
        <v>20</v>
      </c>
      <c r="AD3340" t="s">
        <v>20</v>
      </c>
      <c r="AE3340" t="s">
        <v>20</v>
      </c>
      <c r="AF3340" t="s">
        <v>20</v>
      </c>
      <c r="AG3340" t="s">
        <v>20</v>
      </c>
      <c r="AH3340">
        <v>0</v>
      </c>
      <c r="AI3340">
        <v>0</v>
      </c>
      <c r="AK3340">
        <v>1</v>
      </c>
      <c r="AL3340">
        <v>0</v>
      </c>
      <c r="AM3340">
        <v>1</v>
      </c>
      <c r="AN3340">
        <v>2</v>
      </c>
      <c r="AO3340">
        <v>0</v>
      </c>
      <c r="AQ3340">
        <v>1</v>
      </c>
      <c r="AR3340">
        <v>1</v>
      </c>
      <c r="AS3340">
        <v>1</v>
      </c>
      <c r="AT3340">
        <v>1</v>
      </c>
      <c r="AU3340">
        <v>0</v>
      </c>
      <c r="AV3340">
        <v>0</v>
      </c>
      <c r="AW3340" t="s">
        <v>1382</v>
      </c>
      <c r="AX3340" t="s">
        <v>1382</v>
      </c>
      <c r="BA3340" s="14" t="s">
        <v>2788</v>
      </c>
      <c r="BB3340" s="6" t="s">
        <v>1527</v>
      </c>
      <c r="BG3340" s="9"/>
      <c r="BI3340" t="s">
        <v>3146</v>
      </c>
    </row>
    <row r="3341" spans="1:61" x14ac:dyDescent="0.25">
      <c r="A3341" s="23" t="s">
        <v>820</v>
      </c>
      <c r="B3341" t="s">
        <v>847</v>
      </c>
      <c r="C3341" t="str">
        <f>VLOOKUP(Tabelle1[[#This Row],[bank_name]],list_all_banks!$B$1:$C$691,2,FALSE)</f>
        <v>GB00966425</v>
      </c>
      <c r="D3341" s="6" t="s">
        <v>848</v>
      </c>
      <c r="E3341" s="42" t="str">
        <f t="shared" si="52"/>
        <v>31.12.2015</v>
      </c>
      <c r="F3341">
        <v>2015</v>
      </c>
      <c r="G3341" t="s">
        <v>1382</v>
      </c>
      <c r="H3341" t="s">
        <v>20</v>
      </c>
      <c r="I3341">
        <v>2</v>
      </c>
      <c r="J3341">
        <v>3</v>
      </c>
      <c r="K3341" t="s">
        <v>1366</v>
      </c>
      <c r="L3341">
        <v>0</v>
      </c>
      <c r="M3341" t="s">
        <v>1800</v>
      </c>
      <c r="N3341" t="s">
        <v>19</v>
      </c>
      <c r="P3341">
        <v>1</v>
      </c>
      <c r="Q3341">
        <v>0</v>
      </c>
      <c r="R3341">
        <v>2</v>
      </c>
      <c r="S3341">
        <v>2</v>
      </c>
      <c r="U3341">
        <v>0</v>
      </c>
      <c r="V3341">
        <v>0</v>
      </c>
      <c r="W3341" t="s">
        <v>1809</v>
      </c>
      <c r="Y3341" t="s">
        <v>1020</v>
      </c>
      <c r="Z3341" t="s">
        <v>20</v>
      </c>
      <c r="AA3341">
        <v>15</v>
      </c>
      <c r="AB3341">
        <v>-1</v>
      </c>
      <c r="AC3341" t="s">
        <v>20</v>
      </c>
      <c r="AD3341" t="s">
        <v>20</v>
      </c>
      <c r="AE3341" t="s">
        <v>20</v>
      </c>
      <c r="AF3341" t="s">
        <v>20</v>
      </c>
      <c r="AG3341" t="s">
        <v>20</v>
      </c>
      <c r="AH3341">
        <v>0</v>
      </c>
      <c r="AI3341">
        <v>0</v>
      </c>
      <c r="AK3341">
        <v>1</v>
      </c>
      <c r="AL3341">
        <v>0</v>
      </c>
      <c r="AM3341">
        <v>1</v>
      </c>
      <c r="AN3341">
        <v>2</v>
      </c>
      <c r="AO3341">
        <v>0</v>
      </c>
      <c r="AQ3341">
        <v>1</v>
      </c>
      <c r="AR3341">
        <v>1</v>
      </c>
      <c r="AS3341">
        <v>1</v>
      </c>
      <c r="AT3341">
        <v>1</v>
      </c>
      <c r="AU3341">
        <v>0</v>
      </c>
      <c r="AV3341">
        <v>0</v>
      </c>
      <c r="AW3341" t="s">
        <v>1382</v>
      </c>
      <c r="AX3341" t="s">
        <v>1382</v>
      </c>
      <c r="BA3341" s="14" t="s">
        <v>2788</v>
      </c>
      <c r="BB3341" s="6" t="s">
        <v>1527</v>
      </c>
      <c r="BG3341" s="9"/>
      <c r="BI3341" t="s">
        <v>3146</v>
      </c>
    </row>
    <row r="3342" spans="1:61" x14ac:dyDescent="0.25">
      <c r="A3342" s="23" t="s">
        <v>820</v>
      </c>
      <c r="B3342" t="s">
        <v>847</v>
      </c>
      <c r="C3342" t="str">
        <f>VLOOKUP(Tabelle1[[#This Row],[bank_name]],list_all_banks!$B$1:$C$691,2,FALSE)</f>
        <v>GB00966425</v>
      </c>
      <c r="D3342" s="6" t="s">
        <v>848</v>
      </c>
      <c r="E3342" s="42" t="str">
        <f t="shared" si="52"/>
        <v>31.12.2015</v>
      </c>
      <c r="F3342">
        <v>2015</v>
      </c>
      <c r="G3342" t="s">
        <v>1382</v>
      </c>
      <c r="H3342" t="s">
        <v>20</v>
      </c>
      <c r="I3342">
        <v>2</v>
      </c>
      <c r="J3342">
        <v>3</v>
      </c>
      <c r="K3342" t="s">
        <v>1366</v>
      </c>
      <c r="L3342">
        <v>0</v>
      </c>
      <c r="M3342" t="s">
        <v>1800</v>
      </c>
      <c r="N3342" t="s">
        <v>19</v>
      </c>
      <c r="P3342">
        <v>1</v>
      </c>
      <c r="Q3342">
        <v>0</v>
      </c>
      <c r="R3342">
        <v>2</v>
      </c>
      <c r="S3342">
        <v>2</v>
      </c>
      <c r="U3342">
        <v>0</v>
      </c>
      <c r="V3342">
        <v>0</v>
      </c>
      <c r="W3342" t="s">
        <v>1809</v>
      </c>
      <c r="Y3342" t="s">
        <v>1681</v>
      </c>
      <c r="Z3342">
        <v>76</v>
      </c>
      <c r="AA3342">
        <v>144</v>
      </c>
      <c r="AB3342">
        <v>33</v>
      </c>
      <c r="AC3342">
        <v>3</v>
      </c>
      <c r="AD3342" t="s">
        <v>20</v>
      </c>
      <c r="AE3342" t="s">
        <v>20</v>
      </c>
      <c r="AF3342" t="s">
        <v>20</v>
      </c>
      <c r="AG3342" t="s">
        <v>20</v>
      </c>
      <c r="AH3342">
        <v>0</v>
      </c>
      <c r="AI3342">
        <v>0</v>
      </c>
      <c r="AK3342">
        <v>1</v>
      </c>
      <c r="AL3342">
        <v>0</v>
      </c>
      <c r="AM3342">
        <v>1</v>
      </c>
      <c r="AN3342">
        <v>2</v>
      </c>
      <c r="AO3342">
        <v>0</v>
      </c>
      <c r="AQ3342">
        <v>1</v>
      </c>
      <c r="AR3342">
        <v>1</v>
      </c>
      <c r="AS3342">
        <v>1</v>
      </c>
      <c r="AT3342">
        <v>1</v>
      </c>
      <c r="AU3342">
        <v>0</v>
      </c>
      <c r="AV3342">
        <v>0</v>
      </c>
      <c r="AW3342" t="s">
        <v>1382</v>
      </c>
      <c r="AX3342" t="s">
        <v>1382</v>
      </c>
      <c r="BA3342" s="14" t="s">
        <v>2788</v>
      </c>
      <c r="BB3342" s="6" t="s">
        <v>1527</v>
      </c>
      <c r="BG3342" s="9"/>
      <c r="BI3342" t="s">
        <v>3146</v>
      </c>
    </row>
    <row r="3343" spans="1:61" x14ac:dyDescent="0.25">
      <c r="A3343" s="23" t="s">
        <v>820</v>
      </c>
      <c r="B3343" t="s">
        <v>847</v>
      </c>
      <c r="C3343" t="str">
        <f>VLOOKUP(Tabelle1[[#This Row],[bank_name]],list_all_banks!$B$1:$C$691,2,FALSE)</f>
        <v>GB00966425</v>
      </c>
      <c r="D3343" s="6" t="s">
        <v>848</v>
      </c>
      <c r="E3343" s="42" t="str">
        <f t="shared" ref="E3343:E3406" si="53">CONCATENATE($E$2,F3343)</f>
        <v>31.12.2015</v>
      </c>
      <c r="F3343">
        <v>2015</v>
      </c>
      <c r="G3343" t="s">
        <v>1382</v>
      </c>
      <c r="H3343" t="s">
        <v>20</v>
      </c>
      <c r="I3343">
        <v>2</v>
      </c>
      <c r="J3343">
        <v>3</v>
      </c>
      <c r="K3343" t="s">
        <v>1366</v>
      </c>
      <c r="L3343">
        <v>0</v>
      </c>
      <c r="M3343" t="s">
        <v>1800</v>
      </c>
      <c r="N3343" t="s">
        <v>19</v>
      </c>
      <c r="P3343">
        <v>1</v>
      </c>
      <c r="Q3343">
        <v>0</v>
      </c>
      <c r="R3343">
        <v>2</v>
      </c>
      <c r="S3343">
        <v>2</v>
      </c>
      <c r="U3343">
        <v>0</v>
      </c>
      <c r="V3343">
        <v>0</v>
      </c>
      <c r="W3343" t="s">
        <v>1809</v>
      </c>
      <c r="Y3343" t="s">
        <v>1170</v>
      </c>
      <c r="Z3343" t="s">
        <v>20</v>
      </c>
      <c r="AA3343">
        <v>4</v>
      </c>
      <c r="AB3343">
        <v>-1</v>
      </c>
      <c r="AC3343" t="s">
        <v>20</v>
      </c>
      <c r="AD3343" t="s">
        <v>20</v>
      </c>
      <c r="AE3343" t="s">
        <v>20</v>
      </c>
      <c r="AF3343" t="s">
        <v>20</v>
      </c>
      <c r="AG3343" t="s">
        <v>20</v>
      </c>
      <c r="AH3343">
        <v>0</v>
      </c>
      <c r="AI3343">
        <v>0</v>
      </c>
      <c r="AK3343">
        <v>1</v>
      </c>
      <c r="AL3343">
        <v>0</v>
      </c>
      <c r="AM3343">
        <v>1</v>
      </c>
      <c r="AN3343">
        <v>2</v>
      </c>
      <c r="AO3343">
        <v>0</v>
      </c>
      <c r="AQ3343">
        <v>1</v>
      </c>
      <c r="AR3343">
        <v>1</v>
      </c>
      <c r="AS3343">
        <v>1</v>
      </c>
      <c r="AT3343">
        <v>1</v>
      </c>
      <c r="AU3343">
        <v>0</v>
      </c>
      <c r="AV3343">
        <v>0</v>
      </c>
      <c r="AW3343" t="s">
        <v>1382</v>
      </c>
      <c r="AX3343" t="s">
        <v>1382</v>
      </c>
      <c r="BA3343" s="14" t="s">
        <v>2788</v>
      </c>
      <c r="BB3343" s="6" t="s">
        <v>1527</v>
      </c>
      <c r="BG3343" s="9"/>
      <c r="BI3343" t="s">
        <v>3146</v>
      </c>
    </row>
    <row r="3344" spans="1:61" x14ac:dyDescent="0.25">
      <c r="A3344" s="23" t="s">
        <v>820</v>
      </c>
      <c r="B3344" t="s">
        <v>847</v>
      </c>
      <c r="C3344" t="str">
        <f>VLOOKUP(Tabelle1[[#This Row],[bank_name]],list_all_banks!$B$1:$C$691,2,FALSE)</f>
        <v>GB00966425</v>
      </c>
      <c r="D3344" s="6" t="s">
        <v>848</v>
      </c>
      <c r="E3344" s="42" t="str">
        <f t="shared" si="53"/>
        <v>31.12.2015</v>
      </c>
      <c r="F3344">
        <v>2015</v>
      </c>
      <c r="G3344" t="s">
        <v>1382</v>
      </c>
      <c r="H3344" t="s">
        <v>20</v>
      </c>
      <c r="I3344">
        <v>2</v>
      </c>
      <c r="J3344">
        <v>3</v>
      </c>
      <c r="K3344" t="s">
        <v>1366</v>
      </c>
      <c r="L3344">
        <v>0</v>
      </c>
      <c r="M3344" t="s">
        <v>1800</v>
      </c>
      <c r="N3344" t="s">
        <v>19</v>
      </c>
      <c r="P3344">
        <v>1</v>
      </c>
      <c r="Q3344">
        <v>0</v>
      </c>
      <c r="R3344">
        <v>2</v>
      </c>
      <c r="S3344">
        <v>2</v>
      </c>
      <c r="U3344">
        <v>0</v>
      </c>
      <c r="V3344">
        <v>0</v>
      </c>
      <c r="W3344" t="s">
        <v>1809</v>
      </c>
      <c r="Y3344" t="s">
        <v>1225</v>
      </c>
      <c r="Z3344">
        <v>-1</v>
      </c>
      <c r="AA3344" t="s">
        <v>20</v>
      </c>
      <c r="AB3344">
        <v>-1</v>
      </c>
      <c r="AC3344" t="s">
        <v>20</v>
      </c>
      <c r="AD3344" t="s">
        <v>20</v>
      </c>
      <c r="AE3344" t="s">
        <v>20</v>
      </c>
      <c r="AF3344" t="s">
        <v>20</v>
      </c>
      <c r="AG3344" t="s">
        <v>20</v>
      </c>
      <c r="AH3344">
        <v>0</v>
      </c>
      <c r="AI3344">
        <v>0</v>
      </c>
      <c r="AK3344">
        <v>1</v>
      </c>
      <c r="AL3344">
        <v>0</v>
      </c>
      <c r="AM3344">
        <v>1</v>
      </c>
      <c r="AN3344">
        <v>2</v>
      </c>
      <c r="AO3344">
        <v>0</v>
      </c>
      <c r="AQ3344">
        <v>1</v>
      </c>
      <c r="AR3344">
        <v>1</v>
      </c>
      <c r="AS3344">
        <v>1</v>
      </c>
      <c r="AT3344">
        <v>1</v>
      </c>
      <c r="AU3344">
        <v>0</v>
      </c>
      <c r="AV3344">
        <v>0</v>
      </c>
      <c r="AW3344" t="s">
        <v>1382</v>
      </c>
      <c r="AX3344" t="s">
        <v>1382</v>
      </c>
      <c r="BA3344" s="14" t="s">
        <v>2788</v>
      </c>
      <c r="BB3344" s="6" t="s">
        <v>1527</v>
      </c>
      <c r="BG3344" s="9"/>
      <c r="BI3344" t="s">
        <v>3146</v>
      </c>
    </row>
    <row r="3345" spans="1:79" x14ac:dyDescent="0.25">
      <c r="A3345" s="23" t="s">
        <v>820</v>
      </c>
      <c r="B3345" t="s">
        <v>847</v>
      </c>
      <c r="C3345" t="str">
        <f>VLOOKUP(Tabelle1[[#This Row],[bank_name]],list_all_banks!$B$1:$C$691,2,FALSE)</f>
        <v>GB00966425</v>
      </c>
      <c r="D3345" s="6" t="s">
        <v>848</v>
      </c>
      <c r="E3345" s="42" t="str">
        <f t="shared" si="53"/>
        <v>31.12.2015</v>
      </c>
      <c r="F3345">
        <v>2015</v>
      </c>
      <c r="G3345" t="s">
        <v>1382</v>
      </c>
      <c r="H3345" t="s">
        <v>20</v>
      </c>
      <c r="I3345">
        <v>2</v>
      </c>
      <c r="J3345">
        <v>3</v>
      </c>
      <c r="K3345" t="s">
        <v>1366</v>
      </c>
      <c r="L3345">
        <v>0</v>
      </c>
      <c r="M3345" t="s">
        <v>1800</v>
      </c>
      <c r="N3345" t="s">
        <v>19</v>
      </c>
      <c r="P3345">
        <v>1</v>
      </c>
      <c r="Q3345">
        <v>0</v>
      </c>
      <c r="R3345">
        <v>2</v>
      </c>
      <c r="S3345">
        <v>2</v>
      </c>
      <c r="U3345">
        <v>0</v>
      </c>
      <c r="V3345">
        <v>0</v>
      </c>
      <c r="W3345" t="s">
        <v>1809</v>
      </c>
      <c r="Y3345" t="s">
        <v>1327</v>
      </c>
      <c r="Z3345" t="s">
        <v>20</v>
      </c>
      <c r="AA3345">
        <v>10</v>
      </c>
      <c r="AB3345" t="s">
        <v>20</v>
      </c>
      <c r="AC3345" t="s">
        <v>20</v>
      </c>
      <c r="AD3345" t="s">
        <v>20</v>
      </c>
      <c r="AE3345" t="s">
        <v>20</v>
      </c>
      <c r="AF3345" t="s">
        <v>20</v>
      </c>
      <c r="AG3345" t="s">
        <v>20</v>
      </c>
      <c r="AH3345">
        <v>0</v>
      </c>
      <c r="AI3345">
        <v>0</v>
      </c>
      <c r="AK3345">
        <v>1</v>
      </c>
      <c r="AL3345">
        <v>0</v>
      </c>
      <c r="AM3345">
        <v>1</v>
      </c>
      <c r="AN3345">
        <v>2</v>
      </c>
      <c r="AO3345">
        <v>0</v>
      </c>
      <c r="AQ3345">
        <v>1</v>
      </c>
      <c r="AR3345">
        <v>1</v>
      </c>
      <c r="AS3345">
        <v>1</v>
      </c>
      <c r="AT3345">
        <v>1</v>
      </c>
      <c r="AU3345">
        <v>0</v>
      </c>
      <c r="AV3345">
        <v>0</v>
      </c>
      <c r="AW3345" t="s">
        <v>1382</v>
      </c>
      <c r="AX3345" t="s">
        <v>1382</v>
      </c>
      <c r="BA3345" s="14" t="s">
        <v>2788</v>
      </c>
      <c r="BB3345" s="6" t="s">
        <v>1527</v>
      </c>
      <c r="BG3345" s="9"/>
      <c r="BI3345" t="s">
        <v>3146</v>
      </c>
    </row>
    <row r="3346" spans="1:79" x14ac:dyDescent="0.25">
      <c r="A3346" s="51" t="s">
        <v>820</v>
      </c>
      <c r="B3346" s="9" t="s">
        <v>847</v>
      </c>
      <c r="C3346" s="9" t="str">
        <f>VLOOKUP(Tabelle1[[#This Row],[bank_name]],list_all_banks!$B$1:$C$691,2,FALSE)</f>
        <v>GB00966425</v>
      </c>
      <c r="D3346" s="6" t="s">
        <v>848</v>
      </c>
      <c r="E3346" s="42" t="str">
        <f t="shared" si="53"/>
        <v>31.12.2015</v>
      </c>
      <c r="F3346" s="9">
        <v>2015</v>
      </c>
      <c r="G3346" s="9" t="s">
        <v>1382</v>
      </c>
      <c r="H3346" s="9" t="s">
        <v>20</v>
      </c>
      <c r="I3346" s="9">
        <v>2</v>
      </c>
      <c r="J3346" s="9">
        <v>3</v>
      </c>
      <c r="K3346" s="9" t="s">
        <v>1366</v>
      </c>
      <c r="L3346" s="9">
        <v>0</v>
      </c>
      <c r="M3346" s="9" t="s">
        <v>1800</v>
      </c>
      <c r="N3346" s="9" t="s">
        <v>19</v>
      </c>
      <c r="P3346" s="9">
        <v>1</v>
      </c>
      <c r="Q3346" s="9">
        <v>0</v>
      </c>
      <c r="R3346" s="9">
        <v>2</v>
      </c>
      <c r="S3346" s="9">
        <v>2</v>
      </c>
      <c r="U3346" s="9">
        <v>0</v>
      </c>
      <c r="V3346" s="9">
        <v>0</v>
      </c>
      <c r="W3346" s="9" t="s">
        <v>1809</v>
      </c>
      <c r="Y3346" s="9" t="s">
        <v>1651</v>
      </c>
      <c r="Z3346" s="9">
        <v>10</v>
      </c>
      <c r="AA3346" s="9">
        <v>28</v>
      </c>
      <c r="AB3346" s="9">
        <v>10</v>
      </c>
      <c r="AC3346" s="9" t="s">
        <v>20</v>
      </c>
      <c r="AD3346" s="9" t="s">
        <v>20</v>
      </c>
      <c r="AE3346" s="9" t="s">
        <v>20</v>
      </c>
      <c r="AF3346" s="9" t="s">
        <v>20</v>
      </c>
      <c r="AG3346" s="9" t="s">
        <v>20</v>
      </c>
      <c r="AH3346" s="9">
        <v>0</v>
      </c>
      <c r="AI3346" s="9">
        <v>0</v>
      </c>
      <c r="AK3346" s="9">
        <v>1</v>
      </c>
      <c r="AL3346" s="9">
        <v>0</v>
      </c>
      <c r="AM3346" s="9">
        <v>1</v>
      </c>
      <c r="AN3346" s="9">
        <v>2</v>
      </c>
      <c r="AO3346" s="9">
        <v>0</v>
      </c>
      <c r="AQ3346" s="9">
        <v>1</v>
      </c>
      <c r="AR3346" s="9">
        <v>1</v>
      </c>
      <c r="AS3346" s="9">
        <v>1</v>
      </c>
      <c r="AT3346" s="9">
        <v>1</v>
      </c>
      <c r="AU3346" s="9">
        <v>0</v>
      </c>
      <c r="AV3346" s="9">
        <v>0</v>
      </c>
      <c r="AW3346" s="9" t="s">
        <v>1382</v>
      </c>
      <c r="AX3346" s="9" t="s">
        <v>1382</v>
      </c>
      <c r="BA3346" s="63" t="s">
        <v>2788</v>
      </c>
      <c r="BB3346" s="6" t="s">
        <v>1527</v>
      </c>
      <c r="BC3346" s="9"/>
      <c r="BD3346" s="9"/>
      <c r="BE3346" s="9"/>
      <c r="BF3346" s="9"/>
      <c r="BG3346" s="9"/>
      <c r="BI3346" t="s">
        <v>3146</v>
      </c>
      <c r="BJ3346" s="9"/>
      <c r="BK3346" s="9"/>
      <c r="BL3346" s="9"/>
      <c r="BM3346" s="9"/>
      <c r="BN3346" s="9"/>
      <c r="BO3346" s="9"/>
      <c r="BP3346" s="9"/>
      <c r="BQ3346" s="9"/>
      <c r="BR3346" s="9"/>
      <c r="BS3346" s="9"/>
      <c r="BT3346" s="9"/>
      <c r="BU3346" s="9"/>
      <c r="BV3346" s="9"/>
      <c r="BW3346" s="9"/>
      <c r="BX3346" s="9"/>
      <c r="BY3346" s="9"/>
    </row>
    <row r="3347" spans="1:79" x14ac:dyDescent="0.25">
      <c r="A3347" s="51" t="s">
        <v>820</v>
      </c>
      <c r="B3347" s="9" t="s">
        <v>847</v>
      </c>
      <c r="C3347" s="9" t="str">
        <f>VLOOKUP(Tabelle1[[#This Row],[bank_name]],list_all_banks!$B$1:$C$691,2,FALSE)</f>
        <v>GB00966425</v>
      </c>
      <c r="D3347" s="6" t="s">
        <v>848</v>
      </c>
      <c r="E3347" s="42" t="str">
        <f t="shared" si="53"/>
        <v>31.12.2015</v>
      </c>
      <c r="F3347" s="9">
        <v>2015</v>
      </c>
      <c r="G3347" s="9" t="s">
        <v>1382</v>
      </c>
      <c r="H3347" s="9" t="s">
        <v>20</v>
      </c>
      <c r="I3347" s="9">
        <v>2</v>
      </c>
      <c r="J3347" s="9">
        <v>3</v>
      </c>
      <c r="K3347" s="9" t="s">
        <v>1366</v>
      </c>
      <c r="L3347" s="9">
        <v>0</v>
      </c>
      <c r="M3347" s="9" t="s">
        <v>1800</v>
      </c>
      <c r="N3347" s="9" t="s">
        <v>19</v>
      </c>
      <c r="P3347" s="9">
        <v>1</v>
      </c>
      <c r="Q3347" s="9">
        <v>0</v>
      </c>
      <c r="R3347" s="9">
        <v>2</v>
      </c>
      <c r="S3347" s="9">
        <v>2</v>
      </c>
      <c r="U3347" s="9">
        <v>0</v>
      </c>
      <c r="V3347" s="9">
        <v>0</v>
      </c>
      <c r="W3347" s="9" t="s">
        <v>1809</v>
      </c>
      <c r="Y3347" s="9" t="s">
        <v>1694</v>
      </c>
      <c r="Z3347" s="9">
        <v>4</v>
      </c>
      <c r="AA3347" s="9">
        <v>37</v>
      </c>
      <c r="AB3347" s="9">
        <v>2</v>
      </c>
      <c r="AC3347" s="9">
        <v>1</v>
      </c>
      <c r="AD3347" s="9" t="s">
        <v>20</v>
      </c>
      <c r="AE3347" s="9" t="s">
        <v>20</v>
      </c>
      <c r="AF3347" s="9" t="s">
        <v>20</v>
      </c>
      <c r="AG3347" s="9" t="s">
        <v>20</v>
      </c>
      <c r="AH3347" s="9">
        <v>0</v>
      </c>
      <c r="AI3347" s="9">
        <v>0</v>
      </c>
      <c r="AK3347" s="9">
        <v>1</v>
      </c>
      <c r="AL3347" s="9">
        <v>0</v>
      </c>
      <c r="AM3347" s="9">
        <v>1</v>
      </c>
      <c r="AN3347" s="9">
        <v>2</v>
      </c>
      <c r="AO3347" s="9">
        <v>0</v>
      </c>
      <c r="AQ3347" s="9">
        <v>1</v>
      </c>
      <c r="AR3347" s="9">
        <v>1</v>
      </c>
      <c r="AS3347" s="9">
        <v>1</v>
      </c>
      <c r="AT3347" s="9">
        <v>1</v>
      </c>
      <c r="AU3347" s="9">
        <v>0</v>
      </c>
      <c r="AV3347" s="9">
        <v>0</v>
      </c>
      <c r="AW3347" s="9" t="s">
        <v>1382</v>
      </c>
      <c r="AX3347" s="9" t="s">
        <v>1382</v>
      </c>
      <c r="BA3347" s="63" t="s">
        <v>2788</v>
      </c>
      <c r="BB3347" s="6" t="s">
        <v>1527</v>
      </c>
      <c r="BG3347" s="9"/>
      <c r="BI3347" t="s">
        <v>3146</v>
      </c>
    </row>
    <row r="3348" spans="1:79" x14ac:dyDescent="0.25">
      <c r="A3348" s="23" t="s">
        <v>820</v>
      </c>
      <c r="B3348" t="s">
        <v>847</v>
      </c>
      <c r="C3348" t="str">
        <f>VLOOKUP(Tabelle1[[#This Row],[bank_name]],list_all_banks!$B$1:$C$691,2,FALSE)</f>
        <v>GB00966425</v>
      </c>
      <c r="D3348" s="6" t="s">
        <v>848</v>
      </c>
      <c r="E3348" s="42" t="str">
        <f t="shared" si="53"/>
        <v>31.12.2015</v>
      </c>
      <c r="F3348">
        <v>2015</v>
      </c>
      <c r="G3348" t="s">
        <v>1382</v>
      </c>
      <c r="H3348" t="s">
        <v>20</v>
      </c>
      <c r="I3348">
        <v>2</v>
      </c>
      <c r="J3348">
        <v>3</v>
      </c>
      <c r="K3348" t="s">
        <v>1366</v>
      </c>
      <c r="L3348">
        <v>0</v>
      </c>
      <c r="M3348" t="s">
        <v>1800</v>
      </c>
      <c r="N3348" t="s">
        <v>19</v>
      </c>
      <c r="P3348">
        <v>1</v>
      </c>
      <c r="Q3348">
        <v>0</v>
      </c>
      <c r="R3348">
        <v>2</v>
      </c>
      <c r="S3348">
        <v>2</v>
      </c>
      <c r="U3348">
        <v>0</v>
      </c>
      <c r="V3348">
        <v>0</v>
      </c>
      <c r="W3348" t="s">
        <v>1809</v>
      </c>
      <c r="Y3348" t="s">
        <v>1677</v>
      </c>
      <c r="Z3348">
        <v>24</v>
      </c>
      <c r="AA3348">
        <v>88</v>
      </c>
      <c r="AB3348">
        <v>11</v>
      </c>
      <c r="AC3348">
        <v>2</v>
      </c>
      <c r="AD3348" t="s">
        <v>20</v>
      </c>
      <c r="AE3348" t="s">
        <v>20</v>
      </c>
      <c r="AF3348" t="s">
        <v>20</v>
      </c>
      <c r="AG3348" t="s">
        <v>20</v>
      </c>
      <c r="AH3348">
        <v>0</v>
      </c>
      <c r="AI3348">
        <v>0</v>
      </c>
      <c r="AK3348">
        <v>1</v>
      </c>
      <c r="AL3348">
        <v>0</v>
      </c>
      <c r="AM3348">
        <v>1</v>
      </c>
      <c r="AN3348">
        <v>2</v>
      </c>
      <c r="AO3348">
        <v>0</v>
      </c>
      <c r="AQ3348">
        <v>1</v>
      </c>
      <c r="AR3348">
        <v>1</v>
      </c>
      <c r="AS3348">
        <v>1</v>
      </c>
      <c r="AT3348">
        <v>1</v>
      </c>
      <c r="AU3348">
        <v>0</v>
      </c>
      <c r="AV3348">
        <v>0</v>
      </c>
      <c r="AW3348" t="s">
        <v>1382</v>
      </c>
      <c r="AX3348" t="s">
        <v>1382</v>
      </c>
      <c r="BA3348" s="14" t="s">
        <v>2788</v>
      </c>
      <c r="BB3348" s="6" t="s">
        <v>1527</v>
      </c>
      <c r="BG3348" s="9"/>
      <c r="BI3348" t="s">
        <v>3146</v>
      </c>
    </row>
    <row r="3349" spans="1:79" x14ac:dyDescent="0.25">
      <c r="A3349" s="51" t="s">
        <v>820</v>
      </c>
      <c r="B3349" s="9" t="s">
        <v>847</v>
      </c>
      <c r="C3349" s="9" t="str">
        <f>VLOOKUP(Tabelle1[[#This Row],[bank_name]],list_all_banks!$B$1:$C$691,2,FALSE)</f>
        <v>GB00966425</v>
      </c>
      <c r="D3349" s="6" t="s">
        <v>848</v>
      </c>
      <c r="E3349" s="42" t="str">
        <f t="shared" si="53"/>
        <v>31.12.2015</v>
      </c>
      <c r="F3349" s="9">
        <v>2015</v>
      </c>
      <c r="G3349" s="9" t="s">
        <v>1382</v>
      </c>
      <c r="H3349" s="9" t="s">
        <v>20</v>
      </c>
      <c r="I3349" s="9">
        <v>2</v>
      </c>
      <c r="J3349" s="9">
        <v>3</v>
      </c>
      <c r="K3349" s="9" t="s">
        <v>1366</v>
      </c>
      <c r="L3349" s="9">
        <v>0</v>
      </c>
      <c r="M3349" s="9" t="s">
        <v>1800</v>
      </c>
      <c r="N3349" s="9" t="s">
        <v>19</v>
      </c>
      <c r="P3349" s="9">
        <v>1</v>
      </c>
      <c r="Q3349" s="9">
        <v>0</v>
      </c>
      <c r="R3349" s="9">
        <v>2</v>
      </c>
      <c r="S3349" s="9">
        <v>2</v>
      </c>
      <c r="U3349" s="9">
        <v>0</v>
      </c>
      <c r="V3349" s="9">
        <v>0</v>
      </c>
      <c r="W3349" s="9" t="s">
        <v>1809</v>
      </c>
      <c r="Y3349" s="9" t="s">
        <v>1816</v>
      </c>
      <c r="Z3349" s="9">
        <v>22</v>
      </c>
      <c r="AA3349" s="9" t="s">
        <v>20</v>
      </c>
      <c r="AB3349" s="9">
        <v>22</v>
      </c>
      <c r="AC3349" s="9" t="s">
        <v>20</v>
      </c>
      <c r="AD3349" s="9" t="s">
        <v>20</v>
      </c>
      <c r="AE3349" s="9" t="s">
        <v>20</v>
      </c>
      <c r="AF3349" s="9" t="s">
        <v>20</v>
      </c>
      <c r="AG3349" s="9" t="s">
        <v>20</v>
      </c>
      <c r="AH3349" s="9">
        <v>0</v>
      </c>
      <c r="AI3349" s="9">
        <v>0</v>
      </c>
      <c r="AK3349" s="9">
        <v>1</v>
      </c>
      <c r="AL3349" s="9">
        <v>0</v>
      </c>
      <c r="AM3349" s="9">
        <v>1</v>
      </c>
      <c r="AN3349" s="9">
        <v>2</v>
      </c>
      <c r="AO3349" s="9">
        <v>0</v>
      </c>
      <c r="AQ3349" s="9">
        <v>1</v>
      </c>
      <c r="AR3349" s="9">
        <v>1</v>
      </c>
      <c r="AS3349" s="9">
        <v>1</v>
      </c>
      <c r="AT3349" s="9">
        <v>1</v>
      </c>
      <c r="AU3349" s="9">
        <v>0</v>
      </c>
      <c r="AV3349" s="9">
        <v>0</v>
      </c>
      <c r="AW3349" s="9" t="s">
        <v>1382</v>
      </c>
      <c r="AX3349" s="9" t="s">
        <v>1382</v>
      </c>
      <c r="BA3349" s="63" t="s">
        <v>2788</v>
      </c>
      <c r="BB3349" s="6" t="s">
        <v>1527</v>
      </c>
      <c r="BG3349" s="9"/>
      <c r="BI3349" t="s">
        <v>3146</v>
      </c>
    </row>
    <row r="3350" spans="1:79" x14ac:dyDescent="0.25">
      <c r="A3350" s="51" t="s">
        <v>820</v>
      </c>
      <c r="B3350" s="9" t="s">
        <v>847</v>
      </c>
      <c r="C3350" s="9" t="str">
        <f>VLOOKUP(Tabelle1[[#This Row],[bank_name]],list_all_banks!$B$1:$C$691,2,FALSE)</f>
        <v>GB00966425</v>
      </c>
      <c r="D3350" s="6" t="s">
        <v>848</v>
      </c>
      <c r="E3350" s="42" t="str">
        <f t="shared" si="53"/>
        <v>31.12.2015</v>
      </c>
      <c r="F3350" s="9">
        <v>2015</v>
      </c>
      <c r="G3350" s="9" t="s">
        <v>1382</v>
      </c>
      <c r="H3350" s="9" t="s">
        <v>20</v>
      </c>
      <c r="I3350" s="9">
        <v>2</v>
      </c>
      <c r="J3350" s="9">
        <v>3</v>
      </c>
      <c r="K3350" s="9" t="s">
        <v>1366</v>
      </c>
      <c r="L3350" s="9">
        <v>0</v>
      </c>
      <c r="M3350" s="9" t="s">
        <v>1800</v>
      </c>
      <c r="N3350" s="9" t="s">
        <v>19</v>
      </c>
      <c r="P3350" s="9">
        <v>1</v>
      </c>
      <c r="Q3350" s="9">
        <v>0</v>
      </c>
      <c r="R3350" s="9">
        <v>2</v>
      </c>
      <c r="S3350" s="9">
        <v>2</v>
      </c>
      <c r="U3350" s="9">
        <v>0</v>
      </c>
      <c r="V3350" s="9">
        <v>0</v>
      </c>
      <c r="W3350" s="9" t="s">
        <v>1809</v>
      </c>
      <c r="Y3350" s="9" t="s">
        <v>1678</v>
      </c>
      <c r="Z3350" s="9" t="s">
        <v>20</v>
      </c>
      <c r="AA3350" s="9">
        <v>9</v>
      </c>
      <c r="AB3350" s="9">
        <v>-2</v>
      </c>
      <c r="AC3350" s="9" t="s">
        <v>20</v>
      </c>
      <c r="AD3350" s="9" t="s">
        <v>20</v>
      </c>
      <c r="AE3350" s="9" t="s">
        <v>20</v>
      </c>
      <c r="AF3350" s="9" t="s">
        <v>20</v>
      </c>
      <c r="AG3350" s="9" t="s">
        <v>20</v>
      </c>
      <c r="AH3350" s="9">
        <v>0</v>
      </c>
      <c r="AI3350" s="9">
        <v>0</v>
      </c>
      <c r="AK3350" s="9">
        <v>1</v>
      </c>
      <c r="AL3350" s="9">
        <v>0</v>
      </c>
      <c r="AM3350" s="9">
        <v>1</v>
      </c>
      <c r="AN3350" s="9">
        <v>2</v>
      </c>
      <c r="AO3350" s="9">
        <v>0</v>
      </c>
      <c r="AQ3350" s="9">
        <v>1</v>
      </c>
      <c r="AR3350" s="9">
        <v>1</v>
      </c>
      <c r="AS3350" s="9">
        <v>1</v>
      </c>
      <c r="AT3350" s="9">
        <v>1</v>
      </c>
      <c r="AU3350" s="9">
        <v>0</v>
      </c>
      <c r="AV3350" s="9">
        <v>0</v>
      </c>
      <c r="AW3350" s="9" t="s">
        <v>1382</v>
      </c>
      <c r="AX3350" s="9" t="s">
        <v>1382</v>
      </c>
      <c r="BA3350" s="63" t="s">
        <v>2788</v>
      </c>
      <c r="BB3350" s="6" t="s">
        <v>1527</v>
      </c>
      <c r="BC3350" s="9"/>
      <c r="BD3350" s="9"/>
      <c r="BE3350" s="9"/>
      <c r="BF3350" s="9"/>
      <c r="BG3350" s="9"/>
      <c r="BI3350" t="s">
        <v>3146</v>
      </c>
      <c r="BJ3350" s="9"/>
      <c r="BK3350" s="9"/>
      <c r="BL3350" s="9"/>
      <c r="BM3350" s="9"/>
      <c r="BN3350" s="9"/>
      <c r="BO3350" s="9"/>
      <c r="BP3350" s="9"/>
      <c r="BQ3350" s="9"/>
      <c r="BR3350" s="9"/>
      <c r="BS3350" s="9"/>
      <c r="BT3350" s="9"/>
      <c r="BU3350" s="9"/>
      <c r="BV3350" s="9"/>
      <c r="BW3350" s="9"/>
      <c r="BX3350" s="9"/>
      <c r="BY3350" s="9"/>
      <c r="BZ3350" s="9"/>
      <c r="CA3350" s="9"/>
    </row>
    <row r="3351" spans="1:79" s="44" customFormat="1" ht="15.75" thickBot="1" x14ac:dyDescent="0.3">
      <c r="A3351" s="43" t="s">
        <v>820</v>
      </c>
      <c r="B3351" s="44" t="s">
        <v>847</v>
      </c>
      <c r="C3351" s="44" t="str">
        <f>VLOOKUP(Tabelle1[[#This Row],[bank_name]],list_all_banks!$B$1:$C$691,2,FALSE)</f>
        <v>GB00966425</v>
      </c>
      <c r="D3351" s="45" t="s">
        <v>848</v>
      </c>
      <c r="E3351" s="46" t="str">
        <f t="shared" si="53"/>
        <v>31.12.2015</v>
      </c>
      <c r="F3351" s="44">
        <v>2015</v>
      </c>
      <c r="G3351" s="44" t="s">
        <v>1382</v>
      </c>
      <c r="H3351" s="44" t="s">
        <v>20</v>
      </c>
      <c r="I3351" s="44">
        <v>2</v>
      </c>
      <c r="J3351" s="44">
        <v>3</v>
      </c>
      <c r="K3351" s="44" t="s">
        <v>1366</v>
      </c>
      <c r="L3351" s="44">
        <v>0</v>
      </c>
      <c r="M3351" s="44" t="s">
        <v>1800</v>
      </c>
      <c r="N3351" s="44" t="s">
        <v>19</v>
      </c>
      <c r="O3351" s="45"/>
      <c r="P3351" s="44">
        <v>1</v>
      </c>
      <c r="Q3351" s="44">
        <v>0</v>
      </c>
      <c r="R3351" s="44">
        <v>2</v>
      </c>
      <c r="S3351" s="44">
        <v>2</v>
      </c>
      <c r="T3351" s="45"/>
      <c r="U3351" s="44">
        <v>0</v>
      </c>
      <c r="V3351" s="44">
        <v>0</v>
      </c>
      <c r="W3351" s="44" t="s">
        <v>1809</v>
      </c>
      <c r="X3351" s="45"/>
      <c r="Y3351" s="44" t="s">
        <v>1650</v>
      </c>
      <c r="Z3351" s="44">
        <v>730</v>
      </c>
      <c r="AA3351" s="44">
        <v>1052</v>
      </c>
      <c r="AB3351" s="44">
        <v>-89</v>
      </c>
      <c r="AC3351" s="44">
        <v>-19</v>
      </c>
      <c r="AD3351" s="44" t="s">
        <v>20</v>
      </c>
      <c r="AE3351" s="44" t="s">
        <v>20</v>
      </c>
      <c r="AF3351" s="44" t="s">
        <v>20</v>
      </c>
      <c r="AG3351" s="44" t="s">
        <v>20</v>
      </c>
      <c r="AH3351" s="44">
        <v>0</v>
      </c>
      <c r="AI3351" s="44">
        <v>0</v>
      </c>
      <c r="AJ3351" s="45"/>
      <c r="AK3351" s="44">
        <v>1</v>
      </c>
      <c r="AL3351" s="44">
        <v>0</v>
      </c>
      <c r="AM3351" s="44">
        <v>1</v>
      </c>
      <c r="AN3351" s="44">
        <v>2</v>
      </c>
      <c r="AO3351" s="44">
        <v>0</v>
      </c>
      <c r="AP3351" s="45"/>
      <c r="AQ3351" s="44">
        <v>1</v>
      </c>
      <c r="AR3351" s="44">
        <v>1</v>
      </c>
      <c r="AS3351" s="44">
        <v>1</v>
      </c>
      <c r="AT3351" s="44">
        <v>1</v>
      </c>
      <c r="AU3351" s="44">
        <v>0</v>
      </c>
      <c r="AV3351" s="44">
        <v>0</v>
      </c>
      <c r="AW3351" s="44" t="s">
        <v>1382</v>
      </c>
      <c r="AX3351" s="44" t="s">
        <v>1382</v>
      </c>
      <c r="AY3351" s="45"/>
      <c r="AZ3351" s="46"/>
      <c r="BA3351" s="47" t="s">
        <v>2788</v>
      </c>
      <c r="BB3351" s="45" t="s">
        <v>1527</v>
      </c>
      <c r="BH3351" s="45"/>
      <c r="BI3351" t="s">
        <v>3146</v>
      </c>
    </row>
    <row r="3352" spans="1:79" x14ac:dyDescent="0.25">
      <c r="A3352" t="s">
        <v>820</v>
      </c>
      <c r="B3352" t="s">
        <v>849</v>
      </c>
      <c r="C3352" t="str">
        <f>VLOOKUP(Tabelle1[[#This Row],[bank_name]],list_all_banks!$B$1:$C$691,2,FALSE)</f>
        <v>GB01000403</v>
      </c>
      <c r="D3352" s="6" t="s">
        <v>850</v>
      </c>
      <c r="E3352" s="42" t="str">
        <f t="shared" si="53"/>
        <v>31.12.2014</v>
      </c>
      <c r="F3352" s="9">
        <v>2014</v>
      </c>
      <c r="G3352" t="s">
        <v>1382</v>
      </c>
      <c r="H3352" t="s">
        <v>20</v>
      </c>
      <c r="I3352" s="9">
        <v>2</v>
      </c>
      <c r="J3352" s="9">
        <v>3</v>
      </c>
      <c r="K3352" s="9" t="s">
        <v>1366</v>
      </c>
      <c r="L3352" s="9">
        <v>0</v>
      </c>
      <c r="M3352" s="9" t="s">
        <v>1787</v>
      </c>
      <c r="N3352" s="9" t="s">
        <v>91</v>
      </c>
      <c r="P3352" s="9">
        <v>2</v>
      </c>
      <c r="Q3352" s="9">
        <v>0</v>
      </c>
      <c r="R3352" s="9">
        <v>1</v>
      </c>
      <c r="S3352" s="9">
        <v>0</v>
      </c>
      <c r="U3352" s="9">
        <v>1</v>
      </c>
      <c r="V3352" s="9">
        <v>1</v>
      </c>
      <c r="W3352" s="9" t="s">
        <v>1941</v>
      </c>
      <c r="Y3352" s="9" t="s">
        <v>820</v>
      </c>
      <c r="Z3352" s="9">
        <v>206531</v>
      </c>
      <c r="AA3352" s="9">
        <v>868</v>
      </c>
      <c r="AB3352" s="9">
        <v>43959</v>
      </c>
      <c r="AC3352" s="9">
        <v>10153</v>
      </c>
      <c r="AD3352" t="s">
        <v>20</v>
      </c>
      <c r="AE3352" s="9" t="s">
        <v>20</v>
      </c>
      <c r="AF3352" s="9" t="s">
        <v>20</v>
      </c>
      <c r="AG3352" s="9" t="s">
        <v>20</v>
      </c>
      <c r="AH3352" s="9">
        <v>0</v>
      </c>
      <c r="AI3352" s="9">
        <v>1</v>
      </c>
      <c r="AJ3352" s="6" t="s">
        <v>2945</v>
      </c>
      <c r="AK3352" s="9">
        <v>1</v>
      </c>
      <c r="AL3352" s="9">
        <v>0</v>
      </c>
      <c r="AM3352" s="9">
        <v>3</v>
      </c>
      <c r="AN3352" s="9">
        <v>0</v>
      </c>
      <c r="AO3352" s="9">
        <v>0</v>
      </c>
      <c r="AQ3352" s="9">
        <v>2</v>
      </c>
      <c r="AR3352" s="9" t="s">
        <v>20</v>
      </c>
      <c r="AS3352" s="9" t="s">
        <v>20</v>
      </c>
      <c r="AT3352" s="9">
        <v>0</v>
      </c>
      <c r="AU3352" s="9">
        <v>0</v>
      </c>
      <c r="AV3352" s="9">
        <v>0</v>
      </c>
      <c r="AW3352" s="9" t="s">
        <v>1382</v>
      </c>
      <c r="AX3352" s="9" t="s">
        <v>1382</v>
      </c>
      <c r="BA3352" s="63" t="s">
        <v>2527</v>
      </c>
      <c r="BB3352" s="6" t="s">
        <v>1866</v>
      </c>
      <c r="BG3352" s="9"/>
      <c r="BI3352" t="s">
        <v>3146</v>
      </c>
    </row>
    <row r="3353" spans="1:79" x14ac:dyDescent="0.25">
      <c r="A3353" s="9" t="s">
        <v>820</v>
      </c>
      <c r="B3353" s="9" t="s">
        <v>849</v>
      </c>
      <c r="C3353" s="9" t="str">
        <f>VLOOKUP(Tabelle1[[#This Row],[bank_name]],list_all_banks!$B$1:$C$691,2,FALSE)</f>
        <v>GB01000403</v>
      </c>
      <c r="D3353" s="6" t="s">
        <v>850</v>
      </c>
      <c r="E3353" s="42" t="str">
        <f t="shared" si="53"/>
        <v>31.12.2014</v>
      </c>
      <c r="F3353" s="9">
        <v>2014</v>
      </c>
      <c r="G3353" s="9" t="s">
        <v>1382</v>
      </c>
      <c r="H3353" s="9" t="s">
        <v>20</v>
      </c>
      <c r="I3353" s="9">
        <v>2</v>
      </c>
      <c r="J3353" s="9">
        <v>3</v>
      </c>
      <c r="K3353" s="9" t="s">
        <v>1366</v>
      </c>
      <c r="L3353" s="9">
        <v>0</v>
      </c>
      <c r="M3353" s="9" t="s">
        <v>1787</v>
      </c>
      <c r="N3353" s="9" t="s">
        <v>91</v>
      </c>
      <c r="P3353" s="9">
        <v>2</v>
      </c>
      <c r="Q3353" s="9">
        <v>0</v>
      </c>
      <c r="R3353" s="9">
        <v>1</v>
      </c>
      <c r="S3353" s="9">
        <v>0</v>
      </c>
      <c r="U3353" s="9">
        <v>1</v>
      </c>
      <c r="V3353" s="9">
        <v>1</v>
      </c>
      <c r="W3353" s="9" t="s">
        <v>1941</v>
      </c>
      <c r="Y3353" s="9" t="s">
        <v>1681</v>
      </c>
      <c r="Z3353" s="9">
        <v>6604</v>
      </c>
      <c r="AA3353" s="9">
        <v>12</v>
      </c>
      <c r="AB3353" s="9">
        <v>797</v>
      </c>
      <c r="AC3353" s="9">
        <v>62</v>
      </c>
      <c r="AD3353" s="9" t="s">
        <v>20</v>
      </c>
      <c r="AE3353" s="9" t="s">
        <v>20</v>
      </c>
      <c r="AF3353" s="9" t="s">
        <v>20</v>
      </c>
      <c r="AG3353" s="9" t="s">
        <v>20</v>
      </c>
      <c r="AH3353" s="9">
        <v>0</v>
      </c>
      <c r="AI3353" s="9">
        <v>1</v>
      </c>
      <c r="AK3353" s="9">
        <v>1</v>
      </c>
      <c r="AL3353" s="9">
        <v>0</v>
      </c>
      <c r="AM3353" s="9">
        <v>3</v>
      </c>
      <c r="AN3353" s="9">
        <v>0</v>
      </c>
      <c r="AO3353" s="9">
        <v>0</v>
      </c>
      <c r="AQ3353" s="9">
        <v>2</v>
      </c>
      <c r="AR3353" s="9" t="s">
        <v>20</v>
      </c>
      <c r="AS3353" s="9" t="s">
        <v>20</v>
      </c>
      <c r="AT3353" s="9">
        <v>0</v>
      </c>
      <c r="AU3353" s="9">
        <v>0</v>
      </c>
      <c r="AV3353" s="9">
        <v>0</v>
      </c>
      <c r="AW3353" s="9" t="s">
        <v>1382</v>
      </c>
      <c r="AX3353" s="9" t="s">
        <v>1382</v>
      </c>
      <c r="BA3353" s="63" t="s">
        <v>2527</v>
      </c>
      <c r="BB3353" s="6" t="s">
        <v>1866</v>
      </c>
      <c r="BG3353" s="9"/>
      <c r="BI3353" t="s">
        <v>3146</v>
      </c>
    </row>
    <row r="3354" spans="1:79" s="44" customFormat="1" ht="15.75" thickBot="1" x14ac:dyDescent="0.3">
      <c r="A3354" s="44" t="s">
        <v>820</v>
      </c>
      <c r="B3354" s="44" t="s">
        <v>849</v>
      </c>
      <c r="C3354" s="44" t="str">
        <f>VLOOKUP(Tabelle1[[#This Row],[bank_name]],list_all_banks!$B$1:$C$691,2,FALSE)</f>
        <v>GB01000403</v>
      </c>
      <c r="D3354" s="45" t="s">
        <v>850</v>
      </c>
      <c r="E3354" s="46" t="str">
        <f t="shared" si="53"/>
        <v>31.12.2014</v>
      </c>
      <c r="F3354" s="44">
        <v>2014</v>
      </c>
      <c r="G3354" s="44" t="s">
        <v>1382</v>
      </c>
      <c r="H3354" s="44" t="s">
        <v>20</v>
      </c>
      <c r="I3354" s="44">
        <v>2</v>
      </c>
      <c r="J3354" s="44">
        <v>3</v>
      </c>
      <c r="K3354" s="44" t="s">
        <v>1366</v>
      </c>
      <c r="L3354" s="44">
        <v>0</v>
      </c>
      <c r="M3354" s="44" t="s">
        <v>1787</v>
      </c>
      <c r="N3354" s="44" t="s">
        <v>91</v>
      </c>
      <c r="O3354" s="45"/>
      <c r="P3354" s="44">
        <v>2</v>
      </c>
      <c r="Q3354" s="44">
        <v>0</v>
      </c>
      <c r="R3354" s="44">
        <v>1</v>
      </c>
      <c r="S3354" s="44">
        <v>0</v>
      </c>
      <c r="T3354" s="45"/>
      <c r="U3354" s="44">
        <v>1</v>
      </c>
      <c r="V3354" s="44">
        <v>1</v>
      </c>
      <c r="W3354" s="44" t="s">
        <v>1941</v>
      </c>
      <c r="X3354" s="45"/>
      <c r="Y3354" s="57" t="s">
        <v>1706</v>
      </c>
      <c r="Z3354" s="44">
        <v>262</v>
      </c>
      <c r="AA3354" s="44">
        <v>0</v>
      </c>
      <c r="AB3354" s="44">
        <v>-1171</v>
      </c>
      <c r="AC3354" s="44">
        <v>0</v>
      </c>
      <c r="AD3354" s="44" t="s">
        <v>20</v>
      </c>
      <c r="AE3354" s="44" t="s">
        <v>20</v>
      </c>
      <c r="AF3354" s="44" t="s">
        <v>20</v>
      </c>
      <c r="AG3354" s="44" t="s">
        <v>20</v>
      </c>
      <c r="AH3354" s="44">
        <v>0</v>
      </c>
      <c r="AI3354" s="44">
        <v>1</v>
      </c>
      <c r="AJ3354" s="45" t="s">
        <v>2944</v>
      </c>
      <c r="AK3354" s="44">
        <v>1</v>
      </c>
      <c r="AL3354" s="44">
        <v>0</v>
      </c>
      <c r="AM3354" s="44">
        <v>3</v>
      </c>
      <c r="AN3354" s="44">
        <v>0</v>
      </c>
      <c r="AO3354" s="44">
        <v>0</v>
      </c>
      <c r="AP3354" s="45"/>
      <c r="AQ3354" s="44">
        <v>2</v>
      </c>
      <c r="AR3354" s="44" t="s">
        <v>20</v>
      </c>
      <c r="AS3354" s="44" t="s">
        <v>20</v>
      </c>
      <c r="AT3354" s="44">
        <v>0</v>
      </c>
      <c r="AU3354" s="44">
        <v>0</v>
      </c>
      <c r="AV3354" s="44">
        <v>0</v>
      </c>
      <c r="AW3354" s="44" t="s">
        <v>1382</v>
      </c>
      <c r="AX3354" s="44" t="s">
        <v>1382</v>
      </c>
      <c r="AY3354" s="45"/>
      <c r="AZ3354" s="46"/>
      <c r="BA3354" s="47" t="s">
        <v>2527</v>
      </c>
      <c r="BB3354" s="45" t="s">
        <v>1866</v>
      </c>
      <c r="BH3354" s="45"/>
      <c r="BI3354" t="s">
        <v>3146</v>
      </c>
    </row>
    <row r="3355" spans="1:79" x14ac:dyDescent="0.25">
      <c r="A3355" s="9" t="s">
        <v>820</v>
      </c>
      <c r="B3355" s="9" t="s">
        <v>849</v>
      </c>
      <c r="C3355" s="9" t="str">
        <f>VLOOKUP(Tabelle1[[#This Row],[bank_name]],list_all_banks!$B$1:$C$691,2,FALSE)</f>
        <v>GB01000403</v>
      </c>
      <c r="D3355" s="6" t="s">
        <v>850</v>
      </c>
      <c r="E3355" s="42" t="str">
        <f t="shared" si="53"/>
        <v>31.12.2015</v>
      </c>
      <c r="F3355" s="9">
        <v>2015</v>
      </c>
      <c r="G3355" s="9">
        <v>1</v>
      </c>
      <c r="H3355" s="9">
        <v>2</v>
      </c>
      <c r="I3355" s="9" t="s">
        <v>1382</v>
      </c>
      <c r="J3355" s="9">
        <v>3</v>
      </c>
      <c r="K3355" s="9" t="s">
        <v>1366</v>
      </c>
      <c r="L3355" s="9">
        <v>0</v>
      </c>
      <c r="M3355" s="9" t="s">
        <v>1787</v>
      </c>
      <c r="N3355" s="9" t="s">
        <v>91</v>
      </c>
      <c r="P3355" s="9">
        <v>2</v>
      </c>
      <c r="Q3355" s="9">
        <v>0</v>
      </c>
      <c r="R3355" s="9">
        <v>1</v>
      </c>
      <c r="S3355" s="9">
        <v>0</v>
      </c>
      <c r="U3355" s="9">
        <v>1</v>
      </c>
      <c r="V3355" s="9">
        <v>1</v>
      </c>
      <c r="W3355" s="9" t="s">
        <v>1941</v>
      </c>
      <c r="Y3355" s="9" t="s">
        <v>820</v>
      </c>
      <c r="Z3355" s="9">
        <v>225424</v>
      </c>
      <c r="AA3355" s="9">
        <v>967</v>
      </c>
      <c r="AB3355" s="9">
        <v>55858</v>
      </c>
      <c r="AC3355" s="9">
        <v>10300</v>
      </c>
      <c r="AD3355" s="9" t="s">
        <v>20</v>
      </c>
      <c r="AE3355" s="9" t="s">
        <v>20</v>
      </c>
      <c r="AF3355" s="9" t="s">
        <v>20</v>
      </c>
      <c r="AG3355" s="9" t="s">
        <v>20</v>
      </c>
      <c r="AH3355" s="9" t="s">
        <v>20</v>
      </c>
      <c r="AI3355" s="9">
        <v>1</v>
      </c>
      <c r="AK3355" s="9">
        <v>1</v>
      </c>
      <c r="AL3355" s="9">
        <v>0</v>
      </c>
      <c r="AM3355" s="9">
        <v>3</v>
      </c>
      <c r="AN3355" s="9">
        <v>0</v>
      </c>
      <c r="AO3355" s="9">
        <v>0</v>
      </c>
      <c r="AQ3355" s="9">
        <v>2</v>
      </c>
      <c r="AR3355" s="9" t="s">
        <v>20</v>
      </c>
      <c r="AS3355" s="9" t="s">
        <v>20</v>
      </c>
      <c r="AT3355" s="9">
        <v>4</v>
      </c>
      <c r="AU3355" s="9">
        <v>0</v>
      </c>
      <c r="AV3355" s="9">
        <v>0</v>
      </c>
      <c r="AW3355" s="9" t="s">
        <v>1382</v>
      </c>
      <c r="AX3355" s="9" t="s">
        <v>1382</v>
      </c>
      <c r="AY3355" s="42" t="s">
        <v>1942</v>
      </c>
      <c r="BA3355" s="63" t="s">
        <v>2528</v>
      </c>
      <c r="BB3355" s="6" t="s">
        <v>1865</v>
      </c>
      <c r="BG3355" s="9"/>
      <c r="BI3355" t="s">
        <v>3146</v>
      </c>
    </row>
    <row r="3356" spans="1:79" s="44" customFormat="1" ht="15.75" thickBot="1" x14ac:dyDescent="0.3">
      <c r="A3356" s="44" t="s">
        <v>820</v>
      </c>
      <c r="B3356" s="44" t="s">
        <v>849</v>
      </c>
      <c r="C3356" s="44" t="str">
        <f>VLOOKUP(Tabelle1[[#This Row],[bank_name]],list_all_banks!$B$1:$C$691,2,FALSE)</f>
        <v>GB01000403</v>
      </c>
      <c r="D3356" s="45" t="s">
        <v>850</v>
      </c>
      <c r="E3356" s="46" t="str">
        <f t="shared" si="53"/>
        <v>31.12.2015</v>
      </c>
      <c r="F3356" s="44">
        <v>2015</v>
      </c>
      <c r="G3356" s="44">
        <v>1</v>
      </c>
      <c r="H3356" s="44">
        <v>2</v>
      </c>
      <c r="I3356" s="44" t="s">
        <v>1382</v>
      </c>
      <c r="J3356" s="44">
        <v>3</v>
      </c>
      <c r="K3356" s="44" t="s">
        <v>1366</v>
      </c>
      <c r="L3356" s="44">
        <v>0</v>
      </c>
      <c r="M3356" s="44" t="s">
        <v>1787</v>
      </c>
      <c r="N3356" s="44" t="s">
        <v>91</v>
      </c>
      <c r="O3356" s="45"/>
      <c r="P3356" s="44">
        <v>2</v>
      </c>
      <c r="Q3356" s="44">
        <v>0</v>
      </c>
      <c r="R3356" s="44">
        <v>1</v>
      </c>
      <c r="S3356" s="44">
        <v>0</v>
      </c>
      <c r="T3356" s="45"/>
      <c r="U3356" s="44">
        <v>1</v>
      </c>
      <c r="V3356" s="44">
        <v>1</v>
      </c>
      <c r="W3356" s="44" t="s">
        <v>1941</v>
      </c>
      <c r="X3356" s="45"/>
      <c r="Y3356" s="44" t="s">
        <v>1681</v>
      </c>
      <c r="Z3356" s="44">
        <v>8050</v>
      </c>
      <c r="AA3356" s="44">
        <v>14</v>
      </c>
      <c r="AB3356" s="44">
        <v>754</v>
      </c>
      <c r="AC3356" s="44">
        <v>106</v>
      </c>
      <c r="AD3356" s="44" t="s">
        <v>20</v>
      </c>
      <c r="AE3356" s="44" t="s">
        <v>20</v>
      </c>
      <c r="AF3356" s="44" t="s">
        <v>20</v>
      </c>
      <c r="AG3356" s="44" t="s">
        <v>20</v>
      </c>
      <c r="AH3356" s="44" t="s">
        <v>20</v>
      </c>
      <c r="AI3356" s="44">
        <v>1</v>
      </c>
      <c r="AJ3356" s="45"/>
      <c r="AK3356" s="44">
        <v>1</v>
      </c>
      <c r="AL3356" s="44">
        <v>0</v>
      </c>
      <c r="AM3356" s="44">
        <v>3</v>
      </c>
      <c r="AN3356" s="44">
        <v>0</v>
      </c>
      <c r="AO3356" s="44">
        <v>0</v>
      </c>
      <c r="AP3356" s="45"/>
      <c r="AQ3356" s="44">
        <v>2</v>
      </c>
      <c r="AR3356" s="44" t="s">
        <v>20</v>
      </c>
      <c r="AS3356" s="44" t="s">
        <v>20</v>
      </c>
      <c r="AT3356" s="44">
        <v>4</v>
      </c>
      <c r="AU3356" s="44">
        <v>0</v>
      </c>
      <c r="AV3356" s="44">
        <v>0</v>
      </c>
      <c r="AW3356" s="44" t="s">
        <v>1382</v>
      </c>
      <c r="AX3356" s="44" t="s">
        <v>1382</v>
      </c>
      <c r="AY3356" s="45"/>
      <c r="AZ3356" s="46"/>
      <c r="BA3356" s="47" t="s">
        <v>2528</v>
      </c>
      <c r="BB3356" s="45" t="s">
        <v>1865</v>
      </c>
      <c r="BH3356" s="45"/>
      <c r="BI3356" t="s">
        <v>3146</v>
      </c>
    </row>
    <row r="3357" spans="1:79" x14ac:dyDescent="0.25">
      <c r="A3357" s="9" t="s">
        <v>820</v>
      </c>
      <c r="B3357" s="9" t="s">
        <v>851</v>
      </c>
      <c r="C3357" s="9" t="str">
        <f>VLOOKUP(Tabelle1[[#This Row],[bank_name]],list_all_banks!$B$1:$C$691,2,FALSE)</f>
        <v>GB01040834</v>
      </c>
      <c r="D3357" s="6" t="s">
        <v>852</v>
      </c>
      <c r="E3357" s="42" t="str">
        <f t="shared" si="53"/>
        <v>31.12.</v>
      </c>
      <c r="F3357" s="9"/>
      <c r="G3357" s="9"/>
      <c r="H3357" s="9"/>
      <c r="I3357" s="9"/>
      <c r="J3357" s="9"/>
      <c r="K3357" s="9"/>
      <c r="L3357" s="9"/>
      <c r="M3357" s="9"/>
      <c r="N3357" s="9"/>
      <c r="P3357" s="9"/>
      <c r="Q3357" s="9"/>
      <c r="R3357" s="9"/>
      <c r="S3357" s="9"/>
      <c r="U3357" s="9"/>
      <c r="V3357" s="9"/>
      <c r="W3357" s="9"/>
      <c r="Y3357" s="9"/>
      <c r="Z3357" s="9"/>
      <c r="AA3357" s="9"/>
      <c r="AB3357" s="9"/>
      <c r="AC3357" s="9"/>
      <c r="AD3357" s="9"/>
      <c r="AE3357" s="9"/>
      <c r="AF3357" s="9"/>
      <c r="AG3357" s="9"/>
      <c r="AH3357" s="9"/>
      <c r="AI3357" s="9"/>
      <c r="AK3357" s="9"/>
      <c r="AL3357" s="9"/>
      <c r="AM3357" s="9"/>
      <c r="AN3357" s="9"/>
      <c r="AO3357" s="9"/>
      <c r="AQ3357" s="9"/>
      <c r="AR3357" s="9"/>
      <c r="AS3357" s="9"/>
      <c r="AT3357" s="9"/>
      <c r="AU3357" s="9"/>
      <c r="AV3357" s="9"/>
      <c r="AW3357" s="9"/>
      <c r="AX3357" s="9"/>
      <c r="BA3357" s="9"/>
      <c r="BG3357" s="9"/>
    </row>
    <row r="3358" spans="1:79" x14ac:dyDescent="0.25">
      <c r="A3358" s="9" t="s">
        <v>820</v>
      </c>
      <c r="B3358" s="9" t="s">
        <v>855</v>
      </c>
      <c r="C3358" s="9" t="str">
        <f>VLOOKUP(Tabelle1[[#This Row],[bank_name]],list_all_banks!$B$1:$C$691,2,FALSE)</f>
        <v>GB01142830</v>
      </c>
      <c r="D3358" s="6" t="s">
        <v>856</v>
      </c>
      <c r="E3358" s="42" t="str">
        <f t="shared" si="53"/>
        <v>31.12.</v>
      </c>
      <c r="F3358" s="9"/>
      <c r="G3358" s="9"/>
      <c r="H3358" s="9"/>
      <c r="I3358" s="9"/>
      <c r="J3358" s="9"/>
      <c r="K3358" s="9"/>
      <c r="L3358" s="9"/>
      <c r="M3358" s="9"/>
      <c r="N3358" s="9"/>
      <c r="P3358" s="9"/>
      <c r="Q3358" s="9"/>
      <c r="R3358" s="9"/>
      <c r="S3358" s="9"/>
      <c r="U3358" s="9"/>
      <c r="V3358" s="9"/>
      <c r="W3358" s="9"/>
      <c r="Y3358" s="9"/>
      <c r="Z3358" s="9"/>
      <c r="AA3358" s="9"/>
      <c r="AB3358" s="9"/>
      <c r="AC3358" s="9"/>
      <c r="AD3358" s="9"/>
      <c r="AE3358" s="9"/>
      <c r="AF3358" s="9"/>
      <c r="AG3358" s="9"/>
      <c r="AH3358" s="9"/>
      <c r="AI3358" s="9"/>
      <c r="AK3358" s="9"/>
      <c r="AL3358" s="9"/>
      <c r="AM3358" s="9"/>
      <c r="AN3358" s="9"/>
      <c r="AO3358" s="9"/>
      <c r="AQ3358" s="9"/>
      <c r="AR3358" s="9"/>
      <c r="AS3358" s="9"/>
      <c r="AT3358" s="9"/>
      <c r="AU3358" s="9"/>
      <c r="AV3358" s="9"/>
      <c r="AW3358" s="9"/>
      <c r="AX3358" s="9"/>
      <c r="BA3358" s="9"/>
      <c r="BC3358" s="9"/>
      <c r="BD3358" s="9"/>
      <c r="BE3358" s="9"/>
      <c r="BF3358" s="9"/>
      <c r="BG3358" s="9"/>
      <c r="BI3358" s="9"/>
      <c r="BJ3358" s="9"/>
      <c r="BK3358" s="9"/>
      <c r="BL3358" s="9"/>
      <c r="BM3358" s="9"/>
      <c r="BN3358" s="9"/>
      <c r="BO3358" s="9"/>
      <c r="BP3358" s="9"/>
      <c r="BQ3358" s="9"/>
    </row>
    <row r="3359" spans="1:79" s="44" customFormat="1" ht="15.75" thickBot="1" x14ac:dyDescent="0.3">
      <c r="A3359" s="44" t="s">
        <v>820</v>
      </c>
      <c r="B3359" s="44" t="s">
        <v>857</v>
      </c>
      <c r="C3359" s="44" t="str">
        <f>VLOOKUP(Tabelle1[[#This Row],[bank_name]],list_all_banks!$B$1:$C$691,2,FALSE)</f>
        <v>GB01923571</v>
      </c>
      <c r="D3359" s="45" t="s">
        <v>858</v>
      </c>
      <c r="E3359" s="46" t="str">
        <f t="shared" si="53"/>
        <v>31.12.</v>
      </c>
      <c r="O3359" s="45"/>
      <c r="T3359" s="45"/>
      <c r="X3359" s="45"/>
      <c r="AJ3359" s="45"/>
      <c r="AP3359" s="45"/>
      <c r="AY3359" s="45"/>
      <c r="AZ3359" s="46"/>
      <c r="BB3359" s="45"/>
      <c r="BH3359" s="45"/>
      <c r="BI3359" s="9"/>
    </row>
    <row r="3360" spans="1:79" x14ac:dyDescent="0.25">
      <c r="A3360" s="9" t="s">
        <v>820</v>
      </c>
      <c r="B3360" s="9" t="s">
        <v>1970</v>
      </c>
      <c r="C3360" s="9" t="str">
        <f>VLOOKUP(Tabelle1[[#This Row],[bank_name]],list_all_banks!$B$1:$C$691,2,FALSE)</f>
        <v>GB01954085</v>
      </c>
      <c r="D3360" s="6" t="s">
        <v>1971</v>
      </c>
      <c r="E3360" s="42" t="str">
        <f t="shared" si="53"/>
        <v>31.12.2014</v>
      </c>
      <c r="F3360" s="9">
        <v>2014</v>
      </c>
      <c r="G3360" s="9">
        <v>1</v>
      </c>
      <c r="H3360" s="9">
        <v>2</v>
      </c>
      <c r="I3360" s="9" t="s">
        <v>1382</v>
      </c>
      <c r="J3360" s="9">
        <v>3</v>
      </c>
      <c r="K3360" s="9" t="s">
        <v>1366</v>
      </c>
      <c r="L3360" s="9">
        <v>0</v>
      </c>
      <c r="M3360" s="9" t="s">
        <v>1787</v>
      </c>
      <c r="N3360" s="9" t="s">
        <v>19</v>
      </c>
      <c r="P3360" s="9">
        <v>3</v>
      </c>
      <c r="Q3360" s="9">
        <v>0</v>
      </c>
      <c r="R3360" s="9">
        <v>0</v>
      </c>
      <c r="S3360" s="9">
        <v>0</v>
      </c>
      <c r="U3360" s="9">
        <v>0</v>
      </c>
      <c r="V3360" s="9">
        <v>0</v>
      </c>
      <c r="W3360" s="9" t="s">
        <v>20</v>
      </c>
      <c r="Y3360" s="9" t="s">
        <v>820</v>
      </c>
      <c r="Z3360" s="9">
        <v>126.3</v>
      </c>
      <c r="AA3360" s="9">
        <v>791</v>
      </c>
      <c r="AB3360" s="68">
        <v>23.9</v>
      </c>
      <c r="AC3360" s="9">
        <v>3</v>
      </c>
      <c r="AD3360" s="9" t="s">
        <v>20</v>
      </c>
      <c r="AE3360" s="9" t="s">
        <v>20</v>
      </c>
      <c r="AF3360" s="9" t="s">
        <v>20</v>
      </c>
      <c r="AG3360" s="9" t="s">
        <v>20</v>
      </c>
      <c r="AH3360" s="9" t="s">
        <v>20</v>
      </c>
      <c r="AI3360" s="9">
        <v>1</v>
      </c>
      <c r="AK3360" s="9">
        <v>0</v>
      </c>
      <c r="AL3360" s="9">
        <v>0</v>
      </c>
      <c r="AM3360" s="9">
        <v>3</v>
      </c>
      <c r="AN3360" s="9">
        <v>0</v>
      </c>
      <c r="AO3360" s="9">
        <v>0</v>
      </c>
      <c r="AQ3360" s="9">
        <v>3</v>
      </c>
      <c r="AR3360" s="9" t="s">
        <v>20</v>
      </c>
      <c r="AS3360" s="9" t="s">
        <v>20</v>
      </c>
      <c r="AT3360" s="9">
        <v>5</v>
      </c>
      <c r="AU3360" s="9">
        <v>2</v>
      </c>
      <c r="AV3360" s="9">
        <v>0</v>
      </c>
      <c r="AW3360" s="9"/>
      <c r="AX3360" s="9"/>
      <c r="AY3360" s="42" t="s">
        <v>1956</v>
      </c>
      <c r="AZ3360" s="218"/>
      <c r="BA3360" s="63" t="s">
        <v>2529</v>
      </c>
      <c r="BB3360" s="6" t="s">
        <v>1899</v>
      </c>
      <c r="BG3360" s="9"/>
      <c r="BI3360" t="s">
        <v>3146</v>
      </c>
    </row>
    <row r="3361" spans="1:68" s="44" customFormat="1" ht="15.75" thickBot="1" x14ac:dyDescent="0.3">
      <c r="A3361" s="44" t="s">
        <v>820</v>
      </c>
      <c r="B3361" s="44" t="s">
        <v>1970</v>
      </c>
      <c r="C3361" s="44" t="str">
        <f>VLOOKUP(Tabelle1[[#This Row],[bank_name]],list_all_banks!$B$1:$C$691,2,FALSE)</f>
        <v>GB01954085</v>
      </c>
      <c r="D3361" s="45" t="s">
        <v>1971</v>
      </c>
      <c r="E3361" s="46" t="str">
        <f t="shared" si="53"/>
        <v>31.12.2014</v>
      </c>
      <c r="F3361" s="44">
        <v>2014</v>
      </c>
      <c r="G3361" s="44">
        <v>1</v>
      </c>
      <c r="H3361" s="44">
        <v>2</v>
      </c>
      <c r="I3361" s="44" t="s">
        <v>1382</v>
      </c>
      <c r="J3361" s="44">
        <v>3</v>
      </c>
      <c r="K3361" s="44" t="s">
        <v>1366</v>
      </c>
      <c r="L3361" s="44">
        <v>0</v>
      </c>
      <c r="M3361" s="44" t="s">
        <v>1787</v>
      </c>
      <c r="N3361" s="44" t="s">
        <v>19</v>
      </c>
      <c r="O3361" s="45"/>
      <c r="P3361" s="44">
        <v>3</v>
      </c>
      <c r="Q3361" s="44">
        <v>0</v>
      </c>
      <c r="R3361" s="44">
        <v>0</v>
      </c>
      <c r="S3361" s="44">
        <v>0</v>
      </c>
      <c r="T3361" s="45"/>
      <c r="U3361" s="44">
        <v>0</v>
      </c>
      <c r="V3361" s="44">
        <v>0</v>
      </c>
      <c r="W3361" s="44" t="s">
        <v>20</v>
      </c>
      <c r="X3361" s="45"/>
      <c r="Y3361" s="44" t="s">
        <v>1628</v>
      </c>
      <c r="Z3361" s="57" t="s">
        <v>20</v>
      </c>
      <c r="AA3361" s="44">
        <v>9</v>
      </c>
      <c r="AB3361" s="44">
        <v>-1.4</v>
      </c>
      <c r="AC3361" s="44" t="s">
        <v>20</v>
      </c>
      <c r="AD3361" s="44" t="s">
        <v>20</v>
      </c>
      <c r="AE3361" s="44" t="s">
        <v>20</v>
      </c>
      <c r="AF3361" s="44" t="s">
        <v>20</v>
      </c>
      <c r="AG3361" s="44" t="s">
        <v>20</v>
      </c>
      <c r="AH3361" s="44" t="s">
        <v>20</v>
      </c>
      <c r="AI3361" s="44">
        <v>1</v>
      </c>
      <c r="AJ3361" s="45" t="s">
        <v>2948</v>
      </c>
      <c r="AK3361" s="44">
        <v>0</v>
      </c>
      <c r="AL3361" s="44">
        <v>0</v>
      </c>
      <c r="AM3361" s="44">
        <v>3</v>
      </c>
      <c r="AN3361" s="44">
        <v>0</v>
      </c>
      <c r="AO3361" s="44">
        <v>0</v>
      </c>
      <c r="AP3361" s="45"/>
      <c r="AQ3361" s="44">
        <v>3</v>
      </c>
      <c r="AR3361" s="44" t="s">
        <v>20</v>
      </c>
      <c r="AS3361" s="44" t="s">
        <v>20</v>
      </c>
      <c r="AT3361" s="44">
        <v>5</v>
      </c>
      <c r="AU3361" s="44">
        <v>2</v>
      </c>
      <c r="AV3361" s="44">
        <v>0</v>
      </c>
      <c r="AY3361" s="46" t="s">
        <v>1956</v>
      </c>
      <c r="AZ3361" s="196"/>
      <c r="BA3361" s="47" t="s">
        <v>2529</v>
      </c>
      <c r="BB3361" s="45" t="s">
        <v>1899</v>
      </c>
      <c r="BH3361" s="45"/>
      <c r="BI3361" t="s">
        <v>3146</v>
      </c>
    </row>
    <row r="3362" spans="1:68" x14ac:dyDescent="0.25">
      <c r="A3362" s="9" t="s">
        <v>820</v>
      </c>
      <c r="B3362" s="9" t="s">
        <v>1970</v>
      </c>
      <c r="C3362" s="9" t="str">
        <f>VLOOKUP(Tabelle1[[#This Row],[bank_name]],list_all_banks!$B$1:$C$691,2,FALSE)</f>
        <v>GB01954085</v>
      </c>
      <c r="D3362" s="6" t="s">
        <v>1971</v>
      </c>
      <c r="E3362" s="42" t="str">
        <f t="shared" si="53"/>
        <v>31.12.2015</v>
      </c>
      <c r="F3362" s="9">
        <v>2015</v>
      </c>
      <c r="G3362" s="9">
        <v>1</v>
      </c>
      <c r="H3362" s="9">
        <v>2</v>
      </c>
      <c r="I3362" s="9" t="s">
        <v>1382</v>
      </c>
      <c r="J3362" s="9">
        <v>3</v>
      </c>
      <c r="K3362" s="9" t="s">
        <v>1366</v>
      </c>
      <c r="L3362" s="9">
        <v>0</v>
      </c>
      <c r="M3362" s="9" t="s">
        <v>1787</v>
      </c>
      <c r="N3362" s="9" t="s">
        <v>19</v>
      </c>
      <c r="P3362" s="9">
        <v>3</v>
      </c>
      <c r="Q3362" s="9">
        <v>0</v>
      </c>
      <c r="R3362" s="9">
        <v>0</v>
      </c>
      <c r="S3362" s="9">
        <v>0</v>
      </c>
      <c r="U3362" s="9">
        <v>0</v>
      </c>
      <c r="V3362" s="9">
        <v>0</v>
      </c>
      <c r="W3362" s="9" t="s">
        <v>20</v>
      </c>
      <c r="Y3362" s="9" t="s">
        <v>820</v>
      </c>
      <c r="Z3362" s="9">
        <v>167.1</v>
      </c>
      <c r="AA3362" s="9">
        <v>924</v>
      </c>
      <c r="AB3362" s="9">
        <v>36</v>
      </c>
      <c r="AC3362" s="68">
        <v>7.4</v>
      </c>
      <c r="AD3362" s="9" t="s">
        <v>20</v>
      </c>
      <c r="AE3362" s="9" t="s">
        <v>20</v>
      </c>
      <c r="AF3362" s="9" t="s">
        <v>20</v>
      </c>
      <c r="AG3362" s="9" t="s">
        <v>20</v>
      </c>
      <c r="AH3362" s="9" t="s">
        <v>20</v>
      </c>
      <c r="AI3362" s="9">
        <v>1</v>
      </c>
      <c r="AK3362" s="9">
        <v>0</v>
      </c>
      <c r="AL3362" s="9">
        <v>1</v>
      </c>
      <c r="AM3362" s="9">
        <v>3</v>
      </c>
      <c r="AN3362" s="9">
        <v>0</v>
      </c>
      <c r="AO3362" s="9">
        <v>0</v>
      </c>
      <c r="AQ3362" s="9">
        <v>3</v>
      </c>
      <c r="AR3362" s="9" t="s">
        <v>20</v>
      </c>
      <c r="AS3362" s="9" t="s">
        <v>20</v>
      </c>
      <c r="AT3362" s="9">
        <v>5</v>
      </c>
      <c r="AU3362" s="9">
        <v>2</v>
      </c>
      <c r="AV3362" s="9">
        <v>0</v>
      </c>
      <c r="AW3362" s="9"/>
      <c r="AX3362" s="9"/>
      <c r="AY3362" s="42" t="s">
        <v>1956</v>
      </c>
      <c r="AZ3362" s="230"/>
      <c r="BA3362" s="63" t="s">
        <v>2529</v>
      </c>
      <c r="BB3362" s="6" t="s">
        <v>1899</v>
      </c>
      <c r="BG3362" s="9"/>
      <c r="BI3362" t="s">
        <v>3146</v>
      </c>
    </row>
    <row r="3363" spans="1:68" s="44" customFormat="1" ht="15.75" thickBot="1" x14ac:dyDescent="0.3">
      <c r="A3363" s="44" t="s">
        <v>820</v>
      </c>
      <c r="B3363" s="44" t="s">
        <v>1970</v>
      </c>
      <c r="C3363" s="44" t="str">
        <f>VLOOKUP(Tabelle1[[#This Row],[bank_name]],list_all_banks!$B$1:$C$691,2,FALSE)</f>
        <v>GB01954085</v>
      </c>
      <c r="D3363" s="45" t="s">
        <v>1971</v>
      </c>
      <c r="E3363" s="46" t="str">
        <f t="shared" si="53"/>
        <v>31.12.2015</v>
      </c>
      <c r="F3363" s="44">
        <v>2015</v>
      </c>
      <c r="G3363" s="44">
        <v>1</v>
      </c>
      <c r="H3363" s="44">
        <v>2</v>
      </c>
      <c r="I3363" s="44" t="s">
        <v>1382</v>
      </c>
      <c r="J3363" s="44">
        <v>3</v>
      </c>
      <c r="K3363" s="44" t="s">
        <v>1366</v>
      </c>
      <c r="L3363" s="44">
        <v>0</v>
      </c>
      <c r="M3363" s="44" t="s">
        <v>1787</v>
      </c>
      <c r="N3363" s="44" t="s">
        <v>19</v>
      </c>
      <c r="O3363" s="45"/>
      <c r="P3363" s="44">
        <v>3</v>
      </c>
      <c r="Q3363" s="44">
        <v>0</v>
      </c>
      <c r="R3363" s="44">
        <v>0</v>
      </c>
      <c r="S3363" s="44">
        <v>0</v>
      </c>
      <c r="T3363" s="45"/>
      <c r="U3363" s="44">
        <v>0</v>
      </c>
      <c r="V3363" s="44">
        <v>0</v>
      </c>
      <c r="W3363" s="44" t="s">
        <v>20</v>
      </c>
      <c r="X3363" s="45"/>
      <c r="Y3363" s="44" t="s">
        <v>1628</v>
      </c>
      <c r="Z3363" s="44" t="s">
        <v>20</v>
      </c>
      <c r="AA3363" s="44">
        <v>13</v>
      </c>
      <c r="AB3363" s="44">
        <v>-1.8</v>
      </c>
      <c r="AC3363" s="44" t="s">
        <v>20</v>
      </c>
      <c r="AD3363" s="44" t="s">
        <v>20</v>
      </c>
      <c r="AE3363" s="44" t="s">
        <v>20</v>
      </c>
      <c r="AF3363" s="44" t="s">
        <v>20</v>
      </c>
      <c r="AG3363" s="44" t="s">
        <v>20</v>
      </c>
      <c r="AH3363" s="44" t="s">
        <v>20</v>
      </c>
      <c r="AI3363" s="44">
        <v>1</v>
      </c>
      <c r="AJ3363" s="45" t="s">
        <v>2947</v>
      </c>
      <c r="AK3363" s="44">
        <v>0</v>
      </c>
      <c r="AL3363" s="44">
        <v>1</v>
      </c>
      <c r="AM3363" s="44">
        <v>3</v>
      </c>
      <c r="AN3363" s="44">
        <v>0</v>
      </c>
      <c r="AO3363" s="44">
        <v>0</v>
      </c>
      <c r="AP3363" s="45"/>
      <c r="AQ3363" s="44">
        <v>3</v>
      </c>
      <c r="AR3363" s="44" t="s">
        <v>20</v>
      </c>
      <c r="AS3363" s="44" t="s">
        <v>20</v>
      </c>
      <c r="AT3363" s="44">
        <v>5</v>
      </c>
      <c r="AU3363" s="44">
        <v>2</v>
      </c>
      <c r="AV3363" s="44">
        <v>0</v>
      </c>
      <c r="AY3363" s="46" t="s">
        <v>1956</v>
      </c>
      <c r="AZ3363" s="196"/>
      <c r="BA3363" s="47" t="s">
        <v>2529</v>
      </c>
      <c r="BB3363" s="45" t="s">
        <v>1899</v>
      </c>
      <c r="BH3363" s="45"/>
      <c r="BI3363" t="s">
        <v>3146</v>
      </c>
    </row>
    <row r="3364" spans="1:68" x14ac:dyDescent="0.25">
      <c r="A3364" s="9" t="s">
        <v>820</v>
      </c>
      <c r="B3364" s="9" t="s">
        <v>1970</v>
      </c>
      <c r="C3364" s="9" t="str">
        <f>VLOOKUP(Tabelle1[[#This Row],[bank_name]],list_all_banks!$B$1:$C$691,2,FALSE)</f>
        <v>GB01954085</v>
      </c>
      <c r="D3364" s="6" t="s">
        <v>1971</v>
      </c>
      <c r="E3364" s="42" t="str">
        <f t="shared" si="53"/>
        <v>31.12.2016</v>
      </c>
      <c r="F3364" s="9">
        <v>2016</v>
      </c>
      <c r="G3364" s="9">
        <v>1</v>
      </c>
      <c r="H3364" s="9">
        <v>2</v>
      </c>
      <c r="I3364" s="9" t="s">
        <v>1382</v>
      </c>
      <c r="J3364" s="9">
        <v>3</v>
      </c>
      <c r="K3364" s="9" t="s">
        <v>1366</v>
      </c>
      <c r="L3364" s="9">
        <v>0</v>
      </c>
      <c r="M3364" s="9" t="s">
        <v>1787</v>
      </c>
      <c r="N3364" s="9" t="s">
        <v>19</v>
      </c>
      <c r="P3364" s="9">
        <v>3</v>
      </c>
      <c r="Q3364" s="9">
        <v>0</v>
      </c>
      <c r="R3364" s="9">
        <v>0</v>
      </c>
      <c r="S3364" s="9">
        <v>0</v>
      </c>
      <c r="U3364" s="9">
        <v>0</v>
      </c>
      <c r="V3364" s="9">
        <v>0</v>
      </c>
      <c r="W3364" s="9" t="s">
        <v>20</v>
      </c>
      <c r="Y3364" s="9" t="s">
        <v>820</v>
      </c>
      <c r="Z3364" s="68">
        <v>105.2</v>
      </c>
      <c r="AA3364" s="68">
        <v>272</v>
      </c>
      <c r="AB3364" s="68">
        <v>247.1</v>
      </c>
      <c r="AC3364" s="68">
        <v>6.1</v>
      </c>
      <c r="AD3364" s="9" t="s">
        <v>20</v>
      </c>
      <c r="AE3364" s="9" t="s">
        <v>20</v>
      </c>
      <c r="AF3364" s="9" t="s">
        <v>20</v>
      </c>
      <c r="AG3364" s="9" t="s">
        <v>20</v>
      </c>
      <c r="AH3364" s="9" t="s">
        <v>20</v>
      </c>
      <c r="AI3364" s="9">
        <v>1</v>
      </c>
      <c r="AK3364" s="9">
        <v>0</v>
      </c>
      <c r="AL3364" s="9">
        <v>1</v>
      </c>
      <c r="AM3364" s="9">
        <v>3</v>
      </c>
      <c r="AN3364" s="9">
        <v>0</v>
      </c>
      <c r="AO3364" s="9">
        <v>0</v>
      </c>
      <c r="AQ3364" s="9">
        <v>3</v>
      </c>
      <c r="AR3364" s="9" t="s">
        <v>20</v>
      </c>
      <c r="AS3364" s="9" t="s">
        <v>20</v>
      </c>
      <c r="AT3364" s="9">
        <v>5</v>
      </c>
      <c r="AU3364" s="9">
        <v>2</v>
      </c>
      <c r="AV3364" s="9">
        <v>0</v>
      </c>
      <c r="AW3364" s="9"/>
      <c r="AX3364" s="9"/>
      <c r="AY3364" s="42" t="s">
        <v>1969</v>
      </c>
      <c r="AZ3364" s="230"/>
      <c r="BA3364" s="63" t="s">
        <v>2530</v>
      </c>
      <c r="BB3364" s="6" t="s">
        <v>1900</v>
      </c>
      <c r="BG3364" s="9"/>
      <c r="BI3364" t="s">
        <v>3146</v>
      </c>
    </row>
    <row r="3365" spans="1:68" s="44" customFormat="1" ht="15.75" thickBot="1" x14ac:dyDescent="0.3">
      <c r="A3365" s="44" t="s">
        <v>820</v>
      </c>
      <c r="B3365" s="44" t="s">
        <v>1970</v>
      </c>
      <c r="C3365" s="44" t="str">
        <f>VLOOKUP(Tabelle1[[#This Row],[bank_name]],list_all_banks!$B$1:$C$691,2,FALSE)</f>
        <v>GB01954085</v>
      </c>
      <c r="D3365" s="45" t="s">
        <v>1971</v>
      </c>
      <c r="E3365" s="46" t="str">
        <f t="shared" si="53"/>
        <v>31.12.2016</v>
      </c>
      <c r="F3365" s="44">
        <v>2016</v>
      </c>
      <c r="G3365" s="44">
        <v>1</v>
      </c>
      <c r="H3365" s="44">
        <v>2</v>
      </c>
      <c r="I3365" s="44" t="s">
        <v>1382</v>
      </c>
      <c r="J3365" s="44">
        <v>3</v>
      </c>
      <c r="K3365" s="44" t="s">
        <v>1366</v>
      </c>
      <c r="L3365" s="44">
        <v>0</v>
      </c>
      <c r="M3365" s="44" t="s">
        <v>1787</v>
      </c>
      <c r="N3365" s="44" t="s">
        <v>19</v>
      </c>
      <c r="O3365" s="45"/>
      <c r="P3365" s="44">
        <v>3</v>
      </c>
      <c r="Q3365" s="44">
        <v>0</v>
      </c>
      <c r="R3365" s="44">
        <v>0</v>
      </c>
      <c r="S3365" s="44">
        <v>0</v>
      </c>
      <c r="T3365" s="45"/>
      <c r="U3365" s="44">
        <v>0</v>
      </c>
      <c r="V3365" s="44">
        <v>0</v>
      </c>
      <c r="W3365" s="44" t="s">
        <v>20</v>
      </c>
      <c r="X3365" s="45"/>
      <c r="Y3365" s="44" t="s">
        <v>1628</v>
      </c>
      <c r="Z3365" s="149" t="s">
        <v>20</v>
      </c>
      <c r="AA3365" s="123">
        <v>15</v>
      </c>
      <c r="AB3365" s="123">
        <v>-2.2000000000000002</v>
      </c>
      <c r="AC3365" s="123" t="s">
        <v>20</v>
      </c>
      <c r="AD3365" s="44" t="s">
        <v>20</v>
      </c>
      <c r="AE3365" s="44" t="s">
        <v>20</v>
      </c>
      <c r="AF3365" s="44" t="s">
        <v>20</v>
      </c>
      <c r="AG3365" s="44" t="s">
        <v>20</v>
      </c>
      <c r="AH3365" s="44" t="s">
        <v>20</v>
      </c>
      <c r="AI3365" s="44">
        <v>1</v>
      </c>
      <c r="AJ3365" s="45" t="s">
        <v>2946</v>
      </c>
      <c r="AK3365" s="44">
        <v>0</v>
      </c>
      <c r="AL3365" s="44">
        <v>1</v>
      </c>
      <c r="AM3365" s="44">
        <v>3</v>
      </c>
      <c r="AN3365" s="44">
        <v>0</v>
      </c>
      <c r="AO3365" s="44">
        <v>0</v>
      </c>
      <c r="AP3365" s="45"/>
      <c r="AQ3365" s="44">
        <v>3</v>
      </c>
      <c r="AR3365" s="44" t="s">
        <v>20</v>
      </c>
      <c r="AS3365" s="44" t="s">
        <v>20</v>
      </c>
      <c r="AT3365" s="44">
        <v>5</v>
      </c>
      <c r="AU3365" s="44">
        <v>2</v>
      </c>
      <c r="AV3365" s="44">
        <v>0</v>
      </c>
      <c r="AY3365" s="46" t="s">
        <v>1969</v>
      </c>
      <c r="AZ3365" s="196"/>
      <c r="BA3365" s="47" t="s">
        <v>2530</v>
      </c>
      <c r="BB3365" s="45" t="s">
        <v>1900</v>
      </c>
      <c r="BH3365" s="45"/>
      <c r="BI3365" t="s">
        <v>3146</v>
      </c>
    </row>
    <row r="3366" spans="1:68" x14ac:dyDescent="0.25">
      <c r="A3366" s="9" t="s">
        <v>820</v>
      </c>
      <c r="B3366" s="9" t="s">
        <v>859</v>
      </c>
      <c r="C3366" s="9" t="str">
        <f>VLOOKUP(Tabelle1[[#This Row],[bank_name]],list_all_banks!$B$1:$C$691,2,FALSE)</f>
        <v>GB02129188</v>
      </c>
      <c r="D3366" s="6" t="s">
        <v>860</v>
      </c>
      <c r="E3366" s="42" t="str">
        <f t="shared" si="53"/>
        <v>31.12.</v>
      </c>
      <c r="F3366" s="9"/>
      <c r="G3366" s="9"/>
      <c r="H3366" s="9"/>
      <c r="I3366" s="9"/>
      <c r="J3366" s="9"/>
      <c r="K3366" s="9"/>
      <c r="L3366" s="9"/>
      <c r="M3366" s="9"/>
      <c r="N3366" s="9"/>
      <c r="P3366" s="9"/>
      <c r="Q3366" s="9"/>
      <c r="R3366" s="9"/>
      <c r="S3366" s="9"/>
      <c r="U3366" s="9"/>
      <c r="V3366" s="9"/>
      <c r="W3366" s="9"/>
      <c r="Y3366" s="9"/>
      <c r="Z3366" s="9"/>
      <c r="AA3366" s="9"/>
      <c r="AB3366" s="9"/>
      <c r="AC3366" s="9"/>
      <c r="AD3366" s="9"/>
      <c r="AE3366" s="9"/>
      <c r="AF3366" s="9"/>
      <c r="AG3366" s="9"/>
      <c r="AH3366" s="9"/>
      <c r="AI3366" s="9"/>
      <c r="AK3366" s="9"/>
      <c r="AL3366" s="9"/>
      <c r="AM3366" s="9"/>
      <c r="AN3366" s="9"/>
      <c r="AO3366" s="9"/>
      <c r="AQ3366" s="9"/>
      <c r="AR3366" s="9"/>
      <c r="AS3366" s="9"/>
      <c r="AT3366" s="9"/>
      <c r="AU3366" s="9"/>
      <c r="AV3366" s="9"/>
      <c r="AW3366" s="9"/>
      <c r="AX3366" s="9"/>
      <c r="BA3366" s="9"/>
      <c r="BG3366" s="9"/>
    </row>
    <row r="3367" spans="1:68" s="44" customFormat="1" ht="15.75" thickBot="1" x14ac:dyDescent="0.3">
      <c r="A3367" s="44" t="s">
        <v>820</v>
      </c>
      <c r="B3367" s="44" t="s">
        <v>861</v>
      </c>
      <c r="C3367" s="44" t="str">
        <f>VLOOKUP(Tabelle1[[#This Row],[bank_name]],list_all_banks!$B$1:$C$691,2,FALSE)</f>
        <v>GB02234775</v>
      </c>
      <c r="D3367" s="45" t="s">
        <v>862</v>
      </c>
      <c r="E3367" s="46" t="str">
        <f t="shared" si="53"/>
        <v>31.12.</v>
      </c>
      <c r="O3367" s="45"/>
      <c r="T3367" s="45"/>
      <c r="X3367" s="45"/>
      <c r="AJ3367" s="45"/>
      <c r="AP3367" s="45"/>
      <c r="AY3367" s="45"/>
      <c r="AZ3367" s="46"/>
      <c r="BB3367" s="45"/>
      <c r="BH3367" s="45"/>
      <c r="BI3367" s="9"/>
    </row>
    <row r="3368" spans="1:68" s="60" customFormat="1" ht="15.75" thickBot="1" x14ac:dyDescent="0.3">
      <c r="A3368" s="194" t="s">
        <v>820</v>
      </c>
      <c r="B3368" s="111" t="s">
        <v>863</v>
      </c>
      <c r="C3368" s="111" t="str">
        <f>VLOOKUP(Tabelle1[[#This Row],[bank_name]],list_all_banks!$B$1:$C$691,2,FALSE)</f>
        <v>GB02336032</v>
      </c>
      <c r="D3368" s="128" t="s">
        <v>864</v>
      </c>
      <c r="E3368" s="195">
        <v>41912</v>
      </c>
      <c r="F3368" s="145">
        <v>2014</v>
      </c>
      <c r="G3368" s="60">
        <v>0</v>
      </c>
      <c r="H3368" s="60" t="s">
        <v>20</v>
      </c>
      <c r="I3368" s="111" t="s">
        <v>1819</v>
      </c>
      <c r="J3368" s="60">
        <v>3</v>
      </c>
      <c r="K3368" s="60" t="s">
        <v>1366</v>
      </c>
      <c r="L3368" s="60">
        <v>0</v>
      </c>
      <c r="M3368" s="60" t="s">
        <v>1787</v>
      </c>
      <c r="N3368" s="60" t="s">
        <v>19</v>
      </c>
      <c r="O3368" s="128"/>
      <c r="P3368" s="60">
        <v>1</v>
      </c>
      <c r="Q3368" s="60">
        <v>0</v>
      </c>
      <c r="R3368" s="60">
        <v>0</v>
      </c>
      <c r="S3368" s="60">
        <v>0</v>
      </c>
      <c r="T3368" s="128"/>
      <c r="U3368" s="60">
        <v>0</v>
      </c>
      <c r="V3368" s="60">
        <v>0</v>
      </c>
      <c r="W3368" s="60" t="s">
        <v>20</v>
      </c>
      <c r="X3368" s="128"/>
      <c r="Y3368" s="60" t="s">
        <v>820</v>
      </c>
      <c r="Z3368" s="60">
        <v>197.9</v>
      </c>
      <c r="AA3368" s="60">
        <v>924</v>
      </c>
      <c r="AB3368" s="60">
        <v>122.8</v>
      </c>
      <c r="AC3368" s="60" t="s">
        <v>20</v>
      </c>
      <c r="AD3368" s="60" t="s">
        <v>20</v>
      </c>
      <c r="AE3368" s="60" t="s">
        <v>20</v>
      </c>
      <c r="AF3368" s="60" t="s">
        <v>20</v>
      </c>
      <c r="AG3368" s="60">
        <v>25.6</v>
      </c>
      <c r="AH3368" s="60">
        <v>0</v>
      </c>
      <c r="AI3368" s="60">
        <v>0</v>
      </c>
      <c r="AJ3368" s="128"/>
      <c r="AK3368" s="60">
        <v>0</v>
      </c>
      <c r="AL3368" s="60">
        <v>0</v>
      </c>
      <c r="AM3368" s="60" t="s">
        <v>20</v>
      </c>
      <c r="AN3368" s="60" t="s">
        <v>20</v>
      </c>
      <c r="AO3368" s="60" t="s">
        <v>20</v>
      </c>
      <c r="AP3368" s="128"/>
      <c r="AQ3368" s="60">
        <v>2</v>
      </c>
      <c r="AR3368" s="60" t="s">
        <v>20</v>
      </c>
      <c r="AS3368" s="60">
        <v>2</v>
      </c>
      <c r="AT3368" s="60">
        <v>5</v>
      </c>
      <c r="AU3368" s="60">
        <v>4</v>
      </c>
      <c r="AV3368" s="60">
        <v>2</v>
      </c>
      <c r="AW3368" s="60" t="s">
        <v>20</v>
      </c>
      <c r="AX3368" s="60" t="s">
        <v>1382</v>
      </c>
      <c r="AY3368" s="128" t="s">
        <v>1820</v>
      </c>
      <c r="AZ3368" s="176" t="s">
        <v>1818</v>
      </c>
      <c r="BA3368" s="147" t="s">
        <v>2789</v>
      </c>
      <c r="BB3368" s="128" t="s">
        <v>1529</v>
      </c>
      <c r="BH3368" s="128"/>
      <c r="BI3368" t="s">
        <v>3146</v>
      </c>
    </row>
    <row r="3369" spans="1:68" s="60" customFormat="1" ht="15.75" thickBot="1" x14ac:dyDescent="0.3">
      <c r="A3369" s="194" t="s">
        <v>820</v>
      </c>
      <c r="B3369" s="111" t="s">
        <v>863</v>
      </c>
      <c r="C3369" s="111" t="str">
        <f>VLOOKUP(Tabelle1[[#This Row],[bank_name]],list_all_banks!$B$1:$C$691,2,FALSE)</f>
        <v>GB02336032</v>
      </c>
      <c r="D3369" s="128" t="s">
        <v>864</v>
      </c>
      <c r="E3369" s="195">
        <v>42277</v>
      </c>
      <c r="F3369" s="60">
        <v>2015</v>
      </c>
      <c r="G3369" s="60">
        <v>0</v>
      </c>
      <c r="H3369" s="60" t="s">
        <v>20</v>
      </c>
      <c r="I3369" s="111" t="s">
        <v>1819</v>
      </c>
      <c r="J3369" s="60">
        <v>3</v>
      </c>
      <c r="K3369" s="60" t="s">
        <v>1366</v>
      </c>
      <c r="L3369" s="60">
        <v>0</v>
      </c>
      <c r="M3369" s="60" t="s">
        <v>1787</v>
      </c>
      <c r="N3369" s="60" t="s">
        <v>19</v>
      </c>
      <c r="O3369" s="128"/>
      <c r="P3369" s="60">
        <v>1</v>
      </c>
      <c r="Q3369" s="60">
        <v>0</v>
      </c>
      <c r="R3369" s="60">
        <v>0</v>
      </c>
      <c r="S3369" s="60">
        <v>0</v>
      </c>
      <c r="T3369" s="128"/>
      <c r="U3369" s="60">
        <v>0</v>
      </c>
      <c r="V3369" s="60">
        <v>0</v>
      </c>
      <c r="W3369" s="60" t="s">
        <v>20</v>
      </c>
      <c r="X3369" s="128"/>
      <c r="Y3369" s="60" t="s">
        <v>820</v>
      </c>
      <c r="Z3369" s="60">
        <v>211.5</v>
      </c>
      <c r="AA3369" s="60">
        <v>935</v>
      </c>
      <c r="AB3369" s="60">
        <v>134.69999999999999</v>
      </c>
      <c r="AC3369" s="60" t="s">
        <v>20</v>
      </c>
      <c r="AD3369" s="60" t="s">
        <v>20</v>
      </c>
      <c r="AE3369" s="60" t="s">
        <v>20</v>
      </c>
      <c r="AF3369" s="60" t="s">
        <v>20</v>
      </c>
      <c r="AG3369" s="60">
        <v>27.1</v>
      </c>
      <c r="AH3369" s="60">
        <v>0</v>
      </c>
      <c r="AI3369" s="60">
        <v>0</v>
      </c>
      <c r="AJ3369" s="128"/>
      <c r="AK3369" s="60">
        <v>0</v>
      </c>
      <c r="AL3369" s="60">
        <v>1</v>
      </c>
      <c r="AM3369" s="60" t="s">
        <v>20</v>
      </c>
      <c r="AN3369" s="60" t="s">
        <v>20</v>
      </c>
      <c r="AO3369" s="60" t="s">
        <v>20</v>
      </c>
      <c r="AP3369" s="128"/>
      <c r="AQ3369" s="60">
        <v>2</v>
      </c>
      <c r="AR3369" s="60" t="s">
        <v>20</v>
      </c>
      <c r="AS3369" s="60">
        <v>2</v>
      </c>
      <c r="AT3369" s="60">
        <v>5</v>
      </c>
      <c r="AU3369" s="60">
        <v>4</v>
      </c>
      <c r="AV3369" s="60">
        <v>2</v>
      </c>
      <c r="AW3369" s="60" t="s">
        <v>20</v>
      </c>
      <c r="AX3369" s="60" t="s">
        <v>1382</v>
      </c>
      <c r="AY3369" s="128" t="s">
        <v>1821</v>
      </c>
      <c r="AZ3369" s="176" t="s">
        <v>1818</v>
      </c>
      <c r="BA3369" s="147" t="s">
        <v>2789</v>
      </c>
      <c r="BB3369" s="128" t="s">
        <v>1530</v>
      </c>
      <c r="BH3369" s="128"/>
      <c r="BI3369" t="s">
        <v>3146</v>
      </c>
    </row>
    <row r="3370" spans="1:68" s="60" customFormat="1" ht="15.75" thickBot="1" x14ac:dyDescent="0.3">
      <c r="A3370" s="194" t="s">
        <v>820</v>
      </c>
      <c r="B3370" s="111" t="s">
        <v>863</v>
      </c>
      <c r="C3370" s="111" t="str">
        <f>VLOOKUP(Tabelle1[[#This Row],[bank_name]],list_all_banks!$B$1:$C$691,2,FALSE)</f>
        <v>GB02336032</v>
      </c>
      <c r="D3370" s="128" t="s">
        <v>864</v>
      </c>
      <c r="E3370" s="195">
        <v>42643</v>
      </c>
      <c r="F3370" s="60">
        <v>2016</v>
      </c>
      <c r="G3370" s="60">
        <v>1</v>
      </c>
      <c r="H3370" s="60">
        <v>2</v>
      </c>
      <c r="I3370" s="60" t="s">
        <v>1382</v>
      </c>
      <c r="J3370" s="60">
        <v>3</v>
      </c>
      <c r="K3370" s="60" t="s">
        <v>1366</v>
      </c>
      <c r="L3370" s="60">
        <v>0</v>
      </c>
      <c r="M3370" s="60" t="s">
        <v>1787</v>
      </c>
      <c r="N3370" s="60" t="s">
        <v>19</v>
      </c>
      <c r="O3370" s="128"/>
      <c r="P3370" s="60">
        <v>1</v>
      </c>
      <c r="Q3370" s="60">
        <v>0</v>
      </c>
      <c r="R3370" s="60">
        <v>0</v>
      </c>
      <c r="S3370" s="60">
        <v>0</v>
      </c>
      <c r="T3370" s="128"/>
      <c r="U3370" s="60">
        <v>0</v>
      </c>
      <c r="V3370" s="60">
        <v>0</v>
      </c>
      <c r="W3370" s="60" t="s">
        <v>20</v>
      </c>
      <c r="X3370" s="128"/>
      <c r="Y3370" s="60" t="s">
        <v>820</v>
      </c>
      <c r="Z3370" s="60">
        <v>244</v>
      </c>
      <c r="AA3370" s="60">
        <v>1175</v>
      </c>
      <c r="AB3370" s="60">
        <v>143.19999999999999</v>
      </c>
      <c r="AC3370" s="60" t="s">
        <v>20</v>
      </c>
      <c r="AD3370" s="60" t="s">
        <v>20</v>
      </c>
      <c r="AE3370" s="60" t="s">
        <v>20</v>
      </c>
      <c r="AF3370" s="60" t="s">
        <v>20</v>
      </c>
      <c r="AG3370" s="60">
        <v>27.2</v>
      </c>
      <c r="AH3370" s="60">
        <v>0</v>
      </c>
      <c r="AI3370" s="60">
        <v>0</v>
      </c>
      <c r="AJ3370" s="128"/>
      <c r="AK3370" s="60">
        <v>0</v>
      </c>
      <c r="AL3370" s="60">
        <v>1</v>
      </c>
      <c r="AM3370" s="60" t="s">
        <v>20</v>
      </c>
      <c r="AN3370" s="60" t="s">
        <v>20</v>
      </c>
      <c r="AO3370" s="60" t="s">
        <v>20</v>
      </c>
      <c r="AP3370" s="128"/>
      <c r="AQ3370" s="60">
        <v>2</v>
      </c>
      <c r="AR3370" s="60">
        <v>2</v>
      </c>
      <c r="AS3370" s="60">
        <v>2</v>
      </c>
      <c r="AT3370" s="60">
        <v>5</v>
      </c>
      <c r="AU3370" s="60">
        <v>4</v>
      </c>
      <c r="AV3370" s="60">
        <v>2</v>
      </c>
      <c r="AW3370" s="60" t="s">
        <v>20</v>
      </c>
      <c r="AX3370" s="60" t="s">
        <v>1382</v>
      </c>
      <c r="AY3370" s="128" t="s">
        <v>1817</v>
      </c>
      <c r="AZ3370" s="176" t="s">
        <v>1818</v>
      </c>
      <c r="BA3370" s="147" t="s">
        <v>2790</v>
      </c>
      <c r="BB3370" s="128" t="s">
        <v>1528</v>
      </c>
      <c r="BH3370" s="128"/>
      <c r="BI3370" t="s">
        <v>3146</v>
      </c>
    </row>
    <row r="3371" spans="1:68" x14ac:dyDescent="0.25">
      <c r="A3371" s="9" t="s">
        <v>820</v>
      </c>
      <c r="B3371" s="9" t="s">
        <v>865</v>
      </c>
      <c r="C3371" s="9" t="str">
        <f>VLOOKUP(Tabelle1[[#This Row],[bank_name]],list_all_banks!$B$1:$C$691,2,FALSE)</f>
        <v>GB02342193</v>
      </c>
      <c r="D3371" s="6" t="s">
        <v>866</v>
      </c>
      <c r="E3371" s="42" t="str">
        <f t="shared" ref="E3371:E3402" si="54">CONCATENATE($E$2,F3371)</f>
        <v>31.12.</v>
      </c>
      <c r="F3371" s="9"/>
      <c r="G3371" s="9"/>
      <c r="H3371" s="9"/>
      <c r="I3371" s="9"/>
      <c r="J3371" s="9"/>
      <c r="K3371" s="9"/>
      <c r="L3371" s="9"/>
      <c r="M3371" s="9"/>
      <c r="N3371" s="9"/>
      <c r="P3371" s="9"/>
      <c r="Q3371" s="9"/>
      <c r="R3371" s="9"/>
      <c r="S3371" s="9"/>
      <c r="U3371" s="9"/>
      <c r="V3371" s="9"/>
      <c r="W3371" s="9"/>
      <c r="Y3371" s="9"/>
      <c r="Z3371" s="9"/>
      <c r="AA3371" s="9"/>
      <c r="AB3371" s="9"/>
      <c r="AC3371" s="9"/>
      <c r="AD3371" s="9"/>
      <c r="AE3371" s="9"/>
      <c r="AF3371" s="9"/>
      <c r="AG3371" s="9"/>
      <c r="AH3371" s="9"/>
      <c r="AI3371" s="9"/>
      <c r="AK3371" s="9"/>
      <c r="AL3371" s="9"/>
      <c r="AM3371" s="9"/>
      <c r="AN3371" s="9"/>
      <c r="AO3371" s="9"/>
      <c r="AQ3371" s="9"/>
      <c r="AR3371" s="9"/>
      <c r="AS3371" s="9"/>
      <c r="AT3371" s="9"/>
      <c r="AU3371" s="9"/>
      <c r="AV3371" s="9"/>
      <c r="AW3371" s="9"/>
      <c r="AX3371" s="9"/>
      <c r="BA3371" s="9"/>
      <c r="BG3371" s="9"/>
    </row>
    <row r="3372" spans="1:68" x14ac:dyDescent="0.25">
      <c r="A3372" s="9" t="s">
        <v>820</v>
      </c>
      <c r="B3372" s="9" t="s">
        <v>867</v>
      </c>
      <c r="C3372" s="9" t="str">
        <f>VLOOKUP(Tabelle1[[#This Row],[bank_name]],list_all_banks!$B$1:$C$691,2,FALSE)</f>
        <v>GB02685806</v>
      </c>
      <c r="D3372" s="6" t="s">
        <v>868</v>
      </c>
      <c r="E3372" s="42" t="str">
        <f t="shared" si="54"/>
        <v>31.12.</v>
      </c>
      <c r="F3372" s="9"/>
      <c r="G3372" s="9"/>
      <c r="H3372" s="9"/>
      <c r="I3372" s="9"/>
      <c r="J3372" s="9"/>
      <c r="K3372" s="9"/>
      <c r="L3372" s="9"/>
      <c r="M3372" s="9"/>
      <c r="N3372" s="9"/>
      <c r="P3372" s="9"/>
      <c r="Q3372" s="9"/>
      <c r="R3372" s="9"/>
      <c r="S3372" s="9"/>
      <c r="U3372" s="9"/>
      <c r="V3372" s="9"/>
      <c r="W3372" s="9"/>
      <c r="Y3372" s="9"/>
      <c r="Z3372" s="9"/>
      <c r="AA3372" s="9"/>
      <c r="AB3372" s="9"/>
      <c r="AC3372" s="9"/>
      <c r="AD3372" s="9"/>
      <c r="AE3372" s="9"/>
      <c r="AF3372" s="9"/>
      <c r="AG3372" s="9"/>
      <c r="AH3372" s="9"/>
      <c r="AI3372" s="9"/>
      <c r="AK3372" s="9"/>
      <c r="AL3372" s="9"/>
      <c r="AM3372" s="9"/>
      <c r="AN3372" s="9"/>
      <c r="AO3372" s="9"/>
      <c r="AQ3372" s="9"/>
      <c r="AR3372" s="9"/>
      <c r="AS3372" s="9"/>
      <c r="AT3372" s="9"/>
      <c r="AU3372" s="9"/>
      <c r="AV3372" s="9"/>
      <c r="AW3372" s="9"/>
      <c r="AX3372" s="9"/>
      <c r="BA3372" s="9"/>
      <c r="BC3372" s="9"/>
      <c r="BD3372" s="9"/>
      <c r="BE3372" s="9"/>
      <c r="BF3372" s="9"/>
      <c r="BG3372" s="9"/>
      <c r="BI3372" s="9"/>
      <c r="BJ3372" s="9"/>
      <c r="BK3372" s="9"/>
      <c r="BL3372" s="9"/>
      <c r="BM3372" s="9"/>
      <c r="BN3372" s="9"/>
      <c r="BO3372" s="9"/>
      <c r="BP3372" s="9"/>
    </row>
    <row r="3373" spans="1:68" x14ac:dyDescent="0.25">
      <c r="A3373" s="53" t="s">
        <v>820</v>
      </c>
      <c r="B3373" s="53" t="s">
        <v>869</v>
      </c>
      <c r="C3373" s="53" t="str">
        <f>VLOOKUP(Tabelle1[[#This Row],[bank_name]],list_all_banks!$B$1:$C$691,2,FALSE)</f>
        <v>GB02733036</v>
      </c>
      <c r="D3373" s="10" t="s">
        <v>870</v>
      </c>
      <c r="E3373" s="42" t="str">
        <f t="shared" si="54"/>
        <v>31.12.</v>
      </c>
      <c r="F3373" s="53"/>
      <c r="G3373" s="53"/>
      <c r="H3373" s="53" t="s">
        <v>2162</v>
      </c>
      <c r="I3373" s="53"/>
      <c r="J3373" s="53"/>
      <c r="K3373" s="53"/>
      <c r="L3373" s="53"/>
      <c r="M3373" s="53"/>
      <c r="N3373" s="53"/>
      <c r="O3373" s="10"/>
      <c r="P3373" s="53"/>
      <c r="Q3373" s="53"/>
      <c r="R3373" s="53"/>
      <c r="S3373" s="53"/>
      <c r="T3373" s="10"/>
      <c r="U3373" s="53"/>
      <c r="V3373" s="53"/>
      <c r="W3373" s="53"/>
      <c r="X3373" s="10"/>
      <c r="Y3373" s="53"/>
      <c r="Z3373" s="53"/>
      <c r="AA3373" s="53"/>
      <c r="AB3373" s="53"/>
      <c r="AC3373" s="53"/>
      <c r="AD3373" s="53"/>
      <c r="AE3373" s="53"/>
      <c r="AF3373" s="53"/>
      <c r="AG3373" s="53"/>
      <c r="AH3373" s="53"/>
      <c r="AI3373" s="53"/>
      <c r="AJ3373" s="10"/>
      <c r="AK3373" s="53"/>
      <c r="AL3373" s="53"/>
      <c r="AM3373" s="53"/>
      <c r="AN3373" s="53"/>
      <c r="AO3373" s="53"/>
      <c r="AP3373" s="10"/>
      <c r="AQ3373" s="53"/>
      <c r="AR3373" s="53"/>
      <c r="AS3373" s="53"/>
      <c r="AT3373" s="53"/>
      <c r="AU3373" s="53"/>
      <c r="AV3373" s="53"/>
      <c r="AW3373" s="53"/>
      <c r="AX3373" s="53"/>
      <c r="AY3373" s="10"/>
      <c r="AZ3373" s="49"/>
      <c r="BA3373" s="53"/>
      <c r="BB3373" s="10"/>
      <c r="BC3373" s="9"/>
      <c r="BD3373" s="9"/>
      <c r="BE3373" s="9"/>
      <c r="BF3373" s="9"/>
      <c r="BG3373" s="9"/>
      <c r="BI3373" s="9"/>
      <c r="BJ3373" s="9"/>
      <c r="BK3373" s="9"/>
      <c r="BL3373" s="9"/>
      <c r="BM3373" s="9"/>
      <c r="BN3373" s="9"/>
    </row>
    <row r="3374" spans="1:68" x14ac:dyDescent="0.25">
      <c r="A3374" s="9" t="s">
        <v>820</v>
      </c>
      <c r="B3374" s="9" t="s">
        <v>871</v>
      </c>
      <c r="C3374" s="9" t="str">
        <f>VLOOKUP(Tabelle1[[#This Row],[bank_name]],list_all_banks!$B$1:$C$691,2,FALSE)</f>
        <v>GB02864058</v>
      </c>
      <c r="D3374" s="6" t="s">
        <v>872</v>
      </c>
      <c r="E3374" s="42" t="str">
        <f t="shared" si="54"/>
        <v>31.12.</v>
      </c>
      <c r="F3374" s="9"/>
      <c r="G3374" s="9"/>
      <c r="H3374" s="9"/>
      <c r="I3374" s="9"/>
      <c r="J3374" s="9"/>
      <c r="K3374" s="9"/>
      <c r="L3374" s="9"/>
      <c r="M3374" s="9"/>
      <c r="N3374" s="9"/>
      <c r="P3374" s="9"/>
      <c r="Q3374" s="9"/>
      <c r="R3374" s="9"/>
      <c r="S3374" s="9"/>
      <c r="U3374" s="9"/>
      <c r="V3374" s="9"/>
      <c r="W3374" s="9"/>
      <c r="Y3374" s="9"/>
      <c r="Z3374" s="9"/>
      <c r="AA3374" s="9"/>
      <c r="AB3374" s="9"/>
      <c r="AC3374" s="9"/>
      <c r="AD3374" s="9"/>
      <c r="AE3374" s="9"/>
      <c r="AF3374" s="9"/>
      <c r="AG3374" s="9"/>
      <c r="AH3374" s="9"/>
      <c r="AI3374" s="9"/>
      <c r="AK3374" s="9"/>
      <c r="AL3374" s="9"/>
      <c r="AM3374" s="9"/>
      <c r="AN3374" s="9"/>
      <c r="AO3374" s="9"/>
      <c r="AQ3374" s="9"/>
      <c r="AR3374" s="9"/>
      <c r="AS3374" s="9"/>
      <c r="AT3374" s="9"/>
      <c r="AU3374" s="9"/>
      <c r="AV3374" s="9"/>
      <c r="AW3374" s="9"/>
      <c r="AX3374" s="9"/>
      <c r="BA3374" s="9"/>
      <c r="BG3374" s="9"/>
    </row>
    <row r="3375" spans="1:68" x14ac:dyDescent="0.25">
      <c r="A3375" s="9" t="s">
        <v>820</v>
      </c>
      <c r="B3375" s="9" t="s">
        <v>873</v>
      </c>
      <c r="C3375" s="9" t="str">
        <f>VLOOKUP(Tabelle1[[#This Row],[bank_name]],list_all_banks!$B$1:$C$691,2,FALSE)</f>
        <v>GB02921462</v>
      </c>
      <c r="D3375" s="6" t="s">
        <v>874</v>
      </c>
      <c r="E3375" s="42" t="str">
        <f t="shared" si="54"/>
        <v>31.12.</v>
      </c>
      <c r="F3375" s="9"/>
      <c r="G3375" s="9"/>
      <c r="H3375" s="9"/>
      <c r="I3375" s="9"/>
      <c r="J3375" s="9"/>
      <c r="K3375" s="9"/>
      <c r="L3375" s="9"/>
      <c r="M3375" s="9"/>
      <c r="N3375" s="9"/>
      <c r="P3375" s="9"/>
      <c r="Q3375" s="9"/>
      <c r="R3375" s="9"/>
      <c r="S3375" s="9"/>
      <c r="U3375" s="9"/>
      <c r="V3375" s="9"/>
      <c r="W3375" s="9"/>
      <c r="Y3375" s="9"/>
      <c r="Z3375" s="9"/>
      <c r="AA3375" s="9"/>
      <c r="AB3375" s="9"/>
      <c r="AC3375" s="9"/>
      <c r="AD3375" s="9"/>
      <c r="AE3375" s="9"/>
      <c r="AF3375" s="9"/>
      <c r="AG3375" s="9"/>
      <c r="AH3375" s="9"/>
      <c r="AI3375" s="9"/>
      <c r="AK3375" s="9"/>
      <c r="AL3375" s="9"/>
      <c r="AM3375" s="9"/>
      <c r="AN3375" s="9"/>
      <c r="AO3375" s="9"/>
      <c r="AQ3375" s="9"/>
      <c r="AR3375" s="9"/>
      <c r="AS3375" s="9"/>
      <c r="AT3375" s="9"/>
      <c r="AU3375" s="9"/>
      <c r="AV3375" s="9"/>
      <c r="AW3375" s="9"/>
      <c r="AX3375" s="9"/>
      <c r="BA3375" s="9"/>
      <c r="BG3375" s="9"/>
    </row>
    <row r="3376" spans="1:68" x14ac:dyDescent="0.25">
      <c r="A3376" s="9" t="s">
        <v>820</v>
      </c>
      <c r="B3376" s="9" t="s">
        <v>875</v>
      </c>
      <c r="C3376" s="9" t="str">
        <f>VLOOKUP(Tabelle1[[#This Row],[bank_name]],list_all_banks!$B$1:$C$691,2,FALSE)</f>
        <v>GB02949554</v>
      </c>
      <c r="D3376" s="6" t="s">
        <v>876</v>
      </c>
      <c r="E3376" s="42" t="str">
        <f t="shared" si="54"/>
        <v>31.12.</v>
      </c>
      <c r="F3376" s="9"/>
      <c r="G3376" s="9"/>
      <c r="H3376" s="9"/>
      <c r="I3376" s="9"/>
      <c r="J3376" s="9"/>
      <c r="K3376" s="9"/>
      <c r="L3376" s="9"/>
      <c r="M3376" s="9"/>
      <c r="N3376" s="9"/>
      <c r="P3376" s="9"/>
      <c r="Q3376" s="9"/>
      <c r="R3376" s="9"/>
      <c r="S3376" s="9"/>
      <c r="U3376" s="9"/>
      <c r="V3376" s="9"/>
      <c r="W3376" s="9"/>
      <c r="Y3376" s="9"/>
      <c r="Z3376" s="9"/>
      <c r="AA3376" s="9"/>
      <c r="AB3376" s="9"/>
      <c r="AC3376" s="9"/>
      <c r="AD3376" s="9"/>
      <c r="AE3376" s="9"/>
      <c r="AF3376" s="9"/>
      <c r="AG3376" s="9"/>
      <c r="AH3376" s="9"/>
      <c r="AI3376" s="9"/>
      <c r="AK3376" s="9"/>
      <c r="AL3376" s="9"/>
      <c r="AM3376" s="9"/>
      <c r="AN3376" s="9"/>
      <c r="AO3376" s="9"/>
      <c r="AQ3376" s="9"/>
      <c r="AR3376" s="9"/>
      <c r="AS3376" s="9"/>
      <c r="AT3376" s="9"/>
      <c r="AU3376" s="9"/>
      <c r="AV3376" s="9"/>
      <c r="AW3376" s="9"/>
      <c r="AX3376" s="9"/>
      <c r="BA3376" s="9"/>
      <c r="BG3376" s="9"/>
    </row>
    <row r="3377" spans="1:61" x14ac:dyDescent="0.25">
      <c r="A3377" s="9" t="s">
        <v>820</v>
      </c>
      <c r="B3377" s="9" t="s">
        <v>877</v>
      </c>
      <c r="C3377" s="9" t="str">
        <f>VLOOKUP(Tabelle1[[#This Row],[bank_name]],list_all_banks!$B$1:$C$691,2,FALSE)</f>
        <v>GB03090163</v>
      </c>
      <c r="D3377" s="6" t="s">
        <v>878</v>
      </c>
      <c r="E3377" s="42" t="str">
        <f t="shared" si="54"/>
        <v>31.12.</v>
      </c>
      <c r="F3377" s="9"/>
      <c r="G3377" s="9"/>
      <c r="H3377" s="9"/>
      <c r="I3377" s="9"/>
      <c r="J3377" s="9"/>
      <c r="K3377" s="9"/>
      <c r="L3377" s="9"/>
      <c r="M3377" s="9"/>
      <c r="N3377" s="9"/>
      <c r="P3377" s="9"/>
      <c r="Q3377" s="9"/>
      <c r="R3377" s="9"/>
      <c r="S3377" s="9"/>
      <c r="U3377" s="9"/>
      <c r="V3377" s="9"/>
      <c r="W3377" s="9"/>
      <c r="Y3377" s="9"/>
      <c r="Z3377" s="9"/>
      <c r="AA3377" s="9"/>
      <c r="AB3377" s="9"/>
      <c r="AC3377" s="9"/>
      <c r="AD3377" s="9"/>
      <c r="AE3377" s="9"/>
      <c r="AF3377" s="9"/>
      <c r="AG3377" s="9"/>
      <c r="AH3377" s="9"/>
      <c r="AI3377" s="9"/>
      <c r="AK3377" s="9"/>
      <c r="AL3377" s="9"/>
      <c r="AM3377" s="9"/>
      <c r="AN3377" s="9"/>
      <c r="AO3377" s="9"/>
      <c r="AQ3377" s="9"/>
      <c r="AR3377" s="9"/>
      <c r="AS3377" s="9"/>
      <c r="AT3377" s="9"/>
      <c r="AU3377" s="9"/>
      <c r="AV3377" s="9"/>
      <c r="AW3377" s="9"/>
      <c r="AX3377" s="9"/>
      <c r="BA3377" s="9"/>
      <c r="BG3377" s="9"/>
    </row>
    <row r="3378" spans="1:61" x14ac:dyDescent="0.25">
      <c r="A3378" t="s">
        <v>820</v>
      </c>
      <c r="B3378" t="s">
        <v>879</v>
      </c>
      <c r="C3378" t="str">
        <f>VLOOKUP(Tabelle1[[#This Row],[bank_name]],list_all_banks!$B$1:$C$691,2,FALSE)</f>
        <v>GB03224867</v>
      </c>
      <c r="D3378" s="6" t="s">
        <v>880</v>
      </c>
      <c r="E3378" s="42" t="str">
        <f t="shared" si="54"/>
        <v>31.12.</v>
      </c>
      <c r="BG3378" s="9"/>
    </row>
    <row r="3379" spans="1:61" x14ac:dyDescent="0.25">
      <c r="A3379" t="s">
        <v>820</v>
      </c>
      <c r="B3379" t="s">
        <v>881</v>
      </c>
      <c r="C3379" t="str">
        <f>VLOOKUP(Tabelle1[[#This Row],[bank_name]],list_all_banks!$B$1:$C$691,2,FALSE)</f>
        <v>GB03611426</v>
      </c>
      <c r="D3379" s="6" t="s">
        <v>882</v>
      </c>
      <c r="E3379" s="42" t="str">
        <f t="shared" si="54"/>
        <v>31.12.</v>
      </c>
      <c r="BG3379" s="9"/>
    </row>
    <row r="3380" spans="1:61" s="9" customFormat="1" x14ac:dyDescent="0.25">
      <c r="A3380" t="s">
        <v>820</v>
      </c>
      <c r="B3380" t="s">
        <v>883</v>
      </c>
      <c r="C3380" t="str">
        <f>VLOOKUP(Tabelle1[[#This Row],[bank_name]],list_all_banks!$B$1:$C$691,2,FALSE)</f>
        <v>GB03633621</v>
      </c>
      <c r="D3380" s="6" t="s">
        <v>884</v>
      </c>
      <c r="E3380" s="42" t="str">
        <f t="shared" si="54"/>
        <v>31.12.</v>
      </c>
      <c r="F3380"/>
      <c r="G3380"/>
      <c r="H3380"/>
      <c r="I3380"/>
      <c r="J3380"/>
      <c r="K3380"/>
      <c r="L3380"/>
      <c r="M3380"/>
      <c r="N3380"/>
      <c r="O3380" s="6"/>
      <c r="P3380"/>
      <c r="Q3380"/>
      <c r="R3380"/>
      <c r="S3380"/>
      <c r="T3380" s="6"/>
      <c r="U3380"/>
      <c r="V3380"/>
      <c r="W3380"/>
      <c r="X3380" s="6"/>
      <c r="Y3380"/>
      <c r="Z3380"/>
      <c r="AA3380"/>
      <c r="AB3380"/>
      <c r="AC3380"/>
      <c r="AD3380"/>
      <c r="AE3380"/>
      <c r="AF3380"/>
      <c r="AG3380"/>
      <c r="AH3380"/>
      <c r="AI3380"/>
      <c r="AJ3380" s="6"/>
      <c r="AK3380"/>
      <c r="AL3380"/>
      <c r="AM3380"/>
      <c r="AN3380"/>
      <c r="AO3380"/>
      <c r="AP3380" s="6"/>
      <c r="AQ3380"/>
      <c r="AR3380"/>
      <c r="AS3380"/>
      <c r="AT3380"/>
      <c r="AU3380"/>
      <c r="AV3380"/>
      <c r="AW3380"/>
      <c r="AX3380"/>
      <c r="AY3380" s="6"/>
      <c r="AZ3380" s="42"/>
      <c r="BA3380"/>
      <c r="BB3380" s="6"/>
      <c r="BH3380" s="6"/>
    </row>
    <row r="3381" spans="1:61" x14ac:dyDescent="0.25">
      <c r="A3381" s="9" t="s">
        <v>820</v>
      </c>
      <c r="B3381" s="9" t="s">
        <v>883</v>
      </c>
      <c r="C3381" s="9" t="str">
        <f>VLOOKUP(Tabelle1[[#This Row],[bank_name]],list_all_banks!$B$1:$C$691,2,FALSE)</f>
        <v>GB03633621</v>
      </c>
      <c r="D3381" s="6" t="s">
        <v>884</v>
      </c>
      <c r="E3381" s="42" t="str">
        <f t="shared" si="54"/>
        <v>31.12.</v>
      </c>
      <c r="F3381" s="9"/>
      <c r="G3381" s="9"/>
      <c r="H3381" s="9"/>
      <c r="I3381" s="9"/>
      <c r="J3381" s="9"/>
      <c r="K3381" s="9"/>
      <c r="L3381" s="9"/>
      <c r="M3381" s="9"/>
      <c r="N3381" s="9"/>
      <c r="P3381" s="9"/>
      <c r="Q3381" s="9"/>
      <c r="R3381" s="9"/>
      <c r="S3381" s="9"/>
      <c r="U3381" s="9"/>
      <c r="V3381" s="9"/>
      <c r="W3381" s="9"/>
      <c r="Y3381" s="9"/>
      <c r="Z3381" s="9"/>
      <c r="AA3381" s="9"/>
      <c r="AB3381" s="9"/>
      <c r="AD3381" s="9"/>
      <c r="AE3381" s="9"/>
      <c r="AF3381" s="9"/>
      <c r="AG3381" s="9"/>
      <c r="AH3381" s="9"/>
      <c r="AK3381" s="9"/>
      <c r="AL3381" s="9"/>
      <c r="AM3381" s="9"/>
      <c r="AN3381" s="9"/>
      <c r="AO3381" s="9"/>
      <c r="AQ3381" s="9"/>
      <c r="AR3381" s="9"/>
      <c r="AS3381" s="9"/>
      <c r="AT3381" s="9"/>
      <c r="AU3381" s="9"/>
      <c r="AV3381" s="9"/>
      <c r="AW3381" s="9"/>
      <c r="AX3381" s="9"/>
      <c r="BA3381" s="9"/>
      <c r="BG3381" s="9"/>
    </row>
    <row r="3382" spans="1:61" x14ac:dyDescent="0.25">
      <c r="A3382" s="9" t="s">
        <v>820</v>
      </c>
      <c r="B3382" s="9" t="s">
        <v>885</v>
      </c>
      <c r="C3382" s="9" t="str">
        <f>VLOOKUP(Tabelle1[[#This Row],[bank_name]],list_all_banks!$B$1:$C$691,2,FALSE)</f>
        <v>GB03695071</v>
      </c>
      <c r="D3382" s="6" t="s">
        <v>886</v>
      </c>
      <c r="E3382" s="42" t="str">
        <f t="shared" si="54"/>
        <v>31.12.</v>
      </c>
      <c r="F3382" s="9"/>
      <c r="G3382" s="9"/>
      <c r="H3382" s="9"/>
      <c r="I3382" s="9"/>
      <c r="J3382" s="9"/>
      <c r="K3382" s="9"/>
      <c r="L3382" s="9"/>
      <c r="M3382" s="9"/>
      <c r="N3382" s="9"/>
      <c r="P3382" s="9"/>
      <c r="Q3382" s="9"/>
      <c r="R3382" s="9"/>
      <c r="S3382" s="9"/>
      <c r="U3382" s="9"/>
      <c r="V3382" s="9"/>
      <c r="W3382" s="9"/>
      <c r="Y3382" s="9"/>
      <c r="Z3382" s="9"/>
      <c r="AA3382" s="9"/>
      <c r="AB3382" s="9"/>
      <c r="AC3382" s="9"/>
      <c r="AD3382" s="9"/>
      <c r="AE3382" s="9"/>
      <c r="AF3382" s="9"/>
      <c r="AG3382" s="9"/>
      <c r="AH3382" s="9"/>
      <c r="AI3382" s="9"/>
      <c r="AK3382" s="9"/>
      <c r="AL3382" s="9"/>
      <c r="AM3382" s="9"/>
      <c r="AN3382" s="9"/>
      <c r="AO3382" s="9"/>
      <c r="AQ3382" s="9"/>
      <c r="AR3382" s="9"/>
      <c r="AS3382" s="9"/>
      <c r="AT3382" s="9"/>
      <c r="AU3382" s="9"/>
      <c r="AV3382" s="9"/>
      <c r="AW3382" s="9"/>
      <c r="AX3382" s="9"/>
      <c r="BA3382" s="9"/>
      <c r="BG3382" s="9"/>
    </row>
    <row r="3383" spans="1:61" s="44" customFormat="1" ht="15.75" thickBot="1" x14ac:dyDescent="0.3">
      <c r="A3383" s="44" t="s">
        <v>820</v>
      </c>
      <c r="B3383" s="57" t="s">
        <v>887</v>
      </c>
      <c r="C3383" s="57" t="str">
        <f>VLOOKUP(Tabelle1[[#This Row],[bank_name]],list_all_banks!$B$1:$C$691,2,FALSE)</f>
        <v>GB03877777</v>
      </c>
      <c r="D3383" s="45" t="s">
        <v>888</v>
      </c>
      <c r="E3383" s="46" t="str">
        <f t="shared" si="54"/>
        <v>31.12.</v>
      </c>
      <c r="O3383" s="45"/>
      <c r="T3383" s="45"/>
      <c r="X3383" s="45"/>
      <c r="AJ3383" s="45"/>
      <c r="AP3383" s="45"/>
      <c r="AY3383" s="45"/>
      <c r="AZ3383" s="46"/>
      <c r="BB3383" s="45"/>
      <c r="BH3383" s="45"/>
      <c r="BI3383" s="9"/>
    </row>
    <row r="3384" spans="1:61" x14ac:dyDescent="0.25">
      <c r="A3384" s="23" t="s">
        <v>820</v>
      </c>
      <c r="B3384" s="5" t="s">
        <v>889</v>
      </c>
      <c r="C3384" s="5" t="str">
        <f>VLOOKUP(Tabelle1[[#This Row],[bank_name]],list_all_banks!$B$1:$C$691,2,FALSE)</f>
        <v>GB03909886</v>
      </c>
      <c r="D3384" s="6" t="s">
        <v>890</v>
      </c>
      <c r="E3384" s="42" t="str">
        <f t="shared" si="54"/>
        <v>31.12.2014</v>
      </c>
      <c r="F3384">
        <v>2014</v>
      </c>
      <c r="G3384">
        <v>1</v>
      </c>
      <c r="H3384">
        <v>2</v>
      </c>
      <c r="I3384" t="s">
        <v>1382</v>
      </c>
      <c r="J3384">
        <v>3</v>
      </c>
      <c r="K3384" t="s">
        <v>1366</v>
      </c>
      <c r="L3384">
        <v>0</v>
      </c>
      <c r="M3384" t="s">
        <v>1787</v>
      </c>
      <c r="N3384" t="s">
        <v>19</v>
      </c>
      <c r="P3384">
        <v>0</v>
      </c>
      <c r="Q3384">
        <v>0</v>
      </c>
      <c r="R3384">
        <v>0</v>
      </c>
      <c r="S3384">
        <v>0</v>
      </c>
      <c r="U3384">
        <v>0</v>
      </c>
      <c r="V3384">
        <v>0</v>
      </c>
      <c r="W3384" t="s">
        <v>20</v>
      </c>
      <c r="Y3384" t="s">
        <v>820</v>
      </c>
      <c r="Z3384">
        <v>612.9</v>
      </c>
      <c r="AA3384" t="s">
        <v>20</v>
      </c>
      <c r="AB3384" t="s">
        <v>20</v>
      </c>
      <c r="AC3384" t="s">
        <v>20</v>
      </c>
      <c r="AD3384" t="s">
        <v>20</v>
      </c>
      <c r="AE3384" t="s">
        <v>20</v>
      </c>
      <c r="AF3384" t="s">
        <v>20</v>
      </c>
      <c r="AG3384" t="s">
        <v>20</v>
      </c>
      <c r="AH3384" t="s">
        <v>20</v>
      </c>
      <c r="AI3384">
        <v>0</v>
      </c>
      <c r="AK3384">
        <v>1</v>
      </c>
      <c r="AL3384">
        <v>1</v>
      </c>
      <c r="AM3384">
        <v>3</v>
      </c>
      <c r="AN3384">
        <v>0</v>
      </c>
      <c r="AO3384">
        <v>0</v>
      </c>
      <c r="AQ3384">
        <v>3</v>
      </c>
      <c r="AR3384" t="s">
        <v>20</v>
      </c>
      <c r="AS3384">
        <v>2</v>
      </c>
      <c r="AT3384">
        <v>1</v>
      </c>
      <c r="AU3384">
        <v>2</v>
      </c>
      <c r="AV3384">
        <v>0</v>
      </c>
      <c r="AW3384" t="s">
        <v>20</v>
      </c>
      <c r="AX3384" t="s">
        <v>1382</v>
      </c>
      <c r="AY3384" s="6" t="s">
        <v>1822</v>
      </c>
      <c r="AZ3384" s="42" t="s">
        <v>1823</v>
      </c>
      <c r="BA3384" s="14" t="s">
        <v>2791</v>
      </c>
      <c r="BB3384" s="6" t="s">
        <v>1531</v>
      </c>
      <c r="BG3384" s="9"/>
      <c r="BI3384" t="s">
        <v>3146</v>
      </c>
    </row>
    <row r="3385" spans="1:61" x14ac:dyDescent="0.25">
      <c r="A3385" s="51" t="s">
        <v>820</v>
      </c>
      <c r="B3385" s="53" t="s">
        <v>889</v>
      </c>
      <c r="C3385" s="53" t="str">
        <f>VLOOKUP(Tabelle1[[#This Row],[bank_name]],list_all_banks!$B$1:$C$691,2,FALSE)</f>
        <v>GB03909886</v>
      </c>
      <c r="D3385" s="6" t="s">
        <v>890</v>
      </c>
      <c r="E3385" s="42" t="str">
        <f t="shared" si="54"/>
        <v>31.12.2014</v>
      </c>
      <c r="F3385" s="9">
        <v>2014</v>
      </c>
      <c r="G3385" s="9">
        <v>1</v>
      </c>
      <c r="H3385" s="9">
        <v>2</v>
      </c>
      <c r="I3385" s="9" t="s">
        <v>1382</v>
      </c>
      <c r="J3385" s="9">
        <v>3</v>
      </c>
      <c r="K3385" s="9" t="s">
        <v>1366</v>
      </c>
      <c r="L3385" s="9">
        <v>0</v>
      </c>
      <c r="M3385" s="9" t="s">
        <v>1787</v>
      </c>
      <c r="N3385" s="9" t="s">
        <v>19</v>
      </c>
      <c r="P3385" s="9">
        <v>0</v>
      </c>
      <c r="Q3385" s="9">
        <v>0</v>
      </c>
      <c r="R3385" s="9">
        <v>0</v>
      </c>
      <c r="S3385" s="9">
        <v>0</v>
      </c>
      <c r="U3385" s="9">
        <v>0</v>
      </c>
      <c r="V3385" s="9">
        <v>0</v>
      </c>
      <c r="W3385" s="9" t="s">
        <v>20</v>
      </c>
      <c r="Y3385" s="115" t="s">
        <v>1725</v>
      </c>
      <c r="Z3385" s="9">
        <v>269.89999999999998</v>
      </c>
      <c r="AA3385" s="9" t="s">
        <v>20</v>
      </c>
      <c r="AB3385" s="9" t="s">
        <v>20</v>
      </c>
      <c r="AC3385" s="9" t="s">
        <v>20</v>
      </c>
      <c r="AD3385" s="9" t="s">
        <v>20</v>
      </c>
      <c r="AE3385" s="9" t="s">
        <v>20</v>
      </c>
      <c r="AF3385" s="9" t="s">
        <v>20</v>
      </c>
      <c r="AG3385" s="9" t="s">
        <v>20</v>
      </c>
      <c r="AH3385" s="9" t="s">
        <v>20</v>
      </c>
      <c r="AI3385" s="9">
        <v>0</v>
      </c>
      <c r="AK3385" s="9">
        <v>1</v>
      </c>
      <c r="AL3385" s="9">
        <v>1</v>
      </c>
      <c r="AM3385" s="9">
        <v>3</v>
      </c>
      <c r="AN3385" s="9">
        <v>0</v>
      </c>
      <c r="AO3385" s="9">
        <v>0</v>
      </c>
      <c r="AQ3385" s="9">
        <v>3</v>
      </c>
      <c r="AR3385" s="9" t="s">
        <v>20</v>
      </c>
      <c r="AS3385" s="9">
        <v>2</v>
      </c>
      <c r="AT3385" s="9">
        <v>1</v>
      </c>
      <c r="AU3385" s="9">
        <v>2</v>
      </c>
      <c r="AV3385" s="9">
        <v>0</v>
      </c>
      <c r="AW3385" s="9" t="s">
        <v>20</v>
      </c>
      <c r="AX3385" s="9" t="s">
        <v>1382</v>
      </c>
      <c r="AY3385" s="6" t="s">
        <v>1822</v>
      </c>
      <c r="AZ3385" s="42" t="s">
        <v>1823</v>
      </c>
      <c r="BA3385" s="63" t="s">
        <v>2791</v>
      </c>
      <c r="BB3385" s="6" t="s">
        <v>1531</v>
      </c>
      <c r="BG3385" s="9"/>
      <c r="BI3385" t="s">
        <v>3146</v>
      </c>
    </row>
    <row r="3386" spans="1:61" s="9" customFormat="1" x14ac:dyDescent="0.25">
      <c r="A3386" s="23" t="s">
        <v>820</v>
      </c>
      <c r="B3386" s="5" t="s">
        <v>889</v>
      </c>
      <c r="C3386" s="5" t="str">
        <f>VLOOKUP(Tabelle1[[#This Row],[bank_name]],list_all_banks!$B$1:$C$691,2,FALSE)</f>
        <v>GB03909886</v>
      </c>
      <c r="D3386" s="6" t="s">
        <v>890</v>
      </c>
      <c r="E3386" s="42" t="str">
        <f t="shared" si="54"/>
        <v>31.12.2014</v>
      </c>
      <c r="F3386">
        <v>2014</v>
      </c>
      <c r="G3386">
        <v>1</v>
      </c>
      <c r="H3386">
        <v>2</v>
      </c>
      <c r="I3386" t="s">
        <v>1382</v>
      </c>
      <c r="J3386">
        <v>3</v>
      </c>
      <c r="K3386" t="s">
        <v>1366</v>
      </c>
      <c r="L3386">
        <v>0</v>
      </c>
      <c r="M3386" t="s">
        <v>1787</v>
      </c>
      <c r="N3386" t="s">
        <v>19</v>
      </c>
      <c r="O3386" s="6"/>
      <c r="P3386">
        <v>0</v>
      </c>
      <c r="Q3386">
        <v>0</v>
      </c>
      <c r="R3386">
        <v>0</v>
      </c>
      <c r="S3386">
        <v>0</v>
      </c>
      <c r="T3386" s="6"/>
      <c r="U3386">
        <v>0</v>
      </c>
      <c r="V3386">
        <v>0</v>
      </c>
      <c r="W3386" t="s">
        <v>20</v>
      </c>
      <c r="X3386" s="6"/>
      <c r="Y3386" t="s">
        <v>1651</v>
      </c>
      <c r="Z3386">
        <v>117</v>
      </c>
      <c r="AA3386" t="s">
        <v>20</v>
      </c>
      <c r="AB3386" t="s">
        <v>20</v>
      </c>
      <c r="AC3386" t="s">
        <v>20</v>
      </c>
      <c r="AD3386" t="s">
        <v>20</v>
      </c>
      <c r="AE3386" t="s">
        <v>20</v>
      </c>
      <c r="AF3386" t="s">
        <v>20</v>
      </c>
      <c r="AG3386" t="s">
        <v>20</v>
      </c>
      <c r="AH3386" t="s">
        <v>20</v>
      </c>
      <c r="AI3386">
        <v>0</v>
      </c>
      <c r="AJ3386" s="6"/>
      <c r="AK3386">
        <v>1</v>
      </c>
      <c r="AL3386">
        <v>1</v>
      </c>
      <c r="AM3386">
        <v>3</v>
      </c>
      <c r="AN3386">
        <v>0</v>
      </c>
      <c r="AO3386">
        <v>0</v>
      </c>
      <c r="AP3386" s="6"/>
      <c r="AQ3386">
        <v>3</v>
      </c>
      <c r="AR3386" t="s">
        <v>20</v>
      </c>
      <c r="AS3386">
        <v>2</v>
      </c>
      <c r="AT3386">
        <v>1</v>
      </c>
      <c r="AU3386">
        <v>2</v>
      </c>
      <c r="AV3386">
        <v>0</v>
      </c>
      <c r="AW3386" t="s">
        <v>20</v>
      </c>
      <c r="AX3386" t="s">
        <v>1382</v>
      </c>
      <c r="AY3386" s="6" t="s">
        <v>1822</v>
      </c>
      <c r="AZ3386" s="42" t="s">
        <v>1823</v>
      </c>
      <c r="BA3386" s="14" t="s">
        <v>2791</v>
      </c>
      <c r="BB3386" s="6" t="s">
        <v>1531</v>
      </c>
      <c r="BH3386" s="6"/>
      <c r="BI3386" t="s">
        <v>3146</v>
      </c>
    </row>
    <row r="3387" spans="1:61" x14ac:dyDescent="0.25">
      <c r="A3387" s="23" t="s">
        <v>820</v>
      </c>
      <c r="B3387" s="5" t="s">
        <v>889</v>
      </c>
      <c r="C3387" s="5" t="str">
        <f>VLOOKUP(Tabelle1[[#This Row],[bank_name]],list_all_banks!$B$1:$C$691,2,FALSE)</f>
        <v>GB03909886</v>
      </c>
      <c r="D3387" s="6" t="s">
        <v>890</v>
      </c>
      <c r="E3387" s="42" t="str">
        <f t="shared" si="54"/>
        <v>31.12.2014</v>
      </c>
      <c r="F3387">
        <v>2014</v>
      </c>
      <c r="G3387">
        <v>1</v>
      </c>
      <c r="H3387">
        <v>2</v>
      </c>
      <c r="I3387" t="s">
        <v>1382</v>
      </c>
      <c r="J3387">
        <v>3</v>
      </c>
      <c r="K3387" t="s">
        <v>1366</v>
      </c>
      <c r="L3387">
        <v>0</v>
      </c>
      <c r="M3387" t="s">
        <v>1787</v>
      </c>
      <c r="N3387" t="s">
        <v>19</v>
      </c>
      <c r="P3387">
        <v>0</v>
      </c>
      <c r="Q3387">
        <v>0</v>
      </c>
      <c r="R3387">
        <v>0</v>
      </c>
      <c r="S3387">
        <v>0</v>
      </c>
      <c r="U3387">
        <v>0</v>
      </c>
      <c r="V3387">
        <v>0</v>
      </c>
      <c r="W3387" t="s">
        <v>20</v>
      </c>
      <c r="Y3387" t="s">
        <v>1633</v>
      </c>
      <c r="Z3387">
        <v>101.5</v>
      </c>
      <c r="AA3387" t="s">
        <v>20</v>
      </c>
      <c r="AB3387" t="s">
        <v>20</v>
      </c>
      <c r="AC3387" t="s">
        <v>20</v>
      </c>
      <c r="AD3387" t="s">
        <v>20</v>
      </c>
      <c r="AE3387" t="s">
        <v>20</v>
      </c>
      <c r="AF3387" t="s">
        <v>20</v>
      </c>
      <c r="AG3387" t="s">
        <v>20</v>
      </c>
      <c r="AH3387" t="s">
        <v>20</v>
      </c>
      <c r="AI3387">
        <v>0</v>
      </c>
      <c r="AK3387">
        <v>1</v>
      </c>
      <c r="AL3387">
        <v>1</v>
      </c>
      <c r="AM3387">
        <v>3</v>
      </c>
      <c r="AN3387">
        <v>0</v>
      </c>
      <c r="AO3387">
        <v>0</v>
      </c>
      <c r="AQ3387">
        <v>3</v>
      </c>
      <c r="AR3387" t="s">
        <v>20</v>
      </c>
      <c r="AS3387">
        <v>2</v>
      </c>
      <c r="AT3387">
        <v>1</v>
      </c>
      <c r="AU3387">
        <v>2</v>
      </c>
      <c r="AV3387">
        <v>0</v>
      </c>
      <c r="AW3387" t="s">
        <v>20</v>
      </c>
      <c r="AX3387" t="s">
        <v>1382</v>
      </c>
      <c r="AY3387" s="6" t="s">
        <v>1822</v>
      </c>
      <c r="AZ3387" s="42" t="s">
        <v>1823</v>
      </c>
      <c r="BA3387" s="14" t="s">
        <v>2791</v>
      </c>
      <c r="BB3387" s="6" t="s">
        <v>1531</v>
      </c>
      <c r="BG3387" s="9"/>
      <c r="BI3387" t="s">
        <v>3146</v>
      </c>
    </row>
    <row r="3388" spans="1:61" x14ac:dyDescent="0.25">
      <c r="A3388" s="23" t="s">
        <v>820</v>
      </c>
      <c r="B3388" s="5" t="s">
        <v>889</v>
      </c>
      <c r="C3388" s="5" t="str">
        <f>VLOOKUP(Tabelle1[[#This Row],[bank_name]],list_all_banks!$B$1:$C$691,2,FALSE)</f>
        <v>GB03909886</v>
      </c>
      <c r="D3388" s="6" t="s">
        <v>890</v>
      </c>
      <c r="E3388" s="42" t="str">
        <f t="shared" si="54"/>
        <v>31.12.2014</v>
      </c>
      <c r="F3388">
        <v>2014</v>
      </c>
      <c r="G3388">
        <v>1</v>
      </c>
      <c r="H3388">
        <v>2</v>
      </c>
      <c r="I3388" t="s">
        <v>1382</v>
      </c>
      <c r="J3388">
        <v>3</v>
      </c>
      <c r="K3388" t="s">
        <v>1366</v>
      </c>
      <c r="L3388">
        <v>0</v>
      </c>
      <c r="M3388" t="s">
        <v>1787</v>
      </c>
      <c r="N3388" t="s">
        <v>19</v>
      </c>
      <c r="P3388">
        <v>0</v>
      </c>
      <c r="Q3388">
        <v>0</v>
      </c>
      <c r="R3388">
        <v>0</v>
      </c>
      <c r="S3388">
        <v>0</v>
      </c>
      <c r="U3388">
        <v>0</v>
      </c>
      <c r="V3388">
        <v>0</v>
      </c>
      <c r="W3388" t="s">
        <v>20</v>
      </c>
      <c r="Y3388" t="s">
        <v>1020</v>
      </c>
      <c r="Z3388">
        <v>94</v>
      </c>
      <c r="AA3388" t="s">
        <v>20</v>
      </c>
      <c r="AB3388" t="s">
        <v>20</v>
      </c>
      <c r="AC3388" t="s">
        <v>20</v>
      </c>
      <c r="AD3388" t="s">
        <v>20</v>
      </c>
      <c r="AE3388" t="s">
        <v>20</v>
      </c>
      <c r="AF3388" t="s">
        <v>20</v>
      </c>
      <c r="AG3388" t="s">
        <v>20</v>
      </c>
      <c r="AH3388" t="s">
        <v>20</v>
      </c>
      <c r="AI3388">
        <v>0</v>
      </c>
      <c r="AK3388">
        <v>1</v>
      </c>
      <c r="AL3388">
        <v>1</v>
      </c>
      <c r="AM3388">
        <v>3</v>
      </c>
      <c r="AN3388">
        <v>0</v>
      </c>
      <c r="AO3388">
        <v>0</v>
      </c>
      <c r="AQ3388">
        <v>3</v>
      </c>
      <c r="AR3388" t="s">
        <v>20</v>
      </c>
      <c r="AS3388">
        <v>2</v>
      </c>
      <c r="AT3388">
        <v>1</v>
      </c>
      <c r="AU3388">
        <v>2</v>
      </c>
      <c r="AV3388">
        <v>0</v>
      </c>
      <c r="AW3388" t="s">
        <v>20</v>
      </c>
      <c r="AX3388" t="s">
        <v>1382</v>
      </c>
      <c r="AY3388" s="6" t="s">
        <v>1822</v>
      </c>
      <c r="AZ3388" s="42" t="s">
        <v>1823</v>
      </c>
      <c r="BA3388" s="14" t="s">
        <v>2791</v>
      </c>
      <c r="BB3388" s="6" t="s">
        <v>1531</v>
      </c>
      <c r="BG3388" s="9"/>
      <c r="BI3388" t="s">
        <v>3146</v>
      </c>
    </row>
    <row r="3389" spans="1:61" x14ac:dyDescent="0.25">
      <c r="A3389" s="23" t="s">
        <v>820</v>
      </c>
      <c r="B3389" s="5" t="s">
        <v>889</v>
      </c>
      <c r="C3389" s="5" t="str">
        <f>VLOOKUP(Tabelle1[[#This Row],[bank_name]],list_all_banks!$B$1:$C$691,2,FALSE)</f>
        <v>GB03909886</v>
      </c>
      <c r="D3389" s="6" t="s">
        <v>890</v>
      </c>
      <c r="E3389" s="42" t="str">
        <f t="shared" si="54"/>
        <v>31.12.2014</v>
      </c>
      <c r="F3389">
        <v>2014</v>
      </c>
      <c r="G3389">
        <v>1</v>
      </c>
      <c r="H3389">
        <v>2</v>
      </c>
      <c r="I3389" t="s">
        <v>1382</v>
      </c>
      <c r="J3389">
        <v>3</v>
      </c>
      <c r="K3389" t="s">
        <v>1366</v>
      </c>
      <c r="L3389">
        <v>0</v>
      </c>
      <c r="M3389" t="s">
        <v>1787</v>
      </c>
      <c r="N3389" t="s">
        <v>19</v>
      </c>
      <c r="P3389">
        <v>0</v>
      </c>
      <c r="Q3389">
        <v>0</v>
      </c>
      <c r="R3389">
        <v>0</v>
      </c>
      <c r="S3389">
        <v>0</v>
      </c>
      <c r="U3389">
        <v>0</v>
      </c>
      <c r="V3389">
        <v>0</v>
      </c>
      <c r="W3389" t="s">
        <v>20</v>
      </c>
      <c r="Y3389" t="s">
        <v>1657</v>
      </c>
      <c r="Z3389">
        <v>80.2</v>
      </c>
      <c r="AA3389" t="s">
        <v>20</v>
      </c>
      <c r="AB3389" t="s">
        <v>20</v>
      </c>
      <c r="AC3389" t="s">
        <v>20</v>
      </c>
      <c r="AD3389" t="s">
        <v>20</v>
      </c>
      <c r="AE3389" t="s">
        <v>20</v>
      </c>
      <c r="AF3389" t="s">
        <v>20</v>
      </c>
      <c r="AG3389" t="s">
        <v>20</v>
      </c>
      <c r="AH3389" t="s">
        <v>20</v>
      </c>
      <c r="AI3389">
        <v>0</v>
      </c>
      <c r="AK3389">
        <v>1</v>
      </c>
      <c r="AL3389">
        <v>1</v>
      </c>
      <c r="AM3389">
        <v>3</v>
      </c>
      <c r="AN3389">
        <v>0</v>
      </c>
      <c r="AO3389">
        <v>0</v>
      </c>
      <c r="AQ3389">
        <v>3</v>
      </c>
      <c r="AR3389" t="s">
        <v>20</v>
      </c>
      <c r="AS3389">
        <v>2</v>
      </c>
      <c r="AT3389">
        <v>1</v>
      </c>
      <c r="AU3389">
        <v>2</v>
      </c>
      <c r="AV3389">
        <v>0</v>
      </c>
      <c r="AW3389" t="s">
        <v>20</v>
      </c>
      <c r="AX3389" t="s">
        <v>1382</v>
      </c>
      <c r="AY3389" s="6" t="s">
        <v>1822</v>
      </c>
      <c r="AZ3389" s="42" t="s">
        <v>1823</v>
      </c>
      <c r="BA3389" s="14" t="s">
        <v>2791</v>
      </c>
      <c r="BB3389" s="6" t="s">
        <v>1531</v>
      </c>
      <c r="BG3389" s="9"/>
      <c r="BI3389" t="s">
        <v>3146</v>
      </c>
    </row>
    <row r="3390" spans="1:61" x14ac:dyDescent="0.25">
      <c r="A3390" s="23" t="s">
        <v>820</v>
      </c>
      <c r="B3390" s="5" t="s">
        <v>889</v>
      </c>
      <c r="C3390" s="5" t="str">
        <f>VLOOKUP(Tabelle1[[#This Row],[bank_name]],list_all_banks!$B$1:$C$691,2,FALSE)</f>
        <v>GB03909886</v>
      </c>
      <c r="D3390" s="6" t="s">
        <v>890</v>
      </c>
      <c r="E3390" s="42" t="str">
        <f t="shared" si="54"/>
        <v>31.12.2014</v>
      </c>
      <c r="F3390">
        <v>2014</v>
      </c>
      <c r="G3390">
        <v>1</v>
      </c>
      <c r="H3390">
        <v>2</v>
      </c>
      <c r="I3390" t="s">
        <v>1382</v>
      </c>
      <c r="J3390">
        <v>3</v>
      </c>
      <c r="K3390" t="s">
        <v>1366</v>
      </c>
      <c r="L3390">
        <v>0</v>
      </c>
      <c r="M3390" t="s">
        <v>1787</v>
      </c>
      <c r="N3390" t="s">
        <v>19</v>
      </c>
      <c r="P3390">
        <v>0</v>
      </c>
      <c r="Q3390">
        <v>0</v>
      </c>
      <c r="R3390">
        <v>0</v>
      </c>
      <c r="S3390">
        <v>0</v>
      </c>
      <c r="U3390">
        <v>0</v>
      </c>
      <c r="V3390">
        <v>0</v>
      </c>
      <c r="W3390" t="s">
        <v>20</v>
      </c>
      <c r="Y3390" t="s">
        <v>1659</v>
      </c>
      <c r="Z3390">
        <v>46.1</v>
      </c>
      <c r="AA3390" t="s">
        <v>20</v>
      </c>
      <c r="AB3390" t="s">
        <v>20</v>
      </c>
      <c r="AC3390" t="s">
        <v>20</v>
      </c>
      <c r="AD3390" t="s">
        <v>20</v>
      </c>
      <c r="AE3390" t="s">
        <v>20</v>
      </c>
      <c r="AF3390" t="s">
        <v>20</v>
      </c>
      <c r="AG3390" t="s">
        <v>20</v>
      </c>
      <c r="AH3390" t="s">
        <v>20</v>
      </c>
      <c r="AI3390">
        <v>0</v>
      </c>
      <c r="AK3390">
        <v>1</v>
      </c>
      <c r="AL3390">
        <v>1</v>
      </c>
      <c r="AM3390">
        <v>3</v>
      </c>
      <c r="AN3390">
        <v>0</v>
      </c>
      <c r="AO3390">
        <v>0</v>
      </c>
      <c r="AQ3390">
        <v>3</v>
      </c>
      <c r="AR3390" t="s">
        <v>20</v>
      </c>
      <c r="AS3390">
        <v>2</v>
      </c>
      <c r="AT3390">
        <v>1</v>
      </c>
      <c r="AU3390">
        <v>2</v>
      </c>
      <c r="AV3390">
        <v>0</v>
      </c>
      <c r="AW3390" t="s">
        <v>20</v>
      </c>
      <c r="AX3390" t="s">
        <v>1382</v>
      </c>
      <c r="AY3390" s="6" t="s">
        <v>1822</v>
      </c>
      <c r="AZ3390" s="42" t="s">
        <v>1823</v>
      </c>
      <c r="BA3390" s="14" t="s">
        <v>2791</v>
      </c>
      <c r="BB3390" s="6" t="s">
        <v>1531</v>
      </c>
      <c r="BG3390" s="9"/>
      <c r="BI3390" t="s">
        <v>3146</v>
      </c>
    </row>
    <row r="3391" spans="1:61" x14ac:dyDescent="0.25">
      <c r="A3391" s="23" t="s">
        <v>820</v>
      </c>
      <c r="B3391" s="5" t="s">
        <v>889</v>
      </c>
      <c r="C3391" s="5" t="str">
        <f>VLOOKUP(Tabelle1[[#This Row],[bank_name]],list_all_banks!$B$1:$C$691,2,FALSE)</f>
        <v>GB03909886</v>
      </c>
      <c r="D3391" s="6" t="s">
        <v>890</v>
      </c>
      <c r="E3391" s="42" t="str">
        <f t="shared" si="54"/>
        <v>31.12.2014</v>
      </c>
      <c r="F3391">
        <v>2014</v>
      </c>
      <c r="G3391">
        <v>1</v>
      </c>
      <c r="H3391">
        <v>2</v>
      </c>
      <c r="I3391" t="s">
        <v>1382</v>
      </c>
      <c r="J3391">
        <v>3</v>
      </c>
      <c r="K3391" t="s">
        <v>1366</v>
      </c>
      <c r="L3391">
        <v>0</v>
      </c>
      <c r="M3391" t="s">
        <v>1787</v>
      </c>
      <c r="N3391" t="s">
        <v>19</v>
      </c>
      <c r="P3391">
        <v>0</v>
      </c>
      <c r="Q3391">
        <v>0</v>
      </c>
      <c r="R3391">
        <v>0</v>
      </c>
      <c r="S3391">
        <v>0</v>
      </c>
      <c r="U3391">
        <v>0</v>
      </c>
      <c r="V3391">
        <v>0</v>
      </c>
      <c r="W3391" t="s">
        <v>20</v>
      </c>
      <c r="Y3391" t="s">
        <v>1</v>
      </c>
      <c r="Z3391">
        <v>41.4</v>
      </c>
      <c r="AA3391" t="s">
        <v>20</v>
      </c>
      <c r="AB3391" t="s">
        <v>20</v>
      </c>
      <c r="AC3391" t="s">
        <v>20</v>
      </c>
      <c r="AD3391" t="s">
        <v>20</v>
      </c>
      <c r="AE3391" t="s">
        <v>20</v>
      </c>
      <c r="AF3391" t="s">
        <v>20</v>
      </c>
      <c r="AG3391" t="s">
        <v>20</v>
      </c>
      <c r="AH3391" t="s">
        <v>20</v>
      </c>
      <c r="AI3391">
        <v>0</v>
      </c>
      <c r="AK3391">
        <v>1</v>
      </c>
      <c r="AL3391">
        <v>1</v>
      </c>
      <c r="AM3391">
        <v>3</v>
      </c>
      <c r="AN3391">
        <v>0</v>
      </c>
      <c r="AO3391">
        <v>0</v>
      </c>
      <c r="AQ3391">
        <v>3</v>
      </c>
      <c r="AR3391" t="s">
        <v>20</v>
      </c>
      <c r="AS3391">
        <v>2</v>
      </c>
      <c r="AT3391">
        <v>1</v>
      </c>
      <c r="AU3391">
        <v>2</v>
      </c>
      <c r="AV3391">
        <v>0</v>
      </c>
      <c r="AW3391" t="s">
        <v>20</v>
      </c>
      <c r="AX3391" t="s">
        <v>1382</v>
      </c>
      <c r="AY3391" s="6" t="s">
        <v>1822</v>
      </c>
      <c r="AZ3391" s="42" t="s">
        <v>1823</v>
      </c>
      <c r="BA3391" s="14" t="s">
        <v>2791</v>
      </c>
      <c r="BB3391" s="6" t="s">
        <v>1531</v>
      </c>
      <c r="BG3391" s="9"/>
      <c r="BI3391" t="s">
        <v>3146</v>
      </c>
    </row>
    <row r="3392" spans="1:61" x14ac:dyDescent="0.25">
      <c r="A3392" s="23" t="s">
        <v>820</v>
      </c>
      <c r="B3392" s="5" t="s">
        <v>889</v>
      </c>
      <c r="C3392" s="5" t="str">
        <f>VLOOKUP(Tabelle1[[#This Row],[bank_name]],list_all_banks!$B$1:$C$691,2,FALSE)</f>
        <v>GB03909886</v>
      </c>
      <c r="D3392" s="6" t="s">
        <v>890</v>
      </c>
      <c r="E3392" s="42" t="str">
        <f t="shared" si="54"/>
        <v>31.12.2014</v>
      </c>
      <c r="F3392">
        <v>2014</v>
      </c>
      <c r="G3392">
        <v>1</v>
      </c>
      <c r="H3392">
        <v>2</v>
      </c>
      <c r="I3392" t="s">
        <v>1382</v>
      </c>
      <c r="J3392">
        <v>3</v>
      </c>
      <c r="K3392" t="s">
        <v>1366</v>
      </c>
      <c r="L3392">
        <v>0</v>
      </c>
      <c r="M3392" t="s">
        <v>1787</v>
      </c>
      <c r="N3392" t="s">
        <v>19</v>
      </c>
      <c r="P3392">
        <v>0</v>
      </c>
      <c r="Q3392">
        <v>0</v>
      </c>
      <c r="R3392">
        <v>0</v>
      </c>
      <c r="S3392">
        <v>0</v>
      </c>
      <c r="U3392">
        <v>0</v>
      </c>
      <c r="V3392">
        <v>0</v>
      </c>
      <c r="W3392" t="s">
        <v>20</v>
      </c>
      <c r="Y3392" t="s">
        <v>1696</v>
      </c>
      <c r="Z3392">
        <v>39</v>
      </c>
      <c r="AA3392" t="s">
        <v>20</v>
      </c>
      <c r="AB3392" t="s">
        <v>20</v>
      </c>
      <c r="AC3392" t="s">
        <v>20</v>
      </c>
      <c r="AD3392" t="s">
        <v>20</v>
      </c>
      <c r="AE3392" t="s">
        <v>20</v>
      </c>
      <c r="AF3392" t="s">
        <v>20</v>
      </c>
      <c r="AG3392" t="s">
        <v>20</v>
      </c>
      <c r="AH3392" t="s">
        <v>20</v>
      </c>
      <c r="AI3392">
        <v>0</v>
      </c>
      <c r="AK3392">
        <v>1</v>
      </c>
      <c r="AL3392">
        <v>1</v>
      </c>
      <c r="AM3392">
        <v>3</v>
      </c>
      <c r="AN3392">
        <v>0</v>
      </c>
      <c r="AO3392">
        <v>0</v>
      </c>
      <c r="AQ3392">
        <v>3</v>
      </c>
      <c r="AR3392" t="s">
        <v>20</v>
      </c>
      <c r="AS3392">
        <v>2</v>
      </c>
      <c r="AT3392">
        <v>1</v>
      </c>
      <c r="AU3392">
        <v>2</v>
      </c>
      <c r="AV3392">
        <v>0</v>
      </c>
      <c r="AW3392" t="s">
        <v>20</v>
      </c>
      <c r="AX3392" t="s">
        <v>1382</v>
      </c>
      <c r="AY3392" s="6" t="s">
        <v>1822</v>
      </c>
      <c r="AZ3392" s="42" t="s">
        <v>1823</v>
      </c>
      <c r="BA3392" s="14" t="s">
        <v>2791</v>
      </c>
      <c r="BB3392" s="6" t="s">
        <v>1531</v>
      </c>
      <c r="BG3392" s="9"/>
      <c r="BI3392" t="s">
        <v>3146</v>
      </c>
    </row>
    <row r="3393" spans="1:61" s="44" customFormat="1" ht="15.75" thickBot="1" x14ac:dyDescent="0.3">
      <c r="A3393" s="43" t="s">
        <v>820</v>
      </c>
      <c r="B3393" s="57" t="s">
        <v>889</v>
      </c>
      <c r="C3393" s="57" t="str">
        <f>VLOOKUP(Tabelle1[[#This Row],[bank_name]],list_all_banks!$B$1:$C$691,2,FALSE)</f>
        <v>GB03909886</v>
      </c>
      <c r="D3393" s="45" t="s">
        <v>890</v>
      </c>
      <c r="E3393" s="46" t="str">
        <f t="shared" si="54"/>
        <v>31.12.2014</v>
      </c>
      <c r="F3393" s="44">
        <v>2014</v>
      </c>
      <c r="G3393" s="44">
        <v>1</v>
      </c>
      <c r="H3393" s="44">
        <v>2</v>
      </c>
      <c r="I3393" s="44" t="s">
        <v>1382</v>
      </c>
      <c r="J3393" s="44">
        <v>3</v>
      </c>
      <c r="K3393" s="44" t="s">
        <v>1366</v>
      </c>
      <c r="L3393" s="44">
        <v>0</v>
      </c>
      <c r="M3393" s="44" t="s">
        <v>1787</v>
      </c>
      <c r="N3393" s="44" t="s">
        <v>19</v>
      </c>
      <c r="O3393" s="45"/>
      <c r="P3393" s="44">
        <v>0</v>
      </c>
      <c r="Q3393" s="44">
        <v>0</v>
      </c>
      <c r="R3393" s="44">
        <v>0</v>
      </c>
      <c r="S3393" s="44">
        <v>0</v>
      </c>
      <c r="T3393" s="45"/>
      <c r="U3393" s="44">
        <v>0</v>
      </c>
      <c r="V3393" s="44">
        <v>0</v>
      </c>
      <c r="W3393" s="44" t="s">
        <v>20</v>
      </c>
      <c r="X3393" s="45"/>
      <c r="Y3393" s="44" t="s">
        <v>1650</v>
      </c>
      <c r="Z3393" s="44">
        <v>126.4</v>
      </c>
      <c r="AA3393" s="44" t="s">
        <v>20</v>
      </c>
      <c r="AB3393" s="44" t="s">
        <v>20</v>
      </c>
      <c r="AC3393" s="44" t="s">
        <v>20</v>
      </c>
      <c r="AD3393" s="44" t="s">
        <v>20</v>
      </c>
      <c r="AE3393" s="44" t="s">
        <v>20</v>
      </c>
      <c r="AF3393" s="44" t="s">
        <v>20</v>
      </c>
      <c r="AG3393" s="44" t="s">
        <v>20</v>
      </c>
      <c r="AH3393" s="44" t="s">
        <v>20</v>
      </c>
      <c r="AI3393" s="44">
        <v>0</v>
      </c>
      <c r="AJ3393" s="45"/>
      <c r="AK3393" s="44">
        <v>1</v>
      </c>
      <c r="AL3393" s="44">
        <v>1</v>
      </c>
      <c r="AM3393" s="44">
        <v>3</v>
      </c>
      <c r="AN3393" s="44">
        <v>0</v>
      </c>
      <c r="AO3393" s="44">
        <v>0</v>
      </c>
      <c r="AP3393" s="45"/>
      <c r="AQ3393" s="44">
        <v>3</v>
      </c>
      <c r="AR3393" s="44" t="s">
        <v>20</v>
      </c>
      <c r="AS3393" s="44">
        <v>2</v>
      </c>
      <c r="AT3393" s="44">
        <v>1</v>
      </c>
      <c r="AU3393" s="44">
        <v>2</v>
      </c>
      <c r="AV3393" s="44">
        <v>0</v>
      </c>
      <c r="AW3393" s="44" t="s">
        <v>20</v>
      </c>
      <c r="AX3393" s="44" t="s">
        <v>1382</v>
      </c>
      <c r="AY3393" s="45" t="s">
        <v>1822</v>
      </c>
      <c r="AZ3393" s="46" t="s">
        <v>1823</v>
      </c>
      <c r="BA3393" s="47" t="s">
        <v>2791</v>
      </c>
      <c r="BB3393" s="45" t="s">
        <v>1531</v>
      </c>
      <c r="BH3393" s="45"/>
      <c r="BI3393" t="s">
        <v>3146</v>
      </c>
    </row>
    <row r="3394" spans="1:61" x14ac:dyDescent="0.25">
      <c r="A3394" s="23" t="s">
        <v>820</v>
      </c>
      <c r="B3394" t="s">
        <v>889</v>
      </c>
      <c r="C3394" t="str">
        <f>VLOOKUP(Tabelle1[[#This Row],[bank_name]],list_all_banks!$B$1:$C$691,2,FALSE)</f>
        <v>GB03909886</v>
      </c>
      <c r="D3394" s="6" t="s">
        <v>890</v>
      </c>
      <c r="E3394" s="42" t="str">
        <f t="shared" si="54"/>
        <v>31.12.2015</v>
      </c>
      <c r="F3394">
        <v>2015</v>
      </c>
      <c r="G3394">
        <v>0</v>
      </c>
      <c r="H3394" t="s">
        <v>20</v>
      </c>
      <c r="I3394">
        <v>1</v>
      </c>
      <c r="J3394">
        <v>3</v>
      </c>
      <c r="K3394" t="s">
        <v>1366</v>
      </c>
      <c r="L3394">
        <v>0</v>
      </c>
      <c r="M3394" t="s">
        <v>1787</v>
      </c>
      <c r="N3394" t="s">
        <v>19</v>
      </c>
      <c r="P3394">
        <v>0</v>
      </c>
      <c r="Q3394">
        <v>0</v>
      </c>
      <c r="R3394">
        <v>0</v>
      </c>
      <c r="S3394">
        <v>0</v>
      </c>
      <c r="U3394">
        <v>0</v>
      </c>
      <c r="V3394">
        <v>0</v>
      </c>
      <c r="W3394" t="s">
        <v>20</v>
      </c>
      <c r="Y3394" t="s">
        <v>820</v>
      </c>
      <c r="Z3394">
        <f>588.1+134.2</f>
        <v>722.3</v>
      </c>
      <c r="AA3394">
        <f>1524+277</f>
        <v>1801</v>
      </c>
      <c r="AB3394">
        <f>137+36</f>
        <v>173</v>
      </c>
      <c r="AC3394">
        <v>29.2</v>
      </c>
      <c r="AD3394" t="s">
        <v>20</v>
      </c>
      <c r="AE3394" t="s">
        <v>20</v>
      </c>
      <c r="AF3394" t="s">
        <v>20</v>
      </c>
      <c r="AG3394" t="s">
        <v>20</v>
      </c>
      <c r="AH3394">
        <v>0</v>
      </c>
      <c r="AI3394">
        <v>1</v>
      </c>
      <c r="AJ3394" s="6" t="s">
        <v>2949</v>
      </c>
      <c r="AK3394">
        <v>0</v>
      </c>
      <c r="AL3394">
        <v>0</v>
      </c>
      <c r="AM3394">
        <v>0</v>
      </c>
      <c r="AN3394">
        <v>0</v>
      </c>
      <c r="AO3394">
        <v>0</v>
      </c>
      <c r="AQ3394">
        <v>3</v>
      </c>
      <c r="AR3394" t="s">
        <v>20</v>
      </c>
      <c r="AS3394">
        <v>2</v>
      </c>
      <c r="AT3394">
        <v>5</v>
      </c>
      <c r="AU3394">
        <v>1</v>
      </c>
      <c r="AV3394">
        <v>2</v>
      </c>
      <c r="AW3394" t="s">
        <v>20</v>
      </c>
      <c r="AX3394" t="s">
        <v>1382</v>
      </c>
      <c r="AY3394" s="6" t="s">
        <v>1824</v>
      </c>
      <c r="AZ3394" s="42" t="s">
        <v>1825</v>
      </c>
      <c r="BA3394" s="14" t="s">
        <v>2792</v>
      </c>
      <c r="BB3394" s="6" t="s">
        <v>1532</v>
      </c>
      <c r="BG3394" s="9"/>
      <c r="BI3394" t="s">
        <v>3146</v>
      </c>
    </row>
    <row r="3395" spans="1:61" x14ac:dyDescent="0.25">
      <c r="A3395" s="23" t="s">
        <v>820</v>
      </c>
      <c r="B3395" t="s">
        <v>889</v>
      </c>
      <c r="C3395" t="str">
        <f>VLOOKUP(Tabelle1[[#This Row],[bank_name]],list_all_banks!$B$1:$C$691,2,FALSE)</f>
        <v>GB03909886</v>
      </c>
      <c r="D3395" s="6" t="s">
        <v>890</v>
      </c>
      <c r="E3395" s="42" t="str">
        <f t="shared" si="54"/>
        <v>31.12.2015</v>
      </c>
      <c r="F3395">
        <v>2015</v>
      </c>
      <c r="G3395">
        <v>0</v>
      </c>
      <c r="H3395" t="s">
        <v>20</v>
      </c>
      <c r="I3395">
        <v>1</v>
      </c>
      <c r="J3395">
        <v>3</v>
      </c>
      <c r="K3395" t="s">
        <v>1366</v>
      </c>
      <c r="L3395">
        <v>0</v>
      </c>
      <c r="M3395" t="s">
        <v>1787</v>
      </c>
      <c r="N3395" t="s">
        <v>19</v>
      </c>
      <c r="P3395">
        <v>0</v>
      </c>
      <c r="Q3395">
        <v>0</v>
      </c>
      <c r="R3395">
        <v>0</v>
      </c>
      <c r="S3395">
        <v>0</v>
      </c>
      <c r="U3395">
        <v>0</v>
      </c>
      <c r="V3395">
        <v>0</v>
      </c>
      <c r="W3395" t="s">
        <v>20</v>
      </c>
      <c r="Y3395" t="s">
        <v>1628</v>
      </c>
      <c r="Z3395">
        <v>5.6</v>
      </c>
      <c r="AA3395">
        <v>6</v>
      </c>
      <c r="AB3395">
        <v>2.5</v>
      </c>
      <c r="AC3395">
        <v>0</v>
      </c>
      <c r="AD3395" t="s">
        <v>20</v>
      </c>
      <c r="AE3395" t="s">
        <v>20</v>
      </c>
      <c r="AF3395" t="s">
        <v>20</v>
      </c>
      <c r="AG3395" t="s">
        <v>20</v>
      </c>
      <c r="AH3395">
        <v>0</v>
      </c>
      <c r="AI3395">
        <v>1</v>
      </c>
      <c r="AJ3395" s="6" t="s">
        <v>2949</v>
      </c>
      <c r="AK3395">
        <v>0</v>
      </c>
      <c r="AL3395">
        <v>0</v>
      </c>
      <c r="AM3395">
        <v>0</v>
      </c>
      <c r="AN3395">
        <v>0</v>
      </c>
      <c r="AO3395">
        <v>0</v>
      </c>
      <c r="AQ3395">
        <v>3</v>
      </c>
      <c r="AR3395" t="s">
        <v>20</v>
      </c>
      <c r="AS3395">
        <v>2</v>
      </c>
      <c r="AT3395">
        <v>5</v>
      </c>
      <c r="AU3395">
        <v>1</v>
      </c>
      <c r="AV3395">
        <v>2</v>
      </c>
      <c r="AW3395" t="s">
        <v>20</v>
      </c>
      <c r="AX3395" t="s">
        <v>1382</v>
      </c>
      <c r="AY3395" s="6" t="s">
        <v>1824</v>
      </c>
      <c r="AZ3395" s="42" t="s">
        <v>1825</v>
      </c>
      <c r="BA3395" s="14" t="s">
        <v>2792</v>
      </c>
      <c r="BB3395" s="6" t="s">
        <v>1532</v>
      </c>
      <c r="BG3395" s="9"/>
      <c r="BI3395" t="s">
        <v>3146</v>
      </c>
    </row>
    <row r="3396" spans="1:61" x14ac:dyDescent="0.25">
      <c r="A3396" s="23" t="s">
        <v>820</v>
      </c>
      <c r="B3396" t="s">
        <v>889</v>
      </c>
      <c r="C3396" t="str">
        <f>VLOOKUP(Tabelle1[[#This Row],[bank_name]],list_all_banks!$B$1:$C$691,2,FALSE)</f>
        <v>GB03909886</v>
      </c>
      <c r="D3396" s="6" t="s">
        <v>890</v>
      </c>
      <c r="E3396" s="42" t="str">
        <f t="shared" si="54"/>
        <v>31.12.2015</v>
      </c>
      <c r="F3396">
        <v>2015</v>
      </c>
      <c r="G3396">
        <v>0</v>
      </c>
      <c r="H3396" t="s">
        <v>20</v>
      </c>
      <c r="I3396">
        <v>1</v>
      </c>
      <c r="J3396">
        <v>3</v>
      </c>
      <c r="K3396" t="s">
        <v>1366</v>
      </c>
      <c r="L3396">
        <v>0</v>
      </c>
      <c r="M3396" t="s">
        <v>1787</v>
      </c>
      <c r="N3396" t="s">
        <v>19</v>
      </c>
      <c r="P3396">
        <v>0</v>
      </c>
      <c r="Q3396">
        <v>0</v>
      </c>
      <c r="R3396">
        <v>0</v>
      </c>
      <c r="S3396">
        <v>0</v>
      </c>
      <c r="U3396">
        <v>0</v>
      </c>
      <c r="V3396">
        <v>0</v>
      </c>
      <c r="W3396" t="s">
        <v>20</v>
      </c>
      <c r="Y3396" t="s">
        <v>658</v>
      </c>
      <c r="Z3396">
        <v>7.9</v>
      </c>
      <c r="AA3396">
        <v>13</v>
      </c>
      <c r="AB3396">
        <v>1.9</v>
      </c>
      <c r="AC3396">
        <v>0</v>
      </c>
      <c r="AD3396" t="s">
        <v>20</v>
      </c>
      <c r="AE3396" t="s">
        <v>20</v>
      </c>
      <c r="AF3396" t="s">
        <v>20</v>
      </c>
      <c r="AG3396" t="s">
        <v>20</v>
      </c>
      <c r="AH3396">
        <v>0</v>
      </c>
      <c r="AI3396">
        <v>1</v>
      </c>
      <c r="AJ3396" s="6" t="s">
        <v>2949</v>
      </c>
      <c r="AK3396">
        <v>0</v>
      </c>
      <c r="AL3396">
        <v>0</v>
      </c>
      <c r="AM3396">
        <v>0</v>
      </c>
      <c r="AN3396">
        <v>0</v>
      </c>
      <c r="AO3396">
        <v>0</v>
      </c>
      <c r="AQ3396">
        <v>3</v>
      </c>
      <c r="AR3396" t="s">
        <v>20</v>
      </c>
      <c r="AS3396">
        <v>2</v>
      </c>
      <c r="AT3396">
        <v>5</v>
      </c>
      <c r="AU3396">
        <v>1</v>
      </c>
      <c r="AV3396">
        <v>2</v>
      </c>
      <c r="AW3396" t="s">
        <v>20</v>
      </c>
      <c r="AX3396" t="s">
        <v>1382</v>
      </c>
      <c r="AY3396" s="6" t="s">
        <v>1824</v>
      </c>
      <c r="AZ3396" s="42" t="s">
        <v>1825</v>
      </c>
      <c r="BA3396" s="14" t="s">
        <v>2792</v>
      </c>
      <c r="BB3396" s="6" t="s">
        <v>1532</v>
      </c>
      <c r="BG3396" s="9"/>
      <c r="BI3396" t="s">
        <v>3146</v>
      </c>
    </row>
    <row r="3397" spans="1:61" x14ac:dyDescent="0.25">
      <c r="A3397" s="23" t="s">
        <v>820</v>
      </c>
      <c r="B3397" t="s">
        <v>889</v>
      </c>
      <c r="C3397" t="str">
        <f>VLOOKUP(Tabelle1[[#This Row],[bank_name]],list_all_banks!$B$1:$C$691,2,FALSE)</f>
        <v>GB03909886</v>
      </c>
      <c r="D3397" s="6" t="s">
        <v>890</v>
      </c>
      <c r="E3397" s="42" t="str">
        <f t="shared" si="54"/>
        <v>31.12.2015</v>
      </c>
      <c r="F3397">
        <v>2015</v>
      </c>
      <c r="G3397">
        <v>0</v>
      </c>
      <c r="H3397" t="s">
        <v>20</v>
      </c>
      <c r="I3397">
        <v>1</v>
      </c>
      <c r="J3397">
        <v>3</v>
      </c>
      <c r="K3397" t="s">
        <v>1366</v>
      </c>
      <c r="L3397">
        <v>0</v>
      </c>
      <c r="M3397" t="s">
        <v>1787</v>
      </c>
      <c r="N3397" t="s">
        <v>19</v>
      </c>
      <c r="P3397">
        <v>0</v>
      </c>
      <c r="Q3397">
        <v>0</v>
      </c>
      <c r="R3397">
        <v>0</v>
      </c>
      <c r="S3397">
        <v>0</v>
      </c>
      <c r="U3397">
        <v>0</v>
      </c>
      <c r="V3397">
        <v>0</v>
      </c>
      <c r="W3397" t="s">
        <v>20</v>
      </c>
      <c r="Y3397" t="s">
        <v>493</v>
      </c>
      <c r="Z3397">
        <v>8.1</v>
      </c>
      <c r="AA3397">
        <v>10</v>
      </c>
      <c r="AB3397">
        <v>5</v>
      </c>
      <c r="AC3397">
        <v>0</v>
      </c>
      <c r="AD3397" t="s">
        <v>20</v>
      </c>
      <c r="AE3397" t="s">
        <v>20</v>
      </c>
      <c r="AF3397" t="s">
        <v>20</v>
      </c>
      <c r="AG3397" t="s">
        <v>20</v>
      </c>
      <c r="AH3397">
        <v>0</v>
      </c>
      <c r="AI3397">
        <v>1</v>
      </c>
      <c r="AJ3397" s="6" t="s">
        <v>2949</v>
      </c>
      <c r="AK3397">
        <v>0</v>
      </c>
      <c r="AL3397">
        <v>0</v>
      </c>
      <c r="AM3397">
        <v>0</v>
      </c>
      <c r="AN3397">
        <v>0</v>
      </c>
      <c r="AO3397">
        <v>0</v>
      </c>
      <c r="AQ3397">
        <v>3</v>
      </c>
      <c r="AR3397" t="s">
        <v>20</v>
      </c>
      <c r="AS3397">
        <v>2</v>
      </c>
      <c r="AT3397">
        <v>5</v>
      </c>
      <c r="AU3397">
        <v>1</v>
      </c>
      <c r="AV3397">
        <v>2</v>
      </c>
      <c r="AW3397" t="s">
        <v>20</v>
      </c>
      <c r="AX3397" t="s">
        <v>1382</v>
      </c>
      <c r="AY3397" s="6" t="s">
        <v>1824</v>
      </c>
      <c r="AZ3397" s="42" t="s">
        <v>1825</v>
      </c>
      <c r="BA3397" s="63" t="s">
        <v>2792</v>
      </c>
      <c r="BB3397" s="6" t="s">
        <v>1532</v>
      </c>
      <c r="BG3397" s="9"/>
      <c r="BI3397" t="s">
        <v>3146</v>
      </c>
    </row>
    <row r="3398" spans="1:61" x14ac:dyDescent="0.25">
      <c r="A3398" s="23" t="s">
        <v>820</v>
      </c>
      <c r="B3398" t="s">
        <v>889</v>
      </c>
      <c r="C3398" t="str">
        <f>VLOOKUP(Tabelle1[[#This Row],[bank_name]],list_all_banks!$B$1:$C$691,2,FALSE)</f>
        <v>GB03909886</v>
      </c>
      <c r="D3398" s="6" t="s">
        <v>890</v>
      </c>
      <c r="E3398" s="42" t="str">
        <f t="shared" si="54"/>
        <v>31.12.2015</v>
      </c>
      <c r="F3398">
        <v>2015</v>
      </c>
      <c r="G3398">
        <v>0</v>
      </c>
      <c r="H3398" t="s">
        <v>20</v>
      </c>
      <c r="I3398">
        <v>1</v>
      </c>
      <c r="J3398">
        <v>3</v>
      </c>
      <c r="K3398" t="s">
        <v>1366</v>
      </c>
      <c r="L3398">
        <v>0</v>
      </c>
      <c r="M3398" t="s">
        <v>1787</v>
      </c>
      <c r="N3398" t="s">
        <v>19</v>
      </c>
      <c r="P3398">
        <v>0</v>
      </c>
      <c r="Q3398">
        <v>0</v>
      </c>
      <c r="R3398">
        <v>0</v>
      </c>
      <c r="S3398">
        <v>0</v>
      </c>
      <c r="U3398">
        <v>0</v>
      </c>
      <c r="V3398">
        <v>0</v>
      </c>
      <c r="W3398" t="s">
        <v>20</v>
      </c>
      <c r="Y3398" t="s">
        <v>1697</v>
      </c>
      <c r="Z3398">
        <v>15.3</v>
      </c>
      <c r="AA3398">
        <v>40</v>
      </c>
      <c r="AB3398">
        <v>2.1</v>
      </c>
      <c r="AC3398">
        <v>0.1</v>
      </c>
      <c r="AD3398" t="s">
        <v>20</v>
      </c>
      <c r="AE3398" t="s">
        <v>20</v>
      </c>
      <c r="AF3398" t="s">
        <v>20</v>
      </c>
      <c r="AG3398" t="s">
        <v>20</v>
      </c>
      <c r="AH3398">
        <v>0</v>
      </c>
      <c r="AI3398">
        <v>1</v>
      </c>
      <c r="AJ3398" s="6" t="s">
        <v>2949</v>
      </c>
      <c r="AK3398">
        <v>0</v>
      </c>
      <c r="AL3398">
        <v>0</v>
      </c>
      <c r="AM3398">
        <v>0</v>
      </c>
      <c r="AN3398">
        <v>0</v>
      </c>
      <c r="AO3398">
        <v>0</v>
      </c>
      <c r="AQ3398">
        <v>3</v>
      </c>
      <c r="AR3398" t="s">
        <v>20</v>
      </c>
      <c r="AS3398">
        <v>2</v>
      </c>
      <c r="AT3398">
        <v>5</v>
      </c>
      <c r="AU3398">
        <v>1</v>
      </c>
      <c r="AV3398">
        <v>2</v>
      </c>
      <c r="AW3398" t="s">
        <v>20</v>
      </c>
      <c r="AX3398" t="s">
        <v>1382</v>
      </c>
      <c r="AY3398" s="6" t="s">
        <v>1824</v>
      </c>
      <c r="AZ3398" s="42" t="s">
        <v>1825</v>
      </c>
      <c r="BA3398" s="14" t="s">
        <v>2792</v>
      </c>
      <c r="BB3398" s="6" t="s">
        <v>1532</v>
      </c>
      <c r="BG3398" s="9"/>
      <c r="BI3398" t="s">
        <v>3146</v>
      </c>
    </row>
    <row r="3399" spans="1:61" x14ac:dyDescent="0.25">
      <c r="A3399" s="23" t="s">
        <v>820</v>
      </c>
      <c r="B3399" t="s">
        <v>889</v>
      </c>
      <c r="C3399" t="str">
        <f>VLOOKUP(Tabelle1[[#This Row],[bank_name]],list_all_banks!$B$1:$C$691,2,FALSE)</f>
        <v>GB03909886</v>
      </c>
      <c r="D3399" s="6" t="s">
        <v>890</v>
      </c>
      <c r="E3399" s="42" t="str">
        <f t="shared" si="54"/>
        <v>31.12.2015</v>
      </c>
      <c r="F3399">
        <v>2015</v>
      </c>
      <c r="G3399">
        <v>0</v>
      </c>
      <c r="H3399" t="s">
        <v>20</v>
      </c>
      <c r="I3399">
        <v>1</v>
      </c>
      <c r="J3399">
        <v>3</v>
      </c>
      <c r="K3399" t="s">
        <v>1366</v>
      </c>
      <c r="L3399">
        <v>0</v>
      </c>
      <c r="M3399" t="s">
        <v>1787</v>
      </c>
      <c r="N3399" t="s">
        <v>19</v>
      </c>
      <c r="P3399">
        <v>0</v>
      </c>
      <c r="Q3399">
        <v>0</v>
      </c>
      <c r="R3399">
        <v>0</v>
      </c>
      <c r="S3399">
        <v>0</v>
      </c>
      <c r="U3399">
        <v>0</v>
      </c>
      <c r="V3399">
        <v>0</v>
      </c>
      <c r="W3399" t="s">
        <v>20</v>
      </c>
      <c r="Y3399" t="s">
        <v>1702</v>
      </c>
      <c r="Z3399">
        <v>29.5</v>
      </c>
      <c r="AA3399">
        <v>49</v>
      </c>
      <c r="AB3399">
        <v>9.6</v>
      </c>
      <c r="AC3399">
        <v>2.5</v>
      </c>
      <c r="AD3399" t="s">
        <v>20</v>
      </c>
      <c r="AE3399" t="s">
        <v>20</v>
      </c>
      <c r="AF3399" t="s">
        <v>20</v>
      </c>
      <c r="AG3399" t="s">
        <v>20</v>
      </c>
      <c r="AH3399">
        <v>0</v>
      </c>
      <c r="AI3399">
        <v>1</v>
      </c>
      <c r="AJ3399" s="6" t="s">
        <v>2949</v>
      </c>
      <c r="AK3399">
        <v>0</v>
      </c>
      <c r="AL3399">
        <v>0</v>
      </c>
      <c r="AM3399">
        <v>0</v>
      </c>
      <c r="AN3399">
        <v>0</v>
      </c>
      <c r="AO3399">
        <v>0</v>
      </c>
      <c r="AQ3399">
        <v>3</v>
      </c>
      <c r="AR3399" t="s">
        <v>20</v>
      </c>
      <c r="AS3399">
        <v>2</v>
      </c>
      <c r="AT3399">
        <v>5</v>
      </c>
      <c r="AU3399">
        <v>1</v>
      </c>
      <c r="AV3399">
        <v>2</v>
      </c>
      <c r="AW3399" t="s">
        <v>20</v>
      </c>
      <c r="AX3399" t="s">
        <v>1382</v>
      </c>
      <c r="AY3399" s="6" t="s">
        <v>1824</v>
      </c>
      <c r="AZ3399" s="42" t="s">
        <v>1825</v>
      </c>
      <c r="BA3399" s="14" t="s">
        <v>2792</v>
      </c>
      <c r="BB3399" s="6" t="s">
        <v>1532</v>
      </c>
      <c r="BG3399" s="9"/>
      <c r="BI3399" t="s">
        <v>3146</v>
      </c>
    </row>
    <row r="3400" spans="1:61" x14ac:dyDescent="0.25">
      <c r="A3400" s="23" t="s">
        <v>820</v>
      </c>
      <c r="B3400" t="s">
        <v>889</v>
      </c>
      <c r="C3400" t="str">
        <f>VLOOKUP(Tabelle1[[#This Row],[bank_name]],list_all_banks!$B$1:$C$691,2,FALSE)</f>
        <v>GB03909886</v>
      </c>
      <c r="D3400" s="6" t="s">
        <v>890</v>
      </c>
      <c r="E3400" s="42" t="str">
        <f t="shared" si="54"/>
        <v>31.12.2015</v>
      </c>
      <c r="F3400">
        <v>2015</v>
      </c>
      <c r="G3400">
        <v>0</v>
      </c>
      <c r="H3400" t="s">
        <v>20</v>
      </c>
      <c r="I3400">
        <v>1</v>
      </c>
      <c r="J3400">
        <v>3</v>
      </c>
      <c r="K3400" t="s">
        <v>1366</v>
      </c>
      <c r="L3400">
        <v>0</v>
      </c>
      <c r="M3400" t="s">
        <v>1787</v>
      </c>
      <c r="N3400" t="s">
        <v>19</v>
      </c>
      <c r="P3400">
        <v>0</v>
      </c>
      <c r="Q3400">
        <v>0</v>
      </c>
      <c r="R3400">
        <v>0</v>
      </c>
      <c r="S3400">
        <v>0</v>
      </c>
      <c r="U3400">
        <v>0</v>
      </c>
      <c r="V3400">
        <v>0</v>
      </c>
      <c r="W3400" t="s">
        <v>20</v>
      </c>
      <c r="Y3400" t="s">
        <v>1659</v>
      </c>
      <c r="Z3400">
        <v>3.5</v>
      </c>
      <c r="AA3400">
        <v>22</v>
      </c>
      <c r="AB3400">
        <f>-0.1-0.5</f>
        <v>-0.6</v>
      </c>
      <c r="AC3400">
        <v>0</v>
      </c>
      <c r="AD3400" t="s">
        <v>20</v>
      </c>
      <c r="AE3400" t="s">
        <v>20</v>
      </c>
      <c r="AF3400" t="s">
        <v>20</v>
      </c>
      <c r="AG3400" t="s">
        <v>20</v>
      </c>
      <c r="AH3400">
        <v>0</v>
      </c>
      <c r="AI3400">
        <v>1</v>
      </c>
      <c r="AJ3400" s="6" t="s">
        <v>2949</v>
      </c>
      <c r="AK3400">
        <v>0</v>
      </c>
      <c r="AL3400">
        <v>0</v>
      </c>
      <c r="AM3400">
        <v>0</v>
      </c>
      <c r="AN3400">
        <v>0</v>
      </c>
      <c r="AO3400">
        <v>0</v>
      </c>
      <c r="AQ3400">
        <v>3</v>
      </c>
      <c r="AR3400" t="s">
        <v>20</v>
      </c>
      <c r="AS3400">
        <v>2</v>
      </c>
      <c r="AT3400">
        <v>5</v>
      </c>
      <c r="AU3400">
        <v>1</v>
      </c>
      <c r="AV3400">
        <v>2</v>
      </c>
      <c r="AW3400" t="s">
        <v>20</v>
      </c>
      <c r="AX3400" t="s">
        <v>1382</v>
      </c>
      <c r="AY3400" s="6" t="s">
        <v>1824</v>
      </c>
      <c r="AZ3400" s="42" t="s">
        <v>1825</v>
      </c>
      <c r="BA3400" s="14" t="s">
        <v>2792</v>
      </c>
      <c r="BB3400" s="6" t="s">
        <v>1532</v>
      </c>
      <c r="BG3400" s="9"/>
      <c r="BI3400" t="s">
        <v>3146</v>
      </c>
    </row>
    <row r="3401" spans="1:61" s="44" customFormat="1" ht="15.75" thickBot="1" x14ac:dyDescent="0.3">
      <c r="A3401" s="43" t="s">
        <v>820</v>
      </c>
      <c r="B3401" s="44" t="s">
        <v>889</v>
      </c>
      <c r="C3401" s="44" t="str">
        <f>VLOOKUP(Tabelle1[[#This Row],[bank_name]],list_all_banks!$B$1:$C$691,2,FALSE)</f>
        <v>GB03909886</v>
      </c>
      <c r="D3401" s="45" t="s">
        <v>890</v>
      </c>
      <c r="E3401" s="46" t="str">
        <f t="shared" si="54"/>
        <v>31.12.2015</v>
      </c>
      <c r="F3401" s="44">
        <v>2015</v>
      </c>
      <c r="G3401" s="44">
        <v>0</v>
      </c>
      <c r="H3401" s="44" t="s">
        <v>20</v>
      </c>
      <c r="I3401" s="44">
        <v>1</v>
      </c>
      <c r="J3401" s="44">
        <v>3</v>
      </c>
      <c r="K3401" s="44" t="s">
        <v>1366</v>
      </c>
      <c r="L3401" s="44">
        <v>0</v>
      </c>
      <c r="M3401" s="44" t="s">
        <v>1787</v>
      </c>
      <c r="N3401" s="44" t="s">
        <v>19</v>
      </c>
      <c r="O3401" s="45"/>
      <c r="P3401" s="44">
        <v>0</v>
      </c>
      <c r="Q3401" s="44">
        <v>0</v>
      </c>
      <c r="R3401" s="44">
        <v>0</v>
      </c>
      <c r="S3401" s="44">
        <v>0</v>
      </c>
      <c r="T3401" s="45"/>
      <c r="U3401" s="44">
        <v>0</v>
      </c>
      <c r="V3401" s="44">
        <v>0</v>
      </c>
      <c r="W3401" s="44" t="s">
        <v>20</v>
      </c>
      <c r="X3401" s="45"/>
      <c r="Y3401" s="44" t="s">
        <v>1</v>
      </c>
      <c r="Z3401" s="44">
        <v>1.4</v>
      </c>
      <c r="AA3401" s="44">
        <v>5</v>
      </c>
      <c r="AB3401" s="44">
        <v>0.4</v>
      </c>
      <c r="AC3401" s="44">
        <v>0</v>
      </c>
      <c r="AD3401" s="44" t="s">
        <v>20</v>
      </c>
      <c r="AE3401" s="44" t="s">
        <v>20</v>
      </c>
      <c r="AF3401" s="44" t="s">
        <v>20</v>
      </c>
      <c r="AG3401" s="44" t="s">
        <v>20</v>
      </c>
      <c r="AH3401" s="44">
        <v>0</v>
      </c>
      <c r="AI3401" s="44">
        <v>1</v>
      </c>
      <c r="AJ3401" s="45" t="s">
        <v>2949</v>
      </c>
      <c r="AK3401" s="44">
        <v>0</v>
      </c>
      <c r="AL3401" s="44">
        <v>0</v>
      </c>
      <c r="AM3401" s="44">
        <v>0</v>
      </c>
      <c r="AN3401" s="44">
        <v>0</v>
      </c>
      <c r="AO3401" s="44">
        <v>0</v>
      </c>
      <c r="AP3401" s="45"/>
      <c r="AQ3401" s="44">
        <v>3</v>
      </c>
      <c r="AR3401" s="44" t="s">
        <v>20</v>
      </c>
      <c r="AS3401" s="44">
        <v>2</v>
      </c>
      <c r="AT3401" s="44">
        <v>5</v>
      </c>
      <c r="AU3401" s="44">
        <v>1</v>
      </c>
      <c r="AV3401" s="44">
        <v>2</v>
      </c>
      <c r="AW3401" s="44" t="s">
        <v>20</v>
      </c>
      <c r="AX3401" s="44" t="s">
        <v>1382</v>
      </c>
      <c r="AY3401" s="45" t="s">
        <v>1824</v>
      </c>
      <c r="AZ3401" s="46" t="s">
        <v>1825</v>
      </c>
      <c r="BA3401" s="47" t="s">
        <v>2792</v>
      </c>
      <c r="BB3401" s="45" t="s">
        <v>1532</v>
      </c>
      <c r="BH3401" s="45"/>
      <c r="BI3401" t="s">
        <v>3146</v>
      </c>
    </row>
    <row r="3402" spans="1:61" x14ac:dyDescent="0.25">
      <c r="A3402" s="23" t="s">
        <v>820</v>
      </c>
      <c r="B3402" s="5" t="s">
        <v>889</v>
      </c>
      <c r="C3402" s="5" t="str">
        <f>VLOOKUP(Tabelle1[[#This Row],[bank_name]],list_all_banks!$B$1:$C$691,2,FALSE)</f>
        <v>GB03909886</v>
      </c>
      <c r="D3402" s="6" t="s">
        <v>890</v>
      </c>
      <c r="E3402" s="42" t="str">
        <f t="shared" si="54"/>
        <v>31.12.2016</v>
      </c>
      <c r="F3402">
        <v>2016</v>
      </c>
      <c r="G3402">
        <v>1</v>
      </c>
      <c r="H3402">
        <v>2</v>
      </c>
      <c r="I3402" t="s">
        <v>1382</v>
      </c>
      <c r="J3402">
        <v>3</v>
      </c>
      <c r="K3402" t="s">
        <v>1366</v>
      </c>
      <c r="L3402">
        <v>0</v>
      </c>
      <c r="M3402" t="s">
        <v>1787</v>
      </c>
      <c r="N3402" t="s">
        <v>19</v>
      </c>
      <c r="P3402">
        <v>0</v>
      </c>
      <c r="Q3402">
        <v>0</v>
      </c>
      <c r="R3402">
        <v>0</v>
      </c>
      <c r="S3402">
        <v>0</v>
      </c>
      <c r="U3402">
        <v>0</v>
      </c>
      <c r="V3402">
        <v>0</v>
      </c>
      <c r="W3402" t="s">
        <v>20</v>
      </c>
      <c r="Y3402" t="s">
        <v>820</v>
      </c>
      <c r="Z3402">
        <v>618.29999999999995</v>
      </c>
      <c r="AA3402" t="s">
        <v>20</v>
      </c>
      <c r="AB3402" t="s">
        <v>20</v>
      </c>
      <c r="AC3402" t="s">
        <v>20</v>
      </c>
      <c r="AD3402" t="s">
        <v>20</v>
      </c>
      <c r="AE3402" t="s">
        <v>20</v>
      </c>
      <c r="AF3402" t="s">
        <v>20</v>
      </c>
      <c r="AG3402" t="s">
        <v>20</v>
      </c>
      <c r="AH3402" t="s">
        <v>20</v>
      </c>
      <c r="AI3402">
        <v>0</v>
      </c>
      <c r="AK3402">
        <v>1</v>
      </c>
      <c r="AL3402">
        <v>1</v>
      </c>
      <c r="AM3402">
        <v>3</v>
      </c>
      <c r="AN3402">
        <v>0</v>
      </c>
      <c r="AO3402">
        <v>0</v>
      </c>
      <c r="AQ3402">
        <v>3</v>
      </c>
      <c r="AR3402" t="s">
        <v>20</v>
      </c>
      <c r="AS3402">
        <v>2</v>
      </c>
      <c r="AT3402">
        <v>5</v>
      </c>
      <c r="AU3402">
        <v>1</v>
      </c>
      <c r="AV3402">
        <v>2</v>
      </c>
      <c r="AW3402" t="s">
        <v>20</v>
      </c>
      <c r="AX3402" t="s">
        <v>1382</v>
      </c>
      <c r="AY3402" s="6" t="s">
        <v>1826</v>
      </c>
      <c r="AZ3402" s="42" t="s">
        <v>1823</v>
      </c>
      <c r="BA3402" s="14" t="s">
        <v>2793</v>
      </c>
      <c r="BB3402" s="6" t="s">
        <v>1533</v>
      </c>
      <c r="BG3402" s="9"/>
      <c r="BI3402" t="s">
        <v>3146</v>
      </c>
    </row>
    <row r="3403" spans="1:61" x14ac:dyDescent="0.25">
      <c r="A3403" s="51" t="s">
        <v>820</v>
      </c>
      <c r="B3403" s="53" t="s">
        <v>889</v>
      </c>
      <c r="C3403" s="53" t="str">
        <f>VLOOKUP(Tabelle1[[#This Row],[bank_name]],list_all_banks!$B$1:$C$691,2,FALSE)</f>
        <v>GB03909886</v>
      </c>
      <c r="D3403" s="6" t="s">
        <v>890</v>
      </c>
      <c r="E3403" s="42" t="str">
        <f t="shared" ref="E3403:E3434" si="55">CONCATENATE($E$2,F3403)</f>
        <v>31.12.2016</v>
      </c>
      <c r="F3403" s="9">
        <v>2016</v>
      </c>
      <c r="G3403" s="9">
        <v>1</v>
      </c>
      <c r="H3403" s="9">
        <v>2</v>
      </c>
      <c r="I3403" s="9" t="s">
        <v>1382</v>
      </c>
      <c r="J3403" s="9">
        <v>3</v>
      </c>
      <c r="K3403" s="9" t="s">
        <v>1366</v>
      </c>
      <c r="L3403" s="9">
        <v>0</v>
      </c>
      <c r="M3403" s="9" t="s">
        <v>1787</v>
      </c>
      <c r="N3403" s="9" t="s">
        <v>19</v>
      </c>
      <c r="P3403" s="9">
        <v>0</v>
      </c>
      <c r="Q3403" s="9">
        <v>0</v>
      </c>
      <c r="R3403" s="9">
        <v>0</v>
      </c>
      <c r="S3403" s="9">
        <v>0</v>
      </c>
      <c r="U3403" s="9">
        <v>0</v>
      </c>
      <c r="V3403" s="9">
        <v>0</v>
      </c>
      <c r="W3403" s="9" t="s">
        <v>20</v>
      </c>
      <c r="Y3403" s="115" t="s">
        <v>1725</v>
      </c>
      <c r="Z3403" s="9">
        <v>352.3</v>
      </c>
      <c r="AA3403" s="9" t="s">
        <v>20</v>
      </c>
      <c r="AB3403" s="9" t="s">
        <v>20</v>
      </c>
      <c r="AC3403" s="9" t="s">
        <v>20</v>
      </c>
      <c r="AD3403" s="9" t="s">
        <v>20</v>
      </c>
      <c r="AE3403" s="9" t="s">
        <v>20</v>
      </c>
      <c r="AF3403" s="9" t="s">
        <v>20</v>
      </c>
      <c r="AG3403" s="9" t="s">
        <v>20</v>
      </c>
      <c r="AH3403" s="9" t="s">
        <v>20</v>
      </c>
      <c r="AI3403" s="9">
        <v>0</v>
      </c>
      <c r="AK3403" s="9">
        <v>1</v>
      </c>
      <c r="AL3403" s="9">
        <v>1</v>
      </c>
      <c r="AM3403" s="9">
        <v>3</v>
      </c>
      <c r="AN3403" s="9">
        <v>0</v>
      </c>
      <c r="AO3403" s="9">
        <v>0</v>
      </c>
      <c r="AQ3403" s="9">
        <v>3</v>
      </c>
      <c r="AR3403" s="9" t="s">
        <v>20</v>
      </c>
      <c r="AS3403" s="9">
        <v>2</v>
      </c>
      <c r="AT3403" s="9">
        <v>5</v>
      </c>
      <c r="AU3403" s="9">
        <v>1</v>
      </c>
      <c r="AV3403" s="9">
        <v>2</v>
      </c>
      <c r="AW3403" s="9" t="s">
        <v>20</v>
      </c>
      <c r="AX3403" s="9" t="s">
        <v>1382</v>
      </c>
      <c r="AY3403" s="6" t="s">
        <v>1826</v>
      </c>
      <c r="AZ3403" s="42" t="s">
        <v>1823</v>
      </c>
      <c r="BA3403" s="63" t="s">
        <v>2793</v>
      </c>
      <c r="BB3403" s="6" t="s">
        <v>1533</v>
      </c>
      <c r="BG3403" s="9"/>
      <c r="BI3403" t="s">
        <v>3146</v>
      </c>
    </row>
    <row r="3404" spans="1:61" x14ac:dyDescent="0.25">
      <c r="A3404" s="23" t="s">
        <v>820</v>
      </c>
      <c r="B3404" s="5" t="s">
        <v>889</v>
      </c>
      <c r="C3404" s="5" t="str">
        <f>VLOOKUP(Tabelle1[[#This Row],[bank_name]],list_all_banks!$B$1:$C$691,2,FALSE)</f>
        <v>GB03909886</v>
      </c>
      <c r="D3404" s="6" t="s">
        <v>890</v>
      </c>
      <c r="E3404" s="42" t="str">
        <f t="shared" si="55"/>
        <v>31.12.2016</v>
      </c>
      <c r="F3404">
        <v>2016</v>
      </c>
      <c r="G3404">
        <v>1</v>
      </c>
      <c r="H3404">
        <v>2</v>
      </c>
      <c r="I3404" t="s">
        <v>1382</v>
      </c>
      <c r="J3404">
        <v>3</v>
      </c>
      <c r="K3404" t="s">
        <v>1366</v>
      </c>
      <c r="L3404">
        <v>0</v>
      </c>
      <c r="M3404" t="s">
        <v>1787</v>
      </c>
      <c r="N3404" t="s">
        <v>19</v>
      </c>
      <c r="P3404">
        <v>0</v>
      </c>
      <c r="Q3404">
        <v>0</v>
      </c>
      <c r="R3404">
        <v>0</v>
      </c>
      <c r="S3404">
        <v>0</v>
      </c>
      <c r="U3404">
        <v>0</v>
      </c>
      <c r="V3404">
        <v>0</v>
      </c>
      <c r="W3404" t="s">
        <v>20</v>
      </c>
      <c r="Y3404" t="s">
        <v>1651</v>
      </c>
      <c r="Z3404">
        <v>118</v>
      </c>
      <c r="AA3404" t="s">
        <v>20</v>
      </c>
      <c r="AB3404" t="s">
        <v>20</v>
      </c>
      <c r="AC3404" t="s">
        <v>20</v>
      </c>
      <c r="AD3404" t="s">
        <v>20</v>
      </c>
      <c r="AE3404" t="s">
        <v>20</v>
      </c>
      <c r="AF3404" t="s">
        <v>20</v>
      </c>
      <c r="AG3404" t="s">
        <v>20</v>
      </c>
      <c r="AH3404" t="s">
        <v>20</v>
      </c>
      <c r="AI3404">
        <v>0</v>
      </c>
      <c r="AK3404">
        <v>1</v>
      </c>
      <c r="AL3404">
        <v>1</v>
      </c>
      <c r="AM3404">
        <v>3</v>
      </c>
      <c r="AN3404">
        <v>0</v>
      </c>
      <c r="AO3404">
        <v>0</v>
      </c>
      <c r="AQ3404">
        <v>3</v>
      </c>
      <c r="AR3404" t="s">
        <v>20</v>
      </c>
      <c r="AS3404">
        <v>2</v>
      </c>
      <c r="AT3404">
        <v>5</v>
      </c>
      <c r="AU3404">
        <v>1</v>
      </c>
      <c r="AV3404">
        <v>2</v>
      </c>
      <c r="AW3404" t="s">
        <v>20</v>
      </c>
      <c r="AX3404" t="s">
        <v>1382</v>
      </c>
      <c r="AY3404" s="6" t="s">
        <v>1826</v>
      </c>
      <c r="AZ3404" s="42" t="s">
        <v>1823</v>
      </c>
      <c r="BA3404" s="14" t="s">
        <v>2793</v>
      </c>
      <c r="BB3404" s="6" t="s">
        <v>1533</v>
      </c>
      <c r="BG3404" s="9"/>
      <c r="BI3404" t="s">
        <v>3146</v>
      </c>
    </row>
    <row r="3405" spans="1:61" s="9" customFormat="1" x14ac:dyDescent="0.25">
      <c r="A3405" s="51" t="s">
        <v>820</v>
      </c>
      <c r="B3405" s="53" t="s">
        <v>889</v>
      </c>
      <c r="C3405" s="53" t="str">
        <f>VLOOKUP(Tabelle1[[#This Row],[bank_name]],list_all_banks!$B$1:$C$691,2,FALSE)</f>
        <v>GB03909886</v>
      </c>
      <c r="D3405" s="6" t="s">
        <v>890</v>
      </c>
      <c r="E3405" s="42" t="str">
        <f t="shared" si="55"/>
        <v>31.12.2016</v>
      </c>
      <c r="F3405" s="9">
        <v>2016</v>
      </c>
      <c r="G3405" s="9">
        <v>1</v>
      </c>
      <c r="H3405" s="9">
        <v>2</v>
      </c>
      <c r="I3405" s="9" t="s">
        <v>1382</v>
      </c>
      <c r="J3405" s="9">
        <v>3</v>
      </c>
      <c r="K3405" s="9" t="s">
        <v>1366</v>
      </c>
      <c r="L3405" s="9">
        <v>0</v>
      </c>
      <c r="M3405" s="9" t="s">
        <v>1787</v>
      </c>
      <c r="N3405" s="9" t="s">
        <v>19</v>
      </c>
      <c r="O3405" s="6"/>
      <c r="P3405" s="9">
        <v>0</v>
      </c>
      <c r="Q3405" s="9">
        <v>0</v>
      </c>
      <c r="R3405" s="9">
        <v>0</v>
      </c>
      <c r="S3405" s="9">
        <v>0</v>
      </c>
      <c r="T3405" s="6"/>
      <c r="U3405" s="9">
        <v>0</v>
      </c>
      <c r="V3405" s="9">
        <v>0</v>
      </c>
      <c r="W3405" s="9" t="s">
        <v>20</v>
      </c>
      <c r="X3405" s="6"/>
      <c r="Y3405" s="9" t="s">
        <v>1020</v>
      </c>
      <c r="Z3405" s="9">
        <v>117.6</v>
      </c>
      <c r="AA3405" s="9" t="s">
        <v>20</v>
      </c>
      <c r="AB3405" s="9" t="s">
        <v>20</v>
      </c>
      <c r="AC3405" s="9" t="s">
        <v>20</v>
      </c>
      <c r="AD3405" s="9" t="s">
        <v>20</v>
      </c>
      <c r="AE3405" s="9" t="s">
        <v>20</v>
      </c>
      <c r="AF3405" s="9" t="s">
        <v>20</v>
      </c>
      <c r="AG3405" s="9" t="s">
        <v>20</v>
      </c>
      <c r="AH3405" s="9" t="s">
        <v>20</v>
      </c>
      <c r="AI3405" s="9">
        <v>0</v>
      </c>
      <c r="AJ3405" s="6"/>
      <c r="AK3405" s="9">
        <v>1</v>
      </c>
      <c r="AL3405" s="9">
        <v>1</v>
      </c>
      <c r="AM3405" s="9">
        <v>3</v>
      </c>
      <c r="AN3405" s="9">
        <v>0</v>
      </c>
      <c r="AO3405" s="9">
        <v>0</v>
      </c>
      <c r="AP3405" s="6"/>
      <c r="AQ3405" s="9">
        <v>3</v>
      </c>
      <c r="AR3405" s="9" t="s">
        <v>20</v>
      </c>
      <c r="AS3405" s="9">
        <v>2</v>
      </c>
      <c r="AT3405" s="9">
        <v>5</v>
      </c>
      <c r="AU3405" s="9">
        <v>1</v>
      </c>
      <c r="AV3405" s="9">
        <v>2</v>
      </c>
      <c r="AW3405" s="9" t="s">
        <v>20</v>
      </c>
      <c r="AX3405" s="9" t="s">
        <v>1382</v>
      </c>
      <c r="AY3405" s="6" t="s">
        <v>1826</v>
      </c>
      <c r="AZ3405" s="42" t="s">
        <v>1823</v>
      </c>
      <c r="BA3405" s="63" t="s">
        <v>2793</v>
      </c>
      <c r="BB3405" s="6" t="s">
        <v>1533</v>
      </c>
      <c r="BH3405" s="6"/>
      <c r="BI3405" t="s">
        <v>3146</v>
      </c>
    </row>
    <row r="3406" spans="1:61" x14ac:dyDescent="0.25">
      <c r="A3406" s="23" t="s">
        <v>820</v>
      </c>
      <c r="B3406" s="5" t="s">
        <v>889</v>
      </c>
      <c r="C3406" s="5" t="str">
        <f>VLOOKUP(Tabelle1[[#This Row],[bank_name]],list_all_banks!$B$1:$C$691,2,FALSE)</f>
        <v>GB03909886</v>
      </c>
      <c r="D3406" s="6" t="s">
        <v>890</v>
      </c>
      <c r="E3406" s="42" t="str">
        <f t="shared" si="55"/>
        <v>31.12.2016</v>
      </c>
      <c r="F3406">
        <v>2016</v>
      </c>
      <c r="G3406">
        <v>1</v>
      </c>
      <c r="H3406">
        <v>2</v>
      </c>
      <c r="I3406" t="s">
        <v>1382</v>
      </c>
      <c r="J3406">
        <v>3</v>
      </c>
      <c r="K3406" t="s">
        <v>1366</v>
      </c>
      <c r="L3406">
        <v>0</v>
      </c>
      <c r="M3406" t="s">
        <v>1787</v>
      </c>
      <c r="N3406" t="s">
        <v>19</v>
      </c>
      <c r="P3406">
        <v>0</v>
      </c>
      <c r="Q3406">
        <v>0</v>
      </c>
      <c r="R3406">
        <v>0</v>
      </c>
      <c r="S3406">
        <v>0</v>
      </c>
      <c r="U3406">
        <v>0</v>
      </c>
      <c r="V3406">
        <v>0</v>
      </c>
      <c r="W3406" t="s">
        <v>20</v>
      </c>
      <c r="Y3406" t="s">
        <v>1657</v>
      </c>
      <c r="Z3406">
        <v>101.6</v>
      </c>
      <c r="AA3406" t="s">
        <v>20</v>
      </c>
      <c r="AB3406" t="s">
        <v>20</v>
      </c>
      <c r="AC3406" t="s">
        <v>20</v>
      </c>
      <c r="AD3406" t="s">
        <v>20</v>
      </c>
      <c r="AE3406" t="s">
        <v>20</v>
      </c>
      <c r="AF3406" t="s">
        <v>20</v>
      </c>
      <c r="AG3406" t="s">
        <v>20</v>
      </c>
      <c r="AH3406" t="s">
        <v>20</v>
      </c>
      <c r="AI3406">
        <v>0</v>
      </c>
      <c r="AK3406">
        <v>1</v>
      </c>
      <c r="AL3406">
        <v>1</v>
      </c>
      <c r="AM3406">
        <v>3</v>
      </c>
      <c r="AN3406">
        <v>0</v>
      </c>
      <c r="AO3406">
        <v>0</v>
      </c>
      <c r="AQ3406">
        <v>3</v>
      </c>
      <c r="AR3406" t="s">
        <v>20</v>
      </c>
      <c r="AS3406">
        <v>2</v>
      </c>
      <c r="AT3406">
        <v>5</v>
      </c>
      <c r="AU3406">
        <v>1</v>
      </c>
      <c r="AV3406">
        <v>2</v>
      </c>
      <c r="AW3406" t="s">
        <v>20</v>
      </c>
      <c r="AX3406" t="s">
        <v>1382</v>
      </c>
      <c r="AY3406" s="6" t="s">
        <v>1826</v>
      </c>
      <c r="AZ3406" s="42" t="s">
        <v>1823</v>
      </c>
      <c r="BA3406" s="14" t="s">
        <v>2793</v>
      </c>
      <c r="BB3406" s="6" t="s">
        <v>1533</v>
      </c>
      <c r="BG3406" s="9"/>
      <c r="BI3406" t="s">
        <v>3146</v>
      </c>
    </row>
    <row r="3407" spans="1:61" x14ac:dyDescent="0.25">
      <c r="A3407" s="23" t="s">
        <v>820</v>
      </c>
      <c r="B3407" s="5" t="s">
        <v>889</v>
      </c>
      <c r="C3407" s="5" t="str">
        <f>VLOOKUP(Tabelle1[[#This Row],[bank_name]],list_all_banks!$B$1:$C$691,2,FALSE)</f>
        <v>GB03909886</v>
      </c>
      <c r="D3407" s="6" t="s">
        <v>890</v>
      </c>
      <c r="E3407" s="42" t="str">
        <f t="shared" si="55"/>
        <v>31.12.2016</v>
      </c>
      <c r="F3407">
        <v>2016</v>
      </c>
      <c r="G3407">
        <v>1</v>
      </c>
      <c r="H3407">
        <v>2</v>
      </c>
      <c r="I3407" t="s">
        <v>1382</v>
      </c>
      <c r="J3407">
        <v>3</v>
      </c>
      <c r="K3407" t="s">
        <v>1366</v>
      </c>
      <c r="L3407">
        <v>0</v>
      </c>
      <c r="M3407" t="s">
        <v>1787</v>
      </c>
      <c r="N3407" t="s">
        <v>19</v>
      </c>
      <c r="P3407">
        <v>0</v>
      </c>
      <c r="Q3407">
        <v>0</v>
      </c>
      <c r="R3407">
        <v>0</v>
      </c>
      <c r="S3407">
        <v>0</v>
      </c>
      <c r="U3407">
        <v>0</v>
      </c>
      <c r="V3407">
        <v>0</v>
      </c>
      <c r="W3407" t="s">
        <v>20</v>
      </c>
      <c r="Y3407" t="s">
        <v>1633</v>
      </c>
      <c r="Z3407">
        <v>99.4</v>
      </c>
      <c r="AA3407" t="s">
        <v>20</v>
      </c>
      <c r="AB3407" t="s">
        <v>20</v>
      </c>
      <c r="AC3407" t="s">
        <v>20</v>
      </c>
      <c r="AD3407" t="s">
        <v>20</v>
      </c>
      <c r="AE3407" t="s">
        <v>20</v>
      </c>
      <c r="AF3407" t="s">
        <v>20</v>
      </c>
      <c r="AG3407" t="s">
        <v>20</v>
      </c>
      <c r="AH3407" t="s">
        <v>20</v>
      </c>
      <c r="AI3407">
        <v>0</v>
      </c>
      <c r="AK3407">
        <v>1</v>
      </c>
      <c r="AL3407">
        <v>1</v>
      </c>
      <c r="AM3407">
        <v>3</v>
      </c>
      <c r="AN3407">
        <v>0</v>
      </c>
      <c r="AO3407">
        <v>0</v>
      </c>
      <c r="AQ3407">
        <v>3</v>
      </c>
      <c r="AR3407" t="s">
        <v>20</v>
      </c>
      <c r="AS3407">
        <v>2</v>
      </c>
      <c r="AT3407">
        <v>5</v>
      </c>
      <c r="AU3407">
        <v>1</v>
      </c>
      <c r="AV3407">
        <v>2</v>
      </c>
      <c r="AW3407" t="s">
        <v>20</v>
      </c>
      <c r="AX3407" t="s">
        <v>1382</v>
      </c>
      <c r="AY3407" s="6" t="s">
        <v>1826</v>
      </c>
      <c r="AZ3407" s="42" t="s">
        <v>1823</v>
      </c>
      <c r="BA3407" s="14" t="s">
        <v>2793</v>
      </c>
      <c r="BB3407" s="6" t="s">
        <v>1533</v>
      </c>
      <c r="BG3407" s="9"/>
      <c r="BI3407" t="s">
        <v>3146</v>
      </c>
    </row>
    <row r="3408" spans="1:61" x14ac:dyDescent="0.25">
      <c r="A3408" s="23" t="s">
        <v>820</v>
      </c>
      <c r="B3408" s="5" t="s">
        <v>889</v>
      </c>
      <c r="C3408" s="5" t="str">
        <f>VLOOKUP(Tabelle1[[#This Row],[bank_name]],list_all_banks!$B$1:$C$691,2,FALSE)</f>
        <v>GB03909886</v>
      </c>
      <c r="D3408" s="6" t="s">
        <v>890</v>
      </c>
      <c r="E3408" s="42" t="str">
        <f t="shared" si="55"/>
        <v>31.12.2016</v>
      </c>
      <c r="F3408">
        <v>2016</v>
      </c>
      <c r="G3408">
        <v>1</v>
      </c>
      <c r="H3408">
        <v>2</v>
      </c>
      <c r="I3408" t="s">
        <v>1382</v>
      </c>
      <c r="J3408">
        <v>3</v>
      </c>
      <c r="K3408" t="s">
        <v>1366</v>
      </c>
      <c r="L3408">
        <v>0</v>
      </c>
      <c r="M3408" t="s">
        <v>1787</v>
      </c>
      <c r="N3408" t="s">
        <v>19</v>
      </c>
      <c r="P3408">
        <v>0</v>
      </c>
      <c r="Q3408">
        <v>0</v>
      </c>
      <c r="R3408">
        <v>0</v>
      </c>
      <c r="S3408">
        <v>0</v>
      </c>
      <c r="U3408">
        <v>0</v>
      </c>
      <c r="V3408">
        <v>0</v>
      </c>
      <c r="W3408" t="s">
        <v>20</v>
      </c>
      <c r="Y3408" t="s">
        <v>1696</v>
      </c>
      <c r="Z3408">
        <v>64.599999999999994</v>
      </c>
      <c r="AA3408" t="s">
        <v>20</v>
      </c>
      <c r="AB3408" t="s">
        <v>20</v>
      </c>
      <c r="AC3408" t="s">
        <v>20</v>
      </c>
      <c r="AD3408" t="s">
        <v>20</v>
      </c>
      <c r="AE3408" t="s">
        <v>20</v>
      </c>
      <c r="AF3408" t="s">
        <v>20</v>
      </c>
      <c r="AG3408" t="s">
        <v>20</v>
      </c>
      <c r="AH3408" t="s">
        <v>20</v>
      </c>
      <c r="AI3408">
        <v>0</v>
      </c>
      <c r="AK3408">
        <v>1</v>
      </c>
      <c r="AL3408">
        <v>1</v>
      </c>
      <c r="AM3408">
        <v>3</v>
      </c>
      <c r="AN3408">
        <v>0</v>
      </c>
      <c r="AO3408">
        <v>0</v>
      </c>
      <c r="AQ3408">
        <v>3</v>
      </c>
      <c r="AR3408" t="s">
        <v>20</v>
      </c>
      <c r="AS3408">
        <v>2</v>
      </c>
      <c r="AT3408">
        <v>5</v>
      </c>
      <c r="AU3408">
        <v>1</v>
      </c>
      <c r="AV3408">
        <v>2</v>
      </c>
      <c r="AW3408" t="s">
        <v>20</v>
      </c>
      <c r="AX3408" t="s">
        <v>1382</v>
      </c>
      <c r="AY3408" s="6" t="s">
        <v>1826</v>
      </c>
      <c r="AZ3408" s="42" t="s">
        <v>1823</v>
      </c>
      <c r="BA3408" s="14" t="s">
        <v>2793</v>
      </c>
      <c r="BB3408" s="6" t="s">
        <v>1533</v>
      </c>
      <c r="BG3408" s="9"/>
      <c r="BI3408" t="s">
        <v>3146</v>
      </c>
    </row>
    <row r="3409" spans="1:61" x14ac:dyDescent="0.25">
      <c r="A3409" s="23" t="s">
        <v>820</v>
      </c>
      <c r="B3409" s="5" t="s">
        <v>889</v>
      </c>
      <c r="C3409" s="5" t="str">
        <f>VLOOKUP(Tabelle1[[#This Row],[bank_name]],list_all_banks!$B$1:$C$691,2,FALSE)</f>
        <v>GB03909886</v>
      </c>
      <c r="D3409" s="6" t="s">
        <v>890</v>
      </c>
      <c r="E3409" s="42" t="str">
        <f t="shared" si="55"/>
        <v>31.12.2016</v>
      </c>
      <c r="F3409">
        <v>2016</v>
      </c>
      <c r="G3409">
        <v>1</v>
      </c>
      <c r="H3409">
        <v>2</v>
      </c>
      <c r="I3409" t="s">
        <v>1382</v>
      </c>
      <c r="J3409">
        <v>3</v>
      </c>
      <c r="K3409" t="s">
        <v>1366</v>
      </c>
      <c r="L3409">
        <v>0</v>
      </c>
      <c r="M3409" t="s">
        <v>1787</v>
      </c>
      <c r="N3409" t="s">
        <v>19</v>
      </c>
      <c r="P3409">
        <v>0</v>
      </c>
      <c r="Q3409">
        <v>0</v>
      </c>
      <c r="R3409">
        <v>0</v>
      </c>
      <c r="S3409">
        <v>0</v>
      </c>
      <c r="U3409">
        <v>0</v>
      </c>
      <c r="V3409">
        <v>0</v>
      </c>
      <c r="W3409" t="s">
        <v>20</v>
      </c>
      <c r="Y3409" t="s">
        <v>1</v>
      </c>
      <c r="Z3409">
        <v>53.5</v>
      </c>
      <c r="AA3409" t="s">
        <v>20</v>
      </c>
      <c r="AB3409" t="s">
        <v>20</v>
      </c>
      <c r="AC3409" t="s">
        <v>20</v>
      </c>
      <c r="AD3409" t="s">
        <v>20</v>
      </c>
      <c r="AE3409" t="s">
        <v>20</v>
      </c>
      <c r="AF3409" t="s">
        <v>20</v>
      </c>
      <c r="AG3409" t="s">
        <v>20</v>
      </c>
      <c r="AH3409" t="s">
        <v>20</v>
      </c>
      <c r="AI3409">
        <v>0</v>
      </c>
      <c r="AK3409">
        <v>1</v>
      </c>
      <c r="AL3409">
        <v>1</v>
      </c>
      <c r="AM3409">
        <v>3</v>
      </c>
      <c r="AN3409">
        <v>0</v>
      </c>
      <c r="AO3409">
        <v>0</v>
      </c>
      <c r="AQ3409">
        <v>3</v>
      </c>
      <c r="AR3409" t="s">
        <v>20</v>
      </c>
      <c r="AS3409">
        <v>2</v>
      </c>
      <c r="AT3409">
        <v>5</v>
      </c>
      <c r="AU3409">
        <v>1</v>
      </c>
      <c r="AV3409">
        <v>2</v>
      </c>
      <c r="AW3409" t="s">
        <v>20</v>
      </c>
      <c r="AX3409" t="s">
        <v>1382</v>
      </c>
      <c r="AY3409" s="6" t="s">
        <v>1826</v>
      </c>
      <c r="AZ3409" s="42" t="s">
        <v>1823</v>
      </c>
      <c r="BA3409" s="14" t="s">
        <v>2793</v>
      </c>
      <c r="BB3409" s="6" t="s">
        <v>1533</v>
      </c>
      <c r="BG3409" s="9"/>
      <c r="BI3409" t="s">
        <v>3146</v>
      </c>
    </row>
    <row r="3410" spans="1:61" x14ac:dyDescent="0.25">
      <c r="A3410" s="23" t="s">
        <v>820</v>
      </c>
      <c r="B3410" s="5" t="s">
        <v>889</v>
      </c>
      <c r="C3410" s="5" t="str">
        <f>VLOOKUP(Tabelle1[[#This Row],[bank_name]],list_all_banks!$B$1:$C$691,2,FALSE)</f>
        <v>GB03909886</v>
      </c>
      <c r="D3410" s="6" t="s">
        <v>890</v>
      </c>
      <c r="E3410" s="42" t="str">
        <f t="shared" si="55"/>
        <v>31.12.2016</v>
      </c>
      <c r="F3410">
        <v>2016</v>
      </c>
      <c r="G3410">
        <v>1</v>
      </c>
      <c r="H3410">
        <v>2</v>
      </c>
      <c r="I3410" t="s">
        <v>1382</v>
      </c>
      <c r="J3410">
        <v>3</v>
      </c>
      <c r="K3410" t="s">
        <v>1366</v>
      </c>
      <c r="L3410">
        <v>0</v>
      </c>
      <c r="M3410" t="s">
        <v>1787</v>
      </c>
      <c r="N3410" t="s">
        <v>19</v>
      </c>
      <c r="P3410">
        <v>0</v>
      </c>
      <c r="Q3410">
        <v>0</v>
      </c>
      <c r="R3410">
        <v>0</v>
      </c>
      <c r="S3410">
        <v>0</v>
      </c>
      <c r="U3410">
        <v>0</v>
      </c>
      <c r="V3410">
        <v>0</v>
      </c>
      <c r="W3410" t="s">
        <v>20</v>
      </c>
      <c r="Y3410" t="s">
        <v>1659</v>
      </c>
      <c r="Z3410">
        <v>51.7</v>
      </c>
      <c r="AA3410" t="s">
        <v>20</v>
      </c>
      <c r="AB3410" t="s">
        <v>20</v>
      </c>
      <c r="AC3410" t="s">
        <v>20</v>
      </c>
      <c r="AD3410" t="s">
        <v>20</v>
      </c>
      <c r="AE3410" t="s">
        <v>20</v>
      </c>
      <c r="AF3410" t="s">
        <v>20</v>
      </c>
      <c r="AG3410" t="s">
        <v>20</v>
      </c>
      <c r="AH3410" t="s">
        <v>20</v>
      </c>
      <c r="AI3410">
        <v>0</v>
      </c>
      <c r="AK3410">
        <v>1</v>
      </c>
      <c r="AL3410">
        <v>1</v>
      </c>
      <c r="AM3410">
        <v>3</v>
      </c>
      <c r="AN3410">
        <v>0</v>
      </c>
      <c r="AO3410">
        <v>0</v>
      </c>
      <c r="AQ3410">
        <v>3</v>
      </c>
      <c r="AR3410" t="s">
        <v>20</v>
      </c>
      <c r="AS3410">
        <v>2</v>
      </c>
      <c r="AT3410">
        <v>5</v>
      </c>
      <c r="AU3410">
        <v>1</v>
      </c>
      <c r="AV3410">
        <v>2</v>
      </c>
      <c r="AW3410" t="s">
        <v>20</v>
      </c>
      <c r="AX3410" t="s">
        <v>1382</v>
      </c>
      <c r="AY3410" s="6" t="s">
        <v>1826</v>
      </c>
      <c r="AZ3410" s="42" t="s">
        <v>1823</v>
      </c>
      <c r="BA3410" s="14" t="s">
        <v>2793</v>
      </c>
      <c r="BB3410" s="6" t="s">
        <v>1533</v>
      </c>
      <c r="BG3410" s="9"/>
      <c r="BI3410" t="s">
        <v>3146</v>
      </c>
    </row>
    <row r="3411" spans="1:61" s="44" customFormat="1" ht="15.75" thickBot="1" x14ac:dyDescent="0.3">
      <c r="A3411" s="43" t="s">
        <v>820</v>
      </c>
      <c r="B3411" s="57" t="s">
        <v>889</v>
      </c>
      <c r="C3411" s="57" t="str">
        <f>VLOOKUP(Tabelle1[[#This Row],[bank_name]],list_all_banks!$B$1:$C$691,2,FALSE)</f>
        <v>GB03909886</v>
      </c>
      <c r="D3411" s="45" t="s">
        <v>890</v>
      </c>
      <c r="E3411" s="46" t="str">
        <f t="shared" si="55"/>
        <v>31.12.2016</v>
      </c>
      <c r="F3411" s="44">
        <v>2016</v>
      </c>
      <c r="G3411" s="44">
        <v>1</v>
      </c>
      <c r="H3411" s="44">
        <v>2</v>
      </c>
      <c r="I3411" s="44" t="s">
        <v>1382</v>
      </c>
      <c r="J3411" s="44">
        <v>3</v>
      </c>
      <c r="K3411" s="44" t="s">
        <v>1366</v>
      </c>
      <c r="L3411" s="44">
        <v>0</v>
      </c>
      <c r="M3411" s="44" t="s">
        <v>1787</v>
      </c>
      <c r="N3411" s="44" t="s">
        <v>19</v>
      </c>
      <c r="O3411" s="45"/>
      <c r="P3411" s="44">
        <v>0</v>
      </c>
      <c r="Q3411" s="44">
        <v>0</v>
      </c>
      <c r="R3411" s="44">
        <v>0</v>
      </c>
      <c r="S3411" s="44">
        <v>0</v>
      </c>
      <c r="T3411" s="45"/>
      <c r="U3411" s="44">
        <v>0</v>
      </c>
      <c r="V3411" s="44">
        <v>0</v>
      </c>
      <c r="W3411" s="44" t="s">
        <v>20</v>
      </c>
      <c r="X3411" s="45"/>
      <c r="Y3411" s="44" t="s">
        <v>1650</v>
      </c>
      <c r="Z3411" s="44">
        <v>135.80000000000001</v>
      </c>
      <c r="AA3411" s="44" t="s">
        <v>20</v>
      </c>
      <c r="AB3411" s="44" t="s">
        <v>20</v>
      </c>
      <c r="AC3411" s="44" t="s">
        <v>20</v>
      </c>
      <c r="AD3411" s="44" t="s">
        <v>20</v>
      </c>
      <c r="AE3411" s="44" t="s">
        <v>20</v>
      </c>
      <c r="AF3411" s="44" t="s">
        <v>20</v>
      </c>
      <c r="AG3411" s="44" t="s">
        <v>20</v>
      </c>
      <c r="AH3411" s="44" t="s">
        <v>20</v>
      </c>
      <c r="AI3411" s="44">
        <v>0</v>
      </c>
      <c r="AJ3411" s="45"/>
      <c r="AK3411" s="44">
        <v>1</v>
      </c>
      <c r="AL3411" s="44">
        <v>1</v>
      </c>
      <c r="AM3411" s="44">
        <v>3</v>
      </c>
      <c r="AN3411" s="44">
        <v>0</v>
      </c>
      <c r="AO3411" s="44">
        <v>0</v>
      </c>
      <c r="AP3411" s="45"/>
      <c r="AQ3411" s="44">
        <v>3</v>
      </c>
      <c r="AR3411" s="44" t="s">
        <v>20</v>
      </c>
      <c r="AS3411" s="44">
        <v>2</v>
      </c>
      <c r="AT3411" s="44">
        <v>5</v>
      </c>
      <c r="AU3411" s="44">
        <v>1</v>
      </c>
      <c r="AV3411" s="44">
        <v>2</v>
      </c>
      <c r="AW3411" s="44" t="s">
        <v>20</v>
      </c>
      <c r="AX3411" s="44" t="s">
        <v>1382</v>
      </c>
      <c r="AY3411" s="45" t="s">
        <v>1826</v>
      </c>
      <c r="AZ3411" s="46" t="s">
        <v>1823</v>
      </c>
      <c r="BA3411" s="47" t="s">
        <v>2793</v>
      </c>
      <c r="BB3411" s="45" t="s">
        <v>1533</v>
      </c>
      <c r="BH3411" s="45"/>
      <c r="BI3411" t="s">
        <v>3146</v>
      </c>
    </row>
    <row r="3412" spans="1:61" s="9" customFormat="1" x14ac:dyDescent="0.25">
      <c r="A3412" s="51" t="s">
        <v>820</v>
      </c>
      <c r="B3412" s="9" t="s">
        <v>891</v>
      </c>
      <c r="C3412" s="9" t="str">
        <f>VLOOKUP(Tabelle1[[#This Row],[bank_name]],list_all_banks!$B$1:$C$691,2,FALSE)</f>
        <v>GB03937073</v>
      </c>
      <c r="D3412" s="6" t="s">
        <v>892</v>
      </c>
      <c r="E3412" s="42" t="str">
        <f t="shared" si="55"/>
        <v>31.12.2014</v>
      </c>
      <c r="F3412" s="9">
        <v>2014</v>
      </c>
      <c r="G3412" s="9">
        <v>1</v>
      </c>
      <c r="H3412" s="9">
        <v>3</v>
      </c>
      <c r="I3412" s="9" t="s">
        <v>1382</v>
      </c>
      <c r="J3412" s="9">
        <v>3</v>
      </c>
      <c r="K3412" s="9" t="s">
        <v>1366</v>
      </c>
      <c r="L3412" s="9">
        <v>0</v>
      </c>
      <c r="M3412" t="s">
        <v>1787</v>
      </c>
      <c r="N3412" s="9" t="s">
        <v>19</v>
      </c>
      <c r="O3412" s="6"/>
      <c r="P3412" s="9">
        <v>3</v>
      </c>
      <c r="Q3412" s="9">
        <v>0</v>
      </c>
      <c r="R3412" s="53">
        <v>1</v>
      </c>
      <c r="S3412" s="9">
        <v>2</v>
      </c>
      <c r="T3412" s="6"/>
      <c r="U3412" s="9">
        <v>1</v>
      </c>
      <c r="V3412" s="9">
        <v>0</v>
      </c>
      <c r="W3412" s="9" t="s">
        <v>20</v>
      </c>
      <c r="X3412" s="6"/>
      <c r="Y3412" s="9" t="s">
        <v>820</v>
      </c>
      <c r="Z3412" s="9">
        <v>662.5</v>
      </c>
      <c r="AA3412" s="9">
        <v>7570</v>
      </c>
      <c r="AB3412" s="9">
        <v>194</v>
      </c>
      <c r="AC3412" s="9">
        <v>29.5</v>
      </c>
      <c r="AD3412" s="9">
        <v>36.799999999999997</v>
      </c>
      <c r="AE3412" s="9" t="s">
        <v>20</v>
      </c>
      <c r="AF3412" s="9" t="s">
        <v>20</v>
      </c>
      <c r="AG3412" s="9" t="s">
        <v>20</v>
      </c>
      <c r="AH3412" s="9">
        <v>0</v>
      </c>
      <c r="AI3412" s="9">
        <v>2</v>
      </c>
      <c r="AJ3412" s="10" t="s">
        <v>1827</v>
      </c>
      <c r="AK3412" s="9">
        <v>1</v>
      </c>
      <c r="AL3412" s="9">
        <v>0</v>
      </c>
      <c r="AM3412" s="9">
        <v>0</v>
      </c>
      <c r="AN3412" s="9">
        <v>0</v>
      </c>
      <c r="AO3412" s="9">
        <v>0</v>
      </c>
      <c r="AP3412" s="6"/>
      <c r="AQ3412" s="53">
        <v>2</v>
      </c>
      <c r="AR3412" s="9" t="s">
        <v>20</v>
      </c>
      <c r="AS3412" s="9">
        <v>2</v>
      </c>
      <c r="AT3412" s="9">
        <v>2</v>
      </c>
      <c r="AU3412" s="9">
        <v>0</v>
      </c>
      <c r="AV3412" s="9">
        <v>0</v>
      </c>
      <c r="AW3412" s="9" t="s">
        <v>20</v>
      </c>
      <c r="AX3412" s="9" t="s">
        <v>1382</v>
      </c>
      <c r="AY3412" s="6" t="s">
        <v>1828</v>
      </c>
      <c r="AZ3412" s="42"/>
      <c r="BA3412" s="63" t="s">
        <v>2794</v>
      </c>
      <c r="BB3412" s="6" t="s">
        <v>1534</v>
      </c>
      <c r="BH3412" s="6"/>
      <c r="BI3412" t="s">
        <v>3146</v>
      </c>
    </row>
    <row r="3413" spans="1:61" x14ac:dyDescent="0.25">
      <c r="A3413" s="23" t="s">
        <v>820</v>
      </c>
      <c r="B3413" t="s">
        <v>891</v>
      </c>
      <c r="C3413" t="str">
        <f>VLOOKUP(Tabelle1[[#This Row],[bank_name]],list_all_banks!$B$1:$C$691,2,FALSE)</f>
        <v>GB03937073</v>
      </c>
      <c r="D3413" s="6" t="s">
        <v>892</v>
      </c>
      <c r="E3413" s="42" t="str">
        <f t="shared" si="55"/>
        <v>31.12.2014</v>
      </c>
      <c r="F3413">
        <v>2014</v>
      </c>
      <c r="G3413">
        <v>1</v>
      </c>
      <c r="H3413">
        <v>3</v>
      </c>
      <c r="I3413" t="s">
        <v>1382</v>
      </c>
      <c r="J3413">
        <v>3</v>
      </c>
      <c r="K3413" t="s">
        <v>1366</v>
      </c>
      <c r="L3413">
        <v>0</v>
      </c>
      <c r="M3413" t="s">
        <v>1787</v>
      </c>
      <c r="N3413" t="s">
        <v>19</v>
      </c>
      <c r="P3413">
        <v>3</v>
      </c>
      <c r="Q3413">
        <v>0</v>
      </c>
      <c r="R3413" s="5">
        <v>1</v>
      </c>
      <c r="S3413">
        <v>2</v>
      </c>
      <c r="U3413">
        <v>1</v>
      </c>
      <c r="V3413">
        <v>0</v>
      </c>
      <c r="W3413" t="s">
        <v>20</v>
      </c>
      <c r="Y3413" t="s">
        <v>1633</v>
      </c>
      <c r="Z3413">
        <v>1.6</v>
      </c>
      <c r="AA3413">
        <v>10</v>
      </c>
      <c r="AB3413">
        <v>0.3</v>
      </c>
      <c r="AC3413">
        <v>0.1</v>
      </c>
      <c r="AD3413" t="s">
        <v>20</v>
      </c>
      <c r="AE3413" t="s">
        <v>20</v>
      </c>
      <c r="AF3413" t="s">
        <v>20</v>
      </c>
      <c r="AG3413" t="s">
        <v>20</v>
      </c>
      <c r="AH3413">
        <v>0</v>
      </c>
      <c r="AI3413">
        <v>2</v>
      </c>
      <c r="AJ3413" s="10" t="s">
        <v>1827</v>
      </c>
      <c r="AK3413">
        <v>1</v>
      </c>
      <c r="AL3413">
        <v>0</v>
      </c>
      <c r="AM3413">
        <v>0</v>
      </c>
      <c r="AN3413">
        <v>0</v>
      </c>
      <c r="AO3413">
        <v>0</v>
      </c>
      <c r="AQ3413" s="5">
        <v>2</v>
      </c>
      <c r="AR3413" t="s">
        <v>20</v>
      </c>
      <c r="AS3413">
        <v>2</v>
      </c>
      <c r="AT3413">
        <v>2</v>
      </c>
      <c r="AU3413">
        <v>0</v>
      </c>
      <c r="AV3413">
        <v>0</v>
      </c>
      <c r="AW3413" t="s">
        <v>20</v>
      </c>
      <c r="AX3413" t="s">
        <v>1382</v>
      </c>
      <c r="AY3413" s="6" t="s">
        <v>1828</v>
      </c>
      <c r="BA3413" s="14" t="s">
        <v>2794</v>
      </c>
      <c r="BB3413" s="6" t="s">
        <v>1534</v>
      </c>
      <c r="BG3413" s="9"/>
      <c r="BI3413" t="s">
        <v>3146</v>
      </c>
    </row>
    <row r="3414" spans="1:61" x14ac:dyDescent="0.25">
      <c r="A3414" s="51" t="s">
        <v>820</v>
      </c>
      <c r="B3414" s="9" t="s">
        <v>891</v>
      </c>
      <c r="C3414" s="9" t="str">
        <f>VLOOKUP(Tabelle1[[#This Row],[bank_name]],list_all_banks!$B$1:$C$691,2,FALSE)</f>
        <v>GB03937073</v>
      </c>
      <c r="D3414" s="6" t="s">
        <v>892</v>
      </c>
      <c r="E3414" s="42" t="str">
        <f t="shared" si="55"/>
        <v>31.12.2014</v>
      </c>
      <c r="F3414" s="9">
        <v>2014</v>
      </c>
      <c r="G3414" s="9">
        <v>1</v>
      </c>
      <c r="H3414" s="9">
        <v>3</v>
      </c>
      <c r="I3414" s="9" t="s">
        <v>1382</v>
      </c>
      <c r="J3414" s="9">
        <v>3</v>
      </c>
      <c r="K3414" s="9" t="s">
        <v>1366</v>
      </c>
      <c r="L3414" s="9">
        <v>0</v>
      </c>
      <c r="M3414" s="9" t="s">
        <v>1787</v>
      </c>
      <c r="N3414" s="9" t="s">
        <v>19</v>
      </c>
      <c r="P3414" s="9">
        <v>3</v>
      </c>
      <c r="Q3414" s="9">
        <v>0</v>
      </c>
      <c r="R3414" s="5">
        <v>1</v>
      </c>
      <c r="S3414" s="9">
        <v>2</v>
      </c>
      <c r="U3414" s="9">
        <v>1</v>
      </c>
      <c r="V3414" s="9">
        <v>0</v>
      </c>
      <c r="W3414" s="9" t="s">
        <v>20</v>
      </c>
      <c r="Y3414" s="9" t="s">
        <v>1706</v>
      </c>
      <c r="Z3414" s="9">
        <v>15.8</v>
      </c>
      <c r="AA3414" s="9">
        <v>34</v>
      </c>
      <c r="AB3414" s="9">
        <v>12.2</v>
      </c>
      <c r="AC3414" s="9">
        <v>1.4</v>
      </c>
      <c r="AD3414" s="9">
        <v>1.2</v>
      </c>
      <c r="AE3414" s="9" t="s">
        <v>20</v>
      </c>
      <c r="AF3414" s="9" t="s">
        <v>20</v>
      </c>
      <c r="AG3414" s="9" t="s">
        <v>20</v>
      </c>
      <c r="AH3414" s="9">
        <v>0</v>
      </c>
      <c r="AI3414" s="9">
        <v>2</v>
      </c>
      <c r="AJ3414" s="10" t="s">
        <v>1827</v>
      </c>
      <c r="AK3414" s="9">
        <v>1</v>
      </c>
      <c r="AL3414" s="9">
        <v>0</v>
      </c>
      <c r="AM3414" s="9">
        <v>0</v>
      </c>
      <c r="AN3414" s="9">
        <v>0</v>
      </c>
      <c r="AO3414" s="9">
        <v>0</v>
      </c>
      <c r="AQ3414" s="53">
        <v>2</v>
      </c>
      <c r="AR3414" s="9" t="s">
        <v>20</v>
      </c>
      <c r="AS3414" s="9">
        <v>2</v>
      </c>
      <c r="AT3414" s="9">
        <v>2</v>
      </c>
      <c r="AU3414" s="9">
        <v>0</v>
      </c>
      <c r="AV3414" s="9">
        <v>0</v>
      </c>
      <c r="AW3414" s="9" t="s">
        <v>20</v>
      </c>
      <c r="AX3414" s="9" t="s">
        <v>1382</v>
      </c>
      <c r="AY3414" s="6" t="s">
        <v>1828</v>
      </c>
      <c r="BA3414" s="63" t="s">
        <v>2794</v>
      </c>
      <c r="BB3414" s="6" t="s">
        <v>1534</v>
      </c>
      <c r="BG3414" s="9"/>
      <c r="BI3414" t="s">
        <v>3146</v>
      </c>
    </row>
    <row r="3415" spans="1:61" x14ac:dyDescent="0.25">
      <c r="A3415" s="51" t="s">
        <v>820</v>
      </c>
      <c r="B3415" s="9" t="s">
        <v>891</v>
      </c>
      <c r="C3415" s="9" t="str">
        <f>VLOOKUP(Tabelle1[[#This Row],[bank_name]],list_all_banks!$B$1:$C$691,2,FALSE)</f>
        <v>GB03937073</v>
      </c>
      <c r="D3415" s="6" t="s">
        <v>892</v>
      </c>
      <c r="E3415" s="42" t="str">
        <f t="shared" si="55"/>
        <v>31.12.2014</v>
      </c>
      <c r="F3415" s="9">
        <v>2014</v>
      </c>
      <c r="G3415" s="9">
        <v>1</v>
      </c>
      <c r="H3415" s="9">
        <v>3</v>
      </c>
      <c r="I3415" s="9" t="s">
        <v>1382</v>
      </c>
      <c r="J3415" s="9">
        <v>3</v>
      </c>
      <c r="K3415" s="9" t="s">
        <v>1366</v>
      </c>
      <c r="L3415" s="9">
        <v>0</v>
      </c>
      <c r="M3415" s="9" t="s">
        <v>1787</v>
      </c>
      <c r="N3415" s="9" t="s">
        <v>19</v>
      </c>
      <c r="P3415" s="9">
        <v>3</v>
      </c>
      <c r="Q3415" s="9">
        <v>0</v>
      </c>
      <c r="R3415" s="5">
        <v>1</v>
      </c>
      <c r="S3415" s="9">
        <v>2</v>
      </c>
      <c r="U3415" s="9">
        <v>1</v>
      </c>
      <c r="V3415" s="9">
        <v>0</v>
      </c>
      <c r="W3415" s="9" t="s">
        <v>20</v>
      </c>
      <c r="Y3415" s="9" t="s">
        <v>1727</v>
      </c>
      <c r="Z3415" s="9">
        <v>12.8</v>
      </c>
      <c r="AA3415" s="9">
        <v>168</v>
      </c>
      <c r="AB3415" s="9">
        <v>-1.2</v>
      </c>
      <c r="AC3415" s="9" t="s">
        <v>20</v>
      </c>
      <c r="AD3415" s="9" t="s">
        <v>20</v>
      </c>
      <c r="AE3415" s="9" t="s">
        <v>20</v>
      </c>
      <c r="AF3415" s="9" t="s">
        <v>20</v>
      </c>
      <c r="AG3415" s="9" t="s">
        <v>20</v>
      </c>
      <c r="AH3415" s="9">
        <v>0.2</v>
      </c>
      <c r="AI3415" s="9">
        <v>2</v>
      </c>
      <c r="AJ3415" s="10" t="s">
        <v>1827</v>
      </c>
      <c r="AK3415" s="9">
        <v>1</v>
      </c>
      <c r="AL3415" s="9">
        <v>0</v>
      </c>
      <c r="AM3415" s="9">
        <v>0</v>
      </c>
      <c r="AN3415" s="9">
        <v>0</v>
      </c>
      <c r="AO3415" s="9">
        <v>0</v>
      </c>
      <c r="AQ3415" s="53">
        <v>2</v>
      </c>
      <c r="AR3415" s="9" t="s">
        <v>20</v>
      </c>
      <c r="AS3415" s="9">
        <v>2</v>
      </c>
      <c r="AT3415" s="9">
        <v>2</v>
      </c>
      <c r="AU3415" s="9">
        <v>0</v>
      </c>
      <c r="AV3415" s="9">
        <v>0</v>
      </c>
      <c r="AW3415" s="9" t="s">
        <v>20</v>
      </c>
      <c r="AX3415" s="9" t="s">
        <v>1382</v>
      </c>
      <c r="AY3415" s="6" t="s">
        <v>1828</v>
      </c>
      <c r="BA3415" s="14" t="s">
        <v>2794</v>
      </c>
      <c r="BB3415" s="6" t="s">
        <v>1534</v>
      </c>
      <c r="BG3415" s="9"/>
      <c r="BI3415" t="s">
        <v>3146</v>
      </c>
    </row>
    <row r="3416" spans="1:61" x14ac:dyDescent="0.25">
      <c r="A3416" s="23" t="s">
        <v>820</v>
      </c>
      <c r="B3416" t="s">
        <v>891</v>
      </c>
      <c r="C3416" t="str">
        <f>VLOOKUP(Tabelle1[[#This Row],[bank_name]],list_all_banks!$B$1:$C$691,2,FALSE)</f>
        <v>GB03937073</v>
      </c>
      <c r="D3416" s="6" t="s">
        <v>892</v>
      </c>
      <c r="E3416" s="42" t="str">
        <f t="shared" si="55"/>
        <v>31.12.2014</v>
      </c>
      <c r="F3416">
        <v>2014</v>
      </c>
      <c r="G3416">
        <v>1</v>
      </c>
      <c r="H3416">
        <v>3</v>
      </c>
      <c r="I3416" t="s">
        <v>1382</v>
      </c>
      <c r="J3416">
        <v>3</v>
      </c>
      <c r="K3416" t="s">
        <v>1366</v>
      </c>
      <c r="L3416">
        <v>0</v>
      </c>
      <c r="M3416" t="s">
        <v>1787</v>
      </c>
      <c r="N3416" t="s">
        <v>19</v>
      </c>
      <c r="P3416">
        <v>3</v>
      </c>
      <c r="Q3416">
        <v>0</v>
      </c>
      <c r="R3416" s="5">
        <v>1</v>
      </c>
      <c r="S3416">
        <v>2</v>
      </c>
      <c r="U3416">
        <v>1</v>
      </c>
      <c r="V3416">
        <v>0</v>
      </c>
      <c r="W3416" t="s">
        <v>20</v>
      </c>
      <c r="Y3416" t="s">
        <v>1001</v>
      </c>
      <c r="Z3416">
        <v>0.5</v>
      </c>
      <c r="AA3416">
        <v>8</v>
      </c>
      <c r="AB3416">
        <v>0.1</v>
      </c>
      <c r="AC3416" t="s">
        <v>20</v>
      </c>
      <c r="AD3416" t="s">
        <v>20</v>
      </c>
      <c r="AE3416" t="s">
        <v>20</v>
      </c>
      <c r="AF3416" t="s">
        <v>20</v>
      </c>
      <c r="AG3416" t="s">
        <v>20</v>
      </c>
      <c r="AH3416">
        <v>0</v>
      </c>
      <c r="AI3416">
        <v>2</v>
      </c>
      <c r="AJ3416" s="10" t="s">
        <v>1827</v>
      </c>
      <c r="AK3416">
        <v>1</v>
      </c>
      <c r="AL3416">
        <v>0</v>
      </c>
      <c r="AM3416">
        <v>0</v>
      </c>
      <c r="AN3416">
        <v>0</v>
      </c>
      <c r="AO3416">
        <v>0</v>
      </c>
      <c r="AQ3416" s="5">
        <v>2</v>
      </c>
      <c r="AR3416" t="s">
        <v>20</v>
      </c>
      <c r="AS3416">
        <v>2</v>
      </c>
      <c r="AT3416">
        <v>2</v>
      </c>
      <c r="AU3416">
        <v>0</v>
      </c>
      <c r="AV3416">
        <v>0</v>
      </c>
      <c r="AW3416" t="s">
        <v>20</v>
      </c>
      <c r="AX3416" t="s">
        <v>1382</v>
      </c>
      <c r="AY3416" s="6" t="s">
        <v>1828</v>
      </c>
      <c r="BA3416" s="14" t="s">
        <v>2794</v>
      </c>
      <c r="BB3416" s="6" t="s">
        <v>1534</v>
      </c>
      <c r="BG3416" s="9"/>
      <c r="BI3416" t="s">
        <v>3146</v>
      </c>
    </row>
    <row r="3417" spans="1:61" s="44" customFormat="1" ht="15.75" thickBot="1" x14ac:dyDescent="0.3">
      <c r="A3417" s="43" t="s">
        <v>820</v>
      </c>
      <c r="B3417" s="44" t="s">
        <v>891</v>
      </c>
      <c r="C3417" s="44" t="str">
        <f>VLOOKUP(Tabelle1[[#This Row],[bank_name]],list_all_banks!$B$1:$C$691,2,FALSE)</f>
        <v>GB03937073</v>
      </c>
      <c r="D3417" s="45" t="s">
        <v>892</v>
      </c>
      <c r="E3417" s="46" t="str">
        <f t="shared" si="55"/>
        <v>31.12.2014</v>
      </c>
      <c r="F3417" s="44">
        <v>2014</v>
      </c>
      <c r="G3417" s="44">
        <v>1</v>
      </c>
      <c r="H3417" s="44">
        <v>3</v>
      </c>
      <c r="I3417" s="44" t="s">
        <v>1382</v>
      </c>
      <c r="J3417" s="44">
        <v>3</v>
      </c>
      <c r="K3417" s="44" t="s">
        <v>1366</v>
      </c>
      <c r="L3417" s="44">
        <v>0</v>
      </c>
      <c r="M3417" s="44" t="s">
        <v>1787</v>
      </c>
      <c r="N3417" s="44" t="s">
        <v>19</v>
      </c>
      <c r="O3417" s="45"/>
      <c r="P3417" s="44">
        <v>3</v>
      </c>
      <c r="Q3417" s="44">
        <v>0</v>
      </c>
      <c r="R3417" s="57">
        <v>1</v>
      </c>
      <c r="S3417" s="44">
        <v>2</v>
      </c>
      <c r="T3417" s="45"/>
      <c r="U3417" s="44">
        <v>1</v>
      </c>
      <c r="V3417" s="44">
        <v>0</v>
      </c>
      <c r="W3417" s="44" t="s">
        <v>20</v>
      </c>
      <c r="X3417" s="45"/>
      <c r="Y3417" s="44" t="s">
        <v>1650</v>
      </c>
      <c r="Z3417" s="44">
        <v>0.4</v>
      </c>
      <c r="AA3417" s="44">
        <v>6</v>
      </c>
      <c r="AB3417" s="44">
        <v>0.1</v>
      </c>
      <c r="AC3417" s="44" t="s">
        <v>20</v>
      </c>
      <c r="AD3417" s="44" t="s">
        <v>20</v>
      </c>
      <c r="AE3417" s="44" t="s">
        <v>20</v>
      </c>
      <c r="AF3417" s="44" t="s">
        <v>20</v>
      </c>
      <c r="AG3417" s="44" t="s">
        <v>20</v>
      </c>
      <c r="AH3417" s="44">
        <v>0</v>
      </c>
      <c r="AI3417" s="44">
        <v>2</v>
      </c>
      <c r="AJ3417" s="56" t="s">
        <v>1827</v>
      </c>
      <c r="AK3417" s="44">
        <v>1</v>
      </c>
      <c r="AL3417" s="44">
        <v>0</v>
      </c>
      <c r="AM3417" s="44">
        <v>0</v>
      </c>
      <c r="AN3417" s="44">
        <v>0</v>
      </c>
      <c r="AO3417" s="44">
        <v>0</v>
      </c>
      <c r="AP3417" s="45"/>
      <c r="AQ3417" s="57">
        <v>2</v>
      </c>
      <c r="AR3417" s="44" t="s">
        <v>20</v>
      </c>
      <c r="AS3417" s="44">
        <v>2</v>
      </c>
      <c r="AT3417" s="44">
        <v>2</v>
      </c>
      <c r="AU3417" s="44">
        <v>0</v>
      </c>
      <c r="AV3417" s="44">
        <v>0</v>
      </c>
      <c r="AW3417" s="44" t="s">
        <v>20</v>
      </c>
      <c r="AX3417" s="44" t="s">
        <v>1382</v>
      </c>
      <c r="AY3417" s="45" t="s">
        <v>1828</v>
      </c>
      <c r="AZ3417" s="46"/>
      <c r="BA3417" s="47" t="s">
        <v>2794</v>
      </c>
      <c r="BB3417" s="45" t="s">
        <v>1534</v>
      </c>
      <c r="BH3417" s="45"/>
      <c r="BI3417" t="s">
        <v>3146</v>
      </c>
    </row>
    <row r="3418" spans="1:61" x14ac:dyDescent="0.25">
      <c r="A3418" s="23" t="s">
        <v>820</v>
      </c>
      <c r="B3418" t="s">
        <v>891</v>
      </c>
      <c r="C3418" t="str">
        <f>VLOOKUP(Tabelle1[[#This Row],[bank_name]],list_all_banks!$B$1:$C$691,2,FALSE)</f>
        <v>GB03937073</v>
      </c>
      <c r="D3418" s="6" t="s">
        <v>892</v>
      </c>
      <c r="E3418" s="42" t="str">
        <f t="shared" si="55"/>
        <v>31.12.2015</v>
      </c>
      <c r="F3418">
        <v>2015</v>
      </c>
      <c r="G3418">
        <v>1</v>
      </c>
      <c r="H3418">
        <v>3</v>
      </c>
      <c r="I3418" t="s">
        <v>1382</v>
      </c>
      <c r="J3418">
        <v>3</v>
      </c>
      <c r="K3418" t="s">
        <v>1366</v>
      </c>
      <c r="L3418">
        <v>0</v>
      </c>
      <c r="M3418" t="s">
        <v>1787</v>
      </c>
      <c r="N3418" t="s">
        <v>19</v>
      </c>
      <c r="P3418">
        <v>0</v>
      </c>
      <c r="Q3418">
        <v>0</v>
      </c>
      <c r="R3418" s="5">
        <v>1</v>
      </c>
      <c r="S3418">
        <v>2</v>
      </c>
      <c r="U3418">
        <v>1</v>
      </c>
      <c r="V3418">
        <v>0</v>
      </c>
      <c r="W3418" t="s">
        <v>20</v>
      </c>
      <c r="Y3418" t="s">
        <v>820</v>
      </c>
      <c r="Z3418">
        <v>612</v>
      </c>
      <c r="AA3418">
        <v>7489</v>
      </c>
      <c r="AB3418">
        <v>143.30000000000001</v>
      </c>
      <c r="AC3418">
        <v>35.1</v>
      </c>
      <c r="AD3418">
        <v>34.200000000000003</v>
      </c>
      <c r="AE3418" t="s">
        <v>20</v>
      </c>
      <c r="AF3418" t="s">
        <v>20</v>
      </c>
      <c r="AG3418" t="s">
        <v>20</v>
      </c>
      <c r="AH3418">
        <v>0</v>
      </c>
      <c r="AI3418">
        <v>2</v>
      </c>
      <c r="AJ3418" s="10" t="s">
        <v>1827</v>
      </c>
      <c r="AK3418">
        <v>1</v>
      </c>
      <c r="AL3418">
        <v>0</v>
      </c>
      <c r="AM3418">
        <v>0</v>
      </c>
      <c r="AN3418">
        <v>0</v>
      </c>
      <c r="AO3418">
        <v>0</v>
      </c>
      <c r="AQ3418" s="5">
        <v>2</v>
      </c>
      <c r="AR3418" t="s">
        <v>20</v>
      </c>
      <c r="AS3418">
        <v>2</v>
      </c>
      <c r="AT3418">
        <v>2</v>
      </c>
      <c r="AU3418">
        <v>0</v>
      </c>
      <c r="AV3418">
        <v>0</v>
      </c>
      <c r="AW3418" t="s">
        <v>20</v>
      </c>
      <c r="AX3418" t="s">
        <v>1382</v>
      </c>
      <c r="AY3418" s="6" t="s">
        <v>1829</v>
      </c>
      <c r="BA3418" s="14" t="s">
        <v>2795</v>
      </c>
      <c r="BB3418" s="6" t="s">
        <v>1535</v>
      </c>
      <c r="BG3418" s="9"/>
      <c r="BI3418" t="s">
        <v>3146</v>
      </c>
    </row>
    <row r="3419" spans="1:61" x14ac:dyDescent="0.25">
      <c r="A3419" s="51" t="s">
        <v>820</v>
      </c>
      <c r="B3419" s="9" t="s">
        <v>891</v>
      </c>
      <c r="C3419" s="9" t="str">
        <f>VLOOKUP(Tabelle1[[#This Row],[bank_name]],list_all_banks!$B$1:$C$691,2,FALSE)</f>
        <v>GB03937073</v>
      </c>
      <c r="D3419" s="6" t="s">
        <v>892</v>
      </c>
      <c r="E3419" s="42" t="str">
        <f t="shared" si="55"/>
        <v>31.12.2015</v>
      </c>
      <c r="F3419" s="9">
        <v>2015</v>
      </c>
      <c r="G3419" s="9">
        <v>1</v>
      </c>
      <c r="H3419" s="9">
        <v>3</v>
      </c>
      <c r="I3419" s="9" t="s">
        <v>1382</v>
      </c>
      <c r="J3419" s="9">
        <v>3</v>
      </c>
      <c r="K3419" s="9" t="s">
        <v>1366</v>
      </c>
      <c r="L3419" s="9">
        <v>0</v>
      </c>
      <c r="M3419" s="9" t="s">
        <v>1787</v>
      </c>
      <c r="N3419" s="9" t="s">
        <v>19</v>
      </c>
      <c r="P3419" s="9">
        <v>0</v>
      </c>
      <c r="Q3419" s="9">
        <v>0</v>
      </c>
      <c r="R3419" s="5">
        <v>1</v>
      </c>
      <c r="S3419" s="9">
        <v>2</v>
      </c>
      <c r="U3419" s="9">
        <v>1</v>
      </c>
      <c r="V3419" s="9">
        <v>0</v>
      </c>
      <c r="W3419" s="9" t="s">
        <v>20</v>
      </c>
      <c r="Y3419" s="9" t="s">
        <v>1633</v>
      </c>
      <c r="Z3419" s="9">
        <v>0.9</v>
      </c>
      <c r="AA3419" s="9">
        <v>11</v>
      </c>
      <c r="AB3419" s="9">
        <v>0.2</v>
      </c>
      <c r="AC3419" s="9">
        <v>0.1</v>
      </c>
      <c r="AD3419" s="9">
        <v>0.1</v>
      </c>
      <c r="AE3419" s="9" t="s">
        <v>20</v>
      </c>
      <c r="AF3419" s="9" t="s">
        <v>20</v>
      </c>
      <c r="AG3419" s="9" t="s">
        <v>20</v>
      </c>
      <c r="AH3419" s="9">
        <v>0</v>
      </c>
      <c r="AI3419" s="9">
        <v>2</v>
      </c>
      <c r="AJ3419" s="10" t="s">
        <v>1827</v>
      </c>
      <c r="AK3419" s="9">
        <v>1</v>
      </c>
      <c r="AL3419" s="9">
        <v>0</v>
      </c>
      <c r="AM3419" s="9">
        <v>0</v>
      </c>
      <c r="AN3419" s="9">
        <v>0</v>
      </c>
      <c r="AO3419" s="9">
        <v>0</v>
      </c>
      <c r="AQ3419" s="53">
        <v>2</v>
      </c>
      <c r="AR3419" s="9" t="s">
        <v>20</v>
      </c>
      <c r="AS3419" s="9">
        <v>2</v>
      </c>
      <c r="AT3419" s="9">
        <v>2</v>
      </c>
      <c r="AU3419" s="9">
        <v>0</v>
      </c>
      <c r="AV3419" s="9">
        <v>0</v>
      </c>
      <c r="AW3419" s="9" t="s">
        <v>20</v>
      </c>
      <c r="AX3419" s="9" t="s">
        <v>1382</v>
      </c>
      <c r="AY3419" s="6" t="s">
        <v>1829</v>
      </c>
      <c r="BA3419" s="63" t="s">
        <v>2795</v>
      </c>
      <c r="BB3419" s="6" t="s">
        <v>1535</v>
      </c>
      <c r="BG3419" s="9"/>
      <c r="BI3419" t="s">
        <v>3146</v>
      </c>
    </row>
    <row r="3420" spans="1:61" x14ac:dyDescent="0.25">
      <c r="A3420" s="23" t="s">
        <v>820</v>
      </c>
      <c r="B3420" t="s">
        <v>891</v>
      </c>
      <c r="C3420" t="str">
        <f>VLOOKUP(Tabelle1[[#This Row],[bank_name]],list_all_banks!$B$1:$C$691,2,FALSE)</f>
        <v>GB03937073</v>
      </c>
      <c r="D3420" s="6" t="s">
        <v>892</v>
      </c>
      <c r="E3420" s="42" t="str">
        <f t="shared" si="55"/>
        <v>31.12.2015</v>
      </c>
      <c r="F3420">
        <v>2015</v>
      </c>
      <c r="G3420">
        <v>1</v>
      </c>
      <c r="H3420">
        <v>3</v>
      </c>
      <c r="I3420" t="s">
        <v>1382</v>
      </c>
      <c r="J3420">
        <v>3</v>
      </c>
      <c r="K3420" t="s">
        <v>1366</v>
      </c>
      <c r="L3420">
        <v>0</v>
      </c>
      <c r="M3420" t="s">
        <v>1787</v>
      </c>
      <c r="N3420" t="s">
        <v>19</v>
      </c>
      <c r="P3420">
        <v>0</v>
      </c>
      <c r="Q3420">
        <v>0</v>
      </c>
      <c r="R3420" s="5">
        <v>1</v>
      </c>
      <c r="S3420">
        <v>2</v>
      </c>
      <c r="U3420">
        <v>1</v>
      </c>
      <c r="V3420">
        <v>0</v>
      </c>
      <c r="W3420" t="s">
        <v>20</v>
      </c>
      <c r="Y3420" s="9" t="s">
        <v>1706</v>
      </c>
      <c r="Z3420" s="9">
        <v>17.8</v>
      </c>
      <c r="AA3420" s="9">
        <v>38</v>
      </c>
      <c r="AB3420" s="9">
        <v>13.7</v>
      </c>
      <c r="AC3420" s="9">
        <v>1.4</v>
      </c>
      <c r="AD3420" s="9">
        <v>1.3</v>
      </c>
      <c r="AE3420" t="s">
        <v>20</v>
      </c>
      <c r="AF3420" t="s">
        <v>20</v>
      </c>
      <c r="AG3420" t="s">
        <v>20</v>
      </c>
      <c r="AH3420">
        <v>0</v>
      </c>
      <c r="AI3420">
        <v>2</v>
      </c>
      <c r="AJ3420" s="10" t="s">
        <v>1827</v>
      </c>
      <c r="AK3420">
        <v>1</v>
      </c>
      <c r="AL3420">
        <v>0</v>
      </c>
      <c r="AM3420">
        <v>0</v>
      </c>
      <c r="AN3420">
        <v>0</v>
      </c>
      <c r="AO3420">
        <v>0</v>
      </c>
      <c r="AQ3420" s="5">
        <v>2</v>
      </c>
      <c r="AR3420" t="s">
        <v>20</v>
      </c>
      <c r="AS3420">
        <v>2</v>
      </c>
      <c r="AT3420">
        <v>2</v>
      </c>
      <c r="AU3420">
        <v>0</v>
      </c>
      <c r="AV3420">
        <v>0</v>
      </c>
      <c r="AW3420" t="s">
        <v>20</v>
      </c>
      <c r="AX3420" t="s">
        <v>1382</v>
      </c>
      <c r="AY3420" s="6" t="s">
        <v>1829</v>
      </c>
      <c r="BA3420" s="14" t="s">
        <v>2795</v>
      </c>
      <c r="BB3420" s="6" t="s">
        <v>1535</v>
      </c>
      <c r="BG3420" s="9"/>
      <c r="BI3420" t="s">
        <v>3146</v>
      </c>
    </row>
    <row r="3421" spans="1:61" x14ac:dyDescent="0.25">
      <c r="A3421" s="51" t="s">
        <v>820</v>
      </c>
      <c r="B3421" s="9" t="s">
        <v>891</v>
      </c>
      <c r="C3421" s="9" t="str">
        <f>VLOOKUP(Tabelle1[[#This Row],[bank_name]],list_all_banks!$B$1:$C$691,2,FALSE)</f>
        <v>GB03937073</v>
      </c>
      <c r="D3421" s="6" t="s">
        <v>892</v>
      </c>
      <c r="E3421" s="42" t="str">
        <f t="shared" si="55"/>
        <v>31.12.2015</v>
      </c>
      <c r="F3421" s="9">
        <v>2015</v>
      </c>
      <c r="G3421" s="9">
        <v>1</v>
      </c>
      <c r="H3421" s="9">
        <v>3</v>
      </c>
      <c r="I3421" s="9" t="s">
        <v>1382</v>
      </c>
      <c r="J3421" s="9">
        <v>3</v>
      </c>
      <c r="K3421" s="9" t="s">
        <v>1366</v>
      </c>
      <c r="L3421" s="9">
        <v>0</v>
      </c>
      <c r="M3421" s="9" t="s">
        <v>1787</v>
      </c>
      <c r="N3421" s="9" t="s">
        <v>19</v>
      </c>
      <c r="P3421" s="9">
        <v>0</v>
      </c>
      <c r="Q3421" s="9">
        <v>0</v>
      </c>
      <c r="R3421" s="5">
        <v>1</v>
      </c>
      <c r="S3421" s="9">
        <v>2</v>
      </c>
      <c r="U3421" s="9">
        <v>1</v>
      </c>
      <c r="V3421" s="9">
        <v>0</v>
      </c>
      <c r="W3421" s="9" t="s">
        <v>20</v>
      </c>
      <c r="Y3421" s="9" t="s">
        <v>1727</v>
      </c>
      <c r="Z3421" s="9">
        <v>12.7</v>
      </c>
      <c r="AA3421" s="9">
        <v>175</v>
      </c>
      <c r="AB3421" s="9">
        <v>-1.6</v>
      </c>
      <c r="AC3421" s="9" t="s">
        <v>20</v>
      </c>
      <c r="AD3421" s="9" t="s">
        <v>20</v>
      </c>
      <c r="AE3421" s="9" t="s">
        <v>20</v>
      </c>
      <c r="AF3421" s="9" t="s">
        <v>20</v>
      </c>
      <c r="AG3421" s="9" t="s">
        <v>20</v>
      </c>
      <c r="AH3421" s="9">
        <v>0.2</v>
      </c>
      <c r="AI3421" s="9">
        <v>2</v>
      </c>
      <c r="AJ3421" s="10" t="s">
        <v>1827</v>
      </c>
      <c r="AK3421" s="9">
        <v>1</v>
      </c>
      <c r="AL3421" s="9">
        <v>0</v>
      </c>
      <c r="AM3421" s="9">
        <v>0</v>
      </c>
      <c r="AN3421" s="9">
        <v>0</v>
      </c>
      <c r="AO3421" s="9">
        <v>0</v>
      </c>
      <c r="AQ3421" s="53">
        <v>2</v>
      </c>
      <c r="AR3421" s="9" t="s">
        <v>20</v>
      </c>
      <c r="AS3421" s="9">
        <v>2</v>
      </c>
      <c r="AT3421" s="9">
        <v>2</v>
      </c>
      <c r="AU3421" s="9">
        <v>0</v>
      </c>
      <c r="AV3421" s="9">
        <v>0</v>
      </c>
      <c r="AW3421" s="9" t="s">
        <v>20</v>
      </c>
      <c r="AX3421" s="9" t="s">
        <v>1382</v>
      </c>
      <c r="AY3421" s="6" t="s">
        <v>1829</v>
      </c>
      <c r="BA3421" s="63" t="s">
        <v>2795</v>
      </c>
      <c r="BB3421" s="6" t="s">
        <v>1535</v>
      </c>
      <c r="BG3421" s="9"/>
      <c r="BI3421" t="s">
        <v>3146</v>
      </c>
    </row>
    <row r="3422" spans="1:61" s="44" customFormat="1" ht="15.75" thickBot="1" x14ac:dyDescent="0.3">
      <c r="A3422" s="43" t="s">
        <v>820</v>
      </c>
      <c r="B3422" s="44" t="s">
        <v>891</v>
      </c>
      <c r="C3422" s="44" t="str">
        <f>VLOOKUP(Tabelle1[[#This Row],[bank_name]],list_all_banks!$B$1:$C$691,2,FALSE)</f>
        <v>GB03937073</v>
      </c>
      <c r="D3422" s="45" t="s">
        <v>892</v>
      </c>
      <c r="E3422" s="46" t="str">
        <f t="shared" si="55"/>
        <v>31.12.2015</v>
      </c>
      <c r="F3422" s="44">
        <v>2015</v>
      </c>
      <c r="G3422" s="44">
        <v>1</v>
      </c>
      <c r="H3422" s="44">
        <v>3</v>
      </c>
      <c r="I3422" s="44" t="s">
        <v>1382</v>
      </c>
      <c r="J3422" s="44">
        <v>3</v>
      </c>
      <c r="K3422" s="44" t="s">
        <v>1366</v>
      </c>
      <c r="L3422" s="44">
        <v>0</v>
      </c>
      <c r="M3422" s="44" t="s">
        <v>1787</v>
      </c>
      <c r="N3422" s="44" t="s">
        <v>19</v>
      </c>
      <c r="O3422" s="45"/>
      <c r="P3422" s="44">
        <v>0</v>
      </c>
      <c r="Q3422" s="44">
        <v>0</v>
      </c>
      <c r="R3422" s="57">
        <v>1</v>
      </c>
      <c r="S3422" s="44">
        <v>2</v>
      </c>
      <c r="T3422" s="45"/>
      <c r="U3422" s="44">
        <v>1</v>
      </c>
      <c r="V3422" s="44">
        <v>0</v>
      </c>
      <c r="W3422" s="44" t="s">
        <v>20</v>
      </c>
      <c r="X3422" s="45"/>
      <c r="Y3422" s="44" t="s">
        <v>1650</v>
      </c>
      <c r="Z3422" s="44">
        <v>0.1</v>
      </c>
      <c r="AA3422" s="44">
        <v>6</v>
      </c>
      <c r="AB3422" s="44">
        <v>0.1</v>
      </c>
      <c r="AC3422" s="44" t="s">
        <v>20</v>
      </c>
      <c r="AD3422" s="44" t="s">
        <v>20</v>
      </c>
      <c r="AE3422" s="44" t="s">
        <v>20</v>
      </c>
      <c r="AF3422" s="44" t="s">
        <v>20</v>
      </c>
      <c r="AG3422" s="44" t="s">
        <v>20</v>
      </c>
      <c r="AH3422" s="44">
        <v>0</v>
      </c>
      <c r="AI3422" s="44">
        <v>2</v>
      </c>
      <c r="AJ3422" s="56" t="s">
        <v>1827</v>
      </c>
      <c r="AK3422" s="44">
        <v>1</v>
      </c>
      <c r="AL3422" s="44">
        <v>0</v>
      </c>
      <c r="AM3422" s="44">
        <v>0</v>
      </c>
      <c r="AN3422" s="44">
        <v>0</v>
      </c>
      <c r="AO3422" s="44">
        <v>0</v>
      </c>
      <c r="AP3422" s="45"/>
      <c r="AQ3422" s="57">
        <v>2</v>
      </c>
      <c r="AR3422" s="44" t="s">
        <v>20</v>
      </c>
      <c r="AS3422" s="44">
        <v>2</v>
      </c>
      <c r="AT3422" s="44">
        <v>2</v>
      </c>
      <c r="AU3422" s="44">
        <v>0</v>
      </c>
      <c r="AV3422" s="44">
        <v>0</v>
      </c>
      <c r="AW3422" s="44" t="s">
        <v>20</v>
      </c>
      <c r="AX3422" s="44" t="s">
        <v>1382</v>
      </c>
      <c r="AY3422" s="45" t="s">
        <v>1829</v>
      </c>
      <c r="AZ3422" s="46"/>
      <c r="BA3422" s="47" t="s">
        <v>2795</v>
      </c>
      <c r="BB3422" s="45" t="s">
        <v>1535</v>
      </c>
      <c r="BH3422" s="45"/>
      <c r="BI3422" t="s">
        <v>3146</v>
      </c>
    </row>
    <row r="3423" spans="1:61" x14ac:dyDescent="0.25">
      <c r="A3423" s="51" t="s">
        <v>820</v>
      </c>
      <c r="B3423" s="9" t="s">
        <v>891</v>
      </c>
      <c r="C3423" s="9" t="str">
        <f>VLOOKUP(Tabelle1[[#This Row],[bank_name]],list_all_banks!$B$1:$C$691,2,FALSE)</f>
        <v>GB03937073</v>
      </c>
      <c r="D3423" s="6" t="s">
        <v>892</v>
      </c>
      <c r="E3423" s="42" t="str">
        <f t="shared" si="55"/>
        <v>31.12.2016</v>
      </c>
      <c r="F3423" s="9">
        <v>2016</v>
      </c>
      <c r="G3423">
        <v>1</v>
      </c>
      <c r="H3423">
        <v>3</v>
      </c>
      <c r="I3423" s="9" t="s">
        <v>1382</v>
      </c>
      <c r="J3423" s="9">
        <v>3</v>
      </c>
      <c r="K3423" s="9" t="s">
        <v>1366</v>
      </c>
      <c r="L3423" s="9">
        <v>0</v>
      </c>
      <c r="M3423" s="9" t="s">
        <v>1787</v>
      </c>
      <c r="N3423" s="9" t="s">
        <v>19</v>
      </c>
      <c r="P3423" s="9">
        <v>0</v>
      </c>
      <c r="Q3423" s="9">
        <v>0</v>
      </c>
      <c r="R3423" s="5">
        <v>1</v>
      </c>
      <c r="S3423" s="9">
        <v>0</v>
      </c>
      <c r="U3423" s="9">
        <v>1</v>
      </c>
      <c r="V3423" s="9">
        <v>0</v>
      </c>
      <c r="W3423" s="9" t="s">
        <v>20</v>
      </c>
      <c r="Y3423" s="9" t="s">
        <v>820</v>
      </c>
      <c r="Z3423" s="9">
        <v>666.1</v>
      </c>
      <c r="AA3423" s="9">
        <v>8247</v>
      </c>
      <c r="AB3423" s="9">
        <v>158.9</v>
      </c>
      <c r="AC3423" s="9">
        <v>35.4</v>
      </c>
      <c r="AD3423" s="9">
        <v>39.4</v>
      </c>
      <c r="AE3423" s="9" t="s">
        <v>20</v>
      </c>
      <c r="AF3423" s="9" t="s">
        <v>20</v>
      </c>
      <c r="AG3423" s="9" t="s">
        <v>20</v>
      </c>
      <c r="AH3423" s="9">
        <v>0</v>
      </c>
      <c r="AI3423" s="9">
        <v>0</v>
      </c>
      <c r="AJ3423" s="10" t="s">
        <v>1827</v>
      </c>
      <c r="AK3423" s="9">
        <v>1</v>
      </c>
      <c r="AL3423" s="9">
        <v>0</v>
      </c>
      <c r="AM3423" s="9">
        <v>0</v>
      </c>
      <c r="AN3423" s="9">
        <v>0</v>
      </c>
      <c r="AO3423" s="9">
        <v>0</v>
      </c>
      <c r="AQ3423" s="5">
        <v>2</v>
      </c>
      <c r="AR3423" s="9">
        <v>2</v>
      </c>
      <c r="AS3423" s="9">
        <v>1</v>
      </c>
      <c r="AT3423" s="9">
        <v>0</v>
      </c>
      <c r="AU3423" s="9">
        <v>0</v>
      </c>
      <c r="AV3423" s="9">
        <v>0</v>
      </c>
      <c r="AW3423" s="9"/>
      <c r="AX3423" s="9"/>
      <c r="AY3423" s="67" t="s">
        <v>2950</v>
      </c>
      <c r="BA3423" s="63" t="s">
        <v>2531</v>
      </c>
      <c r="BB3423" s="6" t="s">
        <v>1867</v>
      </c>
      <c r="BG3423" s="9"/>
      <c r="BI3423" t="s">
        <v>3146</v>
      </c>
    </row>
    <row r="3424" spans="1:61" x14ac:dyDescent="0.25">
      <c r="A3424" s="51" t="s">
        <v>820</v>
      </c>
      <c r="B3424" s="9" t="s">
        <v>891</v>
      </c>
      <c r="C3424" s="9" t="str">
        <f>VLOOKUP(Tabelle1[[#This Row],[bank_name]],list_all_banks!$B$1:$C$691,2,FALSE)</f>
        <v>GB03937073</v>
      </c>
      <c r="D3424" s="6" t="s">
        <v>892</v>
      </c>
      <c r="E3424" s="42" t="str">
        <f t="shared" si="55"/>
        <v>31.12.2016</v>
      </c>
      <c r="F3424" s="9">
        <v>2016</v>
      </c>
      <c r="G3424">
        <v>1</v>
      </c>
      <c r="H3424">
        <v>3</v>
      </c>
      <c r="I3424" s="9" t="s">
        <v>1382</v>
      </c>
      <c r="J3424" s="9">
        <v>3</v>
      </c>
      <c r="K3424" s="9" t="s">
        <v>1366</v>
      </c>
      <c r="L3424" s="9">
        <v>0</v>
      </c>
      <c r="M3424" s="9" t="s">
        <v>1787</v>
      </c>
      <c r="N3424" s="9" t="s">
        <v>19</v>
      </c>
      <c r="P3424" s="9">
        <v>0</v>
      </c>
      <c r="Q3424" s="9">
        <v>0</v>
      </c>
      <c r="R3424" s="5">
        <v>1</v>
      </c>
      <c r="S3424" s="9">
        <v>0</v>
      </c>
      <c r="U3424" s="9">
        <v>1</v>
      </c>
      <c r="V3424" s="9">
        <v>0</v>
      </c>
      <c r="W3424" s="9" t="s">
        <v>20</v>
      </c>
      <c r="Y3424" s="9" t="s">
        <v>1633</v>
      </c>
      <c r="Z3424" s="9">
        <v>3.4</v>
      </c>
      <c r="AA3424" s="9">
        <v>15</v>
      </c>
      <c r="AB3424" s="9">
        <v>0.4</v>
      </c>
      <c r="AC3424" s="9">
        <v>0.1</v>
      </c>
      <c r="AD3424" s="9">
        <v>0.2</v>
      </c>
      <c r="AE3424" s="9" t="s">
        <v>20</v>
      </c>
      <c r="AF3424" s="9" t="s">
        <v>20</v>
      </c>
      <c r="AG3424" s="9" t="s">
        <v>20</v>
      </c>
      <c r="AH3424" s="9">
        <v>0</v>
      </c>
      <c r="AI3424" s="9">
        <v>0</v>
      </c>
      <c r="AJ3424" s="10" t="s">
        <v>1827</v>
      </c>
      <c r="AK3424" s="9">
        <v>1</v>
      </c>
      <c r="AL3424" s="9">
        <v>0</v>
      </c>
      <c r="AM3424" s="9">
        <v>0</v>
      </c>
      <c r="AN3424" s="9">
        <v>0</v>
      </c>
      <c r="AO3424" s="9">
        <v>0</v>
      </c>
      <c r="AQ3424" s="5">
        <v>2</v>
      </c>
      <c r="AR3424" s="9">
        <v>2</v>
      </c>
      <c r="AS3424" s="9">
        <v>1</v>
      </c>
      <c r="AT3424" s="9">
        <v>0</v>
      </c>
      <c r="AU3424" s="9">
        <v>0</v>
      </c>
      <c r="AV3424" s="9">
        <v>0</v>
      </c>
      <c r="AW3424" s="9"/>
      <c r="AX3424" s="9"/>
      <c r="BA3424" s="63" t="s">
        <v>2531</v>
      </c>
      <c r="BB3424" s="6" t="s">
        <v>1867</v>
      </c>
      <c r="BG3424" s="9"/>
      <c r="BI3424" t="s">
        <v>3146</v>
      </c>
    </row>
    <row r="3425" spans="1:61" x14ac:dyDescent="0.25">
      <c r="A3425" s="51" t="s">
        <v>820</v>
      </c>
      <c r="B3425" s="9" t="s">
        <v>891</v>
      </c>
      <c r="C3425" s="9" t="str">
        <f>VLOOKUP(Tabelle1[[#This Row],[bank_name]],list_all_banks!$B$1:$C$691,2,FALSE)</f>
        <v>GB03937073</v>
      </c>
      <c r="D3425" s="6" t="s">
        <v>892</v>
      </c>
      <c r="E3425" s="42" t="str">
        <f t="shared" si="55"/>
        <v>31.12.2016</v>
      </c>
      <c r="F3425" s="9">
        <v>2016</v>
      </c>
      <c r="G3425" s="9">
        <v>1</v>
      </c>
      <c r="H3425" s="9">
        <v>3</v>
      </c>
      <c r="I3425" s="9" t="s">
        <v>1382</v>
      </c>
      <c r="J3425" s="9">
        <v>3</v>
      </c>
      <c r="K3425" s="9" t="s">
        <v>1366</v>
      </c>
      <c r="L3425" s="9">
        <v>0</v>
      </c>
      <c r="M3425" s="9" t="s">
        <v>1787</v>
      </c>
      <c r="N3425" s="9" t="s">
        <v>19</v>
      </c>
      <c r="P3425" s="9">
        <v>0</v>
      </c>
      <c r="Q3425" s="9">
        <v>0</v>
      </c>
      <c r="R3425" s="5">
        <v>1</v>
      </c>
      <c r="S3425" s="9">
        <v>0</v>
      </c>
      <c r="U3425" s="9">
        <v>1</v>
      </c>
      <c r="V3425" s="9">
        <v>0</v>
      </c>
      <c r="W3425" s="9" t="s">
        <v>20</v>
      </c>
      <c r="Y3425" s="9" t="s">
        <v>1628</v>
      </c>
      <c r="Z3425" s="9">
        <v>0</v>
      </c>
      <c r="AA3425" s="9">
        <v>6</v>
      </c>
      <c r="AB3425" s="9">
        <v>-0.3</v>
      </c>
      <c r="AC3425" s="9">
        <v>0</v>
      </c>
      <c r="AD3425" s="9">
        <v>0</v>
      </c>
      <c r="AE3425" s="9" t="s">
        <v>20</v>
      </c>
      <c r="AF3425" s="9" t="s">
        <v>20</v>
      </c>
      <c r="AG3425" s="9" t="s">
        <v>20</v>
      </c>
      <c r="AH3425" s="9">
        <v>0</v>
      </c>
      <c r="AI3425" s="9">
        <v>0</v>
      </c>
      <c r="AJ3425" s="10" t="s">
        <v>1827</v>
      </c>
      <c r="AK3425" s="9">
        <v>1</v>
      </c>
      <c r="AL3425" s="9">
        <v>0</v>
      </c>
      <c r="AM3425" s="9">
        <v>0</v>
      </c>
      <c r="AN3425" s="9">
        <v>0</v>
      </c>
      <c r="AO3425" s="9">
        <v>0</v>
      </c>
      <c r="AQ3425" s="53">
        <v>2</v>
      </c>
      <c r="AR3425" s="9">
        <v>2</v>
      </c>
      <c r="AS3425" s="9">
        <v>1</v>
      </c>
      <c r="AT3425" s="9">
        <v>0</v>
      </c>
      <c r="AU3425" s="9">
        <v>0</v>
      </c>
      <c r="AV3425" s="9">
        <v>0</v>
      </c>
      <c r="AW3425" s="9"/>
      <c r="AX3425" s="9"/>
      <c r="BA3425" s="63" t="s">
        <v>2531</v>
      </c>
      <c r="BB3425" s="6" t="s">
        <v>1867</v>
      </c>
      <c r="BG3425" s="9"/>
      <c r="BI3425" t="s">
        <v>3146</v>
      </c>
    </row>
    <row r="3426" spans="1:61" x14ac:dyDescent="0.25">
      <c r="A3426" s="51" t="s">
        <v>820</v>
      </c>
      <c r="B3426" s="9" t="s">
        <v>891</v>
      </c>
      <c r="C3426" s="9" t="str">
        <f>VLOOKUP(Tabelle1[[#This Row],[bank_name]],list_all_banks!$B$1:$C$691,2,FALSE)</f>
        <v>GB03937073</v>
      </c>
      <c r="D3426" s="6" t="s">
        <v>892</v>
      </c>
      <c r="E3426" s="42" t="str">
        <f t="shared" si="55"/>
        <v>31.12.2016</v>
      </c>
      <c r="F3426" s="9">
        <v>2016</v>
      </c>
      <c r="G3426">
        <v>1</v>
      </c>
      <c r="H3426">
        <v>3</v>
      </c>
      <c r="I3426" s="9" t="s">
        <v>1382</v>
      </c>
      <c r="J3426" s="9">
        <v>3</v>
      </c>
      <c r="K3426" s="9" t="s">
        <v>1366</v>
      </c>
      <c r="L3426" s="9">
        <v>0</v>
      </c>
      <c r="M3426" s="9" t="s">
        <v>1787</v>
      </c>
      <c r="N3426" s="9" t="s">
        <v>19</v>
      </c>
      <c r="P3426" s="9">
        <v>0</v>
      </c>
      <c r="Q3426" s="9">
        <v>0</v>
      </c>
      <c r="R3426" s="5">
        <v>1</v>
      </c>
      <c r="S3426" s="9">
        <v>0</v>
      </c>
      <c r="U3426" s="9">
        <v>1</v>
      </c>
      <c r="V3426" s="9">
        <v>0</v>
      </c>
      <c r="W3426" s="9" t="s">
        <v>20</v>
      </c>
      <c r="Y3426" s="9" t="s">
        <v>1706</v>
      </c>
      <c r="Z3426" s="9">
        <v>19.8</v>
      </c>
      <c r="AA3426" s="9">
        <v>42</v>
      </c>
      <c r="AB3426" s="9">
        <v>15.2</v>
      </c>
      <c r="AC3426" s="9">
        <v>1.5</v>
      </c>
      <c r="AD3426" s="9">
        <v>1.4</v>
      </c>
      <c r="AE3426" s="9" t="s">
        <v>20</v>
      </c>
      <c r="AF3426" s="9" t="s">
        <v>20</v>
      </c>
      <c r="AG3426" s="9" t="s">
        <v>20</v>
      </c>
      <c r="AH3426" s="9">
        <v>0</v>
      </c>
      <c r="AI3426" s="9">
        <v>0</v>
      </c>
      <c r="AJ3426" s="10" t="s">
        <v>1827</v>
      </c>
      <c r="AK3426" s="9">
        <v>1</v>
      </c>
      <c r="AL3426" s="9">
        <v>0</v>
      </c>
      <c r="AM3426" s="9">
        <v>0</v>
      </c>
      <c r="AN3426" s="9">
        <v>0</v>
      </c>
      <c r="AO3426" s="9">
        <v>0</v>
      </c>
      <c r="AQ3426" s="5">
        <v>2</v>
      </c>
      <c r="AR3426" s="9">
        <v>2</v>
      </c>
      <c r="AS3426" s="9">
        <v>1</v>
      </c>
      <c r="AT3426" s="9">
        <v>0</v>
      </c>
      <c r="AU3426" s="9">
        <v>0</v>
      </c>
      <c r="AV3426" s="9">
        <v>0</v>
      </c>
      <c r="AW3426" s="9"/>
      <c r="AX3426" s="9"/>
      <c r="BA3426" s="63" t="s">
        <v>2531</v>
      </c>
      <c r="BB3426" s="6" t="s">
        <v>1867</v>
      </c>
      <c r="BG3426" s="9"/>
      <c r="BI3426" t="s">
        <v>3146</v>
      </c>
    </row>
    <row r="3427" spans="1:61" x14ac:dyDescent="0.25">
      <c r="A3427" s="51" t="s">
        <v>820</v>
      </c>
      <c r="B3427" s="9" t="s">
        <v>891</v>
      </c>
      <c r="C3427" s="9" t="str">
        <f>VLOOKUP(Tabelle1[[#This Row],[bank_name]],list_all_banks!$B$1:$C$691,2,FALSE)</f>
        <v>GB03937073</v>
      </c>
      <c r="D3427" s="6" t="s">
        <v>892</v>
      </c>
      <c r="E3427" s="42" t="str">
        <f t="shared" si="55"/>
        <v>31.12.2016</v>
      </c>
      <c r="F3427" s="9">
        <v>2016</v>
      </c>
      <c r="G3427" s="9">
        <v>1</v>
      </c>
      <c r="H3427" s="9">
        <v>3</v>
      </c>
      <c r="I3427" s="9" t="s">
        <v>1382</v>
      </c>
      <c r="J3427" s="9">
        <v>3</v>
      </c>
      <c r="K3427" s="9" t="s">
        <v>1366</v>
      </c>
      <c r="L3427" s="9">
        <v>0</v>
      </c>
      <c r="M3427" s="9" t="s">
        <v>1787</v>
      </c>
      <c r="N3427" s="9" t="s">
        <v>19</v>
      </c>
      <c r="P3427" s="9">
        <v>0</v>
      </c>
      <c r="Q3427" s="9">
        <v>0</v>
      </c>
      <c r="R3427" s="5">
        <v>1</v>
      </c>
      <c r="S3427" s="9">
        <v>0</v>
      </c>
      <c r="U3427" s="9">
        <v>1</v>
      </c>
      <c r="V3427" s="9">
        <v>0</v>
      </c>
      <c r="W3427" s="9" t="s">
        <v>20</v>
      </c>
      <c r="Y3427" s="9" t="s">
        <v>1225</v>
      </c>
      <c r="Z3427" s="9">
        <v>1.5</v>
      </c>
      <c r="AA3427" s="9">
        <v>5</v>
      </c>
      <c r="AB3427" s="9">
        <v>0.1</v>
      </c>
      <c r="AC3427" s="9">
        <v>0</v>
      </c>
      <c r="AD3427" s="9">
        <v>0</v>
      </c>
      <c r="AE3427" s="9" t="s">
        <v>20</v>
      </c>
      <c r="AF3427" s="9" t="s">
        <v>20</v>
      </c>
      <c r="AG3427" s="9" t="s">
        <v>20</v>
      </c>
      <c r="AH3427" s="9">
        <v>0</v>
      </c>
      <c r="AI3427" s="9">
        <v>0</v>
      </c>
      <c r="AJ3427" s="10" t="s">
        <v>1827</v>
      </c>
      <c r="AK3427" s="9">
        <v>1</v>
      </c>
      <c r="AL3427" s="9">
        <v>0</v>
      </c>
      <c r="AM3427" s="9">
        <v>0</v>
      </c>
      <c r="AN3427" s="9">
        <v>0</v>
      </c>
      <c r="AO3427" s="9">
        <v>0</v>
      </c>
      <c r="AQ3427" s="53">
        <v>2</v>
      </c>
      <c r="AR3427" s="9">
        <v>2</v>
      </c>
      <c r="AS3427" s="9">
        <v>1</v>
      </c>
      <c r="AT3427" s="9">
        <v>0</v>
      </c>
      <c r="AU3427" s="9">
        <v>0</v>
      </c>
      <c r="AV3427" s="9">
        <v>0</v>
      </c>
      <c r="AW3427" s="9"/>
      <c r="AX3427" s="9"/>
      <c r="BA3427" s="63" t="s">
        <v>2531</v>
      </c>
      <c r="BB3427" s="6" t="s">
        <v>1867</v>
      </c>
      <c r="BG3427" s="9"/>
      <c r="BI3427" t="s">
        <v>3146</v>
      </c>
    </row>
    <row r="3428" spans="1:61" x14ac:dyDescent="0.25">
      <c r="A3428" s="51" t="s">
        <v>820</v>
      </c>
      <c r="B3428" s="9" t="s">
        <v>891</v>
      </c>
      <c r="C3428" s="9" t="str">
        <f>VLOOKUP(Tabelle1[[#This Row],[bank_name]],list_all_banks!$B$1:$C$691,2,FALSE)</f>
        <v>GB03937073</v>
      </c>
      <c r="D3428" s="6" t="s">
        <v>892</v>
      </c>
      <c r="E3428" s="42" t="str">
        <f t="shared" si="55"/>
        <v>31.12.2016</v>
      </c>
      <c r="F3428" s="9">
        <v>2016</v>
      </c>
      <c r="G3428" s="9">
        <v>1</v>
      </c>
      <c r="H3428" s="9">
        <v>3</v>
      </c>
      <c r="I3428" s="9" t="s">
        <v>1382</v>
      </c>
      <c r="J3428" s="9">
        <v>3</v>
      </c>
      <c r="K3428" s="9" t="s">
        <v>1366</v>
      </c>
      <c r="L3428" s="9">
        <v>0</v>
      </c>
      <c r="M3428" s="9" t="s">
        <v>1787</v>
      </c>
      <c r="N3428" s="9" t="s">
        <v>19</v>
      </c>
      <c r="P3428" s="9">
        <v>0</v>
      </c>
      <c r="Q3428" s="9">
        <v>0</v>
      </c>
      <c r="R3428" s="5">
        <v>1</v>
      </c>
      <c r="S3428" s="9">
        <v>0</v>
      </c>
      <c r="U3428" s="9">
        <v>1</v>
      </c>
      <c r="V3428" s="9">
        <v>0</v>
      </c>
      <c r="W3428" s="9" t="s">
        <v>20</v>
      </c>
      <c r="Y3428" s="9" t="s">
        <v>1727</v>
      </c>
      <c r="Z3428" s="9">
        <v>13.6</v>
      </c>
      <c r="AA3428" s="9">
        <v>174</v>
      </c>
      <c r="AB3428" s="9">
        <v>-0.8</v>
      </c>
      <c r="AC3428" s="9">
        <v>0</v>
      </c>
      <c r="AD3428" s="9">
        <v>0</v>
      </c>
      <c r="AE3428" s="9" t="s">
        <v>20</v>
      </c>
      <c r="AF3428" s="9" t="s">
        <v>20</v>
      </c>
      <c r="AG3428" s="9" t="s">
        <v>20</v>
      </c>
      <c r="AH3428" s="9">
        <v>0.3</v>
      </c>
      <c r="AI3428" s="9">
        <v>0</v>
      </c>
      <c r="AJ3428" s="10" t="s">
        <v>1827</v>
      </c>
      <c r="AK3428" s="9">
        <v>1</v>
      </c>
      <c r="AL3428" s="9">
        <v>0</v>
      </c>
      <c r="AM3428" s="9">
        <v>0</v>
      </c>
      <c r="AN3428" s="9">
        <v>0</v>
      </c>
      <c r="AO3428" s="9">
        <v>0</v>
      </c>
      <c r="AQ3428" s="53">
        <v>2</v>
      </c>
      <c r="AR3428" s="9">
        <v>2</v>
      </c>
      <c r="AS3428" s="9">
        <v>1</v>
      </c>
      <c r="AT3428" s="9">
        <v>0</v>
      </c>
      <c r="AU3428" s="9">
        <v>0</v>
      </c>
      <c r="AV3428" s="9">
        <v>0</v>
      </c>
      <c r="AW3428" s="9"/>
      <c r="AX3428" s="9"/>
      <c r="BA3428" s="63" t="s">
        <v>2531</v>
      </c>
      <c r="BB3428" s="6" t="s">
        <v>1867</v>
      </c>
      <c r="BG3428" s="9"/>
      <c r="BI3428" t="s">
        <v>3146</v>
      </c>
    </row>
    <row r="3429" spans="1:61" x14ac:dyDescent="0.25">
      <c r="A3429" s="51" t="s">
        <v>820</v>
      </c>
      <c r="B3429" s="9" t="s">
        <v>891</v>
      </c>
      <c r="C3429" s="9" t="str">
        <f>VLOOKUP(Tabelle1[[#This Row],[bank_name]],list_all_banks!$B$1:$C$691,2,FALSE)</f>
        <v>GB03937073</v>
      </c>
      <c r="D3429" s="6" t="s">
        <v>892</v>
      </c>
      <c r="E3429" s="42" t="str">
        <f t="shared" si="55"/>
        <v>31.12.2016</v>
      </c>
      <c r="F3429" s="9">
        <v>2016</v>
      </c>
      <c r="G3429" s="9">
        <v>1</v>
      </c>
      <c r="H3429" s="9">
        <v>3</v>
      </c>
      <c r="I3429" s="9" t="s">
        <v>1382</v>
      </c>
      <c r="J3429" s="9">
        <v>3</v>
      </c>
      <c r="K3429" s="9" t="s">
        <v>1366</v>
      </c>
      <c r="L3429" s="9">
        <v>0</v>
      </c>
      <c r="M3429" s="9" t="s">
        <v>1787</v>
      </c>
      <c r="N3429" s="9" t="s">
        <v>19</v>
      </c>
      <c r="P3429" s="9">
        <v>0</v>
      </c>
      <c r="Q3429" s="9">
        <v>0</v>
      </c>
      <c r="R3429" s="5">
        <v>1</v>
      </c>
      <c r="S3429" s="9">
        <v>0</v>
      </c>
      <c r="U3429" s="9">
        <v>1</v>
      </c>
      <c r="V3429" s="9">
        <v>0</v>
      </c>
      <c r="W3429" s="9" t="s">
        <v>20</v>
      </c>
      <c r="Y3429" s="9" t="s">
        <v>1651</v>
      </c>
      <c r="Z3429" s="53" t="s">
        <v>20</v>
      </c>
      <c r="AA3429" s="9">
        <v>2</v>
      </c>
      <c r="AB3429" s="53" t="s">
        <v>20</v>
      </c>
      <c r="AC3429" s="9">
        <v>0</v>
      </c>
      <c r="AD3429" s="9">
        <v>0</v>
      </c>
      <c r="AE3429" s="9" t="s">
        <v>20</v>
      </c>
      <c r="AF3429" s="9" t="s">
        <v>20</v>
      </c>
      <c r="AG3429" s="9" t="s">
        <v>20</v>
      </c>
      <c r="AH3429" s="9">
        <v>0</v>
      </c>
      <c r="AI3429" s="9">
        <v>0</v>
      </c>
      <c r="AJ3429" s="10" t="s">
        <v>1827</v>
      </c>
      <c r="AK3429" s="9">
        <v>1</v>
      </c>
      <c r="AL3429" s="9">
        <v>0</v>
      </c>
      <c r="AM3429" s="9">
        <v>0</v>
      </c>
      <c r="AN3429" s="9">
        <v>0</v>
      </c>
      <c r="AO3429" s="9">
        <v>0</v>
      </c>
      <c r="AQ3429" s="53">
        <v>2</v>
      </c>
      <c r="AR3429" s="9">
        <v>2</v>
      </c>
      <c r="AS3429" s="9">
        <v>1</v>
      </c>
      <c r="AT3429" s="9">
        <v>0</v>
      </c>
      <c r="AU3429" s="9">
        <v>0</v>
      </c>
      <c r="AV3429" s="9">
        <v>0</v>
      </c>
      <c r="AW3429" s="9"/>
      <c r="AX3429" s="9"/>
      <c r="BA3429" s="63" t="s">
        <v>2531</v>
      </c>
      <c r="BB3429" s="6" t="s">
        <v>1867</v>
      </c>
      <c r="BG3429" s="9"/>
      <c r="BI3429" t="s">
        <v>3146</v>
      </c>
    </row>
    <row r="3430" spans="1:61" s="44" customFormat="1" ht="15.75" thickBot="1" x14ac:dyDescent="0.3">
      <c r="A3430" s="43" t="s">
        <v>820</v>
      </c>
      <c r="B3430" s="44" t="s">
        <v>891</v>
      </c>
      <c r="C3430" s="44" t="str">
        <f>VLOOKUP(Tabelle1[[#This Row],[bank_name]],list_all_banks!$B$1:$C$691,2,FALSE)</f>
        <v>GB03937073</v>
      </c>
      <c r="D3430" s="45" t="s">
        <v>892</v>
      </c>
      <c r="E3430" s="46" t="str">
        <f t="shared" si="55"/>
        <v>31.12.2016</v>
      </c>
      <c r="F3430" s="44">
        <v>2016</v>
      </c>
      <c r="G3430" s="44">
        <v>1</v>
      </c>
      <c r="H3430" s="44">
        <v>3</v>
      </c>
      <c r="I3430" s="44" t="s">
        <v>1382</v>
      </c>
      <c r="J3430" s="44">
        <v>3</v>
      </c>
      <c r="K3430" s="44" t="s">
        <v>1366</v>
      </c>
      <c r="L3430" s="44">
        <v>0</v>
      </c>
      <c r="M3430" s="44" t="s">
        <v>1787</v>
      </c>
      <c r="N3430" s="44" t="s">
        <v>19</v>
      </c>
      <c r="O3430" s="45"/>
      <c r="P3430" s="44">
        <v>0</v>
      </c>
      <c r="Q3430" s="44">
        <v>0</v>
      </c>
      <c r="R3430" s="57">
        <v>1</v>
      </c>
      <c r="S3430" s="44">
        <v>0</v>
      </c>
      <c r="T3430" s="45"/>
      <c r="U3430" s="44">
        <v>1</v>
      </c>
      <c r="V3430" s="44">
        <v>0</v>
      </c>
      <c r="W3430" s="44" t="s">
        <v>20</v>
      </c>
      <c r="X3430" s="45"/>
      <c r="Y3430" s="44" t="s">
        <v>1650</v>
      </c>
      <c r="Z3430" s="44">
        <v>0.8</v>
      </c>
      <c r="AA3430" s="44">
        <v>5</v>
      </c>
      <c r="AB3430" s="44">
        <v>0.2</v>
      </c>
      <c r="AC3430" s="44">
        <v>0</v>
      </c>
      <c r="AD3430" s="44">
        <v>0</v>
      </c>
      <c r="AE3430" s="44" t="s">
        <v>20</v>
      </c>
      <c r="AF3430" s="44" t="s">
        <v>20</v>
      </c>
      <c r="AG3430" s="44" t="s">
        <v>20</v>
      </c>
      <c r="AH3430" s="44">
        <v>0</v>
      </c>
      <c r="AI3430" s="44">
        <v>0</v>
      </c>
      <c r="AJ3430" s="56" t="s">
        <v>1827</v>
      </c>
      <c r="AK3430" s="44">
        <v>1</v>
      </c>
      <c r="AL3430" s="44">
        <v>0</v>
      </c>
      <c r="AM3430" s="44">
        <v>0</v>
      </c>
      <c r="AN3430" s="44">
        <v>0</v>
      </c>
      <c r="AO3430" s="44">
        <v>0</v>
      </c>
      <c r="AP3430" s="45"/>
      <c r="AQ3430" s="57">
        <v>2</v>
      </c>
      <c r="AR3430" s="44">
        <v>2</v>
      </c>
      <c r="AS3430" s="44">
        <v>1</v>
      </c>
      <c r="AT3430" s="44">
        <v>0</v>
      </c>
      <c r="AU3430" s="44">
        <v>0</v>
      </c>
      <c r="AV3430" s="44">
        <v>0</v>
      </c>
      <c r="AY3430" s="45"/>
      <c r="AZ3430" s="46"/>
      <c r="BA3430" s="47" t="s">
        <v>2531</v>
      </c>
      <c r="BB3430" s="45" t="s">
        <v>1867</v>
      </c>
      <c r="BH3430" s="45"/>
      <c r="BI3430" t="s">
        <v>3146</v>
      </c>
    </row>
    <row r="3431" spans="1:61" x14ac:dyDescent="0.25">
      <c r="A3431" s="9" t="s">
        <v>820</v>
      </c>
      <c r="B3431" s="9" t="s">
        <v>1923</v>
      </c>
      <c r="C3431" s="9" t="str">
        <f>VLOOKUP(Tabelle1[[#This Row],[bank_name]],list_all_banks!$B$1:$C$691,2,FALSE)</f>
        <v>GB03938288</v>
      </c>
      <c r="D3431" s="6" t="s">
        <v>1924</v>
      </c>
      <c r="E3431" s="42" t="str">
        <f t="shared" si="55"/>
        <v>31.12.</v>
      </c>
      <c r="F3431" s="9"/>
      <c r="G3431" s="9"/>
      <c r="H3431" s="9"/>
      <c r="I3431" s="9"/>
      <c r="J3431" s="9"/>
      <c r="K3431" s="9"/>
      <c r="L3431" s="9"/>
      <c r="M3431" s="9"/>
      <c r="N3431" s="9"/>
      <c r="P3431" s="9"/>
      <c r="Q3431" s="9"/>
      <c r="R3431" s="9"/>
      <c r="S3431" s="9"/>
      <c r="U3431" s="9"/>
      <c r="V3431" s="9"/>
      <c r="W3431" s="9"/>
      <c r="Y3431" s="9"/>
      <c r="Z3431" s="9"/>
      <c r="AA3431" s="9"/>
      <c r="AB3431" s="9"/>
      <c r="AC3431" s="9"/>
      <c r="AD3431" s="9"/>
      <c r="AE3431" s="9"/>
      <c r="AF3431" s="9"/>
      <c r="AG3431" s="9"/>
      <c r="AH3431" s="9"/>
      <c r="AI3431" s="9"/>
      <c r="AK3431" s="9"/>
      <c r="AL3431" s="9"/>
      <c r="AM3431" s="9"/>
      <c r="AN3431" s="9"/>
      <c r="AO3431" s="9"/>
      <c r="AQ3431" s="9"/>
      <c r="AR3431" s="9"/>
      <c r="AS3431" s="9"/>
      <c r="AT3431" s="9"/>
      <c r="AU3431" s="9"/>
      <c r="AV3431" s="9"/>
      <c r="AW3431" s="9"/>
      <c r="AX3431" s="9"/>
      <c r="BA3431" s="9"/>
      <c r="BG3431" s="9"/>
    </row>
    <row r="3432" spans="1:61" x14ac:dyDescent="0.25">
      <c r="A3432" t="s">
        <v>820</v>
      </c>
      <c r="B3432" t="s">
        <v>893</v>
      </c>
      <c r="C3432" t="str">
        <f>VLOOKUP(Tabelle1[[#This Row],[bank_name]],list_all_banks!$B$1:$C$691,2,FALSE)</f>
        <v>GB04280530</v>
      </c>
      <c r="D3432" s="6" t="s">
        <v>894</v>
      </c>
      <c r="E3432" s="42" t="str">
        <f t="shared" si="55"/>
        <v>31.12.</v>
      </c>
      <c r="G3432" s="9"/>
      <c r="BG3432" s="9"/>
    </row>
    <row r="3433" spans="1:61" x14ac:dyDescent="0.25">
      <c r="A3433" t="s">
        <v>820</v>
      </c>
      <c r="B3433" t="s">
        <v>895</v>
      </c>
      <c r="C3433" t="str">
        <f>VLOOKUP(Tabelle1[[#This Row],[bank_name]],list_all_banks!$B$1:$C$691,2,FALSE)</f>
        <v>GB04533948</v>
      </c>
      <c r="D3433" s="6" t="s">
        <v>896</v>
      </c>
      <c r="E3433" s="42" t="str">
        <f t="shared" si="55"/>
        <v>31.12.</v>
      </c>
      <c r="BG3433" s="9"/>
    </row>
    <row r="3434" spans="1:61" s="44" customFormat="1" ht="15.75" thickBot="1" x14ac:dyDescent="0.3">
      <c r="A3434" s="44" t="s">
        <v>820</v>
      </c>
      <c r="B3434" s="44" t="s">
        <v>897</v>
      </c>
      <c r="C3434" s="44" t="str">
        <f>VLOOKUP(Tabelle1[[#This Row],[bank_name]],list_all_banks!$B$1:$C$691,2,FALSE)</f>
        <v>GB04743602</v>
      </c>
      <c r="D3434" s="45" t="s">
        <v>898</v>
      </c>
      <c r="E3434" s="46" t="str">
        <f t="shared" si="55"/>
        <v>31.12.</v>
      </c>
      <c r="O3434" s="45"/>
      <c r="T3434" s="45"/>
      <c r="X3434" s="45"/>
      <c r="AJ3434" s="45"/>
      <c r="AP3434" s="45"/>
      <c r="AY3434" s="45"/>
      <c r="AZ3434" s="46"/>
      <c r="BB3434" s="45"/>
      <c r="BH3434" s="45"/>
      <c r="BI3434" s="9"/>
    </row>
    <row r="3435" spans="1:61" x14ac:dyDescent="0.25">
      <c r="A3435" s="97" t="s">
        <v>820</v>
      </c>
      <c r="B3435" s="52" t="s">
        <v>1925</v>
      </c>
      <c r="C3435" s="9" t="str">
        <f>VLOOKUP(Tabelle1[[#This Row],[bank_name]],list_all_banks!$B$1:$C$691,2,FALSE)</f>
        <v>GB05145017</v>
      </c>
      <c r="D3435" s="6" t="s">
        <v>1926</v>
      </c>
      <c r="E3435" s="192">
        <v>42460</v>
      </c>
      <c r="F3435" s="9">
        <v>2016</v>
      </c>
      <c r="G3435" s="9" t="s">
        <v>1382</v>
      </c>
      <c r="H3435" s="9" t="s">
        <v>20</v>
      </c>
      <c r="I3435" s="9">
        <v>1</v>
      </c>
      <c r="J3435" s="9">
        <v>3</v>
      </c>
      <c r="K3435" s="73" t="s">
        <v>1366</v>
      </c>
      <c r="L3435" s="9">
        <v>1</v>
      </c>
      <c r="M3435" s="9" t="s">
        <v>1787</v>
      </c>
      <c r="N3435" s="9" t="s">
        <v>91</v>
      </c>
      <c r="P3435" s="9">
        <v>2</v>
      </c>
      <c r="Q3435" s="9">
        <v>0</v>
      </c>
      <c r="R3435" s="53">
        <v>1</v>
      </c>
      <c r="S3435" s="53">
        <v>0</v>
      </c>
      <c r="U3435" s="9">
        <v>0</v>
      </c>
      <c r="V3435" s="9">
        <v>0</v>
      </c>
      <c r="W3435" s="9" t="s">
        <v>20</v>
      </c>
      <c r="Y3435" s="52" t="s">
        <v>820</v>
      </c>
      <c r="Z3435" s="68">
        <v>194241</v>
      </c>
      <c r="AA3435" s="68">
        <v>299</v>
      </c>
      <c r="AB3435" s="68">
        <v>50711</v>
      </c>
      <c r="AC3435" s="84">
        <v>6187</v>
      </c>
      <c r="AD3435" t="s">
        <v>20</v>
      </c>
      <c r="AE3435" s="9" t="s">
        <v>20</v>
      </c>
      <c r="AF3435" s="68" t="s">
        <v>20</v>
      </c>
      <c r="AG3435" s="84">
        <v>10487</v>
      </c>
      <c r="AH3435" s="9" t="s">
        <v>20</v>
      </c>
      <c r="AI3435" s="9">
        <v>1</v>
      </c>
      <c r="AK3435" s="9">
        <v>1</v>
      </c>
      <c r="AL3435" s="9">
        <v>0</v>
      </c>
      <c r="AM3435" s="9">
        <v>0</v>
      </c>
      <c r="AN3435" s="9">
        <v>0</v>
      </c>
      <c r="AO3435" s="9">
        <v>0</v>
      </c>
      <c r="AQ3435" s="9">
        <v>1</v>
      </c>
      <c r="AR3435" s="9">
        <v>2</v>
      </c>
      <c r="AS3435" s="53">
        <v>0</v>
      </c>
      <c r="AT3435" s="9">
        <v>1</v>
      </c>
      <c r="AU3435" s="9">
        <v>0</v>
      </c>
      <c r="AV3435" s="9">
        <v>0</v>
      </c>
      <c r="AW3435" s="9" t="s">
        <v>1382</v>
      </c>
      <c r="AX3435" s="9" t="s">
        <v>1382</v>
      </c>
      <c r="AY3435" s="6" t="s">
        <v>2952</v>
      </c>
      <c r="BA3435" s="63" t="s">
        <v>2951</v>
      </c>
      <c r="BC3435" s="9"/>
      <c r="BD3435" s="9"/>
      <c r="BE3435" s="9"/>
      <c r="BF3435" s="9"/>
      <c r="BG3435" s="9"/>
      <c r="BI3435" t="s">
        <v>3146</v>
      </c>
    </row>
    <row r="3436" spans="1:61" x14ac:dyDescent="0.25">
      <c r="A3436" s="97" t="s">
        <v>820</v>
      </c>
      <c r="B3436" s="52" t="s">
        <v>1925</v>
      </c>
      <c r="C3436" s="9" t="str">
        <f>VLOOKUP(Tabelle1[[#This Row],[bank_name]],list_all_banks!$B$1:$C$691,2,FALSE)</f>
        <v>GB05145017</v>
      </c>
      <c r="D3436" s="6" t="s">
        <v>1926</v>
      </c>
      <c r="E3436" s="192">
        <v>42460</v>
      </c>
      <c r="F3436" s="9">
        <v>2016</v>
      </c>
      <c r="G3436" s="9" t="s">
        <v>1382</v>
      </c>
      <c r="H3436" s="9" t="s">
        <v>20</v>
      </c>
      <c r="I3436" s="9">
        <v>1</v>
      </c>
      <c r="J3436" s="9">
        <v>3</v>
      </c>
      <c r="K3436" s="73" t="s">
        <v>1366</v>
      </c>
      <c r="L3436" s="9">
        <v>1</v>
      </c>
      <c r="M3436" s="9" t="s">
        <v>1787</v>
      </c>
      <c r="N3436" s="9" t="s">
        <v>91</v>
      </c>
      <c r="P3436" s="9">
        <v>2</v>
      </c>
      <c r="Q3436" s="9">
        <v>0</v>
      </c>
      <c r="R3436" s="53">
        <v>1</v>
      </c>
      <c r="S3436" s="53">
        <v>0</v>
      </c>
      <c r="U3436" s="9">
        <v>0</v>
      </c>
      <c r="V3436" s="9">
        <v>0</v>
      </c>
      <c r="W3436" s="9" t="s">
        <v>20</v>
      </c>
      <c r="Y3436" s="9" t="s">
        <v>1</v>
      </c>
      <c r="Z3436" s="9">
        <v>5106</v>
      </c>
      <c r="AA3436" s="9">
        <v>22</v>
      </c>
      <c r="AB3436" s="9">
        <v>467</v>
      </c>
      <c r="AC3436" s="53" t="s">
        <v>20</v>
      </c>
      <c r="AD3436" t="s">
        <v>20</v>
      </c>
      <c r="AE3436" s="9" t="s">
        <v>20</v>
      </c>
      <c r="AF3436" s="68" t="s">
        <v>20</v>
      </c>
      <c r="AG3436" s="53">
        <v>108</v>
      </c>
      <c r="AH3436" s="9" t="s">
        <v>20</v>
      </c>
      <c r="AI3436" s="9">
        <v>1</v>
      </c>
      <c r="AK3436" s="9">
        <v>1</v>
      </c>
      <c r="AL3436" s="9">
        <v>0</v>
      </c>
      <c r="AM3436" s="9">
        <v>0</v>
      </c>
      <c r="AN3436" s="9">
        <v>0</v>
      </c>
      <c r="AO3436" s="9">
        <v>0</v>
      </c>
      <c r="AQ3436" s="9">
        <v>1</v>
      </c>
      <c r="AR3436" s="9">
        <v>2</v>
      </c>
      <c r="AS3436" s="53">
        <v>0</v>
      </c>
      <c r="AT3436" s="9">
        <v>1</v>
      </c>
      <c r="AU3436" s="9">
        <v>0</v>
      </c>
      <c r="AV3436" s="9">
        <v>0</v>
      </c>
      <c r="AW3436" s="9" t="s">
        <v>1382</v>
      </c>
      <c r="AX3436" s="9" t="s">
        <v>1382</v>
      </c>
      <c r="AY3436" s="6" t="s">
        <v>2952</v>
      </c>
      <c r="BA3436" s="63" t="s">
        <v>2951</v>
      </c>
      <c r="BG3436" s="9"/>
      <c r="BI3436" t="s">
        <v>3146</v>
      </c>
    </row>
    <row r="3437" spans="1:61" x14ac:dyDescent="0.25">
      <c r="A3437" s="97" t="s">
        <v>820</v>
      </c>
      <c r="B3437" s="52" t="s">
        <v>1925</v>
      </c>
      <c r="C3437" s="9" t="str">
        <f>VLOOKUP(Tabelle1[[#This Row],[bank_name]],list_all_banks!$B$1:$C$691,2,FALSE)</f>
        <v>GB05145017</v>
      </c>
      <c r="D3437" s="6" t="s">
        <v>1926</v>
      </c>
      <c r="E3437" s="192">
        <v>42460</v>
      </c>
      <c r="F3437" s="9">
        <v>2016</v>
      </c>
      <c r="G3437" s="9" t="s">
        <v>1382</v>
      </c>
      <c r="H3437" s="9" t="s">
        <v>20</v>
      </c>
      <c r="I3437" s="9">
        <v>1</v>
      </c>
      <c r="J3437" s="9">
        <v>3</v>
      </c>
      <c r="K3437" s="73" t="s">
        <v>1366</v>
      </c>
      <c r="L3437" s="9">
        <v>1</v>
      </c>
      <c r="M3437" s="9" t="s">
        <v>1787</v>
      </c>
      <c r="N3437" s="9" t="s">
        <v>91</v>
      </c>
      <c r="P3437" s="9">
        <v>2</v>
      </c>
      <c r="Q3437" s="9">
        <v>0</v>
      </c>
      <c r="R3437" s="53">
        <v>1</v>
      </c>
      <c r="S3437" s="53">
        <v>0</v>
      </c>
      <c r="U3437" s="9">
        <v>0</v>
      </c>
      <c r="V3437" s="9">
        <v>0</v>
      </c>
      <c r="W3437" s="9" t="s">
        <v>20</v>
      </c>
      <c r="Y3437" s="9" t="s">
        <v>493</v>
      </c>
      <c r="Z3437" s="9">
        <v>1784</v>
      </c>
      <c r="AA3437" s="9">
        <v>9</v>
      </c>
      <c r="AB3437" s="9">
        <v>117</v>
      </c>
      <c r="AC3437" s="53">
        <v>18</v>
      </c>
      <c r="AD3437" t="s">
        <v>20</v>
      </c>
      <c r="AE3437" s="9" t="s">
        <v>20</v>
      </c>
      <c r="AF3437" s="68" t="s">
        <v>20</v>
      </c>
      <c r="AG3437" s="53">
        <v>42</v>
      </c>
      <c r="AH3437" s="9" t="s">
        <v>20</v>
      </c>
      <c r="AI3437" s="9">
        <v>1</v>
      </c>
      <c r="AK3437" s="9">
        <v>1</v>
      </c>
      <c r="AL3437" s="9">
        <v>0</v>
      </c>
      <c r="AM3437" s="9">
        <v>0</v>
      </c>
      <c r="AN3437" s="9">
        <v>0</v>
      </c>
      <c r="AO3437" s="9">
        <v>0</v>
      </c>
      <c r="AQ3437" s="9">
        <v>1</v>
      </c>
      <c r="AR3437" s="9">
        <v>2</v>
      </c>
      <c r="AS3437" s="53">
        <v>0</v>
      </c>
      <c r="AT3437" s="9">
        <v>1</v>
      </c>
      <c r="AU3437" s="9">
        <v>0</v>
      </c>
      <c r="AV3437" s="9">
        <v>0</v>
      </c>
      <c r="AW3437" s="9" t="s">
        <v>1382</v>
      </c>
      <c r="AX3437" s="9" t="s">
        <v>1382</v>
      </c>
      <c r="AY3437" s="6" t="s">
        <v>2952</v>
      </c>
      <c r="BA3437" s="63" t="s">
        <v>2951</v>
      </c>
      <c r="BG3437" s="9"/>
      <c r="BI3437" t="s">
        <v>3146</v>
      </c>
    </row>
    <row r="3438" spans="1:61" x14ac:dyDescent="0.25">
      <c r="A3438" s="97" t="s">
        <v>820</v>
      </c>
      <c r="B3438" s="52" t="s">
        <v>1925</v>
      </c>
      <c r="C3438" s="9" t="str">
        <f>VLOOKUP(Tabelle1[[#This Row],[bank_name]],list_all_banks!$B$1:$C$691,2,FALSE)</f>
        <v>GB05145017</v>
      </c>
      <c r="D3438" s="6" t="s">
        <v>1926</v>
      </c>
      <c r="E3438" s="192">
        <v>42460</v>
      </c>
      <c r="F3438" s="9">
        <v>2016</v>
      </c>
      <c r="G3438" s="9" t="s">
        <v>1382</v>
      </c>
      <c r="H3438" s="9" t="s">
        <v>20</v>
      </c>
      <c r="I3438" s="9">
        <v>1</v>
      </c>
      <c r="J3438" s="9">
        <v>3</v>
      </c>
      <c r="K3438" s="73" t="s">
        <v>1366</v>
      </c>
      <c r="L3438" s="9">
        <v>1</v>
      </c>
      <c r="M3438" s="9" t="s">
        <v>1787</v>
      </c>
      <c r="N3438" s="9" t="s">
        <v>91</v>
      </c>
      <c r="P3438" s="9">
        <v>2</v>
      </c>
      <c r="Q3438" s="9">
        <v>0</v>
      </c>
      <c r="R3438" s="53">
        <v>1</v>
      </c>
      <c r="S3438" s="53">
        <v>0</v>
      </c>
      <c r="U3438" s="9">
        <v>0</v>
      </c>
      <c r="V3438" s="9">
        <v>0</v>
      </c>
      <c r="W3438" s="9" t="s">
        <v>20</v>
      </c>
      <c r="Y3438" s="9" t="s">
        <v>1327</v>
      </c>
      <c r="Z3438" s="9">
        <v>1495</v>
      </c>
      <c r="AA3438" s="9">
        <v>6</v>
      </c>
      <c r="AB3438" s="9">
        <v>91</v>
      </c>
      <c r="AC3438" s="53">
        <v>-92</v>
      </c>
      <c r="AD3438" t="s">
        <v>20</v>
      </c>
      <c r="AE3438" s="9" t="s">
        <v>20</v>
      </c>
      <c r="AF3438" s="68" t="s">
        <v>20</v>
      </c>
      <c r="AG3438" s="53">
        <v>55</v>
      </c>
      <c r="AH3438" s="9" t="s">
        <v>20</v>
      </c>
      <c r="AI3438" s="9">
        <v>1</v>
      </c>
      <c r="AK3438" s="9">
        <v>1</v>
      </c>
      <c r="AL3438" s="9">
        <v>0</v>
      </c>
      <c r="AM3438" s="9">
        <v>0</v>
      </c>
      <c r="AN3438" s="9">
        <v>0</v>
      </c>
      <c r="AO3438" s="9">
        <v>0</v>
      </c>
      <c r="AQ3438" s="9">
        <v>1</v>
      </c>
      <c r="AR3438" s="9">
        <v>2</v>
      </c>
      <c r="AS3438" s="53">
        <v>0</v>
      </c>
      <c r="AT3438" s="9">
        <v>1</v>
      </c>
      <c r="AU3438" s="9">
        <v>0</v>
      </c>
      <c r="AV3438" s="9">
        <v>0</v>
      </c>
      <c r="AW3438" s="9" t="s">
        <v>1382</v>
      </c>
      <c r="AX3438" s="9" t="s">
        <v>1382</v>
      </c>
      <c r="AY3438" s="6" t="s">
        <v>2952</v>
      </c>
      <c r="BA3438" s="63" t="s">
        <v>2951</v>
      </c>
      <c r="BG3438" s="9"/>
      <c r="BI3438" t="s">
        <v>3146</v>
      </c>
    </row>
    <row r="3439" spans="1:61" x14ac:dyDescent="0.25">
      <c r="A3439" s="97" t="s">
        <v>820</v>
      </c>
      <c r="B3439" s="52" t="s">
        <v>1925</v>
      </c>
      <c r="C3439" s="9" t="str">
        <f>VLOOKUP(Tabelle1[[#This Row],[bank_name]],list_all_banks!$B$1:$C$691,2,FALSE)</f>
        <v>GB05145017</v>
      </c>
      <c r="D3439" s="6" t="s">
        <v>1926</v>
      </c>
      <c r="E3439" s="192">
        <v>42460</v>
      </c>
      <c r="F3439" s="9">
        <v>2016</v>
      </c>
      <c r="G3439" s="9" t="s">
        <v>1382</v>
      </c>
      <c r="H3439" s="9" t="s">
        <v>20</v>
      </c>
      <c r="I3439" s="9">
        <v>1</v>
      </c>
      <c r="J3439" s="9">
        <v>3</v>
      </c>
      <c r="K3439" s="73" t="s">
        <v>1366</v>
      </c>
      <c r="L3439" s="9">
        <v>1</v>
      </c>
      <c r="M3439" s="9" t="s">
        <v>1787</v>
      </c>
      <c r="N3439" s="9" t="s">
        <v>91</v>
      </c>
      <c r="P3439" s="9">
        <v>2</v>
      </c>
      <c r="Q3439" s="9">
        <v>0</v>
      </c>
      <c r="R3439" s="53">
        <v>1</v>
      </c>
      <c r="S3439" s="53">
        <v>0</v>
      </c>
      <c r="U3439" s="9">
        <v>0</v>
      </c>
      <c r="V3439" s="9">
        <v>0</v>
      </c>
      <c r="W3439" s="9" t="s">
        <v>20</v>
      </c>
      <c r="Y3439" s="9" t="s">
        <v>1672</v>
      </c>
      <c r="Z3439" s="9">
        <v>1359</v>
      </c>
      <c r="AA3439" s="9">
        <v>6</v>
      </c>
      <c r="AB3439" s="9">
        <v>89</v>
      </c>
      <c r="AC3439" s="53">
        <v>29</v>
      </c>
      <c r="AD3439" t="s">
        <v>20</v>
      </c>
      <c r="AE3439" s="9" t="s">
        <v>20</v>
      </c>
      <c r="AF3439" s="68" t="s">
        <v>20</v>
      </c>
      <c r="AG3439" s="53">
        <v>24</v>
      </c>
      <c r="AH3439" s="9" t="s">
        <v>20</v>
      </c>
      <c r="AI3439" s="9">
        <v>1</v>
      </c>
      <c r="AK3439" s="9">
        <v>1</v>
      </c>
      <c r="AL3439" s="9">
        <v>0</v>
      </c>
      <c r="AM3439" s="9">
        <v>0</v>
      </c>
      <c r="AN3439" s="9">
        <v>0</v>
      </c>
      <c r="AO3439" s="9">
        <v>0</v>
      </c>
      <c r="AQ3439" s="9">
        <v>1</v>
      </c>
      <c r="AR3439" s="9">
        <v>2</v>
      </c>
      <c r="AS3439" s="53">
        <v>0</v>
      </c>
      <c r="AT3439" s="9">
        <v>1</v>
      </c>
      <c r="AU3439" s="9">
        <v>0</v>
      </c>
      <c r="AV3439" s="9">
        <v>0</v>
      </c>
      <c r="AW3439" s="9" t="s">
        <v>1382</v>
      </c>
      <c r="AX3439" s="9" t="s">
        <v>1382</v>
      </c>
      <c r="AY3439" s="6" t="s">
        <v>2952</v>
      </c>
      <c r="BA3439" s="63" t="s">
        <v>2951</v>
      </c>
      <c r="BG3439" s="9"/>
      <c r="BI3439" t="s">
        <v>3146</v>
      </c>
    </row>
    <row r="3440" spans="1:61" x14ac:dyDescent="0.25">
      <c r="A3440" s="97" t="s">
        <v>820</v>
      </c>
      <c r="B3440" s="52" t="s">
        <v>1925</v>
      </c>
      <c r="C3440" s="9" t="str">
        <f>VLOOKUP(Tabelle1[[#This Row],[bank_name]],list_all_banks!$B$1:$C$691,2,FALSE)</f>
        <v>GB05145017</v>
      </c>
      <c r="D3440" s="6" t="s">
        <v>1926</v>
      </c>
      <c r="E3440" s="192">
        <v>42460</v>
      </c>
      <c r="F3440" s="9">
        <v>2016</v>
      </c>
      <c r="G3440" s="9" t="s">
        <v>1382</v>
      </c>
      <c r="H3440" s="9" t="s">
        <v>20</v>
      </c>
      <c r="I3440" s="9">
        <v>1</v>
      </c>
      <c r="J3440" s="9">
        <v>3</v>
      </c>
      <c r="K3440" s="73" t="s">
        <v>1366</v>
      </c>
      <c r="L3440" s="9">
        <v>1</v>
      </c>
      <c r="M3440" s="9" t="s">
        <v>1787</v>
      </c>
      <c r="N3440" s="9" t="s">
        <v>91</v>
      </c>
      <c r="P3440" s="9">
        <v>2</v>
      </c>
      <c r="Q3440" s="9">
        <v>0</v>
      </c>
      <c r="R3440" s="53">
        <v>1</v>
      </c>
      <c r="S3440" s="53">
        <v>0</v>
      </c>
      <c r="U3440" s="9">
        <v>0</v>
      </c>
      <c r="V3440" s="9">
        <v>0</v>
      </c>
      <c r="W3440" s="9" t="s">
        <v>20</v>
      </c>
      <c r="Y3440" s="9" t="s">
        <v>658</v>
      </c>
      <c r="Z3440" s="9">
        <v>1841</v>
      </c>
      <c r="AA3440" s="9">
        <v>6</v>
      </c>
      <c r="AB3440" s="9">
        <v>121</v>
      </c>
      <c r="AC3440" s="53">
        <v>21</v>
      </c>
      <c r="AD3440" t="s">
        <v>20</v>
      </c>
      <c r="AE3440" s="9" t="s">
        <v>20</v>
      </c>
      <c r="AF3440" s="68" t="s">
        <v>20</v>
      </c>
      <c r="AG3440" s="53">
        <v>-12</v>
      </c>
      <c r="AH3440" s="9" t="s">
        <v>20</v>
      </c>
      <c r="AI3440" s="9">
        <v>1</v>
      </c>
      <c r="AK3440" s="9">
        <v>1</v>
      </c>
      <c r="AL3440" s="9">
        <v>0</v>
      </c>
      <c r="AM3440" s="9">
        <v>0</v>
      </c>
      <c r="AN3440" s="9">
        <v>0</v>
      </c>
      <c r="AO3440" s="9">
        <v>0</v>
      </c>
      <c r="AQ3440" s="9">
        <v>1</v>
      </c>
      <c r="AR3440" s="9">
        <v>2</v>
      </c>
      <c r="AS3440" s="53">
        <v>0</v>
      </c>
      <c r="AT3440" s="9">
        <v>1</v>
      </c>
      <c r="AU3440" s="9">
        <v>0</v>
      </c>
      <c r="AV3440" s="9">
        <v>0</v>
      </c>
      <c r="AW3440" s="9" t="s">
        <v>1382</v>
      </c>
      <c r="AX3440" s="9" t="s">
        <v>1382</v>
      </c>
      <c r="AY3440" s="6" t="s">
        <v>2952</v>
      </c>
      <c r="BA3440" s="63" t="s">
        <v>2951</v>
      </c>
      <c r="BG3440" s="9"/>
      <c r="BI3440" t="s">
        <v>3146</v>
      </c>
    </row>
    <row r="3441" spans="1:71" x14ac:dyDescent="0.25">
      <c r="A3441" s="97" t="s">
        <v>820</v>
      </c>
      <c r="B3441" s="52" t="s">
        <v>1925</v>
      </c>
      <c r="C3441" s="9" t="str">
        <f>VLOOKUP(Tabelle1[[#This Row],[bank_name]],list_all_banks!$B$1:$C$691,2,FALSE)</f>
        <v>GB05145017</v>
      </c>
      <c r="D3441" s="6" t="s">
        <v>1926</v>
      </c>
      <c r="E3441" s="192">
        <v>42460</v>
      </c>
      <c r="F3441" s="9">
        <v>2016</v>
      </c>
      <c r="G3441" s="9" t="s">
        <v>1382</v>
      </c>
      <c r="H3441" s="9" t="s">
        <v>20</v>
      </c>
      <c r="I3441" s="9">
        <v>1</v>
      </c>
      <c r="J3441" s="9">
        <v>3</v>
      </c>
      <c r="K3441" s="73" t="s">
        <v>1366</v>
      </c>
      <c r="L3441" s="9">
        <v>1</v>
      </c>
      <c r="M3441" s="9" t="s">
        <v>1787</v>
      </c>
      <c r="N3441" s="9" t="s">
        <v>91</v>
      </c>
      <c r="P3441" s="9">
        <v>2</v>
      </c>
      <c r="Q3441" s="9">
        <v>0</v>
      </c>
      <c r="R3441" s="53">
        <v>1</v>
      </c>
      <c r="S3441" s="53">
        <v>0</v>
      </c>
      <c r="U3441" s="9">
        <v>0</v>
      </c>
      <c r="V3441" s="9">
        <v>0</v>
      </c>
      <c r="W3441" s="9" t="s">
        <v>20</v>
      </c>
      <c r="Y3441" s="9" t="s">
        <v>1020</v>
      </c>
      <c r="Z3441" s="9">
        <v>909</v>
      </c>
      <c r="AA3441" s="9">
        <v>3</v>
      </c>
      <c r="AB3441" s="9">
        <v>60</v>
      </c>
      <c r="AC3441" s="53">
        <v>9</v>
      </c>
      <c r="AD3441" t="s">
        <v>20</v>
      </c>
      <c r="AE3441" s="9" t="s">
        <v>20</v>
      </c>
      <c r="AF3441" s="68" t="s">
        <v>20</v>
      </c>
      <c r="AG3441" s="53">
        <v>20</v>
      </c>
      <c r="AH3441" s="9" t="s">
        <v>20</v>
      </c>
      <c r="AI3441" s="9">
        <v>1</v>
      </c>
      <c r="AK3441" s="9">
        <v>1</v>
      </c>
      <c r="AL3441" s="9">
        <v>0</v>
      </c>
      <c r="AM3441" s="9">
        <v>0</v>
      </c>
      <c r="AN3441" s="9">
        <v>0</v>
      </c>
      <c r="AO3441" s="9">
        <v>0</v>
      </c>
      <c r="AQ3441" s="9">
        <v>1</v>
      </c>
      <c r="AR3441" s="9">
        <v>2</v>
      </c>
      <c r="AS3441" s="53">
        <v>0</v>
      </c>
      <c r="AT3441" s="9">
        <v>1</v>
      </c>
      <c r="AU3441" s="9">
        <v>0</v>
      </c>
      <c r="AV3441" s="9">
        <v>0</v>
      </c>
      <c r="AW3441" s="9" t="s">
        <v>1382</v>
      </c>
      <c r="AX3441" s="9" t="s">
        <v>1382</v>
      </c>
      <c r="AY3441" s="6" t="s">
        <v>2952</v>
      </c>
      <c r="BA3441" s="63" t="s">
        <v>2951</v>
      </c>
      <c r="BG3441" s="9"/>
      <c r="BI3441" t="s">
        <v>3146</v>
      </c>
    </row>
    <row r="3442" spans="1:71" x14ac:dyDescent="0.25">
      <c r="A3442" s="97" t="s">
        <v>820</v>
      </c>
      <c r="B3442" s="52" t="s">
        <v>1925</v>
      </c>
      <c r="C3442" s="9" t="str">
        <f>VLOOKUP(Tabelle1[[#This Row],[bank_name]],list_all_banks!$B$1:$C$691,2,FALSE)</f>
        <v>GB05145017</v>
      </c>
      <c r="D3442" s="6" t="s">
        <v>1926</v>
      </c>
      <c r="E3442" s="192">
        <v>42460</v>
      </c>
      <c r="F3442" s="9">
        <v>2016</v>
      </c>
      <c r="G3442" s="9" t="s">
        <v>1382</v>
      </c>
      <c r="H3442" s="9" t="s">
        <v>20</v>
      </c>
      <c r="I3442" s="9">
        <v>1</v>
      </c>
      <c r="J3442" s="9">
        <v>3</v>
      </c>
      <c r="K3442" s="73" t="s">
        <v>1366</v>
      </c>
      <c r="L3442" s="9">
        <v>1</v>
      </c>
      <c r="M3442" s="9" t="s">
        <v>1787</v>
      </c>
      <c r="N3442" s="9" t="s">
        <v>91</v>
      </c>
      <c r="P3442" s="9">
        <v>2</v>
      </c>
      <c r="Q3442" s="9">
        <v>0</v>
      </c>
      <c r="R3442" s="53">
        <v>1</v>
      </c>
      <c r="S3442" s="53">
        <v>0</v>
      </c>
      <c r="U3442" s="9">
        <v>0</v>
      </c>
      <c r="V3442" s="9">
        <v>0</v>
      </c>
      <c r="W3442" s="9" t="s">
        <v>20</v>
      </c>
      <c r="Y3442" s="9" t="s">
        <v>154</v>
      </c>
      <c r="Z3442" s="9">
        <v>54</v>
      </c>
      <c r="AA3442" s="9" t="s">
        <v>1699</v>
      </c>
      <c r="AB3442" s="9">
        <v>4</v>
      </c>
      <c r="AC3442" s="53">
        <v>1</v>
      </c>
      <c r="AD3442" t="s">
        <v>20</v>
      </c>
      <c r="AE3442" s="9" t="s">
        <v>20</v>
      </c>
      <c r="AF3442" s="68" t="s">
        <v>20</v>
      </c>
      <c r="AG3442" s="53" t="s">
        <v>20</v>
      </c>
      <c r="AH3442" s="9" t="s">
        <v>20</v>
      </c>
      <c r="AI3442" s="9">
        <v>1</v>
      </c>
      <c r="AK3442" s="9">
        <v>1</v>
      </c>
      <c r="AL3442" s="9">
        <v>0</v>
      </c>
      <c r="AM3442" s="9">
        <v>0</v>
      </c>
      <c r="AN3442" s="9">
        <v>0</v>
      </c>
      <c r="AO3442" s="9">
        <v>0</v>
      </c>
      <c r="AQ3442" s="9">
        <v>1</v>
      </c>
      <c r="AR3442" s="9">
        <v>2</v>
      </c>
      <c r="AS3442" s="53">
        <v>0</v>
      </c>
      <c r="AT3442" s="9">
        <v>1</v>
      </c>
      <c r="AU3442" s="9">
        <v>0</v>
      </c>
      <c r="AV3442" s="9">
        <v>0</v>
      </c>
      <c r="AW3442" s="9" t="s">
        <v>1382</v>
      </c>
      <c r="AX3442" s="9" t="s">
        <v>1382</v>
      </c>
      <c r="AY3442" s="6" t="s">
        <v>2952</v>
      </c>
      <c r="BA3442" s="63" t="s">
        <v>2951</v>
      </c>
      <c r="BG3442" s="9"/>
      <c r="BI3442" t="s">
        <v>3146</v>
      </c>
    </row>
    <row r="3443" spans="1:71" x14ac:dyDescent="0.25">
      <c r="A3443" s="97" t="s">
        <v>820</v>
      </c>
      <c r="B3443" s="52" t="s">
        <v>1925</v>
      </c>
      <c r="C3443" s="9" t="str">
        <f>VLOOKUP(Tabelle1[[#This Row],[bank_name]],list_all_banks!$B$1:$C$691,2,FALSE)</f>
        <v>GB05145017</v>
      </c>
      <c r="D3443" s="6" t="s">
        <v>1926</v>
      </c>
      <c r="E3443" s="192">
        <v>42460</v>
      </c>
      <c r="F3443" s="9">
        <v>2016</v>
      </c>
      <c r="G3443" s="9" t="s">
        <v>1382</v>
      </c>
      <c r="H3443" s="9" t="s">
        <v>20</v>
      </c>
      <c r="I3443" s="9">
        <v>1</v>
      </c>
      <c r="J3443" s="9">
        <v>3</v>
      </c>
      <c r="K3443" s="73" t="s">
        <v>1366</v>
      </c>
      <c r="L3443" s="9">
        <v>1</v>
      </c>
      <c r="M3443" s="9" t="s">
        <v>1787</v>
      </c>
      <c r="N3443" s="9" t="s">
        <v>91</v>
      </c>
      <c r="P3443" s="9">
        <v>2</v>
      </c>
      <c r="Q3443" s="9">
        <v>0</v>
      </c>
      <c r="R3443" s="53">
        <v>1</v>
      </c>
      <c r="S3443" s="53">
        <v>0</v>
      </c>
      <c r="U3443" s="9">
        <v>0</v>
      </c>
      <c r="V3443" s="9">
        <v>0</v>
      </c>
      <c r="W3443" s="9" t="s">
        <v>20</v>
      </c>
      <c r="Y3443" s="9" t="s">
        <v>1001</v>
      </c>
      <c r="Z3443" s="9" t="s">
        <v>1699</v>
      </c>
      <c r="AA3443" s="9" t="s">
        <v>1699</v>
      </c>
      <c r="AB3443" s="9">
        <v>-10</v>
      </c>
      <c r="AC3443" s="53" t="s">
        <v>20</v>
      </c>
      <c r="AD3443" s="9" t="s">
        <v>20</v>
      </c>
      <c r="AE3443" s="9" t="s">
        <v>20</v>
      </c>
      <c r="AF3443" s="68" t="s">
        <v>20</v>
      </c>
      <c r="AG3443" s="53" t="s">
        <v>20</v>
      </c>
      <c r="AH3443" s="9" t="s">
        <v>20</v>
      </c>
      <c r="AI3443" s="9">
        <v>1</v>
      </c>
      <c r="AK3443" s="9">
        <v>1</v>
      </c>
      <c r="AL3443" s="9">
        <v>0</v>
      </c>
      <c r="AM3443" s="9">
        <v>0</v>
      </c>
      <c r="AN3443" s="9">
        <v>0</v>
      </c>
      <c r="AO3443" s="9">
        <v>0</v>
      </c>
      <c r="AQ3443" s="9">
        <v>1</v>
      </c>
      <c r="AR3443" s="9">
        <v>2</v>
      </c>
      <c r="AS3443" s="53">
        <v>0</v>
      </c>
      <c r="AT3443" s="9">
        <v>1</v>
      </c>
      <c r="AU3443" s="9">
        <v>0</v>
      </c>
      <c r="AV3443" s="9">
        <v>0</v>
      </c>
      <c r="AW3443" s="9" t="s">
        <v>1382</v>
      </c>
      <c r="AX3443" s="9" t="s">
        <v>1382</v>
      </c>
      <c r="AY3443" s="6" t="s">
        <v>2952</v>
      </c>
      <c r="BA3443" s="63" t="s">
        <v>2951</v>
      </c>
      <c r="BC3443" s="9"/>
      <c r="BD3443" s="9"/>
      <c r="BE3443" s="9"/>
      <c r="BF3443" s="9"/>
      <c r="BG3443" s="9"/>
      <c r="BI3443" t="s">
        <v>3146</v>
      </c>
    </row>
    <row r="3444" spans="1:71" x14ac:dyDescent="0.25">
      <c r="A3444" s="97" t="s">
        <v>820</v>
      </c>
      <c r="B3444" s="52" t="s">
        <v>1925</v>
      </c>
      <c r="C3444" s="9" t="str">
        <f>VLOOKUP(Tabelle1[[#This Row],[bank_name]],list_all_banks!$B$1:$C$691,2,FALSE)</f>
        <v>GB05145017</v>
      </c>
      <c r="D3444" s="6" t="s">
        <v>1926</v>
      </c>
      <c r="E3444" s="192">
        <v>42460</v>
      </c>
      <c r="F3444" s="9">
        <v>2016</v>
      </c>
      <c r="G3444" s="9" t="s">
        <v>1382</v>
      </c>
      <c r="H3444" s="9" t="s">
        <v>20</v>
      </c>
      <c r="I3444" s="9">
        <v>1</v>
      </c>
      <c r="J3444" s="9">
        <v>3</v>
      </c>
      <c r="K3444" s="73" t="s">
        <v>1366</v>
      </c>
      <c r="L3444" s="9">
        <v>1</v>
      </c>
      <c r="M3444" s="9" t="s">
        <v>1787</v>
      </c>
      <c r="N3444" s="9" t="s">
        <v>91</v>
      </c>
      <c r="P3444" s="9">
        <v>2</v>
      </c>
      <c r="Q3444" s="9">
        <v>0</v>
      </c>
      <c r="R3444" s="53">
        <v>1</v>
      </c>
      <c r="S3444" s="53">
        <v>0</v>
      </c>
      <c r="U3444" s="9">
        <v>0</v>
      </c>
      <c r="V3444" s="9">
        <v>0</v>
      </c>
      <c r="W3444" s="9" t="s">
        <v>20</v>
      </c>
      <c r="Y3444" s="9" t="s">
        <v>1660</v>
      </c>
      <c r="Z3444" s="9" t="s">
        <v>1699</v>
      </c>
      <c r="AA3444" s="9">
        <v>1</v>
      </c>
      <c r="AB3444" s="9">
        <v>-133</v>
      </c>
      <c r="AC3444" s="53" t="s">
        <v>20</v>
      </c>
      <c r="AD3444" t="s">
        <v>20</v>
      </c>
      <c r="AE3444" s="9" t="s">
        <v>20</v>
      </c>
      <c r="AF3444" s="68" t="s">
        <v>20</v>
      </c>
      <c r="AG3444" s="53" t="s">
        <v>20</v>
      </c>
      <c r="AH3444" s="9" t="s">
        <v>20</v>
      </c>
      <c r="AI3444" s="9">
        <v>1</v>
      </c>
      <c r="AK3444" s="9">
        <v>1</v>
      </c>
      <c r="AL3444" s="9">
        <v>0</v>
      </c>
      <c r="AM3444" s="9">
        <v>0</v>
      </c>
      <c r="AN3444" s="9">
        <v>0</v>
      </c>
      <c r="AO3444" s="9">
        <v>0</v>
      </c>
      <c r="AQ3444" s="9">
        <v>1</v>
      </c>
      <c r="AR3444" s="9">
        <v>2</v>
      </c>
      <c r="AS3444" s="53">
        <v>0</v>
      </c>
      <c r="AT3444" s="9">
        <v>1</v>
      </c>
      <c r="AU3444" s="9">
        <v>0</v>
      </c>
      <c r="AV3444" s="9">
        <v>0</v>
      </c>
      <c r="AW3444" s="9" t="s">
        <v>1382</v>
      </c>
      <c r="AX3444" s="9" t="s">
        <v>1382</v>
      </c>
      <c r="AY3444" s="6" t="s">
        <v>2952</v>
      </c>
      <c r="BA3444" s="63" t="s">
        <v>2951</v>
      </c>
      <c r="BG3444" s="9"/>
      <c r="BI3444" t="s">
        <v>3146</v>
      </c>
    </row>
    <row r="3445" spans="1:71" x14ac:dyDescent="0.25">
      <c r="A3445" s="97" t="s">
        <v>820</v>
      </c>
      <c r="B3445" s="52" t="s">
        <v>1925</v>
      </c>
      <c r="C3445" s="9" t="str">
        <f>VLOOKUP(Tabelle1[[#This Row],[bank_name]],list_all_banks!$B$1:$C$691,2,FALSE)</f>
        <v>GB05145017</v>
      </c>
      <c r="D3445" s="6" t="s">
        <v>1926</v>
      </c>
      <c r="E3445" s="192">
        <v>42460</v>
      </c>
      <c r="F3445" s="9">
        <v>2016</v>
      </c>
      <c r="G3445" s="9" t="s">
        <v>1382</v>
      </c>
      <c r="H3445" s="9" t="s">
        <v>20</v>
      </c>
      <c r="I3445" s="9">
        <v>1</v>
      </c>
      <c r="J3445" s="9">
        <v>3</v>
      </c>
      <c r="K3445" s="73" t="s">
        <v>1366</v>
      </c>
      <c r="L3445" s="9">
        <v>1</v>
      </c>
      <c r="M3445" s="9" t="s">
        <v>1787</v>
      </c>
      <c r="N3445" s="9" t="s">
        <v>91</v>
      </c>
      <c r="P3445" s="9">
        <v>2</v>
      </c>
      <c r="Q3445" s="9">
        <v>0</v>
      </c>
      <c r="R3445" s="53">
        <v>1</v>
      </c>
      <c r="S3445" s="53">
        <v>0</v>
      </c>
      <c r="U3445" s="9">
        <v>0</v>
      </c>
      <c r="V3445" s="9">
        <v>0</v>
      </c>
      <c r="W3445" s="9" t="s">
        <v>20</v>
      </c>
      <c r="Y3445" s="9" t="s">
        <v>1278</v>
      </c>
      <c r="Z3445" s="9">
        <v>806</v>
      </c>
      <c r="AA3445" s="9">
        <v>4</v>
      </c>
      <c r="AB3445" s="9">
        <v>56</v>
      </c>
      <c r="AC3445" s="53" t="s">
        <v>20</v>
      </c>
      <c r="AD3445" t="s">
        <v>20</v>
      </c>
      <c r="AE3445" s="9" t="s">
        <v>20</v>
      </c>
      <c r="AF3445" s="68" t="s">
        <v>20</v>
      </c>
      <c r="AG3445" s="53">
        <v>14</v>
      </c>
      <c r="AH3445" s="9" t="s">
        <v>20</v>
      </c>
      <c r="AI3445" s="9">
        <v>1</v>
      </c>
      <c r="AK3445" s="9">
        <v>1</v>
      </c>
      <c r="AL3445" s="9">
        <v>0</v>
      </c>
      <c r="AM3445" s="9">
        <v>0</v>
      </c>
      <c r="AN3445" s="9">
        <v>0</v>
      </c>
      <c r="AO3445" s="9">
        <v>0</v>
      </c>
      <c r="AQ3445" s="9">
        <v>1</v>
      </c>
      <c r="AR3445" s="9">
        <v>2</v>
      </c>
      <c r="AS3445" s="53">
        <v>0</v>
      </c>
      <c r="AT3445" s="9">
        <v>1</v>
      </c>
      <c r="AU3445" s="9">
        <v>0</v>
      </c>
      <c r="AV3445" s="9">
        <v>0</v>
      </c>
      <c r="AW3445" s="9" t="s">
        <v>1382</v>
      </c>
      <c r="AX3445" s="9" t="s">
        <v>1382</v>
      </c>
      <c r="AY3445" s="6" t="s">
        <v>2952</v>
      </c>
      <c r="BA3445" s="63" t="s">
        <v>2951</v>
      </c>
      <c r="BG3445" s="9"/>
      <c r="BI3445" t="s">
        <v>3146</v>
      </c>
    </row>
    <row r="3446" spans="1:71" s="44" customFormat="1" ht="15.75" thickBot="1" x14ac:dyDescent="0.3">
      <c r="A3446" s="104" t="s">
        <v>820</v>
      </c>
      <c r="B3446" s="48" t="s">
        <v>1925</v>
      </c>
      <c r="C3446" s="44" t="str">
        <f>VLOOKUP(Tabelle1[[#This Row],[bank_name]],list_all_banks!$B$1:$C$691,2,FALSE)</f>
        <v>GB05145017</v>
      </c>
      <c r="D3446" s="45" t="s">
        <v>1926</v>
      </c>
      <c r="E3446" s="193">
        <v>42460</v>
      </c>
      <c r="F3446" s="44">
        <v>2016</v>
      </c>
      <c r="G3446" s="44" t="s">
        <v>1382</v>
      </c>
      <c r="H3446" s="44" t="s">
        <v>20</v>
      </c>
      <c r="I3446" s="44">
        <v>1</v>
      </c>
      <c r="J3446" s="44">
        <v>3</v>
      </c>
      <c r="K3446" s="86" t="s">
        <v>1366</v>
      </c>
      <c r="L3446" s="44">
        <v>1</v>
      </c>
      <c r="M3446" s="44" t="s">
        <v>1787</v>
      </c>
      <c r="N3446" s="44" t="s">
        <v>91</v>
      </c>
      <c r="O3446" s="45"/>
      <c r="P3446" s="44">
        <v>2</v>
      </c>
      <c r="Q3446" s="44">
        <v>0</v>
      </c>
      <c r="R3446" s="57">
        <v>1</v>
      </c>
      <c r="S3446" s="57">
        <v>0</v>
      </c>
      <c r="T3446" s="45"/>
      <c r="U3446" s="44">
        <v>0</v>
      </c>
      <c r="V3446" s="44">
        <v>0</v>
      </c>
      <c r="W3446" s="44" t="s">
        <v>20</v>
      </c>
      <c r="X3446" s="45"/>
      <c r="Y3446" s="44" t="s">
        <v>1633</v>
      </c>
      <c r="Z3446" s="44">
        <v>866</v>
      </c>
      <c r="AA3446" s="44" t="s">
        <v>1699</v>
      </c>
      <c r="AB3446" s="44">
        <v>866</v>
      </c>
      <c r="AC3446" s="57">
        <v>349</v>
      </c>
      <c r="AD3446" s="44" t="s">
        <v>20</v>
      </c>
      <c r="AE3446" s="44" t="s">
        <v>20</v>
      </c>
      <c r="AF3446" s="123" t="s">
        <v>20</v>
      </c>
      <c r="AG3446" s="57">
        <v>628</v>
      </c>
      <c r="AH3446" s="44" t="s">
        <v>20</v>
      </c>
      <c r="AI3446" s="44">
        <v>1</v>
      </c>
      <c r="AJ3446" s="45"/>
      <c r="AK3446" s="44">
        <v>1</v>
      </c>
      <c r="AL3446" s="44">
        <v>0</v>
      </c>
      <c r="AM3446" s="44">
        <v>0</v>
      </c>
      <c r="AN3446" s="44">
        <v>0</v>
      </c>
      <c r="AO3446" s="44">
        <v>0</v>
      </c>
      <c r="AP3446" s="45"/>
      <c r="AQ3446" s="44">
        <v>1</v>
      </c>
      <c r="AR3446" s="44">
        <v>2</v>
      </c>
      <c r="AS3446" s="57">
        <v>0</v>
      </c>
      <c r="AT3446" s="44">
        <v>1</v>
      </c>
      <c r="AU3446" s="44">
        <v>0</v>
      </c>
      <c r="AV3446" s="44">
        <v>0</v>
      </c>
      <c r="AW3446" s="44" t="s">
        <v>1382</v>
      </c>
      <c r="AX3446" s="44" t="s">
        <v>1382</v>
      </c>
      <c r="AY3446" s="45" t="s">
        <v>2952</v>
      </c>
      <c r="AZ3446" s="46"/>
      <c r="BA3446" s="47" t="s">
        <v>2951</v>
      </c>
      <c r="BB3446" s="45"/>
      <c r="BH3446" s="45"/>
      <c r="BI3446" t="s">
        <v>3146</v>
      </c>
    </row>
    <row r="3447" spans="1:71" s="60" customFormat="1" ht="15.75" thickBot="1" x14ac:dyDescent="0.3">
      <c r="A3447" s="60" t="s">
        <v>820</v>
      </c>
      <c r="B3447" s="60" t="s">
        <v>1925</v>
      </c>
      <c r="C3447" s="60" t="str">
        <f>VLOOKUP(Tabelle1[[#This Row],[bank_name]],list_all_banks!$B$1:$C$691,2,FALSE)</f>
        <v>GB05145017</v>
      </c>
      <c r="D3447" s="128" t="s">
        <v>1926</v>
      </c>
      <c r="E3447" s="176" t="str">
        <f t="shared" ref="E3447:E3484" si="56">CONCATENATE($E$2,F3447)</f>
        <v>31.12.</v>
      </c>
      <c r="O3447" s="128"/>
      <c r="T3447" s="128"/>
      <c r="X3447" s="128"/>
      <c r="AJ3447" s="128"/>
      <c r="AP3447" s="128"/>
      <c r="AY3447" s="128"/>
      <c r="AZ3447" s="176"/>
      <c r="BB3447" s="128"/>
      <c r="BH3447" s="128"/>
      <c r="BI3447" s="9"/>
    </row>
    <row r="3448" spans="1:71" x14ac:dyDescent="0.25">
      <c r="A3448" s="9" t="s">
        <v>820</v>
      </c>
      <c r="B3448" s="53" t="s">
        <v>1975</v>
      </c>
      <c r="C3448" s="53" t="str">
        <f>VLOOKUP(Tabelle1[[#This Row],[bank_name]],list_all_banks!$B$1:$C$691,2,FALSE)</f>
        <v>GB05210733</v>
      </c>
      <c r="D3448" s="6" t="s">
        <v>1974</v>
      </c>
      <c r="E3448" s="42" t="str">
        <f t="shared" si="56"/>
        <v>31.12.2015</v>
      </c>
      <c r="F3448" s="9">
        <v>2015</v>
      </c>
      <c r="G3448">
        <v>0</v>
      </c>
      <c r="H3448" t="s">
        <v>20</v>
      </c>
      <c r="I3448">
        <v>2</v>
      </c>
      <c r="J3448">
        <v>3</v>
      </c>
      <c r="K3448" t="s">
        <v>1366</v>
      </c>
      <c r="L3448">
        <v>0</v>
      </c>
      <c r="M3448" t="s">
        <v>1787</v>
      </c>
      <c r="N3448" t="s">
        <v>91</v>
      </c>
      <c r="P3448">
        <v>0</v>
      </c>
      <c r="Q3448">
        <v>0</v>
      </c>
      <c r="R3448">
        <v>0</v>
      </c>
      <c r="S3448">
        <v>0</v>
      </c>
      <c r="U3448">
        <v>0</v>
      </c>
      <c r="V3448">
        <v>0</v>
      </c>
      <c r="W3448" t="s">
        <v>20</v>
      </c>
      <c r="Y3448" t="s">
        <v>820</v>
      </c>
      <c r="Z3448">
        <v>76513</v>
      </c>
      <c r="AA3448">
        <v>119</v>
      </c>
      <c r="AB3448">
        <v>15732</v>
      </c>
      <c r="AC3448">
        <v>5049</v>
      </c>
      <c r="AD3448" t="s">
        <v>20</v>
      </c>
      <c r="AE3448" t="s">
        <v>20</v>
      </c>
      <c r="AF3448" t="s">
        <v>20</v>
      </c>
      <c r="AG3448" t="s">
        <v>20</v>
      </c>
      <c r="AH3448" t="s">
        <v>20</v>
      </c>
      <c r="AI3448">
        <v>1</v>
      </c>
      <c r="AK3448">
        <v>0</v>
      </c>
      <c r="AL3448">
        <v>0</v>
      </c>
      <c r="AM3448">
        <v>0</v>
      </c>
      <c r="AN3448">
        <v>0</v>
      </c>
      <c r="AO3448">
        <v>0</v>
      </c>
      <c r="AQ3448">
        <v>0</v>
      </c>
      <c r="AR3448" t="s">
        <v>20</v>
      </c>
      <c r="AS3448" t="s">
        <v>20</v>
      </c>
      <c r="AT3448">
        <v>0</v>
      </c>
      <c r="AU3448">
        <v>0</v>
      </c>
      <c r="AV3448">
        <v>0</v>
      </c>
      <c r="AW3448" t="s">
        <v>20</v>
      </c>
      <c r="AX3448" t="s">
        <v>1382</v>
      </c>
      <c r="AY3448" s="6" t="s">
        <v>1382</v>
      </c>
      <c r="BA3448" s="63" t="s">
        <v>2532</v>
      </c>
      <c r="BB3448" s="6" t="s">
        <v>1901</v>
      </c>
      <c r="BG3448" s="9"/>
      <c r="BI3448" t="s">
        <v>3146</v>
      </c>
    </row>
    <row r="3449" spans="1:71" s="44" customFormat="1" ht="15.75" thickBot="1" x14ac:dyDescent="0.3">
      <c r="A3449" s="44" t="s">
        <v>820</v>
      </c>
      <c r="B3449" s="57" t="s">
        <v>1975</v>
      </c>
      <c r="C3449" s="57" t="str">
        <f>VLOOKUP(Tabelle1[[#This Row],[bank_name]],list_all_banks!$B$1:$C$691,2,FALSE)</f>
        <v>GB05210733</v>
      </c>
      <c r="D3449" s="45" t="s">
        <v>1974</v>
      </c>
      <c r="E3449" s="46" t="str">
        <f t="shared" si="56"/>
        <v>31.12.2015</v>
      </c>
      <c r="F3449" s="44">
        <v>2015</v>
      </c>
      <c r="G3449" s="124">
        <v>0</v>
      </c>
      <c r="H3449" s="44" t="s">
        <v>20</v>
      </c>
      <c r="I3449" s="44">
        <v>2</v>
      </c>
      <c r="J3449" s="44">
        <v>3</v>
      </c>
      <c r="K3449" s="44" t="s">
        <v>1366</v>
      </c>
      <c r="L3449" s="44">
        <v>0</v>
      </c>
      <c r="M3449" s="44" t="s">
        <v>1787</v>
      </c>
      <c r="N3449" s="44" t="s">
        <v>91</v>
      </c>
      <c r="O3449" s="45"/>
      <c r="P3449" s="44">
        <v>0</v>
      </c>
      <c r="Q3449" s="44">
        <v>0</v>
      </c>
      <c r="R3449" s="44">
        <v>0</v>
      </c>
      <c r="S3449" s="44">
        <v>0</v>
      </c>
      <c r="T3449" s="45"/>
      <c r="U3449" s="44">
        <v>0</v>
      </c>
      <c r="V3449" s="44">
        <v>0</v>
      </c>
      <c r="W3449" s="44" t="s">
        <v>20</v>
      </c>
      <c r="X3449" s="45"/>
      <c r="Y3449" s="44" t="s">
        <v>1659</v>
      </c>
      <c r="Z3449" s="44" t="s">
        <v>20</v>
      </c>
      <c r="AA3449" s="44">
        <v>2</v>
      </c>
      <c r="AB3449" s="44">
        <v>-261</v>
      </c>
      <c r="AC3449" s="44" t="s">
        <v>20</v>
      </c>
      <c r="AD3449" s="44" t="s">
        <v>20</v>
      </c>
      <c r="AE3449" s="44" t="s">
        <v>20</v>
      </c>
      <c r="AF3449" s="44" t="s">
        <v>20</v>
      </c>
      <c r="AG3449" s="44" t="s">
        <v>20</v>
      </c>
      <c r="AH3449" s="44" t="s">
        <v>20</v>
      </c>
      <c r="AI3449" s="44">
        <v>1</v>
      </c>
      <c r="AJ3449" s="45"/>
      <c r="AK3449" s="44">
        <v>0</v>
      </c>
      <c r="AL3449" s="44">
        <v>0</v>
      </c>
      <c r="AM3449" s="44">
        <v>0</v>
      </c>
      <c r="AN3449" s="44">
        <v>0</v>
      </c>
      <c r="AO3449" s="44">
        <v>0</v>
      </c>
      <c r="AP3449" s="45"/>
      <c r="AQ3449" s="44">
        <v>0</v>
      </c>
      <c r="AR3449" s="44" t="s">
        <v>20</v>
      </c>
      <c r="AS3449" s="44" t="s">
        <v>20</v>
      </c>
      <c r="AT3449" s="44">
        <v>0</v>
      </c>
      <c r="AU3449" s="44">
        <v>0</v>
      </c>
      <c r="AV3449" s="44">
        <v>0</v>
      </c>
      <c r="AW3449" s="44" t="s">
        <v>20</v>
      </c>
      <c r="AX3449" s="44" t="s">
        <v>1382</v>
      </c>
      <c r="AY3449" s="45" t="s">
        <v>1382</v>
      </c>
      <c r="AZ3449" s="46"/>
      <c r="BA3449" s="47" t="s">
        <v>2532</v>
      </c>
      <c r="BB3449" s="45" t="s">
        <v>1901</v>
      </c>
      <c r="BH3449" s="45"/>
      <c r="BI3449" t="s">
        <v>3146</v>
      </c>
    </row>
    <row r="3450" spans="1:71" x14ac:dyDescent="0.25">
      <c r="A3450" s="9" t="s">
        <v>820</v>
      </c>
      <c r="B3450" s="9" t="s">
        <v>901</v>
      </c>
      <c r="C3450" s="9" t="str">
        <f>VLOOKUP(Tabelle1[[#This Row],[bank_name]],list_all_banks!$B$1:$C$691,2,FALSE)</f>
        <v>GB05328847</v>
      </c>
      <c r="D3450" s="6" t="s">
        <v>902</v>
      </c>
      <c r="E3450" s="42" t="str">
        <f t="shared" si="56"/>
        <v>31.12.</v>
      </c>
      <c r="F3450" s="9"/>
      <c r="G3450" s="9"/>
      <c r="H3450" s="9"/>
      <c r="I3450" s="9"/>
      <c r="J3450" s="9"/>
      <c r="K3450" s="9"/>
      <c r="L3450" s="9"/>
      <c r="M3450" s="9"/>
      <c r="N3450" s="9"/>
      <c r="P3450" s="9"/>
      <c r="Q3450" s="9"/>
      <c r="R3450" s="9"/>
      <c r="S3450" s="9"/>
      <c r="U3450" s="9"/>
      <c r="V3450" s="9"/>
      <c r="W3450" s="9"/>
      <c r="Y3450" s="9"/>
      <c r="Z3450" s="9"/>
      <c r="AA3450" s="9"/>
      <c r="AB3450" s="9"/>
      <c r="AC3450" s="9"/>
      <c r="AD3450" s="9"/>
      <c r="AE3450" s="9"/>
      <c r="AF3450" s="9"/>
      <c r="AG3450" s="9"/>
      <c r="AH3450" s="9"/>
      <c r="AI3450" s="9"/>
      <c r="AK3450" s="9"/>
      <c r="AL3450" s="9"/>
      <c r="AM3450" s="9"/>
      <c r="AN3450" s="9"/>
      <c r="AO3450" s="9"/>
      <c r="AQ3450" s="9"/>
      <c r="AR3450" s="9"/>
      <c r="AS3450" s="9"/>
      <c r="AT3450" s="9"/>
      <c r="AU3450" s="9"/>
      <c r="AV3450" s="9"/>
      <c r="AW3450" s="9"/>
      <c r="AX3450" s="9"/>
      <c r="BA3450" s="9"/>
      <c r="BG3450" s="9"/>
    </row>
    <row r="3451" spans="1:71" x14ac:dyDescent="0.25">
      <c r="A3451" s="9" t="s">
        <v>820</v>
      </c>
      <c r="B3451" s="9" t="s">
        <v>903</v>
      </c>
      <c r="C3451" s="9" t="str">
        <f>VLOOKUP(Tabelle1[[#This Row],[bank_name]],list_all_banks!$B$1:$C$691,2,FALSE)</f>
        <v>GB05497744</v>
      </c>
      <c r="D3451" s="6" t="s">
        <v>904</v>
      </c>
      <c r="E3451" s="42" t="str">
        <f t="shared" si="56"/>
        <v>31.12.</v>
      </c>
      <c r="F3451" s="9"/>
      <c r="G3451" s="9"/>
      <c r="H3451" s="9"/>
      <c r="I3451" s="9"/>
      <c r="J3451" s="9"/>
      <c r="K3451" s="9"/>
      <c r="L3451" s="9"/>
      <c r="M3451" s="9"/>
      <c r="N3451" s="9"/>
      <c r="P3451" s="9"/>
      <c r="Q3451" s="9"/>
      <c r="R3451" s="9"/>
      <c r="S3451" s="9"/>
      <c r="U3451" s="9"/>
      <c r="V3451" s="9"/>
      <c r="W3451" s="9"/>
      <c r="Y3451" s="9"/>
      <c r="Z3451" s="9"/>
      <c r="AA3451" s="9"/>
      <c r="AB3451" s="9"/>
      <c r="AC3451" s="9"/>
      <c r="AD3451" s="9"/>
      <c r="AE3451" s="9"/>
      <c r="AF3451" s="9"/>
      <c r="AG3451" s="9"/>
      <c r="AH3451" s="9"/>
      <c r="AI3451" s="9"/>
      <c r="AK3451" s="9"/>
      <c r="AL3451" s="9"/>
      <c r="AM3451" s="9"/>
      <c r="AN3451" s="9"/>
      <c r="AO3451" s="9"/>
      <c r="AQ3451" s="9"/>
      <c r="AR3451" s="9"/>
      <c r="AS3451" s="9"/>
      <c r="AT3451" s="9"/>
      <c r="AU3451" s="9"/>
      <c r="AV3451" s="9"/>
      <c r="AW3451" s="9"/>
      <c r="AX3451" s="9"/>
      <c r="BA3451" s="9"/>
      <c r="BC3451" s="9"/>
      <c r="BD3451" s="9"/>
      <c r="BE3451" s="9"/>
      <c r="BF3451" s="9"/>
      <c r="BG3451" s="9"/>
      <c r="BI3451" s="9"/>
      <c r="BJ3451" s="9"/>
      <c r="BK3451" s="9"/>
      <c r="BL3451" s="9"/>
      <c r="BM3451" s="9"/>
      <c r="BN3451" s="9"/>
      <c r="BO3451" s="9"/>
      <c r="BP3451" s="9"/>
      <c r="BQ3451" s="9"/>
      <c r="BR3451" s="9"/>
      <c r="BS3451" s="9"/>
    </row>
    <row r="3452" spans="1:71" x14ac:dyDescent="0.25">
      <c r="A3452" s="9" t="s">
        <v>820</v>
      </c>
      <c r="B3452" s="9" t="s">
        <v>905</v>
      </c>
      <c r="C3452" s="9" t="str">
        <f>VLOOKUP(Tabelle1[[#This Row],[bank_name]],list_all_banks!$B$1:$C$691,2,FALSE)</f>
        <v>GB05807599</v>
      </c>
      <c r="D3452" s="6" t="s">
        <v>906</v>
      </c>
      <c r="E3452" s="42" t="str">
        <f t="shared" si="56"/>
        <v>31.12.</v>
      </c>
      <c r="F3452" s="9"/>
      <c r="G3452" s="9"/>
      <c r="H3452" s="9"/>
      <c r="I3452" s="9"/>
      <c r="J3452" s="9"/>
      <c r="K3452" s="9"/>
      <c r="L3452" s="9"/>
      <c r="M3452" s="9"/>
      <c r="N3452" s="9"/>
      <c r="P3452" s="9"/>
      <c r="Q3452" s="9"/>
      <c r="R3452" s="9"/>
      <c r="S3452" s="9"/>
      <c r="U3452" s="9"/>
      <c r="V3452" s="9"/>
      <c r="W3452" s="9"/>
      <c r="Y3452" s="9"/>
      <c r="Z3452" s="9"/>
      <c r="AA3452" s="9"/>
      <c r="AB3452" s="9"/>
      <c r="AC3452" s="9"/>
      <c r="AD3452" s="9"/>
      <c r="AE3452" s="9"/>
      <c r="AF3452" s="9"/>
      <c r="AG3452" s="9"/>
      <c r="AH3452" s="9"/>
      <c r="AI3452" s="9"/>
      <c r="AK3452" s="9"/>
      <c r="AL3452" s="9"/>
      <c r="AM3452" s="9"/>
      <c r="AN3452" s="9"/>
      <c r="AO3452" s="9"/>
      <c r="AQ3452" s="9"/>
      <c r="AR3452" s="9"/>
      <c r="AS3452" s="9"/>
      <c r="AT3452" s="9"/>
      <c r="AU3452" s="9"/>
      <c r="AV3452" s="9"/>
      <c r="AW3452" s="9"/>
      <c r="AX3452" s="9"/>
      <c r="BA3452" s="9"/>
      <c r="BG3452" s="9"/>
    </row>
    <row r="3453" spans="1:71" x14ac:dyDescent="0.25">
      <c r="A3453" t="s">
        <v>820</v>
      </c>
      <c r="B3453" t="s">
        <v>907</v>
      </c>
      <c r="C3453" t="str">
        <f>VLOOKUP(Tabelle1[[#This Row],[bank_name]],list_all_banks!$B$1:$C$691,2,FALSE)</f>
        <v>GB06018973</v>
      </c>
      <c r="D3453" s="6" t="s">
        <v>908</v>
      </c>
      <c r="E3453" s="42" t="str">
        <f t="shared" si="56"/>
        <v>31.12.</v>
      </c>
      <c r="BG3453" s="9"/>
    </row>
    <row r="3454" spans="1:71" s="44" customFormat="1" ht="15.75" thickBot="1" x14ac:dyDescent="0.3">
      <c r="A3454" s="44" t="s">
        <v>820</v>
      </c>
      <c r="B3454" s="44" t="s">
        <v>1927</v>
      </c>
      <c r="C3454" s="44" t="str">
        <f>VLOOKUP(Tabelle1[[#This Row],[bank_name]],list_all_banks!$B$1:$C$691,2,FALSE)</f>
        <v>GB07301961</v>
      </c>
      <c r="D3454" s="45" t="s">
        <v>1928</v>
      </c>
      <c r="E3454" s="46" t="str">
        <f t="shared" si="56"/>
        <v>31.12.</v>
      </c>
      <c r="O3454" s="45"/>
      <c r="T3454" s="45"/>
      <c r="X3454" s="45"/>
      <c r="AJ3454" s="45"/>
      <c r="AP3454" s="45"/>
      <c r="AY3454" s="45"/>
      <c r="AZ3454" s="46"/>
      <c r="BB3454" s="45"/>
      <c r="BH3454" s="45"/>
      <c r="BI3454" s="9"/>
    </row>
    <row r="3455" spans="1:71" x14ac:dyDescent="0.25">
      <c r="A3455" s="20" t="s">
        <v>820</v>
      </c>
      <c r="B3455" t="s">
        <v>1929</v>
      </c>
      <c r="C3455" t="str">
        <f>VLOOKUP(Tabelle1[[#This Row],[bank_name]],list_all_banks!$B$1:$C$691,2,FALSE)</f>
        <v>GB07312896</v>
      </c>
      <c r="D3455" s="6" t="s">
        <v>1930</v>
      </c>
      <c r="E3455" s="42" t="str">
        <f t="shared" si="56"/>
        <v>31.12.2014</v>
      </c>
      <c r="F3455">
        <v>2014</v>
      </c>
      <c r="G3455">
        <v>1</v>
      </c>
      <c r="H3455">
        <v>2</v>
      </c>
      <c r="I3455">
        <v>3</v>
      </c>
      <c r="J3455" s="33">
        <v>3</v>
      </c>
      <c r="K3455" s="41" t="s">
        <v>1366</v>
      </c>
      <c r="L3455">
        <v>0</v>
      </c>
      <c r="M3455" s="5" t="s">
        <v>1787</v>
      </c>
      <c r="N3455" s="5" t="s">
        <v>91</v>
      </c>
      <c r="P3455">
        <v>2</v>
      </c>
      <c r="Q3455">
        <v>0</v>
      </c>
      <c r="R3455" s="5" t="s">
        <v>20</v>
      </c>
      <c r="S3455" s="5" t="s">
        <v>20</v>
      </c>
      <c r="U3455">
        <v>1</v>
      </c>
      <c r="V3455">
        <v>0</v>
      </c>
      <c r="W3455" t="s">
        <v>20</v>
      </c>
      <c r="Y3455" t="s">
        <v>820</v>
      </c>
      <c r="Z3455" s="13">
        <v>118678</v>
      </c>
      <c r="AA3455" s="13">
        <v>258</v>
      </c>
      <c r="AB3455" s="13">
        <v>63511</v>
      </c>
      <c r="AC3455" s="13">
        <v>1427</v>
      </c>
      <c r="AD3455" s="13" t="s">
        <v>20</v>
      </c>
      <c r="AE3455" s="13" t="s">
        <v>20</v>
      </c>
      <c r="AF3455" s="13" t="s">
        <v>20</v>
      </c>
      <c r="AG3455" s="13" t="s">
        <v>20</v>
      </c>
      <c r="AH3455">
        <v>0</v>
      </c>
      <c r="AI3455">
        <v>1</v>
      </c>
      <c r="AK3455">
        <v>1</v>
      </c>
      <c r="AL3455">
        <v>0</v>
      </c>
      <c r="AM3455" s="5">
        <v>3</v>
      </c>
      <c r="AN3455">
        <v>0</v>
      </c>
      <c r="AO3455">
        <v>0</v>
      </c>
      <c r="AQ3455">
        <v>3</v>
      </c>
      <c r="AR3455" t="s">
        <v>20</v>
      </c>
      <c r="AS3455">
        <v>2</v>
      </c>
      <c r="AT3455">
        <v>2</v>
      </c>
      <c r="AU3455">
        <v>0</v>
      </c>
      <c r="AV3455">
        <v>0</v>
      </c>
      <c r="AW3455" t="s">
        <v>1382</v>
      </c>
      <c r="AX3455" t="s">
        <v>1382</v>
      </c>
      <c r="AZ3455" s="42" t="s">
        <v>2953</v>
      </c>
      <c r="BA3455" t="s">
        <v>2823</v>
      </c>
      <c r="BB3455" s="6" t="s">
        <v>1986</v>
      </c>
      <c r="BG3455" s="9"/>
      <c r="BI3455" t="s">
        <v>3146</v>
      </c>
    </row>
    <row r="3456" spans="1:71" s="44" customFormat="1" ht="15.75" thickBot="1" x14ac:dyDescent="0.3">
      <c r="A3456" s="104" t="s">
        <v>820</v>
      </c>
      <c r="B3456" s="44" t="s">
        <v>1929</v>
      </c>
      <c r="C3456" s="44" t="str">
        <f>VLOOKUP(Tabelle1[[#This Row],[bank_name]],list_all_banks!$B$1:$C$691,2,FALSE)</f>
        <v>GB07312896</v>
      </c>
      <c r="D3456" s="45" t="s">
        <v>1930</v>
      </c>
      <c r="E3456" s="46" t="str">
        <f t="shared" si="56"/>
        <v>31.12.2014</v>
      </c>
      <c r="F3456" s="44">
        <v>2014</v>
      </c>
      <c r="G3456" s="44">
        <v>1</v>
      </c>
      <c r="H3456" s="44">
        <v>2</v>
      </c>
      <c r="I3456" s="44">
        <v>3</v>
      </c>
      <c r="J3456" s="124">
        <v>3</v>
      </c>
      <c r="K3456" s="86" t="s">
        <v>1366</v>
      </c>
      <c r="L3456" s="44">
        <v>0</v>
      </c>
      <c r="M3456" s="57" t="s">
        <v>1787</v>
      </c>
      <c r="N3456" s="57" t="s">
        <v>91</v>
      </c>
      <c r="O3456" s="45"/>
      <c r="P3456" s="44">
        <v>2</v>
      </c>
      <c r="Q3456" s="44">
        <v>0</v>
      </c>
      <c r="R3456" s="57" t="s">
        <v>20</v>
      </c>
      <c r="S3456" s="57" t="s">
        <v>20</v>
      </c>
      <c r="T3456" s="45"/>
      <c r="U3456" s="44">
        <v>1</v>
      </c>
      <c r="V3456" s="44">
        <v>0</v>
      </c>
      <c r="W3456" s="44" t="s">
        <v>20</v>
      </c>
      <c r="X3456" s="45"/>
      <c r="Y3456" s="44" t="s">
        <v>1983</v>
      </c>
      <c r="Z3456" s="123">
        <v>2175</v>
      </c>
      <c r="AA3456" s="123">
        <v>161</v>
      </c>
      <c r="AB3456" s="123">
        <v>452</v>
      </c>
      <c r="AC3456" s="123">
        <v>90</v>
      </c>
      <c r="AD3456" s="123" t="s">
        <v>20</v>
      </c>
      <c r="AE3456" s="123" t="s">
        <v>20</v>
      </c>
      <c r="AF3456" s="123" t="s">
        <v>20</v>
      </c>
      <c r="AG3456" s="123" t="s">
        <v>20</v>
      </c>
      <c r="AH3456" s="44">
        <v>0</v>
      </c>
      <c r="AI3456" s="44">
        <v>1</v>
      </c>
      <c r="AJ3456" s="45"/>
      <c r="AK3456" s="44">
        <v>1</v>
      </c>
      <c r="AL3456" s="44">
        <v>0</v>
      </c>
      <c r="AM3456" s="57">
        <v>3</v>
      </c>
      <c r="AN3456" s="44">
        <v>0</v>
      </c>
      <c r="AO3456" s="44">
        <v>0</v>
      </c>
      <c r="AP3456" s="45"/>
      <c r="AQ3456" s="44">
        <v>3</v>
      </c>
      <c r="AR3456" s="44" t="s">
        <v>20</v>
      </c>
      <c r="AS3456" s="44">
        <v>2</v>
      </c>
      <c r="AT3456" s="44">
        <v>2</v>
      </c>
      <c r="AU3456" s="44">
        <v>0</v>
      </c>
      <c r="AV3456" s="44">
        <v>0</v>
      </c>
      <c r="AW3456" s="44" t="s">
        <v>1382</v>
      </c>
      <c r="AX3456" s="44" t="s">
        <v>1382</v>
      </c>
      <c r="AY3456" s="45"/>
      <c r="AZ3456" s="46" t="s">
        <v>2953</v>
      </c>
      <c r="BA3456" s="44" t="s">
        <v>2824</v>
      </c>
      <c r="BB3456" s="45" t="s">
        <v>1986</v>
      </c>
      <c r="BH3456" s="45"/>
      <c r="BI3456" t="s">
        <v>3146</v>
      </c>
    </row>
    <row r="3457" spans="1:61" x14ac:dyDescent="0.25">
      <c r="A3457" s="97" t="s">
        <v>820</v>
      </c>
      <c r="B3457" s="9" t="s">
        <v>1929</v>
      </c>
      <c r="C3457" s="9" t="str">
        <f>VLOOKUP(Tabelle1[[#This Row],[bank_name]],list_all_banks!$B$1:$C$691,2,FALSE)</f>
        <v>GB07312896</v>
      </c>
      <c r="D3457" s="6" t="s">
        <v>1930</v>
      </c>
      <c r="E3457" s="42" t="str">
        <f t="shared" si="56"/>
        <v>31.12.2015</v>
      </c>
      <c r="F3457" s="9">
        <v>2015</v>
      </c>
      <c r="G3457" s="9">
        <v>1</v>
      </c>
      <c r="H3457" s="85">
        <v>2</v>
      </c>
      <c r="I3457" s="9">
        <v>3</v>
      </c>
      <c r="J3457" s="69">
        <v>3</v>
      </c>
      <c r="K3457" s="73" t="s">
        <v>1366</v>
      </c>
      <c r="L3457" s="9">
        <v>0</v>
      </c>
      <c r="M3457" s="9" t="s">
        <v>1787</v>
      </c>
      <c r="N3457" s="9" t="s">
        <v>19</v>
      </c>
      <c r="P3457" s="9">
        <v>2</v>
      </c>
      <c r="Q3457" s="9">
        <v>0</v>
      </c>
      <c r="R3457" s="53" t="s">
        <v>20</v>
      </c>
      <c r="S3457" s="53" t="s">
        <v>20</v>
      </c>
      <c r="U3457" s="9">
        <v>1</v>
      </c>
      <c r="V3457" s="9">
        <v>0</v>
      </c>
      <c r="W3457" s="53" t="s">
        <v>2954</v>
      </c>
      <c r="Y3457" s="9" t="s">
        <v>820</v>
      </c>
      <c r="Z3457" s="68">
        <v>162380</v>
      </c>
      <c r="AA3457" s="68">
        <v>325</v>
      </c>
      <c r="AB3457" s="68">
        <v>105161</v>
      </c>
      <c r="AC3457" s="68">
        <v>13471</v>
      </c>
      <c r="AD3457" s="68" t="s">
        <v>20</v>
      </c>
      <c r="AE3457" s="68" t="s">
        <v>20</v>
      </c>
      <c r="AF3457" s="68" t="s">
        <v>20</v>
      </c>
      <c r="AG3457" s="68" t="s">
        <v>20</v>
      </c>
      <c r="AH3457" s="9">
        <v>0</v>
      </c>
      <c r="AI3457" s="9">
        <v>1</v>
      </c>
      <c r="AK3457" s="9">
        <v>0</v>
      </c>
      <c r="AL3457" s="9">
        <v>1</v>
      </c>
      <c r="AM3457" s="53">
        <v>3</v>
      </c>
      <c r="AN3457" s="9">
        <v>0</v>
      </c>
      <c r="AO3457" s="9">
        <v>0</v>
      </c>
      <c r="AQ3457" s="9">
        <v>1</v>
      </c>
      <c r="AR3457" s="9">
        <v>1</v>
      </c>
      <c r="AS3457" s="9">
        <v>0</v>
      </c>
      <c r="AT3457" s="9">
        <v>1</v>
      </c>
      <c r="AU3457" s="9">
        <v>0</v>
      </c>
      <c r="AV3457" s="9">
        <v>0</v>
      </c>
      <c r="AW3457" s="9" t="s">
        <v>1382</v>
      </c>
      <c r="AX3457" s="9" t="s">
        <v>1382</v>
      </c>
      <c r="AZ3457" s="42" t="s">
        <v>2953</v>
      </c>
      <c r="BA3457" s="9" t="s">
        <v>2825</v>
      </c>
      <c r="BB3457" s="65" t="s">
        <v>1987</v>
      </c>
      <c r="BG3457" s="9"/>
      <c r="BI3457" t="s">
        <v>3146</v>
      </c>
    </row>
    <row r="3458" spans="1:61" s="44" customFormat="1" ht="15.75" thickBot="1" x14ac:dyDescent="0.3">
      <c r="A3458" s="104" t="s">
        <v>820</v>
      </c>
      <c r="B3458" s="44" t="s">
        <v>1929</v>
      </c>
      <c r="C3458" s="44" t="str">
        <f>VLOOKUP(Tabelle1[[#This Row],[bank_name]],list_all_banks!$B$1:$C$691,2,FALSE)</f>
        <v>GB07312896</v>
      </c>
      <c r="D3458" s="45" t="s">
        <v>1930</v>
      </c>
      <c r="E3458" s="46" t="str">
        <f t="shared" si="56"/>
        <v>31.12.2015</v>
      </c>
      <c r="F3458" s="44">
        <v>2015</v>
      </c>
      <c r="G3458" s="44">
        <v>1</v>
      </c>
      <c r="H3458" s="199">
        <v>2</v>
      </c>
      <c r="I3458" s="44">
        <v>3</v>
      </c>
      <c r="J3458" s="124">
        <v>3</v>
      </c>
      <c r="K3458" s="86" t="s">
        <v>1366</v>
      </c>
      <c r="L3458" s="44">
        <v>0</v>
      </c>
      <c r="M3458" s="44" t="s">
        <v>1787</v>
      </c>
      <c r="N3458" s="44" t="s">
        <v>19</v>
      </c>
      <c r="O3458" s="45"/>
      <c r="P3458" s="44">
        <v>2</v>
      </c>
      <c r="Q3458" s="44">
        <v>0</v>
      </c>
      <c r="R3458" s="57" t="s">
        <v>20</v>
      </c>
      <c r="S3458" s="57" t="s">
        <v>20</v>
      </c>
      <c r="T3458" s="45"/>
      <c r="U3458" s="44">
        <v>1</v>
      </c>
      <c r="V3458" s="44">
        <v>0</v>
      </c>
      <c r="W3458" s="57" t="s">
        <v>2954</v>
      </c>
      <c r="X3458" s="45"/>
      <c r="Y3458" s="44" t="s">
        <v>1983</v>
      </c>
      <c r="Z3458" s="200">
        <v>2780</v>
      </c>
      <c r="AA3458" s="123">
        <v>195</v>
      </c>
      <c r="AB3458" s="123">
        <v>521</v>
      </c>
      <c r="AC3458" s="123">
        <v>140</v>
      </c>
      <c r="AD3458" s="123" t="s">
        <v>20</v>
      </c>
      <c r="AE3458" s="123" t="s">
        <v>20</v>
      </c>
      <c r="AF3458" s="123" t="s">
        <v>20</v>
      </c>
      <c r="AG3458" s="123" t="s">
        <v>20</v>
      </c>
      <c r="AH3458" s="44">
        <v>0</v>
      </c>
      <c r="AI3458" s="44">
        <v>1</v>
      </c>
      <c r="AJ3458" s="45"/>
      <c r="AK3458" s="44">
        <v>0</v>
      </c>
      <c r="AL3458" s="44">
        <v>1</v>
      </c>
      <c r="AM3458" s="57">
        <v>3</v>
      </c>
      <c r="AN3458" s="44">
        <v>0</v>
      </c>
      <c r="AO3458" s="44">
        <v>0</v>
      </c>
      <c r="AP3458" s="45"/>
      <c r="AQ3458" s="44">
        <v>1</v>
      </c>
      <c r="AR3458" s="44">
        <v>1</v>
      </c>
      <c r="AS3458" s="44">
        <v>0</v>
      </c>
      <c r="AT3458" s="44">
        <v>1</v>
      </c>
      <c r="AU3458" s="44">
        <v>0</v>
      </c>
      <c r="AV3458" s="44">
        <v>0</v>
      </c>
      <c r="AW3458" s="44" t="s">
        <v>1382</v>
      </c>
      <c r="AX3458" s="44" t="s">
        <v>1382</v>
      </c>
      <c r="AY3458" s="45"/>
      <c r="AZ3458" s="46" t="s">
        <v>2953</v>
      </c>
      <c r="BA3458" s="44" t="s">
        <v>2825</v>
      </c>
      <c r="BB3458" s="237" t="s">
        <v>1987</v>
      </c>
      <c r="BH3458" s="45"/>
      <c r="BI3458" t="s">
        <v>3146</v>
      </c>
    </row>
    <row r="3459" spans="1:61" ht="15.75" thickBot="1" x14ac:dyDescent="0.3">
      <c r="A3459" s="97" t="s">
        <v>820</v>
      </c>
      <c r="B3459" s="9" t="s">
        <v>1929</v>
      </c>
      <c r="C3459" s="9" t="str">
        <f>VLOOKUP(Tabelle1[[#This Row],[bank_name]],list_all_banks!$B$1:$C$691,2,FALSE)</f>
        <v>GB07312896</v>
      </c>
      <c r="D3459" s="6" t="s">
        <v>1930</v>
      </c>
      <c r="E3459" s="42" t="str">
        <f t="shared" si="56"/>
        <v>31.12.2016</v>
      </c>
      <c r="F3459" s="9">
        <v>2016</v>
      </c>
      <c r="G3459" s="9">
        <v>1</v>
      </c>
      <c r="H3459" s="9">
        <v>2</v>
      </c>
      <c r="I3459" s="9">
        <v>3</v>
      </c>
      <c r="J3459" s="69">
        <v>3</v>
      </c>
      <c r="K3459" s="73" t="s">
        <v>1366</v>
      </c>
      <c r="L3459" s="9">
        <v>0</v>
      </c>
      <c r="M3459" s="9" t="s">
        <v>1787</v>
      </c>
      <c r="N3459" s="9" t="s">
        <v>19</v>
      </c>
      <c r="P3459" s="9">
        <v>2</v>
      </c>
      <c r="Q3459" s="9">
        <v>0</v>
      </c>
      <c r="R3459" s="53" t="s">
        <v>20</v>
      </c>
      <c r="S3459" s="53" t="s">
        <v>20</v>
      </c>
      <c r="U3459" s="9">
        <v>0</v>
      </c>
      <c r="V3459" s="9">
        <v>0</v>
      </c>
      <c r="W3459" s="57" t="s">
        <v>2954</v>
      </c>
      <c r="Y3459" s="9" t="s">
        <v>820</v>
      </c>
      <c r="Z3459" s="68">
        <v>201.2</v>
      </c>
      <c r="AA3459" s="68">
        <v>431</v>
      </c>
      <c r="AB3459" s="68">
        <v>162.9</v>
      </c>
      <c r="AC3459" s="68">
        <v>29.4</v>
      </c>
      <c r="AD3459" s="68" t="s">
        <v>20</v>
      </c>
      <c r="AE3459" s="68" t="s">
        <v>20</v>
      </c>
      <c r="AF3459" s="68" t="s">
        <v>20</v>
      </c>
      <c r="AG3459" s="68" t="s">
        <v>20</v>
      </c>
      <c r="AH3459" s="9" t="s">
        <v>20</v>
      </c>
      <c r="AI3459" s="9">
        <v>0</v>
      </c>
      <c r="AK3459" s="9">
        <v>0</v>
      </c>
      <c r="AL3459" s="9">
        <v>1</v>
      </c>
      <c r="AM3459" s="53">
        <v>3</v>
      </c>
      <c r="AN3459" s="9">
        <v>0</v>
      </c>
      <c r="AO3459" s="9">
        <v>0</v>
      </c>
      <c r="AQ3459" s="9">
        <v>1</v>
      </c>
      <c r="AR3459" s="9">
        <v>1</v>
      </c>
      <c r="AS3459" s="9">
        <v>0</v>
      </c>
      <c r="AT3459" s="9">
        <v>1</v>
      </c>
      <c r="AU3459" s="9">
        <v>0</v>
      </c>
      <c r="AV3459" s="9">
        <v>0</v>
      </c>
      <c r="AW3459" s="9" t="s">
        <v>1382</v>
      </c>
      <c r="AX3459" s="9" t="s">
        <v>1382</v>
      </c>
      <c r="AZ3459" s="42" t="s">
        <v>2953</v>
      </c>
      <c r="BA3459" s="9" t="s">
        <v>2826</v>
      </c>
      <c r="BB3459" s="6" t="s">
        <v>1988</v>
      </c>
      <c r="BG3459" s="9"/>
      <c r="BI3459" t="s">
        <v>3146</v>
      </c>
    </row>
    <row r="3460" spans="1:61" s="44" customFormat="1" ht="15.75" thickBot="1" x14ac:dyDescent="0.3">
      <c r="A3460" s="104" t="s">
        <v>820</v>
      </c>
      <c r="B3460" s="44" t="s">
        <v>1929</v>
      </c>
      <c r="C3460" s="44" t="str">
        <f>VLOOKUP(Tabelle1[[#This Row],[bank_name]],list_all_banks!$B$1:$C$691,2,FALSE)</f>
        <v>GB07312896</v>
      </c>
      <c r="D3460" s="45" t="s">
        <v>1930</v>
      </c>
      <c r="E3460" s="46" t="str">
        <f t="shared" si="56"/>
        <v>31.12.2016</v>
      </c>
      <c r="F3460" s="44">
        <v>2016</v>
      </c>
      <c r="G3460" s="44">
        <v>1</v>
      </c>
      <c r="H3460" s="44">
        <v>2</v>
      </c>
      <c r="I3460" s="44">
        <v>3</v>
      </c>
      <c r="J3460" s="124">
        <v>3</v>
      </c>
      <c r="K3460" s="86" t="s">
        <v>1366</v>
      </c>
      <c r="L3460" s="44">
        <v>0</v>
      </c>
      <c r="M3460" s="44" t="s">
        <v>1787</v>
      </c>
      <c r="N3460" s="44" t="s">
        <v>19</v>
      </c>
      <c r="O3460" s="45"/>
      <c r="P3460" s="44">
        <v>2</v>
      </c>
      <c r="Q3460" s="44">
        <v>0</v>
      </c>
      <c r="R3460" s="57" t="s">
        <v>20</v>
      </c>
      <c r="S3460" s="57" t="s">
        <v>20</v>
      </c>
      <c r="T3460" s="45"/>
      <c r="U3460" s="44">
        <v>0</v>
      </c>
      <c r="V3460" s="44">
        <v>0</v>
      </c>
      <c r="W3460" s="57" t="s">
        <v>2954</v>
      </c>
      <c r="X3460" s="45"/>
      <c r="Y3460" s="44" t="s">
        <v>1983</v>
      </c>
      <c r="Z3460" s="123">
        <v>3.9</v>
      </c>
      <c r="AA3460" s="123">
        <v>243</v>
      </c>
      <c r="AB3460" s="123">
        <v>1</v>
      </c>
      <c r="AC3460" s="123">
        <v>0.2</v>
      </c>
      <c r="AD3460" s="123" t="s">
        <v>20</v>
      </c>
      <c r="AE3460" s="123" t="s">
        <v>20</v>
      </c>
      <c r="AF3460" s="123" t="s">
        <v>20</v>
      </c>
      <c r="AG3460" s="123" t="s">
        <v>20</v>
      </c>
      <c r="AH3460" s="44" t="s">
        <v>20</v>
      </c>
      <c r="AI3460" s="44">
        <v>0</v>
      </c>
      <c r="AJ3460" s="45"/>
      <c r="AK3460" s="44">
        <v>0</v>
      </c>
      <c r="AL3460" s="44">
        <v>1</v>
      </c>
      <c r="AM3460" s="57">
        <v>3</v>
      </c>
      <c r="AN3460" s="44">
        <v>0</v>
      </c>
      <c r="AO3460" s="44">
        <v>0</v>
      </c>
      <c r="AP3460" s="45"/>
      <c r="AQ3460" s="44">
        <v>1</v>
      </c>
      <c r="AR3460" s="44">
        <v>1</v>
      </c>
      <c r="AS3460" s="44">
        <v>0</v>
      </c>
      <c r="AT3460" s="44">
        <v>1</v>
      </c>
      <c r="AU3460" s="44">
        <v>0</v>
      </c>
      <c r="AV3460" s="44">
        <v>0</v>
      </c>
      <c r="AW3460" s="44" t="s">
        <v>1382</v>
      </c>
      <c r="AX3460" s="44" t="s">
        <v>1382</v>
      </c>
      <c r="AY3460" s="45"/>
      <c r="AZ3460" s="46" t="s">
        <v>2953</v>
      </c>
      <c r="BA3460" s="44" t="s">
        <v>2826</v>
      </c>
      <c r="BB3460" s="45" t="s">
        <v>1988</v>
      </c>
      <c r="BH3460" s="45"/>
      <c r="BI3460" t="s">
        <v>3146</v>
      </c>
    </row>
    <row r="3461" spans="1:61" x14ac:dyDescent="0.25">
      <c r="A3461" s="9" t="s">
        <v>820</v>
      </c>
      <c r="B3461" s="9" t="s">
        <v>1929</v>
      </c>
      <c r="C3461" s="9" t="str">
        <f>VLOOKUP(Tabelle1[[#This Row],[bank_name]],list_all_banks!$B$1:$C$691,2,FALSE)</f>
        <v>GB07312896</v>
      </c>
      <c r="D3461" s="6" t="s">
        <v>1930</v>
      </c>
      <c r="E3461" s="42" t="str">
        <f t="shared" si="56"/>
        <v>31.12.</v>
      </c>
      <c r="F3461" s="9"/>
      <c r="G3461" s="9"/>
      <c r="H3461" s="9"/>
      <c r="I3461" s="9"/>
      <c r="J3461" s="9"/>
      <c r="K3461" s="9"/>
      <c r="L3461" s="9"/>
      <c r="M3461" s="9"/>
      <c r="N3461" s="9"/>
      <c r="P3461" s="9"/>
      <c r="Q3461" s="9"/>
      <c r="R3461" s="9"/>
      <c r="S3461" s="9"/>
      <c r="U3461" s="9"/>
      <c r="V3461" s="9"/>
      <c r="W3461" s="9"/>
      <c r="Y3461" s="9"/>
      <c r="Z3461" s="9"/>
      <c r="AA3461" s="9"/>
      <c r="AB3461" s="9"/>
      <c r="AC3461" s="9"/>
      <c r="AD3461" s="9"/>
      <c r="AE3461" s="9"/>
      <c r="AF3461" s="9"/>
      <c r="AG3461" s="9"/>
      <c r="AH3461" s="9"/>
      <c r="AI3461" s="9"/>
      <c r="AK3461" s="9"/>
      <c r="AL3461" s="9"/>
      <c r="AM3461" s="9"/>
      <c r="AN3461" s="9"/>
      <c r="AO3461" s="9"/>
      <c r="AQ3461" s="9"/>
      <c r="AR3461" s="9"/>
      <c r="AS3461" s="9"/>
      <c r="AT3461" s="9"/>
      <c r="AU3461" s="9"/>
      <c r="AV3461" s="9"/>
      <c r="AW3461" s="9"/>
      <c r="AX3461" s="9"/>
      <c r="BA3461" s="9"/>
      <c r="BG3461" s="9"/>
    </row>
    <row r="3462" spans="1:61" s="44" customFormat="1" ht="15.75" thickBot="1" x14ac:dyDescent="0.3">
      <c r="A3462" s="44" t="s">
        <v>820</v>
      </c>
      <c r="B3462" s="44" t="s">
        <v>909</v>
      </c>
      <c r="C3462" s="44" t="str">
        <f>VLOOKUP(Tabelle1[[#This Row],[bank_name]],list_all_banks!$B$1:$C$691,2,FALSE)</f>
        <v>GB07811410</v>
      </c>
      <c r="D3462" s="45" t="s">
        <v>910</v>
      </c>
      <c r="E3462" s="46" t="str">
        <f t="shared" si="56"/>
        <v>31.12.</v>
      </c>
      <c r="O3462" s="45"/>
      <c r="T3462" s="45"/>
      <c r="X3462" s="45"/>
      <c r="AJ3462" s="45"/>
      <c r="AP3462" s="45"/>
      <c r="AY3462" s="45"/>
      <c r="AZ3462" s="46"/>
      <c r="BB3462" s="45"/>
      <c r="BH3462" s="45"/>
      <c r="BI3462" s="9"/>
    </row>
    <row r="3463" spans="1:61" x14ac:dyDescent="0.25">
      <c r="A3463" s="51" t="s">
        <v>820</v>
      </c>
      <c r="B3463" s="52" t="s">
        <v>911</v>
      </c>
      <c r="C3463" s="9" t="str">
        <f>VLOOKUP(Tabelle1[[#This Row],[bank_name]],list_all_banks!$B$1:$C$691,2,FALSE)</f>
        <v>GB08503102</v>
      </c>
      <c r="D3463" s="6" t="s">
        <v>912</v>
      </c>
      <c r="E3463" s="42" t="str">
        <f t="shared" si="56"/>
        <v>31.12.2014</v>
      </c>
      <c r="F3463" s="9">
        <v>2014</v>
      </c>
      <c r="G3463" s="9" t="s">
        <v>1382</v>
      </c>
      <c r="H3463" s="9" t="s">
        <v>20</v>
      </c>
      <c r="I3463" s="9">
        <v>1</v>
      </c>
      <c r="J3463" s="9">
        <v>3</v>
      </c>
      <c r="K3463" s="9" t="s">
        <v>1366</v>
      </c>
      <c r="L3463" s="9">
        <v>1</v>
      </c>
      <c r="M3463" s="9" t="s">
        <v>1787</v>
      </c>
      <c r="N3463" s="9" t="s">
        <v>1626</v>
      </c>
      <c r="P3463" s="9">
        <v>3</v>
      </c>
      <c r="Q3463" s="9">
        <v>2</v>
      </c>
      <c r="R3463" s="9">
        <v>0</v>
      </c>
      <c r="S3463" s="9">
        <v>2</v>
      </c>
      <c r="U3463" s="9">
        <v>1</v>
      </c>
      <c r="V3463" s="9">
        <v>1</v>
      </c>
      <c r="W3463" s="9" t="s">
        <v>20</v>
      </c>
      <c r="Y3463" s="9" t="s">
        <v>820</v>
      </c>
      <c r="Z3463" s="9">
        <v>50190222</v>
      </c>
      <c r="AA3463" s="9">
        <v>116</v>
      </c>
      <c r="AB3463" s="9">
        <v>453634</v>
      </c>
      <c r="AC3463" s="9">
        <v>500000</v>
      </c>
      <c r="AD3463" s="9" t="s">
        <v>20</v>
      </c>
      <c r="AE3463" s="9" t="s">
        <v>20</v>
      </c>
      <c r="AF3463" s="9" t="s">
        <v>20</v>
      </c>
      <c r="AG3463" s="9" t="s">
        <v>20</v>
      </c>
      <c r="AH3463" s="9">
        <v>0</v>
      </c>
      <c r="AI3463" s="9">
        <v>1</v>
      </c>
      <c r="AK3463" s="9">
        <v>1</v>
      </c>
      <c r="AL3463" s="9">
        <v>0</v>
      </c>
      <c r="AM3463" s="9">
        <v>2</v>
      </c>
      <c r="AN3463" s="9">
        <v>0</v>
      </c>
      <c r="AO3463" s="9">
        <v>0</v>
      </c>
      <c r="AQ3463" s="9">
        <v>1</v>
      </c>
      <c r="AR3463" s="9">
        <v>1</v>
      </c>
      <c r="AS3463" s="9">
        <v>2</v>
      </c>
      <c r="AT3463" s="9">
        <v>1</v>
      </c>
      <c r="AU3463" s="9">
        <v>4</v>
      </c>
      <c r="AV3463" s="9">
        <v>2</v>
      </c>
      <c r="AW3463" s="9" t="s">
        <v>20</v>
      </c>
      <c r="AX3463" s="9" t="s">
        <v>1382</v>
      </c>
      <c r="AZ3463" s="114" t="s">
        <v>2959</v>
      </c>
      <c r="BA3463" s="63" t="s">
        <v>2796</v>
      </c>
      <c r="BB3463" s="6" t="s">
        <v>1536</v>
      </c>
      <c r="BG3463" s="9"/>
      <c r="BI3463" t="s">
        <v>3146</v>
      </c>
    </row>
    <row r="3464" spans="1:61" x14ac:dyDescent="0.25">
      <c r="A3464" s="51" t="s">
        <v>820</v>
      </c>
      <c r="B3464" s="52" t="s">
        <v>911</v>
      </c>
      <c r="C3464" s="9" t="str">
        <f>VLOOKUP(Tabelle1[[#This Row],[bank_name]],list_all_banks!$B$1:$C$691,2,FALSE)</f>
        <v>GB08503102</v>
      </c>
      <c r="D3464" s="6" t="s">
        <v>912</v>
      </c>
      <c r="E3464" s="42" t="str">
        <f t="shared" si="56"/>
        <v>31.12.2014</v>
      </c>
      <c r="F3464" s="9">
        <v>2014</v>
      </c>
      <c r="G3464" s="9" t="s">
        <v>1382</v>
      </c>
      <c r="H3464" s="9" t="s">
        <v>20</v>
      </c>
      <c r="I3464" s="9">
        <v>1</v>
      </c>
      <c r="J3464" s="9">
        <v>3</v>
      </c>
      <c r="K3464" s="9" t="s">
        <v>1366</v>
      </c>
      <c r="L3464" s="9">
        <v>1</v>
      </c>
      <c r="M3464" s="9" t="s">
        <v>1787</v>
      </c>
      <c r="N3464" s="9" t="s">
        <v>1626</v>
      </c>
      <c r="P3464" s="9">
        <v>3</v>
      </c>
      <c r="Q3464" s="9">
        <v>2</v>
      </c>
      <c r="R3464" s="9">
        <v>0</v>
      </c>
      <c r="S3464" s="9">
        <v>2</v>
      </c>
      <c r="U3464" s="9">
        <v>1</v>
      </c>
      <c r="V3464" s="9">
        <v>1</v>
      </c>
      <c r="W3464" s="9" t="s">
        <v>20</v>
      </c>
      <c r="Y3464" s="9" t="s">
        <v>1681</v>
      </c>
      <c r="Z3464" s="9">
        <v>0</v>
      </c>
      <c r="AA3464" s="9">
        <v>0</v>
      </c>
      <c r="AB3464" s="9">
        <v>-122595</v>
      </c>
      <c r="AC3464" s="9">
        <v>0</v>
      </c>
      <c r="AD3464" s="9" t="s">
        <v>20</v>
      </c>
      <c r="AE3464" s="9" t="s">
        <v>20</v>
      </c>
      <c r="AF3464" s="9" t="s">
        <v>20</v>
      </c>
      <c r="AG3464" s="9" t="s">
        <v>20</v>
      </c>
      <c r="AH3464" s="9">
        <v>0</v>
      </c>
      <c r="AI3464" s="9">
        <v>1</v>
      </c>
      <c r="AK3464" s="9">
        <v>1</v>
      </c>
      <c r="AL3464" s="9">
        <v>0</v>
      </c>
      <c r="AM3464" s="9">
        <v>2</v>
      </c>
      <c r="AN3464" s="9">
        <v>0</v>
      </c>
      <c r="AO3464" s="9">
        <v>0</v>
      </c>
      <c r="AQ3464" s="9">
        <v>1</v>
      </c>
      <c r="AR3464" s="9">
        <v>1</v>
      </c>
      <c r="AS3464" s="9">
        <v>2</v>
      </c>
      <c r="AT3464" s="9">
        <v>1</v>
      </c>
      <c r="AU3464" s="9">
        <v>4</v>
      </c>
      <c r="AV3464" s="9">
        <v>2</v>
      </c>
      <c r="AW3464" s="9" t="s">
        <v>20</v>
      </c>
      <c r="AX3464" s="9" t="s">
        <v>1382</v>
      </c>
      <c r="AZ3464" s="114" t="s">
        <v>2960</v>
      </c>
      <c r="BA3464" s="63" t="s">
        <v>2796</v>
      </c>
      <c r="BB3464" s="6" t="s">
        <v>1536</v>
      </c>
      <c r="BG3464" s="9"/>
      <c r="BI3464" t="s">
        <v>3146</v>
      </c>
    </row>
    <row r="3465" spans="1:61" x14ac:dyDescent="0.25">
      <c r="A3465" s="51" t="s">
        <v>820</v>
      </c>
      <c r="B3465" s="52" t="s">
        <v>911</v>
      </c>
      <c r="C3465" s="9" t="str">
        <f>VLOOKUP(Tabelle1[[#This Row],[bank_name]],list_all_banks!$B$1:$C$691,2,FALSE)</f>
        <v>GB08503102</v>
      </c>
      <c r="D3465" s="6" t="s">
        <v>912</v>
      </c>
      <c r="E3465" s="42" t="str">
        <f t="shared" si="56"/>
        <v>31.12.2014</v>
      </c>
      <c r="F3465" s="9">
        <v>2014</v>
      </c>
      <c r="G3465" s="9" t="s">
        <v>1382</v>
      </c>
      <c r="H3465" s="9" t="s">
        <v>20</v>
      </c>
      <c r="I3465" s="9">
        <v>1</v>
      </c>
      <c r="J3465" s="9">
        <v>3</v>
      </c>
      <c r="K3465" s="9" t="s">
        <v>1366</v>
      </c>
      <c r="L3465" s="9">
        <v>1</v>
      </c>
      <c r="M3465" s="9" t="s">
        <v>1787</v>
      </c>
      <c r="N3465" s="9" t="s">
        <v>1626</v>
      </c>
      <c r="P3465" s="9">
        <v>3</v>
      </c>
      <c r="Q3465" s="9">
        <v>2</v>
      </c>
      <c r="R3465" s="9">
        <v>0</v>
      </c>
      <c r="S3465" s="9">
        <v>2</v>
      </c>
      <c r="U3465" s="9">
        <v>1</v>
      </c>
      <c r="V3465" s="9">
        <v>1</v>
      </c>
      <c r="W3465" s="9" t="s">
        <v>20</v>
      </c>
      <c r="Y3465" s="9" t="s">
        <v>1170</v>
      </c>
      <c r="Z3465" s="9">
        <v>3803701</v>
      </c>
      <c r="AA3465" s="9">
        <v>0</v>
      </c>
      <c r="AB3465" s="9">
        <v>96351</v>
      </c>
      <c r="AC3465" s="9">
        <v>2278</v>
      </c>
      <c r="AD3465" s="9" t="s">
        <v>20</v>
      </c>
      <c r="AE3465" s="9" t="s">
        <v>20</v>
      </c>
      <c r="AF3465" s="9" t="s">
        <v>20</v>
      </c>
      <c r="AG3465" s="9" t="s">
        <v>20</v>
      </c>
      <c r="AH3465" s="9">
        <v>0</v>
      </c>
      <c r="AI3465" s="9">
        <v>1</v>
      </c>
      <c r="AK3465" s="9">
        <v>1</v>
      </c>
      <c r="AL3465" s="9">
        <v>0</v>
      </c>
      <c r="AM3465" s="9">
        <v>2</v>
      </c>
      <c r="AN3465" s="9">
        <v>0</v>
      </c>
      <c r="AO3465" s="9">
        <v>0</v>
      </c>
      <c r="AQ3465" s="9">
        <v>1</v>
      </c>
      <c r="AR3465" s="9">
        <v>1</v>
      </c>
      <c r="AS3465" s="9">
        <v>2</v>
      </c>
      <c r="AT3465" s="9">
        <v>1</v>
      </c>
      <c r="AU3465" s="9">
        <v>4</v>
      </c>
      <c r="AV3465" s="9">
        <v>2</v>
      </c>
      <c r="AW3465" s="9" t="s">
        <v>20</v>
      </c>
      <c r="AX3465" s="9" t="s">
        <v>1382</v>
      </c>
      <c r="AZ3465" s="114" t="s">
        <v>2961</v>
      </c>
      <c r="BA3465" s="63" t="s">
        <v>2796</v>
      </c>
      <c r="BB3465" s="6" t="s">
        <v>1536</v>
      </c>
      <c r="BG3465" s="9"/>
      <c r="BI3465" t="s">
        <v>3146</v>
      </c>
    </row>
    <row r="3466" spans="1:61" s="44" customFormat="1" ht="15.75" thickBot="1" x14ac:dyDescent="0.3">
      <c r="A3466" s="43" t="s">
        <v>820</v>
      </c>
      <c r="B3466" s="48" t="s">
        <v>911</v>
      </c>
      <c r="C3466" s="44" t="str">
        <f>VLOOKUP(Tabelle1[[#This Row],[bank_name]],list_all_banks!$B$1:$C$691,2,FALSE)</f>
        <v>GB08503102</v>
      </c>
      <c r="D3466" s="45" t="s">
        <v>912</v>
      </c>
      <c r="E3466" s="46" t="str">
        <f t="shared" si="56"/>
        <v>31.12.2014</v>
      </c>
      <c r="F3466" s="44">
        <v>2014</v>
      </c>
      <c r="G3466" s="44" t="s">
        <v>1382</v>
      </c>
      <c r="H3466" s="44" t="s">
        <v>20</v>
      </c>
      <c r="I3466" s="44">
        <v>1</v>
      </c>
      <c r="J3466" s="44">
        <v>3</v>
      </c>
      <c r="K3466" s="44" t="s">
        <v>1366</v>
      </c>
      <c r="L3466" s="44">
        <v>1</v>
      </c>
      <c r="M3466" s="44" t="s">
        <v>1787</v>
      </c>
      <c r="N3466" s="44" t="s">
        <v>1626</v>
      </c>
      <c r="O3466" s="45"/>
      <c r="P3466" s="44">
        <v>3</v>
      </c>
      <c r="Q3466" s="44">
        <v>2</v>
      </c>
      <c r="R3466" s="44">
        <v>0</v>
      </c>
      <c r="S3466" s="44">
        <v>2</v>
      </c>
      <c r="T3466" s="45"/>
      <c r="U3466" s="44">
        <v>1</v>
      </c>
      <c r="V3466" s="44">
        <v>1</v>
      </c>
      <c r="W3466" s="44" t="s">
        <v>20</v>
      </c>
      <c r="X3466" s="45"/>
      <c r="Y3466" s="44" t="s">
        <v>1650</v>
      </c>
      <c r="Z3466" s="44">
        <v>7817728</v>
      </c>
      <c r="AA3466" s="44">
        <v>0</v>
      </c>
      <c r="AB3466" s="44">
        <v>673123</v>
      </c>
      <c r="AC3466" s="44">
        <v>0</v>
      </c>
      <c r="AD3466" s="44" t="s">
        <v>20</v>
      </c>
      <c r="AE3466" s="44" t="s">
        <v>20</v>
      </c>
      <c r="AF3466" s="44" t="s">
        <v>20</v>
      </c>
      <c r="AG3466" s="44" t="s">
        <v>20</v>
      </c>
      <c r="AH3466" s="44">
        <v>0</v>
      </c>
      <c r="AI3466" s="44">
        <v>1</v>
      </c>
      <c r="AJ3466" s="45"/>
      <c r="AK3466" s="44">
        <v>1</v>
      </c>
      <c r="AL3466" s="44">
        <v>0</v>
      </c>
      <c r="AM3466" s="44">
        <v>2</v>
      </c>
      <c r="AN3466" s="44">
        <v>0</v>
      </c>
      <c r="AO3466" s="44">
        <v>0</v>
      </c>
      <c r="AP3466" s="45"/>
      <c r="AQ3466" s="44">
        <v>1</v>
      </c>
      <c r="AR3466" s="44">
        <v>1</v>
      </c>
      <c r="AS3466" s="44">
        <v>2</v>
      </c>
      <c r="AT3466" s="44">
        <v>1</v>
      </c>
      <c r="AU3466" s="44">
        <v>4</v>
      </c>
      <c r="AV3466" s="44">
        <v>2</v>
      </c>
      <c r="AW3466" s="44" t="s">
        <v>20</v>
      </c>
      <c r="AX3466" s="44" t="s">
        <v>1382</v>
      </c>
      <c r="AY3466" s="45"/>
      <c r="AZ3466" s="46"/>
      <c r="BA3466" s="47" t="s">
        <v>2796</v>
      </c>
      <c r="BB3466" s="45" t="s">
        <v>1536</v>
      </c>
      <c r="BH3466" s="45"/>
      <c r="BI3466" t="s">
        <v>3146</v>
      </c>
    </row>
    <row r="3467" spans="1:61" x14ac:dyDescent="0.25">
      <c r="A3467" s="51" t="s">
        <v>820</v>
      </c>
      <c r="B3467" s="52" t="s">
        <v>911</v>
      </c>
      <c r="C3467" s="9" t="str">
        <f>VLOOKUP(Tabelle1[[#This Row],[bank_name]],list_all_banks!$B$1:$C$691,2,FALSE)</f>
        <v>GB08503102</v>
      </c>
      <c r="D3467" s="6" t="s">
        <v>912</v>
      </c>
      <c r="E3467" s="42" t="str">
        <f t="shared" si="56"/>
        <v>31.12.2015</v>
      </c>
      <c r="F3467" s="53">
        <v>2015</v>
      </c>
      <c r="G3467" s="9">
        <v>1</v>
      </c>
      <c r="H3467" s="9">
        <v>2</v>
      </c>
      <c r="I3467" s="9" t="s">
        <v>1382</v>
      </c>
      <c r="J3467" s="9">
        <v>3</v>
      </c>
      <c r="K3467" s="9" t="s">
        <v>1366</v>
      </c>
      <c r="L3467" s="9">
        <v>0</v>
      </c>
      <c r="M3467" s="9" t="s">
        <v>1787</v>
      </c>
      <c r="N3467" s="9" t="s">
        <v>91</v>
      </c>
      <c r="P3467" s="9">
        <v>0</v>
      </c>
      <c r="Q3467" s="9">
        <v>0</v>
      </c>
      <c r="R3467" s="9">
        <v>0</v>
      </c>
      <c r="S3467" s="9">
        <v>2</v>
      </c>
      <c r="U3467" s="9">
        <v>0</v>
      </c>
      <c r="V3467" s="9">
        <v>0</v>
      </c>
      <c r="W3467" s="9" t="s">
        <v>20</v>
      </c>
      <c r="Y3467" s="9" t="s">
        <v>820</v>
      </c>
      <c r="Z3467" s="9">
        <v>57054</v>
      </c>
      <c r="AA3467" s="9">
        <v>135</v>
      </c>
      <c r="AB3467" s="9">
        <v>-8593</v>
      </c>
      <c r="AC3467" s="9">
        <v>200</v>
      </c>
      <c r="AD3467" s="9" t="s">
        <v>20</v>
      </c>
      <c r="AE3467" s="9" t="s">
        <v>20</v>
      </c>
      <c r="AF3467" s="9" t="s">
        <v>20</v>
      </c>
      <c r="AG3467" s="9" t="s">
        <v>20</v>
      </c>
      <c r="AH3467" s="9">
        <v>0</v>
      </c>
      <c r="AI3467" s="9">
        <v>0</v>
      </c>
      <c r="AK3467" s="9">
        <v>1</v>
      </c>
      <c r="AL3467" s="9" t="s">
        <v>20</v>
      </c>
      <c r="AM3467" s="9">
        <v>2</v>
      </c>
      <c r="AN3467" s="9">
        <v>0</v>
      </c>
      <c r="AO3467" s="9">
        <v>0</v>
      </c>
      <c r="AP3467" s="6" t="s">
        <v>2957</v>
      </c>
      <c r="AQ3467" s="9">
        <v>1</v>
      </c>
      <c r="AR3467" s="9">
        <v>1</v>
      </c>
      <c r="AS3467" s="9">
        <v>2</v>
      </c>
      <c r="AT3467" s="9">
        <v>1</v>
      </c>
      <c r="AU3467" s="9">
        <v>4</v>
      </c>
      <c r="AV3467" s="9">
        <v>2</v>
      </c>
      <c r="AW3467" s="9" t="s">
        <v>20</v>
      </c>
      <c r="AX3467" s="9" t="s">
        <v>1382</v>
      </c>
      <c r="AZ3467" s="114" t="s">
        <v>2962</v>
      </c>
      <c r="BA3467" s="63" t="s">
        <v>2955</v>
      </c>
      <c r="BB3467" s="6" t="s">
        <v>1537</v>
      </c>
      <c r="BG3467" s="9"/>
      <c r="BI3467" t="s">
        <v>3146</v>
      </c>
    </row>
    <row r="3468" spans="1:61" x14ac:dyDescent="0.25">
      <c r="A3468" s="51" t="s">
        <v>820</v>
      </c>
      <c r="B3468" s="52" t="s">
        <v>911</v>
      </c>
      <c r="C3468" s="9" t="str">
        <f>VLOOKUP(Tabelle1[[#This Row],[bank_name]],list_all_banks!$B$1:$C$691,2,FALSE)</f>
        <v>GB08503102</v>
      </c>
      <c r="D3468" s="6" t="s">
        <v>912</v>
      </c>
      <c r="E3468" s="42" t="str">
        <f t="shared" si="56"/>
        <v>31.12.2015</v>
      </c>
      <c r="F3468" s="53">
        <v>2015</v>
      </c>
      <c r="G3468" s="9">
        <v>1</v>
      </c>
      <c r="H3468" s="9">
        <v>2</v>
      </c>
      <c r="I3468" s="9" t="s">
        <v>1382</v>
      </c>
      <c r="J3468" s="9">
        <v>3</v>
      </c>
      <c r="K3468" s="9" t="s">
        <v>1366</v>
      </c>
      <c r="L3468" s="9">
        <v>0</v>
      </c>
      <c r="M3468" s="9" t="s">
        <v>1787</v>
      </c>
      <c r="N3468" s="9" t="s">
        <v>91</v>
      </c>
      <c r="P3468" s="9">
        <v>0</v>
      </c>
      <c r="Q3468" s="9">
        <v>0</v>
      </c>
      <c r="R3468" s="9">
        <v>0</v>
      </c>
      <c r="S3468" s="9">
        <v>2</v>
      </c>
      <c r="U3468" s="9">
        <v>0</v>
      </c>
      <c r="V3468" s="9">
        <v>0</v>
      </c>
      <c r="W3468" s="9" t="s">
        <v>20</v>
      </c>
      <c r="Y3468" s="9" t="s">
        <v>1681</v>
      </c>
      <c r="Z3468" s="9" t="s">
        <v>20</v>
      </c>
      <c r="AA3468" s="9" t="s">
        <v>20</v>
      </c>
      <c r="AB3468" s="9" t="s">
        <v>20</v>
      </c>
      <c r="AC3468" s="9" t="s">
        <v>20</v>
      </c>
      <c r="AD3468" s="9" t="s">
        <v>20</v>
      </c>
      <c r="AE3468" s="9" t="s">
        <v>20</v>
      </c>
      <c r="AF3468" s="9" t="s">
        <v>20</v>
      </c>
      <c r="AG3468" s="9" t="s">
        <v>20</v>
      </c>
      <c r="AH3468" s="9">
        <v>0</v>
      </c>
      <c r="AI3468" s="9">
        <v>0</v>
      </c>
      <c r="AK3468" s="9">
        <v>1</v>
      </c>
      <c r="AL3468" s="9" t="s">
        <v>20</v>
      </c>
      <c r="AM3468" s="9">
        <v>2</v>
      </c>
      <c r="AN3468" s="9">
        <v>0</v>
      </c>
      <c r="AO3468" s="9">
        <v>0</v>
      </c>
      <c r="AP3468" s="6" t="s">
        <v>2957</v>
      </c>
      <c r="AQ3468" s="9">
        <v>1</v>
      </c>
      <c r="AR3468" s="9">
        <v>1</v>
      </c>
      <c r="AS3468" s="9">
        <v>2</v>
      </c>
      <c r="AT3468" s="9">
        <v>1</v>
      </c>
      <c r="AU3468" s="9">
        <v>4</v>
      </c>
      <c r="AV3468" s="9">
        <v>2</v>
      </c>
      <c r="AW3468" s="9" t="s">
        <v>20</v>
      </c>
      <c r="AX3468" s="9" t="s">
        <v>1382</v>
      </c>
      <c r="AZ3468" s="114" t="s">
        <v>2965</v>
      </c>
      <c r="BA3468" s="63" t="s">
        <v>2955</v>
      </c>
      <c r="BB3468" s="6" t="s">
        <v>1537</v>
      </c>
      <c r="BG3468" s="9"/>
      <c r="BI3468" t="s">
        <v>3146</v>
      </c>
    </row>
    <row r="3469" spans="1:61" x14ac:dyDescent="0.25">
      <c r="A3469" s="51" t="s">
        <v>820</v>
      </c>
      <c r="B3469" s="52" t="s">
        <v>911</v>
      </c>
      <c r="C3469" s="9" t="str">
        <f>VLOOKUP(Tabelle1[[#This Row],[bank_name]],list_all_banks!$B$1:$C$691,2,FALSE)</f>
        <v>GB08503102</v>
      </c>
      <c r="D3469" s="6" t="s">
        <v>912</v>
      </c>
      <c r="E3469" s="42" t="str">
        <f t="shared" si="56"/>
        <v>31.12.2015</v>
      </c>
      <c r="F3469" s="53">
        <v>2015</v>
      </c>
      <c r="G3469" s="9">
        <v>1</v>
      </c>
      <c r="H3469" s="9">
        <v>2</v>
      </c>
      <c r="I3469" s="9" t="s">
        <v>1382</v>
      </c>
      <c r="J3469" s="9">
        <v>3</v>
      </c>
      <c r="K3469" s="9" t="s">
        <v>1366</v>
      </c>
      <c r="L3469" s="9">
        <v>0</v>
      </c>
      <c r="M3469" s="9" t="s">
        <v>1787</v>
      </c>
      <c r="N3469" s="9" t="s">
        <v>91</v>
      </c>
      <c r="P3469" s="9">
        <v>0</v>
      </c>
      <c r="Q3469" s="9">
        <v>0</v>
      </c>
      <c r="R3469" s="9">
        <v>0</v>
      </c>
      <c r="S3469" s="9">
        <v>2</v>
      </c>
      <c r="U3469" s="9">
        <v>0</v>
      </c>
      <c r="V3469" s="9">
        <v>0</v>
      </c>
      <c r="W3469" s="9" t="s">
        <v>20</v>
      </c>
      <c r="Y3469" s="9" t="s">
        <v>1170</v>
      </c>
      <c r="Z3469" s="9">
        <v>358</v>
      </c>
      <c r="AA3469" s="9" t="s">
        <v>20</v>
      </c>
      <c r="AB3469" s="9">
        <v>103</v>
      </c>
      <c r="AC3469" s="9" t="s">
        <v>20</v>
      </c>
      <c r="AD3469" s="9" t="s">
        <v>20</v>
      </c>
      <c r="AE3469" s="9" t="s">
        <v>20</v>
      </c>
      <c r="AF3469" s="9" t="s">
        <v>20</v>
      </c>
      <c r="AG3469" s="9" t="s">
        <v>20</v>
      </c>
      <c r="AH3469" s="9">
        <v>0</v>
      </c>
      <c r="AI3469" s="9">
        <v>0</v>
      </c>
      <c r="AK3469" s="9">
        <v>1</v>
      </c>
      <c r="AL3469" s="9" t="s">
        <v>20</v>
      </c>
      <c r="AM3469" s="9">
        <v>2</v>
      </c>
      <c r="AN3469" s="9">
        <v>0</v>
      </c>
      <c r="AO3469" s="9">
        <v>0</v>
      </c>
      <c r="AP3469" s="6" t="s">
        <v>2957</v>
      </c>
      <c r="AQ3469" s="9">
        <v>1</v>
      </c>
      <c r="AR3469" s="9">
        <v>1</v>
      </c>
      <c r="AS3469" s="9">
        <v>2</v>
      </c>
      <c r="AT3469" s="9">
        <v>1</v>
      </c>
      <c r="AU3469" s="9">
        <v>4</v>
      </c>
      <c r="AV3469" s="9">
        <v>2</v>
      </c>
      <c r="AW3469" s="9" t="s">
        <v>20</v>
      </c>
      <c r="AX3469" s="9" t="s">
        <v>1382</v>
      </c>
      <c r="AZ3469" s="114" t="s">
        <v>2963</v>
      </c>
      <c r="BA3469" s="63" t="s">
        <v>2955</v>
      </c>
      <c r="BB3469" s="6" t="s">
        <v>1537</v>
      </c>
      <c r="BG3469" s="9"/>
      <c r="BI3469" t="s">
        <v>3146</v>
      </c>
    </row>
    <row r="3470" spans="1:61" s="44" customFormat="1" ht="15.75" thickBot="1" x14ac:dyDescent="0.3">
      <c r="A3470" s="43" t="s">
        <v>820</v>
      </c>
      <c r="B3470" s="48" t="s">
        <v>911</v>
      </c>
      <c r="C3470" s="44" t="str">
        <f>VLOOKUP(Tabelle1[[#This Row],[bank_name]],list_all_banks!$B$1:$C$691,2,FALSE)</f>
        <v>GB08503102</v>
      </c>
      <c r="D3470" s="45" t="s">
        <v>912</v>
      </c>
      <c r="E3470" s="46" t="str">
        <f t="shared" si="56"/>
        <v>31.12.2015</v>
      </c>
      <c r="F3470" s="57">
        <v>2015</v>
      </c>
      <c r="G3470" s="44">
        <v>1</v>
      </c>
      <c r="H3470" s="44">
        <v>2</v>
      </c>
      <c r="I3470" s="44" t="s">
        <v>1382</v>
      </c>
      <c r="J3470" s="44">
        <v>3</v>
      </c>
      <c r="K3470" s="44" t="s">
        <v>1366</v>
      </c>
      <c r="L3470" s="44">
        <v>0</v>
      </c>
      <c r="M3470" s="44" t="s">
        <v>1787</v>
      </c>
      <c r="N3470" s="44" t="s">
        <v>91</v>
      </c>
      <c r="O3470" s="45"/>
      <c r="P3470" s="44">
        <v>0</v>
      </c>
      <c r="Q3470" s="44">
        <v>0</v>
      </c>
      <c r="R3470" s="44">
        <v>0</v>
      </c>
      <c r="S3470" s="44">
        <v>2</v>
      </c>
      <c r="T3470" s="45"/>
      <c r="U3470" s="44">
        <v>0</v>
      </c>
      <c r="V3470" s="44">
        <v>0</v>
      </c>
      <c r="W3470" s="44" t="s">
        <v>20</v>
      </c>
      <c r="X3470" s="45"/>
      <c r="Y3470" s="44" t="s">
        <v>1650</v>
      </c>
      <c r="Z3470" s="44">
        <v>6075</v>
      </c>
      <c r="AA3470" s="44" t="s">
        <v>20</v>
      </c>
      <c r="AB3470" s="44">
        <v>168</v>
      </c>
      <c r="AC3470" s="44" t="s">
        <v>20</v>
      </c>
      <c r="AD3470" s="44" t="s">
        <v>20</v>
      </c>
      <c r="AE3470" s="44" t="s">
        <v>20</v>
      </c>
      <c r="AF3470" s="44" t="s">
        <v>20</v>
      </c>
      <c r="AG3470" s="44" t="s">
        <v>20</v>
      </c>
      <c r="AH3470" s="44">
        <v>0</v>
      </c>
      <c r="AI3470" s="44">
        <v>0</v>
      </c>
      <c r="AJ3470" s="45"/>
      <c r="AK3470" s="44">
        <v>1</v>
      </c>
      <c r="AL3470" s="44" t="s">
        <v>20</v>
      </c>
      <c r="AM3470" s="44">
        <v>2</v>
      </c>
      <c r="AN3470" s="44">
        <v>0</v>
      </c>
      <c r="AO3470" s="44">
        <v>0</v>
      </c>
      <c r="AP3470" s="45" t="s">
        <v>2957</v>
      </c>
      <c r="AQ3470" s="44">
        <v>1</v>
      </c>
      <c r="AR3470" s="44">
        <v>1</v>
      </c>
      <c r="AS3470" s="44">
        <v>2</v>
      </c>
      <c r="AT3470" s="44">
        <v>1</v>
      </c>
      <c r="AU3470" s="44">
        <v>4</v>
      </c>
      <c r="AV3470" s="44">
        <v>2</v>
      </c>
      <c r="AW3470" s="44" t="s">
        <v>20</v>
      </c>
      <c r="AX3470" s="44" t="s">
        <v>1382</v>
      </c>
      <c r="AY3470" s="45"/>
      <c r="AZ3470" s="185" t="s">
        <v>2964</v>
      </c>
      <c r="BA3470" s="47" t="s">
        <v>2955</v>
      </c>
      <c r="BB3470" s="45" t="s">
        <v>1537</v>
      </c>
      <c r="BH3470" s="45"/>
      <c r="BI3470" t="s">
        <v>3146</v>
      </c>
    </row>
    <row r="3471" spans="1:61" x14ac:dyDescent="0.25">
      <c r="A3471" s="51" t="s">
        <v>820</v>
      </c>
      <c r="B3471" s="52" t="s">
        <v>911</v>
      </c>
      <c r="C3471" s="9" t="str">
        <f>VLOOKUP(Tabelle1[[#This Row],[bank_name]],list_all_banks!$B$1:$C$691,2,FALSE)</f>
        <v>GB08503102</v>
      </c>
      <c r="D3471" s="6" t="s">
        <v>912</v>
      </c>
      <c r="E3471" s="42" t="str">
        <f t="shared" si="56"/>
        <v>31.12.2016</v>
      </c>
      <c r="F3471" s="9">
        <v>2016</v>
      </c>
      <c r="G3471" s="9">
        <v>1</v>
      </c>
      <c r="H3471" s="9">
        <v>2</v>
      </c>
      <c r="I3471" s="9" t="s">
        <v>1382</v>
      </c>
      <c r="J3471" s="9">
        <v>3</v>
      </c>
      <c r="K3471" s="9" t="s">
        <v>1366</v>
      </c>
      <c r="L3471" s="9">
        <v>0</v>
      </c>
      <c r="M3471" s="9" t="s">
        <v>1787</v>
      </c>
      <c r="N3471" s="9" t="s">
        <v>91</v>
      </c>
      <c r="P3471" s="9">
        <v>0</v>
      </c>
      <c r="Q3471" s="9">
        <v>0</v>
      </c>
      <c r="R3471" s="9">
        <v>0</v>
      </c>
      <c r="S3471" s="9">
        <v>2</v>
      </c>
      <c r="U3471" s="9">
        <v>0</v>
      </c>
      <c r="V3471" s="9">
        <v>0</v>
      </c>
      <c r="W3471" s="9" t="s">
        <v>20</v>
      </c>
      <c r="Y3471" s="9" t="s">
        <v>820</v>
      </c>
      <c r="Z3471" s="9">
        <v>43394</v>
      </c>
      <c r="AA3471" s="9">
        <v>126</v>
      </c>
      <c r="AB3471" s="9">
        <v>-18968</v>
      </c>
      <c r="AC3471" s="9" t="s">
        <v>20</v>
      </c>
      <c r="AD3471" s="9" t="s">
        <v>20</v>
      </c>
      <c r="AE3471" s="9" t="s">
        <v>20</v>
      </c>
      <c r="AF3471" s="9" t="s">
        <v>20</v>
      </c>
      <c r="AG3471" s="9" t="s">
        <v>20</v>
      </c>
      <c r="AH3471" s="9">
        <v>0</v>
      </c>
      <c r="AI3471" s="9">
        <v>0</v>
      </c>
      <c r="AJ3471" s="201" t="s">
        <v>2958</v>
      </c>
      <c r="AK3471" s="9">
        <v>1</v>
      </c>
      <c r="AL3471" s="9">
        <v>1</v>
      </c>
      <c r="AM3471" s="9">
        <v>2</v>
      </c>
      <c r="AN3471" s="9">
        <v>0</v>
      </c>
      <c r="AO3471" s="9">
        <v>0</v>
      </c>
      <c r="AQ3471" s="9">
        <v>1</v>
      </c>
      <c r="AR3471" s="9">
        <v>1</v>
      </c>
      <c r="AS3471" s="9">
        <v>2</v>
      </c>
      <c r="AT3471" s="9">
        <v>1</v>
      </c>
      <c r="AU3471" s="9">
        <v>4</v>
      </c>
      <c r="AV3471" s="9">
        <v>2</v>
      </c>
      <c r="AW3471" s="9" t="s">
        <v>20</v>
      </c>
      <c r="AX3471" s="9" t="s">
        <v>1382</v>
      </c>
      <c r="BA3471" s="63" t="s">
        <v>2956</v>
      </c>
      <c r="BB3471" s="6" t="s">
        <v>1537</v>
      </c>
      <c r="BG3471" s="9"/>
      <c r="BI3471" t="s">
        <v>3146</v>
      </c>
    </row>
    <row r="3472" spans="1:61" x14ac:dyDescent="0.25">
      <c r="A3472" s="23" t="s">
        <v>820</v>
      </c>
      <c r="B3472" s="40" t="s">
        <v>911</v>
      </c>
      <c r="C3472" t="str">
        <f>VLOOKUP(Tabelle1[[#This Row],[bank_name]],list_all_banks!$B$1:$C$691,2,FALSE)</f>
        <v>GB08503102</v>
      </c>
      <c r="D3472" s="6" t="s">
        <v>912</v>
      </c>
      <c r="E3472" s="42" t="str">
        <f t="shared" si="56"/>
        <v>31.12.2016</v>
      </c>
      <c r="F3472">
        <v>2016</v>
      </c>
      <c r="G3472">
        <v>1</v>
      </c>
      <c r="H3472">
        <v>2</v>
      </c>
      <c r="I3472" t="s">
        <v>1382</v>
      </c>
      <c r="J3472">
        <v>3</v>
      </c>
      <c r="K3472" t="s">
        <v>1366</v>
      </c>
      <c r="L3472">
        <v>0</v>
      </c>
      <c r="M3472" t="s">
        <v>1787</v>
      </c>
      <c r="N3472" t="s">
        <v>91</v>
      </c>
      <c r="P3472">
        <v>0</v>
      </c>
      <c r="Q3472">
        <v>0</v>
      </c>
      <c r="R3472">
        <v>0</v>
      </c>
      <c r="S3472">
        <v>2</v>
      </c>
      <c r="U3472">
        <v>0</v>
      </c>
      <c r="V3472">
        <v>0</v>
      </c>
      <c r="W3472" t="s">
        <v>20</v>
      </c>
      <c r="Y3472" t="s">
        <v>1681</v>
      </c>
      <c r="Z3472" t="s">
        <v>20</v>
      </c>
      <c r="AA3472" t="s">
        <v>20</v>
      </c>
      <c r="AB3472">
        <v>-14</v>
      </c>
      <c r="AC3472" t="s">
        <v>20</v>
      </c>
      <c r="AD3472" t="s">
        <v>20</v>
      </c>
      <c r="AE3472" t="s">
        <v>20</v>
      </c>
      <c r="AF3472" t="s">
        <v>20</v>
      </c>
      <c r="AG3472" t="s">
        <v>20</v>
      </c>
      <c r="AH3472">
        <v>0</v>
      </c>
      <c r="AI3472">
        <v>0</v>
      </c>
      <c r="AJ3472" s="201" t="s">
        <v>2958</v>
      </c>
      <c r="AK3472">
        <v>1</v>
      </c>
      <c r="AL3472">
        <v>1</v>
      </c>
      <c r="AM3472">
        <v>2</v>
      </c>
      <c r="AN3472">
        <v>0</v>
      </c>
      <c r="AO3472">
        <v>0</v>
      </c>
      <c r="AQ3472">
        <v>1</v>
      </c>
      <c r="AR3472">
        <v>1</v>
      </c>
      <c r="AS3472">
        <v>2</v>
      </c>
      <c r="AT3472">
        <v>1</v>
      </c>
      <c r="AU3472">
        <v>4</v>
      </c>
      <c r="AV3472">
        <v>2</v>
      </c>
      <c r="AW3472" t="s">
        <v>20</v>
      </c>
      <c r="AX3472" t="s">
        <v>1382</v>
      </c>
      <c r="BA3472" s="14" t="s">
        <v>2956</v>
      </c>
      <c r="BB3472" s="6" t="s">
        <v>1537</v>
      </c>
      <c r="BG3472" s="9"/>
      <c r="BI3472" t="s">
        <v>3146</v>
      </c>
    </row>
    <row r="3473" spans="1:61" x14ac:dyDescent="0.25">
      <c r="A3473" s="51" t="s">
        <v>820</v>
      </c>
      <c r="B3473" s="52" t="s">
        <v>911</v>
      </c>
      <c r="C3473" s="9" t="str">
        <f>VLOOKUP(Tabelle1[[#This Row],[bank_name]],list_all_banks!$B$1:$C$691,2,FALSE)</f>
        <v>GB08503102</v>
      </c>
      <c r="D3473" s="6" t="s">
        <v>912</v>
      </c>
      <c r="E3473" s="42" t="str">
        <f t="shared" si="56"/>
        <v>31.12.2016</v>
      </c>
      <c r="F3473" s="9">
        <v>2016</v>
      </c>
      <c r="G3473" s="9">
        <v>1</v>
      </c>
      <c r="H3473" s="9">
        <v>2</v>
      </c>
      <c r="I3473" s="9" t="s">
        <v>1382</v>
      </c>
      <c r="J3473" s="9">
        <v>3</v>
      </c>
      <c r="K3473" s="9" t="s">
        <v>1366</v>
      </c>
      <c r="L3473" s="9">
        <v>0</v>
      </c>
      <c r="M3473" s="9" t="s">
        <v>1787</v>
      </c>
      <c r="N3473" s="9" t="s">
        <v>91</v>
      </c>
      <c r="P3473" s="9">
        <v>0</v>
      </c>
      <c r="Q3473" s="9">
        <v>0</v>
      </c>
      <c r="R3473" s="9">
        <v>0</v>
      </c>
      <c r="S3473" s="9">
        <v>2</v>
      </c>
      <c r="U3473" s="9">
        <v>0</v>
      </c>
      <c r="V3473" s="9">
        <v>0</v>
      </c>
      <c r="W3473" s="9" t="s">
        <v>20</v>
      </c>
      <c r="Y3473" s="9" t="s">
        <v>1170</v>
      </c>
      <c r="Z3473" s="9">
        <v>462</v>
      </c>
      <c r="AA3473" s="9" t="s">
        <v>20</v>
      </c>
      <c r="AB3473" s="9">
        <v>6</v>
      </c>
      <c r="AC3473" s="9" t="s">
        <v>20</v>
      </c>
      <c r="AD3473" s="9" t="s">
        <v>20</v>
      </c>
      <c r="AE3473" s="9" t="s">
        <v>20</v>
      </c>
      <c r="AF3473" s="9" t="s">
        <v>20</v>
      </c>
      <c r="AG3473" s="9" t="s">
        <v>20</v>
      </c>
      <c r="AH3473" s="9">
        <v>0</v>
      </c>
      <c r="AI3473" s="9">
        <v>0</v>
      </c>
      <c r="AJ3473" s="201" t="s">
        <v>2958</v>
      </c>
      <c r="AK3473" s="9">
        <v>1</v>
      </c>
      <c r="AL3473" s="9">
        <v>1</v>
      </c>
      <c r="AM3473" s="9">
        <v>2</v>
      </c>
      <c r="AN3473" s="9">
        <v>0</v>
      </c>
      <c r="AO3473" s="9">
        <v>0</v>
      </c>
      <c r="AQ3473" s="9">
        <v>1</v>
      </c>
      <c r="AR3473" s="9">
        <v>1</v>
      </c>
      <c r="AS3473" s="9">
        <v>2</v>
      </c>
      <c r="AT3473" s="9">
        <v>1</v>
      </c>
      <c r="AU3473" s="9">
        <v>4</v>
      </c>
      <c r="AV3473" s="9">
        <v>2</v>
      </c>
      <c r="AW3473" s="9" t="s">
        <v>20</v>
      </c>
      <c r="AX3473" s="9" t="s">
        <v>1382</v>
      </c>
      <c r="BA3473" s="63" t="s">
        <v>2956</v>
      </c>
      <c r="BB3473" s="6" t="s">
        <v>1537</v>
      </c>
      <c r="BG3473" s="9"/>
      <c r="BI3473" t="s">
        <v>3146</v>
      </c>
    </row>
    <row r="3474" spans="1:61" s="44" customFormat="1" ht="15.75" thickBot="1" x14ac:dyDescent="0.3">
      <c r="A3474" s="43" t="s">
        <v>820</v>
      </c>
      <c r="B3474" s="48" t="s">
        <v>911</v>
      </c>
      <c r="C3474" s="44" t="str">
        <f>VLOOKUP(Tabelle1[[#This Row],[bank_name]],list_all_banks!$B$1:$C$691,2,FALSE)</f>
        <v>GB08503102</v>
      </c>
      <c r="D3474" s="45" t="s">
        <v>912</v>
      </c>
      <c r="E3474" s="46" t="str">
        <f t="shared" si="56"/>
        <v>31.12.2016</v>
      </c>
      <c r="F3474" s="44">
        <v>2016</v>
      </c>
      <c r="G3474" s="44">
        <v>1</v>
      </c>
      <c r="H3474" s="44">
        <v>2</v>
      </c>
      <c r="I3474" s="44" t="s">
        <v>1382</v>
      </c>
      <c r="J3474" s="44">
        <v>3</v>
      </c>
      <c r="K3474" s="44" t="s">
        <v>1366</v>
      </c>
      <c r="L3474" s="44">
        <v>0</v>
      </c>
      <c r="M3474" s="44" t="s">
        <v>1787</v>
      </c>
      <c r="N3474" s="44" t="s">
        <v>91</v>
      </c>
      <c r="O3474" s="45"/>
      <c r="P3474" s="44">
        <v>0</v>
      </c>
      <c r="Q3474" s="44">
        <v>0</v>
      </c>
      <c r="R3474" s="44">
        <v>0</v>
      </c>
      <c r="S3474" s="44">
        <v>2</v>
      </c>
      <c r="T3474" s="45"/>
      <c r="U3474" s="44">
        <v>0</v>
      </c>
      <c r="V3474" s="44">
        <v>0</v>
      </c>
      <c r="W3474" s="44" t="s">
        <v>20</v>
      </c>
      <c r="X3474" s="45"/>
      <c r="Y3474" s="44" t="s">
        <v>1650</v>
      </c>
      <c r="Z3474" s="44">
        <v>3004</v>
      </c>
      <c r="AA3474" s="44" t="s">
        <v>20</v>
      </c>
      <c r="AB3474" s="44">
        <v>92</v>
      </c>
      <c r="AC3474" s="44" t="s">
        <v>20</v>
      </c>
      <c r="AD3474" s="44" t="s">
        <v>20</v>
      </c>
      <c r="AE3474" s="44" t="s">
        <v>20</v>
      </c>
      <c r="AF3474" s="44" t="s">
        <v>20</v>
      </c>
      <c r="AG3474" s="44" t="s">
        <v>20</v>
      </c>
      <c r="AH3474" s="44">
        <v>0</v>
      </c>
      <c r="AI3474" s="44">
        <v>0</v>
      </c>
      <c r="AJ3474" s="202" t="s">
        <v>2958</v>
      </c>
      <c r="AK3474" s="44">
        <v>1</v>
      </c>
      <c r="AL3474" s="44">
        <v>1</v>
      </c>
      <c r="AM3474" s="44">
        <v>2</v>
      </c>
      <c r="AN3474" s="44">
        <v>0</v>
      </c>
      <c r="AO3474" s="44">
        <v>0</v>
      </c>
      <c r="AP3474" s="45"/>
      <c r="AQ3474" s="44">
        <v>1</v>
      </c>
      <c r="AR3474" s="44">
        <v>1</v>
      </c>
      <c r="AS3474" s="44">
        <v>2</v>
      </c>
      <c r="AT3474" s="44">
        <v>1</v>
      </c>
      <c r="AU3474" s="44">
        <v>4</v>
      </c>
      <c r="AV3474" s="44">
        <v>2</v>
      </c>
      <c r="AW3474" s="44" t="s">
        <v>20</v>
      </c>
      <c r="AX3474" s="44" t="s">
        <v>1382</v>
      </c>
      <c r="AY3474" s="45"/>
      <c r="AZ3474" s="46"/>
      <c r="BA3474" s="47" t="s">
        <v>2956</v>
      </c>
      <c r="BB3474" s="45" t="s">
        <v>1537</v>
      </c>
      <c r="BH3474" s="45"/>
      <c r="BI3474" t="s">
        <v>3146</v>
      </c>
    </row>
    <row r="3475" spans="1:61" s="60" customFormat="1" ht="15.75" thickBot="1" x14ac:dyDescent="0.3">
      <c r="A3475" s="60" t="s">
        <v>820</v>
      </c>
      <c r="B3475" s="60" t="s">
        <v>913</v>
      </c>
      <c r="C3475" s="60" t="str">
        <f>VLOOKUP(Tabelle1[[#This Row],[bank_name]],list_all_banks!$B$1:$C$691,2,FALSE)</f>
        <v>GB24209</v>
      </c>
      <c r="D3475" s="128" t="s">
        <v>914</v>
      </c>
      <c r="E3475" s="176" t="str">
        <f t="shared" si="56"/>
        <v>31.12.</v>
      </c>
      <c r="O3475" s="128"/>
      <c r="T3475" s="128"/>
      <c r="X3475" s="128"/>
      <c r="AJ3475" s="128"/>
      <c r="AP3475" s="128"/>
      <c r="AY3475" s="128"/>
      <c r="AZ3475" s="176"/>
      <c r="BB3475" s="128"/>
      <c r="BH3475" s="128"/>
      <c r="BI3475" s="9"/>
    </row>
    <row r="3476" spans="1:61" x14ac:dyDescent="0.25">
      <c r="A3476" s="23" t="s">
        <v>820</v>
      </c>
      <c r="B3476" t="s">
        <v>915</v>
      </c>
      <c r="C3476" t="str">
        <f>VLOOKUP(Tabelle1[[#This Row],[bank_name]],list_all_banks!$B$1:$C$691,2,FALSE)</f>
        <v>GB24555</v>
      </c>
      <c r="D3476" s="6" t="s">
        <v>916</v>
      </c>
      <c r="E3476" s="42" t="str">
        <f t="shared" si="56"/>
        <v>31.12.2014</v>
      </c>
      <c r="F3476">
        <v>2014</v>
      </c>
      <c r="G3476">
        <v>1</v>
      </c>
      <c r="H3476">
        <v>3</v>
      </c>
      <c r="I3476" t="s">
        <v>1382</v>
      </c>
      <c r="J3476">
        <v>3</v>
      </c>
      <c r="K3476" t="s">
        <v>1366</v>
      </c>
      <c r="L3476">
        <v>1</v>
      </c>
      <c r="M3476" t="s">
        <v>1787</v>
      </c>
      <c r="N3476" t="s">
        <v>19</v>
      </c>
      <c r="P3476">
        <v>3</v>
      </c>
      <c r="Q3476">
        <v>0</v>
      </c>
      <c r="R3476">
        <v>0</v>
      </c>
      <c r="S3476">
        <v>3</v>
      </c>
      <c r="U3476">
        <v>1</v>
      </c>
      <c r="V3476">
        <v>0</v>
      </c>
      <c r="W3476" t="s">
        <v>20</v>
      </c>
      <c r="Y3476" t="s">
        <v>820</v>
      </c>
      <c r="Z3476">
        <v>197.4</v>
      </c>
      <c r="AA3476">
        <v>1100</v>
      </c>
      <c r="AB3476">
        <v>88.6</v>
      </c>
      <c r="AC3476">
        <v>17.5</v>
      </c>
      <c r="AD3476" t="s">
        <v>20</v>
      </c>
      <c r="AE3476" t="s">
        <v>20</v>
      </c>
      <c r="AF3476" t="s">
        <v>20</v>
      </c>
      <c r="AG3476" t="s">
        <v>20</v>
      </c>
      <c r="AH3476" t="s">
        <v>20</v>
      </c>
      <c r="AI3476">
        <v>1</v>
      </c>
      <c r="AK3476">
        <v>1</v>
      </c>
      <c r="AL3476">
        <v>0</v>
      </c>
      <c r="AM3476">
        <v>3</v>
      </c>
      <c r="AN3476">
        <v>0</v>
      </c>
      <c r="AO3476">
        <v>0</v>
      </c>
      <c r="AQ3476">
        <v>2</v>
      </c>
      <c r="AR3476" t="s">
        <v>20</v>
      </c>
      <c r="AS3476">
        <v>2</v>
      </c>
      <c r="AT3476">
        <v>0</v>
      </c>
      <c r="AU3476">
        <v>0</v>
      </c>
      <c r="AV3476">
        <v>0</v>
      </c>
      <c r="AW3476" t="s">
        <v>20</v>
      </c>
      <c r="AX3476" t="s">
        <v>1382</v>
      </c>
      <c r="AY3476" s="6" t="s">
        <v>1830</v>
      </c>
      <c r="BA3476" s="14" t="s">
        <v>2797</v>
      </c>
      <c r="BB3476" s="6" t="s">
        <v>1538</v>
      </c>
      <c r="BG3476" s="9"/>
      <c r="BI3476" t="s">
        <v>3146</v>
      </c>
    </row>
    <row r="3477" spans="1:61" x14ac:dyDescent="0.25">
      <c r="A3477" s="51" t="s">
        <v>820</v>
      </c>
      <c r="B3477" s="9" t="s">
        <v>915</v>
      </c>
      <c r="C3477" s="9" t="str">
        <f>VLOOKUP(Tabelle1[[#This Row],[bank_name]],list_all_banks!$B$1:$C$691,2,FALSE)</f>
        <v>GB24555</v>
      </c>
      <c r="D3477" s="6" t="s">
        <v>916</v>
      </c>
      <c r="E3477" s="42" t="str">
        <f t="shared" si="56"/>
        <v>31.12.2014</v>
      </c>
      <c r="F3477" s="9">
        <v>2014</v>
      </c>
      <c r="G3477" s="9">
        <v>1</v>
      </c>
      <c r="H3477" s="9">
        <v>3</v>
      </c>
      <c r="I3477" s="9" t="s">
        <v>1382</v>
      </c>
      <c r="J3477" s="9">
        <v>3</v>
      </c>
      <c r="K3477" s="9" t="s">
        <v>1366</v>
      </c>
      <c r="L3477" s="9">
        <v>1</v>
      </c>
      <c r="M3477" s="9" t="s">
        <v>1787</v>
      </c>
      <c r="N3477" s="9" t="s">
        <v>19</v>
      </c>
      <c r="P3477" s="9">
        <v>3</v>
      </c>
      <c r="Q3477" s="9">
        <v>0</v>
      </c>
      <c r="R3477" s="9">
        <v>0</v>
      </c>
      <c r="S3477" s="9">
        <v>3</v>
      </c>
      <c r="U3477" s="9">
        <v>1</v>
      </c>
      <c r="V3477" s="9">
        <v>0</v>
      </c>
      <c r="W3477" s="9" t="s">
        <v>20</v>
      </c>
      <c r="Y3477" s="9" t="s">
        <v>493</v>
      </c>
      <c r="Z3477" s="9">
        <v>1.4</v>
      </c>
      <c r="AA3477" s="9">
        <v>0</v>
      </c>
      <c r="AB3477" s="9">
        <v>-0.3</v>
      </c>
      <c r="AC3477" s="9">
        <v>0</v>
      </c>
      <c r="AD3477" s="9" t="s">
        <v>20</v>
      </c>
      <c r="AE3477" s="9" t="s">
        <v>20</v>
      </c>
      <c r="AF3477" s="9" t="s">
        <v>20</v>
      </c>
      <c r="AG3477" s="9" t="s">
        <v>20</v>
      </c>
      <c r="AH3477" s="9" t="s">
        <v>20</v>
      </c>
      <c r="AI3477" s="9">
        <v>1</v>
      </c>
      <c r="AK3477" s="9">
        <v>1</v>
      </c>
      <c r="AL3477" s="9">
        <v>0</v>
      </c>
      <c r="AM3477" s="9">
        <v>3</v>
      </c>
      <c r="AN3477" s="9">
        <v>0</v>
      </c>
      <c r="AO3477" s="9">
        <v>0</v>
      </c>
      <c r="AQ3477" s="9">
        <v>2</v>
      </c>
      <c r="AR3477" s="9" t="s">
        <v>20</v>
      </c>
      <c r="AS3477" s="9">
        <v>2</v>
      </c>
      <c r="AT3477" s="9">
        <v>0</v>
      </c>
      <c r="AU3477" s="9">
        <v>0</v>
      </c>
      <c r="AV3477" s="9">
        <v>0</v>
      </c>
      <c r="AW3477" s="9" t="s">
        <v>20</v>
      </c>
      <c r="AX3477" s="9" t="s">
        <v>1382</v>
      </c>
      <c r="AY3477" s="6" t="s">
        <v>1830</v>
      </c>
      <c r="BA3477" s="63" t="s">
        <v>2797</v>
      </c>
      <c r="BB3477" s="6" t="s">
        <v>1538</v>
      </c>
      <c r="BG3477" s="9"/>
      <c r="BI3477" t="s">
        <v>3146</v>
      </c>
    </row>
    <row r="3478" spans="1:61" s="44" customFormat="1" ht="15.75" thickBot="1" x14ac:dyDescent="0.3">
      <c r="A3478" s="43" t="s">
        <v>820</v>
      </c>
      <c r="B3478" s="44" t="s">
        <v>915</v>
      </c>
      <c r="C3478" s="44" t="str">
        <f>VLOOKUP(Tabelle1[[#This Row],[bank_name]],list_all_banks!$B$1:$C$691,2,FALSE)</f>
        <v>GB24555</v>
      </c>
      <c r="D3478" s="45" t="s">
        <v>916</v>
      </c>
      <c r="E3478" s="46" t="str">
        <f t="shared" si="56"/>
        <v>31.12.2014</v>
      </c>
      <c r="F3478" s="44">
        <v>2014</v>
      </c>
      <c r="G3478" s="44">
        <v>1</v>
      </c>
      <c r="H3478" s="44">
        <v>3</v>
      </c>
      <c r="I3478" s="44" t="s">
        <v>1382</v>
      </c>
      <c r="J3478" s="44">
        <v>3</v>
      </c>
      <c r="K3478" s="44" t="s">
        <v>1366</v>
      </c>
      <c r="L3478" s="44">
        <v>1</v>
      </c>
      <c r="M3478" s="44" t="s">
        <v>1787</v>
      </c>
      <c r="N3478" s="44" t="s">
        <v>19</v>
      </c>
      <c r="O3478" s="45"/>
      <c r="P3478" s="44">
        <v>3</v>
      </c>
      <c r="Q3478" s="44">
        <v>0</v>
      </c>
      <c r="R3478" s="44">
        <v>0</v>
      </c>
      <c r="S3478" s="44">
        <v>3</v>
      </c>
      <c r="T3478" s="45"/>
      <c r="U3478" s="44">
        <v>1</v>
      </c>
      <c r="V3478" s="44">
        <v>0</v>
      </c>
      <c r="W3478" s="44" t="s">
        <v>20</v>
      </c>
      <c r="X3478" s="45"/>
      <c r="Y3478" s="44" t="s">
        <v>1001</v>
      </c>
      <c r="Z3478" s="44">
        <v>-0.4</v>
      </c>
      <c r="AA3478" s="44">
        <v>4</v>
      </c>
      <c r="AB3478" s="44">
        <v>-0.4</v>
      </c>
      <c r="AC3478" s="44">
        <v>0</v>
      </c>
      <c r="AD3478" s="44" t="s">
        <v>20</v>
      </c>
      <c r="AE3478" s="44" t="s">
        <v>20</v>
      </c>
      <c r="AF3478" s="44" t="s">
        <v>20</v>
      </c>
      <c r="AG3478" s="44" t="s">
        <v>20</v>
      </c>
      <c r="AH3478" s="44" t="s">
        <v>20</v>
      </c>
      <c r="AI3478" s="44">
        <v>1</v>
      </c>
      <c r="AJ3478" s="45"/>
      <c r="AK3478" s="44">
        <v>1</v>
      </c>
      <c r="AL3478" s="44">
        <v>0</v>
      </c>
      <c r="AM3478" s="44">
        <v>3</v>
      </c>
      <c r="AN3478" s="44">
        <v>0</v>
      </c>
      <c r="AO3478" s="44">
        <v>0</v>
      </c>
      <c r="AP3478" s="45"/>
      <c r="AQ3478" s="44">
        <v>2</v>
      </c>
      <c r="AR3478" s="44" t="s">
        <v>20</v>
      </c>
      <c r="AS3478" s="44">
        <v>2</v>
      </c>
      <c r="AT3478" s="44">
        <v>0</v>
      </c>
      <c r="AU3478" s="44">
        <v>0</v>
      </c>
      <c r="AV3478" s="44">
        <v>0</v>
      </c>
      <c r="AW3478" s="44" t="s">
        <v>20</v>
      </c>
      <c r="AX3478" s="44" t="s">
        <v>1382</v>
      </c>
      <c r="AY3478" s="45" t="s">
        <v>1830</v>
      </c>
      <c r="AZ3478" s="46"/>
      <c r="BA3478" s="47" t="s">
        <v>2797</v>
      </c>
      <c r="BB3478" s="45" t="s">
        <v>1538</v>
      </c>
      <c r="BH3478" s="45"/>
      <c r="BI3478" t="s">
        <v>3146</v>
      </c>
    </row>
    <row r="3479" spans="1:61" x14ac:dyDescent="0.25">
      <c r="A3479" s="51" t="s">
        <v>820</v>
      </c>
      <c r="B3479" s="9" t="s">
        <v>915</v>
      </c>
      <c r="C3479" s="9" t="str">
        <f>VLOOKUP(Tabelle1[[#This Row],[bank_name]],list_all_banks!$B$1:$C$691,2,FALSE)</f>
        <v>GB24555</v>
      </c>
      <c r="D3479" s="6" t="s">
        <v>916</v>
      </c>
      <c r="E3479" s="42" t="str">
        <f t="shared" si="56"/>
        <v>31.12.2015</v>
      </c>
      <c r="F3479" s="9">
        <v>2015</v>
      </c>
      <c r="G3479" s="9">
        <v>1</v>
      </c>
      <c r="H3479" s="9">
        <v>3</v>
      </c>
      <c r="I3479" s="9" t="s">
        <v>1382</v>
      </c>
      <c r="J3479" s="9">
        <v>3</v>
      </c>
      <c r="K3479" s="9" t="s">
        <v>1366</v>
      </c>
      <c r="L3479" s="9">
        <v>1</v>
      </c>
      <c r="M3479" s="9" t="s">
        <v>1787</v>
      </c>
      <c r="N3479" s="9" t="s">
        <v>19</v>
      </c>
      <c r="P3479" s="9">
        <v>3</v>
      </c>
      <c r="Q3479" s="9">
        <v>0</v>
      </c>
      <c r="R3479" s="9">
        <v>0</v>
      </c>
      <c r="S3479" s="9">
        <v>3</v>
      </c>
      <c r="U3479" s="9">
        <v>1</v>
      </c>
      <c r="V3479" s="9">
        <v>0</v>
      </c>
      <c r="W3479" s="9" t="s">
        <v>20</v>
      </c>
      <c r="Y3479" s="9" t="s">
        <v>820</v>
      </c>
      <c r="Z3479" s="9">
        <v>217</v>
      </c>
      <c r="AA3479" s="9">
        <v>1086</v>
      </c>
      <c r="AB3479" s="9">
        <v>104.9</v>
      </c>
      <c r="AC3479" s="9">
        <v>19.8</v>
      </c>
      <c r="AD3479" s="9" t="s">
        <v>20</v>
      </c>
      <c r="AE3479" s="9" t="s">
        <v>20</v>
      </c>
      <c r="AF3479" s="9" t="s">
        <v>20</v>
      </c>
      <c r="AG3479" s="9" t="s">
        <v>20</v>
      </c>
      <c r="AH3479" s="9" t="s">
        <v>20</v>
      </c>
      <c r="AI3479" s="9">
        <v>1</v>
      </c>
      <c r="AK3479" s="9">
        <v>1</v>
      </c>
      <c r="AL3479" s="9">
        <v>0</v>
      </c>
      <c r="AM3479" s="9">
        <v>3</v>
      </c>
      <c r="AN3479" s="9">
        <v>0</v>
      </c>
      <c r="AO3479" s="9">
        <v>0</v>
      </c>
      <c r="AQ3479" s="9">
        <v>2</v>
      </c>
      <c r="AR3479" s="9" t="s">
        <v>20</v>
      </c>
      <c r="AS3479" s="9">
        <v>2</v>
      </c>
      <c r="AT3479" s="9">
        <v>0</v>
      </c>
      <c r="AU3479" s="9">
        <v>0</v>
      </c>
      <c r="AV3479" s="9">
        <v>0</v>
      </c>
      <c r="AW3479" s="9" t="s">
        <v>20</v>
      </c>
      <c r="AX3479" s="9" t="s">
        <v>1382</v>
      </c>
      <c r="AY3479" s="6" t="s">
        <v>1831</v>
      </c>
      <c r="BA3479" s="63" t="s">
        <v>2798</v>
      </c>
      <c r="BB3479" s="6" t="s">
        <v>1539</v>
      </c>
      <c r="BC3479" s="9"/>
      <c r="BD3479" s="9"/>
      <c r="BE3479" s="9"/>
      <c r="BF3479" s="9"/>
      <c r="BG3479" s="9"/>
      <c r="BI3479" t="s">
        <v>3146</v>
      </c>
    </row>
    <row r="3480" spans="1:61" x14ac:dyDescent="0.25">
      <c r="A3480" s="51" t="s">
        <v>820</v>
      </c>
      <c r="B3480" s="9" t="s">
        <v>915</v>
      </c>
      <c r="C3480" s="9" t="str">
        <f>VLOOKUP(Tabelle1[[#This Row],[bank_name]],list_all_banks!$B$1:$C$691,2,FALSE)</f>
        <v>GB24555</v>
      </c>
      <c r="D3480" s="6" t="s">
        <v>916</v>
      </c>
      <c r="E3480" s="42" t="str">
        <f t="shared" si="56"/>
        <v>31.12.2015</v>
      </c>
      <c r="F3480" s="9">
        <v>2015</v>
      </c>
      <c r="G3480" s="9">
        <v>1</v>
      </c>
      <c r="H3480" s="9">
        <v>3</v>
      </c>
      <c r="I3480" s="9" t="s">
        <v>1382</v>
      </c>
      <c r="J3480" s="9">
        <v>3</v>
      </c>
      <c r="K3480" s="9" t="s">
        <v>1366</v>
      </c>
      <c r="L3480" s="9">
        <v>1</v>
      </c>
      <c r="M3480" s="9" t="s">
        <v>1787</v>
      </c>
      <c r="N3480" s="9" t="s">
        <v>19</v>
      </c>
      <c r="P3480" s="9">
        <v>3</v>
      </c>
      <c r="Q3480" s="9">
        <v>0</v>
      </c>
      <c r="R3480" s="9">
        <v>0</v>
      </c>
      <c r="S3480" s="9">
        <v>3</v>
      </c>
      <c r="U3480" s="9">
        <v>1</v>
      </c>
      <c r="V3480" s="9">
        <v>0</v>
      </c>
      <c r="W3480" s="9" t="s">
        <v>20</v>
      </c>
      <c r="Y3480" s="9" t="s">
        <v>493</v>
      </c>
      <c r="Z3480" s="9">
        <v>0.7</v>
      </c>
      <c r="AA3480" s="9" t="s">
        <v>20</v>
      </c>
      <c r="AB3480" s="9">
        <v>0.3</v>
      </c>
      <c r="AC3480" s="9">
        <v>0</v>
      </c>
      <c r="AD3480" s="9" t="s">
        <v>20</v>
      </c>
      <c r="AE3480" s="9" t="s">
        <v>20</v>
      </c>
      <c r="AF3480" s="9" t="s">
        <v>20</v>
      </c>
      <c r="AG3480" s="9" t="s">
        <v>20</v>
      </c>
      <c r="AH3480" s="9" t="s">
        <v>20</v>
      </c>
      <c r="AI3480" s="9">
        <v>1</v>
      </c>
      <c r="AK3480" s="9">
        <v>1</v>
      </c>
      <c r="AL3480" s="9">
        <v>0</v>
      </c>
      <c r="AM3480" s="9">
        <v>3</v>
      </c>
      <c r="AN3480" s="9">
        <v>0</v>
      </c>
      <c r="AO3480" s="9">
        <v>0</v>
      </c>
      <c r="AQ3480" s="9">
        <v>2</v>
      </c>
      <c r="AR3480" s="9" t="s">
        <v>20</v>
      </c>
      <c r="AS3480" s="9">
        <v>2</v>
      </c>
      <c r="AT3480" s="9">
        <v>0</v>
      </c>
      <c r="AU3480" s="9">
        <v>0</v>
      </c>
      <c r="AV3480" s="9">
        <v>0</v>
      </c>
      <c r="AW3480" s="9" t="s">
        <v>20</v>
      </c>
      <c r="AX3480" s="9" t="s">
        <v>1382</v>
      </c>
      <c r="AY3480" s="6" t="s">
        <v>1831</v>
      </c>
      <c r="BA3480" s="63" t="s">
        <v>2798</v>
      </c>
      <c r="BB3480" s="6" t="s">
        <v>1539</v>
      </c>
      <c r="BC3480" s="9"/>
      <c r="BD3480" s="9"/>
      <c r="BE3480" s="9"/>
      <c r="BF3480" s="9"/>
      <c r="BG3480" s="9"/>
      <c r="BI3480" t="s">
        <v>3146</v>
      </c>
    </row>
    <row r="3481" spans="1:61" s="44" customFormat="1" ht="15.75" thickBot="1" x14ac:dyDescent="0.3">
      <c r="A3481" s="43" t="s">
        <v>820</v>
      </c>
      <c r="B3481" s="44" t="s">
        <v>915</v>
      </c>
      <c r="C3481" s="44" t="str">
        <f>VLOOKUP(Tabelle1[[#This Row],[bank_name]],list_all_banks!$B$1:$C$691,2,FALSE)</f>
        <v>GB24555</v>
      </c>
      <c r="D3481" s="45" t="s">
        <v>916</v>
      </c>
      <c r="E3481" s="46" t="str">
        <f t="shared" si="56"/>
        <v>31.12.2015</v>
      </c>
      <c r="F3481" s="44">
        <v>2015</v>
      </c>
      <c r="G3481" s="44">
        <v>1</v>
      </c>
      <c r="H3481" s="44">
        <v>3</v>
      </c>
      <c r="I3481" s="44" t="s">
        <v>1382</v>
      </c>
      <c r="J3481" s="44">
        <v>3</v>
      </c>
      <c r="K3481" s="44" t="s">
        <v>1366</v>
      </c>
      <c r="L3481" s="44">
        <v>1</v>
      </c>
      <c r="M3481" s="44" t="s">
        <v>1787</v>
      </c>
      <c r="N3481" s="44" t="s">
        <v>19</v>
      </c>
      <c r="O3481" s="45"/>
      <c r="P3481" s="44">
        <v>3</v>
      </c>
      <c r="Q3481" s="44">
        <v>0</v>
      </c>
      <c r="R3481" s="44">
        <v>0</v>
      </c>
      <c r="S3481" s="44">
        <v>3</v>
      </c>
      <c r="T3481" s="45"/>
      <c r="U3481" s="44">
        <v>1</v>
      </c>
      <c r="V3481" s="44">
        <v>0</v>
      </c>
      <c r="W3481" s="44" t="s">
        <v>20</v>
      </c>
      <c r="X3481" s="45"/>
      <c r="Y3481" s="44" t="s">
        <v>1001</v>
      </c>
      <c r="Z3481" s="44">
        <v>1.2</v>
      </c>
      <c r="AA3481" s="44">
        <v>3</v>
      </c>
      <c r="AB3481" s="44">
        <v>3.3</v>
      </c>
      <c r="AC3481" s="44">
        <v>0</v>
      </c>
      <c r="AD3481" s="44" t="s">
        <v>20</v>
      </c>
      <c r="AE3481" s="44" t="s">
        <v>20</v>
      </c>
      <c r="AF3481" s="44" t="s">
        <v>20</v>
      </c>
      <c r="AG3481" s="44" t="s">
        <v>20</v>
      </c>
      <c r="AH3481" s="44" t="s">
        <v>20</v>
      </c>
      <c r="AI3481" s="44">
        <v>1</v>
      </c>
      <c r="AJ3481" s="45"/>
      <c r="AK3481" s="44">
        <v>1</v>
      </c>
      <c r="AL3481" s="44">
        <v>0</v>
      </c>
      <c r="AM3481" s="44">
        <v>3</v>
      </c>
      <c r="AN3481" s="44">
        <v>0</v>
      </c>
      <c r="AO3481" s="44">
        <v>0</v>
      </c>
      <c r="AP3481" s="45"/>
      <c r="AQ3481" s="44">
        <v>2</v>
      </c>
      <c r="AR3481" s="44" t="s">
        <v>20</v>
      </c>
      <c r="AS3481" s="44">
        <v>2</v>
      </c>
      <c r="AT3481" s="44">
        <v>0</v>
      </c>
      <c r="AU3481" s="44">
        <v>0</v>
      </c>
      <c r="AV3481" s="44">
        <v>0</v>
      </c>
      <c r="AW3481" s="44" t="s">
        <v>20</v>
      </c>
      <c r="AX3481" s="44" t="s">
        <v>1382</v>
      </c>
      <c r="AY3481" s="45" t="s">
        <v>1831</v>
      </c>
      <c r="AZ3481" s="46"/>
      <c r="BA3481" s="47" t="s">
        <v>2798</v>
      </c>
      <c r="BB3481" s="45" t="s">
        <v>1539</v>
      </c>
      <c r="BH3481" s="45"/>
      <c r="BI3481" t="s">
        <v>3146</v>
      </c>
    </row>
    <row r="3482" spans="1:61" x14ac:dyDescent="0.25">
      <c r="A3482" s="23" t="s">
        <v>820</v>
      </c>
      <c r="B3482" t="s">
        <v>915</v>
      </c>
      <c r="C3482" t="str">
        <f>VLOOKUP(Tabelle1[[#This Row],[bank_name]],list_all_banks!$B$1:$C$691,2,FALSE)</f>
        <v>GB24555</v>
      </c>
      <c r="D3482" s="6" t="s">
        <v>916</v>
      </c>
      <c r="E3482" s="42" t="str">
        <f t="shared" si="56"/>
        <v>31.12.2016</v>
      </c>
      <c r="F3482">
        <v>2016</v>
      </c>
      <c r="G3482">
        <v>1</v>
      </c>
      <c r="H3482">
        <v>3</v>
      </c>
      <c r="I3482" t="s">
        <v>1382</v>
      </c>
      <c r="J3482">
        <v>3</v>
      </c>
      <c r="K3482" t="s">
        <v>1366</v>
      </c>
      <c r="L3482">
        <v>1</v>
      </c>
      <c r="M3482" t="s">
        <v>1787</v>
      </c>
      <c r="N3482" t="s">
        <v>19</v>
      </c>
      <c r="P3482">
        <v>3</v>
      </c>
      <c r="Q3482">
        <v>0</v>
      </c>
      <c r="R3482">
        <v>0</v>
      </c>
      <c r="S3482">
        <v>3</v>
      </c>
      <c r="U3482">
        <v>1</v>
      </c>
      <c r="V3482">
        <v>0</v>
      </c>
      <c r="W3482" t="s">
        <v>20</v>
      </c>
      <c r="Y3482" t="s">
        <v>820</v>
      </c>
      <c r="Z3482">
        <v>210.3</v>
      </c>
      <c r="AA3482">
        <v>1219</v>
      </c>
      <c r="AB3482">
        <v>118.2</v>
      </c>
      <c r="AC3482">
        <v>27.1</v>
      </c>
      <c r="AD3482" t="s">
        <v>20</v>
      </c>
      <c r="AE3482" t="s">
        <v>20</v>
      </c>
      <c r="AF3482" t="s">
        <v>20</v>
      </c>
      <c r="AG3482" t="s">
        <v>20</v>
      </c>
      <c r="AH3482" t="s">
        <v>20</v>
      </c>
      <c r="AI3482">
        <v>1</v>
      </c>
      <c r="AK3482">
        <v>1</v>
      </c>
      <c r="AL3482">
        <v>0</v>
      </c>
      <c r="AM3482">
        <v>3</v>
      </c>
      <c r="AN3482">
        <v>0</v>
      </c>
      <c r="AO3482">
        <v>0</v>
      </c>
      <c r="AQ3482">
        <v>2</v>
      </c>
      <c r="AR3482" t="s">
        <v>20</v>
      </c>
      <c r="AS3482">
        <v>2</v>
      </c>
      <c r="AT3482">
        <v>0</v>
      </c>
      <c r="AU3482">
        <v>0</v>
      </c>
      <c r="AV3482">
        <v>0</v>
      </c>
      <c r="AW3482" t="s">
        <v>20</v>
      </c>
      <c r="AX3482" t="s">
        <v>1382</v>
      </c>
      <c r="AY3482" s="6" t="s">
        <v>1832</v>
      </c>
      <c r="BA3482" s="14" t="s">
        <v>2799</v>
      </c>
      <c r="BB3482" s="6" t="s">
        <v>1540</v>
      </c>
      <c r="BG3482" s="9"/>
      <c r="BI3482" t="s">
        <v>3146</v>
      </c>
    </row>
    <row r="3483" spans="1:61" x14ac:dyDescent="0.25">
      <c r="A3483" s="51" t="s">
        <v>820</v>
      </c>
      <c r="B3483" s="9" t="s">
        <v>915</v>
      </c>
      <c r="C3483" s="9" t="str">
        <f>VLOOKUP(Tabelle1[[#This Row],[bank_name]],list_all_banks!$B$1:$C$691,2,FALSE)</f>
        <v>GB24555</v>
      </c>
      <c r="D3483" s="6" t="s">
        <v>916</v>
      </c>
      <c r="E3483" s="42" t="str">
        <f t="shared" si="56"/>
        <v>31.12.2016</v>
      </c>
      <c r="F3483" s="9">
        <v>2016</v>
      </c>
      <c r="G3483" s="9">
        <v>1</v>
      </c>
      <c r="H3483" s="9">
        <v>3</v>
      </c>
      <c r="I3483" s="9" t="s">
        <v>1382</v>
      </c>
      <c r="J3483" s="9">
        <v>3</v>
      </c>
      <c r="K3483" s="9" t="s">
        <v>1366</v>
      </c>
      <c r="L3483" s="9">
        <v>1</v>
      </c>
      <c r="M3483" s="9" t="s">
        <v>1787</v>
      </c>
      <c r="N3483" s="9" t="s">
        <v>19</v>
      </c>
      <c r="P3483" s="9">
        <v>3</v>
      </c>
      <c r="Q3483" s="9">
        <v>0</v>
      </c>
      <c r="R3483" s="9">
        <v>0</v>
      </c>
      <c r="S3483" s="9">
        <v>3</v>
      </c>
      <c r="U3483" s="9">
        <v>1</v>
      </c>
      <c r="V3483" s="9">
        <v>0</v>
      </c>
      <c r="W3483" s="9" t="s">
        <v>20</v>
      </c>
      <c r="Y3483" s="9" t="s">
        <v>493</v>
      </c>
      <c r="Z3483" s="9">
        <v>2.8</v>
      </c>
      <c r="AA3483" s="9" t="s">
        <v>20</v>
      </c>
      <c r="AB3483" s="9">
        <v>0.4</v>
      </c>
      <c r="AC3483" s="9">
        <v>0</v>
      </c>
      <c r="AD3483" s="9" t="s">
        <v>20</v>
      </c>
      <c r="AE3483" s="9" t="s">
        <v>20</v>
      </c>
      <c r="AF3483" s="9" t="s">
        <v>20</v>
      </c>
      <c r="AG3483" s="9" t="s">
        <v>20</v>
      </c>
      <c r="AH3483" s="9" t="s">
        <v>20</v>
      </c>
      <c r="AI3483" s="9">
        <v>1</v>
      </c>
      <c r="AK3483" s="9">
        <v>1</v>
      </c>
      <c r="AL3483" s="9">
        <v>0</v>
      </c>
      <c r="AM3483" s="9">
        <v>3</v>
      </c>
      <c r="AN3483" s="9">
        <v>0</v>
      </c>
      <c r="AO3483" s="9">
        <v>0</v>
      </c>
      <c r="AQ3483" s="9">
        <v>2</v>
      </c>
      <c r="AR3483" s="9" t="s">
        <v>20</v>
      </c>
      <c r="AS3483" s="9">
        <v>2</v>
      </c>
      <c r="AT3483" s="9">
        <v>0</v>
      </c>
      <c r="AU3483" s="9">
        <v>0</v>
      </c>
      <c r="AV3483" s="9">
        <v>0</v>
      </c>
      <c r="AW3483" s="9" t="s">
        <v>20</v>
      </c>
      <c r="AX3483" s="9" t="s">
        <v>1382</v>
      </c>
      <c r="AY3483" s="6" t="s">
        <v>1832</v>
      </c>
      <c r="BA3483" s="63" t="s">
        <v>2799</v>
      </c>
      <c r="BB3483" s="6" t="s">
        <v>1540</v>
      </c>
      <c r="BG3483" s="9"/>
      <c r="BI3483" t="s">
        <v>3146</v>
      </c>
    </row>
    <row r="3484" spans="1:61" s="44" customFormat="1" ht="15.75" thickBot="1" x14ac:dyDescent="0.3">
      <c r="A3484" s="43" t="s">
        <v>820</v>
      </c>
      <c r="B3484" s="44" t="s">
        <v>915</v>
      </c>
      <c r="C3484" s="44" t="str">
        <f>VLOOKUP(Tabelle1[[#This Row],[bank_name]],list_all_banks!$B$1:$C$691,2,FALSE)</f>
        <v>GB24555</v>
      </c>
      <c r="D3484" s="45" t="s">
        <v>916</v>
      </c>
      <c r="E3484" s="46" t="str">
        <f t="shared" si="56"/>
        <v>31.12.2016</v>
      </c>
      <c r="F3484" s="44">
        <v>2016</v>
      </c>
      <c r="G3484" s="44">
        <v>1</v>
      </c>
      <c r="H3484" s="44">
        <v>3</v>
      </c>
      <c r="I3484" s="44" t="s">
        <v>1382</v>
      </c>
      <c r="J3484" s="44">
        <v>3</v>
      </c>
      <c r="K3484" s="44" t="s">
        <v>1366</v>
      </c>
      <c r="L3484" s="44">
        <v>1</v>
      </c>
      <c r="M3484" s="44" t="s">
        <v>1787</v>
      </c>
      <c r="N3484" s="44" t="s">
        <v>19</v>
      </c>
      <c r="O3484" s="45"/>
      <c r="P3484" s="44">
        <v>3</v>
      </c>
      <c r="Q3484" s="44">
        <v>0</v>
      </c>
      <c r="R3484" s="44">
        <v>0</v>
      </c>
      <c r="S3484" s="44">
        <v>3</v>
      </c>
      <c r="T3484" s="45"/>
      <c r="U3484" s="44">
        <v>1</v>
      </c>
      <c r="V3484" s="44">
        <v>0</v>
      </c>
      <c r="W3484" s="44" t="s">
        <v>20</v>
      </c>
      <c r="X3484" s="45"/>
      <c r="Y3484" s="44" t="s">
        <v>1001</v>
      </c>
      <c r="Z3484" s="44">
        <v>-1.1000000000000001</v>
      </c>
      <c r="AA3484" s="44">
        <v>2</v>
      </c>
      <c r="AB3484" s="44">
        <v>-2</v>
      </c>
      <c r="AC3484" s="44">
        <v>0</v>
      </c>
      <c r="AD3484" s="44" t="s">
        <v>20</v>
      </c>
      <c r="AE3484" s="44" t="s">
        <v>20</v>
      </c>
      <c r="AF3484" s="44" t="s">
        <v>20</v>
      </c>
      <c r="AG3484" s="44" t="s">
        <v>20</v>
      </c>
      <c r="AH3484" s="44" t="s">
        <v>20</v>
      </c>
      <c r="AI3484" s="44">
        <v>1</v>
      </c>
      <c r="AJ3484" s="45"/>
      <c r="AK3484" s="44">
        <v>1</v>
      </c>
      <c r="AL3484" s="44">
        <v>0</v>
      </c>
      <c r="AM3484" s="44">
        <v>3</v>
      </c>
      <c r="AN3484" s="44">
        <v>0</v>
      </c>
      <c r="AO3484" s="44">
        <v>0</v>
      </c>
      <c r="AP3484" s="45"/>
      <c r="AQ3484" s="44">
        <v>2</v>
      </c>
      <c r="AR3484" s="44" t="s">
        <v>20</v>
      </c>
      <c r="AS3484" s="44">
        <v>2</v>
      </c>
      <c r="AT3484" s="44">
        <v>0</v>
      </c>
      <c r="AU3484" s="44">
        <v>0</v>
      </c>
      <c r="AV3484" s="44">
        <v>0</v>
      </c>
      <c r="AW3484" s="44" t="s">
        <v>20</v>
      </c>
      <c r="AX3484" s="44" t="s">
        <v>1382</v>
      </c>
      <c r="AY3484" s="45" t="s">
        <v>1832</v>
      </c>
      <c r="AZ3484" s="46"/>
      <c r="BA3484" s="47" t="s">
        <v>2799</v>
      </c>
      <c r="BB3484" s="45" t="s">
        <v>1540</v>
      </c>
      <c r="BH3484" s="45"/>
      <c r="BI3484" t="s">
        <v>3146</v>
      </c>
    </row>
    <row r="3485" spans="1:61" x14ac:dyDescent="0.25">
      <c r="A3485" s="23" t="s">
        <v>820</v>
      </c>
      <c r="B3485" t="s">
        <v>917</v>
      </c>
      <c r="C3485" t="str">
        <f>VLOOKUP(Tabelle1[[#This Row],[bank_name]],list_all_banks!$B$1:$C$691,2,FALSE)</f>
        <v>GB24663</v>
      </c>
      <c r="D3485" s="6" t="s">
        <v>918</v>
      </c>
      <c r="E3485" s="192">
        <v>42098</v>
      </c>
      <c r="F3485" s="9">
        <v>2015</v>
      </c>
      <c r="G3485" t="s">
        <v>1382</v>
      </c>
      <c r="H3485" t="s">
        <v>20</v>
      </c>
      <c r="I3485">
        <v>1</v>
      </c>
      <c r="J3485">
        <v>3</v>
      </c>
      <c r="K3485" t="s">
        <v>1366</v>
      </c>
      <c r="L3485">
        <v>1</v>
      </c>
      <c r="M3485" t="s">
        <v>1787</v>
      </c>
      <c r="N3485" t="s">
        <v>19</v>
      </c>
      <c r="P3485">
        <v>3</v>
      </c>
      <c r="Q3485">
        <v>0</v>
      </c>
      <c r="R3485">
        <v>2</v>
      </c>
      <c r="S3485">
        <v>2</v>
      </c>
      <c r="U3485">
        <v>0</v>
      </c>
      <c r="V3485">
        <v>0</v>
      </c>
      <c r="W3485" t="s">
        <v>20</v>
      </c>
      <c r="Y3485" t="s">
        <v>820</v>
      </c>
      <c r="Z3485">
        <v>3114</v>
      </c>
      <c r="AA3485">
        <v>16117</v>
      </c>
      <c r="AB3485">
        <v>1049</v>
      </c>
      <c r="AC3485">
        <v>162</v>
      </c>
      <c r="AD3485" t="s">
        <v>20</v>
      </c>
      <c r="AE3485" t="s">
        <v>20</v>
      </c>
      <c r="AF3485" t="s">
        <v>20</v>
      </c>
      <c r="AG3485" t="s">
        <v>20</v>
      </c>
      <c r="AH3485" t="s">
        <v>20</v>
      </c>
      <c r="AI3485">
        <v>1</v>
      </c>
      <c r="AK3485">
        <v>1</v>
      </c>
      <c r="AL3485">
        <v>0</v>
      </c>
      <c r="AM3485">
        <v>1</v>
      </c>
      <c r="AN3485">
        <v>0</v>
      </c>
      <c r="AO3485">
        <v>0</v>
      </c>
      <c r="AQ3485">
        <v>1</v>
      </c>
      <c r="AR3485">
        <v>1</v>
      </c>
      <c r="AS3485">
        <v>1</v>
      </c>
      <c r="AT3485">
        <v>1</v>
      </c>
      <c r="AU3485">
        <v>5</v>
      </c>
      <c r="AV3485">
        <v>2</v>
      </c>
      <c r="AW3485" t="s">
        <v>1382</v>
      </c>
      <c r="AX3485" t="s">
        <v>1382</v>
      </c>
      <c r="BA3485" s="14" t="s">
        <v>2966</v>
      </c>
      <c r="BB3485" s="6" t="s">
        <v>1541</v>
      </c>
      <c r="BG3485" s="9"/>
      <c r="BI3485" t="s">
        <v>3146</v>
      </c>
    </row>
    <row r="3486" spans="1:61" x14ac:dyDescent="0.25">
      <c r="A3486" s="51" t="s">
        <v>820</v>
      </c>
      <c r="B3486" s="9" t="s">
        <v>917</v>
      </c>
      <c r="C3486" s="9" t="str">
        <f>VLOOKUP(Tabelle1[[#This Row],[bank_name]],list_all_banks!$B$1:$C$691,2,FALSE)</f>
        <v>GB24663</v>
      </c>
      <c r="D3486" s="6" t="s">
        <v>918</v>
      </c>
      <c r="E3486" s="192">
        <v>42098</v>
      </c>
      <c r="F3486" s="9">
        <v>2015</v>
      </c>
      <c r="G3486" s="9" t="s">
        <v>1382</v>
      </c>
      <c r="H3486" s="9" t="s">
        <v>20</v>
      </c>
      <c r="I3486" s="9">
        <v>1</v>
      </c>
      <c r="J3486" s="9">
        <v>3</v>
      </c>
      <c r="K3486" s="9" t="s">
        <v>1366</v>
      </c>
      <c r="L3486" s="9">
        <v>1</v>
      </c>
      <c r="M3486" s="9" t="s">
        <v>1787</v>
      </c>
      <c r="N3486" s="9" t="s">
        <v>19</v>
      </c>
      <c r="P3486" s="9">
        <v>3</v>
      </c>
      <c r="Q3486" s="9">
        <v>0</v>
      </c>
      <c r="R3486" s="9">
        <v>2</v>
      </c>
      <c r="S3486" s="9">
        <v>2</v>
      </c>
      <c r="U3486" s="9">
        <v>0</v>
      </c>
      <c r="V3486" s="9">
        <v>0</v>
      </c>
      <c r="W3486" s="9" t="s">
        <v>20</v>
      </c>
      <c r="Y3486" s="9" t="s">
        <v>1001</v>
      </c>
      <c r="Z3486" s="9">
        <v>-4</v>
      </c>
      <c r="AA3486" s="9">
        <v>23</v>
      </c>
      <c r="AB3486" s="9">
        <v>-6</v>
      </c>
      <c r="AC3486" s="9" t="s">
        <v>20</v>
      </c>
      <c r="AD3486" s="9" t="s">
        <v>20</v>
      </c>
      <c r="AE3486" s="9" t="s">
        <v>20</v>
      </c>
      <c r="AF3486" s="9" t="s">
        <v>20</v>
      </c>
      <c r="AG3486" s="9" t="s">
        <v>20</v>
      </c>
      <c r="AH3486" s="9" t="s">
        <v>20</v>
      </c>
      <c r="AI3486" s="9">
        <v>1</v>
      </c>
      <c r="AK3486" s="9">
        <v>1</v>
      </c>
      <c r="AL3486" s="9">
        <v>0</v>
      </c>
      <c r="AM3486" s="9">
        <v>1</v>
      </c>
      <c r="AN3486" s="9">
        <v>0</v>
      </c>
      <c r="AO3486" s="9">
        <v>0</v>
      </c>
      <c r="AQ3486" s="9">
        <v>1</v>
      </c>
      <c r="AR3486" s="9">
        <v>1</v>
      </c>
      <c r="AS3486" s="9">
        <v>1</v>
      </c>
      <c r="AT3486" s="9">
        <v>1</v>
      </c>
      <c r="AU3486" s="9">
        <v>5</v>
      </c>
      <c r="AV3486" s="9">
        <v>2</v>
      </c>
      <c r="AW3486" s="9" t="s">
        <v>1382</v>
      </c>
      <c r="AX3486" s="9" t="s">
        <v>1382</v>
      </c>
      <c r="BA3486" s="63" t="s">
        <v>2966</v>
      </c>
      <c r="BB3486" s="6" t="s">
        <v>1541</v>
      </c>
      <c r="BC3486" s="9"/>
      <c r="BD3486" s="9"/>
      <c r="BE3486" s="9"/>
      <c r="BF3486" s="9"/>
      <c r="BG3486" s="9"/>
      <c r="BI3486" t="s">
        <v>3146</v>
      </c>
    </row>
    <row r="3487" spans="1:61" x14ac:dyDescent="0.25">
      <c r="A3487" s="51" t="s">
        <v>820</v>
      </c>
      <c r="B3487" s="9" t="s">
        <v>917</v>
      </c>
      <c r="C3487" s="9" t="str">
        <f>VLOOKUP(Tabelle1[[#This Row],[bank_name]],list_all_banks!$B$1:$C$691,2,FALSE)</f>
        <v>GB24663</v>
      </c>
      <c r="D3487" s="6" t="s">
        <v>918</v>
      </c>
      <c r="E3487" s="192">
        <v>42098</v>
      </c>
      <c r="F3487" s="9">
        <v>2015</v>
      </c>
      <c r="G3487" s="9" t="s">
        <v>1382</v>
      </c>
      <c r="H3487" s="9" t="s">
        <v>20</v>
      </c>
      <c r="I3487" s="9">
        <v>1</v>
      </c>
      <c r="J3487" s="9">
        <v>3</v>
      </c>
      <c r="K3487" s="9" t="s">
        <v>1366</v>
      </c>
      <c r="L3487" s="9">
        <v>1</v>
      </c>
      <c r="M3487" s="9" t="s">
        <v>1787</v>
      </c>
      <c r="N3487" s="9" t="s">
        <v>19</v>
      </c>
      <c r="P3487" s="9">
        <v>3</v>
      </c>
      <c r="Q3487" s="9">
        <v>0</v>
      </c>
      <c r="R3487" s="9">
        <v>2</v>
      </c>
      <c r="S3487" s="9">
        <v>2</v>
      </c>
      <c r="U3487" s="9">
        <v>0</v>
      </c>
      <c r="V3487" s="9">
        <v>0</v>
      </c>
      <c r="W3487" s="9" t="s">
        <v>20</v>
      </c>
      <c r="Y3487" s="9" t="s">
        <v>1655</v>
      </c>
      <c r="Z3487" s="9">
        <v>27</v>
      </c>
      <c r="AA3487" s="9">
        <v>60</v>
      </c>
      <c r="AB3487" s="9">
        <v>24</v>
      </c>
      <c r="AC3487" s="9">
        <v>3</v>
      </c>
      <c r="AD3487" s="9" t="s">
        <v>20</v>
      </c>
      <c r="AE3487" s="9" t="s">
        <v>20</v>
      </c>
      <c r="AF3487" s="9" t="s">
        <v>20</v>
      </c>
      <c r="AG3487" s="9" t="s">
        <v>20</v>
      </c>
      <c r="AH3487" s="9" t="s">
        <v>20</v>
      </c>
      <c r="AI3487" s="9">
        <v>1</v>
      </c>
      <c r="AK3487" s="9">
        <v>1</v>
      </c>
      <c r="AL3487" s="9">
        <v>0</v>
      </c>
      <c r="AM3487" s="9">
        <v>1</v>
      </c>
      <c r="AN3487" s="9">
        <v>0</v>
      </c>
      <c r="AO3487" s="9">
        <v>0</v>
      </c>
      <c r="AQ3487" s="9">
        <v>1</v>
      </c>
      <c r="AR3487" s="9">
        <v>1</v>
      </c>
      <c r="AS3487" s="9">
        <v>1</v>
      </c>
      <c r="AT3487" s="9">
        <v>1</v>
      </c>
      <c r="AU3487" s="9">
        <v>5</v>
      </c>
      <c r="AV3487" s="9">
        <v>2</v>
      </c>
      <c r="AW3487" s="9" t="s">
        <v>1382</v>
      </c>
      <c r="AX3487" s="9" t="s">
        <v>1382</v>
      </c>
      <c r="BA3487" s="14" t="s">
        <v>2966</v>
      </c>
      <c r="BB3487" s="6" t="s">
        <v>1541</v>
      </c>
      <c r="BG3487" s="9"/>
      <c r="BI3487" t="s">
        <v>3146</v>
      </c>
    </row>
    <row r="3488" spans="1:61" s="44" customFormat="1" ht="15.75" thickBot="1" x14ac:dyDescent="0.3">
      <c r="A3488" s="43" t="s">
        <v>820</v>
      </c>
      <c r="B3488" s="44" t="s">
        <v>917</v>
      </c>
      <c r="C3488" s="44" t="str">
        <f>VLOOKUP(Tabelle1[[#This Row],[bank_name]],list_all_banks!$B$1:$C$691,2,FALSE)</f>
        <v>GB24663</v>
      </c>
      <c r="D3488" s="45" t="s">
        <v>918</v>
      </c>
      <c r="E3488" s="193">
        <v>42098</v>
      </c>
      <c r="F3488" s="44">
        <v>2015</v>
      </c>
      <c r="G3488" s="44" t="s">
        <v>1382</v>
      </c>
      <c r="H3488" s="44" t="s">
        <v>20</v>
      </c>
      <c r="I3488" s="44">
        <v>1</v>
      </c>
      <c r="J3488" s="44">
        <v>3</v>
      </c>
      <c r="K3488" s="44" t="s">
        <v>1366</v>
      </c>
      <c r="L3488" s="44">
        <v>1</v>
      </c>
      <c r="M3488" s="44" t="s">
        <v>1787</v>
      </c>
      <c r="N3488" s="44" t="s">
        <v>19</v>
      </c>
      <c r="O3488" s="45"/>
      <c r="P3488" s="44">
        <v>3</v>
      </c>
      <c r="Q3488" s="44">
        <v>0</v>
      </c>
      <c r="R3488" s="44">
        <v>2</v>
      </c>
      <c r="S3488" s="44">
        <v>2</v>
      </c>
      <c r="T3488" s="45"/>
      <c r="U3488" s="44">
        <v>0</v>
      </c>
      <c r="V3488" s="44">
        <v>0</v>
      </c>
      <c r="W3488" s="44" t="s">
        <v>20</v>
      </c>
      <c r="X3488" s="45"/>
      <c r="Y3488" s="44" t="s">
        <v>1225</v>
      </c>
      <c r="Z3488" s="44" t="s">
        <v>20</v>
      </c>
      <c r="AA3488" s="44" t="s">
        <v>20</v>
      </c>
      <c r="AB3488" s="44" t="s">
        <v>20</v>
      </c>
      <c r="AC3488" s="44" t="s">
        <v>20</v>
      </c>
      <c r="AD3488" s="44" t="s">
        <v>20</v>
      </c>
      <c r="AE3488" s="44" t="s">
        <v>20</v>
      </c>
      <c r="AF3488" s="44" t="s">
        <v>20</v>
      </c>
      <c r="AG3488" s="44" t="s">
        <v>20</v>
      </c>
      <c r="AH3488" s="44" t="s">
        <v>20</v>
      </c>
      <c r="AI3488" s="44">
        <v>1</v>
      </c>
      <c r="AJ3488" s="45"/>
      <c r="AK3488" s="44">
        <v>1</v>
      </c>
      <c r="AL3488" s="44">
        <v>0</v>
      </c>
      <c r="AM3488" s="44">
        <v>1</v>
      </c>
      <c r="AN3488" s="44">
        <v>0</v>
      </c>
      <c r="AO3488" s="44">
        <v>0</v>
      </c>
      <c r="AP3488" s="45"/>
      <c r="AQ3488" s="44">
        <v>1</v>
      </c>
      <c r="AR3488" s="44">
        <v>1</v>
      </c>
      <c r="AS3488" s="44">
        <v>1</v>
      </c>
      <c r="AT3488" s="44">
        <v>1</v>
      </c>
      <c r="AU3488" s="44">
        <v>5</v>
      </c>
      <c r="AV3488" s="44">
        <v>2</v>
      </c>
      <c r="AW3488" s="44" t="s">
        <v>1382</v>
      </c>
      <c r="AX3488" s="44" t="s">
        <v>1382</v>
      </c>
      <c r="AY3488" s="45"/>
      <c r="AZ3488" s="46"/>
      <c r="BA3488" s="47" t="s">
        <v>2966</v>
      </c>
      <c r="BB3488" s="45" t="s">
        <v>1541</v>
      </c>
      <c r="BH3488" s="45"/>
      <c r="BI3488" t="s">
        <v>3146</v>
      </c>
    </row>
    <row r="3489" spans="1:61" x14ac:dyDescent="0.25">
      <c r="A3489" s="51" t="s">
        <v>820</v>
      </c>
      <c r="B3489" s="9" t="s">
        <v>917</v>
      </c>
      <c r="C3489" s="9" t="str">
        <f>VLOOKUP(Tabelle1[[#This Row],[bank_name]],list_all_banks!$B$1:$C$691,2,FALSE)</f>
        <v>GB24663</v>
      </c>
      <c r="D3489" s="6" t="s">
        <v>918</v>
      </c>
      <c r="E3489" s="192">
        <v>42464</v>
      </c>
      <c r="F3489" s="68">
        <v>2016</v>
      </c>
      <c r="G3489" s="9" t="s">
        <v>1382</v>
      </c>
      <c r="H3489" s="9" t="s">
        <v>20</v>
      </c>
      <c r="I3489" s="9">
        <v>1</v>
      </c>
      <c r="J3489" s="9">
        <v>3</v>
      </c>
      <c r="K3489" s="9" t="s">
        <v>1366</v>
      </c>
      <c r="L3489" s="9">
        <v>0</v>
      </c>
      <c r="M3489" s="9" t="s">
        <v>1787</v>
      </c>
      <c r="N3489" s="9" t="s">
        <v>19</v>
      </c>
      <c r="P3489" s="9">
        <v>3</v>
      </c>
      <c r="Q3489" s="9">
        <v>0</v>
      </c>
      <c r="R3489" s="9">
        <v>2</v>
      </c>
      <c r="S3489" s="9">
        <v>2</v>
      </c>
      <c r="U3489" s="9">
        <v>0</v>
      </c>
      <c r="V3489" s="9">
        <v>0</v>
      </c>
      <c r="W3489" s="9" t="s">
        <v>20</v>
      </c>
      <c r="Y3489" s="9" t="s">
        <v>820</v>
      </c>
      <c r="Z3489" s="9">
        <v>3335</v>
      </c>
      <c r="AA3489" s="9">
        <v>16541</v>
      </c>
      <c r="AB3489" s="9">
        <v>1248</v>
      </c>
      <c r="AC3489" s="9">
        <v>252</v>
      </c>
      <c r="AD3489" s="9" t="s">
        <v>20</v>
      </c>
      <c r="AE3489" s="9" t="s">
        <v>20</v>
      </c>
      <c r="AF3489" s="9" t="s">
        <v>20</v>
      </c>
      <c r="AG3489" s="9" t="s">
        <v>20</v>
      </c>
      <c r="AH3489" s="9" t="s">
        <v>20</v>
      </c>
      <c r="AI3489" s="9">
        <v>1</v>
      </c>
      <c r="AK3489" s="9">
        <v>1</v>
      </c>
      <c r="AL3489" s="9">
        <v>0</v>
      </c>
      <c r="AM3489" s="9">
        <v>1</v>
      </c>
      <c r="AN3489" s="9">
        <v>0</v>
      </c>
      <c r="AO3489" s="9">
        <v>0</v>
      </c>
      <c r="AQ3489" s="9">
        <v>1</v>
      </c>
      <c r="AR3489" s="9">
        <v>1</v>
      </c>
      <c r="AS3489" s="9">
        <v>1</v>
      </c>
      <c r="AT3489" s="9">
        <v>1</v>
      </c>
      <c r="AU3489" s="9">
        <v>5</v>
      </c>
      <c r="AV3489" s="9">
        <v>2</v>
      </c>
      <c r="AW3489" s="9" t="s">
        <v>1382</v>
      </c>
      <c r="AX3489" s="9" t="s">
        <v>1382</v>
      </c>
      <c r="BA3489" s="14" t="s">
        <v>2967</v>
      </c>
      <c r="BB3489" s="6" t="s">
        <v>1543</v>
      </c>
      <c r="BG3489" s="9"/>
      <c r="BI3489" t="s">
        <v>3146</v>
      </c>
    </row>
    <row r="3490" spans="1:61" x14ac:dyDescent="0.25">
      <c r="A3490" s="51" t="s">
        <v>820</v>
      </c>
      <c r="B3490" s="9" t="s">
        <v>917</v>
      </c>
      <c r="C3490" s="9" t="str">
        <f>VLOOKUP(Tabelle1[[#This Row],[bank_name]],list_all_banks!$B$1:$C$691,2,FALSE)</f>
        <v>GB24663</v>
      </c>
      <c r="D3490" s="6" t="s">
        <v>918</v>
      </c>
      <c r="E3490" s="192">
        <v>42464</v>
      </c>
      <c r="F3490" s="13">
        <v>2016</v>
      </c>
      <c r="G3490" t="s">
        <v>1382</v>
      </c>
      <c r="H3490" t="s">
        <v>20</v>
      </c>
      <c r="I3490">
        <v>1</v>
      </c>
      <c r="J3490">
        <v>3</v>
      </c>
      <c r="K3490" t="s">
        <v>1366</v>
      </c>
      <c r="L3490">
        <v>0</v>
      </c>
      <c r="M3490" t="s">
        <v>1787</v>
      </c>
      <c r="N3490" t="s">
        <v>19</v>
      </c>
      <c r="P3490">
        <v>3</v>
      </c>
      <c r="Q3490">
        <v>0</v>
      </c>
      <c r="R3490">
        <v>2</v>
      </c>
      <c r="S3490">
        <v>2</v>
      </c>
      <c r="U3490">
        <v>0</v>
      </c>
      <c r="V3490">
        <v>0</v>
      </c>
      <c r="W3490" t="s">
        <v>20</v>
      </c>
      <c r="Y3490" t="s">
        <v>1001</v>
      </c>
      <c r="Z3490">
        <v>59</v>
      </c>
      <c r="AA3490">
        <v>22</v>
      </c>
      <c r="AB3490">
        <v>57</v>
      </c>
      <c r="AC3490" t="s">
        <v>20</v>
      </c>
      <c r="AD3490" t="s">
        <v>20</v>
      </c>
      <c r="AE3490" t="s">
        <v>20</v>
      </c>
      <c r="AF3490" t="s">
        <v>20</v>
      </c>
      <c r="AG3490" t="s">
        <v>20</v>
      </c>
      <c r="AH3490" t="s">
        <v>20</v>
      </c>
      <c r="AI3490">
        <v>1</v>
      </c>
      <c r="AK3490">
        <v>1</v>
      </c>
      <c r="AL3490">
        <v>0</v>
      </c>
      <c r="AM3490">
        <v>1</v>
      </c>
      <c r="AN3490">
        <v>0</v>
      </c>
      <c r="AO3490">
        <v>0</v>
      </c>
      <c r="AQ3490">
        <v>1</v>
      </c>
      <c r="AR3490">
        <v>1</v>
      </c>
      <c r="AS3490">
        <v>1</v>
      </c>
      <c r="AT3490">
        <v>1</v>
      </c>
      <c r="AU3490">
        <v>5</v>
      </c>
      <c r="AV3490">
        <v>2</v>
      </c>
      <c r="AW3490" t="s">
        <v>1382</v>
      </c>
      <c r="AX3490" t="s">
        <v>1382</v>
      </c>
      <c r="BA3490" s="14" t="s">
        <v>2967</v>
      </c>
      <c r="BB3490" s="6" t="s">
        <v>1543</v>
      </c>
      <c r="BG3490" s="9"/>
      <c r="BI3490" t="s">
        <v>3146</v>
      </c>
    </row>
    <row r="3491" spans="1:61" x14ac:dyDescent="0.25">
      <c r="A3491" s="23" t="s">
        <v>820</v>
      </c>
      <c r="B3491" t="s">
        <v>917</v>
      </c>
      <c r="C3491" t="str">
        <f>VLOOKUP(Tabelle1[[#This Row],[bank_name]],list_all_banks!$B$1:$C$691,2,FALSE)</f>
        <v>GB24663</v>
      </c>
      <c r="D3491" s="6" t="s">
        <v>918</v>
      </c>
      <c r="E3491" s="192">
        <v>42464</v>
      </c>
      <c r="F3491" s="13">
        <v>2016</v>
      </c>
      <c r="G3491" t="s">
        <v>1382</v>
      </c>
      <c r="H3491" t="s">
        <v>20</v>
      </c>
      <c r="I3491">
        <v>1</v>
      </c>
      <c r="J3491">
        <v>3</v>
      </c>
      <c r="K3491" t="s">
        <v>1366</v>
      </c>
      <c r="L3491">
        <v>0</v>
      </c>
      <c r="M3491" t="s">
        <v>1787</v>
      </c>
      <c r="N3491" t="s">
        <v>19</v>
      </c>
      <c r="P3491">
        <v>3</v>
      </c>
      <c r="Q3491">
        <v>0</v>
      </c>
      <c r="R3491">
        <v>2</v>
      </c>
      <c r="S3491">
        <v>2</v>
      </c>
      <c r="U3491">
        <v>0</v>
      </c>
      <c r="V3491">
        <v>0</v>
      </c>
      <c r="W3491" t="s">
        <v>20</v>
      </c>
      <c r="Y3491" t="s">
        <v>1655</v>
      </c>
      <c r="Z3491">
        <v>20</v>
      </c>
      <c r="AA3491">
        <v>62</v>
      </c>
      <c r="AB3491">
        <v>16</v>
      </c>
      <c r="AC3491">
        <v>2</v>
      </c>
      <c r="AD3491" t="s">
        <v>20</v>
      </c>
      <c r="AE3491" t="s">
        <v>20</v>
      </c>
      <c r="AF3491" t="s">
        <v>20</v>
      </c>
      <c r="AG3491" t="s">
        <v>20</v>
      </c>
      <c r="AH3491" t="s">
        <v>20</v>
      </c>
      <c r="AI3491">
        <v>1</v>
      </c>
      <c r="AK3491">
        <v>1</v>
      </c>
      <c r="AL3491">
        <v>0</v>
      </c>
      <c r="AM3491">
        <v>1</v>
      </c>
      <c r="AN3491">
        <v>0</v>
      </c>
      <c r="AO3491">
        <v>0</v>
      </c>
      <c r="AQ3491">
        <v>1</v>
      </c>
      <c r="AR3491">
        <v>1</v>
      </c>
      <c r="AS3491">
        <v>1</v>
      </c>
      <c r="AT3491">
        <v>1</v>
      </c>
      <c r="AU3491">
        <v>5</v>
      </c>
      <c r="AV3491">
        <v>2</v>
      </c>
      <c r="AW3491" t="s">
        <v>1382</v>
      </c>
      <c r="AX3491" t="s">
        <v>1382</v>
      </c>
      <c r="BA3491" s="14" t="s">
        <v>2967</v>
      </c>
      <c r="BB3491" s="6" t="s">
        <v>1543</v>
      </c>
      <c r="BG3491" s="9"/>
      <c r="BI3491" t="s">
        <v>3146</v>
      </c>
    </row>
    <row r="3492" spans="1:61" s="44" customFormat="1" ht="15.75" thickBot="1" x14ac:dyDescent="0.3">
      <c r="A3492" s="43" t="s">
        <v>820</v>
      </c>
      <c r="B3492" s="44" t="s">
        <v>917</v>
      </c>
      <c r="C3492" s="44" t="str">
        <f>VLOOKUP(Tabelle1[[#This Row],[bank_name]],list_all_banks!$B$1:$C$691,2,FALSE)</f>
        <v>GB24663</v>
      </c>
      <c r="D3492" s="45" t="s">
        <v>918</v>
      </c>
      <c r="E3492" s="193">
        <v>42464</v>
      </c>
      <c r="F3492" s="123">
        <v>2016</v>
      </c>
      <c r="G3492" s="44" t="s">
        <v>1382</v>
      </c>
      <c r="H3492" s="44" t="s">
        <v>20</v>
      </c>
      <c r="I3492" s="44">
        <v>1</v>
      </c>
      <c r="J3492" s="44">
        <v>3</v>
      </c>
      <c r="K3492" s="44" t="s">
        <v>1366</v>
      </c>
      <c r="L3492" s="44">
        <v>0</v>
      </c>
      <c r="M3492" s="44" t="s">
        <v>1787</v>
      </c>
      <c r="N3492" s="44" t="s">
        <v>19</v>
      </c>
      <c r="O3492" s="45"/>
      <c r="P3492" s="44">
        <v>3</v>
      </c>
      <c r="Q3492" s="44">
        <v>0</v>
      </c>
      <c r="R3492" s="44">
        <v>2</v>
      </c>
      <c r="S3492" s="44">
        <v>2</v>
      </c>
      <c r="T3492" s="45"/>
      <c r="U3492" s="44">
        <v>0</v>
      </c>
      <c r="V3492" s="44">
        <v>0</v>
      </c>
      <c r="W3492" s="44" t="s">
        <v>20</v>
      </c>
      <c r="X3492" s="45"/>
      <c r="Y3492" s="44" t="s">
        <v>1225</v>
      </c>
      <c r="Z3492" s="44" t="s">
        <v>20</v>
      </c>
      <c r="AA3492" s="44" t="s">
        <v>20</v>
      </c>
      <c r="AB3492" s="44" t="s">
        <v>20</v>
      </c>
      <c r="AC3492" s="44" t="s">
        <v>20</v>
      </c>
      <c r="AD3492" s="44" t="s">
        <v>20</v>
      </c>
      <c r="AE3492" s="44" t="s">
        <v>20</v>
      </c>
      <c r="AF3492" s="44" t="s">
        <v>20</v>
      </c>
      <c r="AG3492" s="44" t="s">
        <v>20</v>
      </c>
      <c r="AH3492" s="44" t="s">
        <v>20</v>
      </c>
      <c r="AI3492" s="44">
        <v>1</v>
      </c>
      <c r="AJ3492" s="45"/>
      <c r="AK3492" s="44">
        <v>1</v>
      </c>
      <c r="AL3492" s="44">
        <v>0</v>
      </c>
      <c r="AM3492" s="44">
        <v>1</v>
      </c>
      <c r="AN3492" s="44">
        <v>0</v>
      </c>
      <c r="AO3492" s="44">
        <v>0</v>
      </c>
      <c r="AP3492" s="45"/>
      <c r="AQ3492" s="44">
        <v>1</v>
      </c>
      <c r="AR3492" s="44">
        <v>1</v>
      </c>
      <c r="AS3492" s="44">
        <v>1</v>
      </c>
      <c r="AT3492" s="44">
        <v>1</v>
      </c>
      <c r="AU3492" s="44">
        <v>5</v>
      </c>
      <c r="AV3492" s="44">
        <v>2</v>
      </c>
      <c r="AW3492" s="44" t="s">
        <v>1382</v>
      </c>
      <c r="AX3492" s="44" t="s">
        <v>1382</v>
      </c>
      <c r="AY3492" s="45"/>
      <c r="AZ3492" s="46"/>
      <c r="BA3492" s="47" t="s">
        <v>2967</v>
      </c>
      <c r="BB3492" s="45" t="s">
        <v>1543</v>
      </c>
      <c r="BH3492" s="45"/>
      <c r="BI3492" t="s">
        <v>3146</v>
      </c>
    </row>
    <row r="3493" spans="1:61" s="60" customFormat="1" ht="15.75" thickBot="1" x14ac:dyDescent="0.3">
      <c r="A3493" s="194" t="s">
        <v>820</v>
      </c>
      <c r="B3493" s="111" t="s">
        <v>919</v>
      </c>
      <c r="C3493" s="111" t="str">
        <f>VLOOKUP(Tabelle1[[#This Row],[bank_name]],list_all_banks!$B$1:$C$691,2,FALSE)</f>
        <v>GB25033</v>
      </c>
      <c r="D3493" s="128" t="s">
        <v>920</v>
      </c>
      <c r="E3493" s="176" t="str">
        <f t="shared" ref="E3493:E3524" si="57">CONCATENATE($E$2,F3493)</f>
        <v>31.12.2014</v>
      </c>
      <c r="F3493" s="60">
        <v>2014</v>
      </c>
      <c r="G3493" s="60" t="s">
        <v>1382</v>
      </c>
      <c r="H3493" s="60" t="s">
        <v>20</v>
      </c>
      <c r="I3493" s="60">
        <v>1</v>
      </c>
      <c r="J3493" s="60">
        <v>3</v>
      </c>
      <c r="K3493" s="60" t="s">
        <v>1366</v>
      </c>
      <c r="L3493" s="60">
        <v>0</v>
      </c>
      <c r="M3493" s="60" t="s">
        <v>1787</v>
      </c>
      <c r="N3493" s="60" t="s">
        <v>19</v>
      </c>
      <c r="O3493" s="128"/>
      <c r="P3493" s="60">
        <v>3</v>
      </c>
      <c r="Q3493" s="60">
        <v>0</v>
      </c>
      <c r="R3493" s="60">
        <v>0</v>
      </c>
      <c r="S3493" s="60">
        <v>0</v>
      </c>
      <c r="T3493" s="128"/>
      <c r="U3493" s="60">
        <v>0</v>
      </c>
      <c r="V3493" s="60">
        <v>0</v>
      </c>
      <c r="W3493" s="60" t="s">
        <v>20</v>
      </c>
      <c r="X3493" s="128"/>
      <c r="Y3493" s="60" t="s">
        <v>820</v>
      </c>
      <c r="Z3493" s="60">
        <v>51.7</v>
      </c>
      <c r="AA3493" s="60">
        <v>398</v>
      </c>
      <c r="AB3493" s="60">
        <v>17.5</v>
      </c>
      <c r="AC3493" s="60" t="s">
        <v>20</v>
      </c>
      <c r="AD3493" s="60" t="s">
        <v>20</v>
      </c>
      <c r="AE3493" s="60" t="s">
        <v>20</v>
      </c>
      <c r="AF3493" s="60" t="s">
        <v>20</v>
      </c>
      <c r="AG3493" s="60">
        <v>3.5</v>
      </c>
      <c r="AH3493" s="60">
        <v>0</v>
      </c>
      <c r="AI3493" s="60">
        <v>0</v>
      </c>
      <c r="AJ3493" s="128"/>
      <c r="AK3493" s="60">
        <v>0</v>
      </c>
      <c r="AL3493" s="60">
        <v>0</v>
      </c>
      <c r="AM3493" s="60" t="s">
        <v>20</v>
      </c>
      <c r="AN3493" s="60" t="s">
        <v>20</v>
      </c>
      <c r="AO3493" s="60" t="s">
        <v>20</v>
      </c>
      <c r="AP3493" s="128"/>
      <c r="AQ3493" s="60">
        <v>2</v>
      </c>
      <c r="AR3493" s="60" t="s">
        <v>20</v>
      </c>
      <c r="AS3493" s="60">
        <v>2</v>
      </c>
      <c r="AT3493" s="60">
        <v>2</v>
      </c>
      <c r="AU3493" s="60">
        <v>0</v>
      </c>
      <c r="AV3493" s="60">
        <v>0</v>
      </c>
      <c r="AW3493" s="60" t="s">
        <v>20</v>
      </c>
      <c r="AX3493" s="60" t="s">
        <v>1382</v>
      </c>
      <c r="AY3493" s="128" t="s">
        <v>1833</v>
      </c>
      <c r="AZ3493" s="176" t="s">
        <v>1818</v>
      </c>
      <c r="BA3493" s="147" t="s">
        <v>2800</v>
      </c>
      <c r="BB3493" s="128" t="s">
        <v>1542</v>
      </c>
      <c r="BH3493" s="128"/>
      <c r="BI3493" t="s">
        <v>3146</v>
      </c>
    </row>
    <row r="3494" spans="1:61" ht="15.75" thickBot="1" x14ac:dyDescent="0.3">
      <c r="A3494" t="s">
        <v>820</v>
      </c>
      <c r="B3494" s="40" t="s">
        <v>921</v>
      </c>
      <c r="C3494" s="40" t="str">
        <f>VLOOKUP(Tabelle1[[#This Row],[bank_name]],list_all_banks!$B$1:$C$691,2,FALSE)</f>
        <v>GB25036</v>
      </c>
      <c r="D3494" s="6" t="s">
        <v>922</v>
      </c>
      <c r="E3494" s="42" t="str">
        <f t="shared" si="57"/>
        <v>31.12.2014</v>
      </c>
      <c r="F3494">
        <v>2014</v>
      </c>
      <c r="G3494" s="14" t="s">
        <v>3002</v>
      </c>
      <c r="I3494" t="s">
        <v>1868</v>
      </c>
      <c r="AZ3494" s="176" t="s">
        <v>1818</v>
      </c>
      <c r="BC3494" s="9"/>
      <c r="BD3494" s="9"/>
      <c r="BE3494" s="9"/>
      <c r="BF3494" s="9"/>
      <c r="BG3494" s="9"/>
      <c r="BI3494" s="9"/>
    </row>
    <row r="3495" spans="1:61" x14ac:dyDescent="0.25">
      <c r="A3495" s="9" t="s">
        <v>820</v>
      </c>
      <c r="B3495" s="9" t="s">
        <v>923</v>
      </c>
      <c r="C3495" s="9" t="str">
        <f>VLOOKUP(Tabelle1[[#This Row],[bank_name]],list_all_banks!$B$1:$C$691,2,FALSE)</f>
        <v>GBGG61765</v>
      </c>
      <c r="D3495" s="6" t="s">
        <v>924</v>
      </c>
      <c r="E3495" s="42" t="str">
        <f t="shared" si="57"/>
        <v>31.12.</v>
      </c>
      <c r="F3495" s="9"/>
      <c r="G3495" s="9"/>
      <c r="H3495" s="9"/>
      <c r="I3495" s="9"/>
      <c r="J3495" s="9"/>
      <c r="K3495" s="9"/>
      <c r="L3495" s="9"/>
      <c r="M3495" s="9"/>
      <c r="N3495" s="9"/>
      <c r="P3495" s="9"/>
      <c r="Q3495" s="9"/>
      <c r="R3495" s="9"/>
      <c r="S3495" s="9"/>
      <c r="U3495" s="9"/>
      <c r="V3495" s="9"/>
      <c r="W3495" s="9"/>
      <c r="Y3495" s="9"/>
      <c r="Z3495" s="9"/>
      <c r="AA3495" s="9"/>
      <c r="AB3495" s="9"/>
      <c r="AC3495" s="9"/>
      <c r="AD3495" s="9"/>
      <c r="AE3495" s="9"/>
      <c r="AF3495" s="9"/>
      <c r="AG3495" s="9"/>
      <c r="AH3495" s="9"/>
      <c r="AK3495" s="9"/>
      <c r="AL3495" s="9"/>
      <c r="AM3495" s="9"/>
      <c r="AN3495" s="9"/>
      <c r="AO3495" s="9"/>
      <c r="AQ3495" s="9"/>
      <c r="AR3495" s="9"/>
      <c r="AS3495" s="9"/>
      <c r="AT3495" s="9"/>
      <c r="AU3495" s="9"/>
      <c r="AV3495" s="9"/>
      <c r="AW3495" s="9"/>
      <c r="AX3495" s="9"/>
      <c r="BA3495" s="9"/>
      <c r="BG3495" s="9"/>
    </row>
    <row r="3496" spans="1:61" s="44" customFormat="1" ht="15.75" thickBot="1" x14ac:dyDescent="0.3">
      <c r="A3496" s="44" t="s">
        <v>820</v>
      </c>
      <c r="B3496" s="44" t="s">
        <v>925</v>
      </c>
      <c r="C3496" s="44" t="str">
        <f>VLOOKUP(Tabelle1[[#This Row],[bank_name]],list_all_banks!$B$1:$C$691,2,FALSE)</f>
        <v>GBJE101484</v>
      </c>
      <c r="D3496" s="45" t="s">
        <v>926</v>
      </c>
      <c r="E3496" s="46" t="str">
        <f t="shared" si="57"/>
        <v>31.12.</v>
      </c>
      <c r="O3496" s="45"/>
      <c r="T3496" s="45"/>
      <c r="X3496" s="45"/>
      <c r="AJ3496" s="45"/>
      <c r="AP3496" s="45"/>
      <c r="AY3496" s="45"/>
      <c r="AZ3496" s="46"/>
      <c r="BB3496" s="45"/>
      <c r="BH3496" s="45"/>
      <c r="BI3496" s="9"/>
    </row>
    <row r="3497" spans="1:61" x14ac:dyDescent="0.25">
      <c r="A3497" t="s">
        <v>820</v>
      </c>
      <c r="B3497" t="s">
        <v>927</v>
      </c>
      <c r="C3497" t="str">
        <f>VLOOKUP(Tabelle1[[#This Row],[bank_name]],list_all_banks!$B$1:$C$691,2,FALSE)</f>
        <v>GBJE2304</v>
      </c>
      <c r="D3497" s="6" t="s">
        <v>928</v>
      </c>
      <c r="E3497" s="42" t="str">
        <f t="shared" si="57"/>
        <v>31.12.2016</v>
      </c>
      <c r="F3497" s="9">
        <v>2016</v>
      </c>
      <c r="G3497">
        <v>0</v>
      </c>
      <c r="H3497" t="s">
        <v>20</v>
      </c>
      <c r="I3497">
        <v>1</v>
      </c>
      <c r="J3497">
        <v>3</v>
      </c>
      <c r="K3497" t="s">
        <v>1366</v>
      </c>
      <c r="L3497">
        <v>1</v>
      </c>
      <c r="M3497" t="s">
        <v>1787</v>
      </c>
      <c r="N3497" t="s">
        <v>19</v>
      </c>
      <c r="P3497">
        <v>0</v>
      </c>
      <c r="Q3497">
        <v>3</v>
      </c>
      <c r="R3497">
        <v>3</v>
      </c>
      <c r="S3497">
        <v>3</v>
      </c>
      <c r="U3497">
        <v>0</v>
      </c>
      <c r="V3497">
        <v>0</v>
      </c>
      <c r="W3497" t="s">
        <v>20</v>
      </c>
      <c r="Y3497" t="s">
        <v>820</v>
      </c>
      <c r="Z3497">
        <v>11225</v>
      </c>
      <c r="AA3497">
        <v>61767</v>
      </c>
      <c r="AB3497">
        <v>-2439</v>
      </c>
      <c r="AC3497">
        <v>173</v>
      </c>
      <c r="AD3497" t="s">
        <v>20</v>
      </c>
      <c r="AE3497" t="s">
        <v>20</v>
      </c>
      <c r="AF3497" t="s">
        <v>20</v>
      </c>
      <c r="AG3497" t="s">
        <v>20</v>
      </c>
      <c r="AH3497">
        <v>0</v>
      </c>
      <c r="AI3497" s="5">
        <v>0</v>
      </c>
      <c r="AK3497">
        <v>1</v>
      </c>
      <c r="AL3497">
        <v>0</v>
      </c>
      <c r="AM3497">
        <v>1</v>
      </c>
      <c r="AN3497">
        <v>2</v>
      </c>
      <c r="AO3497">
        <v>0</v>
      </c>
      <c r="AQ3497">
        <v>2</v>
      </c>
      <c r="AR3497" t="s">
        <v>20</v>
      </c>
      <c r="AS3497" t="s">
        <v>20</v>
      </c>
      <c r="AT3497">
        <v>5</v>
      </c>
      <c r="AU3497">
        <v>1</v>
      </c>
      <c r="AV3497">
        <v>2</v>
      </c>
      <c r="AZ3497" s="42" t="s">
        <v>1842</v>
      </c>
      <c r="BA3497" s="14" t="s">
        <v>2533</v>
      </c>
      <c r="BG3497" s="9"/>
      <c r="BI3497" t="s">
        <v>3146</v>
      </c>
    </row>
    <row r="3498" spans="1:61" x14ac:dyDescent="0.25">
      <c r="A3498" s="9" t="s">
        <v>820</v>
      </c>
      <c r="B3498" s="9" t="s">
        <v>927</v>
      </c>
      <c r="C3498" s="9" t="str">
        <f>VLOOKUP(Tabelle1[[#This Row],[bank_name]],list_all_banks!$B$1:$C$691,2,FALSE)</f>
        <v>GBJE2304</v>
      </c>
      <c r="D3498" s="6" t="s">
        <v>928</v>
      </c>
      <c r="E3498" s="42" t="str">
        <f t="shared" si="57"/>
        <v>31.12.2016</v>
      </c>
      <c r="F3498" s="9">
        <v>2016</v>
      </c>
      <c r="G3498" s="9">
        <v>0</v>
      </c>
      <c r="H3498" s="9" t="s">
        <v>20</v>
      </c>
      <c r="I3498" s="9">
        <v>1</v>
      </c>
      <c r="J3498" s="9">
        <v>3</v>
      </c>
      <c r="K3498" s="9" t="s">
        <v>1366</v>
      </c>
      <c r="L3498" s="9">
        <v>1</v>
      </c>
      <c r="M3498" s="9" t="s">
        <v>1787</v>
      </c>
      <c r="N3498" s="9" t="s">
        <v>19</v>
      </c>
      <c r="P3498" s="9">
        <v>0</v>
      </c>
      <c r="Q3498" s="9">
        <v>3</v>
      </c>
      <c r="R3498" s="9">
        <v>3</v>
      </c>
      <c r="S3498" s="9">
        <v>3</v>
      </c>
      <c r="U3498" s="9">
        <v>0</v>
      </c>
      <c r="V3498" s="9">
        <v>0</v>
      </c>
      <c r="W3498" s="9" t="s">
        <v>20</v>
      </c>
      <c r="Y3498" s="9" t="s">
        <v>1656</v>
      </c>
      <c r="Z3498" s="9">
        <v>1</v>
      </c>
      <c r="AA3498" s="9">
        <v>0</v>
      </c>
      <c r="AB3498" s="9">
        <v>0</v>
      </c>
      <c r="AC3498" s="9">
        <v>0</v>
      </c>
      <c r="AD3498" s="9" t="s">
        <v>20</v>
      </c>
      <c r="AE3498" s="9" t="s">
        <v>20</v>
      </c>
      <c r="AF3498" s="9" t="s">
        <v>20</v>
      </c>
      <c r="AG3498" s="9" t="s">
        <v>20</v>
      </c>
      <c r="AH3498" s="9">
        <v>0</v>
      </c>
      <c r="AI3498" s="9">
        <v>0</v>
      </c>
      <c r="AK3498" s="9">
        <v>1</v>
      </c>
      <c r="AL3498" s="9">
        <v>0</v>
      </c>
      <c r="AM3498" s="9">
        <v>1</v>
      </c>
      <c r="AN3498" s="9">
        <v>2</v>
      </c>
      <c r="AO3498" s="9">
        <v>0</v>
      </c>
      <c r="AQ3498" s="9">
        <v>2</v>
      </c>
      <c r="AR3498" s="9" t="s">
        <v>20</v>
      </c>
      <c r="AS3498" s="9" t="s">
        <v>20</v>
      </c>
      <c r="AT3498" s="9">
        <v>5</v>
      </c>
      <c r="AU3498" s="9">
        <v>1</v>
      </c>
      <c r="AV3498" s="9">
        <v>2</v>
      </c>
      <c r="AW3498" s="9"/>
      <c r="AX3498" s="9"/>
      <c r="BA3498" s="63" t="s">
        <v>2533</v>
      </c>
      <c r="BG3498" s="9"/>
      <c r="BI3498" t="s">
        <v>3146</v>
      </c>
    </row>
    <row r="3499" spans="1:61" x14ac:dyDescent="0.25">
      <c r="A3499" t="s">
        <v>820</v>
      </c>
      <c r="B3499" t="s">
        <v>927</v>
      </c>
      <c r="C3499" t="str">
        <f>VLOOKUP(Tabelle1[[#This Row],[bank_name]],list_all_banks!$B$1:$C$691,2,FALSE)</f>
        <v>GBJE2304</v>
      </c>
      <c r="D3499" s="6" t="s">
        <v>928</v>
      </c>
      <c r="E3499" s="42" t="str">
        <f t="shared" si="57"/>
        <v>31.12.2016</v>
      </c>
      <c r="F3499" s="9">
        <v>2016</v>
      </c>
      <c r="G3499">
        <v>0</v>
      </c>
      <c r="H3499" t="s">
        <v>20</v>
      </c>
      <c r="I3499">
        <v>1</v>
      </c>
      <c r="J3499">
        <v>3</v>
      </c>
      <c r="K3499" t="s">
        <v>1366</v>
      </c>
      <c r="L3499">
        <v>1</v>
      </c>
      <c r="M3499" t="s">
        <v>1787</v>
      </c>
      <c r="N3499" t="s">
        <v>19</v>
      </c>
      <c r="P3499">
        <v>0</v>
      </c>
      <c r="Q3499">
        <v>3</v>
      </c>
      <c r="R3499">
        <v>3</v>
      </c>
      <c r="S3499">
        <v>3</v>
      </c>
      <c r="U3499">
        <v>0</v>
      </c>
      <c r="V3499">
        <v>0</v>
      </c>
      <c r="W3499" t="s">
        <v>20</v>
      </c>
      <c r="Y3499" t="s">
        <v>1802</v>
      </c>
      <c r="Z3499">
        <v>-1</v>
      </c>
      <c r="AA3499">
        <v>56</v>
      </c>
      <c r="AB3499">
        <v>-4</v>
      </c>
      <c r="AC3499">
        <v>1</v>
      </c>
      <c r="AD3499" t="s">
        <v>20</v>
      </c>
      <c r="AE3499" t="s">
        <v>20</v>
      </c>
      <c r="AF3499" t="s">
        <v>20</v>
      </c>
      <c r="AG3499" t="s">
        <v>20</v>
      </c>
      <c r="AH3499">
        <v>0</v>
      </c>
      <c r="AI3499">
        <v>0</v>
      </c>
      <c r="AK3499">
        <v>1</v>
      </c>
      <c r="AL3499">
        <v>0</v>
      </c>
      <c r="AM3499">
        <v>1</v>
      </c>
      <c r="AN3499">
        <v>2</v>
      </c>
      <c r="AO3499">
        <v>0</v>
      </c>
      <c r="AQ3499">
        <v>2</v>
      </c>
      <c r="AR3499" t="s">
        <v>20</v>
      </c>
      <c r="AS3499" t="s">
        <v>20</v>
      </c>
      <c r="AT3499">
        <v>5</v>
      </c>
      <c r="AU3499">
        <v>1</v>
      </c>
      <c r="AV3499">
        <v>2</v>
      </c>
      <c r="BA3499" s="14" t="s">
        <v>2533</v>
      </c>
      <c r="BG3499" s="9"/>
      <c r="BI3499" t="s">
        <v>3146</v>
      </c>
    </row>
    <row r="3500" spans="1:61" x14ac:dyDescent="0.25">
      <c r="A3500" s="9" t="s">
        <v>820</v>
      </c>
      <c r="B3500" s="9" t="s">
        <v>927</v>
      </c>
      <c r="C3500" s="9" t="str">
        <f>VLOOKUP(Tabelle1[[#This Row],[bank_name]],list_all_banks!$B$1:$C$691,2,FALSE)</f>
        <v>GBJE2304</v>
      </c>
      <c r="D3500" s="6" t="s">
        <v>928</v>
      </c>
      <c r="E3500" s="42" t="str">
        <f t="shared" si="57"/>
        <v>31.12.2016</v>
      </c>
      <c r="F3500" s="9">
        <v>2016</v>
      </c>
      <c r="G3500" s="9">
        <v>0</v>
      </c>
      <c r="H3500" s="9" t="s">
        <v>20</v>
      </c>
      <c r="I3500" s="9">
        <v>1</v>
      </c>
      <c r="J3500" s="9">
        <v>3</v>
      </c>
      <c r="K3500" s="9" t="s">
        <v>1366</v>
      </c>
      <c r="L3500" s="9">
        <v>1</v>
      </c>
      <c r="M3500" s="9" t="s">
        <v>1787</v>
      </c>
      <c r="N3500" s="9" t="s">
        <v>19</v>
      </c>
      <c r="P3500" s="9">
        <v>0</v>
      </c>
      <c r="Q3500" s="9">
        <v>3</v>
      </c>
      <c r="R3500" s="9">
        <v>3</v>
      </c>
      <c r="S3500" s="9">
        <v>3</v>
      </c>
      <c r="U3500" s="9">
        <v>0</v>
      </c>
      <c r="V3500" s="9">
        <v>0</v>
      </c>
      <c r="W3500" s="9" t="s">
        <v>20</v>
      </c>
      <c r="Y3500" s="9" t="s">
        <v>1655</v>
      </c>
      <c r="Z3500" s="9">
        <v>57</v>
      </c>
      <c r="AA3500" s="9">
        <v>514</v>
      </c>
      <c r="AB3500" s="9">
        <v>28</v>
      </c>
      <c r="AC3500" s="9">
        <v>3</v>
      </c>
      <c r="AD3500" s="9" t="s">
        <v>20</v>
      </c>
      <c r="AE3500" s="9" t="s">
        <v>20</v>
      </c>
      <c r="AF3500" s="9" t="s">
        <v>20</v>
      </c>
      <c r="AG3500" s="9" t="s">
        <v>20</v>
      </c>
      <c r="AH3500" s="9">
        <v>0</v>
      </c>
      <c r="AI3500" s="9">
        <v>0</v>
      </c>
      <c r="AK3500" s="9">
        <v>1</v>
      </c>
      <c r="AL3500" s="9">
        <v>0</v>
      </c>
      <c r="AM3500" s="9">
        <v>1</v>
      </c>
      <c r="AN3500" s="9">
        <v>2</v>
      </c>
      <c r="AO3500" s="9">
        <v>0</v>
      </c>
      <c r="AQ3500" s="9">
        <v>2</v>
      </c>
      <c r="AR3500" s="9" t="s">
        <v>20</v>
      </c>
      <c r="AS3500" s="9" t="s">
        <v>20</v>
      </c>
      <c r="AT3500" s="9">
        <v>5</v>
      </c>
      <c r="AU3500" s="9">
        <v>1</v>
      </c>
      <c r="AV3500" s="9">
        <v>2</v>
      </c>
      <c r="AW3500" s="9"/>
      <c r="AX3500" s="9"/>
      <c r="AZ3500" s="70" t="s">
        <v>3003</v>
      </c>
      <c r="BA3500" s="63" t="s">
        <v>2533</v>
      </c>
      <c r="BG3500" s="9"/>
      <c r="BI3500" t="s">
        <v>3146</v>
      </c>
    </row>
    <row r="3501" spans="1:61" x14ac:dyDescent="0.25">
      <c r="A3501" s="9" t="s">
        <v>820</v>
      </c>
      <c r="B3501" s="9" t="s">
        <v>927</v>
      </c>
      <c r="C3501" s="9" t="str">
        <f>VLOOKUP(Tabelle1[[#This Row],[bank_name]],list_all_banks!$B$1:$C$691,2,FALSE)</f>
        <v>GBJE2304</v>
      </c>
      <c r="D3501" s="6" t="s">
        <v>928</v>
      </c>
      <c r="E3501" s="42" t="str">
        <f t="shared" si="57"/>
        <v>31.12.2016</v>
      </c>
      <c r="F3501" s="9">
        <v>2016</v>
      </c>
      <c r="G3501" s="9">
        <v>0</v>
      </c>
      <c r="H3501" s="9" t="s">
        <v>20</v>
      </c>
      <c r="I3501" s="9">
        <v>1</v>
      </c>
      <c r="J3501" s="9">
        <v>3</v>
      </c>
      <c r="K3501" s="9" t="s">
        <v>1366</v>
      </c>
      <c r="L3501" s="9">
        <v>1</v>
      </c>
      <c r="M3501" s="9" t="s">
        <v>1787</v>
      </c>
      <c r="N3501" s="9" t="s">
        <v>19</v>
      </c>
      <c r="P3501" s="9">
        <v>0</v>
      </c>
      <c r="Q3501" s="9">
        <v>3</v>
      </c>
      <c r="R3501" s="9">
        <v>3</v>
      </c>
      <c r="S3501" s="9">
        <v>3</v>
      </c>
      <c r="U3501" s="9">
        <v>0</v>
      </c>
      <c r="V3501" s="9">
        <v>0</v>
      </c>
      <c r="W3501" s="9" t="s">
        <v>20</v>
      </c>
      <c r="Y3501" s="9" t="s">
        <v>1706</v>
      </c>
      <c r="Z3501" s="9">
        <v>76</v>
      </c>
      <c r="AA3501" s="9">
        <v>159</v>
      </c>
      <c r="AB3501" s="9">
        <v>55</v>
      </c>
      <c r="AC3501" s="9">
        <v>6</v>
      </c>
      <c r="AD3501" s="9" t="s">
        <v>20</v>
      </c>
      <c r="AE3501" s="9" t="s">
        <v>20</v>
      </c>
      <c r="AF3501" s="9" t="s">
        <v>20</v>
      </c>
      <c r="AG3501" s="9" t="s">
        <v>20</v>
      </c>
      <c r="AH3501" s="9">
        <v>0</v>
      </c>
      <c r="AI3501" s="9">
        <v>0</v>
      </c>
      <c r="AK3501" s="9">
        <v>1</v>
      </c>
      <c r="AL3501" s="9">
        <v>0</v>
      </c>
      <c r="AM3501" s="9">
        <v>1</v>
      </c>
      <c r="AN3501" s="9">
        <v>2</v>
      </c>
      <c r="AO3501" s="9">
        <v>0</v>
      </c>
      <c r="AQ3501" s="9">
        <v>2</v>
      </c>
      <c r="AR3501" s="9" t="s">
        <v>20</v>
      </c>
      <c r="AS3501" s="9" t="s">
        <v>20</v>
      </c>
      <c r="AT3501" s="9">
        <v>5</v>
      </c>
      <c r="AU3501" s="9">
        <v>1</v>
      </c>
      <c r="AV3501" s="9">
        <v>2</v>
      </c>
      <c r="AW3501" s="9"/>
      <c r="AX3501" s="9"/>
      <c r="BA3501" s="63" t="s">
        <v>2533</v>
      </c>
      <c r="BG3501" s="9"/>
      <c r="BI3501" t="s">
        <v>3146</v>
      </c>
    </row>
    <row r="3502" spans="1:61" x14ac:dyDescent="0.25">
      <c r="A3502" t="s">
        <v>820</v>
      </c>
      <c r="B3502" t="s">
        <v>927</v>
      </c>
      <c r="C3502" t="str">
        <f>VLOOKUP(Tabelle1[[#This Row],[bank_name]],list_all_banks!$B$1:$C$691,2,FALSE)</f>
        <v>GBJE2304</v>
      </c>
      <c r="D3502" s="6" t="s">
        <v>928</v>
      </c>
      <c r="E3502" s="42" t="str">
        <f t="shared" si="57"/>
        <v>31.12.2016</v>
      </c>
      <c r="F3502" s="9">
        <v>2016</v>
      </c>
      <c r="G3502">
        <v>0</v>
      </c>
      <c r="H3502" t="s">
        <v>20</v>
      </c>
      <c r="I3502">
        <v>1</v>
      </c>
      <c r="J3502">
        <v>3</v>
      </c>
      <c r="K3502" t="s">
        <v>1366</v>
      </c>
      <c r="L3502">
        <v>1</v>
      </c>
      <c r="M3502" t="s">
        <v>1787</v>
      </c>
      <c r="N3502" t="s">
        <v>19</v>
      </c>
      <c r="P3502">
        <v>0</v>
      </c>
      <c r="Q3502">
        <v>3</v>
      </c>
      <c r="R3502">
        <v>3</v>
      </c>
      <c r="S3502">
        <v>3</v>
      </c>
      <c r="U3502">
        <v>0</v>
      </c>
      <c r="V3502">
        <v>0</v>
      </c>
      <c r="W3502" t="s">
        <v>20</v>
      </c>
      <c r="Y3502" t="s">
        <v>1681</v>
      </c>
      <c r="Z3502">
        <v>223</v>
      </c>
      <c r="AA3502">
        <v>796</v>
      </c>
      <c r="AB3502">
        <v>142</v>
      </c>
      <c r="AC3502">
        <v>12</v>
      </c>
      <c r="AD3502" t="s">
        <v>20</v>
      </c>
      <c r="AE3502" t="s">
        <v>20</v>
      </c>
      <c r="AF3502" t="s">
        <v>20</v>
      </c>
      <c r="AG3502" t="s">
        <v>20</v>
      </c>
      <c r="AH3502">
        <v>0</v>
      </c>
      <c r="AI3502">
        <v>0</v>
      </c>
      <c r="AK3502">
        <v>1</v>
      </c>
      <c r="AL3502">
        <v>0</v>
      </c>
      <c r="AM3502">
        <v>1</v>
      </c>
      <c r="AN3502">
        <v>2</v>
      </c>
      <c r="AO3502">
        <v>0</v>
      </c>
      <c r="AQ3502">
        <v>2</v>
      </c>
      <c r="AR3502" t="s">
        <v>20</v>
      </c>
      <c r="AS3502" t="s">
        <v>20</v>
      </c>
      <c r="AT3502">
        <v>5</v>
      </c>
      <c r="AU3502">
        <v>1</v>
      </c>
      <c r="AV3502">
        <v>2</v>
      </c>
      <c r="BA3502" s="14" t="s">
        <v>2533</v>
      </c>
      <c r="BG3502" s="9"/>
      <c r="BI3502" t="s">
        <v>3146</v>
      </c>
    </row>
    <row r="3503" spans="1:61" x14ac:dyDescent="0.25">
      <c r="A3503" t="s">
        <v>820</v>
      </c>
      <c r="B3503" t="s">
        <v>927</v>
      </c>
      <c r="C3503" t="str">
        <f>VLOOKUP(Tabelle1[[#This Row],[bank_name]],list_all_banks!$B$1:$C$691,2,FALSE)</f>
        <v>GBJE2304</v>
      </c>
      <c r="D3503" s="6" t="s">
        <v>928</v>
      </c>
      <c r="E3503" s="42" t="str">
        <f t="shared" si="57"/>
        <v>31.12.2016</v>
      </c>
      <c r="F3503" s="9">
        <v>2016</v>
      </c>
      <c r="G3503">
        <v>0</v>
      </c>
      <c r="H3503" t="s">
        <v>20</v>
      </c>
      <c r="I3503">
        <v>1</v>
      </c>
      <c r="J3503">
        <v>3</v>
      </c>
      <c r="K3503" t="s">
        <v>1366</v>
      </c>
      <c r="L3503">
        <v>1</v>
      </c>
      <c r="M3503" t="s">
        <v>1787</v>
      </c>
      <c r="N3503" t="s">
        <v>19</v>
      </c>
      <c r="P3503">
        <v>0</v>
      </c>
      <c r="Q3503">
        <v>3</v>
      </c>
      <c r="R3503">
        <v>3</v>
      </c>
      <c r="S3503">
        <v>3</v>
      </c>
      <c r="U3503">
        <v>0</v>
      </c>
      <c r="V3503">
        <v>0</v>
      </c>
      <c r="W3503" t="s">
        <v>20</v>
      </c>
      <c r="Y3503" t="s">
        <v>154</v>
      </c>
      <c r="Z3503">
        <v>0</v>
      </c>
      <c r="AA3503">
        <v>1</v>
      </c>
      <c r="AB3503">
        <v>0</v>
      </c>
      <c r="AC3503">
        <v>0</v>
      </c>
      <c r="AD3503" t="s">
        <v>20</v>
      </c>
      <c r="AE3503" t="s">
        <v>20</v>
      </c>
      <c r="AF3503" t="s">
        <v>20</v>
      </c>
      <c r="AG3503" t="s">
        <v>20</v>
      </c>
      <c r="AH3503">
        <v>0</v>
      </c>
      <c r="AI3503">
        <v>0</v>
      </c>
      <c r="AK3503">
        <v>1</v>
      </c>
      <c r="AL3503">
        <v>0</v>
      </c>
      <c r="AM3503">
        <v>1</v>
      </c>
      <c r="AN3503">
        <v>2</v>
      </c>
      <c r="AO3503">
        <v>0</v>
      </c>
      <c r="AQ3503">
        <v>2</v>
      </c>
      <c r="AR3503" t="s">
        <v>20</v>
      </c>
      <c r="AS3503" t="s">
        <v>20</v>
      </c>
      <c r="AT3503">
        <v>5</v>
      </c>
      <c r="AU3503">
        <v>1</v>
      </c>
      <c r="AV3503">
        <v>2</v>
      </c>
      <c r="BA3503" s="14" t="s">
        <v>2533</v>
      </c>
      <c r="BG3503" s="9"/>
      <c r="BI3503" t="s">
        <v>3146</v>
      </c>
    </row>
    <row r="3504" spans="1:61" x14ac:dyDescent="0.25">
      <c r="A3504" t="s">
        <v>820</v>
      </c>
      <c r="B3504" t="s">
        <v>927</v>
      </c>
      <c r="C3504" t="str">
        <f>VLOOKUP(Tabelle1[[#This Row],[bank_name]],list_all_banks!$B$1:$C$691,2,FALSE)</f>
        <v>GBJE2304</v>
      </c>
      <c r="D3504" s="6" t="s">
        <v>928</v>
      </c>
      <c r="E3504" s="42" t="str">
        <f t="shared" si="57"/>
        <v>31.12.2016</v>
      </c>
      <c r="F3504" s="9">
        <v>2016</v>
      </c>
      <c r="G3504">
        <v>0</v>
      </c>
      <c r="H3504" t="s">
        <v>20</v>
      </c>
      <c r="I3504">
        <v>1</v>
      </c>
      <c r="J3504">
        <v>3</v>
      </c>
      <c r="K3504" t="s">
        <v>1366</v>
      </c>
      <c r="L3504">
        <v>1</v>
      </c>
      <c r="M3504" t="s">
        <v>1787</v>
      </c>
      <c r="N3504" t="s">
        <v>19</v>
      </c>
      <c r="P3504">
        <v>0</v>
      </c>
      <c r="Q3504">
        <v>3</v>
      </c>
      <c r="R3504">
        <v>3</v>
      </c>
      <c r="S3504">
        <v>3</v>
      </c>
      <c r="U3504">
        <v>0</v>
      </c>
      <c r="V3504">
        <v>0</v>
      </c>
      <c r="W3504" t="s">
        <v>20</v>
      </c>
      <c r="Y3504" s="9" t="s">
        <v>239</v>
      </c>
      <c r="Z3504">
        <v>12</v>
      </c>
      <c r="AA3504">
        <v>30</v>
      </c>
      <c r="AB3504">
        <v>1</v>
      </c>
      <c r="AC3504">
        <v>0</v>
      </c>
      <c r="AD3504" t="s">
        <v>20</v>
      </c>
      <c r="AE3504" t="s">
        <v>20</v>
      </c>
      <c r="AF3504" t="s">
        <v>20</v>
      </c>
      <c r="AG3504" t="s">
        <v>20</v>
      </c>
      <c r="AH3504">
        <v>0</v>
      </c>
      <c r="AI3504">
        <v>0</v>
      </c>
      <c r="AK3504">
        <v>1</v>
      </c>
      <c r="AL3504">
        <v>0</v>
      </c>
      <c r="AM3504">
        <v>1</v>
      </c>
      <c r="AN3504">
        <v>2</v>
      </c>
      <c r="AO3504">
        <v>0</v>
      </c>
      <c r="AQ3504">
        <v>2</v>
      </c>
      <c r="AR3504" t="s">
        <v>20</v>
      </c>
      <c r="AS3504" t="s">
        <v>20</v>
      </c>
      <c r="AT3504">
        <v>5</v>
      </c>
      <c r="AU3504">
        <v>1</v>
      </c>
      <c r="AV3504">
        <v>2</v>
      </c>
      <c r="BA3504" s="14" t="s">
        <v>2533</v>
      </c>
      <c r="BG3504" s="9"/>
      <c r="BI3504" t="s">
        <v>3146</v>
      </c>
    </row>
    <row r="3505" spans="1:61" x14ac:dyDescent="0.25">
      <c r="A3505" s="9" t="s">
        <v>820</v>
      </c>
      <c r="B3505" s="9" t="s">
        <v>927</v>
      </c>
      <c r="C3505" s="9" t="str">
        <f>VLOOKUP(Tabelle1[[#This Row],[bank_name]],list_all_banks!$B$1:$C$691,2,FALSE)</f>
        <v>GBJE2304</v>
      </c>
      <c r="D3505" s="6" t="s">
        <v>928</v>
      </c>
      <c r="E3505" s="42" t="str">
        <f t="shared" si="57"/>
        <v>31.12.2016</v>
      </c>
      <c r="F3505" s="9">
        <v>2016</v>
      </c>
      <c r="G3505" s="9">
        <v>0</v>
      </c>
      <c r="H3505" s="9" t="s">
        <v>20</v>
      </c>
      <c r="I3505" s="9">
        <v>1</v>
      </c>
      <c r="J3505" s="9">
        <v>3</v>
      </c>
      <c r="K3505" s="9" t="s">
        <v>1366</v>
      </c>
      <c r="L3505" s="9">
        <v>1</v>
      </c>
      <c r="M3505" s="9" t="s">
        <v>1787</v>
      </c>
      <c r="N3505" s="9" t="s">
        <v>19</v>
      </c>
      <c r="P3505" s="9">
        <v>0</v>
      </c>
      <c r="Q3505" s="9">
        <v>3</v>
      </c>
      <c r="R3505" s="9">
        <v>3</v>
      </c>
      <c r="S3505" s="9">
        <v>3</v>
      </c>
      <c r="U3505" s="9">
        <v>0</v>
      </c>
      <c r="V3505" s="9">
        <v>0</v>
      </c>
      <c r="W3505" s="9" t="s">
        <v>20</v>
      </c>
      <c r="Y3505" s="9" t="s">
        <v>293</v>
      </c>
      <c r="Z3505" s="9">
        <v>6</v>
      </c>
      <c r="AA3505" s="9">
        <v>41</v>
      </c>
      <c r="AB3505" s="9">
        <v>0</v>
      </c>
      <c r="AC3505" s="9">
        <v>0</v>
      </c>
      <c r="AD3505" s="9" t="s">
        <v>20</v>
      </c>
      <c r="AE3505" s="9" t="s">
        <v>20</v>
      </c>
      <c r="AF3505" s="9" t="s">
        <v>20</v>
      </c>
      <c r="AG3505" s="9" t="s">
        <v>20</v>
      </c>
      <c r="AH3505" s="9">
        <v>0</v>
      </c>
      <c r="AI3505" s="9">
        <v>0</v>
      </c>
      <c r="AK3505" s="9">
        <v>1</v>
      </c>
      <c r="AL3505" s="9">
        <v>0</v>
      </c>
      <c r="AM3505" s="9">
        <v>1</v>
      </c>
      <c r="AN3505" s="9">
        <v>2</v>
      </c>
      <c r="AO3505" s="9">
        <v>0</v>
      </c>
      <c r="AQ3505" s="9">
        <v>2</v>
      </c>
      <c r="AR3505" s="9" t="s">
        <v>20</v>
      </c>
      <c r="AS3505" s="9" t="s">
        <v>20</v>
      </c>
      <c r="AT3505" s="9">
        <v>5</v>
      </c>
      <c r="AU3505" s="9">
        <v>1</v>
      </c>
      <c r="AV3505" s="9">
        <v>2</v>
      </c>
      <c r="AW3505" s="9"/>
      <c r="AX3505" s="9"/>
      <c r="BA3505" s="63" t="s">
        <v>2533</v>
      </c>
      <c r="BG3505" s="9"/>
      <c r="BI3505" t="s">
        <v>3146</v>
      </c>
    </row>
    <row r="3506" spans="1:61" x14ac:dyDescent="0.25">
      <c r="A3506" s="9" t="s">
        <v>820</v>
      </c>
      <c r="B3506" s="9" t="s">
        <v>927</v>
      </c>
      <c r="C3506" s="9" t="str">
        <f>VLOOKUP(Tabelle1[[#This Row],[bank_name]],list_all_banks!$B$1:$C$691,2,FALSE)</f>
        <v>GBJE2304</v>
      </c>
      <c r="D3506" s="6" t="s">
        <v>928</v>
      </c>
      <c r="E3506" s="42" t="str">
        <f t="shared" si="57"/>
        <v>31.12.2016</v>
      </c>
      <c r="F3506" s="9">
        <v>2016</v>
      </c>
      <c r="G3506" s="9">
        <v>0</v>
      </c>
      <c r="H3506" s="9" t="s">
        <v>20</v>
      </c>
      <c r="I3506" s="9">
        <v>1</v>
      </c>
      <c r="J3506" s="9">
        <v>3</v>
      </c>
      <c r="K3506" s="9" t="s">
        <v>1366</v>
      </c>
      <c r="L3506" s="9">
        <v>1</v>
      </c>
      <c r="M3506" s="9" t="s">
        <v>1787</v>
      </c>
      <c r="N3506" s="9" t="s">
        <v>19</v>
      </c>
      <c r="P3506" s="9">
        <v>0</v>
      </c>
      <c r="Q3506" s="9">
        <v>3</v>
      </c>
      <c r="R3506" s="9">
        <v>3</v>
      </c>
      <c r="S3506" s="9">
        <v>3</v>
      </c>
      <c r="U3506" s="9">
        <v>0</v>
      </c>
      <c r="V3506" s="9">
        <v>0</v>
      </c>
      <c r="W3506" s="9" t="s">
        <v>20</v>
      </c>
      <c r="Y3506" s="9" t="s">
        <v>440</v>
      </c>
      <c r="Z3506" s="9">
        <v>0</v>
      </c>
      <c r="AA3506" s="9">
        <v>4</v>
      </c>
      <c r="AB3506" s="9">
        <v>-2</v>
      </c>
      <c r="AC3506" s="9">
        <v>0</v>
      </c>
      <c r="AD3506" s="9" t="s">
        <v>20</v>
      </c>
      <c r="AE3506" s="9" t="s">
        <v>20</v>
      </c>
      <c r="AF3506" s="9" t="s">
        <v>20</v>
      </c>
      <c r="AG3506" s="9" t="s">
        <v>20</v>
      </c>
      <c r="AH3506" s="9">
        <v>0</v>
      </c>
      <c r="AI3506" s="9">
        <v>0</v>
      </c>
      <c r="AK3506" s="9">
        <v>1</v>
      </c>
      <c r="AL3506" s="9">
        <v>0</v>
      </c>
      <c r="AM3506" s="9">
        <v>1</v>
      </c>
      <c r="AN3506" s="9">
        <v>2</v>
      </c>
      <c r="AO3506" s="9">
        <v>0</v>
      </c>
      <c r="AQ3506" s="9">
        <v>2</v>
      </c>
      <c r="AR3506" s="9" t="s">
        <v>20</v>
      </c>
      <c r="AS3506" s="9" t="s">
        <v>20</v>
      </c>
      <c r="AT3506" s="9">
        <v>5</v>
      </c>
      <c r="AU3506" s="9">
        <v>1</v>
      </c>
      <c r="AV3506" s="9">
        <v>2</v>
      </c>
      <c r="AW3506" s="9"/>
      <c r="AX3506" s="9"/>
      <c r="BA3506" s="63" t="s">
        <v>2533</v>
      </c>
      <c r="BG3506" s="9"/>
      <c r="BI3506" t="s">
        <v>3146</v>
      </c>
    </row>
    <row r="3507" spans="1:61" x14ac:dyDescent="0.25">
      <c r="A3507" t="s">
        <v>820</v>
      </c>
      <c r="B3507" t="s">
        <v>927</v>
      </c>
      <c r="C3507" t="str">
        <f>VLOOKUP(Tabelle1[[#This Row],[bank_name]],list_all_banks!$B$1:$C$691,2,FALSE)</f>
        <v>GBJE2304</v>
      </c>
      <c r="D3507" s="6" t="s">
        <v>928</v>
      </c>
      <c r="E3507" s="42" t="str">
        <f t="shared" si="57"/>
        <v>31.12.2016</v>
      </c>
      <c r="F3507" s="9">
        <v>2016</v>
      </c>
      <c r="G3507">
        <v>0</v>
      </c>
      <c r="H3507" t="s">
        <v>20</v>
      </c>
      <c r="I3507">
        <v>1</v>
      </c>
      <c r="J3507">
        <v>3</v>
      </c>
      <c r="K3507" t="s">
        <v>1366</v>
      </c>
      <c r="L3507">
        <v>1</v>
      </c>
      <c r="M3507" t="s">
        <v>1787</v>
      </c>
      <c r="N3507" t="s">
        <v>19</v>
      </c>
      <c r="P3507">
        <v>0</v>
      </c>
      <c r="Q3507">
        <v>3</v>
      </c>
      <c r="R3507">
        <v>3</v>
      </c>
      <c r="S3507">
        <v>3</v>
      </c>
      <c r="U3507">
        <v>0</v>
      </c>
      <c r="V3507">
        <v>0</v>
      </c>
      <c r="W3507" t="s">
        <v>20</v>
      </c>
      <c r="Y3507" t="s">
        <v>641</v>
      </c>
      <c r="Z3507">
        <v>8</v>
      </c>
      <c r="AA3507">
        <v>7</v>
      </c>
      <c r="AB3507">
        <v>6</v>
      </c>
      <c r="AC3507">
        <v>-1</v>
      </c>
      <c r="AD3507" t="s">
        <v>20</v>
      </c>
      <c r="AE3507" t="s">
        <v>20</v>
      </c>
      <c r="AF3507" t="s">
        <v>20</v>
      </c>
      <c r="AG3507" t="s">
        <v>20</v>
      </c>
      <c r="AH3507">
        <v>0</v>
      </c>
      <c r="AI3507">
        <v>0</v>
      </c>
      <c r="AK3507">
        <v>1</v>
      </c>
      <c r="AL3507">
        <v>0</v>
      </c>
      <c r="AM3507">
        <v>1</v>
      </c>
      <c r="AN3507">
        <v>2</v>
      </c>
      <c r="AO3507">
        <v>0</v>
      </c>
      <c r="AQ3507">
        <v>2</v>
      </c>
      <c r="AR3507" t="s">
        <v>20</v>
      </c>
      <c r="AS3507" t="s">
        <v>20</v>
      </c>
      <c r="AT3507">
        <v>5</v>
      </c>
      <c r="AU3507">
        <v>1</v>
      </c>
      <c r="AV3507">
        <v>2</v>
      </c>
      <c r="BA3507" s="14" t="s">
        <v>2533</v>
      </c>
      <c r="BG3507" s="9"/>
      <c r="BI3507" t="s">
        <v>3146</v>
      </c>
    </row>
    <row r="3508" spans="1:61" x14ac:dyDescent="0.25">
      <c r="A3508" t="s">
        <v>820</v>
      </c>
      <c r="B3508" t="s">
        <v>927</v>
      </c>
      <c r="C3508" t="str">
        <f>VLOOKUP(Tabelle1[[#This Row],[bank_name]],list_all_banks!$B$1:$C$691,2,FALSE)</f>
        <v>GBJE2304</v>
      </c>
      <c r="D3508" s="6" t="s">
        <v>928</v>
      </c>
      <c r="E3508" s="42" t="str">
        <f t="shared" si="57"/>
        <v>31.12.2016</v>
      </c>
      <c r="F3508" s="9">
        <v>2016</v>
      </c>
      <c r="G3508">
        <v>0</v>
      </c>
      <c r="H3508" t="s">
        <v>20</v>
      </c>
      <c r="I3508">
        <v>1</v>
      </c>
      <c r="J3508">
        <v>3</v>
      </c>
      <c r="K3508" t="s">
        <v>1366</v>
      </c>
      <c r="L3508">
        <v>1</v>
      </c>
      <c r="M3508" t="s">
        <v>1787</v>
      </c>
      <c r="N3508" t="s">
        <v>19</v>
      </c>
      <c r="P3508">
        <v>0</v>
      </c>
      <c r="Q3508">
        <v>3</v>
      </c>
      <c r="R3508">
        <v>3</v>
      </c>
      <c r="S3508">
        <v>3</v>
      </c>
      <c r="U3508">
        <v>0</v>
      </c>
      <c r="V3508">
        <v>0</v>
      </c>
      <c r="W3508" t="s">
        <v>20</v>
      </c>
      <c r="Y3508" t="s">
        <v>658</v>
      </c>
      <c r="Z3508">
        <v>6</v>
      </c>
      <c r="AA3508">
        <v>74</v>
      </c>
      <c r="AB3508">
        <v>-17</v>
      </c>
      <c r="AC3508">
        <v>1</v>
      </c>
      <c r="AD3508" t="s">
        <v>20</v>
      </c>
      <c r="AE3508" t="s">
        <v>20</v>
      </c>
      <c r="AF3508" t="s">
        <v>20</v>
      </c>
      <c r="AG3508" t="s">
        <v>20</v>
      </c>
      <c r="AH3508">
        <v>0</v>
      </c>
      <c r="AI3508">
        <v>0</v>
      </c>
      <c r="AK3508">
        <v>1</v>
      </c>
      <c r="AL3508">
        <v>0</v>
      </c>
      <c r="AM3508">
        <v>1</v>
      </c>
      <c r="AN3508">
        <v>2</v>
      </c>
      <c r="AO3508">
        <v>0</v>
      </c>
      <c r="AQ3508">
        <v>2</v>
      </c>
      <c r="AR3508" t="s">
        <v>20</v>
      </c>
      <c r="AS3508" t="s">
        <v>20</v>
      </c>
      <c r="AT3508">
        <v>5</v>
      </c>
      <c r="AU3508">
        <v>1</v>
      </c>
      <c r="AV3508">
        <v>2</v>
      </c>
      <c r="BA3508" s="14" t="s">
        <v>2533</v>
      </c>
      <c r="BG3508" s="9"/>
      <c r="BI3508" t="s">
        <v>3146</v>
      </c>
    </row>
    <row r="3509" spans="1:61" x14ac:dyDescent="0.25">
      <c r="A3509" s="9" t="s">
        <v>820</v>
      </c>
      <c r="B3509" s="9" t="s">
        <v>927</v>
      </c>
      <c r="C3509" s="9" t="str">
        <f>VLOOKUP(Tabelle1[[#This Row],[bank_name]],list_all_banks!$B$1:$C$691,2,FALSE)</f>
        <v>GBJE2304</v>
      </c>
      <c r="D3509" s="6" t="s">
        <v>928</v>
      </c>
      <c r="E3509" s="42" t="str">
        <f t="shared" si="57"/>
        <v>31.12.2016</v>
      </c>
      <c r="F3509" s="9">
        <v>2016</v>
      </c>
      <c r="G3509" s="9">
        <v>0</v>
      </c>
      <c r="H3509" s="9" t="s">
        <v>20</v>
      </c>
      <c r="I3509" s="9">
        <v>1</v>
      </c>
      <c r="J3509" s="9">
        <v>3</v>
      </c>
      <c r="K3509" s="9" t="s">
        <v>1366</v>
      </c>
      <c r="L3509" s="9">
        <v>1</v>
      </c>
      <c r="M3509" s="9" t="s">
        <v>1787</v>
      </c>
      <c r="N3509" s="9" t="s">
        <v>19</v>
      </c>
      <c r="P3509" s="9">
        <v>0</v>
      </c>
      <c r="Q3509" s="9">
        <v>3</v>
      </c>
      <c r="R3509" s="9">
        <v>3</v>
      </c>
      <c r="S3509" s="9">
        <v>3</v>
      </c>
      <c r="U3509" s="9">
        <v>0</v>
      </c>
      <c r="V3509" s="9">
        <v>0</v>
      </c>
      <c r="W3509" s="9" t="s">
        <v>20</v>
      </c>
      <c r="Y3509" s="9" t="s">
        <v>1</v>
      </c>
      <c r="Z3509" s="9">
        <v>1</v>
      </c>
      <c r="AA3509" s="9">
        <v>79</v>
      </c>
      <c r="AB3509" s="9">
        <v>-35</v>
      </c>
      <c r="AC3509" s="9">
        <v>3</v>
      </c>
      <c r="AD3509" s="9" t="s">
        <v>20</v>
      </c>
      <c r="AE3509" s="9" t="s">
        <v>20</v>
      </c>
      <c r="AF3509" s="9" t="s">
        <v>20</v>
      </c>
      <c r="AG3509" s="9" t="s">
        <v>20</v>
      </c>
      <c r="AH3509" s="9">
        <v>0</v>
      </c>
      <c r="AI3509" s="9">
        <v>0</v>
      </c>
      <c r="AK3509" s="9">
        <v>1</v>
      </c>
      <c r="AL3509" s="9">
        <v>0</v>
      </c>
      <c r="AM3509" s="9">
        <v>1</v>
      </c>
      <c r="AN3509" s="9">
        <v>2</v>
      </c>
      <c r="AO3509" s="9">
        <v>0</v>
      </c>
      <c r="AQ3509" s="9">
        <v>2</v>
      </c>
      <c r="AR3509" s="9" t="s">
        <v>20</v>
      </c>
      <c r="AS3509" s="9" t="s">
        <v>20</v>
      </c>
      <c r="AT3509" s="9">
        <v>5</v>
      </c>
      <c r="AU3509" s="9">
        <v>1</v>
      </c>
      <c r="AV3509" s="9">
        <v>2</v>
      </c>
      <c r="AW3509" s="9"/>
      <c r="AX3509" s="9"/>
      <c r="BA3509" s="14" t="s">
        <v>2533</v>
      </c>
      <c r="BG3509" s="9"/>
      <c r="BI3509" t="s">
        <v>3146</v>
      </c>
    </row>
    <row r="3510" spans="1:61" x14ac:dyDescent="0.25">
      <c r="A3510" t="s">
        <v>820</v>
      </c>
      <c r="B3510" t="s">
        <v>927</v>
      </c>
      <c r="C3510" t="str">
        <f>VLOOKUP(Tabelle1[[#This Row],[bank_name]],list_all_banks!$B$1:$C$691,2,FALSE)</f>
        <v>GBJE2304</v>
      </c>
      <c r="D3510" s="6" t="s">
        <v>928</v>
      </c>
      <c r="E3510" s="42" t="str">
        <f t="shared" si="57"/>
        <v>31.12.2016</v>
      </c>
      <c r="F3510" s="9">
        <v>2016</v>
      </c>
      <c r="G3510">
        <v>0</v>
      </c>
      <c r="H3510" t="s">
        <v>20</v>
      </c>
      <c r="I3510">
        <v>1</v>
      </c>
      <c r="J3510">
        <v>3</v>
      </c>
      <c r="K3510" t="s">
        <v>1366</v>
      </c>
      <c r="L3510">
        <v>1</v>
      </c>
      <c r="M3510" t="s">
        <v>1787</v>
      </c>
      <c r="N3510" t="s">
        <v>19</v>
      </c>
      <c r="P3510">
        <v>0</v>
      </c>
      <c r="Q3510">
        <v>3</v>
      </c>
      <c r="R3510">
        <v>3</v>
      </c>
      <c r="S3510">
        <v>3</v>
      </c>
      <c r="U3510">
        <v>0</v>
      </c>
      <c r="V3510">
        <v>0</v>
      </c>
      <c r="W3510" t="s">
        <v>20</v>
      </c>
      <c r="Y3510" t="s">
        <v>1665</v>
      </c>
      <c r="Z3510">
        <v>35</v>
      </c>
      <c r="AA3510">
        <v>99</v>
      </c>
      <c r="AB3510">
        <v>22</v>
      </c>
      <c r="AC3510">
        <v>2</v>
      </c>
      <c r="AD3510" t="s">
        <v>20</v>
      </c>
      <c r="AE3510" t="s">
        <v>20</v>
      </c>
      <c r="AF3510" t="s">
        <v>20</v>
      </c>
      <c r="AG3510" t="s">
        <v>20</v>
      </c>
      <c r="AH3510">
        <v>0</v>
      </c>
      <c r="AI3510">
        <v>0</v>
      </c>
      <c r="AK3510">
        <v>1</v>
      </c>
      <c r="AL3510">
        <v>0</v>
      </c>
      <c r="AM3510">
        <v>1</v>
      </c>
      <c r="AN3510">
        <v>2</v>
      </c>
      <c r="AO3510">
        <v>0</v>
      </c>
      <c r="AQ3510">
        <v>2</v>
      </c>
      <c r="AR3510" t="s">
        <v>20</v>
      </c>
      <c r="AS3510" t="s">
        <v>20</v>
      </c>
      <c r="AT3510">
        <v>5</v>
      </c>
      <c r="AU3510">
        <v>1</v>
      </c>
      <c r="AV3510">
        <v>2</v>
      </c>
      <c r="BA3510" s="14" t="s">
        <v>2533</v>
      </c>
      <c r="BG3510" s="9"/>
      <c r="BI3510" t="s">
        <v>3146</v>
      </c>
    </row>
    <row r="3511" spans="1:61" x14ac:dyDescent="0.25">
      <c r="A3511" t="s">
        <v>820</v>
      </c>
      <c r="B3511" t="s">
        <v>927</v>
      </c>
      <c r="C3511" t="str">
        <f>VLOOKUP(Tabelle1[[#This Row],[bank_name]],list_all_banks!$B$1:$C$691,2,FALSE)</f>
        <v>GBJE2304</v>
      </c>
      <c r="D3511" s="6" t="s">
        <v>928</v>
      </c>
      <c r="E3511" s="42" t="str">
        <f t="shared" si="57"/>
        <v>31.12.2016</v>
      </c>
      <c r="F3511" s="9">
        <v>2016</v>
      </c>
      <c r="G3511">
        <v>0</v>
      </c>
      <c r="H3511" t="s">
        <v>20</v>
      </c>
      <c r="I3511">
        <v>1</v>
      </c>
      <c r="J3511">
        <v>3</v>
      </c>
      <c r="K3511" t="s">
        <v>1366</v>
      </c>
      <c r="L3511">
        <v>1</v>
      </c>
      <c r="M3511" t="s">
        <v>1787</v>
      </c>
      <c r="N3511" t="s">
        <v>19</v>
      </c>
      <c r="P3511">
        <v>0</v>
      </c>
      <c r="Q3511">
        <v>3</v>
      </c>
      <c r="R3511">
        <v>3</v>
      </c>
      <c r="S3511">
        <v>3</v>
      </c>
      <c r="U3511">
        <v>0</v>
      </c>
      <c r="V3511">
        <v>0</v>
      </c>
      <c r="W3511" t="s">
        <v>20</v>
      </c>
      <c r="Y3511" t="s">
        <v>965</v>
      </c>
      <c r="Z3511">
        <v>0</v>
      </c>
      <c r="AA3511">
        <v>37</v>
      </c>
      <c r="AB3511">
        <v>-7</v>
      </c>
      <c r="AC3511">
        <v>0</v>
      </c>
      <c r="AD3511" t="s">
        <v>20</v>
      </c>
      <c r="AE3511" t="s">
        <v>20</v>
      </c>
      <c r="AF3511" t="s">
        <v>20</v>
      </c>
      <c r="AG3511" t="s">
        <v>20</v>
      </c>
      <c r="AH3511">
        <v>0</v>
      </c>
      <c r="AI3511">
        <v>0</v>
      </c>
      <c r="AK3511">
        <v>1</v>
      </c>
      <c r="AL3511">
        <v>0</v>
      </c>
      <c r="AM3511">
        <v>1</v>
      </c>
      <c r="AN3511">
        <v>2</v>
      </c>
      <c r="AO3511">
        <v>0</v>
      </c>
      <c r="AQ3511">
        <v>2</v>
      </c>
      <c r="AR3511" t="s">
        <v>20</v>
      </c>
      <c r="AS3511" t="s">
        <v>20</v>
      </c>
      <c r="AT3511">
        <v>5</v>
      </c>
      <c r="AU3511">
        <v>1</v>
      </c>
      <c r="AV3511">
        <v>2</v>
      </c>
      <c r="BA3511" s="14" t="s">
        <v>2533</v>
      </c>
      <c r="BG3511" s="9"/>
      <c r="BI3511" t="s">
        <v>3146</v>
      </c>
    </row>
    <row r="3512" spans="1:61" x14ac:dyDescent="0.25">
      <c r="A3512" t="s">
        <v>820</v>
      </c>
      <c r="B3512" t="s">
        <v>927</v>
      </c>
      <c r="C3512" t="str">
        <f>VLOOKUP(Tabelle1[[#This Row],[bank_name]],list_all_banks!$B$1:$C$691,2,FALSE)</f>
        <v>GBJE2304</v>
      </c>
      <c r="D3512" s="6" t="s">
        <v>928</v>
      </c>
      <c r="E3512" s="42" t="str">
        <f t="shared" si="57"/>
        <v>31.12.2016</v>
      </c>
      <c r="F3512">
        <v>2016</v>
      </c>
      <c r="G3512">
        <v>0</v>
      </c>
      <c r="H3512" t="s">
        <v>20</v>
      </c>
      <c r="I3512">
        <v>1</v>
      </c>
      <c r="J3512">
        <v>3</v>
      </c>
      <c r="K3512" t="s">
        <v>1366</v>
      </c>
      <c r="L3512">
        <v>1</v>
      </c>
      <c r="M3512" t="s">
        <v>1787</v>
      </c>
      <c r="N3512" t="s">
        <v>19</v>
      </c>
      <c r="P3512">
        <v>0</v>
      </c>
      <c r="Q3512">
        <v>3</v>
      </c>
      <c r="R3512">
        <v>3</v>
      </c>
      <c r="S3512">
        <v>3</v>
      </c>
      <c r="U3512">
        <v>0</v>
      </c>
      <c r="V3512">
        <v>0</v>
      </c>
      <c r="W3512" t="s">
        <v>20</v>
      </c>
      <c r="Y3512" t="s">
        <v>1001</v>
      </c>
      <c r="Z3512">
        <v>530</v>
      </c>
      <c r="AA3512">
        <v>2867</v>
      </c>
      <c r="AB3512">
        <v>16</v>
      </c>
      <c r="AC3512">
        <v>4</v>
      </c>
      <c r="AD3512" t="s">
        <v>20</v>
      </c>
      <c r="AE3512" t="s">
        <v>20</v>
      </c>
      <c r="AF3512" t="s">
        <v>20</v>
      </c>
      <c r="AG3512" t="s">
        <v>20</v>
      </c>
      <c r="AH3512">
        <v>0</v>
      </c>
      <c r="AI3512">
        <v>0</v>
      </c>
      <c r="AK3512">
        <v>1</v>
      </c>
      <c r="AL3512">
        <v>0</v>
      </c>
      <c r="AM3512">
        <v>1</v>
      </c>
      <c r="AN3512">
        <v>2</v>
      </c>
      <c r="AO3512">
        <v>0</v>
      </c>
      <c r="AQ3512">
        <v>2</v>
      </c>
      <c r="AR3512" t="s">
        <v>20</v>
      </c>
      <c r="AS3512" t="s">
        <v>20</v>
      </c>
      <c r="AT3512">
        <v>5</v>
      </c>
      <c r="AU3512">
        <v>1</v>
      </c>
      <c r="AV3512">
        <v>2</v>
      </c>
      <c r="BA3512" s="14" t="s">
        <v>2533</v>
      </c>
      <c r="BG3512" s="9"/>
      <c r="BI3512" t="s">
        <v>3146</v>
      </c>
    </row>
    <row r="3513" spans="1:61" x14ac:dyDescent="0.25">
      <c r="A3513" t="s">
        <v>820</v>
      </c>
      <c r="B3513" t="s">
        <v>927</v>
      </c>
      <c r="C3513" t="str">
        <f>VLOOKUP(Tabelle1[[#This Row],[bank_name]],list_all_banks!$B$1:$C$691,2,FALSE)</f>
        <v>GBJE2304</v>
      </c>
      <c r="D3513" s="6" t="s">
        <v>928</v>
      </c>
      <c r="E3513" s="42" t="str">
        <f t="shared" si="57"/>
        <v>31.12.2016</v>
      </c>
      <c r="F3513">
        <v>2016</v>
      </c>
      <c r="G3513">
        <v>0</v>
      </c>
      <c r="H3513" t="s">
        <v>20</v>
      </c>
      <c r="I3513">
        <v>1</v>
      </c>
      <c r="J3513">
        <v>3</v>
      </c>
      <c r="K3513" t="s">
        <v>1366</v>
      </c>
      <c r="L3513">
        <v>1</v>
      </c>
      <c r="M3513" t="s">
        <v>1787</v>
      </c>
      <c r="N3513" t="s">
        <v>19</v>
      </c>
      <c r="P3513">
        <v>0</v>
      </c>
      <c r="Q3513">
        <v>3</v>
      </c>
      <c r="R3513">
        <v>3</v>
      </c>
      <c r="S3513">
        <v>3</v>
      </c>
      <c r="U3513">
        <v>0</v>
      </c>
      <c r="V3513">
        <v>0</v>
      </c>
      <c r="W3513" t="s">
        <v>20</v>
      </c>
      <c r="Y3513" t="s">
        <v>1020</v>
      </c>
      <c r="Z3513">
        <v>3</v>
      </c>
      <c r="AA3513">
        <v>39</v>
      </c>
      <c r="AB3513">
        <v>-12</v>
      </c>
      <c r="AC3513">
        <v>4</v>
      </c>
      <c r="AD3513" t="s">
        <v>20</v>
      </c>
      <c r="AE3513" t="s">
        <v>20</v>
      </c>
      <c r="AF3513" t="s">
        <v>20</v>
      </c>
      <c r="AG3513" t="s">
        <v>20</v>
      </c>
      <c r="AH3513">
        <v>0</v>
      </c>
      <c r="AI3513">
        <v>0</v>
      </c>
      <c r="AK3513">
        <v>1</v>
      </c>
      <c r="AL3513">
        <v>0</v>
      </c>
      <c r="AM3513">
        <v>1</v>
      </c>
      <c r="AN3513">
        <v>2</v>
      </c>
      <c r="AO3513">
        <v>0</v>
      </c>
      <c r="AQ3513">
        <v>2</v>
      </c>
      <c r="AR3513" t="s">
        <v>20</v>
      </c>
      <c r="AS3513" t="s">
        <v>20</v>
      </c>
      <c r="AT3513">
        <v>5</v>
      </c>
      <c r="AU3513">
        <v>1</v>
      </c>
      <c r="AV3513">
        <v>2</v>
      </c>
      <c r="BA3513" s="14" t="s">
        <v>2533</v>
      </c>
      <c r="BG3513" s="9"/>
      <c r="BI3513" t="s">
        <v>3146</v>
      </c>
    </row>
    <row r="3514" spans="1:61" x14ac:dyDescent="0.25">
      <c r="A3514" t="s">
        <v>820</v>
      </c>
      <c r="B3514" t="s">
        <v>927</v>
      </c>
      <c r="C3514" t="str">
        <f>VLOOKUP(Tabelle1[[#This Row],[bank_name]],list_all_banks!$B$1:$C$691,2,FALSE)</f>
        <v>GBJE2304</v>
      </c>
      <c r="D3514" s="6" t="s">
        <v>928</v>
      </c>
      <c r="E3514" s="42" t="str">
        <f t="shared" si="57"/>
        <v>31.12.2016</v>
      </c>
      <c r="F3514">
        <v>2016</v>
      </c>
      <c r="G3514">
        <v>0</v>
      </c>
      <c r="H3514" t="s">
        <v>20</v>
      </c>
      <c r="I3514">
        <v>1</v>
      </c>
      <c r="J3514">
        <v>3</v>
      </c>
      <c r="K3514" t="s">
        <v>1366</v>
      </c>
      <c r="L3514">
        <v>1</v>
      </c>
      <c r="M3514" t="s">
        <v>1787</v>
      </c>
      <c r="N3514" t="s">
        <v>19</v>
      </c>
      <c r="P3514">
        <v>0</v>
      </c>
      <c r="Q3514">
        <v>3</v>
      </c>
      <c r="R3514">
        <v>3</v>
      </c>
      <c r="S3514">
        <v>3</v>
      </c>
      <c r="U3514">
        <v>0</v>
      </c>
      <c r="V3514">
        <v>0</v>
      </c>
      <c r="W3514" t="s">
        <v>20</v>
      </c>
      <c r="Y3514" t="s">
        <v>1170</v>
      </c>
      <c r="Z3514">
        <v>20</v>
      </c>
      <c r="AA3514">
        <v>47</v>
      </c>
      <c r="AB3514">
        <v>14</v>
      </c>
      <c r="AC3514">
        <v>3</v>
      </c>
      <c r="AD3514" t="s">
        <v>20</v>
      </c>
      <c r="AE3514" t="s">
        <v>20</v>
      </c>
      <c r="AF3514" t="s">
        <v>20</v>
      </c>
      <c r="AG3514" t="s">
        <v>20</v>
      </c>
      <c r="AH3514">
        <v>0</v>
      </c>
      <c r="AI3514">
        <v>0</v>
      </c>
      <c r="AK3514">
        <v>1</v>
      </c>
      <c r="AL3514">
        <v>0</v>
      </c>
      <c r="AM3514">
        <v>1</v>
      </c>
      <c r="AN3514">
        <v>2</v>
      </c>
      <c r="AO3514">
        <v>0</v>
      </c>
      <c r="AQ3514">
        <v>2</v>
      </c>
      <c r="AR3514" t="s">
        <v>20</v>
      </c>
      <c r="AS3514" t="s">
        <v>20</v>
      </c>
      <c r="AT3514">
        <v>5</v>
      </c>
      <c r="AU3514">
        <v>1</v>
      </c>
      <c r="AV3514">
        <v>2</v>
      </c>
      <c r="BA3514" s="14" t="s">
        <v>2533</v>
      </c>
      <c r="BG3514" s="9"/>
      <c r="BI3514" t="s">
        <v>3146</v>
      </c>
    </row>
    <row r="3515" spans="1:61" x14ac:dyDescent="0.25">
      <c r="A3515" t="s">
        <v>820</v>
      </c>
      <c r="B3515" t="s">
        <v>927</v>
      </c>
      <c r="C3515" t="str">
        <f>VLOOKUP(Tabelle1[[#This Row],[bank_name]],list_all_banks!$B$1:$C$691,2,FALSE)</f>
        <v>GBJE2304</v>
      </c>
      <c r="D3515" s="6" t="s">
        <v>928</v>
      </c>
      <c r="E3515" s="42" t="str">
        <f t="shared" si="57"/>
        <v>31.12.2016</v>
      </c>
      <c r="F3515">
        <v>2016</v>
      </c>
      <c r="G3515">
        <v>0</v>
      </c>
      <c r="H3515" t="s">
        <v>20</v>
      </c>
      <c r="I3515">
        <v>1</v>
      </c>
      <c r="J3515">
        <v>3</v>
      </c>
      <c r="K3515" t="s">
        <v>1366</v>
      </c>
      <c r="L3515">
        <v>1</v>
      </c>
      <c r="M3515" t="s">
        <v>1787</v>
      </c>
      <c r="N3515" t="s">
        <v>19</v>
      </c>
      <c r="P3515">
        <v>0</v>
      </c>
      <c r="Q3515">
        <v>3</v>
      </c>
      <c r="R3515">
        <v>3</v>
      </c>
      <c r="S3515">
        <v>3</v>
      </c>
      <c r="U3515">
        <v>0</v>
      </c>
      <c r="V3515">
        <v>0</v>
      </c>
      <c r="W3515" t="s">
        <v>20</v>
      </c>
      <c r="Y3515" t="s">
        <v>1225</v>
      </c>
      <c r="Z3515">
        <v>-169</v>
      </c>
      <c r="AA3515">
        <v>375</v>
      </c>
      <c r="AB3515">
        <v>-211</v>
      </c>
      <c r="AC3515">
        <v>0</v>
      </c>
      <c r="AD3515" t="s">
        <v>20</v>
      </c>
      <c r="AE3515" t="s">
        <v>20</v>
      </c>
      <c r="AF3515" t="s">
        <v>20</v>
      </c>
      <c r="AG3515" t="s">
        <v>20</v>
      </c>
      <c r="AH3515">
        <v>0</v>
      </c>
      <c r="AI3515">
        <v>0</v>
      </c>
      <c r="AK3515">
        <v>1</v>
      </c>
      <c r="AL3515">
        <v>0</v>
      </c>
      <c r="AM3515">
        <v>1</v>
      </c>
      <c r="AN3515">
        <v>2</v>
      </c>
      <c r="AO3515">
        <v>0</v>
      </c>
      <c r="AQ3515">
        <v>2</v>
      </c>
      <c r="AR3515" t="s">
        <v>20</v>
      </c>
      <c r="AS3515" t="s">
        <v>20</v>
      </c>
      <c r="AT3515">
        <v>5</v>
      </c>
      <c r="AU3515">
        <v>1</v>
      </c>
      <c r="AV3515">
        <v>2</v>
      </c>
      <c r="BA3515" s="14" t="s">
        <v>2533</v>
      </c>
      <c r="BG3515" s="9"/>
      <c r="BI3515" t="s">
        <v>3146</v>
      </c>
    </row>
    <row r="3516" spans="1:61" x14ac:dyDescent="0.25">
      <c r="A3516" t="s">
        <v>820</v>
      </c>
      <c r="B3516" t="s">
        <v>927</v>
      </c>
      <c r="C3516" t="str">
        <f>VLOOKUP(Tabelle1[[#This Row],[bank_name]],list_all_banks!$B$1:$C$691,2,FALSE)</f>
        <v>GBJE2304</v>
      </c>
      <c r="D3516" s="6" t="s">
        <v>928</v>
      </c>
      <c r="E3516" s="42" t="str">
        <f t="shared" si="57"/>
        <v>31.12.2016</v>
      </c>
      <c r="F3516">
        <v>2016</v>
      </c>
      <c r="G3516">
        <v>0</v>
      </c>
      <c r="H3516" t="s">
        <v>20</v>
      </c>
      <c r="I3516">
        <v>1</v>
      </c>
      <c r="J3516">
        <v>3</v>
      </c>
      <c r="K3516" t="s">
        <v>1366</v>
      </c>
      <c r="L3516">
        <v>1</v>
      </c>
      <c r="M3516" t="s">
        <v>1787</v>
      </c>
      <c r="N3516" t="s">
        <v>19</v>
      </c>
      <c r="P3516">
        <v>0</v>
      </c>
      <c r="Q3516">
        <v>3</v>
      </c>
      <c r="R3516">
        <v>3</v>
      </c>
      <c r="S3516">
        <v>3</v>
      </c>
      <c r="U3516">
        <v>0</v>
      </c>
      <c r="V3516">
        <v>0</v>
      </c>
      <c r="W3516" t="s">
        <v>20</v>
      </c>
      <c r="Y3516" t="s">
        <v>1672</v>
      </c>
      <c r="Z3516">
        <v>4</v>
      </c>
      <c r="AA3516">
        <v>2</v>
      </c>
      <c r="AB3516">
        <v>3</v>
      </c>
      <c r="AC3516">
        <v>1</v>
      </c>
      <c r="AD3516" t="s">
        <v>20</v>
      </c>
      <c r="AE3516" t="s">
        <v>20</v>
      </c>
      <c r="AF3516" t="s">
        <v>20</v>
      </c>
      <c r="AG3516" t="s">
        <v>20</v>
      </c>
      <c r="AH3516">
        <v>0</v>
      </c>
      <c r="AI3516">
        <v>0</v>
      </c>
      <c r="AK3516">
        <v>1</v>
      </c>
      <c r="AL3516">
        <v>0</v>
      </c>
      <c r="AM3516">
        <v>1</v>
      </c>
      <c r="AN3516">
        <v>2</v>
      </c>
      <c r="AO3516">
        <v>0</v>
      </c>
      <c r="AQ3516">
        <v>2</v>
      </c>
      <c r="AR3516" t="s">
        <v>20</v>
      </c>
      <c r="AS3516" t="s">
        <v>20</v>
      </c>
      <c r="AT3516">
        <v>5</v>
      </c>
      <c r="AU3516">
        <v>1</v>
      </c>
      <c r="AV3516">
        <v>2</v>
      </c>
      <c r="BA3516" s="14" t="s">
        <v>2533</v>
      </c>
      <c r="BG3516" s="9"/>
      <c r="BI3516" t="s">
        <v>3146</v>
      </c>
    </row>
    <row r="3517" spans="1:61" x14ac:dyDescent="0.25">
      <c r="A3517" s="9" t="s">
        <v>820</v>
      </c>
      <c r="B3517" s="9" t="s">
        <v>927</v>
      </c>
      <c r="C3517" s="9" t="str">
        <f>VLOOKUP(Tabelle1[[#This Row],[bank_name]],list_all_banks!$B$1:$C$691,2,FALSE)</f>
        <v>GBJE2304</v>
      </c>
      <c r="D3517" s="6" t="s">
        <v>928</v>
      </c>
      <c r="E3517" s="42" t="str">
        <f t="shared" si="57"/>
        <v>31.12.2016</v>
      </c>
      <c r="F3517" s="9">
        <v>2016</v>
      </c>
      <c r="G3517" s="9">
        <v>0</v>
      </c>
      <c r="H3517" s="9" t="s">
        <v>20</v>
      </c>
      <c r="I3517" s="9">
        <v>1</v>
      </c>
      <c r="J3517" s="9">
        <v>3</v>
      </c>
      <c r="K3517" s="9" t="s">
        <v>1366</v>
      </c>
      <c r="L3517" s="9">
        <v>1</v>
      </c>
      <c r="M3517" s="9" t="s">
        <v>1787</v>
      </c>
      <c r="N3517" s="9" t="s">
        <v>19</v>
      </c>
      <c r="P3517" s="9">
        <v>0</v>
      </c>
      <c r="Q3517" s="9">
        <v>3</v>
      </c>
      <c r="R3517" s="9">
        <v>3</v>
      </c>
      <c r="S3517" s="9">
        <v>3</v>
      </c>
      <c r="U3517" s="9">
        <v>0</v>
      </c>
      <c r="V3517" s="9">
        <v>0</v>
      </c>
      <c r="W3517" s="9" t="s">
        <v>20</v>
      </c>
      <c r="Y3517" s="9" t="s">
        <v>1278</v>
      </c>
      <c r="Z3517" s="9">
        <v>6</v>
      </c>
      <c r="AA3517" s="9">
        <v>1618</v>
      </c>
      <c r="AB3517" s="9">
        <v>3</v>
      </c>
      <c r="AC3517" s="9">
        <v>1</v>
      </c>
      <c r="AD3517" s="9" t="s">
        <v>20</v>
      </c>
      <c r="AE3517" s="9" t="s">
        <v>20</v>
      </c>
      <c r="AF3517" s="9" t="s">
        <v>20</v>
      </c>
      <c r="AG3517" s="9" t="s">
        <v>20</v>
      </c>
      <c r="AH3517" s="9">
        <v>0</v>
      </c>
      <c r="AI3517" s="9">
        <v>0</v>
      </c>
      <c r="AK3517" s="9">
        <v>1</v>
      </c>
      <c r="AL3517" s="9">
        <v>0</v>
      </c>
      <c r="AM3517" s="9">
        <v>1</v>
      </c>
      <c r="AN3517" s="9">
        <v>2</v>
      </c>
      <c r="AO3517" s="9">
        <v>0</v>
      </c>
      <c r="AQ3517" s="9">
        <v>2</v>
      </c>
      <c r="AR3517" s="9" t="s">
        <v>20</v>
      </c>
      <c r="AS3517" s="9" t="s">
        <v>20</v>
      </c>
      <c r="AT3517" s="9">
        <v>5</v>
      </c>
      <c r="AU3517" s="9">
        <v>1</v>
      </c>
      <c r="AV3517" s="9">
        <v>2</v>
      </c>
      <c r="AW3517" s="9"/>
      <c r="AX3517" s="9"/>
      <c r="BA3517" s="63" t="s">
        <v>2533</v>
      </c>
      <c r="BG3517" s="9"/>
      <c r="BI3517" t="s">
        <v>3146</v>
      </c>
    </row>
    <row r="3518" spans="1:61" x14ac:dyDescent="0.25">
      <c r="A3518" t="s">
        <v>820</v>
      </c>
      <c r="B3518" t="s">
        <v>927</v>
      </c>
      <c r="C3518" t="str">
        <f>VLOOKUP(Tabelle1[[#This Row],[bank_name]],list_all_banks!$B$1:$C$691,2,FALSE)</f>
        <v>GBJE2304</v>
      </c>
      <c r="D3518" s="6" t="s">
        <v>928</v>
      </c>
      <c r="E3518" s="42" t="str">
        <f t="shared" si="57"/>
        <v>31.12.2016</v>
      </c>
      <c r="F3518">
        <v>2016</v>
      </c>
      <c r="G3518">
        <v>0</v>
      </c>
      <c r="H3518" t="s">
        <v>20</v>
      </c>
      <c r="I3518">
        <v>1</v>
      </c>
      <c r="J3518">
        <v>3</v>
      </c>
      <c r="K3518" t="s">
        <v>1366</v>
      </c>
      <c r="L3518">
        <v>1</v>
      </c>
      <c r="M3518" t="s">
        <v>1787</v>
      </c>
      <c r="N3518" t="s">
        <v>19</v>
      </c>
      <c r="P3518">
        <v>0</v>
      </c>
      <c r="Q3518">
        <v>3</v>
      </c>
      <c r="R3518">
        <v>3</v>
      </c>
      <c r="S3518">
        <v>3</v>
      </c>
      <c r="U3518">
        <v>0</v>
      </c>
      <c r="V3518">
        <v>0</v>
      </c>
      <c r="W3518" t="s">
        <v>20</v>
      </c>
      <c r="Y3518" t="s">
        <v>1661</v>
      </c>
      <c r="Z3518">
        <v>-13</v>
      </c>
      <c r="AA3518">
        <v>37</v>
      </c>
      <c r="AB3518">
        <v>-17</v>
      </c>
      <c r="AC3518">
        <v>0</v>
      </c>
      <c r="AD3518" t="s">
        <v>20</v>
      </c>
      <c r="AE3518" t="s">
        <v>20</v>
      </c>
      <c r="AF3518" t="s">
        <v>20</v>
      </c>
      <c r="AG3518" t="s">
        <v>20</v>
      </c>
      <c r="AH3518">
        <v>0</v>
      </c>
      <c r="AI3518">
        <v>0</v>
      </c>
      <c r="AK3518">
        <v>1</v>
      </c>
      <c r="AL3518">
        <v>0</v>
      </c>
      <c r="AM3518">
        <v>1</v>
      </c>
      <c r="AN3518">
        <v>2</v>
      </c>
      <c r="AO3518">
        <v>0</v>
      </c>
      <c r="AQ3518">
        <v>2</v>
      </c>
      <c r="AR3518" t="s">
        <v>20</v>
      </c>
      <c r="AS3518" t="s">
        <v>20</v>
      </c>
      <c r="AT3518">
        <v>5</v>
      </c>
      <c r="AU3518">
        <v>1</v>
      </c>
      <c r="AV3518">
        <v>2</v>
      </c>
      <c r="BA3518" s="14" t="s">
        <v>2533</v>
      </c>
      <c r="BG3518" s="9"/>
      <c r="BI3518" t="s">
        <v>3146</v>
      </c>
    </row>
    <row r="3519" spans="1:61" x14ac:dyDescent="0.25">
      <c r="A3519" t="s">
        <v>820</v>
      </c>
      <c r="B3519" t="s">
        <v>927</v>
      </c>
      <c r="C3519" t="str">
        <f>VLOOKUP(Tabelle1[[#This Row],[bank_name]],list_all_banks!$B$1:$C$691,2,FALSE)</f>
        <v>GBJE2304</v>
      </c>
      <c r="D3519" s="6" t="s">
        <v>928</v>
      </c>
      <c r="E3519" s="42" t="str">
        <f t="shared" si="57"/>
        <v>31.12.2016</v>
      </c>
      <c r="F3519">
        <v>2016</v>
      </c>
      <c r="G3519">
        <v>0</v>
      </c>
      <c r="H3519" t="s">
        <v>20</v>
      </c>
      <c r="I3519">
        <v>1</v>
      </c>
      <c r="J3519">
        <v>3</v>
      </c>
      <c r="K3519" t="s">
        <v>1366</v>
      </c>
      <c r="L3519">
        <v>1</v>
      </c>
      <c r="M3519" t="s">
        <v>1787</v>
      </c>
      <c r="N3519" t="s">
        <v>19</v>
      </c>
      <c r="P3519">
        <v>0</v>
      </c>
      <c r="Q3519">
        <v>3</v>
      </c>
      <c r="R3519">
        <v>3</v>
      </c>
      <c r="S3519">
        <v>3</v>
      </c>
      <c r="U3519">
        <v>0</v>
      </c>
      <c r="V3519">
        <v>0</v>
      </c>
      <c r="W3519" t="s">
        <v>20</v>
      </c>
      <c r="Y3519" t="s">
        <v>493</v>
      </c>
      <c r="Z3519">
        <v>3</v>
      </c>
      <c r="AA3519">
        <v>48</v>
      </c>
      <c r="AB3519">
        <v>-9</v>
      </c>
      <c r="AC3519">
        <v>1</v>
      </c>
      <c r="AD3519" t="s">
        <v>20</v>
      </c>
      <c r="AE3519" t="s">
        <v>20</v>
      </c>
      <c r="AF3519" t="s">
        <v>20</v>
      </c>
      <c r="AG3519" t="s">
        <v>20</v>
      </c>
      <c r="AH3519">
        <v>0</v>
      </c>
      <c r="AI3519">
        <v>0</v>
      </c>
      <c r="AK3519">
        <v>1</v>
      </c>
      <c r="AL3519">
        <v>0</v>
      </c>
      <c r="AM3519">
        <v>1</v>
      </c>
      <c r="AN3519">
        <v>2</v>
      </c>
      <c r="AO3519">
        <v>0</v>
      </c>
      <c r="AQ3519">
        <v>2</v>
      </c>
      <c r="AR3519" t="s">
        <v>20</v>
      </c>
      <c r="AS3519" t="s">
        <v>20</v>
      </c>
      <c r="AT3519">
        <v>5</v>
      </c>
      <c r="AU3519">
        <v>1</v>
      </c>
      <c r="AV3519">
        <v>2</v>
      </c>
      <c r="BA3519" s="14" t="s">
        <v>2533</v>
      </c>
      <c r="BG3519" s="9"/>
      <c r="BI3519" t="s">
        <v>3146</v>
      </c>
    </row>
    <row r="3520" spans="1:61" x14ac:dyDescent="0.25">
      <c r="A3520" t="s">
        <v>820</v>
      </c>
      <c r="B3520" t="s">
        <v>927</v>
      </c>
      <c r="C3520" t="str">
        <f>VLOOKUP(Tabelle1[[#This Row],[bank_name]],list_all_banks!$B$1:$C$691,2,FALSE)</f>
        <v>GBJE2304</v>
      </c>
      <c r="D3520" s="6" t="s">
        <v>928</v>
      </c>
      <c r="E3520" s="42" t="str">
        <f t="shared" si="57"/>
        <v>31.12.2016</v>
      </c>
      <c r="F3520">
        <v>2016</v>
      </c>
      <c r="G3520">
        <v>0</v>
      </c>
      <c r="H3520" t="s">
        <v>20</v>
      </c>
      <c r="I3520">
        <v>1</v>
      </c>
      <c r="J3520">
        <v>3</v>
      </c>
      <c r="K3520" t="s">
        <v>1366</v>
      </c>
      <c r="L3520">
        <v>1</v>
      </c>
      <c r="M3520" t="s">
        <v>1787</v>
      </c>
      <c r="N3520" t="s">
        <v>19</v>
      </c>
      <c r="P3520">
        <v>0</v>
      </c>
      <c r="Q3520">
        <v>3</v>
      </c>
      <c r="R3520">
        <v>3</v>
      </c>
      <c r="S3520">
        <v>3</v>
      </c>
      <c r="U3520">
        <v>0</v>
      </c>
      <c r="V3520">
        <v>0</v>
      </c>
      <c r="W3520" t="s">
        <v>20</v>
      </c>
      <c r="Y3520" t="s">
        <v>1327</v>
      </c>
      <c r="Z3520">
        <v>18</v>
      </c>
      <c r="AA3520">
        <v>37</v>
      </c>
      <c r="AB3520">
        <v>8</v>
      </c>
      <c r="AC3520">
        <v>4</v>
      </c>
      <c r="AD3520" t="s">
        <v>20</v>
      </c>
      <c r="AE3520" t="s">
        <v>20</v>
      </c>
      <c r="AF3520" t="s">
        <v>20</v>
      </c>
      <c r="AG3520" t="s">
        <v>20</v>
      </c>
      <c r="AH3520">
        <v>0</v>
      </c>
      <c r="AI3520">
        <v>0</v>
      </c>
      <c r="AK3520">
        <v>1</v>
      </c>
      <c r="AL3520">
        <v>0</v>
      </c>
      <c r="AM3520">
        <v>1</v>
      </c>
      <c r="AN3520">
        <v>2</v>
      </c>
      <c r="AO3520">
        <v>0</v>
      </c>
      <c r="AQ3520">
        <v>2</v>
      </c>
      <c r="AR3520" t="s">
        <v>20</v>
      </c>
      <c r="AS3520" t="s">
        <v>20</v>
      </c>
      <c r="AT3520">
        <v>5</v>
      </c>
      <c r="AU3520">
        <v>1</v>
      </c>
      <c r="AV3520">
        <v>2</v>
      </c>
      <c r="BA3520" s="14" t="s">
        <v>2533</v>
      </c>
      <c r="BG3520" s="9"/>
      <c r="BI3520" t="s">
        <v>3146</v>
      </c>
    </row>
    <row r="3521" spans="1:72" x14ac:dyDescent="0.25">
      <c r="A3521" t="s">
        <v>820</v>
      </c>
      <c r="B3521" t="s">
        <v>927</v>
      </c>
      <c r="C3521" t="str">
        <f>VLOOKUP(Tabelle1[[#This Row],[bank_name]],list_all_banks!$B$1:$C$691,2,FALSE)</f>
        <v>GBJE2304</v>
      </c>
      <c r="D3521" s="6" t="s">
        <v>928</v>
      </c>
      <c r="E3521" s="42" t="str">
        <f t="shared" si="57"/>
        <v>31.12.2016</v>
      </c>
      <c r="F3521">
        <v>2016</v>
      </c>
      <c r="G3521">
        <v>0</v>
      </c>
      <c r="H3521" t="s">
        <v>20</v>
      </c>
      <c r="I3521">
        <v>1</v>
      </c>
      <c r="J3521">
        <v>3</v>
      </c>
      <c r="K3521" t="s">
        <v>1366</v>
      </c>
      <c r="L3521">
        <v>1</v>
      </c>
      <c r="M3521" t="s">
        <v>1787</v>
      </c>
      <c r="N3521" t="s">
        <v>19</v>
      </c>
      <c r="P3521">
        <v>0</v>
      </c>
      <c r="Q3521">
        <v>3</v>
      </c>
      <c r="R3521">
        <v>3</v>
      </c>
      <c r="S3521">
        <v>3</v>
      </c>
      <c r="U3521">
        <v>0</v>
      </c>
      <c r="V3521">
        <v>0</v>
      </c>
      <c r="W3521" t="s">
        <v>20</v>
      </c>
      <c r="Y3521" t="s">
        <v>1651</v>
      </c>
      <c r="Z3521">
        <v>16</v>
      </c>
      <c r="AA3521">
        <v>446</v>
      </c>
      <c r="AB3521">
        <v>-34</v>
      </c>
      <c r="AC3521">
        <v>-3</v>
      </c>
      <c r="AD3521" t="s">
        <v>20</v>
      </c>
      <c r="AE3521" t="s">
        <v>20</v>
      </c>
      <c r="AF3521" t="s">
        <v>20</v>
      </c>
      <c r="AG3521" t="s">
        <v>20</v>
      </c>
      <c r="AH3521">
        <v>0</v>
      </c>
      <c r="AI3521">
        <v>0</v>
      </c>
      <c r="AK3521">
        <v>1</v>
      </c>
      <c r="AL3521">
        <v>0</v>
      </c>
      <c r="AM3521">
        <v>1</v>
      </c>
      <c r="AN3521">
        <v>2</v>
      </c>
      <c r="AO3521">
        <v>0</v>
      </c>
      <c r="AQ3521">
        <v>2</v>
      </c>
      <c r="AR3521" t="s">
        <v>20</v>
      </c>
      <c r="AS3521" t="s">
        <v>20</v>
      </c>
      <c r="AT3521">
        <v>5</v>
      </c>
      <c r="AU3521">
        <v>1</v>
      </c>
      <c r="AV3521">
        <v>2</v>
      </c>
      <c r="BA3521" s="14" t="s">
        <v>2533</v>
      </c>
      <c r="BG3521" s="9"/>
      <c r="BI3521" t="s">
        <v>3146</v>
      </c>
    </row>
    <row r="3522" spans="1:72" x14ac:dyDescent="0.25">
      <c r="A3522" s="9" t="s">
        <v>820</v>
      </c>
      <c r="B3522" s="9" t="s">
        <v>927</v>
      </c>
      <c r="C3522" s="9" t="str">
        <f>VLOOKUP(Tabelle1[[#This Row],[bank_name]],list_all_banks!$B$1:$C$691,2,FALSE)</f>
        <v>GBJE2304</v>
      </c>
      <c r="D3522" s="6" t="s">
        <v>928</v>
      </c>
      <c r="E3522" s="42" t="str">
        <f t="shared" si="57"/>
        <v>31.12.2016</v>
      </c>
      <c r="F3522" s="9">
        <v>2016</v>
      </c>
      <c r="G3522" s="9">
        <v>0</v>
      </c>
      <c r="H3522" s="9" t="s">
        <v>20</v>
      </c>
      <c r="I3522" s="9">
        <v>1</v>
      </c>
      <c r="J3522" s="9">
        <v>3</v>
      </c>
      <c r="K3522" s="9" t="s">
        <v>1366</v>
      </c>
      <c r="L3522" s="9">
        <v>1</v>
      </c>
      <c r="M3522" s="9" t="s">
        <v>1787</v>
      </c>
      <c r="N3522" s="9" t="s">
        <v>19</v>
      </c>
      <c r="P3522" s="9">
        <v>0</v>
      </c>
      <c r="Q3522" s="9">
        <v>3</v>
      </c>
      <c r="R3522" s="9">
        <v>3</v>
      </c>
      <c r="S3522" s="9">
        <v>3</v>
      </c>
      <c r="U3522" s="9">
        <v>0</v>
      </c>
      <c r="V3522" s="9">
        <v>0</v>
      </c>
      <c r="W3522" s="9" t="s">
        <v>20</v>
      </c>
      <c r="Y3522" s="9" t="s">
        <v>1694</v>
      </c>
      <c r="Z3522" s="9">
        <v>19</v>
      </c>
      <c r="AA3522" s="9">
        <v>43</v>
      </c>
      <c r="AB3522" s="9">
        <v>9</v>
      </c>
      <c r="AC3522" s="9">
        <v>0</v>
      </c>
      <c r="AD3522" s="9" t="s">
        <v>20</v>
      </c>
      <c r="AE3522" s="9" t="s">
        <v>20</v>
      </c>
      <c r="AF3522" s="9" t="s">
        <v>20</v>
      </c>
      <c r="AG3522" s="9" t="s">
        <v>20</v>
      </c>
      <c r="AH3522" s="9">
        <v>0</v>
      </c>
      <c r="AI3522" s="9">
        <v>0</v>
      </c>
      <c r="AK3522" s="9">
        <v>1</v>
      </c>
      <c r="AL3522" s="9">
        <v>0</v>
      </c>
      <c r="AM3522" s="9">
        <v>1</v>
      </c>
      <c r="AN3522" s="9">
        <v>2</v>
      </c>
      <c r="AO3522" s="9">
        <v>0</v>
      </c>
      <c r="AQ3522" s="9">
        <v>2</v>
      </c>
      <c r="AR3522" s="9" t="s">
        <v>20</v>
      </c>
      <c r="AS3522" s="9" t="s">
        <v>20</v>
      </c>
      <c r="AT3522" s="9">
        <v>5</v>
      </c>
      <c r="AU3522" s="9">
        <v>1</v>
      </c>
      <c r="AV3522" s="9">
        <v>2</v>
      </c>
      <c r="AW3522" s="9"/>
      <c r="AX3522" s="9"/>
      <c r="BA3522" s="63" t="s">
        <v>2533</v>
      </c>
      <c r="BC3522" s="9"/>
      <c r="BD3522" s="9"/>
      <c r="BE3522" s="9"/>
      <c r="BF3522" s="9"/>
      <c r="BG3522" s="9"/>
      <c r="BI3522" t="s">
        <v>3146</v>
      </c>
      <c r="BJ3522" s="9"/>
      <c r="BK3522" s="9"/>
      <c r="BL3522" s="9"/>
      <c r="BM3522" s="9"/>
      <c r="BN3522" s="9"/>
      <c r="BO3522" s="9"/>
      <c r="BP3522" s="9"/>
      <c r="BQ3522" s="9"/>
      <c r="BR3522" s="9"/>
      <c r="BS3522" s="9"/>
      <c r="BT3522" s="9"/>
    </row>
    <row r="3523" spans="1:72" x14ac:dyDescent="0.25">
      <c r="A3523" t="s">
        <v>820</v>
      </c>
      <c r="B3523" t="s">
        <v>927</v>
      </c>
      <c r="C3523" t="str">
        <f>VLOOKUP(Tabelle1[[#This Row],[bank_name]],list_all_banks!$B$1:$C$691,2,FALSE)</f>
        <v>GBJE2304</v>
      </c>
      <c r="D3523" s="6" t="s">
        <v>928</v>
      </c>
      <c r="E3523" s="42" t="str">
        <f t="shared" si="57"/>
        <v>31.12.2016</v>
      </c>
      <c r="F3523">
        <v>2016</v>
      </c>
      <c r="G3523">
        <v>0</v>
      </c>
      <c r="H3523" t="s">
        <v>20</v>
      </c>
      <c r="I3523">
        <v>1</v>
      </c>
      <c r="J3523">
        <v>3</v>
      </c>
      <c r="K3523" t="s">
        <v>1366</v>
      </c>
      <c r="L3523">
        <v>1</v>
      </c>
      <c r="M3523" t="s">
        <v>1787</v>
      </c>
      <c r="N3523" t="s">
        <v>19</v>
      </c>
      <c r="P3523">
        <v>0</v>
      </c>
      <c r="Q3523">
        <v>3</v>
      </c>
      <c r="R3523">
        <v>3</v>
      </c>
      <c r="S3523">
        <v>3</v>
      </c>
      <c r="U3523">
        <v>0</v>
      </c>
      <c r="V3523">
        <v>0</v>
      </c>
      <c r="W3523" t="s">
        <v>20</v>
      </c>
      <c r="Y3523" t="s">
        <v>1633</v>
      </c>
      <c r="Z3523">
        <v>-4</v>
      </c>
      <c r="AA3523">
        <v>29</v>
      </c>
      <c r="AB3523">
        <v>-13</v>
      </c>
      <c r="AC3523">
        <v>0</v>
      </c>
      <c r="AD3523" t="s">
        <v>20</v>
      </c>
      <c r="AE3523" t="s">
        <v>20</v>
      </c>
      <c r="AF3523" t="s">
        <v>20</v>
      </c>
      <c r="AG3523" t="s">
        <v>20</v>
      </c>
      <c r="AH3523">
        <v>0</v>
      </c>
      <c r="AI3523">
        <v>0</v>
      </c>
      <c r="AK3523">
        <v>1</v>
      </c>
      <c r="AL3523">
        <v>0</v>
      </c>
      <c r="AM3523">
        <v>1</v>
      </c>
      <c r="AN3523">
        <v>2</v>
      </c>
      <c r="AO3523">
        <v>0</v>
      </c>
      <c r="AQ3523">
        <v>2</v>
      </c>
      <c r="AR3523" t="s">
        <v>20</v>
      </c>
      <c r="AS3523" t="s">
        <v>20</v>
      </c>
      <c r="AT3523">
        <v>5</v>
      </c>
      <c r="AU3523">
        <v>1</v>
      </c>
      <c r="AV3523">
        <v>2</v>
      </c>
      <c r="BA3523" s="14" t="s">
        <v>2533</v>
      </c>
      <c r="BG3523" s="9"/>
      <c r="BI3523" t="s">
        <v>3146</v>
      </c>
    </row>
    <row r="3524" spans="1:72" x14ac:dyDescent="0.25">
      <c r="A3524" s="9" t="s">
        <v>820</v>
      </c>
      <c r="B3524" s="9" t="s">
        <v>927</v>
      </c>
      <c r="C3524" s="9" t="str">
        <f>VLOOKUP(Tabelle1[[#This Row],[bank_name]],list_all_banks!$B$1:$C$691,2,FALSE)</f>
        <v>GBJE2304</v>
      </c>
      <c r="D3524" s="6" t="s">
        <v>928</v>
      </c>
      <c r="E3524" s="42" t="str">
        <f t="shared" si="57"/>
        <v>31.12.2016</v>
      </c>
      <c r="F3524" s="9">
        <v>2016</v>
      </c>
      <c r="G3524" s="9">
        <v>0</v>
      </c>
      <c r="H3524" s="9" t="s">
        <v>20</v>
      </c>
      <c r="I3524" s="9">
        <v>1</v>
      </c>
      <c r="J3524" s="9">
        <v>3</v>
      </c>
      <c r="K3524" s="9" t="s">
        <v>1366</v>
      </c>
      <c r="L3524" s="9">
        <v>1</v>
      </c>
      <c r="M3524" s="9" t="s">
        <v>1787</v>
      </c>
      <c r="N3524" s="9" t="s">
        <v>19</v>
      </c>
      <c r="P3524" s="9">
        <v>0</v>
      </c>
      <c r="Q3524" s="9">
        <v>3</v>
      </c>
      <c r="R3524" s="9">
        <v>3</v>
      </c>
      <c r="S3524" s="9">
        <v>3</v>
      </c>
      <c r="U3524" s="9">
        <v>0</v>
      </c>
      <c r="V3524" s="9">
        <v>0</v>
      </c>
      <c r="W3524" s="9" t="s">
        <v>20</v>
      </c>
      <c r="Y3524" s="9" t="s">
        <v>1660</v>
      </c>
      <c r="Z3524" s="9">
        <v>3</v>
      </c>
      <c r="AA3524" s="9">
        <v>49</v>
      </c>
      <c r="AB3524" s="9">
        <v>-3</v>
      </c>
      <c r="AC3524" s="9">
        <v>-1</v>
      </c>
      <c r="AD3524" s="9" t="s">
        <v>20</v>
      </c>
      <c r="AE3524" s="9" t="s">
        <v>20</v>
      </c>
      <c r="AF3524" s="9" t="s">
        <v>20</v>
      </c>
      <c r="AG3524" s="9" t="s">
        <v>20</v>
      </c>
      <c r="AH3524" s="9">
        <v>0</v>
      </c>
      <c r="AI3524" s="9">
        <v>0</v>
      </c>
      <c r="AK3524" s="9">
        <v>1</v>
      </c>
      <c r="AL3524" s="9">
        <v>0</v>
      </c>
      <c r="AM3524" s="9">
        <v>1</v>
      </c>
      <c r="AN3524" s="9">
        <v>2</v>
      </c>
      <c r="AO3524" s="9">
        <v>0</v>
      </c>
      <c r="AQ3524" s="9">
        <v>2</v>
      </c>
      <c r="AR3524" s="9" t="s">
        <v>20</v>
      </c>
      <c r="AS3524" s="9" t="s">
        <v>20</v>
      </c>
      <c r="AT3524" s="9">
        <v>5</v>
      </c>
      <c r="AU3524" s="9">
        <v>1</v>
      </c>
      <c r="AV3524" s="9">
        <v>2</v>
      </c>
      <c r="AW3524" s="9"/>
      <c r="AX3524" s="9"/>
      <c r="BA3524" s="63" t="s">
        <v>2533</v>
      </c>
      <c r="BG3524" s="9"/>
      <c r="BI3524" t="s">
        <v>3146</v>
      </c>
    </row>
    <row r="3525" spans="1:72" x14ac:dyDescent="0.25">
      <c r="A3525" s="9" t="s">
        <v>820</v>
      </c>
      <c r="B3525" s="9" t="s">
        <v>927</v>
      </c>
      <c r="C3525" s="9" t="str">
        <f>VLOOKUP(Tabelle1[[#This Row],[bank_name]],list_all_banks!$B$1:$C$691,2,FALSE)</f>
        <v>GBJE2304</v>
      </c>
      <c r="D3525" s="6" t="s">
        <v>928</v>
      </c>
      <c r="E3525" s="42" t="str">
        <f t="shared" ref="E3525:E3556" si="58">CONCATENATE($E$2,F3525)</f>
        <v>31.12.2016</v>
      </c>
      <c r="F3525" s="9">
        <v>2016</v>
      </c>
      <c r="G3525" s="9">
        <v>0</v>
      </c>
      <c r="H3525" s="9" t="s">
        <v>20</v>
      </c>
      <c r="I3525" s="9">
        <v>1</v>
      </c>
      <c r="J3525" s="9">
        <v>3</v>
      </c>
      <c r="K3525" s="9" t="s">
        <v>1366</v>
      </c>
      <c r="L3525" s="9">
        <v>1</v>
      </c>
      <c r="M3525" s="9" t="s">
        <v>1787</v>
      </c>
      <c r="N3525" s="9" t="s">
        <v>19</v>
      </c>
      <c r="P3525" s="9">
        <v>0</v>
      </c>
      <c r="Q3525" s="9">
        <v>3</v>
      </c>
      <c r="R3525" s="9">
        <v>3</v>
      </c>
      <c r="S3525" s="9">
        <v>3</v>
      </c>
      <c r="U3525" s="9">
        <v>0</v>
      </c>
      <c r="V3525" s="9">
        <v>0</v>
      </c>
      <c r="W3525" s="9" t="s">
        <v>20</v>
      </c>
      <c r="Y3525" s="9" t="s">
        <v>1657</v>
      </c>
      <c r="Z3525" s="9">
        <v>39</v>
      </c>
      <c r="AA3525" s="9">
        <v>152</v>
      </c>
      <c r="AB3525" s="9">
        <v>27</v>
      </c>
      <c r="AC3525" s="9">
        <v>0</v>
      </c>
      <c r="AD3525" s="9" t="s">
        <v>20</v>
      </c>
      <c r="AE3525" s="9" t="s">
        <v>20</v>
      </c>
      <c r="AF3525" s="9" t="s">
        <v>20</v>
      </c>
      <c r="AG3525" s="9" t="s">
        <v>20</v>
      </c>
      <c r="AH3525" s="9">
        <v>0</v>
      </c>
      <c r="AI3525" s="9">
        <v>0</v>
      </c>
      <c r="AK3525" s="9">
        <v>1</v>
      </c>
      <c r="AL3525" s="9">
        <v>0</v>
      </c>
      <c r="AM3525" s="9">
        <v>1</v>
      </c>
      <c r="AN3525" s="9">
        <v>2</v>
      </c>
      <c r="AO3525" s="9">
        <v>0</v>
      </c>
      <c r="AQ3525" s="9">
        <v>2</v>
      </c>
      <c r="AR3525" s="9" t="s">
        <v>20</v>
      </c>
      <c r="AS3525" s="9" t="s">
        <v>20</v>
      </c>
      <c r="AT3525" s="9">
        <v>5</v>
      </c>
      <c r="AU3525" s="9">
        <v>1</v>
      </c>
      <c r="AV3525" s="9">
        <v>2</v>
      </c>
      <c r="AW3525" s="9"/>
      <c r="AX3525" s="9"/>
      <c r="BA3525" s="63" t="s">
        <v>2533</v>
      </c>
      <c r="BC3525" s="9"/>
      <c r="BD3525" s="9"/>
      <c r="BE3525" s="9"/>
      <c r="BF3525" s="9"/>
      <c r="BG3525" s="9"/>
      <c r="BI3525" t="s">
        <v>3146</v>
      </c>
      <c r="BJ3525" s="9"/>
      <c r="BK3525" s="9"/>
      <c r="BL3525" s="9"/>
      <c r="BM3525" s="9"/>
      <c r="BN3525" s="9"/>
      <c r="BO3525" s="9"/>
    </row>
    <row r="3526" spans="1:72" x14ac:dyDescent="0.25">
      <c r="A3526" t="s">
        <v>820</v>
      </c>
      <c r="B3526" t="s">
        <v>927</v>
      </c>
      <c r="C3526" t="str">
        <f>VLOOKUP(Tabelle1[[#This Row],[bank_name]],list_all_banks!$B$1:$C$691,2,FALSE)</f>
        <v>GBJE2304</v>
      </c>
      <c r="D3526" s="6" t="s">
        <v>928</v>
      </c>
      <c r="E3526" s="42" t="str">
        <f t="shared" si="58"/>
        <v>31.12.2016</v>
      </c>
      <c r="F3526">
        <v>2016</v>
      </c>
      <c r="G3526">
        <v>0</v>
      </c>
      <c r="H3526" t="s">
        <v>20</v>
      </c>
      <c r="I3526">
        <v>1</v>
      </c>
      <c r="J3526">
        <v>3</v>
      </c>
      <c r="K3526" t="s">
        <v>1366</v>
      </c>
      <c r="L3526">
        <v>1</v>
      </c>
      <c r="M3526" t="s">
        <v>1787</v>
      </c>
      <c r="N3526" t="s">
        <v>19</v>
      </c>
      <c r="P3526">
        <v>0</v>
      </c>
      <c r="Q3526">
        <v>3</v>
      </c>
      <c r="R3526">
        <v>3</v>
      </c>
      <c r="S3526">
        <v>3</v>
      </c>
      <c r="U3526">
        <v>0</v>
      </c>
      <c r="V3526">
        <v>0</v>
      </c>
      <c r="W3526" t="s">
        <v>20</v>
      </c>
      <c r="Y3526" t="s">
        <v>1662</v>
      </c>
      <c r="Z3526">
        <v>42</v>
      </c>
      <c r="AA3526">
        <v>14213</v>
      </c>
      <c r="AB3526">
        <v>13</v>
      </c>
      <c r="AC3526">
        <v>42</v>
      </c>
      <c r="AD3526" t="s">
        <v>20</v>
      </c>
      <c r="AE3526" t="s">
        <v>20</v>
      </c>
      <c r="AF3526" t="s">
        <v>20</v>
      </c>
      <c r="AG3526" t="s">
        <v>20</v>
      </c>
      <c r="AH3526">
        <v>0</v>
      </c>
      <c r="AI3526">
        <v>0</v>
      </c>
      <c r="AK3526">
        <v>1</v>
      </c>
      <c r="AL3526">
        <v>0</v>
      </c>
      <c r="AM3526">
        <v>1</v>
      </c>
      <c r="AN3526">
        <v>2</v>
      </c>
      <c r="AO3526">
        <v>0</v>
      </c>
      <c r="AQ3526">
        <v>2</v>
      </c>
      <c r="AR3526" t="s">
        <v>20</v>
      </c>
      <c r="AS3526" t="s">
        <v>20</v>
      </c>
      <c r="AT3526">
        <v>5</v>
      </c>
      <c r="AU3526">
        <v>1</v>
      </c>
      <c r="AV3526">
        <v>2</v>
      </c>
      <c r="BA3526" s="14" t="s">
        <v>2533</v>
      </c>
      <c r="BG3526" s="9"/>
      <c r="BI3526" t="s">
        <v>3146</v>
      </c>
    </row>
    <row r="3527" spans="1:72" x14ac:dyDescent="0.25">
      <c r="A3527" s="9" t="s">
        <v>820</v>
      </c>
      <c r="B3527" s="9" t="s">
        <v>927</v>
      </c>
      <c r="C3527" s="9" t="str">
        <f>VLOOKUP(Tabelle1[[#This Row],[bank_name]],list_all_banks!$B$1:$C$691,2,FALSE)</f>
        <v>GBJE2304</v>
      </c>
      <c r="D3527" s="6" t="s">
        <v>928</v>
      </c>
      <c r="E3527" s="42" t="str">
        <f t="shared" si="58"/>
        <v>31.12.2016</v>
      </c>
      <c r="F3527" s="9">
        <v>2016</v>
      </c>
      <c r="G3527" s="9">
        <v>0</v>
      </c>
      <c r="H3527" s="9" t="s">
        <v>20</v>
      </c>
      <c r="I3527" s="9">
        <v>1</v>
      </c>
      <c r="J3527" s="9">
        <v>3</v>
      </c>
      <c r="K3527" s="9" t="s">
        <v>1366</v>
      </c>
      <c r="L3527" s="9">
        <v>1</v>
      </c>
      <c r="M3527" s="9" t="s">
        <v>1787</v>
      </c>
      <c r="N3527" s="9" t="s">
        <v>19</v>
      </c>
      <c r="P3527" s="9">
        <v>0</v>
      </c>
      <c r="Q3527" s="9">
        <v>3</v>
      </c>
      <c r="R3527" s="9">
        <v>3</v>
      </c>
      <c r="S3527" s="9">
        <v>3</v>
      </c>
      <c r="U3527" s="9">
        <v>0</v>
      </c>
      <c r="V3527" s="9">
        <v>0</v>
      </c>
      <c r="W3527" s="9" t="s">
        <v>20</v>
      </c>
      <c r="Y3527" s="9" t="s">
        <v>1702</v>
      </c>
      <c r="Z3527" s="9">
        <v>3</v>
      </c>
      <c r="AA3527" s="9">
        <v>31</v>
      </c>
      <c r="AB3527" s="9">
        <v>-1</v>
      </c>
      <c r="AC3527" s="9">
        <v>0</v>
      </c>
      <c r="AD3527" s="9" t="s">
        <v>20</v>
      </c>
      <c r="AE3527" s="9" t="s">
        <v>20</v>
      </c>
      <c r="AF3527" s="9" t="s">
        <v>20</v>
      </c>
      <c r="AG3527" s="9" t="s">
        <v>20</v>
      </c>
      <c r="AH3527" s="9">
        <v>0</v>
      </c>
      <c r="AI3527" s="9">
        <v>0</v>
      </c>
      <c r="AK3527" s="9">
        <v>1</v>
      </c>
      <c r="AL3527" s="9">
        <v>0</v>
      </c>
      <c r="AM3527" s="9">
        <v>1</v>
      </c>
      <c r="AN3527" s="9">
        <v>2</v>
      </c>
      <c r="AO3527" s="9">
        <v>0</v>
      </c>
      <c r="AQ3527" s="9">
        <v>2</v>
      </c>
      <c r="AR3527" s="9" t="s">
        <v>20</v>
      </c>
      <c r="AS3527" s="9" t="s">
        <v>20</v>
      </c>
      <c r="AT3527" s="9">
        <v>5</v>
      </c>
      <c r="AU3527" s="9">
        <v>1</v>
      </c>
      <c r="AV3527" s="9">
        <v>2</v>
      </c>
      <c r="AW3527" s="9"/>
      <c r="AX3527" s="9"/>
      <c r="BA3527" s="63" t="s">
        <v>2533</v>
      </c>
      <c r="BG3527" s="9"/>
      <c r="BI3527" t="s">
        <v>3146</v>
      </c>
    </row>
    <row r="3528" spans="1:72" x14ac:dyDescent="0.25">
      <c r="A3528" t="s">
        <v>820</v>
      </c>
      <c r="B3528" t="s">
        <v>927</v>
      </c>
      <c r="C3528" t="str">
        <f>VLOOKUP(Tabelle1[[#This Row],[bank_name]],list_all_banks!$B$1:$C$691,2,FALSE)</f>
        <v>GBJE2304</v>
      </c>
      <c r="D3528" s="6" t="s">
        <v>928</v>
      </c>
      <c r="E3528" s="42" t="str">
        <f t="shared" si="58"/>
        <v>31.12.2016</v>
      </c>
      <c r="F3528">
        <v>2016</v>
      </c>
      <c r="G3528">
        <v>0</v>
      </c>
      <c r="H3528" t="s">
        <v>20</v>
      </c>
      <c r="I3528">
        <v>1</v>
      </c>
      <c r="J3528">
        <v>3</v>
      </c>
      <c r="K3528" t="s">
        <v>1366</v>
      </c>
      <c r="L3528">
        <v>1</v>
      </c>
      <c r="M3528" t="s">
        <v>1787</v>
      </c>
      <c r="N3528" t="s">
        <v>19</v>
      </c>
      <c r="P3528">
        <v>0</v>
      </c>
      <c r="Q3528">
        <v>3</v>
      </c>
      <c r="R3528">
        <v>3</v>
      </c>
      <c r="S3528">
        <v>3</v>
      </c>
      <c r="U3528">
        <v>0</v>
      </c>
      <c r="V3528">
        <v>0</v>
      </c>
      <c r="W3528" t="s">
        <v>20</v>
      </c>
      <c r="Y3528" t="s">
        <v>1696</v>
      </c>
      <c r="Z3528">
        <v>24</v>
      </c>
      <c r="AA3528">
        <v>82</v>
      </c>
      <c r="AB3528">
        <v>0</v>
      </c>
      <c r="AC3528">
        <v>0</v>
      </c>
      <c r="AD3528" t="s">
        <v>20</v>
      </c>
      <c r="AE3528" t="s">
        <v>20</v>
      </c>
      <c r="AF3528" t="s">
        <v>20</v>
      </c>
      <c r="AG3528" t="s">
        <v>20</v>
      </c>
      <c r="AH3528">
        <v>0</v>
      </c>
      <c r="AI3528">
        <v>0</v>
      </c>
      <c r="AK3528">
        <v>1</v>
      </c>
      <c r="AL3528">
        <v>0</v>
      </c>
      <c r="AM3528">
        <v>1</v>
      </c>
      <c r="AN3528">
        <v>2</v>
      </c>
      <c r="AO3528">
        <v>0</v>
      </c>
      <c r="AQ3528">
        <v>2</v>
      </c>
      <c r="AR3528" t="s">
        <v>20</v>
      </c>
      <c r="AS3528" t="s">
        <v>20</v>
      </c>
      <c r="AT3528">
        <v>5</v>
      </c>
      <c r="AU3528">
        <v>1</v>
      </c>
      <c r="AV3528">
        <v>2</v>
      </c>
      <c r="BA3528" s="14" t="s">
        <v>2533</v>
      </c>
      <c r="BG3528" s="9"/>
      <c r="BI3528" t="s">
        <v>3146</v>
      </c>
    </row>
    <row r="3529" spans="1:72" x14ac:dyDescent="0.25">
      <c r="A3529" s="9" t="s">
        <v>820</v>
      </c>
      <c r="B3529" s="9" t="s">
        <v>927</v>
      </c>
      <c r="C3529" s="9" t="str">
        <f>VLOOKUP(Tabelle1[[#This Row],[bank_name]],list_all_banks!$B$1:$C$691,2,FALSE)</f>
        <v>GBJE2304</v>
      </c>
      <c r="D3529" s="6" t="s">
        <v>928</v>
      </c>
      <c r="E3529" s="42" t="str">
        <f t="shared" si="58"/>
        <v>31.12.2016</v>
      </c>
      <c r="F3529" s="9">
        <v>2016</v>
      </c>
      <c r="G3529" s="9">
        <v>0</v>
      </c>
      <c r="H3529" s="9" t="s">
        <v>20</v>
      </c>
      <c r="I3529" s="9">
        <v>1</v>
      </c>
      <c r="J3529" s="9">
        <v>3</v>
      </c>
      <c r="K3529" s="9" t="s">
        <v>1366</v>
      </c>
      <c r="L3529" s="9">
        <v>1</v>
      </c>
      <c r="M3529" s="9" t="s">
        <v>1787</v>
      </c>
      <c r="N3529" s="9" t="s">
        <v>19</v>
      </c>
      <c r="P3529" s="9">
        <v>0</v>
      </c>
      <c r="Q3529" s="9">
        <v>3</v>
      </c>
      <c r="R3529" s="9">
        <v>3</v>
      </c>
      <c r="S3529" s="9">
        <v>3</v>
      </c>
      <c r="U3529" s="9">
        <v>0</v>
      </c>
      <c r="V3529" s="9">
        <v>0</v>
      </c>
      <c r="W3529" s="9" t="s">
        <v>20</v>
      </c>
      <c r="Y3529" s="9" t="s">
        <v>1697</v>
      </c>
      <c r="Z3529" s="9">
        <v>19</v>
      </c>
      <c r="AA3529" s="9">
        <v>34</v>
      </c>
      <c r="AB3529" s="9">
        <v>12</v>
      </c>
      <c r="AC3529" s="9">
        <v>0</v>
      </c>
      <c r="AD3529" s="9" t="s">
        <v>20</v>
      </c>
      <c r="AE3529" s="9" t="s">
        <v>20</v>
      </c>
      <c r="AF3529" s="9" t="s">
        <v>20</v>
      </c>
      <c r="AG3529" s="9" t="s">
        <v>20</v>
      </c>
      <c r="AH3529" s="9">
        <v>0</v>
      </c>
      <c r="AI3529" s="9">
        <v>0</v>
      </c>
      <c r="AK3529" s="9">
        <v>1</v>
      </c>
      <c r="AL3529" s="9">
        <v>0</v>
      </c>
      <c r="AM3529" s="9">
        <v>1</v>
      </c>
      <c r="AN3529" s="9">
        <v>2</v>
      </c>
      <c r="AO3529" s="9">
        <v>0</v>
      </c>
      <c r="AQ3529" s="9">
        <v>2</v>
      </c>
      <c r="AR3529" s="9" t="s">
        <v>20</v>
      </c>
      <c r="AS3529" s="9" t="s">
        <v>20</v>
      </c>
      <c r="AT3529" s="9">
        <v>5</v>
      </c>
      <c r="AU3529" s="9">
        <v>1</v>
      </c>
      <c r="AV3529" s="9">
        <v>2</v>
      </c>
      <c r="AW3529" s="9"/>
      <c r="AX3529" s="9"/>
      <c r="BA3529" s="63" t="s">
        <v>2533</v>
      </c>
      <c r="BC3529" s="9"/>
      <c r="BD3529" s="9"/>
      <c r="BE3529" s="9"/>
      <c r="BF3529" s="9"/>
      <c r="BG3529" s="9"/>
      <c r="BI3529" t="s">
        <v>3146</v>
      </c>
    </row>
    <row r="3530" spans="1:72" x14ac:dyDescent="0.25">
      <c r="A3530" t="s">
        <v>820</v>
      </c>
      <c r="B3530" t="s">
        <v>927</v>
      </c>
      <c r="C3530" t="str">
        <f>VLOOKUP(Tabelle1[[#This Row],[bank_name]],list_all_banks!$B$1:$C$691,2,FALSE)</f>
        <v>GBJE2304</v>
      </c>
      <c r="D3530" s="6" t="s">
        <v>928</v>
      </c>
      <c r="E3530" s="42" t="str">
        <f t="shared" si="58"/>
        <v>31.12.2016</v>
      </c>
      <c r="F3530">
        <v>2016</v>
      </c>
      <c r="G3530">
        <v>0</v>
      </c>
      <c r="H3530" t="s">
        <v>20</v>
      </c>
      <c r="I3530">
        <v>1</v>
      </c>
      <c r="J3530">
        <v>3</v>
      </c>
      <c r="K3530" t="s">
        <v>1366</v>
      </c>
      <c r="L3530">
        <v>1</v>
      </c>
      <c r="M3530" t="s">
        <v>1787</v>
      </c>
      <c r="N3530" t="s">
        <v>19</v>
      </c>
      <c r="P3530">
        <v>0</v>
      </c>
      <c r="Q3530">
        <v>3</v>
      </c>
      <c r="R3530">
        <v>3</v>
      </c>
      <c r="S3530">
        <v>3</v>
      </c>
      <c r="U3530">
        <v>0</v>
      </c>
      <c r="V3530">
        <v>0</v>
      </c>
      <c r="W3530" t="s">
        <v>20</v>
      </c>
      <c r="Y3530" t="s">
        <v>1703</v>
      </c>
      <c r="Z3530">
        <v>7</v>
      </c>
      <c r="AA3530">
        <v>61</v>
      </c>
      <c r="AB3530">
        <v>-1</v>
      </c>
      <c r="AC3530">
        <v>0</v>
      </c>
      <c r="AD3530" t="s">
        <v>20</v>
      </c>
      <c r="AE3530" t="s">
        <v>20</v>
      </c>
      <c r="AF3530" t="s">
        <v>20</v>
      </c>
      <c r="AG3530" t="s">
        <v>20</v>
      </c>
      <c r="AH3530">
        <v>0</v>
      </c>
      <c r="AI3530">
        <v>0</v>
      </c>
      <c r="AK3530">
        <v>1</v>
      </c>
      <c r="AL3530">
        <v>0</v>
      </c>
      <c r="AM3530">
        <v>1</v>
      </c>
      <c r="AN3530">
        <v>2</v>
      </c>
      <c r="AO3530">
        <v>0</v>
      </c>
      <c r="AQ3530">
        <v>2</v>
      </c>
      <c r="AR3530" t="s">
        <v>20</v>
      </c>
      <c r="AS3530" t="s">
        <v>20</v>
      </c>
      <c r="AT3530">
        <v>5</v>
      </c>
      <c r="AU3530">
        <v>1</v>
      </c>
      <c r="AV3530">
        <v>2</v>
      </c>
      <c r="BA3530" s="14" t="s">
        <v>2533</v>
      </c>
      <c r="BG3530" s="9"/>
      <c r="BI3530" t="s">
        <v>3146</v>
      </c>
    </row>
    <row r="3531" spans="1:72" x14ac:dyDescent="0.25">
      <c r="A3531" t="s">
        <v>820</v>
      </c>
      <c r="B3531" t="s">
        <v>927</v>
      </c>
      <c r="C3531" t="str">
        <f>VLOOKUP(Tabelle1[[#This Row],[bank_name]],list_all_banks!$B$1:$C$691,2,FALSE)</f>
        <v>GBJE2304</v>
      </c>
      <c r="D3531" s="6" t="s">
        <v>928</v>
      </c>
      <c r="E3531" s="42" t="str">
        <f t="shared" si="58"/>
        <v>31.12.2016</v>
      </c>
      <c r="F3531">
        <v>2016</v>
      </c>
      <c r="G3531">
        <v>0</v>
      </c>
      <c r="H3531" t="s">
        <v>20</v>
      </c>
      <c r="I3531">
        <v>1</v>
      </c>
      <c r="J3531">
        <v>3</v>
      </c>
      <c r="K3531" t="s">
        <v>1366</v>
      </c>
      <c r="L3531">
        <v>1</v>
      </c>
      <c r="M3531" t="s">
        <v>1787</v>
      </c>
      <c r="N3531" t="s">
        <v>19</v>
      </c>
      <c r="P3531">
        <v>0</v>
      </c>
      <c r="Q3531">
        <v>3</v>
      </c>
      <c r="R3531">
        <v>3</v>
      </c>
      <c r="S3531">
        <v>3</v>
      </c>
      <c r="U3531">
        <v>0</v>
      </c>
      <c r="V3531">
        <v>0</v>
      </c>
      <c r="W3531" t="s">
        <v>20</v>
      </c>
      <c r="Y3531" t="s">
        <v>1659</v>
      </c>
      <c r="Z3531">
        <v>113</v>
      </c>
      <c r="AA3531">
        <v>626</v>
      </c>
      <c r="AB3531">
        <v>-16</v>
      </c>
      <c r="AC3531">
        <v>0</v>
      </c>
      <c r="AD3531" t="s">
        <v>20</v>
      </c>
      <c r="AE3531" t="s">
        <v>20</v>
      </c>
      <c r="AF3531" t="s">
        <v>20</v>
      </c>
      <c r="AG3531" t="s">
        <v>20</v>
      </c>
      <c r="AH3531">
        <v>0</v>
      </c>
      <c r="AI3531">
        <v>0</v>
      </c>
      <c r="AK3531">
        <v>1</v>
      </c>
      <c r="AL3531">
        <v>0</v>
      </c>
      <c r="AM3531">
        <v>1</v>
      </c>
      <c r="AN3531">
        <v>2</v>
      </c>
      <c r="AO3531">
        <v>0</v>
      </c>
      <c r="AQ3531">
        <v>2</v>
      </c>
      <c r="AR3531" t="s">
        <v>20</v>
      </c>
      <c r="AS3531" t="s">
        <v>20</v>
      </c>
      <c r="AT3531">
        <v>5</v>
      </c>
      <c r="AU3531">
        <v>1</v>
      </c>
      <c r="AV3531">
        <v>2</v>
      </c>
      <c r="BA3531" s="14" t="s">
        <v>2533</v>
      </c>
      <c r="BG3531" s="9"/>
      <c r="BI3531" t="s">
        <v>3146</v>
      </c>
    </row>
    <row r="3532" spans="1:72" x14ac:dyDescent="0.25">
      <c r="A3532" t="s">
        <v>820</v>
      </c>
      <c r="B3532" t="s">
        <v>927</v>
      </c>
      <c r="C3532" t="str">
        <f>VLOOKUP(Tabelle1[[#This Row],[bank_name]],list_all_banks!$B$1:$C$691,2,FALSE)</f>
        <v>GBJE2304</v>
      </c>
      <c r="D3532" s="6" t="s">
        <v>928</v>
      </c>
      <c r="E3532" s="42" t="str">
        <f t="shared" si="58"/>
        <v>31.12.2016</v>
      </c>
      <c r="F3532">
        <v>2016</v>
      </c>
      <c r="G3532">
        <v>0</v>
      </c>
      <c r="H3532" t="s">
        <v>20</v>
      </c>
      <c r="I3532">
        <v>1</v>
      </c>
      <c r="J3532">
        <v>3</v>
      </c>
      <c r="K3532" t="s">
        <v>1366</v>
      </c>
      <c r="L3532">
        <v>1</v>
      </c>
      <c r="M3532" t="s">
        <v>1787</v>
      </c>
      <c r="N3532" t="s">
        <v>19</v>
      </c>
      <c r="P3532">
        <v>0</v>
      </c>
      <c r="Q3532">
        <v>3</v>
      </c>
      <c r="R3532">
        <v>3</v>
      </c>
      <c r="S3532">
        <v>3</v>
      </c>
      <c r="U3532">
        <v>0</v>
      </c>
      <c r="V3532">
        <v>0</v>
      </c>
      <c r="W3532" t="s">
        <v>20</v>
      </c>
      <c r="Y3532" t="s">
        <v>1698</v>
      </c>
      <c r="Z3532">
        <v>1</v>
      </c>
      <c r="AA3532">
        <v>2</v>
      </c>
      <c r="AB3532">
        <v>-1</v>
      </c>
      <c r="AC3532">
        <v>0</v>
      </c>
      <c r="AD3532" t="s">
        <v>20</v>
      </c>
      <c r="AE3532" t="s">
        <v>20</v>
      </c>
      <c r="AF3532" t="s">
        <v>20</v>
      </c>
      <c r="AG3532" t="s">
        <v>20</v>
      </c>
      <c r="AH3532">
        <v>0</v>
      </c>
      <c r="AI3532">
        <v>0</v>
      </c>
      <c r="AK3532">
        <v>1</v>
      </c>
      <c r="AL3532">
        <v>0</v>
      </c>
      <c r="AM3532">
        <v>1</v>
      </c>
      <c r="AN3532">
        <v>2</v>
      </c>
      <c r="AO3532">
        <v>0</v>
      </c>
      <c r="AQ3532">
        <v>2</v>
      </c>
      <c r="AR3532" t="s">
        <v>20</v>
      </c>
      <c r="AS3532" t="s">
        <v>20</v>
      </c>
      <c r="AT3532">
        <v>5</v>
      </c>
      <c r="AU3532">
        <v>1</v>
      </c>
      <c r="AV3532">
        <v>2</v>
      </c>
      <c r="BA3532" s="14" t="s">
        <v>2533</v>
      </c>
      <c r="BG3532" s="9"/>
      <c r="BI3532" t="s">
        <v>3146</v>
      </c>
    </row>
    <row r="3533" spans="1:72" x14ac:dyDescent="0.25">
      <c r="A3533" t="s">
        <v>820</v>
      </c>
      <c r="B3533" t="s">
        <v>927</v>
      </c>
      <c r="C3533" t="str">
        <f>VLOOKUP(Tabelle1[[#This Row],[bank_name]],list_all_banks!$B$1:$C$691,2,FALSE)</f>
        <v>GBJE2304</v>
      </c>
      <c r="D3533" s="6" t="s">
        <v>928</v>
      </c>
      <c r="E3533" s="42" t="str">
        <f t="shared" si="58"/>
        <v>31.12.2016</v>
      </c>
      <c r="F3533">
        <v>2016</v>
      </c>
      <c r="G3533">
        <v>0</v>
      </c>
      <c r="H3533" t="s">
        <v>20</v>
      </c>
      <c r="I3533">
        <v>1</v>
      </c>
      <c r="J3533">
        <v>3</v>
      </c>
      <c r="K3533" t="s">
        <v>1366</v>
      </c>
      <c r="L3533">
        <v>1</v>
      </c>
      <c r="M3533" t="s">
        <v>1787</v>
      </c>
      <c r="N3533" t="s">
        <v>19</v>
      </c>
      <c r="P3533">
        <v>0</v>
      </c>
      <c r="Q3533">
        <v>3</v>
      </c>
      <c r="R3533">
        <v>3</v>
      </c>
      <c r="S3533">
        <v>3</v>
      </c>
      <c r="U3533">
        <v>0</v>
      </c>
      <c r="V3533">
        <v>0</v>
      </c>
      <c r="W3533" t="s">
        <v>20</v>
      </c>
      <c r="Y3533" t="s">
        <v>1733</v>
      </c>
      <c r="Z3533">
        <v>0</v>
      </c>
      <c r="AA3533">
        <v>24</v>
      </c>
      <c r="AB3533">
        <v>-2</v>
      </c>
      <c r="AC3533">
        <v>0</v>
      </c>
      <c r="AD3533" t="s">
        <v>20</v>
      </c>
      <c r="AE3533" t="s">
        <v>20</v>
      </c>
      <c r="AF3533" t="s">
        <v>20</v>
      </c>
      <c r="AG3533" t="s">
        <v>20</v>
      </c>
      <c r="AH3533">
        <v>0</v>
      </c>
      <c r="AI3533">
        <v>0</v>
      </c>
      <c r="AK3533">
        <v>1</v>
      </c>
      <c r="AL3533">
        <v>0</v>
      </c>
      <c r="AM3533">
        <v>1</v>
      </c>
      <c r="AN3533">
        <v>2</v>
      </c>
      <c r="AO3533">
        <v>0</v>
      </c>
      <c r="AQ3533">
        <v>2</v>
      </c>
      <c r="AR3533" t="s">
        <v>20</v>
      </c>
      <c r="AS3533" t="s">
        <v>20</v>
      </c>
      <c r="AT3533">
        <v>5</v>
      </c>
      <c r="AU3533">
        <v>1</v>
      </c>
      <c r="AV3533">
        <v>2</v>
      </c>
      <c r="BA3533" s="14" t="s">
        <v>2533</v>
      </c>
      <c r="BG3533" s="9"/>
      <c r="BI3533" t="s">
        <v>3146</v>
      </c>
    </row>
    <row r="3534" spans="1:72" x14ac:dyDescent="0.25">
      <c r="A3534" s="9" t="s">
        <v>820</v>
      </c>
      <c r="B3534" s="9" t="s">
        <v>927</v>
      </c>
      <c r="C3534" s="9" t="str">
        <f>VLOOKUP(Tabelle1[[#This Row],[bank_name]],list_all_banks!$B$1:$C$691,2,FALSE)</f>
        <v>GBJE2304</v>
      </c>
      <c r="D3534" s="6" t="s">
        <v>928</v>
      </c>
      <c r="E3534" s="42" t="str">
        <f t="shared" si="58"/>
        <v>31.12.2016</v>
      </c>
      <c r="F3534" s="9">
        <v>2016</v>
      </c>
      <c r="G3534" s="9">
        <v>0</v>
      </c>
      <c r="H3534" s="9" t="s">
        <v>20</v>
      </c>
      <c r="I3534" s="9">
        <v>1</v>
      </c>
      <c r="J3534" s="9">
        <v>3</v>
      </c>
      <c r="K3534" s="9" t="s">
        <v>1366</v>
      </c>
      <c r="L3534" s="9">
        <v>1</v>
      </c>
      <c r="M3534" s="9" t="s">
        <v>1787</v>
      </c>
      <c r="N3534" s="9" t="s">
        <v>19</v>
      </c>
      <c r="P3534" s="9">
        <v>0</v>
      </c>
      <c r="Q3534" s="9">
        <v>3</v>
      </c>
      <c r="R3534" s="9">
        <v>3</v>
      </c>
      <c r="S3534" s="9">
        <v>3</v>
      </c>
      <c r="U3534" s="9">
        <v>0</v>
      </c>
      <c r="V3534" s="9">
        <v>0</v>
      </c>
      <c r="W3534" s="9" t="s">
        <v>20</v>
      </c>
      <c r="Y3534" s="9" t="s">
        <v>1632</v>
      </c>
      <c r="Z3534" s="9">
        <v>0</v>
      </c>
      <c r="AA3534" s="9">
        <v>1</v>
      </c>
      <c r="AB3534" s="9">
        <v>-1</v>
      </c>
      <c r="AC3534" s="9">
        <v>0</v>
      </c>
      <c r="AD3534" s="9" t="s">
        <v>20</v>
      </c>
      <c r="AE3534" s="9" t="s">
        <v>20</v>
      </c>
      <c r="AF3534" s="9" t="s">
        <v>20</v>
      </c>
      <c r="AG3534" s="9" t="s">
        <v>20</v>
      </c>
      <c r="AH3534" s="9">
        <v>0</v>
      </c>
      <c r="AI3534" s="9">
        <v>0</v>
      </c>
      <c r="AK3534" s="9">
        <v>1</v>
      </c>
      <c r="AL3534" s="9">
        <v>0</v>
      </c>
      <c r="AM3534" s="9">
        <v>1</v>
      </c>
      <c r="AN3534" s="9">
        <v>2</v>
      </c>
      <c r="AO3534" s="9">
        <v>0</v>
      </c>
      <c r="AQ3534" s="9">
        <v>2</v>
      </c>
      <c r="AR3534" s="9" t="s">
        <v>20</v>
      </c>
      <c r="AS3534" s="9" t="s">
        <v>20</v>
      </c>
      <c r="AT3534" s="9">
        <v>5</v>
      </c>
      <c r="AU3534" s="9">
        <v>1</v>
      </c>
      <c r="AV3534" s="9">
        <v>2</v>
      </c>
      <c r="AW3534" s="9"/>
      <c r="AX3534" s="9"/>
      <c r="BA3534" s="63" t="s">
        <v>2533</v>
      </c>
      <c r="BG3534" s="9"/>
      <c r="BI3534" t="s">
        <v>3146</v>
      </c>
    </row>
    <row r="3535" spans="1:72" x14ac:dyDescent="0.25">
      <c r="A3535" t="s">
        <v>820</v>
      </c>
      <c r="B3535" t="s">
        <v>927</v>
      </c>
      <c r="C3535" t="str">
        <f>VLOOKUP(Tabelle1[[#This Row],[bank_name]],list_all_banks!$B$1:$C$691,2,FALSE)</f>
        <v>GBJE2304</v>
      </c>
      <c r="D3535" s="6" t="s">
        <v>928</v>
      </c>
      <c r="E3535" s="42" t="str">
        <f t="shared" si="58"/>
        <v>31.12.2016</v>
      </c>
      <c r="F3535">
        <v>2016</v>
      </c>
      <c r="G3535">
        <v>0</v>
      </c>
      <c r="H3535" t="s">
        <v>20</v>
      </c>
      <c r="I3535">
        <v>1</v>
      </c>
      <c r="J3535">
        <v>3</v>
      </c>
      <c r="K3535" t="s">
        <v>1366</v>
      </c>
      <c r="L3535">
        <v>1</v>
      </c>
      <c r="M3535" t="s">
        <v>1787</v>
      </c>
      <c r="N3535" t="s">
        <v>19</v>
      </c>
      <c r="P3535">
        <v>0</v>
      </c>
      <c r="Q3535">
        <v>3</v>
      </c>
      <c r="R3535">
        <v>3</v>
      </c>
      <c r="S3535">
        <v>3</v>
      </c>
      <c r="U3535">
        <v>0</v>
      </c>
      <c r="V3535">
        <v>0</v>
      </c>
      <c r="W3535" t="s">
        <v>20</v>
      </c>
      <c r="Y3535" t="s">
        <v>1678</v>
      </c>
      <c r="Z3535">
        <v>-1</v>
      </c>
      <c r="AA3535">
        <v>2</v>
      </c>
      <c r="AB3535">
        <v>-1</v>
      </c>
      <c r="AC3535">
        <v>-2</v>
      </c>
      <c r="AD3535" t="s">
        <v>20</v>
      </c>
      <c r="AE3535" t="s">
        <v>20</v>
      </c>
      <c r="AF3535" t="s">
        <v>20</v>
      </c>
      <c r="AG3535" t="s">
        <v>20</v>
      </c>
      <c r="AH3535">
        <v>0</v>
      </c>
      <c r="AI3535">
        <v>0</v>
      </c>
      <c r="AK3535">
        <v>1</v>
      </c>
      <c r="AL3535">
        <v>0</v>
      </c>
      <c r="AM3535">
        <v>1</v>
      </c>
      <c r="AN3535">
        <v>2</v>
      </c>
      <c r="AO3535">
        <v>0</v>
      </c>
      <c r="AQ3535">
        <v>2</v>
      </c>
      <c r="AR3535" t="s">
        <v>20</v>
      </c>
      <c r="AS3535" t="s">
        <v>20</v>
      </c>
      <c r="AT3535">
        <v>5</v>
      </c>
      <c r="AU3535">
        <v>1</v>
      </c>
      <c r="AV3535">
        <v>2</v>
      </c>
      <c r="BA3535" s="14" t="s">
        <v>2533</v>
      </c>
      <c r="BG3535" s="9"/>
      <c r="BI3535" t="s">
        <v>3146</v>
      </c>
    </row>
    <row r="3536" spans="1:72" x14ac:dyDescent="0.25">
      <c r="A3536" t="s">
        <v>820</v>
      </c>
      <c r="B3536" t="s">
        <v>927</v>
      </c>
      <c r="C3536" t="str">
        <f>VLOOKUP(Tabelle1[[#This Row],[bank_name]],list_all_banks!$B$1:$C$691,2,FALSE)</f>
        <v>GBJE2304</v>
      </c>
      <c r="D3536" s="6" t="s">
        <v>928</v>
      </c>
      <c r="E3536" s="42" t="str">
        <f t="shared" si="58"/>
        <v>31.12.2016</v>
      </c>
      <c r="F3536">
        <v>2016</v>
      </c>
      <c r="G3536">
        <v>0</v>
      </c>
      <c r="H3536" t="s">
        <v>20</v>
      </c>
      <c r="I3536">
        <v>1</v>
      </c>
      <c r="J3536">
        <v>3</v>
      </c>
      <c r="K3536" t="s">
        <v>1366</v>
      </c>
      <c r="L3536">
        <v>1</v>
      </c>
      <c r="M3536" t="s">
        <v>1787</v>
      </c>
      <c r="N3536" t="s">
        <v>19</v>
      </c>
      <c r="P3536">
        <v>0</v>
      </c>
      <c r="Q3536">
        <v>3</v>
      </c>
      <c r="R3536">
        <v>3</v>
      </c>
      <c r="S3536">
        <v>3</v>
      </c>
      <c r="U3536">
        <v>0</v>
      </c>
      <c r="V3536">
        <v>0</v>
      </c>
      <c r="W3536" t="s">
        <v>20</v>
      </c>
      <c r="Y3536" t="s">
        <v>1730</v>
      </c>
      <c r="Z3536">
        <v>44</v>
      </c>
      <c r="AA3536">
        <v>0</v>
      </c>
      <c r="AB3536">
        <v>44</v>
      </c>
      <c r="AC3536">
        <v>0</v>
      </c>
      <c r="AD3536" t="s">
        <v>20</v>
      </c>
      <c r="AE3536" t="s">
        <v>20</v>
      </c>
      <c r="AF3536" t="s">
        <v>20</v>
      </c>
      <c r="AG3536" t="s">
        <v>20</v>
      </c>
      <c r="AH3536">
        <v>0</v>
      </c>
      <c r="AI3536">
        <v>0</v>
      </c>
      <c r="AK3536">
        <v>1</v>
      </c>
      <c r="AL3536">
        <v>0</v>
      </c>
      <c r="AM3536">
        <v>1</v>
      </c>
      <c r="AN3536">
        <v>2</v>
      </c>
      <c r="AO3536">
        <v>0</v>
      </c>
      <c r="AQ3536">
        <v>2</v>
      </c>
      <c r="AR3536" t="s">
        <v>20</v>
      </c>
      <c r="AS3536" t="s">
        <v>20</v>
      </c>
      <c r="AT3536">
        <v>5</v>
      </c>
      <c r="AU3536">
        <v>1</v>
      </c>
      <c r="AV3536">
        <v>2</v>
      </c>
      <c r="BA3536" s="14" t="s">
        <v>2533</v>
      </c>
      <c r="BG3536" s="9"/>
      <c r="BI3536" t="s">
        <v>3146</v>
      </c>
    </row>
    <row r="3537" spans="1:61" x14ac:dyDescent="0.25">
      <c r="A3537" t="s">
        <v>820</v>
      </c>
      <c r="B3537" t="s">
        <v>927</v>
      </c>
      <c r="C3537" t="str">
        <f>VLOOKUP(Tabelle1[[#This Row],[bank_name]],list_all_banks!$B$1:$C$691,2,FALSE)</f>
        <v>GBJE2304</v>
      </c>
      <c r="D3537" s="6" t="s">
        <v>928</v>
      </c>
      <c r="E3537" s="42" t="str">
        <f t="shared" si="58"/>
        <v>31.12.2016</v>
      </c>
      <c r="F3537">
        <v>2016</v>
      </c>
      <c r="G3537">
        <v>0</v>
      </c>
      <c r="H3537" t="s">
        <v>20</v>
      </c>
      <c r="I3537">
        <v>1</v>
      </c>
      <c r="J3537">
        <v>3</v>
      </c>
      <c r="K3537" t="s">
        <v>1366</v>
      </c>
      <c r="L3537">
        <v>1</v>
      </c>
      <c r="M3537" t="s">
        <v>1787</v>
      </c>
      <c r="N3537" t="s">
        <v>19</v>
      </c>
      <c r="P3537">
        <v>0</v>
      </c>
      <c r="Q3537">
        <v>3</v>
      </c>
      <c r="R3537">
        <v>3</v>
      </c>
      <c r="S3537">
        <v>3</v>
      </c>
      <c r="U3537">
        <v>0</v>
      </c>
      <c r="V3537">
        <v>0</v>
      </c>
      <c r="W3537" t="s">
        <v>20</v>
      </c>
      <c r="Y3537" t="s">
        <v>1628</v>
      </c>
      <c r="Z3537">
        <v>5</v>
      </c>
      <c r="AA3537">
        <v>70</v>
      </c>
      <c r="AB3537">
        <v>-7</v>
      </c>
      <c r="AC3537">
        <v>0</v>
      </c>
      <c r="AD3537" t="s">
        <v>20</v>
      </c>
      <c r="AE3537" t="s">
        <v>20</v>
      </c>
      <c r="AF3537" t="s">
        <v>20</v>
      </c>
      <c r="AG3537" t="s">
        <v>20</v>
      </c>
      <c r="AH3537">
        <v>0</v>
      </c>
      <c r="AI3537">
        <v>0</v>
      </c>
      <c r="AK3537">
        <v>1</v>
      </c>
      <c r="AL3537">
        <v>0</v>
      </c>
      <c r="AM3537">
        <v>1</v>
      </c>
      <c r="AN3537">
        <v>2</v>
      </c>
      <c r="AO3537">
        <v>0</v>
      </c>
      <c r="AQ3537">
        <v>2</v>
      </c>
      <c r="AR3537" t="s">
        <v>20</v>
      </c>
      <c r="AS3537" t="s">
        <v>20</v>
      </c>
      <c r="AT3537">
        <v>5</v>
      </c>
      <c r="AU3537">
        <v>1</v>
      </c>
      <c r="AV3537">
        <v>2</v>
      </c>
      <c r="BA3537" s="14" t="s">
        <v>2533</v>
      </c>
      <c r="BG3537" s="9"/>
      <c r="BI3537" t="s">
        <v>3146</v>
      </c>
    </row>
    <row r="3538" spans="1:61" s="44" customFormat="1" ht="15.75" thickBot="1" x14ac:dyDescent="0.3">
      <c r="A3538" s="44" t="s">
        <v>820</v>
      </c>
      <c r="B3538" s="44" t="s">
        <v>927</v>
      </c>
      <c r="C3538" s="44" t="str">
        <f>VLOOKUP(Tabelle1[[#This Row],[bank_name]],list_all_banks!$B$1:$C$691,2,FALSE)</f>
        <v>GBJE2304</v>
      </c>
      <c r="D3538" s="45" t="s">
        <v>928</v>
      </c>
      <c r="E3538" s="46" t="str">
        <f t="shared" si="58"/>
        <v>31.12.2016</v>
      </c>
      <c r="F3538" s="44">
        <v>2016</v>
      </c>
      <c r="G3538" s="44">
        <v>0</v>
      </c>
      <c r="H3538" s="44" t="s">
        <v>20</v>
      </c>
      <c r="I3538" s="44">
        <v>1</v>
      </c>
      <c r="J3538" s="44">
        <v>3</v>
      </c>
      <c r="K3538" s="44" t="s">
        <v>1366</v>
      </c>
      <c r="L3538" s="44">
        <v>1</v>
      </c>
      <c r="M3538" s="44" t="s">
        <v>1787</v>
      </c>
      <c r="N3538" s="44" t="s">
        <v>19</v>
      </c>
      <c r="O3538" s="45"/>
      <c r="P3538" s="44">
        <v>0</v>
      </c>
      <c r="Q3538" s="44">
        <v>3</v>
      </c>
      <c r="R3538" s="44">
        <v>3</v>
      </c>
      <c r="S3538" s="44">
        <v>3</v>
      </c>
      <c r="T3538" s="45"/>
      <c r="U3538" s="44">
        <v>0</v>
      </c>
      <c r="V3538" s="44">
        <v>0</v>
      </c>
      <c r="W3538" s="44" t="s">
        <v>20</v>
      </c>
      <c r="X3538" s="45"/>
      <c r="Y3538" s="44" t="s">
        <v>1650</v>
      </c>
      <c r="Z3538" s="44">
        <v>209</v>
      </c>
      <c r="AA3538" s="44">
        <v>934</v>
      </c>
      <c r="AB3538" s="44">
        <v>-1652</v>
      </c>
      <c r="AC3538" s="44">
        <v>-118</v>
      </c>
      <c r="AD3538" s="44" t="s">
        <v>20</v>
      </c>
      <c r="AE3538" s="44" t="s">
        <v>20</v>
      </c>
      <c r="AF3538" s="44" t="s">
        <v>20</v>
      </c>
      <c r="AG3538" s="44" t="s">
        <v>20</v>
      </c>
      <c r="AH3538" s="44">
        <v>0</v>
      </c>
      <c r="AI3538" s="44">
        <v>0</v>
      </c>
      <c r="AJ3538" s="45"/>
      <c r="AK3538" s="44">
        <v>1</v>
      </c>
      <c r="AL3538" s="44">
        <v>0</v>
      </c>
      <c r="AM3538" s="44">
        <v>1</v>
      </c>
      <c r="AN3538" s="44">
        <v>2</v>
      </c>
      <c r="AO3538" s="44">
        <v>0</v>
      </c>
      <c r="AP3538" s="45"/>
      <c r="AQ3538" s="44">
        <v>2</v>
      </c>
      <c r="AR3538" s="44" t="s">
        <v>20</v>
      </c>
      <c r="AS3538" s="44" t="s">
        <v>20</v>
      </c>
      <c r="AT3538" s="44">
        <v>5</v>
      </c>
      <c r="AU3538" s="44">
        <v>1</v>
      </c>
      <c r="AV3538" s="44">
        <v>2</v>
      </c>
      <c r="AY3538" s="45"/>
      <c r="AZ3538" s="46"/>
      <c r="BA3538" s="47" t="s">
        <v>2533</v>
      </c>
      <c r="BB3538" s="45"/>
      <c r="BH3538" s="45"/>
      <c r="BI3538" t="s">
        <v>3146</v>
      </c>
    </row>
    <row r="3539" spans="1:61" x14ac:dyDescent="0.25">
      <c r="A3539" t="s">
        <v>820</v>
      </c>
      <c r="B3539" t="s">
        <v>929</v>
      </c>
      <c r="C3539" t="str">
        <f>VLOOKUP(Tabelle1[[#This Row],[bank_name]],list_all_banks!$B$1:$C$691,2,FALSE)</f>
        <v>GBNI00R733</v>
      </c>
      <c r="D3539" s="6" t="s">
        <v>930</v>
      </c>
      <c r="E3539" s="42" t="str">
        <f t="shared" si="58"/>
        <v>31.12.</v>
      </c>
      <c r="BG3539" s="9"/>
    </row>
    <row r="3540" spans="1:61" x14ac:dyDescent="0.25">
      <c r="A3540" t="s">
        <v>820</v>
      </c>
      <c r="B3540" t="s">
        <v>931</v>
      </c>
      <c r="C3540" t="str">
        <f>VLOOKUP(Tabelle1[[#This Row],[bank_name]],list_all_banks!$B$1:$C$691,2,FALSE)</f>
        <v>GBSC001651</v>
      </c>
      <c r="D3540" s="6" t="s">
        <v>932</v>
      </c>
      <c r="E3540" s="42" t="str">
        <f t="shared" si="58"/>
        <v>31.12.</v>
      </c>
      <c r="BG3540" s="9"/>
    </row>
    <row r="3541" spans="1:61" x14ac:dyDescent="0.25">
      <c r="A3541" s="9" t="s">
        <v>820</v>
      </c>
      <c r="B3541" s="9" t="s">
        <v>933</v>
      </c>
      <c r="C3541" s="9" t="str">
        <f>VLOOKUP(Tabelle1[[#This Row],[bank_name]],list_all_banks!$B$1:$C$691,2,FALSE)</f>
        <v>GBSC001836</v>
      </c>
      <c r="D3541" s="6" t="s">
        <v>934</v>
      </c>
      <c r="E3541" s="42" t="str">
        <f t="shared" si="58"/>
        <v>31.12.</v>
      </c>
      <c r="F3541" s="9"/>
      <c r="G3541" s="9"/>
      <c r="H3541" s="9"/>
      <c r="I3541" s="9"/>
      <c r="J3541" s="9"/>
      <c r="K3541" s="9"/>
      <c r="L3541" s="9"/>
      <c r="M3541" s="9"/>
      <c r="N3541" s="9"/>
      <c r="P3541" s="9"/>
      <c r="Q3541" s="9"/>
      <c r="R3541" s="9"/>
      <c r="S3541" s="9"/>
      <c r="U3541" s="9"/>
      <c r="V3541" s="9"/>
      <c r="W3541" s="9"/>
      <c r="Y3541" s="9"/>
      <c r="Z3541" s="9"/>
      <c r="AA3541" s="9"/>
      <c r="AB3541" s="9"/>
      <c r="AC3541" s="9"/>
      <c r="AD3541" s="9"/>
      <c r="AE3541" s="9"/>
      <c r="AF3541" s="9"/>
      <c r="AG3541" s="9"/>
      <c r="AH3541" s="9"/>
      <c r="AI3541" s="9"/>
      <c r="AK3541" s="9"/>
      <c r="AL3541" s="9"/>
      <c r="AM3541" s="9"/>
      <c r="AN3541" s="9"/>
      <c r="AO3541" s="9"/>
      <c r="AQ3541" s="9"/>
      <c r="AR3541" s="9"/>
      <c r="AS3541" s="9"/>
      <c r="AT3541" s="9"/>
      <c r="AU3541" s="9"/>
      <c r="AV3541" s="9"/>
      <c r="AW3541" s="9"/>
      <c r="AX3541" s="9"/>
      <c r="BA3541" s="9"/>
      <c r="BC3541" s="9"/>
      <c r="BD3541" s="9"/>
      <c r="BE3541" s="9"/>
      <c r="BF3541" s="9"/>
      <c r="BG3541" s="9"/>
      <c r="BI3541" s="9"/>
    </row>
    <row r="3542" spans="1:61" x14ac:dyDescent="0.25">
      <c r="A3542" t="s">
        <v>820</v>
      </c>
      <c r="B3542" t="s">
        <v>935</v>
      </c>
      <c r="C3542" t="str">
        <f>VLOOKUP(Tabelle1[[#This Row],[bank_name]],list_all_banks!$B$1:$C$691,2,FALSE)</f>
        <v>GBSC003721</v>
      </c>
      <c r="D3542" s="6" t="s">
        <v>936</v>
      </c>
      <c r="E3542" s="42" t="str">
        <f t="shared" si="58"/>
        <v>31.12.</v>
      </c>
      <c r="BG3542" s="9"/>
    </row>
    <row r="3543" spans="1:61" x14ac:dyDescent="0.25">
      <c r="A3543" s="9" t="s">
        <v>820</v>
      </c>
      <c r="B3543" s="9" t="s">
        <v>937</v>
      </c>
      <c r="C3543" s="9" t="str">
        <f>VLOOKUP(Tabelle1[[#This Row],[bank_name]],list_all_banks!$B$1:$C$691,2,FALSE)</f>
        <v>GBSC006705</v>
      </c>
      <c r="D3543" s="6" t="s">
        <v>938</v>
      </c>
      <c r="E3543" s="42" t="str">
        <f t="shared" si="58"/>
        <v>31.12.</v>
      </c>
      <c r="F3543" s="9"/>
      <c r="G3543" s="9"/>
      <c r="H3543" s="9"/>
      <c r="I3543" s="9"/>
      <c r="J3543" s="9"/>
      <c r="K3543" s="9"/>
      <c r="L3543" s="9"/>
      <c r="M3543" s="9"/>
      <c r="N3543" s="9"/>
      <c r="P3543" s="9"/>
      <c r="Q3543" s="9"/>
      <c r="R3543" s="9"/>
      <c r="S3543" s="9"/>
      <c r="U3543" s="9"/>
      <c r="V3543" s="9"/>
      <c r="W3543" s="9"/>
      <c r="Y3543" s="9"/>
      <c r="Z3543" s="9"/>
      <c r="AA3543" s="9"/>
      <c r="AB3543" s="9"/>
      <c r="AC3543" s="9"/>
      <c r="AD3543" s="9"/>
      <c r="AE3543" s="9"/>
      <c r="AF3543" s="9"/>
      <c r="AG3543" s="9"/>
      <c r="AH3543" s="9"/>
      <c r="AI3543" s="9"/>
      <c r="AK3543" s="9"/>
      <c r="AL3543" s="9"/>
      <c r="AM3543" s="9"/>
      <c r="AN3543" s="9"/>
      <c r="AO3543" s="9"/>
      <c r="AQ3543" s="9"/>
      <c r="AR3543" s="9"/>
      <c r="AS3543" s="9"/>
      <c r="AT3543" s="9"/>
      <c r="AU3543" s="9"/>
      <c r="AV3543" s="9"/>
      <c r="AW3543" s="9"/>
      <c r="AX3543" s="9"/>
      <c r="BA3543" s="9"/>
      <c r="BG3543" s="9"/>
    </row>
    <row r="3544" spans="1:61" x14ac:dyDescent="0.25">
      <c r="A3544" t="s">
        <v>820</v>
      </c>
      <c r="B3544" t="s">
        <v>939</v>
      </c>
      <c r="C3544" t="str">
        <f>VLOOKUP(Tabelle1[[#This Row],[bank_name]],list_all_banks!$B$1:$C$691,2,FALSE)</f>
        <v>GBSC007058</v>
      </c>
      <c r="D3544" s="6" t="s">
        <v>940</v>
      </c>
      <c r="E3544" s="42" t="str">
        <f t="shared" si="58"/>
        <v>31.12.</v>
      </c>
      <c r="BG3544" s="9"/>
    </row>
    <row r="3545" spans="1:61" x14ac:dyDescent="0.25">
      <c r="A3545" s="9" t="s">
        <v>820</v>
      </c>
      <c r="B3545" s="9" t="s">
        <v>941</v>
      </c>
      <c r="C3545" s="9" t="str">
        <f>VLOOKUP(Tabelle1[[#This Row],[bank_name]],list_all_banks!$B$1:$C$691,2,FALSE)</f>
        <v>GBSC014692</v>
      </c>
      <c r="D3545" s="6" t="s">
        <v>942</v>
      </c>
      <c r="E3545" s="42" t="str">
        <f t="shared" si="58"/>
        <v>31.12.</v>
      </c>
      <c r="F3545" s="9"/>
      <c r="G3545" s="9"/>
      <c r="H3545" s="9"/>
      <c r="I3545" s="9"/>
      <c r="J3545" s="9"/>
      <c r="K3545" s="9"/>
      <c r="L3545" s="9"/>
      <c r="M3545" s="9"/>
      <c r="N3545" s="9"/>
      <c r="P3545" s="9"/>
      <c r="Q3545" s="9"/>
      <c r="R3545" s="9"/>
      <c r="S3545" s="9"/>
      <c r="U3545" s="9"/>
      <c r="V3545" s="9"/>
      <c r="W3545" s="9"/>
      <c r="Y3545" s="9"/>
      <c r="Z3545" s="9"/>
      <c r="AA3545" s="9"/>
      <c r="AB3545" s="9"/>
      <c r="AC3545" s="9"/>
      <c r="AD3545" s="9"/>
      <c r="AE3545" s="9"/>
      <c r="AF3545" s="9"/>
      <c r="AG3545" s="9"/>
      <c r="AH3545" s="9"/>
      <c r="AI3545" s="9"/>
      <c r="AK3545" s="9"/>
      <c r="AL3545" s="9"/>
      <c r="AM3545" s="9"/>
      <c r="AN3545" s="9"/>
      <c r="AO3545" s="9"/>
      <c r="AQ3545" s="9"/>
      <c r="AR3545" s="9"/>
      <c r="AS3545" s="9"/>
      <c r="AT3545" s="9"/>
      <c r="AU3545" s="9"/>
      <c r="AV3545" s="9"/>
      <c r="AW3545" s="9"/>
      <c r="AX3545" s="9"/>
      <c r="BA3545" s="9"/>
      <c r="BG3545" s="9"/>
    </row>
    <row r="3546" spans="1:61" x14ac:dyDescent="0.25">
      <c r="A3546" t="s">
        <v>820</v>
      </c>
      <c r="B3546" t="s">
        <v>943</v>
      </c>
      <c r="C3546" t="str">
        <f>VLOOKUP(Tabelle1[[#This Row],[bank_name]],list_all_banks!$B$1:$C$691,2,FALSE)</f>
        <v>GBSC042651</v>
      </c>
      <c r="D3546" s="6" t="s">
        <v>944</v>
      </c>
      <c r="E3546" s="42" t="str">
        <f t="shared" si="58"/>
        <v>31.12.</v>
      </c>
      <c r="BG3546" s="9"/>
    </row>
    <row r="3547" spans="1:61" x14ac:dyDescent="0.25">
      <c r="A3547" t="s">
        <v>820</v>
      </c>
      <c r="B3547" t="s">
        <v>945</v>
      </c>
      <c r="C3547" t="str">
        <f>VLOOKUP(Tabelle1[[#This Row],[bank_name]],list_all_banks!$B$1:$C$691,2,FALSE)</f>
        <v>GBSC045551</v>
      </c>
      <c r="D3547" s="6" t="s">
        <v>946</v>
      </c>
      <c r="E3547" s="42" t="str">
        <f t="shared" si="58"/>
        <v>31.12.</v>
      </c>
      <c r="BG3547" s="9"/>
    </row>
    <row r="3548" spans="1:61" x14ac:dyDescent="0.25">
      <c r="A3548" s="9" t="s">
        <v>820</v>
      </c>
      <c r="B3548" s="9" t="s">
        <v>947</v>
      </c>
      <c r="C3548" s="9" t="str">
        <f>VLOOKUP(Tabelle1[[#This Row],[bank_name]],list_all_banks!$B$1:$C$691,2,FALSE)</f>
        <v>GBSC046265</v>
      </c>
      <c r="D3548" s="6" t="s">
        <v>948</v>
      </c>
      <c r="E3548" s="42" t="str">
        <f t="shared" si="58"/>
        <v>31.12.</v>
      </c>
      <c r="F3548" s="9"/>
      <c r="G3548" s="9"/>
      <c r="H3548" s="9"/>
      <c r="I3548" s="9"/>
      <c r="J3548" s="9"/>
      <c r="K3548" s="9"/>
      <c r="L3548" s="9"/>
      <c r="M3548" s="9"/>
      <c r="N3548" s="9"/>
      <c r="P3548" s="9"/>
      <c r="Q3548" s="9"/>
      <c r="R3548" s="9"/>
      <c r="S3548" s="9"/>
      <c r="U3548" s="9"/>
      <c r="V3548" s="9"/>
      <c r="W3548" s="9"/>
      <c r="Y3548" s="9"/>
      <c r="Z3548" s="9"/>
      <c r="AA3548" s="9"/>
      <c r="AB3548" s="9"/>
      <c r="AC3548" s="9"/>
      <c r="AD3548" s="9"/>
      <c r="AE3548" s="9"/>
      <c r="AF3548" s="9"/>
      <c r="AG3548" s="9"/>
      <c r="AH3548" s="9"/>
      <c r="AI3548" s="9"/>
      <c r="AK3548" s="9"/>
      <c r="AL3548" s="9"/>
      <c r="AM3548" s="9"/>
      <c r="AN3548" s="9"/>
      <c r="AO3548" s="9"/>
      <c r="AQ3548" s="9"/>
      <c r="AR3548" s="9"/>
      <c r="AS3548" s="9"/>
      <c r="AT3548" s="9"/>
      <c r="AU3548" s="9"/>
      <c r="AV3548" s="9"/>
      <c r="AW3548" s="9"/>
      <c r="AX3548" s="9"/>
      <c r="BA3548" s="9"/>
      <c r="BC3548" s="9"/>
      <c r="BD3548" s="9"/>
      <c r="BE3548" s="9"/>
      <c r="BF3548" s="9"/>
      <c r="BG3548" s="9"/>
      <c r="BI3548" s="9"/>
    </row>
    <row r="3549" spans="1:61" s="44" customFormat="1" ht="15.75" thickBot="1" x14ac:dyDescent="0.3">
      <c r="A3549" s="44" t="s">
        <v>820</v>
      </c>
      <c r="B3549" s="44" t="s">
        <v>949</v>
      </c>
      <c r="C3549" s="44" t="str">
        <f>VLOOKUP(Tabelle1[[#This Row],[bank_name]],list_all_banks!$B$1:$C$691,2,FALSE)</f>
        <v>GBSC075954</v>
      </c>
      <c r="D3549" s="45" t="s">
        <v>950</v>
      </c>
      <c r="E3549" s="46" t="str">
        <f t="shared" si="58"/>
        <v>31.12.</v>
      </c>
      <c r="O3549" s="45"/>
      <c r="T3549" s="45"/>
      <c r="X3549" s="45"/>
      <c r="AJ3549" s="45"/>
      <c r="AP3549" s="45"/>
      <c r="AY3549" s="45"/>
      <c r="AZ3549" s="46"/>
      <c r="BB3549" s="45"/>
      <c r="BH3549" s="45"/>
      <c r="BI3549" s="9"/>
    </row>
    <row r="3550" spans="1:61" x14ac:dyDescent="0.25">
      <c r="A3550" t="s">
        <v>820</v>
      </c>
      <c r="B3550" t="s">
        <v>951</v>
      </c>
      <c r="C3550" t="str">
        <f>VLOOKUP(Tabelle1[[#This Row],[bank_name]],list_all_banks!$B$1:$C$691,2,FALSE)</f>
        <v>GBSC082015</v>
      </c>
      <c r="D3550" s="6" t="s">
        <v>952</v>
      </c>
      <c r="E3550" s="192">
        <v>42277</v>
      </c>
      <c r="F3550" s="5">
        <v>2015</v>
      </c>
      <c r="G3550" t="s">
        <v>1382</v>
      </c>
      <c r="H3550" t="s">
        <v>20</v>
      </c>
      <c r="I3550">
        <v>1</v>
      </c>
      <c r="J3550">
        <v>3</v>
      </c>
      <c r="K3550" t="s">
        <v>1366</v>
      </c>
      <c r="L3550">
        <v>0</v>
      </c>
      <c r="M3550" t="s">
        <v>1787</v>
      </c>
      <c r="N3550" t="s">
        <v>19</v>
      </c>
      <c r="P3550">
        <v>2</v>
      </c>
      <c r="Q3550">
        <v>0</v>
      </c>
      <c r="R3550">
        <v>3</v>
      </c>
      <c r="S3550">
        <v>0</v>
      </c>
      <c r="U3550">
        <v>0</v>
      </c>
      <c r="V3550">
        <v>0</v>
      </c>
      <c r="W3550" t="s">
        <v>20</v>
      </c>
      <c r="Y3550" t="s">
        <v>820</v>
      </c>
      <c r="Z3550">
        <v>454.7</v>
      </c>
      <c r="AA3550">
        <v>741</v>
      </c>
      <c r="AB3550">
        <v>92.6</v>
      </c>
      <c r="AC3550" s="13">
        <v>9.1</v>
      </c>
      <c r="AD3550" t="s">
        <v>20</v>
      </c>
      <c r="AE3550" t="s">
        <v>20</v>
      </c>
      <c r="AF3550" t="s">
        <v>20</v>
      </c>
      <c r="AG3550" t="s">
        <v>20</v>
      </c>
      <c r="AH3550" t="s">
        <v>20</v>
      </c>
      <c r="AI3550">
        <v>1</v>
      </c>
      <c r="AK3550">
        <v>0</v>
      </c>
      <c r="AL3550">
        <v>0</v>
      </c>
      <c r="AM3550">
        <v>0</v>
      </c>
      <c r="AN3550">
        <v>0</v>
      </c>
      <c r="AO3550">
        <v>0</v>
      </c>
      <c r="AQ3550" s="5">
        <v>1</v>
      </c>
      <c r="AR3550">
        <v>3</v>
      </c>
      <c r="AS3550">
        <v>0</v>
      </c>
      <c r="AT3550">
        <v>1</v>
      </c>
      <c r="AU3550">
        <v>0</v>
      </c>
      <c r="AV3550">
        <v>0</v>
      </c>
      <c r="AY3550" s="6" t="s">
        <v>2952</v>
      </c>
      <c r="BA3550" s="14" t="s">
        <v>2534</v>
      </c>
      <c r="BB3550" s="6" t="s">
        <v>1864</v>
      </c>
      <c r="BG3550" s="9"/>
      <c r="BI3550" t="s">
        <v>3146</v>
      </c>
    </row>
    <row r="3551" spans="1:61" x14ac:dyDescent="0.25">
      <c r="A3551" t="s">
        <v>820</v>
      </c>
      <c r="B3551" t="s">
        <v>951</v>
      </c>
      <c r="C3551" t="str">
        <f>VLOOKUP(Tabelle1[[#This Row],[bank_name]],list_all_banks!$B$1:$C$691,2,FALSE)</f>
        <v>GBSC082015</v>
      </c>
      <c r="D3551" s="6" t="s">
        <v>952</v>
      </c>
      <c r="E3551" s="192">
        <v>42277</v>
      </c>
      <c r="F3551" s="5">
        <v>2015</v>
      </c>
      <c r="G3551" t="s">
        <v>1382</v>
      </c>
      <c r="H3551" t="s">
        <v>20</v>
      </c>
      <c r="I3551">
        <v>1</v>
      </c>
      <c r="J3551">
        <v>3</v>
      </c>
      <c r="K3551" t="s">
        <v>1366</v>
      </c>
      <c r="L3551">
        <v>0</v>
      </c>
      <c r="M3551" t="s">
        <v>1787</v>
      </c>
      <c r="N3551" t="s">
        <v>19</v>
      </c>
      <c r="P3551">
        <v>2</v>
      </c>
      <c r="Q3551">
        <v>0</v>
      </c>
      <c r="R3551">
        <v>3</v>
      </c>
      <c r="S3551">
        <v>0</v>
      </c>
      <c r="U3551">
        <v>0</v>
      </c>
      <c r="V3551">
        <v>0</v>
      </c>
      <c r="W3551" t="s">
        <v>20</v>
      </c>
      <c r="Y3551" t="s">
        <v>1</v>
      </c>
      <c r="Z3551">
        <v>0.7</v>
      </c>
      <c r="AA3551" t="s">
        <v>20</v>
      </c>
      <c r="AB3551">
        <v>0.5</v>
      </c>
      <c r="AC3551" t="s">
        <v>20</v>
      </c>
      <c r="AD3551" t="s">
        <v>20</v>
      </c>
      <c r="AE3551" t="s">
        <v>20</v>
      </c>
      <c r="AF3551" t="s">
        <v>20</v>
      </c>
      <c r="AG3551" t="s">
        <v>20</v>
      </c>
      <c r="AH3551" t="s">
        <v>20</v>
      </c>
      <c r="AI3551">
        <v>1</v>
      </c>
      <c r="AK3551">
        <v>0</v>
      </c>
      <c r="AL3551">
        <v>0</v>
      </c>
      <c r="AM3551">
        <v>0</v>
      </c>
      <c r="AN3551">
        <v>0</v>
      </c>
      <c r="AO3551">
        <v>0</v>
      </c>
      <c r="AQ3551" s="5">
        <v>1</v>
      </c>
      <c r="AR3551">
        <v>3</v>
      </c>
      <c r="AS3551">
        <v>0</v>
      </c>
      <c r="AT3551">
        <v>1</v>
      </c>
      <c r="AU3551">
        <v>0</v>
      </c>
      <c r="AV3551">
        <v>0</v>
      </c>
      <c r="AY3551" s="6" t="s">
        <v>2952</v>
      </c>
      <c r="BA3551" s="14" t="s">
        <v>2534</v>
      </c>
      <c r="BB3551" s="6" t="s">
        <v>1864</v>
      </c>
      <c r="BG3551" s="9"/>
      <c r="BI3551" t="s">
        <v>3146</v>
      </c>
    </row>
    <row r="3552" spans="1:61" x14ac:dyDescent="0.25">
      <c r="A3552" t="s">
        <v>820</v>
      </c>
      <c r="B3552" t="s">
        <v>951</v>
      </c>
      <c r="C3552" t="str">
        <f>VLOOKUP(Tabelle1[[#This Row],[bank_name]],list_all_banks!$B$1:$C$691,2,FALSE)</f>
        <v>GBSC082015</v>
      </c>
      <c r="D3552" s="6" t="s">
        <v>952</v>
      </c>
      <c r="E3552" s="192">
        <v>42277</v>
      </c>
      <c r="F3552" s="5">
        <v>2015</v>
      </c>
      <c r="G3552" t="s">
        <v>1382</v>
      </c>
      <c r="H3552" t="s">
        <v>20</v>
      </c>
      <c r="I3552">
        <v>1</v>
      </c>
      <c r="J3552">
        <v>3</v>
      </c>
      <c r="K3552" t="s">
        <v>1366</v>
      </c>
      <c r="L3552">
        <v>0</v>
      </c>
      <c r="M3552" t="s">
        <v>1787</v>
      </c>
      <c r="N3552" t="s">
        <v>19</v>
      </c>
      <c r="P3552">
        <v>2</v>
      </c>
      <c r="Q3552">
        <v>0</v>
      </c>
      <c r="R3552">
        <v>3</v>
      </c>
      <c r="S3552">
        <v>0</v>
      </c>
      <c r="U3552">
        <v>0</v>
      </c>
      <c r="V3552">
        <v>0</v>
      </c>
      <c r="W3552" t="s">
        <v>20</v>
      </c>
      <c r="Y3552" t="s">
        <v>1020</v>
      </c>
      <c r="Z3552">
        <v>3</v>
      </c>
      <c r="AA3552">
        <v>8</v>
      </c>
      <c r="AB3552">
        <v>-0.1</v>
      </c>
      <c r="AC3552" t="s">
        <v>20</v>
      </c>
      <c r="AD3552" t="s">
        <v>20</v>
      </c>
      <c r="AE3552" t="s">
        <v>20</v>
      </c>
      <c r="AF3552" t="s">
        <v>20</v>
      </c>
      <c r="AG3552" t="s">
        <v>20</v>
      </c>
      <c r="AH3552" t="s">
        <v>20</v>
      </c>
      <c r="AI3552">
        <v>1</v>
      </c>
      <c r="AK3552">
        <v>0</v>
      </c>
      <c r="AL3552">
        <v>0</v>
      </c>
      <c r="AM3552">
        <v>0</v>
      </c>
      <c r="AN3552">
        <v>0</v>
      </c>
      <c r="AO3552">
        <v>0</v>
      </c>
      <c r="AQ3552" s="5">
        <v>1</v>
      </c>
      <c r="AR3552">
        <v>3</v>
      </c>
      <c r="AS3552">
        <v>0</v>
      </c>
      <c r="AT3552">
        <v>1</v>
      </c>
      <c r="AU3552">
        <v>0</v>
      </c>
      <c r="AV3552">
        <v>0</v>
      </c>
      <c r="AY3552" s="6" t="s">
        <v>2952</v>
      </c>
      <c r="BA3552" s="14" t="s">
        <v>2534</v>
      </c>
      <c r="BB3552" s="6" t="s">
        <v>1864</v>
      </c>
      <c r="BG3552" s="9"/>
      <c r="BI3552" t="s">
        <v>3146</v>
      </c>
    </row>
    <row r="3553" spans="1:61" x14ac:dyDescent="0.25">
      <c r="A3553" s="9" t="s">
        <v>820</v>
      </c>
      <c r="B3553" s="9" t="s">
        <v>951</v>
      </c>
      <c r="C3553" s="9" t="str">
        <f>VLOOKUP(Tabelle1[[#This Row],[bank_name]],list_all_banks!$B$1:$C$691,2,FALSE)</f>
        <v>GBSC082015</v>
      </c>
      <c r="D3553" s="6" t="s">
        <v>952</v>
      </c>
      <c r="E3553" s="192">
        <v>42277</v>
      </c>
      <c r="F3553" s="53">
        <v>2015</v>
      </c>
      <c r="G3553" s="9" t="s">
        <v>1382</v>
      </c>
      <c r="H3553" s="9" t="s">
        <v>20</v>
      </c>
      <c r="I3553" s="9">
        <v>1</v>
      </c>
      <c r="J3553" s="9">
        <v>3</v>
      </c>
      <c r="K3553" s="9" t="s">
        <v>1366</v>
      </c>
      <c r="L3553" s="9">
        <v>0</v>
      </c>
      <c r="M3553" s="9" t="s">
        <v>1787</v>
      </c>
      <c r="N3553" s="9" t="s">
        <v>19</v>
      </c>
      <c r="P3553" s="9">
        <v>2</v>
      </c>
      <c r="Q3553" s="9">
        <v>0</v>
      </c>
      <c r="R3553" s="9">
        <v>3</v>
      </c>
      <c r="S3553" s="9">
        <v>0</v>
      </c>
      <c r="U3553" s="9">
        <v>0</v>
      </c>
      <c r="V3553" s="9">
        <v>0</v>
      </c>
      <c r="W3553" s="9" t="s">
        <v>20</v>
      </c>
      <c r="Y3553" s="9" t="s">
        <v>493</v>
      </c>
      <c r="Z3553" s="68">
        <v>1.3</v>
      </c>
      <c r="AA3553" s="9">
        <v>5</v>
      </c>
      <c r="AB3553" s="9">
        <v>-0.3</v>
      </c>
      <c r="AC3553" s="9" t="s">
        <v>20</v>
      </c>
      <c r="AD3553" s="9" t="s">
        <v>20</v>
      </c>
      <c r="AE3553" s="9" t="s">
        <v>20</v>
      </c>
      <c r="AF3553" s="9" t="s">
        <v>20</v>
      </c>
      <c r="AG3553" s="9" t="s">
        <v>20</v>
      </c>
      <c r="AH3553" s="9" t="s">
        <v>20</v>
      </c>
      <c r="AI3553" s="9">
        <v>1</v>
      </c>
      <c r="AK3553" s="9">
        <v>0</v>
      </c>
      <c r="AL3553" s="9">
        <v>0</v>
      </c>
      <c r="AM3553" s="9">
        <v>0</v>
      </c>
      <c r="AN3553" s="9">
        <v>0</v>
      </c>
      <c r="AO3553" s="9">
        <v>0</v>
      </c>
      <c r="AQ3553" s="53">
        <v>1</v>
      </c>
      <c r="AR3553" s="9">
        <v>3</v>
      </c>
      <c r="AS3553" s="9">
        <v>0</v>
      </c>
      <c r="AT3553" s="9">
        <v>1</v>
      </c>
      <c r="AU3553" s="9">
        <v>0</v>
      </c>
      <c r="AV3553" s="9">
        <v>0</v>
      </c>
      <c r="AW3553" s="9"/>
      <c r="AX3553" s="9"/>
      <c r="AY3553" s="6" t="s">
        <v>2952</v>
      </c>
      <c r="BA3553" s="63" t="s">
        <v>2534</v>
      </c>
      <c r="BB3553" s="6" t="s">
        <v>1864</v>
      </c>
      <c r="BG3553" s="9"/>
      <c r="BI3553" t="s">
        <v>3146</v>
      </c>
    </row>
    <row r="3554" spans="1:61" x14ac:dyDescent="0.25">
      <c r="A3554" t="s">
        <v>820</v>
      </c>
      <c r="B3554" t="s">
        <v>951</v>
      </c>
      <c r="C3554" t="str">
        <f>VLOOKUP(Tabelle1[[#This Row],[bank_name]],list_all_banks!$B$1:$C$691,2,FALSE)</f>
        <v>GBSC082015</v>
      </c>
      <c r="D3554" s="6" t="s">
        <v>952</v>
      </c>
      <c r="E3554" s="192">
        <v>42277</v>
      </c>
      <c r="F3554" s="5">
        <v>2015</v>
      </c>
      <c r="G3554" t="s">
        <v>1382</v>
      </c>
      <c r="H3554" t="s">
        <v>20</v>
      </c>
      <c r="I3554">
        <v>1</v>
      </c>
      <c r="J3554">
        <v>3</v>
      </c>
      <c r="K3554" t="s">
        <v>1366</v>
      </c>
      <c r="L3554">
        <v>0</v>
      </c>
      <c r="M3554" t="s">
        <v>1787</v>
      </c>
      <c r="N3554" t="s">
        <v>19</v>
      </c>
      <c r="P3554">
        <v>2</v>
      </c>
      <c r="Q3554">
        <v>0</v>
      </c>
      <c r="R3554">
        <v>3</v>
      </c>
      <c r="S3554">
        <v>0</v>
      </c>
      <c r="U3554">
        <v>0</v>
      </c>
      <c r="V3554">
        <v>0</v>
      </c>
      <c r="W3554" t="s">
        <v>20</v>
      </c>
      <c r="Y3554" t="s">
        <v>1225</v>
      </c>
      <c r="Z3554" s="13">
        <v>4.3</v>
      </c>
      <c r="AA3554">
        <v>6</v>
      </c>
      <c r="AB3554" s="13">
        <v>1.6</v>
      </c>
      <c r="AC3554">
        <v>0.6</v>
      </c>
      <c r="AD3554" t="s">
        <v>20</v>
      </c>
      <c r="AE3554" t="s">
        <v>20</v>
      </c>
      <c r="AF3554" t="s">
        <v>20</v>
      </c>
      <c r="AG3554" t="s">
        <v>20</v>
      </c>
      <c r="AH3554" t="s">
        <v>20</v>
      </c>
      <c r="AI3554">
        <v>1</v>
      </c>
      <c r="AK3554">
        <v>0</v>
      </c>
      <c r="AL3554">
        <v>0</v>
      </c>
      <c r="AM3554">
        <v>0</v>
      </c>
      <c r="AN3554">
        <v>0</v>
      </c>
      <c r="AO3554">
        <v>0</v>
      </c>
      <c r="AQ3554" s="5">
        <v>1</v>
      </c>
      <c r="AR3554">
        <v>3</v>
      </c>
      <c r="AS3554">
        <v>0</v>
      </c>
      <c r="AT3554">
        <v>1</v>
      </c>
      <c r="AU3554">
        <v>0</v>
      </c>
      <c r="AV3554">
        <v>0</v>
      </c>
      <c r="AY3554" s="6" t="s">
        <v>2952</v>
      </c>
      <c r="BA3554" s="14" t="s">
        <v>2534</v>
      </c>
      <c r="BB3554" s="6" t="s">
        <v>1864</v>
      </c>
      <c r="BG3554" s="9"/>
      <c r="BI3554" t="s">
        <v>3146</v>
      </c>
    </row>
    <row r="3555" spans="1:61" x14ac:dyDescent="0.25">
      <c r="A3555" s="9" t="s">
        <v>820</v>
      </c>
      <c r="B3555" s="9" t="s">
        <v>951</v>
      </c>
      <c r="C3555" s="9" t="str">
        <f>VLOOKUP(Tabelle1[[#This Row],[bank_name]],list_all_banks!$B$1:$C$691,2,FALSE)</f>
        <v>GBSC082015</v>
      </c>
      <c r="D3555" s="6" t="s">
        <v>952</v>
      </c>
      <c r="E3555" s="192">
        <v>42277</v>
      </c>
      <c r="F3555" s="53">
        <v>2015</v>
      </c>
      <c r="G3555" s="9" t="s">
        <v>1382</v>
      </c>
      <c r="H3555" s="9" t="s">
        <v>20</v>
      </c>
      <c r="I3555" s="9">
        <v>1</v>
      </c>
      <c r="J3555" s="9">
        <v>3</v>
      </c>
      <c r="K3555" s="9" t="s">
        <v>1366</v>
      </c>
      <c r="L3555" s="9">
        <v>0</v>
      </c>
      <c r="M3555" s="9" t="s">
        <v>1787</v>
      </c>
      <c r="N3555" s="9" t="s">
        <v>19</v>
      </c>
      <c r="P3555" s="9">
        <v>2</v>
      </c>
      <c r="Q3555" s="9">
        <v>0</v>
      </c>
      <c r="R3555" s="9">
        <v>3</v>
      </c>
      <c r="S3555" s="9">
        <v>0</v>
      </c>
      <c r="U3555" s="9">
        <v>0</v>
      </c>
      <c r="V3555" s="9">
        <v>0</v>
      </c>
      <c r="W3555" s="9" t="s">
        <v>20</v>
      </c>
      <c r="Y3555" s="9" t="s">
        <v>239</v>
      </c>
      <c r="Z3555" s="9">
        <v>0.1</v>
      </c>
      <c r="AA3555" s="9" t="s">
        <v>20</v>
      </c>
      <c r="AB3555" s="9" t="s">
        <v>20</v>
      </c>
      <c r="AC3555" s="9" t="s">
        <v>20</v>
      </c>
      <c r="AD3555" s="9" t="s">
        <v>20</v>
      </c>
      <c r="AE3555" s="9" t="s">
        <v>20</v>
      </c>
      <c r="AF3555" s="9" t="s">
        <v>20</v>
      </c>
      <c r="AG3555" s="9" t="s">
        <v>20</v>
      </c>
      <c r="AH3555" s="9" t="s">
        <v>20</v>
      </c>
      <c r="AI3555" s="9">
        <v>1</v>
      </c>
      <c r="AK3555" s="9">
        <v>0</v>
      </c>
      <c r="AL3555" s="9">
        <v>0</v>
      </c>
      <c r="AM3555" s="9">
        <v>0</v>
      </c>
      <c r="AN3555" s="9">
        <v>0</v>
      </c>
      <c r="AO3555" s="9">
        <v>0</v>
      </c>
      <c r="AQ3555" s="53">
        <v>1</v>
      </c>
      <c r="AR3555" s="9">
        <v>3</v>
      </c>
      <c r="AS3555" s="9">
        <v>0</v>
      </c>
      <c r="AT3555" s="9">
        <v>1</v>
      </c>
      <c r="AU3555" s="9">
        <v>0</v>
      </c>
      <c r="AV3555" s="9">
        <v>0</v>
      </c>
      <c r="AW3555" s="9"/>
      <c r="AX3555" s="9"/>
      <c r="AY3555" s="6" t="s">
        <v>2952</v>
      </c>
      <c r="BA3555" s="63" t="s">
        <v>2534</v>
      </c>
      <c r="BB3555" s="6" t="s">
        <v>1864</v>
      </c>
      <c r="BG3555" s="9"/>
      <c r="BI3555" t="s">
        <v>3146</v>
      </c>
    </row>
    <row r="3556" spans="1:61" s="44" customFormat="1" ht="15.75" thickBot="1" x14ac:dyDescent="0.3">
      <c r="A3556" s="44" t="s">
        <v>820</v>
      </c>
      <c r="B3556" s="44" t="s">
        <v>951</v>
      </c>
      <c r="C3556" s="44" t="str">
        <f>VLOOKUP(Tabelle1[[#This Row],[bank_name]],list_all_banks!$B$1:$C$691,2,FALSE)</f>
        <v>GBSC082015</v>
      </c>
      <c r="D3556" s="45" t="s">
        <v>952</v>
      </c>
      <c r="E3556" s="193">
        <v>42277</v>
      </c>
      <c r="F3556" s="57">
        <v>2015</v>
      </c>
      <c r="G3556" s="44" t="s">
        <v>1382</v>
      </c>
      <c r="H3556" s="44" t="s">
        <v>20</v>
      </c>
      <c r="I3556" s="44">
        <v>1</v>
      </c>
      <c r="J3556" s="44">
        <v>3</v>
      </c>
      <c r="K3556" s="44" t="s">
        <v>1366</v>
      </c>
      <c r="L3556" s="44">
        <v>0</v>
      </c>
      <c r="M3556" s="44" t="s">
        <v>1787</v>
      </c>
      <c r="N3556" s="44" t="s">
        <v>19</v>
      </c>
      <c r="O3556" s="45"/>
      <c r="P3556" s="44">
        <v>2</v>
      </c>
      <c r="Q3556" s="44">
        <v>0</v>
      </c>
      <c r="R3556" s="44">
        <v>3</v>
      </c>
      <c r="S3556" s="44">
        <v>0</v>
      </c>
      <c r="T3556" s="45"/>
      <c r="U3556" s="44">
        <v>0</v>
      </c>
      <c r="V3556" s="44">
        <v>0</v>
      </c>
      <c r="W3556" s="44" t="s">
        <v>20</v>
      </c>
      <c r="X3556" s="45"/>
      <c r="Y3556" s="44" t="s">
        <v>1327</v>
      </c>
      <c r="Z3556" s="123">
        <v>7.2</v>
      </c>
      <c r="AA3556" s="44">
        <v>16</v>
      </c>
      <c r="AB3556" s="123">
        <v>1.4</v>
      </c>
      <c r="AC3556" s="44" t="s">
        <v>20</v>
      </c>
      <c r="AD3556" s="44" t="s">
        <v>20</v>
      </c>
      <c r="AE3556" s="44" t="s">
        <v>20</v>
      </c>
      <c r="AF3556" s="44" t="s">
        <v>20</v>
      </c>
      <c r="AG3556" s="44" t="s">
        <v>20</v>
      </c>
      <c r="AH3556" s="44" t="s">
        <v>20</v>
      </c>
      <c r="AI3556" s="44">
        <v>1</v>
      </c>
      <c r="AJ3556" s="45"/>
      <c r="AK3556" s="44">
        <v>0</v>
      </c>
      <c r="AL3556" s="44">
        <v>0</v>
      </c>
      <c r="AM3556" s="44">
        <v>0</v>
      </c>
      <c r="AN3556" s="44">
        <v>0</v>
      </c>
      <c r="AO3556" s="44">
        <v>0</v>
      </c>
      <c r="AP3556" s="45"/>
      <c r="AQ3556" s="57">
        <v>1</v>
      </c>
      <c r="AR3556" s="44">
        <v>3</v>
      </c>
      <c r="AS3556" s="44">
        <v>0</v>
      </c>
      <c r="AT3556" s="44">
        <v>1</v>
      </c>
      <c r="AU3556" s="44">
        <v>0</v>
      </c>
      <c r="AV3556" s="44">
        <v>0</v>
      </c>
      <c r="AY3556" s="45" t="s">
        <v>2952</v>
      </c>
      <c r="AZ3556" s="46"/>
      <c r="BA3556" s="47" t="s">
        <v>2534</v>
      </c>
      <c r="BB3556" s="45" t="s">
        <v>1864</v>
      </c>
      <c r="BH3556" s="45"/>
      <c r="BI3556" t="s">
        <v>3146</v>
      </c>
    </row>
    <row r="3557" spans="1:61" x14ac:dyDescent="0.25">
      <c r="A3557" t="s">
        <v>820</v>
      </c>
      <c r="B3557" t="s">
        <v>953</v>
      </c>
      <c r="C3557" t="str">
        <f>VLOOKUP(Tabelle1[[#This Row],[bank_name]],list_all_banks!$B$1:$C$691,2,FALSE)</f>
        <v>GBSC090312</v>
      </c>
      <c r="D3557" s="6" t="s">
        <v>954</v>
      </c>
      <c r="E3557" s="42" t="str">
        <f t="shared" ref="E3557:E3620" si="59">CONCATENATE($E$2,F3557)</f>
        <v>31.12.</v>
      </c>
      <c r="AB3557" s="13"/>
      <c r="BG3557" s="9"/>
    </row>
    <row r="3558" spans="1:61" s="44" customFormat="1" ht="15.75" thickBot="1" x14ac:dyDescent="0.3">
      <c r="A3558" s="44" t="s">
        <v>820</v>
      </c>
      <c r="B3558" s="44" t="s">
        <v>955</v>
      </c>
      <c r="C3558" s="44" t="str">
        <f>VLOOKUP(Tabelle1[[#This Row],[bank_name]],list_all_banks!$B$1:$C$691,2,FALSE)</f>
        <v>GBSC093345</v>
      </c>
      <c r="D3558" s="45" t="s">
        <v>956</v>
      </c>
      <c r="E3558" s="46" t="str">
        <f t="shared" si="59"/>
        <v>31.12.</v>
      </c>
      <c r="O3558" s="45"/>
      <c r="T3558" s="45"/>
      <c r="X3558" s="45"/>
      <c r="AJ3558" s="45"/>
      <c r="AP3558" s="45"/>
      <c r="AY3558" s="45"/>
      <c r="AZ3558" s="46"/>
      <c r="BB3558" s="45"/>
      <c r="BH3558" s="45"/>
      <c r="BI3558" s="9"/>
    </row>
    <row r="3559" spans="1:61" x14ac:dyDescent="0.25">
      <c r="A3559" s="23" t="s">
        <v>820</v>
      </c>
      <c r="B3559" s="5" t="s">
        <v>957</v>
      </c>
      <c r="C3559" s="5" t="str">
        <f>VLOOKUP(Tabelle1[[#This Row],[bank_name]],list_all_banks!$B$1:$C$691,2,FALSE)</f>
        <v>GBSC095000</v>
      </c>
      <c r="D3559" s="6" t="s">
        <v>958</v>
      </c>
      <c r="E3559" s="42" t="str">
        <f t="shared" si="59"/>
        <v>31.12.2013</v>
      </c>
      <c r="F3559">
        <v>2013</v>
      </c>
      <c r="G3559">
        <v>0</v>
      </c>
      <c r="H3559" t="s">
        <v>20</v>
      </c>
      <c r="I3559">
        <v>1</v>
      </c>
      <c r="J3559">
        <v>3</v>
      </c>
      <c r="K3559" t="s">
        <v>1366</v>
      </c>
      <c r="L3559">
        <v>0</v>
      </c>
      <c r="M3559" t="s">
        <v>1787</v>
      </c>
      <c r="N3559" t="s">
        <v>19</v>
      </c>
      <c r="P3559">
        <v>1</v>
      </c>
      <c r="Q3559">
        <v>0</v>
      </c>
      <c r="R3559">
        <v>2</v>
      </c>
      <c r="S3559">
        <v>0</v>
      </c>
      <c r="T3559" s="6" t="s">
        <v>2968</v>
      </c>
      <c r="U3559">
        <v>0</v>
      </c>
      <c r="V3559">
        <v>0</v>
      </c>
      <c r="W3559" t="s">
        <v>20</v>
      </c>
      <c r="Y3559" s="40" t="s">
        <v>820</v>
      </c>
      <c r="Z3559">
        <v>17598</v>
      </c>
      <c r="AA3559">
        <v>88640</v>
      </c>
      <c r="AB3559" t="s">
        <v>20</v>
      </c>
      <c r="AC3559" t="s">
        <v>20</v>
      </c>
      <c r="AD3559" t="s">
        <v>20</v>
      </c>
      <c r="AE3559" t="s">
        <v>20</v>
      </c>
      <c r="AF3559" t="s">
        <v>20</v>
      </c>
      <c r="AG3559" t="s">
        <v>20</v>
      </c>
      <c r="AH3559" t="s">
        <v>20</v>
      </c>
      <c r="AI3559">
        <v>0</v>
      </c>
      <c r="AJ3559" s="6" t="s">
        <v>2969</v>
      </c>
      <c r="AK3559">
        <v>1</v>
      </c>
      <c r="AL3559">
        <v>0</v>
      </c>
      <c r="AM3559">
        <v>2</v>
      </c>
      <c r="AN3559">
        <v>0</v>
      </c>
      <c r="AO3559">
        <v>0</v>
      </c>
      <c r="AQ3559">
        <v>1</v>
      </c>
      <c r="AR3559">
        <v>3</v>
      </c>
      <c r="AS3559">
        <v>1</v>
      </c>
      <c r="AT3559">
        <v>1</v>
      </c>
      <c r="AU3559">
        <v>0</v>
      </c>
      <c r="AV3559">
        <v>0</v>
      </c>
      <c r="AW3559" t="s">
        <v>1382</v>
      </c>
      <c r="AX3559" t="s">
        <v>1382</v>
      </c>
      <c r="BA3559" s="14" t="s">
        <v>2801</v>
      </c>
      <c r="BB3559" s="6" t="s">
        <v>1544</v>
      </c>
      <c r="BG3559" s="9"/>
      <c r="BI3559" t="s">
        <v>3146</v>
      </c>
    </row>
    <row r="3560" spans="1:61" x14ac:dyDescent="0.25">
      <c r="A3560" s="51" t="s">
        <v>820</v>
      </c>
      <c r="B3560" s="53" t="s">
        <v>957</v>
      </c>
      <c r="C3560" s="53" t="str">
        <f>VLOOKUP(Tabelle1[[#This Row],[bank_name]],list_all_banks!$B$1:$C$691,2,FALSE)</f>
        <v>GBSC095000</v>
      </c>
      <c r="D3560" s="6" t="s">
        <v>958</v>
      </c>
      <c r="E3560" s="42" t="str">
        <f t="shared" si="59"/>
        <v>31.12.2013</v>
      </c>
      <c r="F3560" s="9">
        <v>2013</v>
      </c>
      <c r="G3560" s="9">
        <v>0</v>
      </c>
      <c r="H3560" s="9" t="s">
        <v>20</v>
      </c>
      <c r="I3560" s="9">
        <v>1</v>
      </c>
      <c r="J3560" s="9">
        <v>3</v>
      </c>
      <c r="K3560" s="9" t="s">
        <v>1366</v>
      </c>
      <c r="L3560" s="9">
        <v>0</v>
      </c>
      <c r="M3560" s="9" t="s">
        <v>1787</v>
      </c>
      <c r="N3560" s="9" t="s">
        <v>19</v>
      </c>
      <c r="P3560" s="9">
        <v>1</v>
      </c>
      <c r="Q3560" s="9">
        <v>0</v>
      </c>
      <c r="R3560" s="9">
        <v>2</v>
      </c>
      <c r="S3560" s="9">
        <v>0</v>
      </c>
      <c r="T3560" s="6" t="s">
        <v>2968</v>
      </c>
      <c r="U3560" s="9">
        <v>0</v>
      </c>
      <c r="V3560" s="9">
        <v>0</v>
      </c>
      <c r="W3560" s="9" t="s">
        <v>20</v>
      </c>
      <c r="Y3560" s="115" t="s">
        <v>1725</v>
      </c>
      <c r="Z3560" s="9">
        <v>11</v>
      </c>
      <c r="AA3560" s="9">
        <v>410</v>
      </c>
      <c r="AB3560" s="9" t="s">
        <v>20</v>
      </c>
      <c r="AC3560" s="9" t="s">
        <v>20</v>
      </c>
      <c r="AD3560" s="9" t="s">
        <v>20</v>
      </c>
      <c r="AE3560" s="9" t="s">
        <v>20</v>
      </c>
      <c r="AF3560" s="9" t="s">
        <v>20</v>
      </c>
      <c r="AG3560" s="9" t="s">
        <v>20</v>
      </c>
      <c r="AH3560" s="9" t="s">
        <v>20</v>
      </c>
      <c r="AI3560" s="9">
        <v>0</v>
      </c>
      <c r="AJ3560" s="6" t="s">
        <v>2970</v>
      </c>
      <c r="AK3560" s="9">
        <v>1</v>
      </c>
      <c r="AL3560" s="9">
        <v>0</v>
      </c>
      <c r="AM3560" s="9">
        <v>2</v>
      </c>
      <c r="AN3560" s="9">
        <v>0</v>
      </c>
      <c r="AO3560" s="9">
        <v>0</v>
      </c>
      <c r="AQ3560" s="9">
        <v>1</v>
      </c>
      <c r="AR3560" s="9">
        <v>3</v>
      </c>
      <c r="AS3560" s="9">
        <v>1</v>
      </c>
      <c r="AT3560" s="9">
        <v>1</v>
      </c>
      <c r="AU3560" s="9">
        <v>0</v>
      </c>
      <c r="AV3560" s="9">
        <v>0</v>
      </c>
      <c r="AW3560" s="9" t="s">
        <v>1382</v>
      </c>
      <c r="AX3560" s="9" t="s">
        <v>1382</v>
      </c>
      <c r="BA3560" s="63" t="s">
        <v>2801</v>
      </c>
      <c r="BB3560" s="6" t="s">
        <v>1544</v>
      </c>
      <c r="BG3560" s="9"/>
      <c r="BI3560" t="s">
        <v>3146</v>
      </c>
    </row>
    <row r="3561" spans="1:61" x14ac:dyDescent="0.25">
      <c r="A3561" s="23" t="s">
        <v>820</v>
      </c>
      <c r="B3561" s="5" t="s">
        <v>957</v>
      </c>
      <c r="C3561" s="5" t="str">
        <f>VLOOKUP(Tabelle1[[#This Row],[bank_name]],list_all_banks!$B$1:$C$691,2,FALSE)</f>
        <v>GBSC095000</v>
      </c>
      <c r="D3561" s="6" t="s">
        <v>958</v>
      </c>
      <c r="E3561" s="42" t="str">
        <f t="shared" si="59"/>
        <v>31.12.2013</v>
      </c>
      <c r="F3561">
        <v>2013</v>
      </c>
      <c r="G3561">
        <v>0</v>
      </c>
      <c r="H3561" t="s">
        <v>20</v>
      </c>
      <c r="I3561">
        <v>1</v>
      </c>
      <c r="J3561">
        <v>3</v>
      </c>
      <c r="K3561" t="s">
        <v>1366</v>
      </c>
      <c r="L3561">
        <v>0</v>
      </c>
      <c r="M3561" t="s">
        <v>1787</v>
      </c>
      <c r="N3561" t="s">
        <v>19</v>
      </c>
      <c r="P3561">
        <v>1</v>
      </c>
      <c r="Q3561">
        <v>0</v>
      </c>
      <c r="R3561">
        <v>2</v>
      </c>
      <c r="S3561">
        <v>0</v>
      </c>
      <c r="T3561" s="6" t="s">
        <v>2968</v>
      </c>
      <c r="U3561">
        <v>0</v>
      </c>
      <c r="V3561">
        <v>0</v>
      </c>
      <c r="W3561" t="s">
        <v>20</v>
      </c>
      <c r="Y3561" t="s">
        <v>1633</v>
      </c>
      <c r="Z3561">
        <v>254</v>
      </c>
      <c r="AA3561">
        <v>590</v>
      </c>
      <c r="AB3561" t="s">
        <v>20</v>
      </c>
      <c r="AC3561" t="s">
        <v>20</v>
      </c>
      <c r="AD3561" t="s">
        <v>20</v>
      </c>
      <c r="AE3561" t="s">
        <v>20</v>
      </c>
      <c r="AF3561" t="s">
        <v>20</v>
      </c>
      <c r="AG3561" t="s">
        <v>20</v>
      </c>
      <c r="AH3561" t="s">
        <v>20</v>
      </c>
      <c r="AI3561">
        <v>0</v>
      </c>
      <c r="AK3561">
        <v>1</v>
      </c>
      <c r="AL3561">
        <v>0</v>
      </c>
      <c r="AM3561">
        <v>2</v>
      </c>
      <c r="AN3561">
        <v>0</v>
      </c>
      <c r="AO3561">
        <v>0</v>
      </c>
      <c r="AQ3561">
        <v>1</v>
      </c>
      <c r="AR3561">
        <v>3</v>
      </c>
      <c r="AS3561">
        <v>1</v>
      </c>
      <c r="AT3561">
        <v>1</v>
      </c>
      <c r="AU3561">
        <v>0</v>
      </c>
      <c r="AV3561">
        <v>0</v>
      </c>
      <c r="AW3561" t="s">
        <v>1382</v>
      </c>
      <c r="AX3561" t="s">
        <v>1382</v>
      </c>
      <c r="BA3561" s="14" t="s">
        <v>2801</v>
      </c>
      <c r="BB3561" s="6" t="s">
        <v>1544</v>
      </c>
      <c r="BG3561" s="9"/>
      <c r="BI3561" t="s">
        <v>3146</v>
      </c>
    </row>
    <row r="3562" spans="1:61" x14ac:dyDescent="0.25">
      <c r="A3562" s="23" t="s">
        <v>820</v>
      </c>
      <c r="B3562" s="5" t="s">
        <v>957</v>
      </c>
      <c r="C3562" s="5" t="str">
        <f>VLOOKUP(Tabelle1[[#This Row],[bank_name]],list_all_banks!$B$1:$C$691,2,FALSE)</f>
        <v>GBSC095000</v>
      </c>
      <c r="D3562" s="6" t="s">
        <v>958</v>
      </c>
      <c r="E3562" s="42" t="str">
        <f t="shared" si="59"/>
        <v>31.12.2013</v>
      </c>
      <c r="F3562">
        <v>2013</v>
      </c>
      <c r="G3562">
        <v>0</v>
      </c>
      <c r="H3562" t="s">
        <v>20</v>
      </c>
      <c r="I3562">
        <v>1</v>
      </c>
      <c r="J3562">
        <v>3</v>
      </c>
      <c r="K3562" t="s">
        <v>1366</v>
      </c>
      <c r="L3562">
        <v>0</v>
      </c>
      <c r="M3562" t="s">
        <v>1787</v>
      </c>
      <c r="N3562" t="s">
        <v>19</v>
      </c>
      <c r="P3562">
        <v>1</v>
      </c>
      <c r="Q3562">
        <v>0</v>
      </c>
      <c r="R3562">
        <v>2</v>
      </c>
      <c r="S3562">
        <v>0</v>
      </c>
      <c r="T3562" s="6" t="s">
        <v>2968</v>
      </c>
      <c r="U3562">
        <v>0</v>
      </c>
      <c r="V3562">
        <v>0</v>
      </c>
      <c r="W3562" t="s">
        <v>20</v>
      </c>
      <c r="Y3562" t="s">
        <v>1</v>
      </c>
      <c r="Z3562">
        <v>336</v>
      </c>
      <c r="AA3562">
        <v>330</v>
      </c>
      <c r="AB3562" t="s">
        <v>20</v>
      </c>
      <c r="AC3562" t="s">
        <v>20</v>
      </c>
      <c r="AD3562" t="s">
        <v>20</v>
      </c>
      <c r="AE3562" t="s">
        <v>20</v>
      </c>
      <c r="AF3562" t="s">
        <v>20</v>
      </c>
      <c r="AG3562" t="s">
        <v>20</v>
      </c>
      <c r="AH3562" t="s">
        <v>20</v>
      </c>
      <c r="AI3562">
        <v>0</v>
      </c>
      <c r="AK3562">
        <v>1</v>
      </c>
      <c r="AL3562">
        <v>0</v>
      </c>
      <c r="AM3562">
        <v>2</v>
      </c>
      <c r="AN3562">
        <v>0</v>
      </c>
      <c r="AO3562">
        <v>0</v>
      </c>
      <c r="AQ3562">
        <v>1</v>
      </c>
      <c r="AR3562">
        <v>3</v>
      </c>
      <c r="AS3562">
        <v>1</v>
      </c>
      <c r="AT3562">
        <v>1</v>
      </c>
      <c r="AU3562">
        <v>0</v>
      </c>
      <c r="AV3562">
        <v>0</v>
      </c>
      <c r="AW3562" t="s">
        <v>1382</v>
      </c>
      <c r="AX3562" t="s">
        <v>1382</v>
      </c>
      <c r="BA3562" s="14" t="s">
        <v>2801</v>
      </c>
      <c r="BB3562" s="6" t="s">
        <v>1544</v>
      </c>
      <c r="BG3562" s="9"/>
      <c r="BI3562" t="s">
        <v>3146</v>
      </c>
    </row>
    <row r="3563" spans="1:61" x14ac:dyDescent="0.25">
      <c r="A3563" s="51" t="s">
        <v>820</v>
      </c>
      <c r="B3563" s="53" t="s">
        <v>957</v>
      </c>
      <c r="C3563" s="53" t="str">
        <f>VLOOKUP(Tabelle1[[#This Row],[bank_name]],list_all_banks!$B$1:$C$691,2,FALSE)</f>
        <v>GBSC095000</v>
      </c>
      <c r="D3563" s="6" t="s">
        <v>958</v>
      </c>
      <c r="E3563" s="42" t="str">
        <f t="shared" si="59"/>
        <v>31.12.2013</v>
      </c>
      <c r="F3563" s="9">
        <v>2013</v>
      </c>
      <c r="G3563" s="9">
        <v>0</v>
      </c>
      <c r="H3563" s="9" t="s">
        <v>20</v>
      </c>
      <c r="I3563" s="9">
        <v>1</v>
      </c>
      <c r="J3563" s="9">
        <v>3</v>
      </c>
      <c r="K3563" s="9" t="s">
        <v>1366</v>
      </c>
      <c r="L3563" s="9">
        <v>0</v>
      </c>
      <c r="M3563" s="9" t="s">
        <v>1787</v>
      </c>
      <c r="N3563" s="9" t="s">
        <v>19</v>
      </c>
      <c r="P3563" s="9">
        <v>1</v>
      </c>
      <c r="Q3563" s="9">
        <v>0</v>
      </c>
      <c r="R3563" s="9">
        <v>2</v>
      </c>
      <c r="S3563" s="9">
        <v>0</v>
      </c>
      <c r="T3563" s="6" t="s">
        <v>2968</v>
      </c>
      <c r="U3563" s="9">
        <v>0</v>
      </c>
      <c r="V3563" s="9">
        <v>0</v>
      </c>
      <c r="W3563" s="9" t="s">
        <v>20</v>
      </c>
      <c r="Y3563" s="9" t="s">
        <v>1657</v>
      </c>
      <c r="Z3563" s="9">
        <v>41</v>
      </c>
      <c r="AA3563" s="9">
        <v>70</v>
      </c>
      <c r="AB3563" s="9" t="s">
        <v>20</v>
      </c>
      <c r="AC3563" s="9" t="s">
        <v>20</v>
      </c>
      <c r="AD3563" s="9" t="s">
        <v>20</v>
      </c>
      <c r="AE3563" s="9" t="s">
        <v>20</v>
      </c>
      <c r="AF3563" s="9" t="s">
        <v>20</v>
      </c>
      <c r="AG3563" s="9" t="s">
        <v>20</v>
      </c>
      <c r="AH3563" s="9" t="s">
        <v>20</v>
      </c>
      <c r="AI3563" s="9">
        <v>0</v>
      </c>
      <c r="AK3563" s="9">
        <v>1</v>
      </c>
      <c r="AL3563" s="9">
        <v>0</v>
      </c>
      <c r="AM3563" s="9">
        <v>2</v>
      </c>
      <c r="AN3563" s="9">
        <v>0</v>
      </c>
      <c r="AO3563" s="9">
        <v>0</v>
      </c>
      <c r="AQ3563" s="9">
        <v>1</v>
      </c>
      <c r="AR3563" s="9">
        <v>3</v>
      </c>
      <c r="AS3563" s="9">
        <v>1</v>
      </c>
      <c r="AT3563" s="9">
        <v>1</v>
      </c>
      <c r="AU3563" s="9">
        <v>0</v>
      </c>
      <c r="AV3563" s="9">
        <v>0</v>
      </c>
      <c r="AW3563" s="9" t="s">
        <v>1382</v>
      </c>
      <c r="AX3563" s="9" t="s">
        <v>1382</v>
      </c>
      <c r="BA3563" s="63" t="s">
        <v>2801</v>
      </c>
      <c r="BB3563" s="6" t="s">
        <v>1544</v>
      </c>
      <c r="BG3563" s="9"/>
      <c r="BI3563" t="s">
        <v>3146</v>
      </c>
    </row>
    <row r="3564" spans="1:61" x14ac:dyDescent="0.25">
      <c r="A3564" s="23" t="s">
        <v>820</v>
      </c>
      <c r="B3564" s="5" t="s">
        <v>957</v>
      </c>
      <c r="C3564" s="5" t="str">
        <f>VLOOKUP(Tabelle1[[#This Row],[bank_name]],list_all_banks!$B$1:$C$691,2,FALSE)</f>
        <v>GBSC095000</v>
      </c>
      <c r="D3564" s="6" t="s">
        <v>958</v>
      </c>
      <c r="E3564" s="42" t="str">
        <f t="shared" si="59"/>
        <v>31.12.2013</v>
      </c>
      <c r="F3564">
        <v>2013</v>
      </c>
      <c r="G3564">
        <v>0</v>
      </c>
      <c r="H3564" t="s">
        <v>20</v>
      </c>
      <c r="I3564">
        <v>1</v>
      </c>
      <c r="J3564">
        <v>3</v>
      </c>
      <c r="K3564" t="s">
        <v>1366</v>
      </c>
      <c r="L3564">
        <v>0</v>
      </c>
      <c r="M3564" t="s">
        <v>1787</v>
      </c>
      <c r="N3564" t="s">
        <v>19</v>
      </c>
      <c r="P3564">
        <v>1</v>
      </c>
      <c r="Q3564">
        <v>0</v>
      </c>
      <c r="R3564">
        <v>2</v>
      </c>
      <c r="S3564">
        <v>0</v>
      </c>
      <c r="T3564" s="6" t="s">
        <v>2968</v>
      </c>
      <c r="U3564">
        <v>0</v>
      </c>
      <c r="V3564">
        <v>0</v>
      </c>
      <c r="W3564" t="s">
        <v>20</v>
      </c>
      <c r="Y3564" t="s">
        <v>1225</v>
      </c>
      <c r="Z3564">
        <v>10</v>
      </c>
      <c r="AA3564">
        <v>60</v>
      </c>
      <c r="AB3564" t="s">
        <v>20</v>
      </c>
      <c r="AC3564" t="s">
        <v>20</v>
      </c>
      <c r="AD3564" t="s">
        <v>20</v>
      </c>
      <c r="AE3564" t="s">
        <v>20</v>
      </c>
      <c r="AF3564" t="s">
        <v>20</v>
      </c>
      <c r="AG3564" t="s">
        <v>20</v>
      </c>
      <c r="AH3564" t="s">
        <v>20</v>
      </c>
      <c r="AI3564">
        <v>0</v>
      </c>
      <c r="AK3564">
        <v>1</v>
      </c>
      <c r="AL3564">
        <v>0</v>
      </c>
      <c r="AM3564">
        <v>2</v>
      </c>
      <c r="AN3564">
        <v>0</v>
      </c>
      <c r="AO3564">
        <v>0</v>
      </c>
      <c r="AQ3564">
        <v>1</v>
      </c>
      <c r="AR3564">
        <v>3</v>
      </c>
      <c r="AS3564">
        <v>1</v>
      </c>
      <c r="AT3564">
        <v>1</v>
      </c>
      <c r="AU3564">
        <v>0</v>
      </c>
      <c r="AV3564">
        <v>0</v>
      </c>
      <c r="AW3564" t="s">
        <v>1382</v>
      </c>
      <c r="AX3564" t="s">
        <v>1382</v>
      </c>
      <c r="BA3564" s="14" t="s">
        <v>2801</v>
      </c>
      <c r="BB3564" s="6" t="s">
        <v>1544</v>
      </c>
      <c r="BG3564" s="9"/>
      <c r="BI3564" t="s">
        <v>3146</v>
      </c>
    </row>
    <row r="3565" spans="1:61" x14ac:dyDescent="0.25">
      <c r="A3565" s="23" t="s">
        <v>820</v>
      </c>
      <c r="B3565" s="5" t="s">
        <v>957</v>
      </c>
      <c r="C3565" s="5" t="str">
        <f>VLOOKUP(Tabelle1[[#This Row],[bank_name]],list_all_banks!$B$1:$C$691,2,FALSE)</f>
        <v>GBSC095000</v>
      </c>
      <c r="D3565" s="6" t="s">
        <v>958</v>
      </c>
      <c r="E3565" s="42" t="str">
        <f t="shared" si="59"/>
        <v>31.12.2013</v>
      </c>
      <c r="F3565">
        <v>2013</v>
      </c>
      <c r="G3565">
        <v>0</v>
      </c>
      <c r="H3565" t="s">
        <v>20</v>
      </c>
      <c r="I3565">
        <v>1</v>
      </c>
      <c r="J3565">
        <v>3</v>
      </c>
      <c r="K3565" t="s">
        <v>1366</v>
      </c>
      <c r="L3565">
        <v>0</v>
      </c>
      <c r="M3565" t="s">
        <v>1787</v>
      </c>
      <c r="N3565" t="s">
        <v>19</v>
      </c>
      <c r="P3565">
        <v>1</v>
      </c>
      <c r="Q3565">
        <v>0</v>
      </c>
      <c r="R3565">
        <v>2</v>
      </c>
      <c r="S3565">
        <v>0</v>
      </c>
      <c r="T3565" s="6" t="s">
        <v>2968</v>
      </c>
      <c r="U3565">
        <v>0</v>
      </c>
      <c r="V3565">
        <v>0</v>
      </c>
      <c r="W3565" t="s">
        <v>20</v>
      </c>
      <c r="Y3565" t="s">
        <v>1659</v>
      </c>
      <c r="Z3565">
        <v>11</v>
      </c>
      <c r="AA3565">
        <v>10</v>
      </c>
      <c r="AB3565" t="s">
        <v>20</v>
      </c>
      <c r="AC3565" t="s">
        <v>20</v>
      </c>
      <c r="AD3565" t="s">
        <v>20</v>
      </c>
      <c r="AE3565" t="s">
        <v>20</v>
      </c>
      <c r="AF3565" t="s">
        <v>20</v>
      </c>
      <c r="AG3565" t="s">
        <v>20</v>
      </c>
      <c r="AH3565" t="s">
        <v>20</v>
      </c>
      <c r="AI3565">
        <v>0</v>
      </c>
      <c r="AK3565">
        <v>1</v>
      </c>
      <c r="AL3565">
        <v>0</v>
      </c>
      <c r="AM3565">
        <v>2</v>
      </c>
      <c r="AN3565">
        <v>0</v>
      </c>
      <c r="AO3565">
        <v>0</v>
      </c>
      <c r="AQ3565">
        <v>1</v>
      </c>
      <c r="AR3565">
        <v>3</v>
      </c>
      <c r="AS3565">
        <v>1</v>
      </c>
      <c r="AT3565">
        <v>1</v>
      </c>
      <c r="AU3565">
        <v>0</v>
      </c>
      <c r="AV3565">
        <v>0</v>
      </c>
      <c r="AW3565" t="s">
        <v>1382</v>
      </c>
      <c r="AX3565" t="s">
        <v>1382</v>
      </c>
      <c r="BA3565" s="14" t="s">
        <v>2801</v>
      </c>
      <c r="BB3565" s="6" t="s">
        <v>1544</v>
      </c>
      <c r="BG3565" s="9"/>
      <c r="BI3565" t="s">
        <v>3146</v>
      </c>
    </row>
    <row r="3566" spans="1:61" x14ac:dyDescent="0.25">
      <c r="A3566" s="23" t="s">
        <v>820</v>
      </c>
      <c r="B3566" s="5" t="s">
        <v>957</v>
      </c>
      <c r="C3566" s="5" t="str">
        <f>VLOOKUP(Tabelle1[[#This Row],[bank_name]],list_all_banks!$B$1:$C$691,2,FALSE)</f>
        <v>GBSC095000</v>
      </c>
      <c r="D3566" s="6" t="s">
        <v>958</v>
      </c>
      <c r="E3566" s="42" t="str">
        <f t="shared" si="59"/>
        <v>31.12.2013</v>
      </c>
      <c r="F3566">
        <v>2013</v>
      </c>
      <c r="G3566">
        <v>0</v>
      </c>
      <c r="H3566" t="s">
        <v>20</v>
      </c>
      <c r="I3566">
        <v>1</v>
      </c>
      <c r="J3566">
        <v>3</v>
      </c>
      <c r="K3566" t="s">
        <v>1366</v>
      </c>
      <c r="L3566">
        <v>0</v>
      </c>
      <c r="M3566" t="s">
        <v>1787</v>
      </c>
      <c r="N3566" t="s">
        <v>19</v>
      </c>
      <c r="P3566">
        <v>1</v>
      </c>
      <c r="Q3566">
        <v>0</v>
      </c>
      <c r="R3566">
        <v>2</v>
      </c>
      <c r="S3566">
        <v>0</v>
      </c>
      <c r="T3566" s="6" t="s">
        <v>2968</v>
      </c>
      <c r="U3566">
        <v>0</v>
      </c>
      <c r="V3566">
        <v>0</v>
      </c>
      <c r="W3566" t="s">
        <v>20</v>
      </c>
      <c r="Y3566" t="s">
        <v>493</v>
      </c>
      <c r="Z3566" t="s">
        <v>20</v>
      </c>
      <c r="AA3566">
        <v>140</v>
      </c>
      <c r="AB3566" t="s">
        <v>20</v>
      </c>
      <c r="AC3566" t="s">
        <v>20</v>
      </c>
      <c r="AD3566" t="s">
        <v>20</v>
      </c>
      <c r="AE3566" t="s">
        <v>20</v>
      </c>
      <c r="AF3566" t="s">
        <v>20</v>
      </c>
      <c r="AG3566" t="s">
        <v>20</v>
      </c>
      <c r="AH3566" t="s">
        <v>20</v>
      </c>
      <c r="AI3566">
        <v>0</v>
      </c>
      <c r="AK3566">
        <v>1</v>
      </c>
      <c r="AL3566">
        <v>0</v>
      </c>
      <c r="AM3566">
        <v>2</v>
      </c>
      <c r="AN3566">
        <v>0</v>
      </c>
      <c r="AO3566">
        <v>0</v>
      </c>
      <c r="AQ3566">
        <v>1</v>
      </c>
      <c r="AR3566">
        <v>3</v>
      </c>
      <c r="AS3566">
        <v>1</v>
      </c>
      <c r="AT3566">
        <v>1</v>
      </c>
      <c r="AU3566">
        <v>0</v>
      </c>
      <c r="AV3566">
        <v>0</v>
      </c>
      <c r="AW3566" t="s">
        <v>1382</v>
      </c>
      <c r="AX3566" t="s">
        <v>1382</v>
      </c>
      <c r="BA3566" s="14" t="s">
        <v>2801</v>
      </c>
      <c r="BB3566" s="6" t="s">
        <v>1544</v>
      </c>
      <c r="BG3566" s="9"/>
      <c r="BI3566" t="s">
        <v>3146</v>
      </c>
    </row>
    <row r="3567" spans="1:61" x14ac:dyDescent="0.25">
      <c r="A3567" s="23" t="s">
        <v>820</v>
      </c>
      <c r="B3567" s="5" t="s">
        <v>957</v>
      </c>
      <c r="C3567" s="5" t="str">
        <f>VLOOKUP(Tabelle1[[#This Row],[bank_name]],list_all_banks!$B$1:$C$691,2,FALSE)</f>
        <v>GBSC095000</v>
      </c>
      <c r="D3567" s="6" t="s">
        <v>958</v>
      </c>
      <c r="E3567" s="42" t="str">
        <f t="shared" si="59"/>
        <v>31.12.2013</v>
      </c>
      <c r="F3567">
        <v>2013</v>
      </c>
      <c r="G3567">
        <v>0</v>
      </c>
      <c r="H3567" t="s">
        <v>20</v>
      </c>
      <c r="I3567">
        <v>1</v>
      </c>
      <c r="J3567">
        <v>3</v>
      </c>
      <c r="K3567" t="s">
        <v>1366</v>
      </c>
      <c r="L3567">
        <v>0</v>
      </c>
      <c r="M3567" t="s">
        <v>1787</v>
      </c>
      <c r="N3567" t="s">
        <v>19</v>
      </c>
      <c r="P3567">
        <v>1</v>
      </c>
      <c r="Q3567">
        <v>0</v>
      </c>
      <c r="R3567">
        <v>2</v>
      </c>
      <c r="S3567">
        <v>0</v>
      </c>
      <c r="T3567" s="6" t="s">
        <v>2968</v>
      </c>
      <c r="U3567">
        <v>0</v>
      </c>
      <c r="V3567">
        <v>0</v>
      </c>
      <c r="W3567" t="s">
        <v>20</v>
      </c>
      <c r="Y3567" t="s">
        <v>1651</v>
      </c>
      <c r="Z3567">
        <v>112</v>
      </c>
      <c r="AA3567">
        <v>300</v>
      </c>
      <c r="AB3567" t="s">
        <v>20</v>
      </c>
      <c r="AC3567" t="s">
        <v>20</v>
      </c>
      <c r="AD3567" t="s">
        <v>20</v>
      </c>
      <c r="AE3567" t="s">
        <v>20</v>
      </c>
      <c r="AF3567" t="s">
        <v>20</v>
      </c>
      <c r="AG3567" t="s">
        <v>20</v>
      </c>
      <c r="AH3567" t="s">
        <v>20</v>
      </c>
      <c r="AI3567">
        <v>0</v>
      </c>
      <c r="AK3567">
        <v>1</v>
      </c>
      <c r="AL3567">
        <v>0</v>
      </c>
      <c r="AM3567">
        <v>2</v>
      </c>
      <c r="AN3567">
        <v>0</v>
      </c>
      <c r="AO3567">
        <v>0</v>
      </c>
      <c r="AQ3567">
        <v>1</v>
      </c>
      <c r="AR3567">
        <v>3</v>
      </c>
      <c r="AS3567">
        <v>1</v>
      </c>
      <c r="AT3567">
        <v>1</v>
      </c>
      <c r="AU3567">
        <v>0</v>
      </c>
      <c r="AV3567">
        <v>0</v>
      </c>
      <c r="AW3567" t="s">
        <v>1382</v>
      </c>
      <c r="AX3567" t="s">
        <v>1382</v>
      </c>
      <c r="BA3567" s="14" t="s">
        <v>2801</v>
      </c>
      <c r="BB3567" s="6" t="s">
        <v>1544</v>
      </c>
      <c r="BG3567" s="9"/>
      <c r="BI3567" t="s">
        <v>3146</v>
      </c>
    </row>
    <row r="3568" spans="1:61" x14ac:dyDescent="0.25">
      <c r="A3568" s="23" t="s">
        <v>820</v>
      </c>
      <c r="B3568" s="5" t="s">
        <v>957</v>
      </c>
      <c r="C3568" s="5" t="str">
        <f>VLOOKUP(Tabelle1[[#This Row],[bank_name]],list_all_banks!$B$1:$C$691,2,FALSE)</f>
        <v>GBSC095000</v>
      </c>
      <c r="D3568" s="6" t="s">
        <v>958</v>
      </c>
      <c r="E3568" s="42" t="str">
        <f t="shared" si="59"/>
        <v>31.12.2013</v>
      </c>
      <c r="F3568">
        <v>2013</v>
      </c>
      <c r="G3568">
        <v>0</v>
      </c>
      <c r="H3568" t="s">
        <v>20</v>
      </c>
      <c r="I3568">
        <v>1</v>
      </c>
      <c r="J3568">
        <v>3</v>
      </c>
      <c r="K3568" t="s">
        <v>1366</v>
      </c>
      <c r="L3568">
        <v>0</v>
      </c>
      <c r="M3568" t="s">
        <v>1787</v>
      </c>
      <c r="N3568" t="s">
        <v>19</v>
      </c>
      <c r="P3568">
        <v>1</v>
      </c>
      <c r="Q3568">
        <v>0</v>
      </c>
      <c r="R3568">
        <v>2</v>
      </c>
      <c r="S3568">
        <v>0</v>
      </c>
      <c r="T3568" s="6" t="s">
        <v>2968</v>
      </c>
      <c r="U3568">
        <v>0</v>
      </c>
      <c r="V3568">
        <v>0</v>
      </c>
      <c r="W3568" t="s">
        <v>20</v>
      </c>
      <c r="Y3568" t="s">
        <v>1687</v>
      </c>
      <c r="Z3568">
        <v>10</v>
      </c>
      <c r="AA3568">
        <v>100</v>
      </c>
      <c r="AB3568" t="s">
        <v>20</v>
      </c>
      <c r="AC3568" t="s">
        <v>20</v>
      </c>
      <c r="AD3568" t="s">
        <v>20</v>
      </c>
      <c r="AE3568" t="s">
        <v>20</v>
      </c>
      <c r="AF3568" t="s">
        <v>20</v>
      </c>
      <c r="AG3568" t="s">
        <v>20</v>
      </c>
      <c r="AH3568" t="s">
        <v>20</v>
      </c>
      <c r="AI3568">
        <v>0</v>
      </c>
      <c r="AK3568">
        <v>1</v>
      </c>
      <c r="AL3568">
        <v>0</v>
      </c>
      <c r="AM3568">
        <v>2</v>
      </c>
      <c r="AN3568">
        <v>0</v>
      </c>
      <c r="AO3568">
        <v>0</v>
      </c>
      <c r="AQ3568">
        <v>1</v>
      </c>
      <c r="AR3568">
        <v>3</v>
      </c>
      <c r="AS3568">
        <v>1</v>
      </c>
      <c r="AT3568">
        <v>1</v>
      </c>
      <c r="AU3568">
        <v>0</v>
      </c>
      <c r="AV3568">
        <v>0</v>
      </c>
      <c r="AW3568" t="s">
        <v>1382</v>
      </c>
      <c r="AX3568" t="s">
        <v>1382</v>
      </c>
      <c r="BA3568" s="14" t="s">
        <v>2801</v>
      </c>
      <c r="BB3568" s="6" t="s">
        <v>1544</v>
      </c>
      <c r="BG3568" s="9"/>
      <c r="BI3568" t="s">
        <v>3146</v>
      </c>
    </row>
    <row r="3569" spans="1:61" s="44" customFormat="1" ht="15.75" thickBot="1" x14ac:dyDescent="0.3">
      <c r="A3569" s="43" t="s">
        <v>820</v>
      </c>
      <c r="B3569" s="57" t="s">
        <v>957</v>
      </c>
      <c r="C3569" s="57" t="str">
        <f>VLOOKUP(Tabelle1[[#This Row],[bank_name]],list_all_banks!$B$1:$C$691,2,FALSE)</f>
        <v>GBSC095000</v>
      </c>
      <c r="D3569" s="45" t="s">
        <v>958</v>
      </c>
      <c r="E3569" s="46" t="str">
        <f t="shared" si="59"/>
        <v>31.12.2013</v>
      </c>
      <c r="F3569" s="44">
        <v>2013</v>
      </c>
      <c r="G3569" s="44">
        <v>0</v>
      </c>
      <c r="H3569" s="44" t="s">
        <v>20</v>
      </c>
      <c r="I3569" s="44">
        <v>1</v>
      </c>
      <c r="J3569" s="44">
        <v>3</v>
      </c>
      <c r="K3569" s="44" t="s">
        <v>1366</v>
      </c>
      <c r="L3569" s="44">
        <v>0</v>
      </c>
      <c r="M3569" s="44" t="s">
        <v>1787</v>
      </c>
      <c r="N3569" s="44" t="s">
        <v>19</v>
      </c>
      <c r="O3569" s="45"/>
      <c r="P3569" s="44">
        <v>1</v>
      </c>
      <c r="Q3569" s="44">
        <v>0</v>
      </c>
      <c r="R3569" s="44">
        <v>2</v>
      </c>
      <c r="S3569" s="44">
        <v>0</v>
      </c>
      <c r="T3569" s="45" t="s">
        <v>2968</v>
      </c>
      <c r="U3569" s="44">
        <v>0</v>
      </c>
      <c r="V3569" s="44">
        <v>0</v>
      </c>
      <c r="W3569" s="44" t="s">
        <v>20</v>
      </c>
      <c r="X3569" s="45"/>
      <c r="Y3569" s="44" t="s">
        <v>1650</v>
      </c>
      <c r="Z3569" s="44">
        <v>95</v>
      </c>
      <c r="AA3569" s="44">
        <v>260</v>
      </c>
      <c r="AB3569" s="44" t="s">
        <v>20</v>
      </c>
      <c r="AC3569" s="44" t="s">
        <v>20</v>
      </c>
      <c r="AD3569" s="44" t="s">
        <v>20</v>
      </c>
      <c r="AE3569" s="44" t="s">
        <v>20</v>
      </c>
      <c r="AF3569" s="44" t="s">
        <v>20</v>
      </c>
      <c r="AG3569" s="44" t="s">
        <v>20</v>
      </c>
      <c r="AH3569" s="44" t="s">
        <v>20</v>
      </c>
      <c r="AI3569" s="44">
        <v>0</v>
      </c>
      <c r="AJ3569" s="45"/>
      <c r="AK3569" s="44">
        <v>1</v>
      </c>
      <c r="AL3569" s="44">
        <v>0</v>
      </c>
      <c r="AM3569" s="44">
        <v>2</v>
      </c>
      <c r="AN3569" s="44">
        <v>0</v>
      </c>
      <c r="AO3569" s="44">
        <v>0</v>
      </c>
      <c r="AP3569" s="45"/>
      <c r="AQ3569" s="44">
        <v>1</v>
      </c>
      <c r="AR3569" s="44">
        <v>3</v>
      </c>
      <c r="AS3569" s="44">
        <v>1</v>
      </c>
      <c r="AT3569" s="44">
        <v>1</v>
      </c>
      <c r="AU3569" s="44">
        <v>0</v>
      </c>
      <c r="AV3569" s="44">
        <v>0</v>
      </c>
      <c r="AW3569" s="44" t="s">
        <v>1382</v>
      </c>
      <c r="AX3569" s="44" t="s">
        <v>1382</v>
      </c>
      <c r="AY3569" s="45"/>
      <c r="AZ3569" s="46"/>
      <c r="BA3569" s="47" t="s">
        <v>2801</v>
      </c>
      <c r="BB3569" s="45" t="s">
        <v>1544</v>
      </c>
      <c r="BH3569" s="45"/>
      <c r="BI3569" t="s">
        <v>3146</v>
      </c>
    </row>
    <row r="3570" spans="1:61" x14ac:dyDescent="0.25">
      <c r="A3570" s="23" t="s">
        <v>820</v>
      </c>
      <c r="B3570" t="s">
        <v>957</v>
      </c>
      <c r="C3570" t="str">
        <f>VLOOKUP(Tabelle1[[#This Row],[bank_name]],list_all_banks!$B$1:$C$691,2,FALSE)</f>
        <v>GBSC095000</v>
      </c>
      <c r="D3570" s="6" t="s">
        <v>958</v>
      </c>
      <c r="E3570" s="42" t="str">
        <f t="shared" si="59"/>
        <v>31.12.2014</v>
      </c>
      <c r="F3570">
        <v>2014</v>
      </c>
      <c r="G3570">
        <v>0</v>
      </c>
      <c r="H3570" t="s">
        <v>20</v>
      </c>
      <c r="I3570">
        <v>1</v>
      </c>
      <c r="J3570">
        <v>3</v>
      </c>
      <c r="K3570" t="s">
        <v>1366</v>
      </c>
      <c r="L3570">
        <v>0</v>
      </c>
      <c r="M3570" t="s">
        <v>1787</v>
      </c>
      <c r="N3570" t="s">
        <v>19</v>
      </c>
      <c r="P3570">
        <v>3</v>
      </c>
      <c r="Q3570">
        <v>0</v>
      </c>
      <c r="R3570">
        <v>2</v>
      </c>
      <c r="S3570">
        <v>0</v>
      </c>
      <c r="U3570">
        <v>1</v>
      </c>
      <c r="V3570">
        <v>0</v>
      </c>
      <c r="W3570" t="s">
        <v>20</v>
      </c>
      <c r="Y3570" s="115" t="s">
        <v>1801</v>
      </c>
      <c r="Z3570">
        <v>168</v>
      </c>
      <c r="AA3570">
        <v>398</v>
      </c>
      <c r="AB3570">
        <v>74</v>
      </c>
      <c r="AC3570">
        <v>1</v>
      </c>
      <c r="AD3570" t="s">
        <v>20</v>
      </c>
      <c r="AE3570" t="s">
        <v>20</v>
      </c>
      <c r="AF3570" t="s">
        <v>20</v>
      </c>
      <c r="AG3570" t="s">
        <v>20</v>
      </c>
      <c r="AH3570" t="s">
        <v>20</v>
      </c>
      <c r="AI3570">
        <v>1</v>
      </c>
      <c r="AK3570">
        <v>1</v>
      </c>
      <c r="AL3570">
        <v>0</v>
      </c>
      <c r="AM3570">
        <v>0</v>
      </c>
      <c r="AN3570">
        <v>0</v>
      </c>
      <c r="AO3570">
        <v>0</v>
      </c>
      <c r="AQ3570">
        <v>1</v>
      </c>
      <c r="AR3570">
        <v>3</v>
      </c>
      <c r="AS3570">
        <v>1</v>
      </c>
      <c r="AT3570">
        <v>1</v>
      </c>
      <c r="AU3570">
        <v>0</v>
      </c>
      <c r="AV3570">
        <v>0</v>
      </c>
      <c r="AW3570" t="s">
        <v>1382</v>
      </c>
      <c r="AX3570" t="s">
        <v>1382</v>
      </c>
      <c r="BA3570" s="14" t="s">
        <v>2802</v>
      </c>
      <c r="BB3570" s="6" t="s">
        <v>1545</v>
      </c>
      <c r="BG3570" s="9"/>
      <c r="BI3570" t="s">
        <v>3146</v>
      </c>
    </row>
    <row r="3571" spans="1:61" x14ac:dyDescent="0.25">
      <c r="A3571" s="51" t="s">
        <v>820</v>
      </c>
      <c r="B3571" s="9" t="s">
        <v>957</v>
      </c>
      <c r="C3571" s="9" t="str">
        <f>VLOOKUP(Tabelle1[[#This Row],[bank_name]],list_all_banks!$B$1:$C$691,2,FALSE)</f>
        <v>GBSC095000</v>
      </c>
      <c r="D3571" s="6" t="s">
        <v>958</v>
      </c>
      <c r="E3571" s="42" t="str">
        <f t="shared" si="59"/>
        <v>31.12.2014</v>
      </c>
      <c r="F3571" s="9">
        <v>2014</v>
      </c>
      <c r="G3571" s="9">
        <v>0</v>
      </c>
      <c r="H3571" s="9" t="s">
        <v>20</v>
      </c>
      <c r="I3571" s="9">
        <v>1</v>
      </c>
      <c r="J3571" s="9">
        <v>3</v>
      </c>
      <c r="K3571" s="9" t="s">
        <v>1366</v>
      </c>
      <c r="L3571" s="9">
        <v>0</v>
      </c>
      <c r="M3571" s="9" t="s">
        <v>1787</v>
      </c>
      <c r="N3571" s="9" t="s">
        <v>19</v>
      </c>
      <c r="P3571" s="9">
        <v>3</v>
      </c>
      <c r="Q3571" s="9">
        <v>0</v>
      </c>
      <c r="R3571" s="9">
        <v>2</v>
      </c>
      <c r="S3571" s="9">
        <v>0</v>
      </c>
      <c r="U3571" s="9">
        <v>1</v>
      </c>
      <c r="V3571" s="9">
        <v>0</v>
      </c>
      <c r="W3571" s="9" t="s">
        <v>20</v>
      </c>
      <c r="Y3571" s="9" t="s">
        <v>820</v>
      </c>
      <c r="Z3571" s="9">
        <v>15806</v>
      </c>
      <c r="AA3571" s="9">
        <v>87652</v>
      </c>
      <c r="AB3571" s="9">
        <v>1457</v>
      </c>
      <c r="AC3571" s="9">
        <v>13</v>
      </c>
      <c r="AD3571" s="9" t="s">
        <v>20</v>
      </c>
      <c r="AE3571" s="9" t="s">
        <v>20</v>
      </c>
      <c r="AF3571" s="9" t="s">
        <v>20</v>
      </c>
      <c r="AG3571" s="9" t="s">
        <v>20</v>
      </c>
      <c r="AH3571" s="9" t="s">
        <v>20</v>
      </c>
      <c r="AI3571" s="9">
        <v>1</v>
      </c>
      <c r="AK3571" s="9">
        <v>1</v>
      </c>
      <c r="AL3571" s="9">
        <v>0</v>
      </c>
      <c r="AM3571" s="9">
        <v>0</v>
      </c>
      <c r="AN3571" s="9">
        <v>0</v>
      </c>
      <c r="AO3571" s="9">
        <v>0</v>
      </c>
      <c r="AQ3571" s="9">
        <v>1</v>
      </c>
      <c r="AR3571" s="9">
        <v>3</v>
      </c>
      <c r="AS3571" s="9">
        <v>1</v>
      </c>
      <c r="AT3571" s="9">
        <v>1</v>
      </c>
      <c r="AU3571" s="9">
        <v>0</v>
      </c>
      <c r="AV3571" s="9">
        <v>0</v>
      </c>
      <c r="AW3571" s="9" t="s">
        <v>1382</v>
      </c>
      <c r="AX3571" s="9" t="s">
        <v>1382</v>
      </c>
      <c r="BA3571" s="63" t="s">
        <v>2802</v>
      </c>
      <c r="BB3571" s="6" t="s">
        <v>1545</v>
      </c>
      <c r="BG3571" s="9"/>
      <c r="BI3571" t="s">
        <v>3146</v>
      </c>
    </row>
    <row r="3572" spans="1:61" x14ac:dyDescent="0.25">
      <c r="A3572" s="51" t="s">
        <v>820</v>
      </c>
      <c r="B3572" s="9" t="s">
        <v>957</v>
      </c>
      <c r="C3572" s="9" t="str">
        <f>VLOOKUP(Tabelle1[[#This Row],[bank_name]],list_all_banks!$B$1:$C$691,2,FALSE)</f>
        <v>GBSC095000</v>
      </c>
      <c r="D3572" s="6" t="s">
        <v>958</v>
      </c>
      <c r="E3572" s="42" t="str">
        <f t="shared" si="59"/>
        <v>31.12.2014</v>
      </c>
      <c r="F3572" s="9">
        <v>2014</v>
      </c>
      <c r="G3572" s="9">
        <v>0</v>
      </c>
      <c r="H3572" s="9" t="s">
        <v>20</v>
      </c>
      <c r="I3572" s="9">
        <v>1</v>
      </c>
      <c r="J3572" s="9">
        <v>3</v>
      </c>
      <c r="K3572" s="9" t="s">
        <v>1366</v>
      </c>
      <c r="L3572" s="9">
        <v>0</v>
      </c>
      <c r="M3572" s="9" t="s">
        <v>1787</v>
      </c>
      <c r="N3572" s="9" t="s">
        <v>19</v>
      </c>
      <c r="P3572" s="9">
        <v>3</v>
      </c>
      <c r="Q3572" s="9">
        <v>0</v>
      </c>
      <c r="R3572" s="9">
        <v>2</v>
      </c>
      <c r="S3572" s="9">
        <v>0</v>
      </c>
      <c r="U3572" s="9">
        <v>1</v>
      </c>
      <c r="V3572" s="9">
        <v>0</v>
      </c>
      <c r="W3572" s="9" t="s">
        <v>20</v>
      </c>
      <c r="Y3572" s="115" t="s">
        <v>1725</v>
      </c>
      <c r="Z3572" s="9">
        <v>56</v>
      </c>
      <c r="AA3572" s="9">
        <v>316</v>
      </c>
      <c r="AB3572" s="9">
        <v>-14</v>
      </c>
      <c r="AC3572" s="9">
        <v>2</v>
      </c>
      <c r="AD3572" s="9" t="s">
        <v>20</v>
      </c>
      <c r="AE3572" s="9" t="s">
        <v>20</v>
      </c>
      <c r="AF3572" s="9" t="s">
        <v>20</v>
      </c>
      <c r="AG3572" s="9" t="s">
        <v>20</v>
      </c>
      <c r="AH3572" s="9" t="s">
        <v>20</v>
      </c>
      <c r="AI3572" s="9">
        <v>1</v>
      </c>
      <c r="AJ3572" s="6" t="s">
        <v>2971</v>
      </c>
      <c r="AK3572" s="9">
        <v>1</v>
      </c>
      <c r="AL3572" s="9">
        <v>0</v>
      </c>
      <c r="AM3572" s="9">
        <v>0</v>
      </c>
      <c r="AN3572" s="9">
        <v>0</v>
      </c>
      <c r="AO3572" s="9">
        <v>0</v>
      </c>
      <c r="AQ3572" s="9">
        <v>1</v>
      </c>
      <c r="AR3572" s="9">
        <v>3</v>
      </c>
      <c r="AS3572" s="9">
        <v>1</v>
      </c>
      <c r="AT3572" s="9">
        <v>1</v>
      </c>
      <c r="AU3572" s="9">
        <v>0</v>
      </c>
      <c r="AV3572" s="9">
        <v>0</v>
      </c>
      <c r="AW3572" s="9" t="s">
        <v>1382</v>
      </c>
      <c r="AX3572" s="9" t="s">
        <v>1382</v>
      </c>
      <c r="BA3572" s="63" t="s">
        <v>2802</v>
      </c>
      <c r="BB3572" s="6" t="s">
        <v>1545</v>
      </c>
      <c r="BG3572" s="9"/>
      <c r="BI3572" t="s">
        <v>3146</v>
      </c>
    </row>
    <row r="3573" spans="1:61" x14ac:dyDescent="0.25">
      <c r="A3573" s="23" t="s">
        <v>820</v>
      </c>
      <c r="B3573" t="s">
        <v>957</v>
      </c>
      <c r="C3573" t="str">
        <f>VLOOKUP(Tabelle1[[#This Row],[bank_name]],list_all_banks!$B$1:$C$691,2,FALSE)</f>
        <v>GBSC095000</v>
      </c>
      <c r="D3573" s="6" t="s">
        <v>958</v>
      </c>
      <c r="E3573" s="42" t="str">
        <f t="shared" si="59"/>
        <v>31.12.2014</v>
      </c>
      <c r="F3573">
        <v>2014</v>
      </c>
      <c r="G3573">
        <v>0</v>
      </c>
      <c r="H3573" t="s">
        <v>20</v>
      </c>
      <c r="I3573">
        <v>1</v>
      </c>
      <c r="J3573">
        <v>3</v>
      </c>
      <c r="K3573" t="s">
        <v>1366</v>
      </c>
      <c r="L3573">
        <v>0</v>
      </c>
      <c r="M3573" t="s">
        <v>1787</v>
      </c>
      <c r="N3573" t="s">
        <v>19</v>
      </c>
      <c r="P3573">
        <v>3</v>
      </c>
      <c r="Q3573">
        <v>0</v>
      </c>
      <c r="R3573">
        <v>2</v>
      </c>
      <c r="S3573">
        <v>0</v>
      </c>
      <c r="U3573">
        <v>1</v>
      </c>
      <c r="V3573">
        <v>0</v>
      </c>
      <c r="W3573" t="s">
        <v>20</v>
      </c>
      <c r="Y3573" t="s">
        <v>1657</v>
      </c>
      <c r="Z3573">
        <v>30</v>
      </c>
      <c r="AA3573">
        <v>73</v>
      </c>
      <c r="AB3573">
        <v>35</v>
      </c>
      <c r="AC3573">
        <v>3</v>
      </c>
      <c r="AD3573" t="s">
        <v>20</v>
      </c>
      <c r="AE3573" t="s">
        <v>20</v>
      </c>
      <c r="AF3573" t="s">
        <v>20</v>
      </c>
      <c r="AG3573" t="s">
        <v>20</v>
      </c>
      <c r="AH3573" t="s">
        <v>20</v>
      </c>
      <c r="AI3573">
        <v>1</v>
      </c>
      <c r="AK3573">
        <v>1</v>
      </c>
      <c r="AL3573">
        <v>0</v>
      </c>
      <c r="AM3573">
        <v>0</v>
      </c>
      <c r="AN3573">
        <v>0</v>
      </c>
      <c r="AO3573">
        <v>0</v>
      </c>
      <c r="AQ3573">
        <v>1</v>
      </c>
      <c r="AR3573">
        <v>3</v>
      </c>
      <c r="AS3573">
        <v>1</v>
      </c>
      <c r="AT3573">
        <v>1</v>
      </c>
      <c r="AU3573">
        <v>0</v>
      </c>
      <c r="AV3573">
        <v>0</v>
      </c>
      <c r="AW3573" t="s">
        <v>1382</v>
      </c>
      <c r="AX3573" t="s">
        <v>1382</v>
      </c>
      <c r="BA3573" s="14" t="s">
        <v>2802</v>
      </c>
      <c r="BB3573" s="6" t="s">
        <v>1545</v>
      </c>
      <c r="BG3573" s="9"/>
      <c r="BI3573" t="s">
        <v>3146</v>
      </c>
    </row>
    <row r="3574" spans="1:61" x14ac:dyDescent="0.25">
      <c r="A3574" s="23" t="s">
        <v>820</v>
      </c>
      <c r="B3574" t="s">
        <v>957</v>
      </c>
      <c r="C3574" t="str">
        <f>VLOOKUP(Tabelle1[[#This Row],[bank_name]],list_all_banks!$B$1:$C$691,2,FALSE)</f>
        <v>GBSC095000</v>
      </c>
      <c r="D3574" s="6" t="s">
        <v>958</v>
      </c>
      <c r="E3574" s="42" t="str">
        <f t="shared" si="59"/>
        <v>31.12.2014</v>
      </c>
      <c r="F3574">
        <v>2014</v>
      </c>
      <c r="G3574">
        <v>0</v>
      </c>
      <c r="H3574" t="s">
        <v>20</v>
      </c>
      <c r="I3574">
        <v>1</v>
      </c>
      <c r="J3574">
        <v>3</v>
      </c>
      <c r="K3574" t="s">
        <v>1366</v>
      </c>
      <c r="L3574">
        <v>0</v>
      </c>
      <c r="M3574" t="s">
        <v>1787</v>
      </c>
      <c r="N3574" t="s">
        <v>19</v>
      </c>
      <c r="P3574">
        <v>3</v>
      </c>
      <c r="Q3574">
        <v>0</v>
      </c>
      <c r="R3574">
        <v>2</v>
      </c>
      <c r="S3574">
        <v>0</v>
      </c>
      <c r="U3574">
        <v>1</v>
      </c>
      <c r="V3574">
        <v>0</v>
      </c>
      <c r="W3574" t="s">
        <v>20</v>
      </c>
      <c r="Y3574" t="s">
        <v>1225</v>
      </c>
      <c r="Z3574">
        <v>88</v>
      </c>
      <c r="AA3574">
        <v>70</v>
      </c>
      <c r="AB3574">
        <v>80</v>
      </c>
      <c r="AC3574">
        <v>1</v>
      </c>
      <c r="AD3574" t="s">
        <v>20</v>
      </c>
      <c r="AE3574" t="s">
        <v>20</v>
      </c>
      <c r="AF3574" t="s">
        <v>20</v>
      </c>
      <c r="AG3574" t="s">
        <v>20</v>
      </c>
      <c r="AH3574" t="s">
        <v>20</v>
      </c>
      <c r="AI3574">
        <v>1</v>
      </c>
      <c r="AK3574">
        <v>1</v>
      </c>
      <c r="AL3574">
        <v>0</v>
      </c>
      <c r="AM3574">
        <v>0</v>
      </c>
      <c r="AN3574">
        <v>0</v>
      </c>
      <c r="AO3574">
        <v>0</v>
      </c>
      <c r="AQ3574">
        <v>1</v>
      </c>
      <c r="AR3574">
        <v>3</v>
      </c>
      <c r="AS3574">
        <v>1</v>
      </c>
      <c r="AT3574">
        <v>1</v>
      </c>
      <c r="AU3574">
        <v>0</v>
      </c>
      <c r="AV3574">
        <v>0</v>
      </c>
      <c r="AW3574" t="s">
        <v>1382</v>
      </c>
      <c r="AX3574" t="s">
        <v>1382</v>
      </c>
      <c r="BA3574" s="14" t="s">
        <v>2802</v>
      </c>
      <c r="BB3574" s="6" t="s">
        <v>1545</v>
      </c>
      <c r="BG3574" s="9"/>
      <c r="BI3574" t="s">
        <v>3146</v>
      </c>
    </row>
    <row r="3575" spans="1:61" x14ac:dyDescent="0.25">
      <c r="A3575" s="23" t="s">
        <v>820</v>
      </c>
      <c r="B3575" t="s">
        <v>957</v>
      </c>
      <c r="C3575" t="str">
        <f>VLOOKUP(Tabelle1[[#This Row],[bank_name]],list_all_banks!$B$1:$C$691,2,FALSE)</f>
        <v>GBSC095000</v>
      </c>
      <c r="D3575" s="6" t="s">
        <v>958</v>
      </c>
      <c r="E3575" s="42" t="str">
        <f t="shared" si="59"/>
        <v>31.12.2014</v>
      </c>
      <c r="F3575">
        <v>2014</v>
      </c>
      <c r="G3575">
        <v>0</v>
      </c>
      <c r="H3575" t="s">
        <v>20</v>
      </c>
      <c r="I3575">
        <v>1</v>
      </c>
      <c r="J3575">
        <v>3</v>
      </c>
      <c r="K3575" t="s">
        <v>1366</v>
      </c>
      <c r="L3575">
        <v>0</v>
      </c>
      <c r="M3575" t="s">
        <v>1787</v>
      </c>
      <c r="N3575" t="s">
        <v>19</v>
      </c>
      <c r="P3575">
        <v>3</v>
      </c>
      <c r="Q3575">
        <v>0</v>
      </c>
      <c r="R3575">
        <v>2</v>
      </c>
      <c r="S3575">
        <v>0</v>
      </c>
      <c r="U3575">
        <v>1</v>
      </c>
      <c r="V3575">
        <v>0</v>
      </c>
      <c r="W3575" t="s">
        <v>20</v>
      </c>
      <c r="Y3575" t="s">
        <v>1</v>
      </c>
      <c r="Z3575">
        <v>93</v>
      </c>
      <c r="AA3575">
        <v>244</v>
      </c>
      <c r="AB3575">
        <v>40</v>
      </c>
      <c r="AC3575">
        <v>-7</v>
      </c>
      <c r="AD3575" t="s">
        <v>20</v>
      </c>
      <c r="AE3575" t="s">
        <v>20</v>
      </c>
      <c r="AF3575" t="s">
        <v>20</v>
      </c>
      <c r="AG3575" t="s">
        <v>20</v>
      </c>
      <c r="AH3575" t="s">
        <v>20</v>
      </c>
      <c r="AI3575">
        <v>1</v>
      </c>
      <c r="AK3575">
        <v>1</v>
      </c>
      <c r="AL3575">
        <v>0</v>
      </c>
      <c r="AM3575">
        <v>0</v>
      </c>
      <c r="AN3575">
        <v>0</v>
      </c>
      <c r="AO3575">
        <v>0</v>
      </c>
      <c r="AQ3575">
        <v>1</v>
      </c>
      <c r="AR3575">
        <v>3</v>
      </c>
      <c r="AS3575">
        <v>1</v>
      </c>
      <c r="AT3575">
        <v>1</v>
      </c>
      <c r="AU3575">
        <v>0</v>
      </c>
      <c r="AV3575">
        <v>0</v>
      </c>
      <c r="AW3575" t="s">
        <v>1382</v>
      </c>
      <c r="AX3575" t="s">
        <v>1382</v>
      </c>
      <c r="BA3575" s="14" t="s">
        <v>2802</v>
      </c>
      <c r="BB3575" s="6" t="s">
        <v>1545</v>
      </c>
      <c r="BG3575" s="9"/>
      <c r="BI3575" t="s">
        <v>3146</v>
      </c>
    </row>
    <row r="3576" spans="1:61" s="44" customFormat="1" ht="15.75" thickBot="1" x14ac:dyDescent="0.3">
      <c r="A3576" s="43" t="s">
        <v>820</v>
      </c>
      <c r="B3576" s="44" t="s">
        <v>957</v>
      </c>
      <c r="C3576" s="44" t="str">
        <f>VLOOKUP(Tabelle1[[#This Row],[bank_name]],list_all_banks!$B$1:$C$691,2,FALSE)</f>
        <v>GBSC095000</v>
      </c>
      <c r="D3576" s="45" t="s">
        <v>958</v>
      </c>
      <c r="E3576" s="46" t="str">
        <f t="shared" si="59"/>
        <v>31.12.2014</v>
      </c>
      <c r="F3576" s="44">
        <v>2014</v>
      </c>
      <c r="G3576" s="44">
        <v>0</v>
      </c>
      <c r="H3576" s="44" t="s">
        <v>20</v>
      </c>
      <c r="I3576" s="44">
        <v>1</v>
      </c>
      <c r="J3576" s="44">
        <v>3</v>
      </c>
      <c r="K3576" s="44" t="s">
        <v>1366</v>
      </c>
      <c r="L3576" s="44">
        <v>0</v>
      </c>
      <c r="M3576" s="44" t="s">
        <v>1787</v>
      </c>
      <c r="N3576" s="44" t="s">
        <v>19</v>
      </c>
      <c r="O3576" s="45"/>
      <c r="P3576" s="44">
        <v>3</v>
      </c>
      <c r="Q3576" s="44">
        <v>0</v>
      </c>
      <c r="R3576" s="44">
        <v>2</v>
      </c>
      <c r="S3576" s="44">
        <v>0</v>
      </c>
      <c r="T3576" s="45"/>
      <c r="U3576" s="44">
        <v>1</v>
      </c>
      <c r="V3576" s="44">
        <v>0</v>
      </c>
      <c r="W3576" s="44" t="s">
        <v>20</v>
      </c>
      <c r="X3576" s="45"/>
      <c r="Y3576" s="44" t="s">
        <v>1650</v>
      </c>
      <c r="Z3576" s="44">
        <v>158</v>
      </c>
      <c r="AA3576" s="44">
        <v>321</v>
      </c>
      <c r="AB3576" s="44">
        <v>90</v>
      </c>
      <c r="AC3576" s="44">
        <v>20</v>
      </c>
      <c r="AD3576" s="44" t="s">
        <v>20</v>
      </c>
      <c r="AE3576" s="44" t="s">
        <v>20</v>
      </c>
      <c r="AF3576" s="44" t="s">
        <v>20</v>
      </c>
      <c r="AG3576" s="44" t="s">
        <v>20</v>
      </c>
      <c r="AH3576" s="44" t="s">
        <v>20</v>
      </c>
      <c r="AI3576" s="44">
        <v>1</v>
      </c>
      <c r="AJ3576" s="45"/>
      <c r="AK3576" s="44">
        <v>1</v>
      </c>
      <c r="AL3576" s="44">
        <v>0</v>
      </c>
      <c r="AM3576" s="44">
        <v>0</v>
      </c>
      <c r="AN3576" s="44">
        <v>0</v>
      </c>
      <c r="AO3576" s="44">
        <v>0</v>
      </c>
      <c r="AP3576" s="45"/>
      <c r="AQ3576" s="44">
        <v>1</v>
      </c>
      <c r="AR3576" s="44">
        <v>3</v>
      </c>
      <c r="AS3576" s="44">
        <v>1</v>
      </c>
      <c r="AT3576" s="44">
        <v>1</v>
      </c>
      <c r="AU3576" s="44">
        <v>0</v>
      </c>
      <c r="AV3576" s="44">
        <v>0</v>
      </c>
      <c r="AW3576" s="44" t="s">
        <v>1382</v>
      </c>
      <c r="AX3576" s="44" t="s">
        <v>1382</v>
      </c>
      <c r="AY3576" s="45"/>
      <c r="AZ3576" s="46"/>
      <c r="BA3576" s="47" t="s">
        <v>2802</v>
      </c>
      <c r="BB3576" s="45" t="s">
        <v>1545</v>
      </c>
      <c r="BH3576" s="45"/>
      <c r="BI3576" t="s">
        <v>3146</v>
      </c>
    </row>
    <row r="3577" spans="1:61" x14ac:dyDescent="0.25">
      <c r="A3577" s="23" t="s">
        <v>820</v>
      </c>
      <c r="B3577" t="s">
        <v>957</v>
      </c>
      <c r="C3577" t="str">
        <f>VLOOKUP(Tabelle1[[#This Row],[bank_name]],list_all_banks!$B$1:$C$691,2,FALSE)</f>
        <v>GBSC095000</v>
      </c>
      <c r="D3577" s="6" t="s">
        <v>958</v>
      </c>
      <c r="E3577" s="42" t="str">
        <f t="shared" si="59"/>
        <v>31.12.2015</v>
      </c>
      <c r="F3577" s="9">
        <v>2015</v>
      </c>
      <c r="G3577">
        <v>0</v>
      </c>
      <c r="H3577" t="s">
        <v>20</v>
      </c>
      <c r="I3577">
        <v>1</v>
      </c>
      <c r="J3577">
        <v>3</v>
      </c>
      <c r="K3577" t="s">
        <v>1366</v>
      </c>
      <c r="L3577">
        <v>0</v>
      </c>
      <c r="M3577" t="s">
        <v>1787</v>
      </c>
      <c r="N3577" t="s">
        <v>19</v>
      </c>
      <c r="P3577">
        <v>3</v>
      </c>
      <c r="Q3577">
        <v>0</v>
      </c>
      <c r="R3577">
        <v>2</v>
      </c>
      <c r="S3577">
        <v>0</v>
      </c>
      <c r="U3577">
        <v>1</v>
      </c>
      <c r="V3577">
        <v>0</v>
      </c>
      <c r="W3577" t="s">
        <v>20</v>
      </c>
      <c r="Y3577" s="115" t="s">
        <v>1801</v>
      </c>
      <c r="Z3577">
        <v>172</v>
      </c>
      <c r="AA3577">
        <v>549</v>
      </c>
      <c r="AB3577">
        <v>54</v>
      </c>
      <c r="AC3577" t="s">
        <v>20</v>
      </c>
      <c r="AD3577" t="s">
        <v>20</v>
      </c>
      <c r="AE3577" t="s">
        <v>20</v>
      </c>
      <c r="AF3577" t="s">
        <v>20</v>
      </c>
      <c r="AG3577" t="s">
        <v>20</v>
      </c>
      <c r="AH3577" t="s">
        <v>20</v>
      </c>
      <c r="AI3577">
        <v>1</v>
      </c>
      <c r="AK3577">
        <v>1</v>
      </c>
      <c r="AL3577">
        <v>0</v>
      </c>
      <c r="AM3577">
        <v>0</v>
      </c>
      <c r="AN3577">
        <v>0</v>
      </c>
      <c r="AO3577">
        <v>0</v>
      </c>
      <c r="AQ3577">
        <v>1</v>
      </c>
      <c r="AR3577">
        <v>3</v>
      </c>
      <c r="AS3577">
        <v>1</v>
      </c>
      <c r="AT3577">
        <v>1</v>
      </c>
      <c r="AU3577">
        <v>0</v>
      </c>
      <c r="AV3577">
        <v>0</v>
      </c>
      <c r="AW3577" t="s">
        <v>1382</v>
      </c>
      <c r="AX3577" t="s">
        <v>1382</v>
      </c>
      <c r="BA3577" s="14" t="s">
        <v>2803</v>
      </c>
      <c r="BB3577" s="6" t="s">
        <v>1546</v>
      </c>
      <c r="BG3577" s="9"/>
      <c r="BI3577" t="s">
        <v>3146</v>
      </c>
    </row>
    <row r="3578" spans="1:61" x14ac:dyDescent="0.25">
      <c r="A3578" s="51" t="s">
        <v>820</v>
      </c>
      <c r="B3578" s="9" t="s">
        <v>957</v>
      </c>
      <c r="C3578" s="9" t="str">
        <f>VLOOKUP(Tabelle1[[#This Row],[bank_name]],list_all_banks!$B$1:$C$691,2,FALSE)</f>
        <v>GBSC095000</v>
      </c>
      <c r="D3578" s="6" t="s">
        <v>958</v>
      </c>
      <c r="E3578" s="42" t="str">
        <f t="shared" si="59"/>
        <v>31.12.2015</v>
      </c>
      <c r="F3578" s="9">
        <v>2015</v>
      </c>
      <c r="G3578" s="9">
        <v>0</v>
      </c>
      <c r="H3578" s="9" t="s">
        <v>20</v>
      </c>
      <c r="I3578" s="9">
        <v>1</v>
      </c>
      <c r="J3578" s="9">
        <v>3</v>
      </c>
      <c r="K3578" s="9" t="s">
        <v>1366</v>
      </c>
      <c r="L3578" s="9">
        <v>0</v>
      </c>
      <c r="M3578" s="9" t="s">
        <v>1787</v>
      </c>
      <c r="N3578" s="9" t="s">
        <v>19</v>
      </c>
      <c r="P3578" s="9">
        <v>3</v>
      </c>
      <c r="Q3578" s="9">
        <v>0</v>
      </c>
      <c r="R3578" s="9">
        <v>2</v>
      </c>
      <c r="S3578" s="9">
        <v>0</v>
      </c>
      <c r="U3578" s="9">
        <v>1</v>
      </c>
      <c r="V3578" s="9">
        <v>0</v>
      </c>
      <c r="W3578" s="9" t="s">
        <v>20</v>
      </c>
      <c r="Y3578" s="9" t="s">
        <v>820</v>
      </c>
      <c r="Z3578" s="9">
        <v>16861</v>
      </c>
      <c r="AA3578" s="9">
        <v>80846</v>
      </c>
      <c r="AB3578" s="9">
        <v>1342</v>
      </c>
      <c r="AC3578" s="9">
        <v>164</v>
      </c>
      <c r="AD3578" s="9" t="s">
        <v>20</v>
      </c>
      <c r="AE3578" s="9" t="s">
        <v>20</v>
      </c>
      <c r="AF3578" s="9" t="s">
        <v>20</v>
      </c>
      <c r="AG3578" s="9" t="s">
        <v>20</v>
      </c>
      <c r="AH3578" s="9" t="s">
        <v>20</v>
      </c>
      <c r="AI3578" s="9">
        <v>1</v>
      </c>
      <c r="AK3578" s="9">
        <v>1</v>
      </c>
      <c r="AL3578" s="9">
        <v>0</v>
      </c>
      <c r="AM3578" s="9">
        <v>0</v>
      </c>
      <c r="AN3578" s="9">
        <v>0</v>
      </c>
      <c r="AO3578" s="9">
        <v>0</v>
      </c>
      <c r="AQ3578" s="9">
        <v>1</v>
      </c>
      <c r="AR3578" s="9">
        <v>3</v>
      </c>
      <c r="AS3578" s="9">
        <v>1</v>
      </c>
      <c r="AT3578" s="9">
        <v>1</v>
      </c>
      <c r="AU3578" s="9">
        <v>0</v>
      </c>
      <c r="AV3578" s="9">
        <v>0</v>
      </c>
      <c r="AW3578" s="9" t="s">
        <v>1382</v>
      </c>
      <c r="AX3578" s="9" t="s">
        <v>1382</v>
      </c>
      <c r="BA3578" s="63" t="s">
        <v>2803</v>
      </c>
      <c r="BB3578" s="6" t="s">
        <v>1546</v>
      </c>
      <c r="BG3578" s="9"/>
      <c r="BI3578" t="s">
        <v>3146</v>
      </c>
    </row>
    <row r="3579" spans="1:61" x14ac:dyDescent="0.25">
      <c r="A3579" s="51" t="s">
        <v>820</v>
      </c>
      <c r="B3579" s="9" t="s">
        <v>957</v>
      </c>
      <c r="C3579" s="9" t="str">
        <f>VLOOKUP(Tabelle1[[#This Row],[bank_name]],list_all_banks!$B$1:$C$691,2,FALSE)</f>
        <v>GBSC095000</v>
      </c>
      <c r="D3579" s="6" t="s">
        <v>958</v>
      </c>
      <c r="E3579" s="42" t="str">
        <f t="shared" si="59"/>
        <v>31.12.2015</v>
      </c>
      <c r="F3579" s="9">
        <v>2015</v>
      </c>
      <c r="G3579" s="9">
        <v>0</v>
      </c>
      <c r="H3579" s="9" t="s">
        <v>20</v>
      </c>
      <c r="I3579" s="9">
        <v>1</v>
      </c>
      <c r="J3579" s="9">
        <v>3</v>
      </c>
      <c r="K3579" s="9" t="s">
        <v>1366</v>
      </c>
      <c r="L3579" s="9">
        <v>0</v>
      </c>
      <c r="M3579" s="9" t="s">
        <v>1787</v>
      </c>
      <c r="N3579" s="9" t="s">
        <v>19</v>
      </c>
      <c r="P3579" s="9">
        <v>3</v>
      </c>
      <c r="Q3579" s="9">
        <v>0</v>
      </c>
      <c r="R3579" s="9">
        <v>2</v>
      </c>
      <c r="S3579" s="9">
        <v>0</v>
      </c>
      <c r="U3579" s="9">
        <v>1</v>
      </c>
      <c r="V3579" s="9">
        <v>0</v>
      </c>
      <c r="W3579" s="9" t="s">
        <v>20</v>
      </c>
      <c r="Y3579" s="115" t="s">
        <v>1725</v>
      </c>
      <c r="Z3579" s="9">
        <v>1</v>
      </c>
      <c r="AA3579" s="9">
        <v>120</v>
      </c>
      <c r="AB3579" s="9">
        <v>-34</v>
      </c>
      <c r="AC3579" s="9">
        <v>2</v>
      </c>
      <c r="AD3579" s="9" t="s">
        <v>20</v>
      </c>
      <c r="AE3579" s="9" t="s">
        <v>20</v>
      </c>
      <c r="AF3579" s="9" t="s">
        <v>20</v>
      </c>
      <c r="AG3579" s="9" t="s">
        <v>20</v>
      </c>
      <c r="AH3579" s="9" t="s">
        <v>20</v>
      </c>
      <c r="AI3579" s="9">
        <v>1</v>
      </c>
      <c r="AJ3579" s="6" t="s">
        <v>2972</v>
      </c>
      <c r="AK3579" s="9">
        <v>1</v>
      </c>
      <c r="AL3579" s="9">
        <v>0</v>
      </c>
      <c r="AM3579" s="9">
        <v>0</v>
      </c>
      <c r="AN3579" s="9">
        <v>0</v>
      </c>
      <c r="AO3579" s="9">
        <v>0</v>
      </c>
      <c r="AQ3579" s="9">
        <v>1</v>
      </c>
      <c r="AR3579" s="9">
        <v>3</v>
      </c>
      <c r="AS3579" s="9">
        <v>1</v>
      </c>
      <c r="AT3579" s="9">
        <v>1</v>
      </c>
      <c r="AU3579" s="9">
        <v>0</v>
      </c>
      <c r="AV3579" s="9">
        <v>0</v>
      </c>
      <c r="AW3579" s="9" t="s">
        <v>1382</v>
      </c>
      <c r="AX3579" s="9" t="s">
        <v>1382</v>
      </c>
      <c r="BA3579" s="63" t="s">
        <v>2803</v>
      </c>
      <c r="BB3579" s="6" t="s">
        <v>1546</v>
      </c>
      <c r="BG3579" s="9"/>
      <c r="BI3579" t="s">
        <v>3146</v>
      </c>
    </row>
    <row r="3580" spans="1:61" x14ac:dyDescent="0.25">
      <c r="A3580" s="23" t="s">
        <v>820</v>
      </c>
      <c r="B3580" t="s">
        <v>957</v>
      </c>
      <c r="C3580" t="str">
        <f>VLOOKUP(Tabelle1[[#This Row],[bank_name]],list_all_banks!$B$1:$C$691,2,FALSE)</f>
        <v>GBSC095000</v>
      </c>
      <c r="D3580" s="6" t="s">
        <v>958</v>
      </c>
      <c r="E3580" s="42" t="str">
        <f t="shared" si="59"/>
        <v>31.12.2015</v>
      </c>
      <c r="F3580">
        <v>2015</v>
      </c>
      <c r="G3580">
        <v>0</v>
      </c>
      <c r="H3580" t="s">
        <v>20</v>
      </c>
      <c r="I3580">
        <v>1</v>
      </c>
      <c r="J3580">
        <v>3</v>
      </c>
      <c r="K3580" t="s">
        <v>1366</v>
      </c>
      <c r="L3580">
        <v>0</v>
      </c>
      <c r="M3580" t="s">
        <v>1787</v>
      </c>
      <c r="N3580" t="s">
        <v>19</v>
      </c>
      <c r="P3580">
        <v>3</v>
      </c>
      <c r="Q3580">
        <v>0</v>
      </c>
      <c r="R3580">
        <v>2</v>
      </c>
      <c r="S3580">
        <v>0</v>
      </c>
      <c r="U3580">
        <v>1</v>
      </c>
      <c r="V3580">
        <v>0</v>
      </c>
      <c r="W3580" t="s">
        <v>20</v>
      </c>
      <c r="Y3580" t="s">
        <v>1225</v>
      </c>
      <c r="Z3580">
        <v>77</v>
      </c>
      <c r="AA3580">
        <v>75</v>
      </c>
      <c r="AB3580">
        <v>56</v>
      </c>
      <c r="AC3580">
        <v>1</v>
      </c>
      <c r="AD3580" t="s">
        <v>20</v>
      </c>
      <c r="AE3580" t="s">
        <v>20</v>
      </c>
      <c r="AF3580" t="s">
        <v>20</v>
      </c>
      <c r="AG3580" t="s">
        <v>20</v>
      </c>
      <c r="AH3580" t="s">
        <v>20</v>
      </c>
      <c r="AI3580">
        <v>1</v>
      </c>
      <c r="AK3580">
        <v>1</v>
      </c>
      <c r="AL3580">
        <v>0</v>
      </c>
      <c r="AM3580">
        <v>0</v>
      </c>
      <c r="AN3580">
        <v>0</v>
      </c>
      <c r="AO3580">
        <v>0</v>
      </c>
      <c r="AQ3580">
        <v>1</v>
      </c>
      <c r="AR3580">
        <v>3</v>
      </c>
      <c r="AS3580">
        <v>1</v>
      </c>
      <c r="AT3580">
        <v>1</v>
      </c>
      <c r="AU3580">
        <v>0</v>
      </c>
      <c r="AV3580">
        <v>0</v>
      </c>
      <c r="AW3580" t="s">
        <v>1382</v>
      </c>
      <c r="AX3580" t="s">
        <v>1382</v>
      </c>
      <c r="BA3580" s="14" t="s">
        <v>2803</v>
      </c>
      <c r="BB3580" s="6" t="s">
        <v>1546</v>
      </c>
      <c r="BG3580" s="9"/>
      <c r="BI3580" t="s">
        <v>3146</v>
      </c>
    </row>
    <row r="3581" spans="1:61" x14ac:dyDescent="0.25">
      <c r="A3581" s="51" t="s">
        <v>820</v>
      </c>
      <c r="B3581" s="9" t="s">
        <v>957</v>
      </c>
      <c r="C3581" s="9" t="str">
        <f>VLOOKUP(Tabelle1[[#This Row],[bank_name]],list_all_banks!$B$1:$C$691,2,FALSE)</f>
        <v>GBSC095000</v>
      </c>
      <c r="D3581" s="6" t="s">
        <v>958</v>
      </c>
      <c r="E3581" s="42" t="str">
        <f t="shared" si="59"/>
        <v>31.12.2015</v>
      </c>
      <c r="F3581" s="9">
        <v>2015</v>
      </c>
      <c r="G3581" s="9">
        <v>0</v>
      </c>
      <c r="H3581" s="9" t="s">
        <v>20</v>
      </c>
      <c r="I3581" s="9">
        <v>1</v>
      </c>
      <c r="J3581" s="9">
        <v>3</v>
      </c>
      <c r="K3581" s="9" t="s">
        <v>1366</v>
      </c>
      <c r="L3581" s="9">
        <v>0</v>
      </c>
      <c r="M3581" s="9" t="s">
        <v>1787</v>
      </c>
      <c r="N3581" s="9" t="s">
        <v>19</v>
      </c>
      <c r="P3581" s="9">
        <v>3</v>
      </c>
      <c r="Q3581" s="9">
        <v>0</v>
      </c>
      <c r="R3581" s="9">
        <v>2</v>
      </c>
      <c r="S3581" s="9">
        <v>0</v>
      </c>
      <c r="U3581" s="9">
        <v>1</v>
      </c>
      <c r="V3581" s="9">
        <v>0</v>
      </c>
      <c r="W3581" s="9" t="s">
        <v>20</v>
      </c>
      <c r="Y3581" s="9" t="s">
        <v>1</v>
      </c>
      <c r="Z3581" s="9">
        <v>108</v>
      </c>
      <c r="AA3581" s="9">
        <v>280</v>
      </c>
      <c r="AB3581" s="9">
        <v>89</v>
      </c>
      <c r="AC3581" s="9" t="s">
        <v>20</v>
      </c>
      <c r="AD3581" s="9" t="s">
        <v>20</v>
      </c>
      <c r="AE3581" s="9" t="s">
        <v>20</v>
      </c>
      <c r="AF3581" s="9" t="s">
        <v>20</v>
      </c>
      <c r="AG3581" s="9" t="s">
        <v>20</v>
      </c>
      <c r="AH3581" s="9" t="s">
        <v>20</v>
      </c>
      <c r="AI3581" s="9">
        <v>1</v>
      </c>
      <c r="AK3581" s="9">
        <v>1</v>
      </c>
      <c r="AL3581" s="9">
        <v>0</v>
      </c>
      <c r="AM3581" s="9">
        <v>0</v>
      </c>
      <c r="AN3581" s="9">
        <v>0</v>
      </c>
      <c r="AO3581" s="9">
        <v>0</v>
      </c>
      <c r="AQ3581" s="9">
        <v>1</v>
      </c>
      <c r="AR3581" s="9">
        <v>3</v>
      </c>
      <c r="AS3581" s="9">
        <v>1</v>
      </c>
      <c r="AT3581" s="9">
        <v>1</v>
      </c>
      <c r="AU3581" s="9">
        <v>0</v>
      </c>
      <c r="AV3581" s="9">
        <v>0</v>
      </c>
      <c r="AW3581" s="9" t="s">
        <v>1382</v>
      </c>
      <c r="AX3581" s="9" t="s">
        <v>1382</v>
      </c>
      <c r="BA3581" s="63" t="s">
        <v>2803</v>
      </c>
      <c r="BB3581" s="6" t="s">
        <v>1546</v>
      </c>
      <c r="BG3581" s="9"/>
      <c r="BI3581" t="s">
        <v>3146</v>
      </c>
    </row>
    <row r="3582" spans="1:61" s="44" customFormat="1" ht="15.75" thickBot="1" x14ac:dyDescent="0.3">
      <c r="A3582" s="43" t="s">
        <v>820</v>
      </c>
      <c r="B3582" s="44" t="s">
        <v>957</v>
      </c>
      <c r="C3582" s="44" t="str">
        <f>VLOOKUP(Tabelle1[[#This Row],[bank_name]],list_all_banks!$B$1:$C$691,2,FALSE)</f>
        <v>GBSC095000</v>
      </c>
      <c r="D3582" s="45" t="s">
        <v>958</v>
      </c>
      <c r="E3582" s="46" t="str">
        <f t="shared" si="59"/>
        <v>31.12.2015</v>
      </c>
      <c r="F3582" s="44">
        <v>2015</v>
      </c>
      <c r="G3582" s="44">
        <v>0</v>
      </c>
      <c r="H3582" s="44" t="s">
        <v>20</v>
      </c>
      <c r="I3582" s="44">
        <v>1</v>
      </c>
      <c r="J3582" s="44">
        <v>3</v>
      </c>
      <c r="K3582" s="44" t="s">
        <v>1366</v>
      </c>
      <c r="L3582" s="44">
        <v>0</v>
      </c>
      <c r="M3582" s="44" t="s">
        <v>1787</v>
      </c>
      <c r="N3582" s="44" t="s">
        <v>19</v>
      </c>
      <c r="O3582" s="45"/>
      <c r="P3582" s="44">
        <v>3</v>
      </c>
      <c r="Q3582" s="44">
        <v>0</v>
      </c>
      <c r="R3582" s="44">
        <v>2</v>
      </c>
      <c r="S3582" s="44">
        <v>0</v>
      </c>
      <c r="T3582" s="45"/>
      <c r="U3582" s="44">
        <v>1</v>
      </c>
      <c r="V3582" s="44">
        <v>0</v>
      </c>
      <c r="W3582" s="44" t="s">
        <v>20</v>
      </c>
      <c r="X3582" s="45"/>
      <c r="Y3582" s="44" t="s">
        <v>1650</v>
      </c>
      <c r="Z3582" s="44">
        <v>202</v>
      </c>
      <c r="AA3582" s="44">
        <v>330</v>
      </c>
      <c r="AB3582" s="44">
        <v>137</v>
      </c>
      <c r="AC3582" s="44">
        <v>12</v>
      </c>
      <c r="AD3582" s="44" t="s">
        <v>20</v>
      </c>
      <c r="AE3582" s="44" t="s">
        <v>20</v>
      </c>
      <c r="AF3582" s="44" t="s">
        <v>20</v>
      </c>
      <c r="AG3582" s="44" t="s">
        <v>20</v>
      </c>
      <c r="AH3582" s="44" t="s">
        <v>20</v>
      </c>
      <c r="AI3582" s="44">
        <v>1</v>
      </c>
      <c r="AJ3582" s="45"/>
      <c r="AK3582" s="44">
        <v>1</v>
      </c>
      <c r="AL3582" s="44">
        <v>0</v>
      </c>
      <c r="AM3582" s="44">
        <v>0</v>
      </c>
      <c r="AN3582" s="44">
        <v>0</v>
      </c>
      <c r="AO3582" s="44">
        <v>0</v>
      </c>
      <c r="AP3582" s="45"/>
      <c r="AQ3582" s="44">
        <v>1</v>
      </c>
      <c r="AR3582" s="44">
        <v>3</v>
      </c>
      <c r="AS3582" s="44">
        <v>1</v>
      </c>
      <c r="AT3582" s="44">
        <v>1</v>
      </c>
      <c r="AU3582" s="44">
        <v>0</v>
      </c>
      <c r="AV3582" s="44">
        <v>0</v>
      </c>
      <c r="AW3582" s="44" t="s">
        <v>1382</v>
      </c>
      <c r="AX3582" s="44" t="s">
        <v>1382</v>
      </c>
      <c r="AY3582" s="45"/>
      <c r="AZ3582" s="46"/>
      <c r="BA3582" s="47" t="s">
        <v>2803</v>
      </c>
      <c r="BB3582" s="45" t="s">
        <v>1546</v>
      </c>
      <c r="BH3582" s="45"/>
      <c r="BI3582" t="s">
        <v>3146</v>
      </c>
    </row>
    <row r="3583" spans="1:61" x14ac:dyDescent="0.25">
      <c r="A3583" s="9" t="s">
        <v>820</v>
      </c>
      <c r="B3583" s="9" t="s">
        <v>959</v>
      </c>
      <c r="C3583" s="9" t="str">
        <f>VLOOKUP(Tabelle1[[#This Row],[bank_name]],list_all_banks!$B$1:$C$691,2,FALSE)</f>
        <v>GBSC173198</v>
      </c>
      <c r="D3583" s="6" t="s">
        <v>960</v>
      </c>
      <c r="E3583" s="42" t="str">
        <f t="shared" si="59"/>
        <v>31.12.</v>
      </c>
      <c r="F3583" s="9"/>
      <c r="G3583" s="9"/>
      <c r="H3583" s="9"/>
      <c r="I3583" s="9"/>
      <c r="J3583" s="9"/>
      <c r="K3583" s="9"/>
      <c r="L3583" s="9"/>
      <c r="M3583" s="9"/>
      <c r="N3583" s="9"/>
      <c r="P3583" s="9"/>
      <c r="Q3583" s="9"/>
      <c r="R3583" s="9"/>
      <c r="S3583" s="9"/>
      <c r="U3583" s="9"/>
      <c r="V3583" s="9"/>
      <c r="W3583" s="9"/>
      <c r="Y3583" s="9"/>
      <c r="Z3583" s="9"/>
      <c r="AA3583" s="9"/>
      <c r="AB3583" s="9"/>
      <c r="AC3583" s="9"/>
      <c r="AD3583" s="9"/>
      <c r="AE3583" s="9"/>
      <c r="AF3583" s="9"/>
      <c r="AG3583" s="9"/>
      <c r="AH3583" s="9"/>
      <c r="AI3583" s="9"/>
      <c r="AK3583" s="9"/>
      <c r="AL3583" s="9"/>
      <c r="AM3583" s="9"/>
      <c r="AN3583" s="9"/>
      <c r="AO3583" s="9"/>
      <c r="AQ3583" s="9"/>
      <c r="AR3583" s="9"/>
      <c r="AS3583" s="9"/>
      <c r="AT3583" s="9"/>
      <c r="AU3583" s="9"/>
      <c r="AV3583" s="9"/>
      <c r="AW3583" s="9"/>
      <c r="AX3583" s="9"/>
      <c r="BA3583" s="9"/>
      <c r="BG3583" s="9"/>
    </row>
    <row r="3584" spans="1:61" x14ac:dyDescent="0.25">
      <c r="A3584" s="9" t="s">
        <v>820</v>
      </c>
      <c r="B3584" s="9" t="s">
        <v>961</v>
      </c>
      <c r="C3584" s="9" t="str">
        <f>VLOOKUP(Tabelle1[[#This Row],[bank_name]],list_all_banks!$B$1:$C$691,2,FALSE)</f>
        <v>GBSC173199</v>
      </c>
      <c r="D3584" s="6" t="s">
        <v>962</v>
      </c>
      <c r="E3584" s="42" t="str">
        <f t="shared" si="59"/>
        <v>31.12.</v>
      </c>
      <c r="F3584" s="9"/>
      <c r="G3584" s="9"/>
      <c r="H3584" s="9"/>
      <c r="I3584" s="9"/>
      <c r="J3584" s="9"/>
      <c r="K3584" s="9"/>
      <c r="L3584" s="9"/>
      <c r="M3584" s="9"/>
      <c r="N3584" s="9"/>
      <c r="P3584" s="9"/>
      <c r="Q3584" s="9"/>
      <c r="R3584" s="9"/>
      <c r="S3584" s="9"/>
      <c r="U3584" s="9"/>
      <c r="V3584" s="9"/>
      <c r="W3584" s="9"/>
      <c r="Y3584" s="9"/>
      <c r="Z3584" s="9"/>
      <c r="AA3584" s="9"/>
      <c r="AB3584" s="9"/>
      <c r="AC3584" s="9"/>
      <c r="AD3584" s="9"/>
      <c r="AE3584" s="9"/>
      <c r="AF3584" s="9"/>
      <c r="AG3584" s="9"/>
      <c r="AH3584" s="9"/>
      <c r="AK3584" s="9"/>
      <c r="AL3584" s="9"/>
      <c r="AM3584" s="9"/>
      <c r="AN3584" s="9"/>
      <c r="AO3584" s="9"/>
      <c r="AQ3584" s="9"/>
      <c r="AR3584" s="9"/>
      <c r="AS3584" s="9"/>
      <c r="AT3584" s="9"/>
      <c r="AU3584" s="9"/>
      <c r="AV3584" s="9"/>
      <c r="AW3584" s="9"/>
      <c r="AX3584" s="9"/>
      <c r="BA3584" s="9"/>
      <c r="BG3584" s="9"/>
    </row>
    <row r="3585" spans="1:61" x14ac:dyDescent="0.25">
      <c r="A3585" t="s">
        <v>820</v>
      </c>
      <c r="B3585" t="s">
        <v>963</v>
      </c>
      <c r="C3585" t="str">
        <f>VLOOKUP(Tabelle1[[#This Row],[bank_name]],list_all_banks!$B$1:$C$691,2,FALSE)</f>
        <v>GBSC184775</v>
      </c>
      <c r="D3585" s="6" t="s">
        <v>964</v>
      </c>
      <c r="E3585" s="42" t="str">
        <f t="shared" si="59"/>
        <v>31.12.</v>
      </c>
      <c r="BG3585" s="9"/>
    </row>
    <row r="3586" spans="1:61" s="44" customFormat="1" ht="15.75" thickBot="1" x14ac:dyDescent="0.3">
      <c r="A3586" s="44" t="s">
        <v>965</v>
      </c>
      <c r="B3586" s="44" t="s">
        <v>966</v>
      </c>
      <c r="C3586" s="44" t="str">
        <f>VLOOKUP(Tabelle1[[#This Row],[bank_name]],list_all_banks!$B$1:$C$691,2,FALSE)</f>
        <v>GR094014170</v>
      </c>
      <c r="D3586" s="45" t="s">
        <v>967</v>
      </c>
      <c r="E3586" s="46" t="str">
        <f t="shared" si="59"/>
        <v>31.12.</v>
      </c>
      <c r="O3586" s="45"/>
      <c r="T3586" s="45"/>
      <c r="X3586" s="45"/>
      <c r="AJ3586" s="45"/>
      <c r="AP3586" s="45"/>
      <c r="AY3586" s="45"/>
      <c r="AZ3586" s="46"/>
      <c r="BB3586" s="45"/>
      <c r="BH3586" s="45"/>
      <c r="BI3586" s="9"/>
    </row>
    <row r="3587" spans="1:61" x14ac:dyDescent="0.25">
      <c r="A3587" s="23" t="s">
        <v>965</v>
      </c>
      <c r="B3587" t="s">
        <v>968</v>
      </c>
      <c r="C3587" t="str">
        <f>VLOOKUP(Tabelle1[[#This Row],[bank_name]],list_all_banks!$B$1:$C$691,2,FALSE)</f>
        <v>GR094014201</v>
      </c>
      <c r="D3587" s="6" t="s">
        <v>969</v>
      </c>
      <c r="E3587" s="42" t="str">
        <f t="shared" si="59"/>
        <v>31.12.2014</v>
      </c>
      <c r="F3587">
        <v>2014</v>
      </c>
      <c r="G3587">
        <v>1</v>
      </c>
      <c r="H3587">
        <v>3</v>
      </c>
      <c r="I3587" t="s">
        <v>1382</v>
      </c>
      <c r="J3587">
        <v>2</v>
      </c>
      <c r="K3587" t="s">
        <v>1366</v>
      </c>
      <c r="L3587">
        <v>0</v>
      </c>
      <c r="M3587" t="s">
        <v>14</v>
      </c>
      <c r="N3587" t="s">
        <v>19</v>
      </c>
      <c r="P3587">
        <v>1</v>
      </c>
      <c r="Q3587">
        <v>0</v>
      </c>
      <c r="R3587">
        <v>0</v>
      </c>
      <c r="S3587">
        <v>0</v>
      </c>
      <c r="U3587">
        <v>1</v>
      </c>
      <c r="V3587">
        <v>0</v>
      </c>
      <c r="W3587" t="s">
        <v>20</v>
      </c>
      <c r="Y3587" t="s">
        <v>820</v>
      </c>
      <c r="Z3587">
        <v>55</v>
      </c>
      <c r="AA3587">
        <v>64</v>
      </c>
      <c r="AB3587">
        <v>-69</v>
      </c>
      <c r="AC3587" t="s">
        <v>20</v>
      </c>
      <c r="AD3587" t="s">
        <v>20</v>
      </c>
      <c r="AE3587" t="s">
        <v>20</v>
      </c>
      <c r="AF3587" t="s">
        <v>20</v>
      </c>
      <c r="AG3587" t="s">
        <v>20</v>
      </c>
      <c r="AH3587">
        <v>0</v>
      </c>
      <c r="AI3587">
        <v>0</v>
      </c>
      <c r="AK3587">
        <v>1</v>
      </c>
      <c r="AL3587">
        <v>0</v>
      </c>
      <c r="AM3587">
        <v>1</v>
      </c>
      <c r="AN3587">
        <v>0</v>
      </c>
      <c r="AO3587">
        <v>0</v>
      </c>
      <c r="AQ3587">
        <v>1</v>
      </c>
      <c r="AR3587">
        <v>2</v>
      </c>
      <c r="AS3587">
        <v>1</v>
      </c>
      <c r="AT3587">
        <v>1</v>
      </c>
      <c r="AU3587">
        <v>0</v>
      </c>
      <c r="AV3587">
        <v>0</v>
      </c>
      <c r="AW3587" t="s">
        <v>1382</v>
      </c>
      <c r="AX3587" t="s">
        <v>1382</v>
      </c>
      <c r="BA3587" s="14" t="s">
        <v>2804</v>
      </c>
      <c r="BB3587" s="6" t="s">
        <v>1547</v>
      </c>
      <c r="BG3587" s="9"/>
      <c r="BI3587" t="s">
        <v>3146</v>
      </c>
    </row>
    <row r="3588" spans="1:61" x14ac:dyDescent="0.25">
      <c r="A3588" s="23" t="s">
        <v>965</v>
      </c>
      <c r="B3588" t="s">
        <v>968</v>
      </c>
      <c r="C3588" t="str">
        <f>VLOOKUP(Tabelle1[[#This Row],[bank_name]],list_all_banks!$B$1:$C$691,2,FALSE)</f>
        <v>GR094014201</v>
      </c>
      <c r="D3588" s="6" t="s">
        <v>969</v>
      </c>
      <c r="E3588" s="42" t="str">
        <f t="shared" si="59"/>
        <v>31.12.2014</v>
      </c>
      <c r="F3588">
        <v>2014</v>
      </c>
      <c r="G3588">
        <v>1</v>
      </c>
      <c r="H3588">
        <v>3</v>
      </c>
      <c r="I3588" t="s">
        <v>1382</v>
      </c>
      <c r="J3588">
        <v>2</v>
      </c>
      <c r="K3588" t="s">
        <v>1366</v>
      </c>
      <c r="L3588">
        <v>0</v>
      </c>
      <c r="M3588" t="s">
        <v>14</v>
      </c>
      <c r="N3588" t="s">
        <v>19</v>
      </c>
      <c r="P3588">
        <v>1</v>
      </c>
      <c r="Q3588">
        <v>0</v>
      </c>
      <c r="R3588">
        <v>0</v>
      </c>
      <c r="S3588">
        <v>0</v>
      </c>
      <c r="U3588">
        <v>1</v>
      </c>
      <c r="V3588">
        <v>0</v>
      </c>
      <c r="W3588" t="s">
        <v>20</v>
      </c>
      <c r="Y3588" t="s">
        <v>965</v>
      </c>
      <c r="Z3588">
        <v>1549</v>
      </c>
      <c r="AA3588">
        <v>12132</v>
      </c>
      <c r="AB3588">
        <v>-1839</v>
      </c>
      <c r="AC3588" t="s">
        <v>20</v>
      </c>
      <c r="AD3588" t="s">
        <v>20</v>
      </c>
      <c r="AE3588" t="s">
        <v>20</v>
      </c>
      <c r="AF3588" t="s">
        <v>20</v>
      </c>
      <c r="AG3588">
        <v>-1620</v>
      </c>
      <c r="AH3588">
        <v>3</v>
      </c>
      <c r="AI3588">
        <v>0</v>
      </c>
      <c r="AK3588">
        <v>1</v>
      </c>
      <c r="AL3588">
        <v>0</v>
      </c>
      <c r="AM3588">
        <v>1</v>
      </c>
      <c r="AN3588">
        <v>0</v>
      </c>
      <c r="AO3588">
        <v>0</v>
      </c>
      <c r="AQ3588">
        <v>1</v>
      </c>
      <c r="AR3588">
        <v>2</v>
      </c>
      <c r="AS3588">
        <v>1</v>
      </c>
      <c r="AT3588">
        <v>1</v>
      </c>
      <c r="AU3588">
        <v>0</v>
      </c>
      <c r="AV3588">
        <v>0</v>
      </c>
      <c r="AW3588" t="s">
        <v>1382</v>
      </c>
      <c r="AX3588" t="s">
        <v>1382</v>
      </c>
      <c r="BA3588" s="14" t="s">
        <v>2804</v>
      </c>
      <c r="BB3588" s="6" t="s">
        <v>1547</v>
      </c>
      <c r="BG3588" s="9"/>
      <c r="BI3588" t="s">
        <v>3146</v>
      </c>
    </row>
    <row r="3589" spans="1:61" x14ac:dyDescent="0.25">
      <c r="A3589" s="23" t="s">
        <v>965</v>
      </c>
      <c r="B3589" t="s">
        <v>968</v>
      </c>
      <c r="C3589" t="str">
        <f>VLOOKUP(Tabelle1[[#This Row],[bank_name]],list_all_banks!$B$1:$C$691,2,FALSE)</f>
        <v>GR094014201</v>
      </c>
      <c r="D3589" s="6" t="s">
        <v>969</v>
      </c>
      <c r="E3589" s="42" t="str">
        <f t="shared" si="59"/>
        <v>31.12.2014</v>
      </c>
      <c r="F3589">
        <v>2014</v>
      </c>
      <c r="G3589">
        <v>1</v>
      </c>
      <c r="H3589">
        <v>3</v>
      </c>
      <c r="I3589" t="s">
        <v>1382</v>
      </c>
      <c r="J3589">
        <v>2</v>
      </c>
      <c r="K3589" t="s">
        <v>1366</v>
      </c>
      <c r="L3589">
        <v>0</v>
      </c>
      <c r="M3589" t="s">
        <v>14</v>
      </c>
      <c r="N3589" t="s">
        <v>19</v>
      </c>
      <c r="P3589">
        <v>1</v>
      </c>
      <c r="Q3589">
        <v>0</v>
      </c>
      <c r="R3589">
        <v>0</v>
      </c>
      <c r="S3589">
        <v>0</v>
      </c>
      <c r="U3589">
        <v>1</v>
      </c>
      <c r="V3589">
        <v>0</v>
      </c>
      <c r="W3589" t="s">
        <v>20</v>
      </c>
      <c r="Y3589" t="s">
        <v>1694</v>
      </c>
      <c r="Z3589">
        <v>1545</v>
      </c>
      <c r="AA3589">
        <v>14659</v>
      </c>
      <c r="AB3589">
        <v>437</v>
      </c>
      <c r="AC3589" t="s">
        <v>20</v>
      </c>
      <c r="AD3589" t="s">
        <v>20</v>
      </c>
      <c r="AE3589" t="s">
        <v>20</v>
      </c>
      <c r="AF3589" t="s">
        <v>20</v>
      </c>
      <c r="AG3589">
        <v>78</v>
      </c>
      <c r="AH3589">
        <v>0</v>
      </c>
      <c r="AI3589">
        <v>0</v>
      </c>
      <c r="AK3589">
        <v>1</v>
      </c>
      <c r="AL3589">
        <v>0</v>
      </c>
      <c r="AM3589">
        <v>1</v>
      </c>
      <c r="AN3589">
        <v>0</v>
      </c>
      <c r="AO3589">
        <v>0</v>
      </c>
      <c r="AQ3589">
        <v>1</v>
      </c>
      <c r="AR3589">
        <v>2</v>
      </c>
      <c r="AS3589">
        <v>1</v>
      </c>
      <c r="AT3589">
        <v>1</v>
      </c>
      <c r="AU3589">
        <v>0</v>
      </c>
      <c r="AV3589">
        <v>0</v>
      </c>
      <c r="AW3589" t="s">
        <v>1382</v>
      </c>
      <c r="AX3589" t="s">
        <v>1382</v>
      </c>
      <c r="BA3589" s="14" t="s">
        <v>2804</v>
      </c>
      <c r="BB3589" s="6" t="s">
        <v>1547</v>
      </c>
      <c r="BG3589" s="9"/>
      <c r="BI3589" t="s">
        <v>3146</v>
      </c>
    </row>
    <row r="3590" spans="1:61" x14ac:dyDescent="0.25">
      <c r="A3590" s="23" t="s">
        <v>965</v>
      </c>
      <c r="B3590" t="s">
        <v>968</v>
      </c>
      <c r="C3590" t="str">
        <f>VLOOKUP(Tabelle1[[#This Row],[bank_name]],list_all_banks!$B$1:$C$691,2,FALSE)</f>
        <v>GR094014201</v>
      </c>
      <c r="D3590" s="6" t="s">
        <v>969</v>
      </c>
      <c r="E3590" s="42" t="str">
        <f t="shared" si="59"/>
        <v>31.12.2014</v>
      </c>
      <c r="F3590">
        <v>2014</v>
      </c>
      <c r="G3590">
        <v>1</v>
      </c>
      <c r="H3590">
        <v>3</v>
      </c>
      <c r="I3590" t="s">
        <v>1382</v>
      </c>
      <c r="J3590">
        <v>2</v>
      </c>
      <c r="K3590" t="s">
        <v>1366</v>
      </c>
      <c r="L3590">
        <v>0</v>
      </c>
      <c r="M3590" t="s">
        <v>14</v>
      </c>
      <c r="N3590" t="s">
        <v>19</v>
      </c>
      <c r="P3590">
        <v>1</v>
      </c>
      <c r="Q3590">
        <v>0</v>
      </c>
      <c r="R3590">
        <v>0</v>
      </c>
      <c r="S3590">
        <v>0</v>
      </c>
      <c r="U3590">
        <v>1</v>
      </c>
      <c r="V3590">
        <v>0</v>
      </c>
      <c r="W3590" t="s">
        <v>20</v>
      </c>
      <c r="Y3590" t="s">
        <v>1218</v>
      </c>
      <c r="Z3590">
        <v>-22</v>
      </c>
      <c r="AA3590">
        <v>26</v>
      </c>
      <c r="AB3590">
        <v>-27</v>
      </c>
      <c r="AC3590" t="s">
        <v>20</v>
      </c>
      <c r="AD3590" t="s">
        <v>20</v>
      </c>
      <c r="AE3590" t="s">
        <v>20</v>
      </c>
      <c r="AF3590" t="s">
        <v>20</v>
      </c>
      <c r="AG3590">
        <v>1</v>
      </c>
      <c r="AH3590">
        <v>0</v>
      </c>
      <c r="AI3590">
        <v>0</v>
      </c>
      <c r="AK3590">
        <v>1</v>
      </c>
      <c r="AL3590">
        <v>0</v>
      </c>
      <c r="AM3590">
        <v>1</v>
      </c>
      <c r="AN3590">
        <v>0</v>
      </c>
      <c r="AO3590">
        <v>0</v>
      </c>
      <c r="AQ3590">
        <v>1</v>
      </c>
      <c r="AR3590">
        <v>2</v>
      </c>
      <c r="AS3590">
        <v>1</v>
      </c>
      <c r="AT3590">
        <v>1</v>
      </c>
      <c r="AU3590">
        <v>0</v>
      </c>
      <c r="AV3590">
        <v>0</v>
      </c>
      <c r="AW3590" t="s">
        <v>1382</v>
      </c>
      <c r="AX3590" t="s">
        <v>1382</v>
      </c>
      <c r="BA3590" s="14" t="s">
        <v>2804</v>
      </c>
      <c r="BB3590" s="6" t="s">
        <v>1547</v>
      </c>
      <c r="BG3590" s="9"/>
      <c r="BI3590" t="s">
        <v>3146</v>
      </c>
    </row>
    <row r="3591" spans="1:61" s="72" customFormat="1" x14ac:dyDescent="0.25">
      <c r="A3591" s="23" t="s">
        <v>965</v>
      </c>
      <c r="B3591" t="s">
        <v>968</v>
      </c>
      <c r="C3591" t="str">
        <f>VLOOKUP(Tabelle1[[#This Row],[bank_name]],list_all_banks!$B$1:$C$691,2,FALSE)</f>
        <v>GR094014201</v>
      </c>
      <c r="D3591" s="6" t="s">
        <v>969</v>
      </c>
      <c r="E3591" s="42" t="str">
        <f t="shared" si="59"/>
        <v>31.12.2014</v>
      </c>
      <c r="F3591">
        <v>2014</v>
      </c>
      <c r="G3591">
        <v>1</v>
      </c>
      <c r="H3591">
        <v>3</v>
      </c>
      <c r="I3591" t="s">
        <v>1382</v>
      </c>
      <c r="J3591">
        <v>2</v>
      </c>
      <c r="K3591" t="s">
        <v>1366</v>
      </c>
      <c r="L3591">
        <v>0</v>
      </c>
      <c r="M3591" t="s">
        <v>14</v>
      </c>
      <c r="N3591" t="s">
        <v>19</v>
      </c>
      <c r="O3591" s="6"/>
      <c r="P3591">
        <v>1</v>
      </c>
      <c r="Q3591">
        <v>0</v>
      </c>
      <c r="R3591">
        <v>0</v>
      </c>
      <c r="S3591">
        <v>0</v>
      </c>
      <c r="T3591" s="6"/>
      <c r="U3591">
        <v>1</v>
      </c>
      <c r="V3591">
        <v>0</v>
      </c>
      <c r="W3591" t="s">
        <v>20</v>
      </c>
      <c r="X3591" s="6"/>
      <c r="Y3591" t="s">
        <v>264</v>
      </c>
      <c r="Z3591">
        <v>171</v>
      </c>
      <c r="AA3591">
        <v>2682</v>
      </c>
      <c r="AB3591">
        <v>34</v>
      </c>
      <c r="AC3591" t="s">
        <v>20</v>
      </c>
      <c r="AD3591" t="s">
        <v>20</v>
      </c>
      <c r="AE3591" t="s">
        <v>20</v>
      </c>
      <c r="AF3591" t="s">
        <v>20</v>
      </c>
      <c r="AG3591">
        <v>4</v>
      </c>
      <c r="AH3591">
        <v>0</v>
      </c>
      <c r="AI3591">
        <v>0</v>
      </c>
      <c r="AJ3591" s="6"/>
      <c r="AK3591">
        <v>1</v>
      </c>
      <c r="AL3591">
        <v>0</v>
      </c>
      <c r="AM3591">
        <v>1</v>
      </c>
      <c r="AN3591">
        <v>0</v>
      </c>
      <c r="AO3591">
        <v>0</v>
      </c>
      <c r="AP3591" s="6"/>
      <c r="AQ3591">
        <v>1</v>
      </c>
      <c r="AR3591">
        <v>2</v>
      </c>
      <c r="AS3591">
        <v>1</v>
      </c>
      <c r="AT3591">
        <v>1</v>
      </c>
      <c r="AU3591">
        <v>0</v>
      </c>
      <c r="AV3591">
        <v>0</v>
      </c>
      <c r="AW3591" t="s">
        <v>1382</v>
      </c>
      <c r="AX3591" t="s">
        <v>1382</v>
      </c>
      <c r="AY3591" s="6"/>
      <c r="AZ3591" s="42"/>
      <c r="BA3591" s="14" t="s">
        <v>2804</v>
      </c>
      <c r="BB3591" s="6" t="s">
        <v>1547</v>
      </c>
      <c r="BH3591" s="77"/>
      <c r="BI3591" t="s">
        <v>3146</v>
      </c>
    </row>
    <row r="3592" spans="1:61" x14ac:dyDescent="0.25">
      <c r="A3592" s="23" t="s">
        <v>965</v>
      </c>
      <c r="B3592" t="s">
        <v>968</v>
      </c>
      <c r="C3592" t="str">
        <f>VLOOKUP(Tabelle1[[#This Row],[bank_name]],list_all_banks!$B$1:$C$691,2,FALSE)</f>
        <v>GR094014201</v>
      </c>
      <c r="D3592" s="6" t="s">
        <v>969</v>
      </c>
      <c r="E3592" s="42" t="str">
        <f t="shared" si="59"/>
        <v>31.12.2014</v>
      </c>
      <c r="F3592">
        <v>2014</v>
      </c>
      <c r="G3592">
        <v>1</v>
      </c>
      <c r="H3592">
        <v>3</v>
      </c>
      <c r="I3592" t="s">
        <v>1382</v>
      </c>
      <c r="J3592">
        <v>2</v>
      </c>
      <c r="K3592" t="s">
        <v>1366</v>
      </c>
      <c r="L3592">
        <v>0</v>
      </c>
      <c r="M3592" t="s">
        <v>14</v>
      </c>
      <c r="N3592" t="s">
        <v>19</v>
      </c>
      <c r="P3592">
        <v>1</v>
      </c>
      <c r="Q3592">
        <v>0</v>
      </c>
      <c r="R3592">
        <v>0</v>
      </c>
      <c r="S3592">
        <v>0</v>
      </c>
      <c r="U3592">
        <v>1</v>
      </c>
      <c r="V3592">
        <v>0</v>
      </c>
      <c r="W3592" t="s">
        <v>20</v>
      </c>
      <c r="Y3592" t="s">
        <v>1324</v>
      </c>
      <c r="Z3592">
        <v>56</v>
      </c>
      <c r="AA3592">
        <v>1349</v>
      </c>
      <c r="AB3592">
        <v>-10</v>
      </c>
      <c r="AC3592" t="s">
        <v>20</v>
      </c>
      <c r="AD3592" t="s">
        <v>20</v>
      </c>
      <c r="AE3592" t="s">
        <v>20</v>
      </c>
      <c r="AF3592" t="s">
        <v>20</v>
      </c>
      <c r="AG3592">
        <v>2</v>
      </c>
      <c r="AH3592">
        <v>0</v>
      </c>
      <c r="AI3592">
        <v>0</v>
      </c>
      <c r="AK3592">
        <v>1</v>
      </c>
      <c r="AL3592">
        <v>0</v>
      </c>
      <c r="AM3592">
        <v>1</v>
      </c>
      <c r="AN3592">
        <v>0</v>
      </c>
      <c r="AO3592">
        <v>0</v>
      </c>
      <c r="AQ3592">
        <v>1</v>
      </c>
      <c r="AR3592">
        <v>2</v>
      </c>
      <c r="AS3592">
        <v>1</v>
      </c>
      <c r="AT3592">
        <v>1</v>
      </c>
      <c r="AU3592">
        <v>0</v>
      </c>
      <c r="AV3592">
        <v>0</v>
      </c>
      <c r="AW3592" t="s">
        <v>1382</v>
      </c>
      <c r="AX3592" t="s">
        <v>1382</v>
      </c>
      <c r="BA3592" s="14" t="s">
        <v>2804</v>
      </c>
      <c r="BB3592" s="6" t="s">
        <v>1547</v>
      </c>
      <c r="BG3592" s="9"/>
      <c r="BI3592" t="s">
        <v>3146</v>
      </c>
    </row>
    <row r="3593" spans="1:61" s="72" customFormat="1" x14ac:dyDescent="0.25">
      <c r="A3593" s="23" t="s">
        <v>965</v>
      </c>
      <c r="B3593" t="s">
        <v>968</v>
      </c>
      <c r="C3593" t="str">
        <f>VLOOKUP(Tabelle1[[#This Row],[bank_name]],list_all_banks!$B$1:$C$691,2,FALSE)</f>
        <v>GR094014201</v>
      </c>
      <c r="D3593" s="6" t="s">
        <v>969</v>
      </c>
      <c r="E3593" s="42" t="str">
        <f t="shared" si="59"/>
        <v>31.12.2014</v>
      </c>
      <c r="F3593">
        <v>2014</v>
      </c>
      <c r="G3593">
        <v>1</v>
      </c>
      <c r="H3593">
        <v>3</v>
      </c>
      <c r="I3593" t="s">
        <v>1382</v>
      </c>
      <c r="J3593">
        <v>2</v>
      </c>
      <c r="K3593" t="s">
        <v>1366</v>
      </c>
      <c r="L3593">
        <v>0</v>
      </c>
      <c r="M3593" t="s">
        <v>14</v>
      </c>
      <c r="N3593" t="s">
        <v>19</v>
      </c>
      <c r="O3593" s="6"/>
      <c r="P3593">
        <v>1</v>
      </c>
      <c r="Q3593">
        <v>0</v>
      </c>
      <c r="R3593">
        <v>0</v>
      </c>
      <c r="S3593">
        <v>0</v>
      </c>
      <c r="T3593" s="6"/>
      <c r="U3593">
        <v>1</v>
      </c>
      <c r="V3593">
        <v>0</v>
      </c>
      <c r="W3593" t="s">
        <v>20</v>
      </c>
      <c r="X3593" s="6"/>
      <c r="Y3593" t="s">
        <v>1654</v>
      </c>
      <c r="Z3593">
        <v>58</v>
      </c>
      <c r="AA3593">
        <v>1756</v>
      </c>
      <c r="AB3593">
        <v>4</v>
      </c>
      <c r="AC3593" t="s">
        <v>20</v>
      </c>
      <c r="AD3593" t="s">
        <v>20</v>
      </c>
      <c r="AE3593" t="s">
        <v>20</v>
      </c>
      <c r="AF3593" t="s">
        <v>20</v>
      </c>
      <c r="AG3593" t="s">
        <v>20</v>
      </c>
      <c r="AH3593">
        <v>0</v>
      </c>
      <c r="AI3593">
        <v>0</v>
      </c>
      <c r="AJ3593" s="6"/>
      <c r="AK3593">
        <v>1</v>
      </c>
      <c r="AL3593">
        <v>0</v>
      </c>
      <c r="AM3593">
        <v>1</v>
      </c>
      <c r="AN3593">
        <v>0</v>
      </c>
      <c r="AO3593">
        <v>0</v>
      </c>
      <c r="AP3593" s="6"/>
      <c r="AQ3593">
        <v>1</v>
      </c>
      <c r="AR3593">
        <v>2</v>
      </c>
      <c r="AS3593">
        <v>1</v>
      </c>
      <c r="AT3593">
        <v>1</v>
      </c>
      <c r="AU3593">
        <v>0</v>
      </c>
      <c r="AV3593">
        <v>0</v>
      </c>
      <c r="AW3593" t="s">
        <v>1382</v>
      </c>
      <c r="AX3593" t="s">
        <v>1382</v>
      </c>
      <c r="AY3593" s="6"/>
      <c r="AZ3593" s="42"/>
      <c r="BA3593" s="14" t="s">
        <v>2804</v>
      </c>
      <c r="BB3593" s="6" t="s">
        <v>1547</v>
      </c>
      <c r="BH3593" s="77"/>
      <c r="BI3593" t="s">
        <v>3146</v>
      </c>
    </row>
    <row r="3594" spans="1:61" s="74" customFormat="1" x14ac:dyDescent="0.25">
      <c r="A3594" s="23" t="s">
        <v>965</v>
      </c>
      <c r="B3594" t="s">
        <v>968</v>
      </c>
      <c r="C3594" t="str">
        <f>VLOOKUP(Tabelle1[[#This Row],[bank_name]],list_all_banks!$B$1:$C$691,2,FALSE)</f>
        <v>GR094014201</v>
      </c>
      <c r="D3594" s="6" t="s">
        <v>969</v>
      </c>
      <c r="E3594" s="42" t="str">
        <f t="shared" si="59"/>
        <v>31.12.2014</v>
      </c>
      <c r="F3594">
        <v>2014</v>
      </c>
      <c r="G3594">
        <v>1</v>
      </c>
      <c r="H3594">
        <v>3</v>
      </c>
      <c r="I3594" t="s">
        <v>1382</v>
      </c>
      <c r="J3594">
        <v>2</v>
      </c>
      <c r="K3594" t="s">
        <v>1366</v>
      </c>
      <c r="L3594">
        <v>0</v>
      </c>
      <c r="M3594" t="s">
        <v>14</v>
      </c>
      <c r="N3594" t="s">
        <v>19</v>
      </c>
      <c r="O3594" s="6"/>
      <c r="P3594">
        <v>1</v>
      </c>
      <c r="Q3594">
        <v>0</v>
      </c>
      <c r="R3594">
        <v>0</v>
      </c>
      <c r="S3594">
        <v>0</v>
      </c>
      <c r="T3594" s="6"/>
      <c r="U3594">
        <v>1</v>
      </c>
      <c r="V3594">
        <v>0</v>
      </c>
      <c r="W3594" t="s">
        <v>20</v>
      </c>
      <c r="X3594" s="6"/>
      <c r="Y3594" t="s">
        <v>1768</v>
      </c>
      <c r="Z3594">
        <v>63</v>
      </c>
      <c r="AA3594">
        <v>1042</v>
      </c>
      <c r="AB3594">
        <v>35</v>
      </c>
      <c r="AC3594" t="s">
        <v>20</v>
      </c>
      <c r="AD3594" t="s">
        <v>20</v>
      </c>
      <c r="AE3594" t="s">
        <v>20</v>
      </c>
      <c r="AF3594" t="s">
        <v>20</v>
      </c>
      <c r="AG3594">
        <v>3</v>
      </c>
      <c r="AH3594">
        <v>0</v>
      </c>
      <c r="AI3594">
        <v>0</v>
      </c>
      <c r="AJ3594" s="6"/>
      <c r="AK3594">
        <v>1</v>
      </c>
      <c r="AL3594">
        <v>0</v>
      </c>
      <c r="AM3594">
        <v>1</v>
      </c>
      <c r="AN3594">
        <v>0</v>
      </c>
      <c r="AO3594">
        <v>0</v>
      </c>
      <c r="AP3594" s="6"/>
      <c r="AQ3594">
        <v>1</v>
      </c>
      <c r="AR3594">
        <v>2</v>
      </c>
      <c r="AS3594">
        <v>1</v>
      </c>
      <c r="AT3594">
        <v>1</v>
      </c>
      <c r="AU3594">
        <v>0</v>
      </c>
      <c r="AV3594">
        <v>0</v>
      </c>
      <c r="AW3594" t="s">
        <v>1382</v>
      </c>
      <c r="AX3594" t="s">
        <v>1382</v>
      </c>
      <c r="AY3594" s="6"/>
      <c r="AZ3594" s="42"/>
      <c r="BA3594" s="14" t="s">
        <v>2804</v>
      </c>
      <c r="BB3594" s="6" t="s">
        <v>1547</v>
      </c>
      <c r="BH3594" s="75"/>
      <c r="BI3594" t="s">
        <v>3146</v>
      </c>
    </row>
    <row r="3595" spans="1:61" x14ac:dyDescent="0.25">
      <c r="A3595" s="23" t="s">
        <v>965</v>
      </c>
      <c r="B3595" t="s">
        <v>968</v>
      </c>
      <c r="C3595" t="str">
        <f>VLOOKUP(Tabelle1[[#This Row],[bank_name]],list_all_banks!$B$1:$C$691,2,FALSE)</f>
        <v>GR094014201</v>
      </c>
      <c r="D3595" s="6" t="s">
        <v>969</v>
      </c>
      <c r="E3595" s="42" t="str">
        <f t="shared" si="59"/>
        <v>31.12.2014</v>
      </c>
      <c r="F3595">
        <v>2014</v>
      </c>
      <c r="G3595">
        <v>1</v>
      </c>
      <c r="H3595">
        <v>3</v>
      </c>
      <c r="I3595" t="s">
        <v>1382</v>
      </c>
      <c r="J3595">
        <v>2</v>
      </c>
      <c r="K3595" t="s">
        <v>1366</v>
      </c>
      <c r="L3595">
        <v>0</v>
      </c>
      <c r="M3595" t="s">
        <v>14</v>
      </c>
      <c r="N3595" t="s">
        <v>19</v>
      </c>
      <c r="P3595">
        <v>1</v>
      </c>
      <c r="Q3595">
        <v>0</v>
      </c>
      <c r="R3595">
        <v>0</v>
      </c>
      <c r="S3595">
        <v>0</v>
      </c>
      <c r="U3595">
        <v>1</v>
      </c>
      <c r="V3595">
        <v>0</v>
      </c>
      <c r="W3595" t="s">
        <v>20</v>
      </c>
      <c r="Y3595" t="s">
        <v>277</v>
      </c>
      <c r="Z3595">
        <v>45</v>
      </c>
      <c r="AA3595">
        <v>271</v>
      </c>
      <c r="AB3595">
        <v>-3</v>
      </c>
      <c r="AC3595" t="s">
        <v>20</v>
      </c>
      <c r="AD3595" t="s">
        <v>20</v>
      </c>
      <c r="AE3595" t="s">
        <v>20</v>
      </c>
      <c r="AF3595" t="s">
        <v>20</v>
      </c>
      <c r="AG3595">
        <v>4</v>
      </c>
      <c r="AH3595">
        <v>0</v>
      </c>
      <c r="AI3595">
        <v>0</v>
      </c>
      <c r="AK3595">
        <v>1</v>
      </c>
      <c r="AL3595">
        <v>0</v>
      </c>
      <c r="AM3595">
        <v>1</v>
      </c>
      <c r="AN3595">
        <v>0</v>
      </c>
      <c r="AO3595">
        <v>0</v>
      </c>
      <c r="AQ3595">
        <v>1</v>
      </c>
      <c r="AR3595">
        <v>2</v>
      </c>
      <c r="AS3595">
        <v>1</v>
      </c>
      <c r="AT3595">
        <v>1</v>
      </c>
      <c r="AU3595">
        <v>0</v>
      </c>
      <c r="AV3595">
        <v>0</v>
      </c>
      <c r="AW3595" t="s">
        <v>1382</v>
      </c>
      <c r="AX3595" t="s">
        <v>1382</v>
      </c>
      <c r="BA3595" s="14" t="s">
        <v>2804</v>
      </c>
      <c r="BB3595" s="6" t="s">
        <v>1547</v>
      </c>
      <c r="BG3595" s="9"/>
      <c r="BI3595" t="s">
        <v>3146</v>
      </c>
    </row>
    <row r="3596" spans="1:61" s="74" customFormat="1" x14ac:dyDescent="0.25">
      <c r="A3596" s="23" t="s">
        <v>965</v>
      </c>
      <c r="B3596" t="s">
        <v>968</v>
      </c>
      <c r="C3596" t="str">
        <f>VLOOKUP(Tabelle1[[#This Row],[bank_name]],list_all_banks!$B$1:$C$691,2,FALSE)</f>
        <v>GR094014201</v>
      </c>
      <c r="D3596" s="6" t="s">
        <v>969</v>
      </c>
      <c r="E3596" s="42" t="str">
        <f t="shared" si="59"/>
        <v>31.12.2014</v>
      </c>
      <c r="F3596">
        <v>2014</v>
      </c>
      <c r="G3596">
        <v>1</v>
      </c>
      <c r="H3596">
        <v>3</v>
      </c>
      <c r="I3596" t="s">
        <v>1382</v>
      </c>
      <c r="J3596">
        <v>2</v>
      </c>
      <c r="K3596" t="s">
        <v>1366</v>
      </c>
      <c r="L3596">
        <v>0</v>
      </c>
      <c r="M3596" t="s">
        <v>14</v>
      </c>
      <c r="N3596" t="s">
        <v>19</v>
      </c>
      <c r="O3596" s="6"/>
      <c r="P3596">
        <v>1</v>
      </c>
      <c r="Q3596">
        <v>0</v>
      </c>
      <c r="R3596">
        <v>0</v>
      </c>
      <c r="S3596">
        <v>0</v>
      </c>
      <c r="T3596" s="6"/>
      <c r="U3596">
        <v>1</v>
      </c>
      <c r="V3596">
        <v>0</v>
      </c>
      <c r="W3596" t="s">
        <v>20</v>
      </c>
      <c r="X3596" s="6"/>
      <c r="Y3596" t="s">
        <v>1710</v>
      </c>
      <c r="Z3596">
        <v>9</v>
      </c>
      <c r="AA3596">
        <v>159</v>
      </c>
      <c r="AB3596">
        <v>-3</v>
      </c>
      <c r="AC3596" t="s">
        <v>20</v>
      </c>
      <c r="AD3596" t="s">
        <v>20</v>
      </c>
      <c r="AE3596" t="s">
        <v>20</v>
      </c>
      <c r="AF3596" t="s">
        <v>20</v>
      </c>
      <c r="AG3596">
        <v>-1</v>
      </c>
      <c r="AH3596">
        <v>0</v>
      </c>
      <c r="AI3596">
        <v>0</v>
      </c>
      <c r="AJ3596" s="6"/>
      <c r="AK3596">
        <v>1</v>
      </c>
      <c r="AL3596">
        <v>0</v>
      </c>
      <c r="AM3596">
        <v>1</v>
      </c>
      <c r="AN3596">
        <v>0</v>
      </c>
      <c r="AO3596">
        <v>0</v>
      </c>
      <c r="AP3596" s="6"/>
      <c r="AQ3596">
        <v>1</v>
      </c>
      <c r="AR3596">
        <v>2</v>
      </c>
      <c r="AS3596">
        <v>1</v>
      </c>
      <c r="AT3596">
        <v>1</v>
      </c>
      <c r="AU3596">
        <v>0</v>
      </c>
      <c r="AV3596">
        <v>0</v>
      </c>
      <c r="AW3596" t="s">
        <v>1382</v>
      </c>
      <c r="AX3596" t="s">
        <v>1382</v>
      </c>
      <c r="AY3596" s="6"/>
      <c r="AZ3596" s="42"/>
      <c r="BA3596" s="14" t="s">
        <v>2804</v>
      </c>
      <c r="BB3596" s="6" t="s">
        <v>1547</v>
      </c>
      <c r="BH3596" s="75"/>
      <c r="BI3596" t="s">
        <v>3146</v>
      </c>
    </row>
    <row r="3597" spans="1:61" x14ac:dyDescent="0.25">
      <c r="A3597" s="23" t="s">
        <v>965</v>
      </c>
      <c r="B3597" t="s">
        <v>968</v>
      </c>
      <c r="C3597" t="str">
        <f>VLOOKUP(Tabelle1[[#This Row],[bank_name]],list_all_banks!$B$1:$C$691,2,FALSE)</f>
        <v>GR094014201</v>
      </c>
      <c r="D3597" s="6" t="s">
        <v>969</v>
      </c>
      <c r="E3597" s="42" t="str">
        <f t="shared" si="59"/>
        <v>31.12.2014</v>
      </c>
      <c r="F3597">
        <v>2014</v>
      </c>
      <c r="G3597">
        <v>1</v>
      </c>
      <c r="H3597">
        <v>3</v>
      </c>
      <c r="I3597" t="s">
        <v>1382</v>
      </c>
      <c r="J3597">
        <v>2</v>
      </c>
      <c r="K3597" t="s">
        <v>1366</v>
      </c>
      <c r="L3597">
        <v>0</v>
      </c>
      <c r="M3597" t="s">
        <v>14</v>
      </c>
      <c r="N3597" t="s">
        <v>19</v>
      </c>
      <c r="P3597">
        <v>1</v>
      </c>
      <c r="Q3597">
        <v>0</v>
      </c>
      <c r="R3597">
        <v>0</v>
      </c>
      <c r="S3597">
        <v>0</v>
      </c>
      <c r="U3597">
        <v>1</v>
      </c>
      <c r="V3597">
        <v>0</v>
      </c>
      <c r="W3597" t="s">
        <v>20</v>
      </c>
      <c r="Y3597" t="s">
        <v>1170</v>
      </c>
      <c r="Z3597">
        <v>1</v>
      </c>
      <c r="AA3597" t="s">
        <v>20</v>
      </c>
      <c r="AB3597">
        <v>1</v>
      </c>
      <c r="AC3597" t="s">
        <v>20</v>
      </c>
      <c r="AD3597" t="s">
        <v>20</v>
      </c>
      <c r="AE3597" t="s">
        <v>20</v>
      </c>
      <c r="AF3597" t="s">
        <v>20</v>
      </c>
      <c r="AG3597" t="s">
        <v>20</v>
      </c>
      <c r="AH3597">
        <v>0</v>
      </c>
      <c r="AI3597">
        <v>0</v>
      </c>
      <c r="AK3597">
        <v>1</v>
      </c>
      <c r="AL3597">
        <v>0</v>
      </c>
      <c r="AM3597">
        <v>1</v>
      </c>
      <c r="AN3597">
        <v>0</v>
      </c>
      <c r="AO3597">
        <v>0</v>
      </c>
      <c r="AQ3597">
        <v>1</v>
      </c>
      <c r="AR3597">
        <v>2</v>
      </c>
      <c r="AS3597">
        <v>1</v>
      </c>
      <c r="AT3597">
        <v>1</v>
      </c>
      <c r="AU3597">
        <v>0</v>
      </c>
      <c r="AV3597">
        <v>0</v>
      </c>
      <c r="AW3597" t="s">
        <v>1382</v>
      </c>
      <c r="AX3597" t="s">
        <v>1382</v>
      </c>
      <c r="BA3597" s="14" t="s">
        <v>2804</v>
      </c>
      <c r="BB3597" s="6" t="s">
        <v>1547</v>
      </c>
      <c r="BG3597" s="9"/>
      <c r="BI3597" t="s">
        <v>3146</v>
      </c>
    </row>
    <row r="3598" spans="1:61" s="74" customFormat="1" x14ac:dyDescent="0.25">
      <c r="A3598" s="23" t="s">
        <v>965</v>
      </c>
      <c r="B3598" t="s">
        <v>968</v>
      </c>
      <c r="C3598" t="str">
        <f>VLOOKUP(Tabelle1[[#This Row],[bank_name]],list_all_banks!$B$1:$C$691,2,FALSE)</f>
        <v>GR094014201</v>
      </c>
      <c r="D3598" s="6" t="s">
        <v>969</v>
      </c>
      <c r="E3598" s="42" t="str">
        <f t="shared" si="59"/>
        <v>31.12.2014</v>
      </c>
      <c r="F3598">
        <v>2014</v>
      </c>
      <c r="G3598">
        <v>1</v>
      </c>
      <c r="H3598">
        <v>3</v>
      </c>
      <c r="I3598" t="s">
        <v>1382</v>
      </c>
      <c r="J3598">
        <v>2</v>
      </c>
      <c r="K3598" t="s">
        <v>1366</v>
      </c>
      <c r="L3598">
        <v>0</v>
      </c>
      <c r="M3598" t="s">
        <v>14</v>
      </c>
      <c r="N3598" t="s">
        <v>19</v>
      </c>
      <c r="O3598" s="6"/>
      <c r="P3598">
        <v>1</v>
      </c>
      <c r="Q3598">
        <v>0</v>
      </c>
      <c r="R3598">
        <v>0</v>
      </c>
      <c r="S3598">
        <v>0</v>
      </c>
      <c r="T3598" s="6"/>
      <c r="U3598">
        <v>1</v>
      </c>
      <c r="V3598">
        <v>0</v>
      </c>
      <c r="W3598" t="s">
        <v>20</v>
      </c>
      <c r="X3598" s="6"/>
      <c r="Y3598" t="s">
        <v>1225</v>
      </c>
      <c r="Z3598">
        <v>12</v>
      </c>
      <c r="AA3598" t="s">
        <v>20</v>
      </c>
      <c r="AB3598">
        <v>12</v>
      </c>
      <c r="AC3598" t="s">
        <v>20</v>
      </c>
      <c r="AD3598" t="s">
        <v>20</v>
      </c>
      <c r="AE3598" t="s">
        <v>20</v>
      </c>
      <c r="AF3598" t="s">
        <v>20</v>
      </c>
      <c r="AG3598" t="s">
        <v>20</v>
      </c>
      <c r="AH3598">
        <v>0</v>
      </c>
      <c r="AI3598">
        <v>0</v>
      </c>
      <c r="AJ3598" s="6"/>
      <c r="AK3598">
        <v>1</v>
      </c>
      <c r="AL3598">
        <v>0</v>
      </c>
      <c r="AM3598">
        <v>1</v>
      </c>
      <c r="AN3598">
        <v>0</v>
      </c>
      <c r="AO3598">
        <v>0</v>
      </c>
      <c r="AP3598" s="6"/>
      <c r="AQ3598">
        <v>1</v>
      </c>
      <c r="AR3598">
        <v>2</v>
      </c>
      <c r="AS3598">
        <v>1</v>
      </c>
      <c r="AT3598">
        <v>1</v>
      </c>
      <c r="AU3598">
        <v>0</v>
      </c>
      <c r="AV3598">
        <v>0</v>
      </c>
      <c r="AW3598" t="s">
        <v>1382</v>
      </c>
      <c r="AX3598" t="s">
        <v>1382</v>
      </c>
      <c r="AY3598" s="6"/>
      <c r="AZ3598" s="42"/>
      <c r="BA3598" s="14" t="s">
        <v>2804</v>
      </c>
      <c r="BB3598" s="6" t="s">
        <v>1547</v>
      </c>
      <c r="BH3598" s="75"/>
      <c r="BI3598" t="s">
        <v>3146</v>
      </c>
    </row>
    <row r="3599" spans="1:61" x14ac:dyDescent="0.25">
      <c r="A3599" s="23" t="s">
        <v>965</v>
      </c>
      <c r="B3599" t="s">
        <v>968</v>
      </c>
      <c r="C3599" t="str">
        <f>VLOOKUP(Tabelle1[[#This Row],[bank_name]],list_all_banks!$B$1:$C$691,2,FALSE)</f>
        <v>GR094014201</v>
      </c>
      <c r="D3599" s="6" t="s">
        <v>969</v>
      </c>
      <c r="E3599" s="42" t="str">
        <f t="shared" si="59"/>
        <v>31.12.2014</v>
      </c>
      <c r="F3599">
        <v>2014</v>
      </c>
      <c r="G3599">
        <v>1</v>
      </c>
      <c r="H3599">
        <v>3</v>
      </c>
      <c r="I3599" t="s">
        <v>1382</v>
      </c>
      <c r="J3599">
        <v>2</v>
      </c>
      <c r="K3599" t="s">
        <v>1366</v>
      </c>
      <c r="L3599">
        <v>0</v>
      </c>
      <c r="M3599" t="s">
        <v>14</v>
      </c>
      <c r="N3599" t="s">
        <v>19</v>
      </c>
      <c r="P3599">
        <v>1</v>
      </c>
      <c r="Q3599">
        <v>0</v>
      </c>
      <c r="R3599">
        <v>0</v>
      </c>
      <c r="S3599">
        <v>0</v>
      </c>
      <c r="U3599">
        <v>1</v>
      </c>
      <c r="V3599">
        <v>0</v>
      </c>
      <c r="W3599" t="s">
        <v>20</v>
      </c>
      <c r="Y3599" t="s">
        <v>1020</v>
      </c>
      <c r="Z3599">
        <v>4</v>
      </c>
      <c r="AA3599" t="s">
        <v>20</v>
      </c>
      <c r="AB3599">
        <v>2</v>
      </c>
      <c r="AC3599" t="s">
        <v>20</v>
      </c>
      <c r="AD3599" t="s">
        <v>20</v>
      </c>
      <c r="AE3599" t="s">
        <v>20</v>
      </c>
      <c r="AF3599" t="s">
        <v>20</v>
      </c>
      <c r="AG3599" t="s">
        <v>20</v>
      </c>
      <c r="AH3599">
        <v>0</v>
      </c>
      <c r="AI3599">
        <v>0</v>
      </c>
      <c r="AK3599">
        <v>1</v>
      </c>
      <c r="AL3599">
        <v>0</v>
      </c>
      <c r="AM3599">
        <v>1</v>
      </c>
      <c r="AN3599">
        <v>0</v>
      </c>
      <c r="AO3599">
        <v>0</v>
      </c>
      <c r="AQ3599">
        <v>1</v>
      </c>
      <c r="AR3599">
        <v>2</v>
      </c>
      <c r="AS3599">
        <v>1</v>
      </c>
      <c r="AT3599">
        <v>1</v>
      </c>
      <c r="AU3599">
        <v>0</v>
      </c>
      <c r="AV3599">
        <v>0</v>
      </c>
      <c r="AW3599" t="s">
        <v>1382</v>
      </c>
      <c r="AX3599" t="s">
        <v>1382</v>
      </c>
      <c r="BA3599" s="14" t="s">
        <v>2804</v>
      </c>
      <c r="BB3599" s="6" t="s">
        <v>1547</v>
      </c>
      <c r="BG3599" s="9"/>
      <c r="BI3599" t="s">
        <v>3146</v>
      </c>
    </row>
    <row r="3600" spans="1:61" x14ac:dyDescent="0.25">
      <c r="A3600" s="23" t="s">
        <v>965</v>
      </c>
      <c r="B3600" t="s">
        <v>968</v>
      </c>
      <c r="C3600" t="str">
        <f>VLOOKUP(Tabelle1[[#This Row],[bank_name]],list_all_banks!$B$1:$C$691,2,FALSE)</f>
        <v>GR094014201</v>
      </c>
      <c r="D3600" s="6" t="s">
        <v>969</v>
      </c>
      <c r="E3600" s="42" t="str">
        <f t="shared" si="59"/>
        <v>31.12.2014</v>
      </c>
      <c r="F3600">
        <v>2014</v>
      </c>
      <c r="G3600">
        <v>1</v>
      </c>
      <c r="H3600">
        <v>3</v>
      </c>
      <c r="I3600" t="s">
        <v>1382</v>
      </c>
      <c r="J3600">
        <v>2</v>
      </c>
      <c r="K3600" t="s">
        <v>1366</v>
      </c>
      <c r="L3600">
        <v>0</v>
      </c>
      <c r="M3600" t="s">
        <v>14</v>
      </c>
      <c r="N3600" t="s">
        <v>19</v>
      </c>
      <c r="P3600">
        <v>1</v>
      </c>
      <c r="Q3600">
        <v>0</v>
      </c>
      <c r="R3600">
        <v>0</v>
      </c>
      <c r="S3600">
        <v>0</v>
      </c>
      <c r="U3600">
        <v>1</v>
      </c>
      <c r="V3600">
        <v>0</v>
      </c>
      <c r="W3600" t="s">
        <v>20</v>
      </c>
      <c r="Y3600" t="s">
        <v>1629</v>
      </c>
      <c r="Z3600">
        <v>10</v>
      </c>
      <c r="AA3600">
        <v>279</v>
      </c>
      <c r="AB3600">
        <v>2</v>
      </c>
      <c r="AC3600" t="s">
        <v>20</v>
      </c>
      <c r="AD3600" t="s">
        <v>20</v>
      </c>
      <c r="AE3600" t="s">
        <v>20</v>
      </c>
      <c r="AF3600" t="s">
        <v>20</v>
      </c>
      <c r="AG3600" t="s">
        <v>20</v>
      </c>
      <c r="AH3600">
        <v>0</v>
      </c>
      <c r="AI3600">
        <v>0</v>
      </c>
      <c r="AK3600">
        <v>1</v>
      </c>
      <c r="AL3600">
        <v>0</v>
      </c>
      <c r="AM3600">
        <v>1</v>
      </c>
      <c r="AN3600">
        <v>0</v>
      </c>
      <c r="AO3600">
        <v>0</v>
      </c>
      <c r="AQ3600">
        <v>1</v>
      </c>
      <c r="AR3600">
        <v>2</v>
      </c>
      <c r="AS3600">
        <v>1</v>
      </c>
      <c r="AT3600">
        <v>1</v>
      </c>
      <c r="AU3600">
        <v>0</v>
      </c>
      <c r="AV3600">
        <v>0</v>
      </c>
      <c r="AW3600" t="s">
        <v>1382</v>
      </c>
      <c r="AX3600" t="s">
        <v>1382</v>
      </c>
      <c r="BA3600" s="14" t="s">
        <v>2804</v>
      </c>
      <c r="BB3600" s="6" t="s">
        <v>1547</v>
      </c>
      <c r="BG3600" s="9"/>
      <c r="BI3600" t="s">
        <v>3146</v>
      </c>
    </row>
    <row r="3601" spans="1:61" s="44" customFormat="1" ht="15.75" thickBot="1" x14ac:dyDescent="0.3">
      <c r="A3601" s="43" t="s">
        <v>965</v>
      </c>
      <c r="B3601" s="44" t="s">
        <v>968</v>
      </c>
      <c r="C3601" s="44" t="str">
        <f>VLOOKUP(Tabelle1[[#This Row],[bank_name]],list_all_banks!$B$1:$C$691,2,FALSE)</f>
        <v>GR094014201</v>
      </c>
      <c r="D3601" s="45" t="s">
        <v>969</v>
      </c>
      <c r="E3601" s="46" t="str">
        <f t="shared" si="59"/>
        <v>31.12.2014</v>
      </c>
      <c r="F3601" s="44">
        <v>2014</v>
      </c>
      <c r="G3601" s="44">
        <v>1</v>
      </c>
      <c r="H3601" s="44">
        <v>3</v>
      </c>
      <c r="I3601" s="44" t="s">
        <v>1382</v>
      </c>
      <c r="J3601" s="44">
        <v>2</v>
      </c>
      <c r="K3601" s="44" t="s">
        <v>1366</v>
      </c>
      <c r="L3601" s="44">
        <v>0</v>
      </c>
      <c r="M3601" s="44" t="s">
        <v>14</v>
      </c>
      <c r="N3601" s="44" t="s">
        <v>19</v>
      </c>
      <c r="O3601" s="45"/>
      <c r="P3601" s="44">
        <v>1</v>
      </c>
      <c r="Q3601" s="44">
        <v>0</v>
      </c>
      <c r="R3601" s="44">
        <v>0</v>
      </c>
      <c r="S3601" s="44">
        <v>0</v>
      </c>
      <c r="T3601" s="45"/>
      <c r="U3601" s="44">
        <v>1</v>
      </c>
      <c r="V3601" s="44">
        <v>0</v>
      </c>
      <c r="W3601" s="44" t="s">
        <v>20</v>
      </c>
      <c r="X3601" s="45"/>
      <c r="Y3601" s="44" t="s">
        <v>1786</v>
      </c>
      <c r="Z3601" s="44">
        <v>9</v>
      </c>
      <c r="AA3601" s="44">
        <v>209</v>
      </c>
      <c r="AB3601" s="44">
        <v>2</v>
      </c>
      <c r="AC3601" s="44" t="s">
        <v>20</v>
      </c>
      <c r="AD3601" s="44" t="s">
        <v>20</v>
      </c>
      <c r="AE3601" s="44" t="s">
        <v>20</v>
      </c>
      <c r="AF3601" s="44" t="s">
        <v>20</v>
      </c>
      <c r="AG3601" s="44">
        <v>1</v>
      </c>
      <c r="AH3601" s="44">
        <v>0</v>
      </c>
      <c r="AI3601" s="44">
        <v>0</v>
      </c>
      <c r="AJ3601" s="45"/>
      <c r="AK3601" s="44">
        <v>1</v>
      </c>
      <c r="AL3601" s="44">
        <v>0</v>
      </c>
      <c r="AM3601" s="44">
        <v>1</v>
      </c>
      <c r="AN3601" s="44">
        <v>0</v>
      </c>
      <c r="AO3601" s="44">
        <v>0</v>
      </c>
      <c r="AP3601" s="45"/>
      <c r="AQ3601" s="44">
        <v>1</v>
      </c>
      <c r="AR3601" s="44">
        <v>2</v>
      </c>
      <c r="AS3601" s="44">
        <v>1</v>
      </c>
      <c r="AT3601" s="44">
        <v>1</v>
      </c>
      <c r="AU3601" s="44">
        <v>0</v>
      </c>
      <c r="AV3601" s="44">
        <v>0</v>
      </c>
      <c r="AW3601" s="44" t="s">
        <v>1382</v>
      </c>
      <c r="AX3601" s="44" t="s">
        <v>1382</v>
      </c>
      <c r="AY3601" s="45"/>
      <c r="AZ3601" s="46"/>
      <c r="BA3601" s="47" t="s">
        <v>2804</v>
      </c>
      <c r="BB3601" s="45" t="s">
        <v>1547</v>
      </c>
      <c r="BH3601" s="45"/>
      <c r="BI3601" t="s">
        <v>3146</v>
      </c>
    </row>
    <row r="3602" spans="1:61" s="60" customFormat="1" ht="15.75" thickBot="1" x14ac:dyDescent="0.3">
      <c r="A3602" s="60" t="s">
        <v>965</v>
      </c>
      <c r="B3602" s="60" t="s">
        <v>970</v>
      </c>
      <c r="C3602" s="60" t="str">
        <f>VLOOKUP(Tabelle1[[#This Row],[bank_name]],list_all_banks!$B$1:$C$691,2,FALSE)</f>
        <v>GR094014249</v>
      </c>
      <c r="D3602" s="128" t="s">
        <v>971</v>
      </c>
      <c r="E3602" s="176" t="str">
        <f t="shared" si="59"/>
        <v>31.12.</v>
      </c>
      <c r="O3602" s="128"/>
      <c r="T3602" s="128"/>
      <c r="X3602" s="128"/>
      <c r="AJ3602" s="128"/>
      <c r="AP3602" s="128"/>
      <c r="AY3602" s="128"/>
      <c r="AZ3602" s="176"/>
      <c r="BB3602" s="128"/>
      <c r="BH3602" s="128"/>
      <c r="BI3602" s="9"/>
    </row>
    <row r="3603" spans="1:61" x14ac:dyDescent="0.25">
      <c r="A3603" s="23" t="s">
        <v>965</v>
      </c>
      <c r="B3603" t="s">
        <v>972</v>
      </c>
      <c r="C3603" t="str">
        <f>VLOOKUP(Tabelle1[[#This Row],[bank_name]],list_all_banks!$B$1:$C$691,2,FALSE)</f>
        <v>GR094014250</v>
      </c>
      <c r="D3603" s="6" t="s">
        <v>973</v>
      </c>
      <c r="E3603" s="42" t="str">
        <f t="shared" si="59"/>
        <v>31.12.2014</v>
      </c>
      <c r="F3603">
        <v>2014</v>
      </c>
      <c r="G3603" t="s">
        <v>1382</v>
      </c>
      <c r="H3603" t="s">
        <v>20</v>
      </c>
      <c r="I3603">
        <v>1</v>
      </c>
      <c r="J3603">
        <v>2</v>
      </c>
      <c r="K3603" t="s">
        <v>1366</v>
      </c>
      <c r="L3603">
        <v>1</v>
      </c>
      <c r="M3603" t="s">
        <v>14</v>
      </c>
      <c r="N3603" t="s">
        <v>19</v>
      </c>
      <c r="P3603">
        <v>3</v>
      </c>
      <c r="Q3603">
        <v>0</v>
      </c>
      <c r="R3603">
        <v>1</v>
      </c>
      <c r="S3603">
        <v>2</v>
      </c>
      <c r="U3603">
        <v>0</v>
      </c>
      <c r="V3603">
        <v>0</v>
      </c>
      <c r="W3603" t="s">
        <v>20</v>
      </c>
      <c r="Y3603" t="s">
        <v>965</v>
      </c>
      <c r="Z3603">
        <v>1361.9</v>
      </c>
      <c r="AA3603">
        <v>10876</v>
      </c>
      <c r="AB3603">
        <v>-1444.8</v>
      </c>
      <c r="AC3603" t="s">
        <v>20</v>
      </c>
      <c r="AD3603">
        <v>-50.5</v>
      </c>
      <c r="AE3603" t="s">
        <v>20</v>
      </c>
      <c r="AF3603" t="s">
        <v>20</v>
      </c>
      <c r="AG3603">
        <v>470</v>
      </c>
      <c r="AH3603" t="s">
        <v>20</v>
      </c>
      <c r="AI3603">
        <v>1</v>
      </c>
      <c r="AK3603">
        <v>1</v>
      </c>
      <c r="AL3603">
        <v>0</v>
      </c>
      <c r="AM3603">
        <v>3</v>
      </c>
      <c r="AN3603">
        <v>0</v>
      </c>
      <c r="AO3603">
        <v>0</v>
      </c>
      <c r="AQ3603">
        <v>1</v>
      </c>
      <c r="AR3603">
        <v>1</v>
      </c>
      <c r="AS3603">
        <v>2</v>
      </c>
      <c r="AT3603">
        <v>1</v>
      </c>
      <c r="AU3603">
        <v>4</v>
      </c>
      <c r="AV3603">
        <v>2</v>
      </c>
      <c r="AW3603" t="s">
        <v>20</v>
      </c>
      <c r="AX3603" t="s">
        <v>1382</v>
      </c>
      <c r="BA3603" s="14" t="s">
        <v>2805</v>
      </c>
      <c r="BB3603" s="6" t="s">
        <v>1548</v>
      </c>
      <c r="BG3603" s="9"/>
      <c r="BI3603" t="s">
        <v>3146</v>
      </c>
    </row>
    <row r="3604" spans="1:61" s="74" customFormat="1" x14ac:dyDescent="0.25">
      <c r="A3604" s="23" t="s">
        <v>965</v>
      </c>
      <c r="B3604" t="s">
        <v>972</v>
      </c>
      <c r="C3604" t="str">
        <f>VLOOKUP(Tabelle1[[#This Row],[bank_name]],list_all_banks!$B$1:$C$691,2,FALSE)</f>
        <v>GR094014250</v>
      </c>
      <c r="D3604" s="6" t="s">
        <v>973</v>
      </c>
      <c r="E3604" s="42" t="str">
        <f t="shared" si="59"/>
        <v>31.12.2014</v>
      </c>
      <c r="F3604">
        <v>2014</v>
      </c>
      <c r="G3604" t="s">
        <v>1382</v>
      </c>
      <c r="H3604" t="s">
        <v>20</v>
      </c>
      <c r="I3604">
        <v>1</v>
      </c>
      <c r="J3604">
        <v>2</v>
      </c>
      <c r="K3604" t="s">
        <v>1366</v>
      </c>
      <c r="L3604">
        <v>1</v>
      </c>
      <c r="M3604" t="s">
        <v>14</v>
      </c>
      <c r="N3604" t="s">
        <v>19</v>
      </c>
      <c r="O3604" s="6"/>
      <c r="P3604">
        <v>3</v>
      </c>
      <c r="Q3604">
        <v>0</v>
      </c>
      <c r="R3604">
        <v>1</v>
      </c>
      <c r="S3604">
        <v>2</v>
      </c>
      <c r="T3604" s="6"/>
      <c r="U3604">
        <v>0</v>
      </c>
      <c r="V3604">
        <v>0</v>
      </c>
      <c r="W3604" t="s">
        <v>20</v>
      </c>
      <c r="X3604" s="6"/>
      <c r="Y3604" t="s">
        <v>1324</v>
      </c>
      <c r="Z3604">
        <v>179.8</v>
      </c>
      <c r="AA3604">
        <v>2553</v>
      </c>
      <c r="AB3604">
        <v>168.9</v>
      </c>
      <c r="AC3604" t="s">
        <v>20</v>
      </c>
      <c r="AD3604">
        <v>-2.6</v>
      </c>
      <c r="AE3604" t="s">
        <v>20</v>
      </c>
      <c r="AF3604" t="s">
        <v>20</v>
      </c>
      <c r="AG3604">
        <v>18.100000000000001</v>
      </c>
      <c r="AH3604" t="s">
        <v>20</v>
      </c>
      <c r="AI3604">
        <v>1</v>
      </c>
      <c r="AJ3604" s="6"/>
      <c r="AK3604">
        <v>1</v>
      </c>
      <c r="AL3604">
        <v>0</v>
      </c>
      <c r="AM3604">
        <v>3</v>
      </c>
      <c r="AN3604">
        <v>0</v>
      </c>
      <c r="AO3604">
        <v>0</v>
      </c>
      <c r="AP3604" s="6"/>
      <c r="AQ3604">
        <v>1</v>
      </c>
      <c r="AR3604">
        <v>1</v>
      </c>
      <c r="AS3604">
        <v>2</v>
      </c>
      <c r="AT3604">
        <v>1</v>
      </c>
      <c r="AU3604">
        <v>4</v>
      </c>
      <c r="AV3604">
        <v>2</v>
      </c>
      <c r="AW3604" t="s">
        <v>20</v>
      </c>
      <c r="AX3604" t="s">
        <v>1382</v>
      </c>
      <c r="AY3604" s="6"/>
      <c r="AZ3604" s="42"/>
      <c r="BA3604" s="14" t="s">
        <v>2805</v>
      </c>
      <c r="BB3604" s="6" t="s">
        <v>1548</v>
      </c>
      <c r="BH3604" s="75"/>
      <c r="BI3604" t="s">
        <v>3146</v>
      </c>
    </row>
    <row r="3605" spans="1:61" x14ac:dyDescent="0.25">
      <c r="A3605" s="23" t="s">
        <v>965</v>
      </c>
      <c r="B3605" t="s">
        <v>972</v>
      </c>
      <c r="C3605" t="str">
        <f>VLOOKUP(Tabelle1[[#This Row],[bank_name]],list_all_banks!$B$1:$C$691,2,FALSE)</f>
        <v>GR094014250</v>
      </c>
      <c r="D3605" s="6" t="s">
        <v>973</v>
      </c>
      <c r="E3605" s="42" t="str">
        <f t="shared" si="59"/>
        <v>31.12.2014</v>
      </c>
      <c r="F3605">
        <v>2014</v>
      </c>
      <c r="G3605" t="s">
        <v>1382</v>
      </c>
      <c r="H3605" t="s">
        <v>20</v>
      </c>
      <c r="I3605">
        <v>1</v>
      </c>
      <c r="J3605">
        <v>2</v>
      </c>
      <c r="K3605" t="s">
        <v>1366</v>
      </c>
      <c r="L3605">
        <v>1</v>
      </c>
      <c r="M3605" t="s">
        <v>14</v>
      </c>
      <c r="N3605" t="s">
        <v>19</v>
      </c>
      <c r="P3605">
        <v>3</v>
      </c>
      <c r="Q3605">
        <v>0</v>
      </c>
      <c r="R3605">
        <v>1</v>
      </c>
      <c r="S3605">
        <v>2</v>
      </c>
      <c r="U3605">
        <v>0</v>
      </c>
      <c r="V3605">
        <v>0</v>
      </c>
      <c r="W3605" t="s">
        <v>20</v>
      </c>
      <c r="Y3605" t="s">
        <v>264</v>
      </c>
      <c r="Z3605">
        <v>163.1</v>
      </c>
      <c r="AA3605">
        <v>2306</v>
      </c>
      <c r="AB3605">
        <v>55.6</v>
      </c>
      <c r="AC3605" t="s">
        <v>20</v>
      </c>
      <c r="AD3605">
        <v>-0.9</v>
      </c>
      <c r="AE3605" t="s">
        <v>20</v>
      </c>
      <c r="AF3605" t="s">
        <v>20</v>
      </c>
      <c r="AG3605">
        <v>-1.3</v>
      </c>
      <c r="AH3605" t="s">
        <v>20</v>
      </c>
      <c r="AI3605">
        <v>1</v>
      </c>
      <c r="AK3605">
        <v>1</v>
      </c>
      <c r="AL3605">
        <v>0</v>
      </c>
      <c r="AM3605">
        <v>3</v>
      </c>
      <c r="AN3605">
        <v>0</v>
      </c>
      <c r="AO3605">
        <v>0</v>
      </c>
      <c r="AQ3605">
        <v>1</v>
      </c>
      <c r="AR3605">
        <v>1</v>
      </c>
      <c r="AS3605">
        <v>2</v>
      </c>
      <c r="AT3605">
        <v>1</v>
      </c>
      <c r="AU3605">
        <v>4</v>
      </c>
      <c r="AV3605">
        <v>2</v>
      </c>
      <c r="AW3605" t="s">
        <v>20</v>
      </c>
      <c r="AX3605" t="s">
        <v>1382</v>
      </c>
      <c r="BA3605" s="14" t="s">
        <v>2805</v>
      </c>
      <c r="BB3605" s="6" t="s">
        <v>1548</v>
      </c>
      <c r="BG3605" s="9"/>
      <c r="BI3605" t="s">
        <v>3146</v>
      </c>
    </row>
    <row r="3606" spans="1:61" s="74" customFormat="1" x14ac:dyDescent="0.25">
      <c r="A3606" s="23" t="s">
        <v>965</v>
      </c>
      <c r="B3606" t="s">
        <v>972</v>
      </c>
      <c r="C3606" t="str">
        <f>VLOOKUP(Tabelle1[[#This Row],[bank_name]],list_all_banks!$B$1:$C$691,2,FALSE)</f>
        <v>GR094014250</v>
      </c>
      <c r="D3606" s="6" t="s">
        <v>973</v>
      </c>
      <c r="E3606" s="42" t="str">
        <f t="shared" si="59"/>
        <v>31.12.2014</v>
      </c>
      <c r="F3606">
        <v>2014</v>
      </c>
      <c r="G3606" t="s">
        <v>1382</v>
      </c>
      <c r="H3606" t="s">
        <v>20</v>
      </c>
      <c r="I3606">
        <v>1</v>
      </c>
      <c r="J3606">
        <v>2</v>
      </c>
      <c r="K3606" t="s">
        <v>1366</v>
      </c>
      <c r="L3606">
        <v>1</v>
      </c>
      <c r="M3606" t="s">
        <v>14</v>
      </c>
      <c r="N3606" t="s">
        <v>19</v>
      </c>
      <c r="O3606" s="6"/>
      <c r="P3606">
        <v>3</v>
      </c>
      <c r="Q3606">
        <v>0</v>
      </c>
      <c r="R3606">
        <v>1</v>
      </c>
      <c r="S3606">
        <v>2</v>
      </c>
      <c r="T3606" s="6"/>
      <c r="U3606">
        <v>0</v>
      </c>
      <c r="V3606">
        <v>0</v>
      </c>
      <c r="W3606" t="s">
        <v>20</v>
      </c>
      <c r="X3606" s="6"/>
      <c r="Y3606" t="s">
        <v>1654</v>
      </c>
      <c r="Z3606">
        <v>88</v>
      </c>
      <c r="AA3606">
        <v>1368</v>
      </c>
      <c r="AB3606">
        <v>10.1</v>
      </c>
      <c r="AC3606" t="s">
        <v>20</v>
      </c>
      <c r="AD3606">
        <v>0</v>
      </c>
      <c r="AE3606" t="s">
        <v>20</v>
      </c>
      <c r="AF3606" t="s">
        <v>20</v>
      </c>
      <c r="AG3606">
        <v>0.7</v>
      </c>
      <c r="AH3606" t="s">
        <v>20</v>
      </c>
      <c r="AI3606">
        <v>1</v>
      </c>
      <c r="AJ3606" s="6"/>
      <c r="AK3606">
        <v>1</v>
      </c>
      <c r="AL3606">
        <v>0</v>
      </c>
      <c r="AM3606">
        <v>3</v>
      </c>
      <c r="AN3606">
        <v>0</v>
      </c>
      <c r="AO3606">
        <v>0</v>
      </c>
      <c r="AP3606" s="6"/>
      <c r="AQ3606">
        <v>1</v>
      </c>
      <c r="AR3606">
        <v>1</v>
      </c>
      <c r="AS3606">
        <v>2</v>
      </c>
      <c r="AT3606">
        <v>1</v>
      </c>
      <c r="AU3606">
        <v>4</v>
      </c>
      <c r="AV3606">
        <v>2</v>
      </c>
      <c r="AW3606" t="s">
        <v>20</v>
      </c>
      <c r="AX3606" t="s">
        <v>1382</v>
      </c>
      <c r="AY3606" s="6"/>
      <c r="AZ3606" s="42"/>
      <c r="BA3606" s="14" t="s">
        <v>2805</v>
      </c>
      <c r="BB3606" s="6" t="s">
        <v>1548</v>
      </c>
      <c r="BH3606" s="75"/>
      <c r="BI3606" t="s">
        <v>3146</v>
      </c>
    </row>
    <row r="3607" spans="1:61" x14ac:dyDescent="0.25">
      <c r="A3607" s="51" t="s">
        <v>965</v>
      </c>
      <c r="B3607" s="9" t="s">
        <v>972</v>
      </c>
      <c r="C3607" s="9" t="str">
        <f>VLOOKUP(Tabelle1[[#This Row],[bank_name]],list_all_banks!$B$1:$C$691,2,FALSE)</f>
        <v>GR094014250</v>
      </c>
      <c r="D3607" s="6" t="s">
        <v>973</v>
      </c>
      <c r="E3607" s="42" t="str">
        <f t="shared" si="59"/>
        <v>31.12.2014</v>
      </c>
      <c r="F3607" s="9">
        <v>2014</v>
      </c>
      <c r="G3607" s="9" t="s">
        <v>1382</v>
      </c>
      <c r="H3607" s="9" t="s">
        <v>20</v>
      </c>
      <c r="I3607" s="9">
        <v>1</v>
      </c>
      <c r="J3607" s="9">
        <v>2</v>
      </c>
      <c r="K3607" s="9" t="s">
        <v>1366</v>
      </c>
      <c r="L3607" s="9">
        <v>1</v>
      </c>
      <c r="M3607" s="9" t="s">
        <v>14</v>
      </c>
      <c r="N3607" s="9" t="s">
        <v>19</v>
      </c>
      <c r="P3607" s="9">
        <v>3</v>
      </c>
      <c r="Q3607" s="9">
        <v>0</v>
      </c>
      <c r="R3607" s="9">
        <v>1</v>
      </c>
      <c r="S3607" s="9">
        <v>2</v>
      </c>
      <c r="U3607" s="9">
        <v>0</v>
      </c>
      <c r="V3607" s="9">
        <v>0</v>
      </c>
      <c r="W3607" s="9" t="s">
        <v>20</v>
      </c>
      <c r="Y3607" s="9" t="s">
        <v>277</v>
      </c>
      <c r="Z3607" s="9">
        <v>78.099999999999994</v>
      </c>
      <c r="AA3607" s="9">
        <v>233</v>
      </c>
      <c r="AB3607" s="9">
        <v>37.1</v>
      </c>
      <c r="AC3607" s="9" t="s">
        <v>20</v>
      </c>
      <c r="AD3607" s="9">
        <v>-7.6</v>
      </c>
      <c r="AE3607" s="9" t="s">
        <v>20</v>
      </c>
      <c r="AF3607" s="9" t="s">
        <v>20</v>
      </c>
      <c r="AG3607" s="9">
        <v>-8.3000000000000007</v>
      </c>
      <c r="AH3607" s="9" t="s">
        <v>20</v>
      </c>
      <c r="AI3607" s="9">
        <v>1</v>
      </c>
      <c r="AK3607" s="9">
        <v>1</v>
      </c>
      <c r="AL3607" s="9">
        <v>0</v>
      </c>
      <c r="AM3607" s="9">
        <v>3</v>
      </c>
      <c r="AN3607" s="9">
        <v>0</v>
      </c>
      <c r="AO3607" s="9">
        <v>0</v>
      </c>
      <c r="AQ3607" s="9">
        <v>1</v>
      </c>
      <c r="AR3607" s="9">
        <v>1</v>
      </c>
      <c r="AS3607" s="9">
        <v>2</v>
      </c>
      <c r="AT3607" s="9">
        <v>1</v>
      </c>
      <c r="AU3607" s="9">
        <v>4</v>
      </c>
      <c r="AV3607" s="9">
        <v>2</v>
      </c>
      <c r="AW3607" s="9" t="s">
        <v>20</v>
      </c>
      <c r="AX3607" s="9" t="s">
        <v>1382</v>
      </c>
      <c r="BA3607" s="63" t="s">
        <v>2805</v>
      </c>
      <c r="BB3607" s="6" t="s">
        <v>1548</v>
      </c>
      <c r="BC3607" s="9"/>
      <c r="BD3607" s="9"/>
      <c r="BE3607" s="9"/>
      <c r="BF3607" s="9"/>
      <c r="BG3607" s="9"/>
      <c r="BI3607" t="s">
        <v>3146</v>
      </c>
    </row>
    <row r="3608" spans="1:61" s="57" customFormat="1" ht="15.75" thickBot="1" x14ac:dyDescent="0.3">
      <c r="A3608" s="43" t="s">
        <v>965</v>
      </c>
      <c r="B3608" s="44" t="s">
        <v>972</v>
      </c>
      <c r="C3608" s="44" t="str">
        <f>VLOOKUP(Tabelle1[[#This Row],[bank_name]],list_all_banks!$B$1:$C$691,2,FALSE)</f>
        <v>GR094014250</v>
      </c>
      <c r="D3608" s="45" t="s">
        <v>973</v>
      </c>
      <c r="E3608" s="46" t="str">
        <f t="shared" si="59"/>
        <v>31.12.2014</v>
      </c>
      <c r="F3608" s="44">
        <v>2014</v>
      </c>
      <c r="G3608" s="44" t="s">
        <v>1382</v>
      </c>
      <c r="H3608" s="44" t="s">
        <v>20</v>
      </c>
      <c r="I3608" s="44">
        <v>1</v>
      </c>
      <c r="J3608" s="44">
        <v>2</v>
      </c>
      <c r="K3608" s="44" t="s">
        <v>1366</v>
      </c>
      <c r="L3608" s="44">
        <v>1</v>
      </c>
      <c r="M3608" s="44" t="s">
        <v>14</v>
      </c>
      <c r="N3608" s="44" t="s">
        <v>19</v>
      </c>
      <c r="O3608" s="45"/>
      <c r="P3608" s="44">
        <v>3</v>
      </c>
      <c r="Q3608" s="44">
        <v>0</v>
      </c>
      <c r="R3608" s="44">
        <v>1</v>
      </c>
      <c r="S3608" s="44">
        <v>2</v>
      </c>
      <c r="T3608" s="45"/>
      <c r="U3608" s="44">
        <v>0</v>
      </c>
      <c r="V3608" s="44">
        <v>0</v>
      </c>
      <c r="W3608" s="44" t="s">
        <v>20</v>
      </c>
      <c r="X3608" s="45"/>
      <c r="Y3608" s="44" t="s">
        <v>1170</v>
      </c>
      <c r="Z3608" s="44">
        <v>22</v>
      </c>
      <c r="AA3608" s="44">
        <v>79</v>
      </c>
      <c r="AB3608" s="44">
        <v>8.1999999999999993</v>
      </c>
      <c r="AC3608" s="44" t="s">
        <v>20</v>
      </c>
      <c r="AD3608" s="44">
        <v>-1.7</v>
      </c>
      <c r="AE3608" s="44" t="s">
        <v>20</v>
      </c>
      <c r="AF3608" s="44" t="s">
        <v>20</v>
      </c>
      <c r="AG3608" s="44">
        <v>-0.3</v>
      </c>
      <c r="AH3608" s="44" t="s">
        <v>20</v>
      </c>
      <c r="AI3608" s="44">
        <v>1</v>
      </c>
      <c r="AJ3608" s="45"/>
      <c r="AK3608" s="44">
        <v>1</v>
      </c>
      <c r="AL3608" s="44">
        <v>0</v>
      </c>
      <c r="AM3608" s="44">
        <v>3</v>
      </c>
      <c r="AN3608" s="44">
        <v>0</v>
      </c>
      <c r="AO3608" s="44">
        <v>0</v>
      </c>
      <c r="AP3608" s="45"/>
      <c r="AQ3608" s="44">
        <v>1</v>
      </c>
      <c r="AR3608" s="44">
        <v>1</v>
      </c>
      <c r="AS3608" s="44">
        <v>2</v>
      </c>
      <c r="AT3608" s="44">
        <v>1</v>
      </c>
      <c r="AU3608" s="44">
        <v>4</v>
      </c>
      <c r="AV3608" s="44">
        <v>2</v>
      </c>
      <c r="AW3608" s="44" t="s">
        <v>20</v>
      </c>
      <c r="AX3608" s="44" t="s">
        <v>1382</v>
      </c>
      <c r="AY3608" s="45"/>
      <c r="AZ3608" s="46"/>
      <c r="BA3608" s="47" t="s">
        <v>2805</v>
      </c>
      <c r="BB3608" s="45" t="s">
        <v>1548</v>
      </c>
      <c r="BH3608" s="56"/>
      <c r="BI3608" t="s">
        <v>3146</v>
      </c>
    </row>
    <row r="3609" spans="1:61" x14ac:dyDescent="0.25">
      <c r="A3609" s="51" t="s">
        <v>965</v>
      </c>
      <c r="B3609" s="9" t="s">
        <v>972</v>
      </c>
      <c r="C3609" s="9" t="str">
        <f>VLOOKUP(Tabelle1[[#This Row],[bank_name]],list_all_banks!$B$1:$C$691,2,FALSE)</f>
        <v>GR094014250</v>
      </c>
      <c r="D3609" s="6" t="s">
        <v>973</v>
      </c>
      <c r="E3609" s="42" t="str">
        <f t="shared" si="59"/>
        <v>31.12.2015</v>
      </c>
      <c r="F3609" s="9">
        <v>2015</v>
      </c>
      <c r="G3609">
        <v>1</v>
      </c>
      <c r="H3609">
        <v>2</v>
      </c>
      <c r="I3609" s="9" t="s">
        <v>1382</v>
      </c>
      <c r="J3609" s="9">
        <v>2</v>
      </c>
      <c r="K3609" s="9" t="s">
        <v>1366</v>
      </c>
      <c r="L3609" s="9">
        <v>1</v>
      </c>
      <c r="M3609" s="9" t="s">
        <v>14</v>
      </c>
      <c r="N3609" s="9" t="s">
        <v>19</v>
      </c>
      <c r="P3609" s="9">
        <v>3</v>
      </c>
      <c r="Q3609" s="9">
        <v>0</v>
      </c>
      <c r="R3609" s="9">
        <v>3</v>
      </c>
      <c r="S3609" s="9">
        <v>0</v>
      </c>
      <c r="U3609" s="9">
        <v>0</v>
      </c>
      <c r="V3609" s="9">
        <v>0</v>
      </c>
      <c r="W3609" s="9" t="s">
        <v>20</v>
      </c>
      <c r="Y3609" s="115" t="s">
        <v>1725</v>
      </c>
      <c r="Z3609" s="9">
        <v>2.1</v>
      </c>
      <c r="AA3609" s="9" t="s">
        <v>20</v>
      </c>
      <c r="AB3609" s="9">
        <v>1.9</v>
      </c>
      <c r="AC3609" s="9" t="s">
        <v>20</v>
      </c>
      <c r="AD3609" s="9">
        <v>0.1</v>
      </c>
      <c r="AE3609" s="9" t="s">
        <v>20</v>
      </c>
      <c r="AF3609" s="9" t="s">
        <v>20</v>
      </c>
      <c r="AG3609" s="9">
        <v>0.1</v>
      </c>
      <c r="AH3609" s="9" t="s">
        <v>20</v>
      </c>
      <c r="AI3609" s="9">
        <v>1</v>
      </c>
      <c r="AJ3609" s="6" t="s">
        <v>2973</v>
      </c>
      <c r="AK3609" s="9">
        <v>1</v>
      </c>
      <c r="AL3609" s="9">
        <v>0</v>
      </c>
      <c r="AM3609">
        <v>3</v>
      </c>
      <c r="AN3609" s="9">
        <v>0</v>
      </c>
      <c r="AO3609" s="9">
        <v>0</v>
      </c>
      <c r="AQ3609" s="9">
        <v>2</v>
      </c>
      <c r="AR3609" s="9" t="s">
        <v>20</v>
      </c>
      <c r="AS3609" s="9" t="s">
        <v>20</v>
      </c>
      <c r="AT3609" s="9">
        <v>1</v>
      </c>
      <c r="AU3609" s="9">
        <v>2</v>
      </c>
      <c r="AV3609" s="9">
        <v>0</v>
      </c>
      <c r="AW3609" s="9"/>
      <c r="AX3609" s="9"/>
      <c r="BA3609" s="63" t="s">
        <v>2535</v>
      </c>
      <c r="BB3609" s="6" t="s">
        <v>1869</v>
      </c>
      <c r="BG3609" s="9"/>
      <c r="BI3609" t="s">
        <v>3146</v>
      </c>
    </row>
    <row r="3610" spans="1:61" x14ac:dyDescent="0.25">
      <c r="A3610" s="51" t="s">
        <v>965</v>
      </c>
      <c r="B3610" s="9" t="s">
        <v>972</v>
      </c>
      <c r="C3610" s="9" t="str">
        <f>VLOOKUP(Tabelle1[[#This Row],[bank_name]],list_all_banks!$B$1:$C$691,2,FALSE)</f>
        <v>GR094014250</v>
      </c>
      <c r="D3610" s="6" t="s">
        <v>973</v>
      </c>
      <c r="E3610" s="42" t="str">
        <f t="shared" si="59"/>
        <v>31.12.2015</v>
      </c>
      <c r="F3610" s="9">
        <v>2015</v>
      </c>
      <c r="G3610">
        <v>1</v>
      </c>
      <c r="H3610">
        <v>2</v>
      </c>
      <c r="I3610" s="9" t="s">
        <v>1382</v>
      </c>
      <c r="J3610" s="9">
        <v>2</v>
      </c>
      <c r="K3610" s="9" t="s">
        <v>1366</v>
      </c>
      <c r="L3610" s="9">
        <v>1</v>
      </c>
      <c r="M3610" s="9" t="s">
        <v>14</v>
      </c>
      <c r="N3610" s="9" t="s">
        <v>19</v>
      </c>
      <c r="P3610" s="9">
        <v>3</v>
      </c>
      <c r="Q3610" s="9">
        <v>0</v>
      </c>
      <c r="R3610" s="9">
        <v>3</v>
      </c>
      <c r="S3610" s="9">
        <v>0</v>
      </c>
      <c r="U3610" s="9">
        <v>0</v>
      </c>
      <c r="V3610" s="9">
        <v>0</v>
      </c>
      <c r="W3610" s="9" t="s">
        <v>20</v>
      </c>
      <c r="Y3610" s="9" t="s">
        <v>965</v>
      </c>
      <c r="Z3610" s="9">
        <v>1240.5</v>
      </c>
      <c r="AA3610" s="9">
        <v>10485</v>
      </c>
      <c r="AB3610" s="9">
        <v>-2205.6999999999998</v>
      </c>
      <c r="AC3610" s="9" t="s">
        <v>20</v>
      </c>
      <c r="AD3610" s="9">
        <v>17.600000000000001</v>
      </c>
      <c r="AE3610" s="9" t="s">
        <v>20</v>
      </c>
      <c r="AF3610" s="9" t="s">
        <v>20</v>
      </c>
      <c r="AG3610" s="9">
        <v>-1065.2</v>
      </c>
      <c r="AH3610" s="9" t="s">
        <v>20</v>
      </c>
      <c r="AI3610" s="53">
        <v>2</v>
      </c>
      <c r="AJ3610" s="6" t="s">
        <v>2974</v>
      </c>
      <c r="AK3610" s="9">
        <v>1</v>
      </c>
      <c r="AL3610" s="9">
        <v>0</v>
      </c>
      <c r="AM3610">
        <v>3</v>
      </c>
      <c r="AN3610" s="9">
        <v>0</v>
      </c>
      <c r="AO3610" s="9">
        <v>0</v>
      </c>
      <c r="AQ3610" s="9">
        <v>2</v>
      </c>
      <c r="AR3610" s="9" t="s">
        <v>20</v>
      </c>
      <c r="AS3610" s="9" t="s">
        <v>20</v>
      </c>
      <c r="AT3610" s="9">
        <v>1</v>
      </c>
      <c r="AU3610" s="9">
        <v>2</v>
      </c>
      <c r="AV3610" s="9">
        <v>0</v>
      </c>
      <c r="AW3610" s="9"/>
      <c r="AX3610" s="9"/>
      <c r="AY3610" s="42" t="s">
        <v>1939</v>
      </c>
      <c r="AZ3610" s="218"/>
      <c r="BA3610" s="63" t="s">
        <v>2535</v>
      </c>
      <c r="BB3610" s="6" t="s">
        <v>1869</v>
      </c>
      <c r="BG3610" s="9"/>
      <c r="BI3610" t="s">
        <v>3146</v>
      </c>
    </row>
    <row r="3611" spans="1:61" x14ac:dyDescent="0.25">
      <c r="A3611" s="51" t="s">
        <v>965</v>
      </c>
      <c r="B3611" s="9" t="s">
        <v>972</v>
      </c>
      <c r="C3611" s="9" t="str">
        <f>VLOOKUP(Tabelle1[[#This Row],[bank_name]],list_all_banks!$B$1:$C$691,2,FALSE)</f>
        <v>GR094014250</v>
      </c>
      <c r="D3611" s="6" t="s">
        <v>973</v>
      </c>
      <c r="E3611" s="42" t="str">
        <f t="shared" si="59"/>
        <v>31.12.2015</v>
      </c>
      <c r="F3611" s="9">
        <v>2015</v>
      </c>
      <c r="G3611">
        <v>1</v>
      </c>
      <c r="H3611">
        <v>2</v>
      </c>
      <c r="I3611" s="9" t="s">
        <v>1382</v>
      </c>
      <c r="J3611" s="9">
        <v>2</v>
      </c>
      <c r="K3611" s="9" t="s">
        <v>1366</v>
      </c>
      <c r="L3611" s="9">
        <v>1</v>
      </c>
      <c r="M3611" s="9" t="s">
        <v>14</v>
      </c>
      <c r="N3611" s="9" t="s">
        <v>19</v>
      </c>
      <c r="P3611" s="9">
        <v>3</v>
      </c>
      <c r="Q3611" s="9">
        <v>0</v>
      </c>
      <c r="R3611" s="9">
        <v>3</v>
      </c>
      <c r="S3611" s="9">
        <v>0</v>
      </c>
      <c r="U3611" s="9">
        <v>0</v>
      </c>
      <c r="V3611" s="9">
        <v>0</v>
      </c>
      <c r="W3611" s="9" t="s">
        <v>20</v>
      </c>
      <c r="Y3611" s="9" t="s">
        <v>264</v>
      </c>
      <c r="Z3611" s="9">
        <v>172.4</v>
      </c>
      <c r="AA3611" s="9">
        <v>2020</v>
      </c>
      <c r="AB3611" s="9">
        <v>29.4</v>
      </c>
      <c r="AC3611" s="9" t="s">
        <v>20</v>
      </c>
      <c r="AD3611" s="9">
        <v>5.0999999999999996</v>
      </c>
      <c r="AE3611" s="9" t="s">
        <v>20</v>
      </c>
      <c r="AF3611" s="9" t="s">
        <v>20</v>
      </c>
      <c r="AG3611" s="9">
        <v>5.3</v>
      </c>
      <c r="AH3611" s="9" t="s">
        <v>20</v>
      </c>
      <c r="AI3611" s="9">
        <v>1</v>
      </c>
      <c r="AK3611" s="9">
        <v>1</v>
      </c>
      <c r="AL3611" s="9">
        <v>0</v>
      </c>
      <c r="AM3611">
        <v>3</v>
      </c>
      <c r="AN3611" s="9">
        <v>0</v>
      </c>
      <c r="AO3611" s="9">
        <v>0</v>
      </c>
      <c r="AQ3611" s="9">
        <v>2</v>
      </c>
      <c r="AR3611" s="9" t="s">
        <v>20</v>
      </c>
      <c r="AS3611" s="9" t="s">
        <v>20</v>
      </c>
      <c r="AT3611" s="9">
        <v>1</v>
      </c>
      <c r="AU3611" s="9">
        <v>2</v>
      </c>
      <c r="AV3611" s="9">
        <v>0</v>
      </c>
      <c r="AW3611" s="9"/>
      <c r="AX3611" s="9"/>
      <c r="BA3611" s="63" t="s">
        <v>2535</v>
      </c>
      <c r="BB3611" s="6" t="s">
        <v>1869</v>
      </c>
      <c r="BG3611" s="9"/>
      <c r="BI3611" t="s">
        <v>3146</v>
      </c>
    </row>
    <row r="3612" spans="1:61" x14ac:dyDescent="0.25">
      <c r="A3612" s="51" t="s">
        <v>965</v>
      </c>
      <c r="B3612" s="9" t="s">
        <v>972</v>
      </c>
      <c r="C3612" s="9" t="str">
        <f>VLOOKUP(Tabelle1[[#This Row],[bank_name]],list_all_banks!$B$1:$C$691,2,FALSE)</f>
        <v>GR094014250</v>
      </c>
      <c r="D3612" s="6" t="s">
        <v>973</v>
      </c>
      <c r="E3612" s="42" t="str">
        <f t="shared" si="59"/>
        <v>31.12.2015</v>
      </c>
      <c r="F3612" s="9">
        <v>2015</v>
      </c>
      <c r="G3612">
        <v>1</v>
      </c>
      <c r="H3612">
        <v>2</v>
      </c>
      <c r="I3612" s="9" t="s">
        <v>1382</v>
      </c>
      <c r="J3612" s="9">
        <v>2</v>
      </c>
      <c r="K3612" s="9" t="s">
        <v>1366</v>
      </c>
      <c r="L3612" s="9">
        <v>1</v>
      </c>
      <c r="M3612" s="9" t="s">
        <v>14</v>
      </c>
      <c r="N3612" s="9" t="s">
        <v>19</v>
      </c>
      <c r="P3612" s="9">
        <v>3</v>
      </c>
      <c r="Q3612" s="9">
        <v>0</v>
      </c>
      <c r="R3612" s="9">
        <v>3</v>
      </c>
      <c r="S3612" s="9">
        <v>0</v>
      </c>
      <c r="U3612" s="9">
        <v>0</v>
      </c>
      <c r="V3612" s="9">
        <v>0</v>
      </c>
      <c r="W3612" s="9" t="s">
        <v>20</v>
      </c>
      <c r="Y3612" s="9" t="s">
        <v>1324</v>
      </c>
      <c r="Z3612" s="9">
        <v>142</v>
      </c>
      <c r="AA3612" s="9">
        <v>2221</v>
      </c>
      <c r="AB3612" s="9">
        <v>17.600000000000001</v>
      </c>
      <c r="AC3612" s="9" t="s">
        <v>20</v>
      </c>
      <c r="AD3612" s="9">
        <v>2</v>
      </c>
      <c r="AE3612" s="9" t="s">
        <v>20</v>
      </c>
      <c r="AF3612" s="9" t="s">
        <v>20</v>
      </c>
      <c r="AG3612" s="9">
        <v>6.4</v>
      </c>
      <c r="AH3612" s="9" t="s">
        <v>20</v>
      </c>
      <c r="AI3612" s="9">
        <v>1</v>
      </c>
      <c r="AK3612" s="9">
        <v>1</v>
      </c>
      <c r="AL3612" s="9">
        <v>0</v>
      </c>
      <c r="AM3612">
        <v>3</v>
      </c>
      <c r="AN3612" s="9">
        <v>0</v>
      </c>
      <c r="AO3612" s="9">
        <v>0</v>
      </c>
      <c r="AQ3612" s="9">
        <v>2</v>
      </c>
      <c r="AR3612" s="9" t="s">
        <v>20</v>
      </c>
      <c r="AS3612" s="9" t="s">
        <v>20</v>
      </c>
      <c r="AT3612" s="9">
        <v>1</v>
      </c>
      <c r="AU3612" s="9">
        <v>2</v>
      </c>
      <c r="AV3612" s="9">
        <v>0</v>
      </c>
      <c r="AW3612" s="9"/>
      <c r="AX3612" s="9"/>
      <c r="BA3612" s="63" t="s">
        <v>2535</v>
      </c>
      <c r="BB3612" s="6" t="s">
        <v>1869</v>
      </c>
      <c r="BG3612" s="9"/>
      <c r="BI3612" t="s">
        <v>3146</v>
      </c>
    </row>
    <row r="3613" spans="1:61" x14ac:dyDescent="0.25">
      <c r="A3613" s="51" t="s">
        <v>965</v>
      </c>
      <c r="B3613" s="9" t="s">
        <v>972</v>
      </c>
      <c r="C3613" s="9" t="str">
        <f>VLOOKUP(Tabelle1[[#This Row],[bank_name]],list_all_banks!$B$1:$C$691,2,FALSE)</f>
        <v>GR094014250</v>
      </c>
      <c r="D3613" s="6" t="s">
        <v>973</v>
      </c>
      <c r="E3613" s="42" t="str">
        <f t="shared" si="59"/>
        <v>31.12.2015</v>
      </c>
      <c r="F3613" s="9">
        <v>2015</v>
      </c>
      <c r="G3613" s="9">
        <v>1</v>
      </c>
      <c r="H3613" s="9">
        <v>2</v>
      </c>
      <c r="I3613" s="9" t="s">
        <v>1382</v>
      </c>
      <c r="J3613" s="9">
        <v>2</v>
      </c>
      <c r="K3613" s="9" t="s">
        <v>1366</v>
      </c>
      <c r="L3613" s="9">
        <v>1</v>
      </c>
      <c r="M3613" s="9" t="s">
        <v>14</v>
      </c>
      <c r="N3613" s="9" t="s">
        <v>19</v>
      </c>
      <c r="P3613" s="9">
        <v>3</v>
      </c>
      <c r="Q3613" s="9">
        <v>0</v>
      </c>
      <c r="R3613" s="9">
        <v>3</v>
      </c>
      <c r="S3613" s="9">
        <v>0</v>
      </c>
      <c r="U3613" s="9">
        <v>0</v>
      </c>
      <c r="V3613" s="9">
        <v>0</v>
      </c>
      <c r="W3613" s="9" t="s">
        <v>20</v>
      </c>
      <c r="Y3613" s="9" t="s">
        <v>277</v>
      </c>
      <c r="Z3613" s="9">
        <v>81.8</v>
      </c>
      <c r="AA3613" s="9">
        <v>258</v>
      </c>
      <c r="AB3613" s="9">
        <v>44.9</v>
      </c>
      <c r="AC3613" s="9" t="s">
        <v>20</v>
      </c>
      <c r="AD3613" s="9">
        <v>11.3</v>
      </c>
      <c r="AE3613" s="9" t="s">
        <v>20</v>
      </c>
      <c r="AF3613" s="9" t="s">
        <v>20</v>
      </c>
      <c r="AG3613" s="9">
        <v>11.2</v>
      </c>
      <c r="AH3613" s="9" t="s">
        <v>20</v>
      </c>
      <c r="AI3613" s="9">
        <v>1</v>
      </c>
      <c r="AK3613" s="9">
        <v>1</v>
      </c>
      <c r="AL3613" s="9">
        <v>0</v>
      </c>
      <c r="AM3613" s="9">
        <v>3</v>
      </c>
      <c r="AN3613" s="9">
        <v>0</v>
      </c>
      <c r="AO3613" s="9">
        <v>0</v>
      </c>
      <c r="AQ3613" s="9">
        <v>2</v>
      </c>
      <c r="AR3613" s="9" t="s">
        <v>20</v>
      </c>
      <c r="AS3613" s="9" t="s">
        <v>20</v>
      </c>
      <c r="AT3613" s="9">
        <v>1</v>
      </c>
      <c r="AU3613" s="9">
        <v>2</v>
      </c>
      <c r="AV3613" s="9">
        <v>0</v>
      </c>
      <c r="AW3613" s="9"/>
      <c r="AX3613" s="9"/>
      <c r="BA3613" s="63" t="s">
        <v>2535</v>
      </c>
      <c r="BB3613" s="6" t="s">
        <v>1869</v>
      </c>
      <c r="BG3613" s="9"/>
      <c r="BI3613" t="s">
        <v>3146</v>
      </c>
    </row>
    <row r="3614" spans="1:61" x14ac:dyDescent="0.25">
      <c r="A3614" s="51" t="s">
        <v>965</v>
      </c>
      <c r="B3614" s="9" t="s">
        <v>972</v>
      </c>
      <c r="C3614" s="9" t="str">
        <f>VLOOKUP(Tabelle1[[#This Row],[bank_name]],list_all_banks!$B$1:$C$691,2,FALSE)</f>
        <v>GR094014250</v>
      </c>
      <c r="D3614" s="6" t="s">
        <v>973</v>
      </c>
      <c r="E3614" s="42" t="str">
        <f t="shared" si="59"/>
        <v>31.12.2015</v>
      </c>
      <c r="F3614" s="9">
        <v>2015</v>
      </c>
      <c r="G3614">
        <v>1</v>
      </c>
      <c r="H3614">
        <v>2</v>
      </c>
      <c r="I3614" s="9" t="s">
        <v>1382</v>
      </c>
      <c r="J3614" s="9">
        <v>2</v>
      </c>
      <c r="K3614" s="9" t="s">
        <v>1366</v>
      </c>
      <c r="L3614" s="9">
        <v>1</v>
      </c>
      <c r="M3614" s="9" t="s">
        <v>14</v>
      </c>
      <c r="N3614" s="9" t="s">
        <v>19</v>
      </c>
      <c r="P3614" s="9">
        <v>3</v>
      </c>
      <c r="Q3614" s="9">
        <v>0</v>
      </c>
      <c r="R3614" s="9">
        <v>3</v>
      </c>
      <c r="S3614" s="9">
        <v>0</v>
      </c>
      <c r="U3614" s="9">
        <v>0</v>
      </c>
      <c r="V3614" s="9">
        <v>0</v>
      </c>
      <c r="W3614" s="9" t="s">
        <v>20</v>
      </c>
      <c r="Y3614" s="9" t="s">
        <v>1654</v>
      </c>
      <c r="Z3614" s="9">
        <v>81.7</v>
      </c>
      <c r="AA3614" s="9">
        <v>1243</v>
      </c>
      <c r="AB3614" s="9">
        <v>-0.3</v>
      </c>
      <c r="AC3614" s="9" t="s">
        <v>20</v>
      </c>
      <c r="AD3614" s="9">
        <v>0.2</v>
      </c>
      <c r="AE3614" s="9" t="s">
        <v>20</v>
      </c>
      <c r="AF3614" s="9" t="s">
        <v>20</v>
      </c>
      <c r="AG3614" s="9">
        <v>0</v>
      </c>
      <c r="AH3614" s="9" t="s">
        <v>20</v>
      </c>
      <c r="AI3614" s="9">
        <v>1</v>
      </c>
      <c r="AK3614" s="9">
        <v>1</v>
      </c>
      <c r="AL3614" s="9">
        <v>0</v>
      </c>
      <c r="AM3614">
        <v>3</v>
      </c>
      <c r="AN3614" s="9">
        <v>0</v>
      </c>
      <c r="AO3614" s="9">
        <v>0</v>
      </c>
      <c r="AQ3614" s="9">
        <v>2</v>
      </c>
      <c r="AR3614" s="9" t="s">
        <v>20</v>
      </c>
      <c r="AS3614" s="9" t="s">
        <v>20</v>
      </c>
      <c r="AT3614" s="9">
        <v>1</v>
      </c>
      <c r="AU3614" s="9">
        <v>2</v>
      </c>
      <c r="AV3614" s="9">
        <v>0</v>
      </c>
      <c r="AW3614" s="9"/>
      <c r="AX3614" s="9"/>
      <c r="BA3614" s="63" t="s">
        <v>2535</v>
      </c>
      <c r="BB3614" s="6" t="s">
        <v>1869</v>
      </c>
      <c r="BG3614" s="9"/>
      <c r="BI3614" t="s">
        <v>3146</v>
      </c>
    </row>
    <row r="3615" spans="1:61" s="72" customFormat="1" x14ac:dyDescent="0.25">
      <c r="A3615" s="51" t="s">
        <v>965</v>
      </c>
      <c r="B3615" s="9" t="s">
        <v>972</v>
      </c>
      <c r="C3615" s="9" t="str">
        <f>VLOOKUP(Tabelle1[[#This Row],[bank_name]],list_all_banks!$B$1:$C$691,2,FALSE)</f>
        <v>GR094014250</v>
      </c>
      <c r="D3615" s="6" t="s">
        <v>973</v>
      </c>
      <c r="E3615" s="42" t="str">
        <f t="shared" si="59"/>
        <v>31.12.2015</v>
      </c>
      <c r="F3615" s="9">
        <v>2015</v>
      </c>
      <c r="G3615">
        <v>1</v>
      </c>
      <c r="H3615">
        <v>2</v>
      </c>
      <c r="I3615" s="9" t="s">
        <v>1382</v>
      </c>
      <c r="J3615" s="9">
        <v>2</v>
      </c>
      <c r="K3615" s="9" t="s">
        <v>1366</v>
      </c>
      <c r="L3615" s="9">
        <v>1</v>
      </c>
      <c r="M3615" s="9" t="s">
        <v>14</v>
      </c>
      <c r="N3615" s="9" t="s">
        <v>19</v>
      </c>
      <c r="O3615" s="6"/>
      <c r="P3615" s="9">
        <v>3</v>
      </c>
      <c r="Q3615" s="9">
        <v>0</v>
      </c>
      <c r="R3615" s="9">
        <v>3</v>
      </c>
      <c r="S3615" s="9">
        <v>0</v>
      </c>
      <c r="T3615" s="6"/>
      <c r="U3615" s="9">
        <v>0</v>
      </c>
      <c r="V3615" s="9">
        <v>0</v>
      </c>
      <c r="W3615" s="9" t="s">
        <v>20</v>
      </c>
      <c r="X3615" s="6"/>
      <c r="Y3615" s="53" t="s">
        <v>1170</v>
      </c>
      <c r="Z3615" s="9">
        <v>36.1</v>
      </c>
      <c r="AA3615" s="9">
        <v>92</v>
      </c>
      <c r="AB3615" s="9">
        <v>18.2</v>
      </c>
      <c r="AC3615" s="9" t="s">
        <v>20</v>
      </c>
      <c r="AD3615" s="9">
        <v>2.6</v>
      </c>
      <c r="AE3615" s="9" t="s">
        <v>20</v>
      </c>
      <c r="AF3615" s="9" t="s">
        <v>20</v>
      </c>
      <c r="AG3615" s="9">
        <v>3.1</v>
      </c>
      <c r="AH3615" s="9" t="s">
        <v>20</v>
      </c>
      <c r="AI3615" s="9">
        <v>1</v>
      </c>
      <c r="AJ3615" s="6" t="s">
        <v>2975</v>
      </c>
      <c r="AK3615" s="9">
        <v>1</v>
      </c>
      <c r="AL3615" s="9">
        <v>0</v>
      </c>
      <c r="AM3615">
        <v>3</v>
      </c>
      <c r="AN3615" s="9">
        <v>0</v>
      </c>
      <c r="AO3615" s="9">
        <v>0</v>
      </c>
      <c r="AP3615" s="6"/>
      <c r="AQ3615" s="9">
        <v>2</v>
      </c>
      <c r="AR3615" s="9" t="s">
        <v>20</v>
      </c>
      <c r="AS3615" s="9" t="s">
        <v>20</v>
      </c>
      <c r="AT3615" s="9">
        <v>1</v>
      </c>
      <c r="AU3615" s="9">
        <v>2</v>
      </c>
      <c r="AV3615" s="9">
        <v>0</v>
      </c>
      <c r="AW3615" s="9"/>
      <c r="AX3615" s="9"/>
      <c r="AY3615" s="6"/>
      <c r="AZ3615" s="42"/>
      <c r="BA3615" s="63" t="s">
        <v>2535</v>
      </c>
      <c r="BB3615" s="6" t="s">
        <v>1869</v>
      </c>
      <c r="BH3615" s="77"/>
      <c r="BI3615" t="s">
        <v>3146</v>
      </c>
    </row>
    <row r="3616" spans="1:61" s="9" customFormat="1" x14ac:dyDescent="0.25">
      <c r="A3616" s="51" t="s">
        <v>965</v>
      </c>
      <c r="B3616" s="9" t="s">
        <v>972</v>
      </c>
      <c r="C3616" s="9" t="str">
        <f>VLOOKUP(Tabelle1[[#This Row],[bank_name]],list_all_banks!$B$1:$C$691,2,FALSE)</f>
        <v>GR094014250</v>
      </c>
      <c r="D3616" s="6" t="s">
        <v>973</v>
      </c>
      <c r="E3616" s="42" t="str">
        <f t="shared" si="59"/>
        <v>31.12.2015</v>
      </c>
      <c r="F3616" s="9">
        <v>2015</v>
      </c>
      <c r="G3616">
        <v>1</v>
      </c>
      <c r="H3616">
        <v>2</v>
      </c>
      <c r="I3616" s="9" t="s">
        <v>1382</v>
      </c>
      <c r="J3616" s="9">
        <v>2</v>
      </c>
      <c r="K3616" s="9" t="s">
        <v>1366</v>
      </c>
      <c r="L3616" s="9">
        <v>1</v>
      </c>
      <c r="M3616" s="9" t="s">
        <v>14</v>
      </c>
      <c r="N3616" s="9" t="s">
        <v>19</v>
      </c>
      <c r="O3616" s="6"/>
      <c r="P3616" s="9">
        <v>3</v>
      </c>
      <c r="Q3616" s="9">
        <v>0</v>
      </c>
      <c r="R3616" s="9">
        <v>3</v>
      </c>
      <c r="S3616" s="9">
        <v>0</v>
      </c>
      <c r="T3616" s="6"/>
      <c r="U3616" s="9">
        <v>0</v>
      </c>
      <c r="V3616" s="9">
        <v>0</v>
      </c>
      <c r="W3616" s="9" t="s">
        <v>20</v>
      </c>
      <c r="X3616" s="6"/>
      <c r="Y3616" s="9" t="s">
        <v>1694</v>
      </c>
      <c r="Z3616" s="9">
        <v>12.7</v>
      </c>
      <c r="AA3616" s="9" t="s">
        <v>20</v>
      </c>
      <c r="AB3616" s="9">
        <v>12.7</v>
      </c>
      <c r="AC3616" s="9" t="s">
        <v>20</v>
      </c>
      <c r="AD3616" s="9">
        <v>2.5</v>
      </c>
      <c r="AE3616" s="9" t="s">
        <v>20</v>
      </c>
      <c r="AF3616" s="9" t="s">
        <v>20</v>
      </c>
      <c r="AG3616" s="9">
        <v>2.5</v>
      </c>
      <c r="AH3616" s="9" t="s">
        <v>20</v>
      </c>
      <c r="AI3616" s="9">
        <v>1</v>
      </c>
      <c r="AJ3616" s="6"/>
      <c r="AK3616" s="9">
        <v>1</v>
      </c>
      <c r="AL3616" s="9">
        <v>0</v>
      </c>
      <c r="AM3616">
        <v>3</v>
      </c>
      <c r="AN3616" s="9">
        <v>0</v>
      </c>
      <c r="AO3616" s="9">
        <v>0</v>
      </c>
      <c r="AP3616" s="6"/>
      <c r="AQ3616" s="9">
        <v>2</v>
      </c>
      <c r="AR3616" s="9" t="s">
        <v>20</v>
      </c>
      <c r="AS3616" s="9" t="s">
        <v>20</v>
      </c>
      <c r="AT3616" s="9">
        <v>1</v>
      </c>
      <c r="AU3616" s="9">
        <v>2</v>
      </c>
      <c r="AV3616" s="9">
        <v>0</v>
      </c>
      <c r="AY3616" s="6"/>
      <c r="AZ3616" s="42"/>
      <c r="BA3616" s="63" t="s">
        <v>2535</v>
      </c>
      <c r="BB3616" s="6" t="s">
        <v>1869</v>
      </c>
      <c r="BH3616" s="6"/>
      <c r="BI3616" t="s">
        <v>3146</v>
      </c>
    </row>
    <row r="3617" spans="1:61" s="9" customFormat="1" x14ac:dyDescent="0.25">
      <c r="A3617" s="51" t="s">
        <v>965</v>
      </c>
      <c r="B3617" s="9" t="s">
        <v>972</v>
      </c>
      <c r="C3617" s="9" t="str">
        <f>VLOOKUP(Tabelle1[[#This Row],[bank_name]],list_all_banks!$B$1:$C$691,2,FALSE)</f>
        <v>GR094014250</v>
      </c>
      <c r="D3617" s="6" t="s">
        <v>973</v>
      </c>
      <c r="E3617" s="42" t="str">
        <f t="shared" si="59"/>
        <v>31.12.2015</v>
      </c>
      <c r="F3617" s="9">
        <v>2015</v>
      </c>
      <c r="G3617">
        <v>1</v>
      </c>
      <c r="H3617">
        <v>2</v>
      </c>
      <c r="I3617" s="9" t="s">
        <v>1382</v>
      </c>
      <c r="J3617" s="9">
        <v>2</v>
      </c>
      <c r="K3617" s="9" t="s">
        <v>1366</v>
      </c>
      <c r="L3617" s="9">
        <v>1</v>
      </c>
      <c r="M3617" s="9" t="s">
        <v>14</v>
      </c>
      <c r="N3617" s="9" t="s">
        <v>19</v>
      </c>
      <c r="O3617" s="6"/>
      <c r="P3617" s="9">
        <v>3</v>
      </c>
      <c r="Q3617" s="9">
        <v>0</v>
      </c>
      <c r="R3617" s="9">
        <v>3</v>
      </c>
      <c r="S3617" s="9">
        <v>0</v>
      </c>
      <c r="T3617" s="6"/>
      <c r="U3617" s="9">
        <v>0</v>
      </c>
      <c r="V3617" s="9">
        <v>0</v>
      </c>
      <c r="W3617" s="9" t="s">
        <v>20</v>
      </c>
      <c r="X3617" s="6"/>
      <c r="Y3617" s="9" t="s">
        <v>1225</v>
      </c>
      <c r="Z3617" s="9">
        <v>0.9</v>
      </c>
      <c r="AA3617" s="9" t="s">
        <v>20</v>
      </c>
      <c r="AB3617" s="9">
        <v>-4.8</v>
      </c>
      <c r="AC3617" s="9" t="s">
        <v>20</v>
      </c>
      <c r="AD3617" s="9">
        <v>0.5</v>
      </c>
      <c r="AE3617" s="9" t="s">
        <v>20</v>
      </c>
      <c r="AF3617" s="9" t="s">
        <v>20</v>
      </c>
      <c r="AG3617" s="9">
        <v>0.5</v>
      </c>
      <c r="AH3617" s="9" t="s">
        <v>20</v>
      </c>
      <c r="AI3617" s="9">
        <v>1</v>
      </c>
      <c r="AJ3617" s="6"/>
      <c r="AK3617" s="9">
        <v>1</v>
      </c>
      <c r="AL3617" s="9">
        <v>0</v>
      </c>
      <c r="AM3617">
        <v>3</v>
      </c>
      <c r="AN3617" s="9">
        <v>0</v>
      </c>
      <c r="AO3617" s="9">
        <v>0</v>
      </c>
      <c r="AP3617" s="6"/>
      <c r="AQ3617" s="9">
        <v>2</v>
      </c>
      <c r="AR3617" s="9" t="s">
        <v>20</v>
      </c>
      <c r="AS3617" s="9" t="s">
        <v>20</v>
      </c>
      <c r="AT3617" s="9">
        <v>1</v>
      </c>
      <c r="AU3617" s="9">
        <v>2</v>
      </c>
      <c r="AV3617" s="9">
        <v>0</v>
      </c>
      <c r="AY3617" s="6"/>
      <c r="AZ3617" s="42"/>
      <c r="BA3617" s="63" t="s">
        <v>2535</v>
      </c>
      <c r="BB3617" s="6" t="s">
        <v>1869</v>
      </c>
      <c r="BH3617" s="6"/>
      <c r="BI3617" t="s">
        <v>3146</v>
      </c>
    </row>
    <row r="3618" spans="1:61" s="44" customFormat="1" ht="15.75" thickBot="1" x14ac:dyDescent="0.3">
      <c r="A3618" s="43" t="s">
        <v>965</v>
      </c>
      <c r="B3618" s="44" t="s">
        <v>972</v>
      </c>
      <c r="C3618" s="44" t="str">
        <f>VLOOKUP(Tabelle1[[#This Row],[bank_name]],list_all_banks!$B$1:$C$691,2,FALSE)</f>
        <v>GR094014250</v>
      </c>
      <c r="D3618" s="45" t="s">
        <v>973</v>
      </c>
      <c r="E3618" s="46" t="str">
        <f t="shared" si="59"/>
        <v>31.12.2015</v>
      </c>
      <c r="F3618" s="44">
        <v>2015</v>
      </c>
      <c r="G3618" s="44">
        <v>1</v>
      </c>
      <c r="H3618" s="44">
        <v>2</v>
      </c>
      <c r="I3618" s="44" t="s">
        <v>1382</v>
      </c>
      <c r="J3618" s="44">
        <v>2</v>
      </c>
      <c r="K3618" s="44" t="s">
        <v>1366</v>
      </c>
      <c r="L3618" s="44">
        <v>1</v>
      </c>
      <c r="M3618" s="44" t="s">
        <v>14</v>
      </c>
      <c r="N3618" s="44" t="s">
        <v>19</v>
      </c>
      <c r="O3618" s="45"/>
      <c r="P3618" s="44">
        <v>3</v>
      </c>
      <c r="Q3618" s="44">
        <v>0</v>
      </c>
      <c r="R3618" s="44">
        <v>3</v>
      </c>
      <c r="S3618" s="44">
        <v>0</v>
      </c>
      <c r="T3618" s="45"/>
      <c r="U3618" s="44">
        <v>0</v>
      </c>
      <c r="V3618" s="44">
        <v>0</v>
      </c>
      <c r="W3618" s="44" t="s">
        <v>20</v>
      </c>
      <c r="X3618" s="45"/>
      <c r="Y3618" s="57" t="s">
        <v>1700</v>
      </c>
      <c r="Z3618" s="44" t="s">
        <v>20</v>
      </c>
      <c r="AA3618" s="44">
        <v>668</v>
      </c>
      <c r="AB3618" s="44">
        <v>-117.5</v>
      </c>
      <c r="AC3618" s="44" t="s">
        <v>20</v>
      </c>
      <c r="AD3618" s="44">
        <v>-0.7</v>
      </c>
      <c r="AE3618" s="44" t="s">
        <v>20</v>
      </c>
      <c r="AF3618" s="44" t="s">
        <v>20</v>
      </c>
      <c r="AG3618" s="44">
        <v>-31.8</v>
      </c>
      <c r="AH3618" s="44" t="s">
        <v>20</v>
      </c>
      <c r="AI3618" s="44">
        <v>1</v>
      </c>
      <c r="AJ3618" s="45"/>
      <c r="AK3618" s="44">
        <v>1</v>
      </c>
      <c r="AL3618" s="44">
        <v>0</v>
      </c>
      <c r="AM3618" s="44">
        <v>3</v>
      </c>
      <c r="AN3618" s="44">
        <v>0</v>
      </c>
      <c r="AO3618" s="44">
        <v>0</v>
      </c>
      <c r="AP3618" s="45"/>
      <c r="AQ3618" s="44">
        <v>2</v>
      </c>
      <c r="AR3618" s="44" t="s">
        <v>20</v>
      </c>
      <c r="AS3618" s="44" t="s">
        <v>20</v>
      </c>
      <c r="AT3618" s="44">
        <v>1</v>
      </c>
      <c r="AU3618" s="44">
        <v>2</v>
      </c>
      <c r="AV3618" s="44">
        <v>0</v>
      </c>
      <c r="AY3618" s="45"/>
      <c r="AZ3618" s="46"/>
      <c r="BA3618" s="47" t="s">
        <v>2535</v>
      </c>
      <c r="BB3618" s="45" t="s">
        <v>1869</v>
      </c>
      <c r="BH3618" s="45"/>
      <c r="BI3618" t="s">
        <v>3146</v>
      </c>
    </row>
    <row r="3619" spans="1:61" s="9" customFormat="1" x14ac:dyDescent="0.25">
      <c r="A3619" s="51" t="s">
        <v>965</v>
      </c>
      <c r="B3619" s="9" t="s">
        <v>972</v>
      </c>
      <c r="C3619" s="9" t="str">
        <f>VLOOKUP(Tabelle1[[#This Row],[bank_name]],list_all_banks!$B$1:$C$691,2,FALSE)</f>
        <v>GR094014250</v>
      </c>
      <c r="D3619" s="6" t="s">
        <v>973</v>
      </c>
      <c r="E3619" s="42" t="str">
        <f t="shared" si="59"/>
        <v>31.12.2016</v>
      </c>
      <c r="F3619" s="9">
        <v>2016</v>
      </c>
      <c r="G3619">
        <v>1</v>
      </c>
      <c r="H3619">
        <v>2</v>
      </c>
      <c r="I3619" s="9" t="s">
        <v>1382</v>
      </c>
      <c r="J3619" s="9">
        <v>2</v>
      </c>
      <c r="K3619" s="9" t="s">
        <v>1366</v>
      </c>
      <c r="L3619" s="9">
        <v>1</v>
      </c>
      <c r="M3619" s="9" t="s">
        <v>14</v>
      </c>
      <c r="N3619" s="9" t="s">
        <v>19</v>
      </c>
      <c r="O3619" s="6"/>
      <c r="P3619" s="9">
        <v>3</v>
      </c>
      <c r="Q3619" s="9">
        <v>0</v>
      </c>
      <c r="R3619" s="9">
        <v>3</v>
      </c>
      <c r="S3619" s="9">
        <v>0</v>
      </c>
      <c r="T3619" s="6"/>
      <c r="U3619" s="9">
        <v>0</v>
      </c>
      <c r="V3619" s="9">
        <v>0</v>
      </c>
      <c r="W3619" s="9" t="s">
        <v>20</v>
      </c>
      <c r="X3619" s="6"/>
      <c r="Y3619" s="115" t="s">
        <v>1725</v>
      </c>
      <c r="Z3619">
        <v>0.5</v>
      </c>
      <c r="AA3619" s="9" t="s">
        <v>20</v>
      </c>
      <c r="AB3619" s="9">
        <v>0.3</v>
      </c>
      <c r="AC3619" s="9" t="s">
        <v>20</v>
      </c>
      <c r="AD3619" s="9">
        <v>0.1</v>
      </c>
      <c r="AE3619" s="9" t="s">
        <v>20</v>
      </c>
      <c r="AF3619" s="9" t="s">
        <v>20</v>
      </c>
      <c r="AG3619" s="9">
        <v>0.1</v>
      </c>
      <c r="AH3619" s="9" t="s">
        <v>20</v>
      </c>
      <c r="AI3619" s="9">
        <v>1</v>
      </c>
      <c r="AJ3619" s="6" t="s">
        <v>2973</v>
      </c>
      <c r="AK3619" s="9">
        <v>1</v>
      </c>
      <c r="AL3619" s="9">
        <v>0</v>
      </c>
      <c r="AM3619">
        <v>3</v>
      </c>
      <c r="AN3619" s="9">
        <v>0</v>
      </c>
      <c r="AO3619" s="9">
        <v>0</v>
      </c>
      <c r="AP3619" s="6"/>
      <c r="AQ3619" s="9">
        <v>2</v>
      </c>
      <c r="AR3619" s="9" t="s">
        <v>20</v>
      </c>
      <c r="AS3619" s="9" t="s">
        <v>20</v>
      </c>
      <c r="AT3619" s="9">
        <v>1</v>
      </c>
      <c r="AU3619" s="9">
        <v>2</v>
      </c>
      <c r="AV3619" s="9">
        <v>0</v>
      </c>
      <c r="AY3619" s="6"/>
      <c r="AZ3619" s="42"/>
      <c r="BA3619" s="63" t="s">
        <v>2536</v>
      </c>
      <c r="BB3619" s="6" t="s">
        <v>1870</v>
      </c>
      <c r="BH3619" s="6"/>
      <c r="BI3619" t="s">
        <v>3146</v>
      </c>
    </row>
    <row r="3620" spans="1:61" s="9" customFormat="1" x14ac:dyDescent="0.25">
      <c r="A3620" s="51" t="s">
        <v>965</v>
      </c>
      <c r="B3620" s="9" t="s">
        <v>972</v>
      </c>
      <c r="C3620" s="9" t="str">
        <f>VLOOKUP(Tabelle1[[#This Row],[bank_name]],list_all_banks!$B$1:$C$691,2,FALSE)</f>
        <v>GR094014250</v>
      </c>
      <c r="D3620" s="6" t="s">
        <v>973</v>
      </c>
      <c r="E3620" s="42" t="str">
        <f t="shared" si="59"/>
        <v>31.12.2016</v>
      </c>
      <c r="F3620" s="9">
        <v>2016</v>
      </c>
      <c r="G3620">
        <v>1</v>
      </c>
      <c r="H3620">
        <v>2</v>
      </c>
      <c r="I3620" s="9" t="s">
        <v>1382</v>
      </c>
      <c r="J3620" s="9">
        <v>2</v>
      </c>
      <c r="K3620" s="9" t="s">
        <v>1366</v>
      </c>
      <c r="L3620" s="9">
        <v>1</v>
      </c>
      <c r="M3620" s="9" t="s">
        <v>14</v>
      </c>
      <c r="N3620" s="9" t="s">
        <v>19</v>
      </c>
      <c r="O3620" s="6"/>
      <c r="P3620" s="9">
        <v>3</v>
      </c>
      <c r="Q3620" s="9">
        <v>0</v>
      </c>
      <c r="R3620" s="9">
        <v>3</v>
      </c>
      <c r="S3620" s="9">
        <v>0</v>
      </c>
      <c r="T3620" s="6"/>
      <c r="U3620" s="9">
        <v>0</v>
      </c>
      <c r="V3620" s="9">
        <v>0</v>
      </c>
      <c r="W3620" s="9" t="s">
        <v>20</v>
      </c>
      <c r="X3620" s="6"/>
      <c r="Y3620" s="9" t="s">
        <v>965</v>
      </c>
      <c r="Z3620">
        <v>1494.8</v>
      </c>
      <c r="AA3620" s="9">
        <v>9814</v>
      </c>
      <c r="AB3620" s="68">
        <v>11.7</v>
      </c>
      <c r="AC3620" s="9" t="s">
        <v>20</v>
      </c>
      <c r="AD3620" s="9">
        <v>24.1</v>
      </c>
      <c r="AE3620" s="9" t="s">
        <v>20</v>
      </c>
      <c r="AF3620" s="9" t="s">
        <v>20</v>
      </c>
      <c r="AG3620" s="9">
        <v>-103.4</v>
      </c>
      <c r="AH3620" s="9" t="s">
        <v>20</v>
      </c>
      <c r="AI3620" s="53">
        <v>2</v>
      </c>
      <c r="AJ3620" s="6" t="s">
        <v>2974</v>
      </c>
      <c r="AK3620" s="9">
        <v>1</v>
      </c>
      <c r="AL3620" s="9">
        <v>0</v>
      </c>
      <c r="AM3620">
        <v>3</v>
      </c>
      <c r="AN3620" s="9">
        <v>0</v>
      </c>
      <c r="AO3620" s="9">
        <v>0</v>
      </c>
      <c r="AP3620" s="6"/>
      <c r="AQ3620" s="9">
        <v>2</v>
      </c>
      <c r="AR3620" s="9" t="s">
        <v>20</v>
      </c>
      <c r="AS3620" s="9" t="s">
        <v>20</v>
      </c>
      <c r="AT3620" s="9">
        <v>1</v>
      </c>
      <c r="AU3620" s="9">
        <v>2</v>
      </c>
      <c r="AV3620" s="9">
        <v>0</v>
      </c>
      <c r="AY3620" s="42" t="s">
        <v>1940</v>
      </c>
      <c r="AZ3620" s="218"/>
      <c r="BA3620" s="63" t="s">
        <v>2536</v>
      </c>
      <c r="BB3620" s="6" t="s">
        <v>1870</v>
      </c>
      <c r="BH3620" s="6"/>
      <c r="BI3620" t="s">
        <v>3146</v>
      </c>
    </row>
    <row r="3621" spans="1:61" s="9" customFormat="1" x14ac:dyDescent="0.25">
      <c r="A3621" s="51" t="s">
        <v>965</v>
      </c>
      <c r="B3621" s="9" t="s">
        <v>972</v>
      </c>
      <c r="C3621" s="9" t="str">
        <f>VLOOKUP(Tabelle1[[#This Row],[bank_name]],list_all_banks!$B$1:$C$691,2,FALSE)</f>
        <v>GR094014250</v>
      </c>
      <c r="D3621" s="6" t="s">
        <v>973</v>
      </c>
      <c r="E3621" s="42" t="str">
        <f t="shared" ref="E3621:E3684" si="60">CONCATENATE($E$2,F3621)</f>
        <v>31.12.2016</v>
      </c>
      <c r="F3621" s="9">
        <v>2016</v>
      </c>
      <c r="G3621" s="9">
        <v>1</v>
      </c>
      <c r="H3621" s="9">
        <v>2</v>
      </c>
      <c r="I3621" s="9" t="s">
        <v>1382</v>
      </c>
      <c r="J3621" s="9">
        <v>2</v>
      </c>
      <c r="K3621" s="9" t="s">
        <v>1366</v>
      </c>
      <c r="L3621" s="9">
        <v>1</v>
      </c>
      <c r="M3621" s="9" t="s">
        <v>14</v>
      </c>
      <c r="N3621" s="9" t="s">
        <v>19</v>
      </c>
      <c r="O3621" s="6"/>
      <c r="P3621" s="9">
        <v>3</v>
      </c>
      <c r="Q3621" s="9">
        <v>0</v>
      </c>
      <c r="R3621" s="9">
        <v>3</v>
      </c>
      <c r="S3621" s="9">
        <v>0</v>
      </c>
      <c r="T3621" s="6"/>
      <c r="U3621" s="9">
        <v>0</v>
      </c>
      <c r="V3621" s="9">
        <v>0</v>
      </c>
      <c r="W3621" s="9" t="s">
        <v>20</v>
      </c>
      <c r="X3621" s="6"/>
      <c r="Y3621" s="9" t="s">
        <v>264</v>
      </c>
      <c r="Z3621" s="9">
        <v>218.6</v>
      </c>
      <c r="AA3621" s="9">
        <v>2381</v>
      </c>
      <c r="AB3621" s="9">
        <v>62.9</v>
      </c>
      <c r="AC3621" s="9" t="s">
        <v>20</v>
      </c>
      <c r="AD3621" s="9">
        <v>7.8</v>
      </c>
      <c r="AE3621" s="9" t="s">
        <v>20</v>
      </c>
      <c r="AF3621" s="9" t="s">
        <v>20</v>
      </c>
      <c r="AG3621" s="9">
        <v>7.6</v>
      </c>
      <c r="AH3621" s="9" t="s">
        <v>20</v>
      </c>
      <c r="AI3621" s="9">
        <v>1</v>
      </c>
      <c r="AJ3621" s="6"/>
      <c r="AK3621" s="9">
        <v>1</v>
      </c>
      <c r="AL3621" s="9">
        <v>0</v>
      </c>
      <c r="AM3621" s="9">
        <v>3</v>
      </c>
      <c r="AN3621" s="9">
        <v>0</v>
      </c>
      <c r="AO3621" s="9">
        <v>0</v>
      </c>
      <c r="AP3621" s="6"/>
      <c r="AQ3621" s="9">
        <v>2</v>
      </c>
      <c r="AR3621" s="9" t="s">
        <v>20</v>
      </c>
      <c r="AS3621" s="9" t="s">
        <v>20</v>
      </c>
      <c r="AT3621" s="9">
        <v>1</v>
      </c>
      <c r="AU3621" s="9">
        <v>2</v>
      </c>
      <c r="AV3621" s="9">
        <v>0</v>
      </c>
      <c r="AY3621" s="6"/>
      <c r="AZ3621" s="42"/>
      <c r="BA3621" s="63" t="s">
        <v>2536</v>
      </c>
      <c r="BB3621" s="6" t="s">
        <v>1870</v>
      </c>
      <c r="BH3621" s="6"/>
      <c r="BI3621" t="s">
        <v>3146</v>
      </c>
    </row>
    <row r="3622" spans="1:61" s="9" customFormat="1" x14ac:dyDescent="0.25">
      <c r="A3622" s="51" t="s">
        <v>965</v>
      </c>
      <c r="B3622" s="9" t="s">
        <v>972</v>
      </c>
      <c r="C3622" s="9" t="str">
        <f>VLOOKUP(Tabelle1[[#This Row],[bank_name]],list_all_banks!$B$1:$C$691,2,FALSE)</f>
        <v>GR094014250</v>
      </c>
      <c r="D3622" s="6" t="s">
        <v>973</v>
      </c>
      <c r="E3622" s="42" t="str">
        <f t="shared" si="60"/>
        <v>31.12.2016</v>
      </c>
      <c r="F3622" s="9">
        <v>2016</v>
      </c>
      <c r="G3622">
        <v>1</v>
      </c>
      <c r="H3622">
        <v>2</v>
      </c>
      <c r="I3622" s="9" t="s">
        <v>1382</v>
      </c>
      <c r="J3622" s="9">
        <v>2</v>
      </c>
      <c r="K3622" s="9" t="s">
        <v>1366</v>
      </c>
      <c r="L3622" s="9">
        <v>1</v>
      </c>
      <c r="M3622" s="9" t="s">
        <v>14</v>
      </c>
      <c r="N3622" s="9" t="s">
        <v>19</v>
      </c>
      <c r="O3622" s="6"/>
      <c r="P3622" s="9">
        <v>3</v>
      </c>
      <c r="Q3622" s="9">
        <v>0</v>
      </c>
      <c r="R3622" s="9">
        <v>3</v>
      </c>
      <c r="S3622" s="9">
        <v>0</v>
      </c>
      <c r="T3622" s="6"/>
      <c r="U3622" s="9">
        <v>0</v>
      </c>
      <c r="V3622" s="9">
        <v>0</v>
      </c>
      <c r="W3622" s="9" t="s">
        <v>20</v>
      </c>
      <c r="X3622" s="6"/>
      <c r="Y3622" s="9" t="s">
        <v>1324</v>
      </c>
      <c r="Z3622">
        <v>128.1</v>
      </c>
      <c r="AA3622" s="9">
        <v>2117</v>
      </c>
      <c r="AB3622" s="9">
        <v>-9.1999999999999993</v>
      </c>
      <c r="AC3622" s="9" t="s">
        <v>20</v>
      </c>
      <c r="AD3622" s="9">
        <v>0.6</v>
      </c>
      <c r="AE3622" s="9" t="s">
        <v>20</v>
      </c>
      <c r="AF3622" s="9" t="s">
        <v>20</v>
      </c>
      <c r="AG3622" s="68">
        <v>-1.7</v>
      </c>
      <c r="AH3622" s="9" t="s">
        <v>20</v>
      </c>
      <c r="AI3622" s="9">
        <v>1</v>
      </c>
      <c r="AJ3622" s="6"/>
      <c r="AK3622" s="9">
        <v>1</v>
      </c>
      <c r="AL3622" s="9">
        <v>0</v>
      </c>
      <c r="AM3622">
        <v>3</v>
      </c>
      <c r="AN3622" s="9">
        <v>0</v>
      </c>
      <c r="AO3622" s="9">
        <v>0</v>
      </c>
      <c r="AP3622" s="6"/>
      <c r="AQ3622" s="9">
        <v>2</v>
      </c>
      <c r="AR3622" s="9" t="s">
        <v>20</v>
      </c>
      <c r="AS3622" s="9" t="s">
        <v>20</v>
      </c>
      <c r="AT3622" s="9">
        <v>1</v>
      </c>
      <c r="AU3622" s="9">
        <v>2</v>
      </c>
      <c r="AV3622" s="9">
        <v>0</v>
      </c>
      <c r="AY3622" s="6"/>
      <c r="AZ3622" s="42"/>
      <c r="BA3622" s="63" t="s">
        <v>2536</v>
      </c>
      <c r="BB3622" s="6" t="s">
        <v>1870</v>
      </c>
      <c r="BH3622" s="6"/>
      <c r="BI3622" t="s">
        <v>3146</v>
      </c>
    </row>
    <row r="3623" spans="1:61" s="9" customFormat="1" x14ac:dyDescent="0.25">
      <c r="A3623" s="51" t="s">
        <v>965</v>
      </c>
      <c r="B3623" s="9" t="s">
        <v>972</v>
      </c>
      <c r="C3623" s="9" t="str">
        <f>VLOOKUP(Tabelle1[[#This Row],[bank_name]],list_all_banks!$B$1:$C$691,2,FALSE)</f>
        <v>GR094014250</v>
      </c>
      <c r="D3623" s="6" t="s">
        <v>973</v>
      </c>
      <c r="E3623" s="42" t="str">
        <f t="shared" si="60"/>
        <v>31.12.2016</v>
      </c>
      <c r="F3623" s="9">
        <v>2016</v>
      </c>
      <c r="G3623" s="9">
        <v>1</v>
      </c>
      <c r="H3623" s="9">
        <v>2</v>
      </c>
      <c r="I3623" s="9" t="s">
        <v>1382</v>
      </c>
      <c r="J3623" s="9">
        <v>2</v>
      </c>
      <c r="K3623" s="9" t="s">
        <v>1366</v>
      </c>
      <c r="L3623" s="9">
        <v>1</v>
      </c>
      <c r="M3623" s="9" t="s">
        <v>14</v>
      </c>
      <c r="N3623" s="9" t="s">
        <v>19</v>
      </c>
      <c r="O3623" s="6"/>
      <c r="P3623" s="9">
        <v>3</v>
      </c>
      <c r="Q3623" s="9">
        <v>0</v>
      </c>
      <c r="R3623" s="9">
        <v>3</v>
      </c>
      <c r="S3623" s="9">
        <v>0</v>
      </c>
      <c r="T3623" s="6"/>
      <c r="U3623" s="9">
        <v>0</v>
      </c>
      <c r="V3623" s="9">
        <v>0</v>
      </c>
      <c r="W3623" s="9" t="s">
        <v>20</v>
      </c>
      <c r="X3623" s="6"/>
      <c r="Y3623" s="9" t="s">
        <v>277</v>
      </c>
      <c r="Z3623" s="9">
        <v>92.8</v>
      </c>
      <c r="AA3623" s="9">
        <v>311</v>
      </c>
      <c r="AB3623" s="9">
        <v>49.3</v>
      </c>
      <c r="AC3623" s="9" t="s">
        <v>20</v>
      </c>
      <c r="AD3623" s="9">
        <v>11.6</v>
      </c>
      <c r="AE3623" s="9" t="s">
        <v>20</v>
      </c>
      <c r="AF3623" s="9" t="s">
        <v>20</v>
      </c>
      <c r="AG3623" s="9">
        <v>11.7</v>
      </c>
      <c r="AH3623" s="9" t="s">
        <v>20</v>
      </c>
      <c r="AI3623" s="9">
        <v>1</v>
      </c>
      <c r="AJ3623" s="6"/>
      <c r="AK3623" s="9">
        <v>1</v>
      </c>
      <c r="AL3623" s="9">
        <v>0</v>
      </c>
      <c r="AM3623" s="9">
        <v>3</v>
      </c>
      <c r="AN3623" s="9">
        <v>0</v>
      </c>
      <c r="AO3623" s="9">
        <v>0</v>
      </c>
      <c r="AP3623" s="6"/>
      <c r="AQ3623" s="9">
        <v>2</v>
      </c>
      <c r="AR3623" s="9" t="s">
        <v>20</v>
      </c>
      <c r="AS3623" s="9" t="s">
        <v>20</v>
      </c>
      <c r="AT3623" s="9">
        <v>1</v>
      </c>
      <c r="AU3623" s="9">
        <v>2</v>
      </c>
      <c r="AV3623" s="9">
        <v>0</v>
      </c>
      <c r="AY3623" s="6"/>
      <c r="AZ3623" s="42"/>
      <c r="BA3623" s="63" t="s">
        <v>2536</v>
      </c>
      <c r="BB3623" s="6" t="s">
        <v>1870</v>
      </c>
      <c r="BH3623" s="6"/>
      <c r="BI3623" t="s">
        <v>3146</v>
      </c>
    </row>
    <row r="3624" spans="1:61" s="9" customFormat="1" x14ac:dyDescent="0.25">
      <c r="A3624" s="51" t="s">
        <v>965</v>
      </c>
      <c r="B3624" s="9" t="s">
        <v>972</v>
      </c>
      <c r="C3624" s="9" t="str">
        <f>VLOOKUP(Tabelle1[[#This Row],[bank_name]],list_all_banks!$B$1:$C$691,2,FALSE)</f>
        <v>GR094014250</v>
      </c>
      <c r="D3624" s="6" t="s">
        <v>973</v>
      </c>
      <c r="E3624" s="42" t="str">
        <f t="shared" si="60"/>
        <v>31.12.2016</v>
      </c>
      <c r="F3624" s="9">
        <v>2016</v>
      </c>
      <c r="G3624">
        <v>1</v>
      </c>
      <c r="H3624">
        <v>2</v>
      </c>
      <c r="I3624" s="9" t="s">
        <v>1382</v>
      </c>
      <c r="J3624" s="9">
        <v>2</v>
      </c>
      <c r="K3624" s="9" t="s">
        <v>1366</v>
      </c>
      <c r="L3624" s="9">
        <v>1</v>
      </c>
      <c r="M3624" s="9" t="s">
        <v>14</v>
      </c>
      <c r="N3624" s="9" t="s">
        <v>19</v>
      </c>
      <c r="O3624" s="6"/>
      <c r="P3624" s="9">
        <v>3</v>
      </c>
      <c r="Q3624" s="9">
        <v>0</v>
      </c>
      <c r="R3624" s="9">
        <v>3</v>
      </c>
      <c r="S3624" s="9">
        <v>0</v>
      </c>
      <c r="T3624" s="6"/>
      <c r="U3624" s="9">
        <v>0</v>
      </c>
      <c r="V3624" s="9">
        <v>0</v>
      </c>
      <c r="W3624" s="9" t="s">
        <v>20</v>
      </c>
      <c r="X3624" s="6"/>
      <c r="Y3624" s="9" t="s">
        <v>1654</v>
      </c>
      <c r="Z3624">
        <v>71.599999999999994</v>
      </c>
      <c r="AA3624" s="9">
        <v>1239</v>
      </c>
      <c r="AB3624" s="68">
        <v>13.5</v>
      </c>
      <c r="AC3624" s="9" t="s">
        <v>20</v>
      </c>
      <c r="AD3624" s="9">
        <v>0.1</v>
      </c>
      <c r="AE3624" s="9" t="s">
        <v>20</v>
      </c>
      <c r="AF3624" s="9" t="s">
        <v>20</v>
      </c>
      <c r="AG3624" s="9">
        <v>0.4</v>
      </c>
      <c r="AH3624" s="9" t="s">
        <v>20</v>
      </c>
      <c r="AI3624" s="9">
        <v>1</v>
      </c>
      <c r="AJ3624" s="6"/>
      <c r="AK3624" s="9">
        <v>1</v>
      </c>
      <c r="AL3624" s="9">
        <v>0</v>
      </c>
      <c r="AM3624">
        <v>3</v>
      </c>
      <c r="AN3624" s="9">
        <v>0</v>
      </c>
      <c r="AO3624" s="9">
        <v>0</v>
      </c>
      <c r="AP3624" s="6"/>
      <c r="AQ3624" s="9">
        <v>2</v>
      </c>
      <c r="AR3624" s="9" t="s">
        <v>20</v>
      </c>
      <c r="AS3624" s="9" t="s">
        <v>20</v>
      </c>
      <c r="AT3624" s="9">
        <v>1</v>
      </c>
      <c r="AU3624" s="9">
        <v>2</v>
      </c>
      <c r="AV3624" s="9">
        <v>0</v>
      </c>
      <c r="AY3624" s="6"/>
      <c r="AZ3624" s="42"/>
      <c r="BA3624" s="63" t="s">
        <v>2536</v>
      </c>
      <c r="BB3624" s="6" t="s">
        <v>1870</v>
      </c>
      <c r="BH3624" s="6"/>
      <c r="BI3624" t="s">
        <v>3146</v>
      </c>
    </row>
    <row r="3625" spans="1:61" s="9" customFormat="1" x14ac:dyDescent="0.25">
      <c r="A3625" s="51" t="s">
        <v>965</v>
      </c>
      <c r="B3625" s="9" t="s">
        <v>972</v>
      </c>
      <c r="C3625" s="9" t="str">
        <f>VLOOKUP(Tabelle1[[#This Row],[bank_name]],list_all_banks!$B$1:$C$691,2,FALSE)</f>
        <v>GR094014250</v>
      </c>
      <c r="D3625" s="6" t="s">
        <v>973</v>
      </c>
      <c r="E3625" s="42" t="str">
        <f t="shared" si="60"/>
        <v>31.12.2016</v>
      </c>
      <c r="F3625" s="9">
        <v>2016</v>
      </c>
      <c r="G3625">
        <v>1</v>
      </c>
      <c r="H3625">
        <v>2</v>
      </c>
      <c r="I3625" s="9" t="s">
        <v>1382</v>
      </c>
      <c r="J3625" s="9">
        <v>2</v>
      </c>
      <c r="K3625" s="9" t="s">
        <v>1366</v>
      </c>
      <c r="L3625" s="9">
        <v>1</v>
      </c>
      <c r="M3625" s="9" t="s">
        <v>14</v>
      </c>
      <c r="N3625" s="9" t="s">
        <v>19</v>
      </c>
      <c r="O3625" s="6"/>
      <c r="P3625" s="9">
        <v>3</v>
      </c>
      <c r="Q3625" s="9">
        <v>0</v>
      </c>
      <c r="R3625" s="9">
        <v>3</v>
      </c>
      <c r="S3625" s="9">
        <v>0</v>
      </c>
      <c r="T3625" s="6"/>
      <c r="U3625" s="9">
        <v>0</v>
      </c>
      <c r="V3625" s="9">
        <v>0</v>
      </c>
      <c r="W3625" s="9" t="s">
        <v>20</v>
      </c>
      <c r="X3625" s="6"/>
      <c r="Y3625" s="53" t="s">
        <v>1170</v>
      </c>
      <c r="Z3625">
        <v>34.700000000000003</v>
      </c>
      <c r="AA3625" s="9">
        <v>96</v>
      </c>
      <c r="AB3625" s="68">
        <v>14.1</v>
      </c>
      <c r="AC3625" s="9" t="s">
        <v>20</v>
      </c>
      <c r="AD3625" s="9">
        <v>3.1</v>
      </c>
      <c r="AE3625" s="9" t="s">
        <v>20</v>
      </c>
      <c r="AF3625" s="9" t="s">
        <v>20</v>
      </c>
      <c r="AG3625" s="9">
        <v>2.7</v>
      </c>
      <c r="AH3625" s="9" t="s">
        <v>20</v>
      </c>
      <c r="AI3625" s="9">
        <v>1</v>
      </c>
      <c r="AJ3625" s="6" t="s">
        <v>2975</v>
      </c>
      <c r="AK3625" s="9">
        <v>1</v>
      </c>
      <c r="AL3625" s="9">
        <v>0</v>
      </c>
      <c r="AM3625">
        <v>3</v>
      </c>
      <c r="AN3625" s="9">
        <v>0</v>
      </c>
      <c r="AO3625" s="9">
        <v>0</v>
      </c>
      <c r="AP3625" s="6"/>
      <c r="AQ3625" s="9">
        <v>2</v>
      </c>
      <c r="AR3625" s="9" t="s">
        <v>20</v>
      </c>
      <c r="AS3625" s="9" t="s">
        <v>20</v>
      </c>
      <c r="AT3625" s="9">
        <v>1</v>
      </c>
      <c r="AU3625" s="9">
        <v>2</v>
      </c>
      <c r="AV3625" s="9">
        <v>0</v>
      </c>
      <c r="AY3625" s="6"/>
      <c r="AZ3625" s="42"/>
      <c r="BA3625" s="63" t="s">
        <v>2536</v>
      </c>
      <c r="BB3625" s="6" t="s">
        <v>1870</v>
      </c>
      <c r="BH3625" s="6"/>
      <c r="BI3625" t="s">
        <v>3146</v>
      </c>
    </row>
    <row r="3626" spans="1:61" s="9" customFormat="1" x14ac:dyDescent="0.25">
      <c r="A3626" s="51" t="s">
        <v>965</v>
      </c>
      <c r="B3626" s="9" t="s">
        <v>972</v>
      </c>
      <c r="C3626" s="9" t="str">
        <f>VLOOKUP(Tabelle1[[#This Row],[bank_name]],list_all_banks!$B$1:$C$691,2,FALSE)</f>
        <v>GR094014250</v>
      </c>
      <c r="D3626" s="6" t="s">
        <v>973</v>
      </c>
      <c r="E3626" s="42" t="str">
        <f t="shared" si="60"/>
        <v>31.12.2016</v>
      </c>
      <c r="F3626" s="9">
        <v>2016</v>
      </c>
      <c r="G3626">
        <v>1</v>
      </c>
      <c r="H3626">
        <v>2</v>
      </c>
      <c r="I3626" s="9" t="s">
        <v>1382</v>
      </c>
      <c r="J3626" s="9">
        <v>2</v>
      </c>
      <c r="K3626" s="9" t="s">
        <v>1366</v>
      </c>
      <c r="L3626" s="9">
        <v>1</v>
      </c>
      <c r="M3626" s="9" t="s">
        <v>14</v>
      </c>
      <c r="N3626" s="9" t="s">
        <v>19</v>
      </c>
      <c r="O3626" s="6"/>
      <c r="P3626" s="9">
        <v>3</v>
      </c>
      <c r="Q3626" s="9">
        <v>0</v>
      </c>
      <c r="R3626" s="9">
        <v>3</v>
      </c>
      <c r="S3626" s="9">
        <v>0</v>
      </c>
      <c r="T3626" s="6"/>
      <c r="U3626" s="9">
        <v>0</v>
      </c>
      <c r="V3626" s="9">
        <v>0</v>
      </c>
      <c r="W3626" s="9" t="s">
        <v>20</v>
      </c>
      <c r="X3626" s="6"/>
      <c r="Y3626" s="9" t="s">
        <v>1694</v>
      </c>
      <c r="Z3626" s="13">
        <v>12.6</v>
      </c>
      <c r="AA3626" s="9" t="s">
        <v>20</v>
      </c>
      <c r="AB3626" s="68">
        <v>12.6</v>
      </c>
      <c r="AC3626" s="9" t="s">
        <v>20</v>
      </c>
      <c r="AD3626" s="9">
        <v>2.5</v>
      </c>
      <c r="AE3626" s="9" t="s">
        <v>20</v>
      </c>
      <c r="AF3626" s="9" t="s">
        <v>20</v>
      </c>
      <c r="AG3626" s="9">
        <v>2.5</v>
      </c>
      <c r="AH3626" s="9" t="s">
        <v>20</v>
      </c>
      <c r="AI3626" s="9">
        <v>1</v>
      </c>
      <c r="AJ3626" s="6"/>
      <c r="AK3626" s="9">
        <v>1</v>
      </c>
      <c r="AL3626" s="9">
        <v>0</v>
      </c>
      <c r="AM3626">
        <v>3</v>
      </c>
      <c r="AN3626" s="9">
        <v>0</v>
      </c>
      <c r="AO3626" s="9">
        <v>0</v>
      </c>
      <c r="AP3626" s="6"/>
      <c r="AQ3626" s="9">
        <v>2</v>
      </c>
      <c r="AR3626" s="9" t="s">
        <v>20</v>
      </c>
      <c r="AS3626" s="9" t="s">
        <v>20</v>
      </c>
      <c r="AT3626" s="9">
        <v>1</v>
      </c>
      <c r="AU3626" s="9">
        <v>2</v>
      </c>
      <c r="AV3626" s="9">
        <v>0</v>
      </c>
      <c r="AY3626" s="6"/>
      <c r="AZ3626" s="42"/>
      <c r="BA3626" s="63" t="s">
        <v>2536</v>
      </c>
      <c r="BB3626" s="6" t="s">
        <v>1870</v>
      </c>
      <c r="BH3626" s="6"/>
      <c r="BI3626" t="s">
        <v>3146</v>
      </c>
    </row>
    <row r="3627" spans="1:61" s="9" customFormat="1" x14ac:dyDescent="0.25">
      <c r="A3627" s="51" t="s">
        <v>965</v>
      </c>
      <c r="B3627" s="9" t="s">
        <v>972</v>
      </c>
      <c r="C3627" s="9" t="str">
        <f>VLOOKUP(Tabelle1[[#This Row],[bank_name]],list_all_banks!$B$1:$C$691,2,FALSE)</f>
        <v>GR094014250</v>
      </c>
      <c r="D3627" s="6" t="s">
        <v>973</v>
      </c>
      <c r="E3627" s="42" t="str">
        <f t="shared" si="60"/>
        <v>31.12.2016</v>
      </c>
      <c r="F3627" s="9">
        <v>2016</v>
      </c>
      <c r="G3627">
        <v>1</v>
      </c>
      <c r="H3627">
        <v>2</v>
      </c>
      <c r="I3627" s="9" t="s">
        <v>1382</v>
      </c>
      <c r="J3627" s="9">
        <v>2</v>
      </c>
      <c r="K3627" s="9" t="s">
        <v>1366</v>
      </c>
      <c r="L3627" s="9">
        <v>1</v>
      </c>
      <c r="M3627" s="9" t="s">
        <v>14</v>
      </c>
      <c r="N3627" s="9" t="s">
        <v>19</v>
      </c>
      <c r="O3627" s="6"/>
      <c r="P3627" s="9">
        <v>3</v>
      </c>
      <c r="Q3627" s="9">
        <v>0</v>
      </c>
      <c r="R3627" s="9">
        <v>3</v>
      </c>
      <c r="S3627" s="9">
        <v>0</v>
      </c>
      <c r="T3627" s="6"/>
      <c r="U3627" s="9">
        <v>0</v>
      </c>
      <c r="V3627" s="9">
        <v>0</v>
      </c>
      <c r="W3627" s="9" t="s">
        <v>20</v>
      </c>
      <c r="X3627" s="6"/>
      <c r="Y3627" s="9" t="s">
        <v>1225</v>
      </c>
      <c r="Z3627" s="13">
        <v>18.8</v>
      </c>
      <c r="AA3627" s="9" t="s">
        <v>20</v>
      </c>
      <c r="AB3627" s="9">
        <v>9</v>
      </c>
      <c r="AC3627" s="9" t="s">
        <v>20</v>
      </c>
      <c r="AD3627" s="9">
        <v>-0.2</v>
      </c>
      <c r="AE3627" s="9" t="s">
        <v>20</v>
      </c>
      <c r="AF3627" s="9" t="s">
        <v>20</v>
      </c>
      <c r="AG3627" s="9">
        <v>-0.2</v>
      </c>
      <c r="AH3627" s="9" t="s">
        <v>20</v>
      </c>
      <c r="AI3627" s="9">
        <v>1</v>
      </c>
      <c r="AJ3627" s="6"/>
      <c r="AK3627" s="9">
        <v>1</v>
      </c>
      <c r="AL3627" s="9">
        <v>0</v>
      </c>
      <c r="AM3627">
        <v>3</v>
      </c>
      <c r="AN3627" s="9">
        <v>0</v>
      </c>
      <c r="AO3627" s="9">
        <v>0</v>
      </c>
      <c r="AP3627" s="6"/>
      <c r="AQ3627" s="9">
        <v>2</v>
      </c>
      <c r="AR3627" s="9" t="s">
        <v>20</v>
      </c>
      <c r="AS3627" s="9" t="s">
        <v>20</v>
      </c>
      <c r="AT3627" s="9">
        <v>1</v>
      </c>
      <c r="AU3627" s="9">
        <v>2</v>
      </c>
      <c r="AV3627" s="9">
        <v>0</v>
      </c>
      <c r="AY3627" s="6"/>
      <c r="AZ3627" s="42"/>
      <c r="BA3627" s="63" t="s">
        <v>2536</v>
      </c>
      <c r="BB3627" s="6" t="s">
        <v>1870</v>
      </c>
      <c r="BH3627" s="6"/>
      <c r="BI3627" t="s">
        <v>3146</v>
      </c>
    </row>
    <row r="3628" spans="1:61" s="44" customFormat="1" ht="15.75" thickBot="1" x14ac:dyDescent="0.3">
      <c r="A3628" s="43" t="s">
        <v>965</v>
      </c>
      <c r="B3628" s="44" t="s">
        <v>972</v>
      </c>
      <c r="C3628" s="44" t="str">
        <f>VLOOKUP(Tabelle1[[#This Row],[bank_name]],list_all_banks!$B$1:$C$691,2,FALSE)</f>
        <v>GR094014250</v>
      </c>
      <c r="D3628" s="45" t="s">
        <v>973</v>
      </c>
      <c r="E3628" s="46" t="str">
        <f t="shared" si="60"/>
        <v>31.12.2016</v>
      </c>
      <c r="F3628" s="44">
        <v>2016</v>
      </c>
      <c r="G3628" s="44">
        <v>1</v>
      </c>
      <c r="H3628" s="44">
        <v>2</v>
      </c>
      <c r="I3628" s="44" t="s">
        <v>1382</v>
      </c>
      <c r="J3628" s="44">
        <v>2</v>
      </c>
      <c r="K3628" s="44" t="s">
        <v>1366</v>
      </c>
      <c r="L3628" s="44">
        <v>1</v>
      </c>
      <c r="M3628" s="44" t="s">
        <v>14</v>
      </c>
      <c r="N3628" s="44" t="s">
        <v>19</v>
      </c>
      <c r="O3628" s="45"/>
      <c r="P3628" s="44">
        <v>3</v>
      </c>
      <c r="Q3628" s="44">
        <v>0</v>
      </c>
      <c r="R3628" s="44">
        <v>3</v>
      </c>
      <c r="S3628" s="44">
        <v>0</v>
      </c>
      <c r="T3628" s="45"/>
      <c r="U3628" s="44">
        <v>0</v>
      </c>
      <c r="V3628" s="44">
        <v>0</v>
      </c>
      <c r="W3628" s="44" t="s">
        <v>20</v>
      </c>
      <c r="X3628" s="45"/>
      <c r="Y3628" s="57" t="s">
        <v>1700</v>
      </c>
      <c r="Z3628" s="44" t="s">
        <v>20</v>
      </c>
      <c r="AA3628" s="44" t="s">
        <v>20</v>
      </c>
      <c r="AB3628" s="44">
        <v>-67.099999999999994</v>
      </c>
      <c r="AC3628" s="44" t="s">
        <v>20</v>
      </c>
      <c r="AD3628" s="44">
        <v>0.1</v>
      </c>
      <c r="AE3628" s="44" t="s">
        <v>20</v>
      </c>
      <c r="AF3628" s="44" t="s">
        <v>20</v>
      </c>
      <c r="AG3628" s="44">
        <v>0.6</v>
      </c>
      <c r="AH3628" s="44" t="s">
        <v>20</v>
      </c>
      <c r="AI3628" s="44">
        <v>1</v>
      </c>
      <c r="AJ3628" s="45"/>
      <c r="AK3628" s="44">
        <v>1</v>
      </c>
      <c r="AL3628" s="44">
        <v>0</v>
      </c>
      <c r="AM3628" s="44">
        <v>3</v>
      </c>
      <c r="AN3628" s="44">
        <v>0</v>
      </c>
      <c r="AO3628" s="44">
        <v>0</v>
      </c>
      <c r="AP3628" s="45"/>
      <c r="AQ3628" s="44">
        <v>2</v>
      </c>
      <c r="AR3628" s="44" t="s">
        <v>20</v>
      </c>
      <c r="AS3628" s="44" t="s">
        <v>20</v>
      </c>
      <c r="AT3628" s="44">
        <v>1</v>
      </c>
      <c r="AU3628" s="44">
        <v>2</v>
      </c>
      <c r="AV3628" s="44">
        <v>0</v>
      </c>
      <c r="AY3628" s="45"/>
      <c r="AZ3628" s="46"/>
      <c r="BA3628" s="47" t="s">
        <v>2536</v>
      </c>
      <c r="BB3628" s="45" t="s">
        <v>1870</v>
      </c>
      <c r="BH3628" s="45"/>
      <c r="BI3628" t="s">
        <v>3146</v>
      </c>
    </row>
    <row r="3629" spans="1:61" s="74" customFormat="1" x14ac:dyDescent="0.25">
      <c r="A3629" t="s">
        <v>965</v>
      </c>
      <c r="B3629" s="53" t="s">
        <v>974</v>
      </c>
      <c r="C3629" s="53" t="str">
        <f>VLOOKUP(Tabelle1[[#This Row],[bank_name]],list_all_banks!$B$1:$C$691,2,FALSE)</f>
        <v>GR094014298</v>
      </c>
      <c r="D3629" s="10" t="s">
        <v>975</v>
      </c>
      <c r="E3629" s="42" t="str">
        <f t="shared" si="60"/>
        <v>31.12.</v>
      </c>
      <c r="F3629" s="53"/>
      <c r="G3629" s="5"/>
      <c r="H3629"/>
      <c r="I3629" s="14"/>
      <c r="J3629"/>
      <c r="K3629"/>
      <c r="L3629"/>
      <c r="M3629"/>
      <c r="N3629"/>
      <c r="O3629" s="6"/>
      <c r="P3629"/>
      <c r="Q3629"/>
      <c r="R3629"/>
      <c r="S3629"/>
      <c r="T3629" s="6"/>
      <c r="U3629"/>
      <c r="V3629"/>
      <c r="W3629"/>
      <c r="X3629" s="6"/>
      <c r="Y3629"/>
      <c r="Z3629"/>
      <c r="AA3629"/>
      <c r="AB3629"/>
      <c r="AC3629"/>
      <c r="AD3629"/>
      <c r="AE3629"/>
      <c r="AF3629"/>
      <c r="AG3629"/>
      <c r="AH3629"/>
      <c r="AI3629"/>
      <c r="AJ3629" s="6"/>
      <c r="AK3629"/>
      <c r="AL3629"/>
      <c r="AM3629"/>
      <c r="AN3629"/>
      <c r="AO3629"/>
      <c r="AP3629" s="6"/>
      <c r="AQ3629"/>
      <c r="AR3629"/>
      <c r="AS3629"/>
      <c r="AT3629"/>
      <c r="AU3629"/>
      <c r="AV3629"/>
      <c r="AW3629"/>
      <c r="AX3629"/>
      <c r="AY3629" s="6"/>
      <c r="AZ3629" s="42"/>
      <c r="BA3629"/>
      <c r="BB3629" s="6"/>
      <c r="BH3629" s="75"/>
      <c r="BI3629" s="9"/>
    </row>
    <row r="3630" spans="1:61" s="78" customFormat="1" x14ac:dyDescent="0.25">
      <c r="A3630" s="9" t="s">
        <v>965</v>
      </c>
      <c r="B3630" s="9" t="s">
        <v>976</v>
      </c>
      <c r="C3630" s="9" t="str">
        <f>VLOOKUP(Tabelle1[[#This Row],[bank_name]],list_all_banks!$B$1:$C$691,2,FALSE)</f>
        <v>GR094223730</v>
      </c>
      <c r="D3630" s="6" t="s">
        <v>977</v>
      </c>
      <c r="E3630" s="42" t="str">
        <f t="shared" si="60"/>
        <v>31.12.</v>
      </c>
      <c r="F3630" s="9"/>
      <c r="G3630" s="9"/>
      <c r="H3630" s="9"/>
      <c r="I3630" s="9"/>
      <c r="J3630" s="9"/>
      <c r="K3630" s="9"/>
      <c r="L3630" s="9"/>
      <c r="M3630" s="9"/>
      <c r="N3630" s="9"/>
      <c r="O3630" s="6"/>
      <c r="P3630" s="9"/>
      <c r="Q3630" s="9"/>
      <c r="R3630" s="9"/>
      <c r="S3630" s="9"/>
      <c r="T3630" s="6"/>
      <c r="U3630" s="9"/>
      <c r="V3630" s="9"/>
      <c r="W3630" s="9"/>
      <c r="X3630" s="6"/>
      <c r="Y3630" s="9"/>
      <c r="Z3630" s="9"/>
      <c r="AA3630" s="9"/>
      <c r="AB3630" s="9"/>
      <c r="AC3630" s="9"/>
      <c r="AD3630" s="9"/>
      <c r="AE3630" s="9"/>
      <c r="AF3630" s="9"/>
      <c r="AG3630" s="9"/>
      <c r="AH3630" s="9"/>
      <c r="AI3630"/>
      <c r="AJ3630" s="6"/>
      <c r="AK3630" s="9"/>
      <c r="AL3630" s="9"/>
      <c r="AM3630" s="9"/>
      <c r="AN3630" s="9"/>
      <c r="AO3630" s="9"/>
      <c r="AP3630" s="6"/>
      <c r="AQ3630" s="9"/>
      <c r="AR3630" s="9"/>
      <c r="AS3630" s="9"/>
      <c r="AT3630" s="9"/>
      <c r="AU3630" s="9"/>
      <c r="AV3630" s="9"/>
      <c r="AW3630" s="9"/>
      <c r="AX3630" s="9"/>
      <c r="AY3630" s="6"/>
      <c r="AZ3630" s="42"/>
      <c r="BA3630" s="9"/>
      <c r="BB3630" s="6"/>
      <c r="BH3630" s="244"/>
      <c r="BI3630" s="9"/>
    </row>
    <row r="3631" spans="1:61" x14ac:dyDescent="0.25">
      <c r="A3631" t="s">
        <v>965</v>
      </c>
      <c r="B3631" t="s">
        <v>978</v>
      </c>
      <c r="C3631" t="str">
        <f>VLOOKUP(Tabelle1[[#This Row],[bank_name]],list_all_banks!$B$1:$C$691,2,FALSE)</f>
        <v>GR099369013</v>
      </c>
      <c r="D3631" s="6" t="s">
        <v>979</v>
      </c>
      <c r="E3631" s="42" t="str">
        <f t="shared" si="60"/>
        <v>31.12.</v>
      </c>
      <c r="BG3631" s="9"/>
    </row>
    <row r="3632" spans="1:61" x14ac:dyDescent="0.25">
      <c r="A3632" t="s">
        <v>980</v>
      </c>
      <c r="B3632" t="s">
        <v>981</v>
      </c>
      <c r="C3632" t="str">
        <f>VLOOKUP(Tabelle1[[#This Row],[bank_name]],list_all_banks!$B$1:$C$691,2,FALSE)</f>
        <v>HR07492912398</v>
      </c>
      <c r="D3632" s="6" t="s">
        <v>982</v>
      </c>
      <c r="E3632" s="42" t="str">
        <f t="shared" si="60"/>
        <v>31.12.</v>
      </c>
      <c r="BG3632" s="9"/>
    </row>
    <row r="3633" spans="1:61" x14ac:dyDescent="0.25">
      <c r="A3633" t="s">
        <v>983</v>
      </c>
      <c r="B3633" t="s">
        <v>984</v>
      </c>
      <c r="C3633" t="str">
        <f>VLOOKUP(Tabelle1[[#This Row],[bank_name]],list_all_banks!$B$1:$C$691,2,FALSE)</f>
        <v>HU10011922</v>
      </c>
      <c r="D3633" s="6" t="s">
        <v>985</v>
      </c>
      <c r="E3633" s="42" t="str">
        <f t="shared" si="60"/>
        <v>31.12.</v>
      </c>
      <c r="BG3633" s="9"/>
    </row>
    <row r="3634" spans="1:61" x14ac:dyDescent="0.25">
      <c r="A3634" s="9" t="s">
        <v>983</v>
      </c>
      <c r="B3634" s="9" t="s">
        <v>986</v>
      </c>
      <c r="C3634" s="9" t="str">
        <f>VLOOKUP(Tabelle1[[#This Row],[bank_name]],list_all_banks!$B$1:$C$691,2,FALSE)</f>
        <v>HU10011953</v>
      </c>
      <c r="D3634" s="6" t="s">
        <v>987</v>
      </c>
      <c r="E3634" s="42" t="str">
        <f t="shared" si="60"/>
        <v>31.12.</v>
      </c>
      <c r="F3634" s="9"/>
      <c r="I3634" s="9"/>
      <c r="J3634" s="9"/>
      <c r="K3634" s="9"/>
      <c r="L3634" s="9"/>
      <c r="M3634" s="9"/>
      <c r="N3634" s="9"/>
      <c r="P3634" s="9"/>
      <c r="Q3634" s="9"/>
      <c r="R3634" s="9"/>
      <c r="S3634" s="9"/>
      <c r="U3634" s="9"/>
      <c r="V3634" s="9"/>
      <c r="W3634" s="9"/>
      <c r="Y3634" s="9"/>
      <c r="Z3634" s="9"/>
      <c r="AA3634" s="9"/>
      <c r="AB3634" s="9"/>
      <c r="AC3634" s="9"/>
      <c r="AD3634" s="9"/>
      <c r="AE3634" s="9"/>
      <c r="AF3634" s="9"/>
      <c r="AG3634" s="9"/>
      <c r="AH3634" s="9"/>
      <c r="AK3634" s="9"/>
      <c r="AL3634" s="9"/>
      <c r="AM3634" s="9"/>
      <c r="AN3634" s="9"/>
      <c r="AO3634" s="9"/>
      <c r="AQ3634" s="9"/>
      <c r="AR3634" s="9"/>
      <c r="AS3634" s="9"/>
      <c r="AT3634" s="9"/>
      <c r="AU3634" s="9"/>
      <c r="AV3634" s="9"/>
      <c r="AW3634" s="9"/>
      <c r="AX3634" s="9"/>
      <c r="BA3634" s="9"/>
      <c r="BG3634" s="9"/>
    </row>
    <row r="3635" spans="1:61" s="74" customFormat="1" x14ac:dyDescent="0.25">
      <c r="A3635" t="s">
        <v>983</v>
      </c>
      <c r="B3635" t="s">
        <v>988</v>
      </c>
      <c r="C3635" t="str">
        <f>VLOOKUP(Tabelle1[[#This Row],[bank_name]],list_all_banks!$B$1:$C$691,2,FALSE)</f>
        <v>HU10136915</v>
      </c>
      <c r="D3635" s="6" t="s">
        <v>989</v>
      </c>
      <c r="E3635" s="42" t="str">
        <f t="shared" si="60"/>
        <v>31.12.</v>
      </c>
      <c r="F3635"/>
      <c r="G3635"/>
      <c r="H3635"/>
      <c r="I3635"/>
      <c r="J3635"/>
      <c r="K3635"/>
      <c r="L3635"/>
      <c r="M3635"/>
      <c r="N3635"/>
      <c r="O3635" s="6"/>
      <c r="P3635"/>
      <c r="Q3635"/>
      <c r="R3635"/>
      <c r="S3635"/>
      <c r="T3635" s="6"/>
      <c r="U3635"/>
      <c r="V3635"/>
      <c r="W3635"/>
      <c r="X3635" s="6"/>
      <c r="Y3635"/>
      <c r="Z3635"/>
      <c r="AA3635"/>
      <c r="AB3635"/>
      <c r="AC3635"/>
      <c r="AD3635"/>
      <c r="AE3635"/>
      <c r="AF3635"/>
      <c r="AG3635"/>
      <c r="AH3635"/>
      <c r="AI3635"/>
      <c r="AJ3635" s="6"/>
      <c r="AK3635"/>
      <c r="AL3635"/>
      <c r="AM3635"/>
      <c r="AN3635"/>
      <c r="AO3635"/>
      <c r="AP3635" s="6"/>
      <c r="AQ3635"/>
      <c r="AR3635"/>
      <c r="AS3635"/>
      <c r="AT3635"/>
      <c r="AU3635"/>
      <c r="AV3635"/>
      <c r="AW3635"/>
      <c r="AX3635"/>
      <c r="AY3635" s="6"/>
      <c r="AZ3635" s="42"/>
      <c r="BA3635"/>
      <c r="BB3635" s="6"/>
      <c r="BH3635" s="75"/>
      <c r="BI3635" s="9"/>
    </row>
    <row r="3636" spans="1:61" x14ac:dyDescent="0.25">
      <c r="A3636" t="s">
        <v>983</v>
      </c>
      <c r="B3636" t="s">
        <v>990</v>
      </c>
      <c r="C3636" t="str">
        <f>VLOOKUP(Tabelle1[[#This Row],[bank_name]],list_all_banks!$B$1:$C$691,2,FALSE)</f>
        <v>HU10197879</v>
      </c>
      <c r="D3636" s="6" t="s">
        <v>991</v>
      </c>
      <c r="E3636" s="42" t="str">
        <f t="shared" si="60"/>
        <v>31.12.</v>
      </c>
      <c r="G3636" s="9"/>
      <c r="H3636" s="9"/>
      <c r="BG3636" s="9"/>
    </row>
    <row r="3637" spans="1:61" x14ac:dyDescent="0.25">
      <c r="A3637" t="s">
        <v>983</v>
      </c>
      <c r="B3637" t="s">
        <v>992</v>
      </c>
      <c r="C3637" t="str">
        <f>VLOOKUP(Tabelle1[[#This Row],[bank_name]],list_all_banks!$B$1:$C$691,2,FALSE)</f>
        <v>HU10537914</v>
      </c>
      <c r="D3637" s="6" t="s">
        <v>993</v>
      </c>
      <c r="E3637" s="42" t="str">
        <f t="shared" si="60"/>
        <v>31.12.</v>
      </c>
      <c r="BG3637" s="9"/>
    </row>
    <row r="3638" spans="1:61" x14ac:dyDescent="0.25">
      <c r="A3638" t="s">
        <v>983</v>
      </c>
      <c r="B3638" t="s">
        <v>994</v>
      </c>
      <c r="C3638" t="str">
        <f>VLOOKUP(Tabelle1[[#This Row],[bank_name]],list_all_banks!$B$1:$C$691,2,FALSE)</f>
        <v>HU10644371</v>
      </c>
      <c r="D3638" s="6" t="s">
        <v>995</v>
      </c>
      <c r="E3638" s="42" t="str">
        <f t="shared" si="60"/>
        <v>31.12.</v>
      </c>
      <c r="BG3638" s="9"/>
    </row>
    <row r="3639" spans="1:61" x14ac:dyDescent="0.25">
      <c r="A3639" s="9" t="s">
        <v>983</v>
      </c>
      <c r="B3639" s="9" t="s">
        <v>996</v>
      </c>
      <c r="C3639" s="9" t="str">
        <f>VLOOKUP(Tabelle1[[#This Row],[bank_name]],list_all_banks!$B$1:$C$691,2,FALSE)</f>
        <v>HU12321942</v>
      </c>
      <c r="D3639" s="6" t="s">
        <v>997</v>
      </c>
      <c r="E3639" s="42" t="str">
        <f t="shared" si="60"/>
        <v>31.12.</v>
      </c>
      <c r="F3639" s="9"/>
      <c r="G3639" s="9"/>
      <c r="H3639" s="9"/>
      <c r="I3639" s="9"/>
      <c r="J3639" s="9"/>
      <c r="K3639" s="9"/>
      <c r="L3639" s="9"/>
      <c r="M3639" s="9"/>
      <c r="N3639" s="9"/>
      <c r="P3639" s="9"/>
      <c r="Q3639" s="9"/>
      <c r="R3639" s="9"/>
      <c r="S3639" s="9"/>
      <c r="U3639" s="9"/>
      <c r="V3639" s="9"/>
      <c r="W3639" s="9"/>
      <c r="Y3639" s="9"/>
      <c r="Z3639" s="9"/>
      <c r="AA3639" s="9"/>
      <c r="AB3639" s="9"/>
      <c r="AC3639" s="9"/>
      <c r="AD3639" s="9"/>
      <c r="AE3639" s="9"/>
      <c r="AF3639" s="9"/>
      <c r="AG3639" s="9"/>
      <c r="AH3639" s="9"/>
      <c r="AK3639" s="9"/>
      <c r="AL3639" s="9"/>
      <c r="AM3639" s="9"/>
      <c r="AN3639" s="9"/>
      <c r="AO3639" s="9"/>
      <c r="AQ3639" s="9"/>
      <c r="AR3639" s="9"/>
      <c r="AS3639" s="9"/>
      <c r="AT3639" s="9"/>
      <c r="AU3639" s="9"/>
      <c r="AV3639" s="9"/>
      <c r="AW3639" s="9"/>
      <c r="AX3639" s="9"/>
      <c r="BA3639" s="9"/>
      <c r="BG3639" s="9"/>
    </row>
    <row r="3640" spans="1:61" x14ac:dyDescent="0.25">
      <c r="A3640" s="9" t="s">
        <v>983</v>
      </c>
      <c r="B3640" s="9" t="s">
        <v>998</v>
      </c>
      <c r="C3640" s="9" t="str">
        <f>VLOOKUP(Tabelle1[[#This Row],[bank_name]],list_all_banks!$B$1:$C$691,2,FALSE)</f>
        <v>HU13750664</v>
      </c>
      <c r="D3640" s="6" t="s">
        <v>999</v>
      </c>
      <c r="E3640" s="42" t="str">
        <f t="shared" si="60"/>
        <v>31.12.</v>
      </c>
      <c r="F3640" s="9"/>
      <c r="G3640" s="9"/>
      <c r="H3640" s="9"/>
      <c r="I3640" s="9"/>
      <c r="J3640" s="9"/>
      <c r="K3640" s="9"/>
      <c r="L3640" s="9"/>
      <c r="M3640" s="9"/>
      <c r="N3640" s="9"/>
      <c r="P3640" s="9"/>
      <c r="Q3640" s="9"/>
      <c r="R3640" s="9"/>
      <c r="S3640" s="9"/>
      <c r="U3640" s="9"/>
      <c r="V3640" s="9"/>
      <c r="W3640" s="9"/>
      <c r="Y3640" s="9"/>
      <c r="Z3640" s="9"/>
      <c r="AA3640" s="9"/>
      <c r="AB3640" s="9"/>
      <c r="AC3640" s="9"/>
      <c r="AD3640" s="9"/>
      <c r="AE3640" s="9"/>
      <c r="AF3640" s="9"/>
      <c r="AG3640" s="9"/>
      <c r="AH3640" s="9"/>
      <c r="AK3640" s="9"/>
      <c r="AL3640" s="9"/>
      <c r="AM3640" s="9"/>
      <c r="AN3640" s="9"/>
      <c r="AO3640" s="9"/>
      <c r="AQ3640" s="9"/>
      <c r="AR3640" s="9"/>
      <c r="AS3640" s="9"/>
      <c r="AT3640" s="9"/>
      <c r="AU3640" s="9"/>
      <c r="AV3640" s="9"/>
      <c r="AW3640" s="9"/>
      <c r="AX3640" s="9"/>
      <c r="BA3640" s="9"/>
      <c r="BG3640" s="9"/>
    </row>
    <row r="3641" spans="1:61" s="44" customFormat="1" ht="15.75" thickBot="1" x14ac:dyDescent="0.3">
      <c r="A3641" s="44" t="s">
        <v>983</v>
      </c>
      <c r="B3641" s="44" t="s">
        <v>2131</v>
      </c>
      <c r="C3641" s="44" t="str">
        <f>VLOOKUP(Tabelle1[[#This Row],[bank_name]],list_all_banks!$B$1:$C$691,2,FALSE)</f>
        <v>HU14315345</v>
      </c>
      <c r="D3641" s="45" t="s">
        <v>1000</v>
      </c>
      <c r="E3641" s="46" t="str">
        <f t="shared" si="60"/>
        <v>31.12.</v>
      </c>
      <c r="O3641" s="45"/>
      <c r="T3641" s="45"/>
      <c r="X3641" s="45"/>
      <c r="AJ3641" s="45"/>
      <c r="AP3641" s="45"/>
      <c r="AY3641" s="45"/>
      <c r="AZ3641" s="46"/>
      <c r="BB3641" s="45"/>
      <c r="BH3641" s="45"/>
      <c r="BI3641" s="9"/>
    </row>
    <row r="3642" spans="1:61" x14ac:dyDescent="0.25">
      <c r="A3642" s="23" t="s">
        <v>1001</v>
      </c>
      <c r="B3642" t="s">
        <v>1002</v>
      </c>
      <c r="C3642" t="str">
        <f>VLOOKUP(Tabelle1[[#This Row],[bank_name]],list_all_banks!$B$1:$C$691,2,FALSE)</f>
        <v>IE024173</v>
      </c>
      <c r="D3642" s="6" t="s">
        <v>1003</v>
      </c>
      <c r="E3642" s="42" t="str">
        <f t="shared" si="60"/>
        <v>31.12.2014</v>
      </c>
      <c r="F3642">
        <v>2014</v>
      </c>
      <c r="G3642" t="s">
        <v>1382</v>
      </c>
      <c r="H3642" t="s">
        <v>20</v>
      </c>
      <c r="I3642">
        <v>1</v>
      </c>
      <c r="J3642">
        <v>3</v>
      </c>
      <c r="K3642" t="s">
        <v>1366</v>
      </c>
      <c r="L3642">
        <v>1</v>
      </c>
      <c r="M3642" t="s">
        <v>14</v>
      </c>
      <c r="N3642" t="s">
        <v>19</v>
      </c>
      <c r="P3642">
        <v>2</v>
      </c>
      <c r="Q3642">
        <v>0</v>
      </c>
      <c r="R3642">
        <v>2</v>
      </c>
      <c r="S3642">
        <v>0</v>
      </c>
      <c r="U3642">
        <v>1</v>
      </c>
      <c r="V3642">
        <v>0</v>
      </c>
      <c r="W3642" t="s">
        <v>20</v>
      </c>
      <c r="Y3642" t="s">
        <v>820</v>
      </c>
      <c r="Z3642">
        <v>239</v>
      </c>
      <c r="AA3642">
        <v>1641</v>
      </c>
      <c r="AB3642">
        <v>-57</v>
      </c>
      <c r="AC3642">
        <v>25</v>
      </c>
      <c r="AD3642" t="s">
        <v>20</v>
      </c>
      <c r="AE3642" t="s">
        <v>20</v>
      </c>
      <c r="AF3642" t="s">
        <v>20</v>
      </c>
      <c r="AG3642" t="s">
        <v>20</v>
      </c>
      <c r="AH3642" t="s">
        <v>20</v>
      </c>
      <c r="AI3642">
        <v>1</v>
      </c>
      <c r="AK3642">
        <v>1</v>
      </c>
      <c r="AL3642">
        <v>0</v>
      </c>
      <c r="AM3642">
        <v>3</v>
      </c>
      <c r="AN3642">
        <v>0</v>
      </c>
      <c r="AO3642">
        <v>0</v>
      </c>
      <c r="AQ3642">
        <v>1</v>
      </c>
      <c r="AR3642">
        <v>1</v>
      </c>
      <c r="AS3642">
        <v>2</v>
      </c>
      <c r="AT3642">
        <v>1</v>
      </c>
      <c r="AU3642">
        <v>2</v>
      </c>
      <c r="AV3642">
        <v>0</v>
      </c>
      <c r="AW3642" t="s">
        <v>20</v>
      </c>
      <c r="AX3642" t="s">
        <v>1382</v>
      </c>
      <c r="BA3642" s="14" t="s">
        <v>2806</v>
      </c>
      <c r="BB3642" s="6" t="s">
        <v>1549</v>
      </c>
      <c r="BG3642" s="9"/>
      <c r="BI3642" t="s">
        <v>3146</v>
      </c>
    </row>
    <row r="3643" spans="1:61" x14ac:dyDescent="0.25">
      <c r="A3643" s="51" t="s">
        <v>1001</v>
      </c>
      <c r="B3643" s="9" t="s">
        <v>1002</v>
      </c>
      <c r="C3643" s="9" t="str">
        <f>VLOOKUP(Tabelle1[[#This Row],[bank_name]],list_all_banks!$B$1:$C$691,2,FALSE)</f>
        <v>IE024173</v>
      </c>
      <c r="D3643" s="6" t="s">
        <v>1003</v>
      </c>
      <c r="E3643" s="42" t="str">
        <f t="shared" si="60"/>
        <v>31.12.2014</v>
      </c>
      <c r="F3643" s="9">
        <v>2014</v>
      </c>
      <c r="G3643" s="9" t="s">
        <v>1382</v>
      </c>
      <c r="H3643" s="9" t="s">
        <v>20</v>
      </c>
      <c r="I3643" s="9">
        <v>1</v>
      </c>
      <c r="J3643" s="9">
        <v>3</v>
      </c>
      <c r="K3643" s="9" t="s">
        <v>1366</v>
      </c>
      <c r="L3643" s="9">
        <v>1</v>
      </c>
      <c r="M3643" s="9" t="s">
        <v>14</v>
      </c>
      <c r="N3643" s="9" t="s">
        <v>19</v>
      </c>
      <c r="P3643" s="9">
        <v>2</v>
      </c>
      <c r="Q3643" s="9">
        <v>0</v>
      </c>
      <c r="R3643" s="9">
        <v>2</v>
      </c>
      <c r="S3643" s="9">
        <v>0</v>
      </c>
      <c r="U3643" s="9">
        <v>1</v>
      </c>
      <c r="V3643" s="9">
        <v>0</v>
      </c>
      <c r="W3643" s="9" t="s">
        <v>20</v>
      </c>
      <c r="Y3643" s="117" t="s">
        <v>1834</v>
      </c>
      <c r="Z3643" s="9">
        <v>4</v>
      </c>
      <c r="AA3643" s="9">
        <v>54</v>
      </c>
      <c r="AB3643" s="9">
        <v>6</v>
      </c>
      <c r="AC3643" s="9">
        <v>0.3</v>
      </c>
      <c r="AD3643" s="9" t="s">
        <v>20</v>
      </c>
      <c r="AE3643" s="9" t="s">
        <v>20</v>
      </c>
      <c r="AF3643" s="9" t="s">
        <v>20</v>
      </c>
      <c r="AG3643" s="9" t="s">
        <v>20</v>
      </c>
      <c r="AH3643" s="9" t="s">
        <v>20</v>
      </c>
      <c r="AI3643" s="9">
        <v>1</v>
      </c>
      <c r="AK3643" s="9">
        <v>1</v>
      </c>
      <c r="AL3643" s="9">
        <v>0</v>
      </c>
      <c r="AM3643" s="9">
        <v>3</v>
      </c>
      <c r="AN3643" s="9">
        <v>0</v>
      </c>
      <c r="AO3643" s="9">
        <v>0</v>
      </c>
      <c r="AQ3643" s="9">
        <v>1</v>
      </c>
      <c r="AR3643" s="9">
        <v>1</v>
      </c>
      <c r="AS3643" s="9">
        <v>2</v>
      </c>
      <c r="AT3643" s="9">
        <v>1</v>
      </c>
      <c r="AU3643" s="9">
        <v>2</v>
      </c>
      <c r="AV3643" s="9">
        <v>0</v>
      </c>
      <c r="AW3643" s="9" t="s">
        <v>20</v>
      </c>
      <c r="AX3643" s="9" t="s">
        <v>1382</v>
      </c>
      <c r="BA3643" s="63" t="s">
        <v>2806</v>
      </c>
      <c r="BB3643" s="6" t="s">
        <v>1549</v>
      </c>
      <c r="BG3643" s="9"/>
      <c r="BI3643" t="s">
        <v>3146</v>
      </c>
    </row>
    <row r="3644" spans="1:61" s="44" customFormat="1" ht="15.75" thickBot="1" x14ac:dyDescent="0.3">
      <c r="A3644" s="43" t="s">
        <v>1001</v>
      </c>
      <c r="B3644" s="44" t="s">
        <v>1002</v>
      </c>
      <c r="C3644" s="44" t="str">
        <f>VLOOKUP(Tabelle1[[#This Row],[bank_name]],list_all_banks!$B$1:$C$691,2,FALSE)</f>
        <v>IE024173</v>
      </c>
      <c r="D3644" s="45" t="s">
        <v>1003</v>
      </c>
      <c r="E3644" s="46" t="str">
        <f t="shared" si="60"/>
        <v>31.12.2014</v>
      </c>
      <c r="F3644" s="44">
        <v>2014</v>
      </c>
      <c r="G3644" s="44" t="s">
        <v>1382</v>
      </c>
      <c r="H3644" s="44" t="s">
        <v>20</v>
      </c>
      <c r="I3644" s="44">
        <v>1</v>
      </c>
      <c r="J3644" s="44">
        <v>3</v>
      </c>
      <c r="K3644" s="44" t="s">
        <v>1366</v>
      </c>
      <c r="L3644" s="44">
        <v>1</v>
      </c>
      <c r="M3644" s="44" t="s">
        <v>14</v>
      </c>
      <c r="N3644" s="44" t="s">
        <v>19</v>
      </c>
      <c r="O3644" s="45"/>
      <c r="P3644" s="44">
        <v>2</v>
      </c>
      <c r="Q3644" s="44">
        <v>0</v>
      </c>
      <c r="R3644" s="44">
        <v>2</v>
      </c>
      <c r="S3644" s="44">
        <v>0</v>
      </c>
      <c r="T3644" s="45"/>
      <c r="U3644" s="44">
        <v>1</v>
      </c>
      <c r="V3644" s="44">
        <v>0</v>
      </c>
      <c r="W3644" s="44" t="s">
        <v>20</v>
      </c>
      <c r="X3644" s="45"/>
      <c r="Y3644" s="44" t="s">
        <v>1001</v>
      </c>
      <c r="Z3644" s="44">
        <v>2289</v>
      </c>
      <c r="AA3644" s="44">
        <v>9689</v>
      </c>
      <c r="AB3644" s="44">
        <v>1196</v>
      </c>
      <c r="AC3644" s="44">
        <v>-0.2</v>
      </c>
      <c r="AD3644" s="44" t="s">
        <v>20</v>
      </c>
      <c r="AE3644" s="44" t="s">
        <v>20</v>
      </c>
      <c r="AF3644" s="44" t="s">
        <v>20</v>
      </c>
      <c r="AG3644" s="44" t="s">
        <v>20</v>
      </c>
      <c r="AH3644" s="44" t="s">
        <v>20</v>
      </c>
      <c r="AI3644" s="44">
        <v>1</v>
      </c>
      <c r="AJ3644" s="45"/>
      <c r="AK3644" s="44">
        <v>1</v>
      </c>
      <c r="AL3644" s="44">
        <v>0</v>
      </c>
      <c r="AM3644" s="44">
        <v>3</v>
      </c>
      <c r="AN3644" s="44">
        <v>0</v>
      </c>
      <c r="AO3644" s="44">
        <v>0</v>
      </c>
      <c r="AP3644" s="45"/>
      <c r="AQ3644" s="44">
        <v>1</v>
      </c>
      <c r="AR3644" s="44">
        <v>1</v>
      </c>
      <c r="AS3644" s="44">
        <v>2</v>
      </c>
      <c r="AT3644" s="44">
        <v>1</v>
      </c>
      <c r="AU3644" s="44">
        <v>2</v>
      </c>
      <c r="AV3644" s="44">
        <v>0</v>
      </c>
      <c r="AW3644" s="44" t="s">
        <v>20</v>
      </c>
      <c r="AX3644" s="44" t="s">
        <v>1382</v>
      </c>
      <c r="AY3644" s="45"/>
      <c r="AZ3644" s="46"/>
      <c r="BA3644" s="47" t="s">
        <v>2806</v>
      </c>
      <c r="BB3644" s="45" t="s">
        <v>1549</v>
      </c>
      <c r="BH3644" s="45"/>
      <c r="BI3644" t="s">
        <v>3146</v>
      </c>
    </row>
    <row r="3645" spans="1:61" x14ac:dyDescent="0.25">
      <c r="A3645" s="23" t="s">
        <v>1001</v>
      </c>
      <c r="B3645" t="s">
        <v>1002</v>
      </c>
      <c r="C3645" t="str">
        <f>VLOOKUP(Tabelle1[[#This Row],[bank_name]],list_all_banks!$B$1:$C$691,2,FALSE)</f>
        <v>IE024173</v>
      </c>
      <c r="D3645" s="6" t="s">
        <v>1003</v>
      </c>
      <c r="E3645" s="42" t="str">
        <f t="shared" si="60"/>
        <v>31.12.2015</v>
      </c>
      <c r="F3645">
        <v>2015</v>
      </c>
      <c r="G3645" t="s">
        <v>1382</v>
      </c>
      <c r="H3645" t="s">
        <v>20</v>
      </c>
      <c r="I3645">
        <v>1</v>
      </c>
      <c r="J3645">
        <v>3</v>
      </c>
      <c r="K3645" t="s">
        <v>1366</v>
      </c>
      <c r="L3645">
        <v>1</v>
      </c>
      <c r="M3645" t="s">
        <v>14</v>
      </c>
      <c r="N3645" t="s">
        <v>19</v>
      </c>
      <c r="P3645">
        <v>3</v>
      </c>
      <c r="Q3645">
        <v>0</v>
      </c>
      <c r="R3645">
        <v>2</v>
      </c>
      <c r="S3645">
        <v>0</v>
      </c>
      <c r="U3645">
        <v>1</v>
      </c>
      <c r="V3645">
        <v>1</v>
      </c>
      <c r="W3645" t="s">
        <v>20</v>
      </c>
      <c r="Y3645" t="s">
        <v>820</v>
      </c>
      <c r="Z3645">
        <v>444</v>
      </c>
      <c r="AA3645">
        <v>1463</v>
      </c>
      <c r="AB3645">
        <v>270</v>
      </c>
      <c r="AC3645">
        <v>4.9000000000000004</v>
      </c>
      <c r="AD3645" t="s">
        <v>20</v>
      </c>
      <c r="AE3645" t="s">
        <v>20</v>
      </c>
      <c r="AF3645" t="s">
        <v>20</v>
      </c>
      <c r="AG3645" t="s">
        <v>20</v>
      </c>
      <c r="AH3645" t="s">
        <v>20</v>
      </c>
      <c r="AI3645">
        <v>1</v>
      </c>
      <c r="AK3645">
        <v>1</v>
      </c>
      <c r="AL3645">
        <v>1</v>
      </c>
      <c r="AM3645">
        <v>3</v>
      </c>
      <c r="AN3645">
        <v>0</v>
      </c>
      <c r="AO3645">
        <v>0</v>
      </c>
      <c r="AQ3645">
        <v>1</v>
      </c>
      <c r="AR3645">
        <v>1</v>
      </c>
      <c r="AS3645">
        <v>2</v>
      </c>
      <c r="AT3645">
        <v>1</v>
      </c>
      <c r="AU3645">
        <v>2</v>
      </c>
      <c r="AV3645">
        <v>0</v>
      </c>
      <c r="AW3645" t="s">
        <v>20</v>
      </c>
      <c r="AX3645" t="s">
        <v>1382</v>
      </c>
      <c r="BA3645" s="14" t="s">
        <v>2807</v>
      </c>
      <c r="BB3645" s="6" t="s">
        <v>1550</v>
      </c>
      <c r="BG3645" s="9"/>
      <c r="BI3645" t="s">
        <v>3146</v>
      </c>
    </row>
    <row r="3646" spans="1:61" x14ac:dyDescent="0.25">
      <c r="A3646" s="51" t="s">
        <v>1001</v>
      </c>
      <c r="B3646" s="9" t="s">
        <v>1002</v>
      </c>
      <c r="C3646" s="9" t="str">
        <f>VLOOKUP(Tabelle1[[#This Row],[bank_name]],list_all_banks!$B$1:$C$691,2,FALSE)</f>
        <v>IE024173</v>
      </c>
      <c r="D3646" s="6" t="s">
        <v>1003</v>
      </c>
      <c r="E3646" s="42" t="str">
        <f t="shared" si="60"/>
        <v>31.12.2015</v>
      </c>
      <c r="F3646" s="9">
        <v>2015</v>
      </c>
      <c r="G3646" s="9" t="s">
        <v>1382</v>
      </c>
      <c r="H3646" s="9" t="s">
        <v>20</v>
      </c>
      <c r="I3646" s="9">
        <v>1</v>
      </c>
      <c r="J3646" s="9">
        <v>3</v>
      </c>
      <c r="K3646" s="9" t="s">
        <v>1366</v>
      </c>
      <c r="L3646" s="9">
        <v>1</v>
      </c>
      <c r="M3646" s="9" t="s">
        <v>14</v>
      </c>
      <c r="N3646" s="9" t="s">
        <v>19</v>
      </c>
      <c r="P3646" s="9">
        <v>3</v>
      </c>
      <c r="Q3646" s="9">
        <v>0</v>
      </c>
      <c r="R3646" s="9">
        <v>2</v>
      </c>
      <c r="S3646" s="9">
        <v>0</v>
      </c>
      <c r="U3646" s="9">
        <v>1</v>
      </c>
      <c r="V3646" s="9">
        <v>1</v>
      </c>
      <c r="W3646" s="9" t="s">
        <v>20</v>
      </c>
      <c r="Y3646" s="116" t="s">
        <v>1835</v>
      </c>
      <c r="Z3646" s="9">
        <v>9</v>
      </c>
      <c r="AA3646" s="9">
        <v>55</v>
      </c>
      <c r="AB3646" s="9" t="s">
        <v>20</v>
      </c>
      <c r="AC3646" s="9">
        <v>-0.2</v>
      </c>
      <c r="AD3646" s="9" t="s">
        <v>20</v>
      </c>
      <c r="AE3646" s="9" t="s">
        <v>20</v>
      </c>
      <c r="AF3646" s="9" t="s">
        <v>20</v>
      </c>
      <c r="AG3646" s="9" t="s">
        <v>20</v>
      </c>
      <c r="AH3646" s="9" t="s">
        <v>20</v>
      </c>
      <c r="AI3646" s="9">
        <v>1</v>
      </c>
      <c r="AK3646" s="9">
        <v>1</v>
      </c>
      <c r="AL3646" s="9">
        <v>1</v>
      </c>
      <c r="AM3646" s="9">
        <v>3</v>
      </c>
      <c r="AN3646" s="9">
        <v>0</v>
      </c>
      <c r="AO3646" s="9">
        <v>0</v>
      </c>
      <c r="AQ3646" s="9">
        <v>1</v>
      </c>
      <c r="AR3646" s="9">
        <v>1</v>
      </c>
      <c r="AS3646" s="9">
        <v>2</v>
      </c>
      <c r="AT3646" s="9">
        <v>1</v>
      </c>
      <c r="AU3646" s="9">
        <v>2</v>
      </c>
      <c r="AV3646" s="9">
        <v>0</v>
      </c>
      <c r="AW3646" s="9" t="s">
        <v>20</v>
      </c>
      <c r="AX3646" s="9" t="s">
        <v>1382</v>
      </c>
      <c r="BA3646" s="63" t="s">
        <v>2807</v>
      </c>
      <c r="BB3646" s="6" t="s">
        <v>1550</v>
      </c>
      <c r="BG3646" s="9"/>
      <c r="BI3646" t="s">
        <v>3146</v>
      </c>
    </row>
    <row r="3647" spans="1:61" s="44" customFormat="1" ht="15.75" thickBot="1" x14ac:dyDescent="0.3">
      <c r="A3647" s="43" t="s">
        <v>1001</v>
      </c>
      <c r="B3647" s="44" t="s">
        <v>1002</v>
      </c>
      <c r="C3647" s="44" t="str">
        <f>VLOOKUP(Tabelle1[[#This Row],[bank_name]],list_all_banks!$B$1:$C$691,2,FALSE)</f>
        <v>IE024173</v>
      </c>
      <c r="D3647" s="45" t="s">
        <v>1003</v>
      </c>
      <c r="E3647" s="46" t="str">
        <f t="shared" si="60"/>
        <v>31.12.2015</v>
      </c>
      <c r="F3647" s="44">
        <v>2015</v>
      </c>
      <c r="G3647" s="44" t="s">
        <v>1382</v>
      </c>
      <c r="H3647" s="44" t="s">
        <v>20</v>
      </c>
      <c r="I3647" s="44">
        <v>1</v>
      </c>
      <c r="J3647" s="44">
        <v>3</v>
      </c>
      <c r="K3647" s="44" t="s">
        <v>1366</v>
      </c>
      <c r="L3647" s="44">
        <v>1</v>
      </c>
      <c r="M3647" s="44" t="s">
        <v>14</v>
      </c>
      <c r="N3647" s="44" t="s">
        <v>19</v>
      </c>
      <c r="O3647" s="45"/>
      <c r="P3647" s="44">
        <v>3</v>
      </c>
      <c r="Q3647" s="44">
        <v>0</v>
      </c>
      <c r="R3647" s="44">
        <v>2</v>
      </c>
      <c r="S3647" s="44">
        <v>0</v>
      </c>
      <c r="T3647" s="45"/>
      <c r="U3647" s="44">
        <v>1</v>
      </c>
      <c r="V3647" s="44">
        <v>1</v>
      </c>
      <c r="W3647" s="44" t="s">
        <v>20</v>
      </c>
      <c r="X3647" s="45"/>
      <c r="Y3647" s="44" t="s">
        <v>1001</v>
      </c>
      <c r="Z3647" s="44">
        <v>2175</v>
      </c>
      <c r="AA3647" s="44">
        <v>9145</v>
      </c>
      <c r="AB3647" s="44">
        <v>1644</v>
      </c>
      <c r="AC3647" s="44">
        <v>4.3</v>
      </c>
      <c r="AD3647" s="44" t="s">
        <v>20</v>
      </c>
      <c r="AE3647" s="44" t="s">
        <v>20</v>
      </c>
      <c r="AF3647" s="44" t="s">
        <v>20</v>
      </c>
      <c r="AG3647" s="44" t="s">
        <v>20</v>
      </c>
      <c r="AH3647" s="44" t="s">
        <v>20</v>
      </c>
      <c r="AI3647" s="44">
        <v>1</v>
      </c>
      <c r="AJ3647" s="45"/>
      <c r="AK3647" s="44">
        <v>1</v>
      </c>
      <c r="AL3647" s="44">
        <v>1</v>
      </c>
      <c r="AM3647" s="44">
        <v>3</v>
      </c>
      <c r="AN3647" s="44">
        <v>0</v>
      </c>
      <c r="AO3647" s="44">
        <v>0</v>
      </c>
      <c r="AP3647" s="45"/>
      <c r="AQ3647" s="44">
        <v>1</v>
      </c>
      <c r="AR3647" s="44">
        <v>1</v>
      </c>
      <c r="AS3647" s="44">
        <v>2</v>
      </c>
      <c r="AT3647" s="44">
        <v>1</v>
      </c>
      <c r="AU3647" s="44">
        <v>2</v>
      </c>
      <c r="AV3647" s="44">
        <v>0</v>
      </c>
      <c r="AW3647" s="44" t="s">
        <v>20</v>
      </c>
      <c r="AX3647" s="44" t="s">
        <v>1382</v>
      </c>
      <c r="AY3647" s="45"/>
      <c r="AZ3647" s="46"/>
      <c r="BA3647" s="47" t="s">
        <v>2807</v>
      </c>
      <c r="BB3647" s="45" t="s">
        <v>1550</v>
      </c>
      <c r="BH3647" s="45"/>
      <c r="BI3647" t="s">
        <v>3146</v>
      </c>
    </row>
    <row r="3648" spans="1:61" s="9" customFormat="1" x14ac:dyDescent="0.25">
      <c r="A3648" t="s">
        <v>1001</v>
      </c>
      <c r="B3648" s="40" t="s">
        <v>1004</v>
      </c>
      <c r="C3648" t="str">
        <f>VLOOKUP(Tabelle1[[#This Row],[bank_name]],list_all_banks!$B$1:$C$691,2,FALSE)</f>
        <v>IE025766</v>
      </c>
      <c r="D3648" s="6" t="s">
        <v>1005</v>
      </c>
      <c r="E3648" s="42" t="str">
        <f t="shared" si="60"/>
        <v>31.12.2014</v>
      </c>
      <c r="F3648" s="5">
        <v>2014</v>
      </c>
      <c r="G3648" t="s">
        <v>1382</v>
      </c>
      <c r="H3648" t="s">
        <v>20</v>
      </c>
      <c r="I3648">
        <v>1</v>
      </c>
      <c r="J3648">
        <v>3</v>
      </c>
      <c r="K3648" t="s">
        <v>1366</v>
      </c>
      <c r="L3648">
        <v>0</v>
      </c>
      <c r="M3648" t="s">
        <v>14</v>
      </c>
      <c r="N3648" t="s">
        <v>19</v>
      </c>
      <c r="O3648" s="6"/>
      <c r="P3648">
        <v>2</v>
      </c>
      <c r="Q3648">
        <v>0</v>
      </c>
      <c r="R3648">
        <v>0</v>
      </c>
      <c r="S3648">
        <v>0</v>
      </c>
      <c r="T3648" s="6"/>
      <c r="U3648">
        <v>0</v>
      </c>
      <c r="V3648">
        <v>0</v>
      </c>
      <c r="W3648" t="s">
        <v>20</v>
      </c>
      <c r="X3648" s="6"/>
      <c r="Y3648" t="s">
        <v>820</v>
      </c>
      <c r="Z3648">
        <v>0</v>
      </c>
      <c r="AA3648">
        <v>1</v>
      </c>
      <c r="AB3648">
        <v>15</v>
      </c>
      <c r="AC3648">
        <v>0</v>
      </c>
      <c r="AD3648" t="s">
        <v>20</v>
      </c>
      <c r="AE3648" t="s">
        <v>20</v>
      </c>
      <c r="AF3648" t="s">
        <v>20</v>
      </c>
      <c r="AG3648" t="s">
        <v>20</v>
      </c>
      <c r="AH3648">
        <v>0</v>
      </c>
      <c r="AI3648">
        <v>0</v>
      </c>
      <c r="AJ3648" s="6"/>
      <c r="AK3648">
        <v>1</v>
      </c>
      <c r="AL3648">
        <v>1</v>
      </c>
      <c r="AM3648">
        <v>0</v>
      </c>
      <c r="AN3648">
        <v>0</v>
      </c>
      <c r="AO3648">
        <v>0</v>
      </c>
      <c r="AP3648" s="6"/>
      <c r="AQ3648">
        <v>1</v>
      </c>
      <c r="AR3648">
        <v>1</v>
      </c>
      <c r="AS3648">
        <v>0</v>
      </c>
      <c r="AT3648">
        <v>5</v>
      </c>
      <c r="AU3648">
        <v>2</v>
      </c>
      <c r="AV3648">
        <v>0</v>
      </c>
      <c r="AW3648"/>
      <c r="AX3648"/>
      <c r="AY3648" s="6"/>
      <c r="AZ3648" s="203" t="s">
        <v>2976</v>
      </c>
      <c r="BA3648" s="14" t="s">
        <v>2537</v>
      </c>
      <c r="BB3648" s="6"/>
      <c r="BH3648" s="6"/>
      <c r="BI3648" t="s">
        <v>3146</v>
      </c>
    </row>
    <row r="3649" spans="1:61" s="44" customFormat="1" ht="15.75" thickBot="1" x14ac:dyDescent="0.3">
      <c r="A3649" s="44" t="s">
        <v>1001</v>
      </c>
      <c r="B3649" s="48" t="s">
        <v>1004</v>
      </c>
      <c r="C3649" s="44" t="str">
        <f>VLOOKUP(Tabelle1[[#This Row],[bank_name]],list_all_banks!$B$1:$C$691,2,FALSE)</f>
        <v>IE025766</v>
      </c>
      <c r="D3649" s="45" t="s">
        <v>1005</v>
      </c>
      <c r="E3649" s="46" t="str">
        <f t="shared" si="60"/>
        <v>31.12.2014</v>
      </c>
      <c r="F3649" s="57">
        <v>2014</v>
      </c>
      <c r="G3649" s="44" t="s">
        <v>1382</v>
      </c>
      <c r="H3649" s="44" t="s">
        <v>20</v>
      </c>
      <c r="I3649" s="44">
        <v>1</v>
      </c>
      <c r="J3649" s="44">
        <v>3</v>
      </c>
      <c r="K3649" s="44" t="s">
        <v>1366</v>
      </c>
      <c r="L3649" s="44">
        <v>0</v>
      </c>
      <c r="M3649" s="44" t="s">
        <v>14</v>
      </c>
      <c r="N3649" s="44" t="s">
        <v>19</v>
      </c>
      <c r="O3649" s="45"/>
      <c r="P3649" s="44">
        <v>2</v>
      </c>
      <c r="Q3649" s="44">
        <v>0</v>
      </c>
      <c r="R3649" s="44">
        <v>0</v>
      </c>
      <c r="S3649" s="44">
        <v>0</v>
      </c>
      <c r="T3649" s="45"/>
      <c r="U3649" s="44">
        <v>0</v>
      </c>
      <c r="V3649" s="44">
        <v>0</v>
      </c>
      <c r="W3649" s="44" t="s">
        <v>20</v>
      </c>
      <c r="X3649" s="45"/>
      <c r="Y3649" s="44" t="s">
        <v>1001</v>
      </c>
      <c r="Z3649" s="44">
        <v>509</v>
      </c>
      <c r="AA3649" s="44">
        <v>2851</v>
      </c>
      <c r="AB3649" s="44">
        <v>778</v>
      </c>
      <c r="AC3649" s="44">
        <v>8</v>
      </c>
      <c r="AD3649" s="44" t="s">
        <v>20</v>
      </c>
      <c r="AE3649" s="44" t="s">
        <v>20</v>
      </c>
      <c r="AF3649" s="44" t="s">
        <v>20</v>
      </c>
      <c r="AG3649" s="44" t="s">
        <v>20</v>
      </c>
      <c r="AH3649" s="44">
        <v>0</v>
      </c>
      <c r="AI3649" s="44">
        <v>0</v>
      </c>
      <c r="AJ3649" s="45"/>
      <c r="AK3649" s="44">
        <v>1</v>
      </c>
      <c r="AL3649" s="44">
        <v>1</v>
      </c>
      <c r="AM3649" s="44">
        <v>0</v>
      </c>
      <c r="AN3649" s="44">
        <v>0</v>
      </c>
      <c r="AO3649" s="44">
        <v>0</v>
      </c>
      <c r="AP3649" s="45"/>
      <c r="AQ3649" s="44">
        <v>1</v>
      </c>
      <c r="AR3649" s="44">
        <v>1</v>
      </c>
      <c r="AS3649" s="44">
        <v>0</v>
      </c>
      <c r="AT3649" s="44">
        <v>5</v>
      </c>
      <c r="AU3649" s="44">
        <v>2</v>
      </c>
      <c r="AV3649" s="44">
        <v>0</v>
      </c>
      <c r="AY3649" s="45"/>
      <c r="AZ3649" s="204" t="s">
        <v>2977</v>
      </c>
      <c r="BA3649" s="47" t="s">
        <v>2537</v>
      </c>
      <c r="BB3649" s="45"/>
      <c r="BH3649" s="45"/>
      <c r="BI3649" t="s">
        <v>3146</v>
      </c>
    </row>
    <row r="3650" spans="1:61" x14ac:dyDescent="0.25">
      <c r="A3650" t="s">
        <v>1001</v>
      </c>
      <c r="B3650" s="40" t="s">
        <v>1004</v>
      </c>
      <c r="C3650" t="str">
        <f>VLOOKUP(Tabelle1[[#This Row],[bank_name]],list_all_banks!$B$1:$C$691,2,FALSE)</f>
        <v>IE025766</v>
      </c>
      <c r="D3650" s="6" t="s">
        <v>1005</v>
      </c>
      <c r="E3650" s="42" t="str">
        <f t="shared" si="60"/>
        <v>31.12.2015</v>
      </c>
      <c r="F3650" s="5">
        <v>2015</v>
      </c>
      <c r="G3650" t="s">
        <v>1382</v>
      </c>
      <c r="H3650" t="s">
        <v>20</v>
      </c>
      <c r="I3650">
        <v>1</v>
      </c>
      <c r="J3650">
        <v>3</v>
      </c>
      <c r="K3650" t="s">
        <v>1366</v>
      </c>
      <c r="L3650">
        <v>0</v>
      </c>
      <c r="M3650" t="s">
        <v>14</v>
      </c>
      <c r="N3650" t="s">
        <v>19</v>
      </c>
      <c r="P3650">
        <v>2</v>
      </c>
      <c r="Q3650">
        <v>0</v>
      </c>
      <c r="R3650">
        <v>0</v>
      </c>
      <c r="S3650">
        <v>0</v>
      </c>
      <c r="U3650">
        <v>0</v>
      </c>
      <c r="V3650">
        <v>0</v>
      </c>
      <c r="W3650" t="s">
        <v>20</v>
      </c>
      <c r="Y3650" t="s">
        <v>820</v>
      </c>
      <c r="Z3650">
        <v>0</v>
      </c>
      <c r="AA3650">
        <v>1</v>
      </c>
      <c r="AB3650">
        <v>20</v>
      </c>
      <c r="AC3650">
        <v>0</v>
      </c>
      <c r="AD3650" t="s">
        <v>20</v>
      </c>
      <c r="AE3650" t="s">
        <v>20</v>
      </c>
      <c r="AF3650" t="s">
        <v>20</v>
      </c>
      <c r="AG3650" t="s">
        <v>20</v>
      </c>
      <c r="AH3650">
        <v>0</v>
      </c>
      <c r="AI3650">
        <v>0</v>
      </c>
      <c r="AK3650">
        <v>1</v>
      </c>
      <c r="AL3650">
        <v>0</v>
      </c>
      <c r="AM3650">
        <v>0</v>
      </c>
      <c r="AN3650">
        <v>0</v>
      </c>
      <c r="AO3650">
        <v>0</v>
      </c>
      <c r="AQ3650">
        <v>1</v>
      </c>
      <c r="AR3650">
        <v>1</v>
      </c>
      <c r="AS3650">
        <v>0</v>
      </c>
      <c r="AT3650">
        <v>5</v>
      </c>
      <c r="AU3650">
        <v>2</v>
      </c>
      <c r="AV3650">
        <v>0</v>
      </c>
      <c r="AZ3650" s="203"/>
      <c r="BA3650" s="14" t="s">
        <v>2537</v>
      </c>
      <c r="BG3650" s="9"/>
      <c r="BI3650" t="s">
        <v>3146</v>
      </c>
    </row>
    <row r="3651" spans="1:61" s="44" customFormat="1" ht="15.75" thickBot="1" x14ac:dyDescent="0.3">
      <c r="A3651" s="44" t="s">
        <v>1001</v>
      </c>
      <c r="B3651" s="48" t="s">
        <v>1004</v>
      </c>
      <c r="C3651" s="44" t="str">
        <f>VLOOKUP(Tabelle1[[#This Row],[bank_name]],list_all_banks!$B$1:$C$691,2,FALSE)</f>
        <v>IE025766</v>
      </c>
      <c r="D3651" s="45" t="s">
        <v>1005</v>
      </c>
      <c r="E3651" s="46" t="str">
        <f t="shared" si="60"/>
        <v>31.12.2015</v>
      </c>
      <c r="F3651" s="57">
        <v>2015</v>
      </c>
      <c r="G3651" s="44" t="s">
        <v>1382</v>
      </c>
      <c r="H3651" s="44" t="s">
        <v>20</v>
      </c>
      <c r="I3651" s="44">
        <v>1</v>
      </c>
      <c r="J3651" s="44">
        <v>3</v>
      </c>
      <c r="K3651" s="44" t="s">
        <v>1366</v>
      </c>
      <c r="L3651" s="44">
        <v>0</v>
      </c>
      <c r="M3651" s="44" t="s">
        <v>14</v>
      </c>
      <c r="N3651" s="44" t="s">
        <v>19</v>
      </c>
      <c r="O3651" s="45"/>
      <c r="P3651" s="44">
        <v>2</v>
      </c>
      <c r="Q3651" s="44">
        <v>0</v>
      </c>
      <c r="R3651" s="44">
        <v>0</v>
      </c>
      <c r="S3651" s="44">
        <v>0</v>
      </c>
      <c r="T3651" s="45"/>
      <c r="U3651" s="44">
        <v>0</v>
      </c>
      <c r="V3651" s="44">
        <v>0</v>
      </c>
      <c r="W3651" s="44" t="s">
        <v>20</v>
      </c>
      <c r="X3651" s="45"/>
      <c r="Y3651" s="44" t="s">
        <v>1001</v>
      </c>
      <c r="Z3651" s="44">
        <v>702</v>
      </c>
      <c r="AA3651" s="44">
        <v>2851</v>
      </c>
      <c r="AB3651" s="44">
        <v>1072</v>
      </c>
      <c r="AC3651" s="44">
        <v>11</v>
      </c>
      <c r="AD3651" s="44" t="s">
        <v>20</v>
      </c>
      <c r="AE3651" s="44" t="s">
        <v>20</v>
      </c>
      <c r="AF3651" s="44" t="s">
        <v>20</v>
      </c>
      <c r="AG3651" s="44" t="s">
        <v>20</v>
      </c>
      <c r="AH3651" s="44">
        <v>0</v>
      </c>
      <c r="AI3651" s="44">
        <v>0</v>
      </c>
      <c r="AJ3651" s="45"/>
      <c r="AK3651" s="44">
        <v>1</v>
      </c>
      <c r="AL3651" s="44">
        <v>0</v>
      </c>
      <c r="AM3651" s="44">
        <v>0</v>
      </c>
      <c r="AN3651" s="44">
        <v>0</v>
      </c>
      <c r="AO3651" s="44">
        <v>0</v>
      </c>
      <c r="AP3651" s="45"/>
      <c r="AQ3651" s="44">
        <v>1</v>
      </c>
      <c r="AR3651" s="44">
        <v>1</v>
      </c>
      <c r="AS3651" s="44">
        <v>0</v>
      </c>
      <c r="AT3651" s="44">
        <v>5</v>
      </c>
      <c r="AU3651" s="44">
        <v>2</v>
      </c>
      <c r="AV3651" s="44">
        <v>0</v>
      </c>
      <c r="AY3651" s="45"/>
      <c r="AZ3651" s="204"/>
      <c r="BA3651" s="47" t="s">
        <v>2537</v>
      </c>
      <c r="BB3651" s="45"/>
      <c r="BH3651" s="45"/>
      <c r="BI3651" t="s">
        <v>3146</v>
      </c>
    </row>
    <row r="3652" spans="1:61" x14ac:dyDescent="0.25">
      <c r="A3652" t="s">
        <v>1001</v>
      </c>
      <c r="B3652" t="s">
        <v>1006</v>
      </c>
      <c r="C3652" t="str">
        <f>VLOOKUP(Tabelle1[[#This Row],[bank_name]],list_all_banks!$B$1:$C$691,2,FALSE)</f>
        <v>IE222332</v>
      </c>
      <c r="D3652" s="6" t="s">
        <v>1007</v>
      </c>
      <c r="E3652" s="42" t="str">
        <f t="shared" si="60"/>
        <v>31.12.</v>
      </c>
      <c r="AZ3652" s="125"/>
      <c r="BG3652" s="9"/>
    </row>
    <row r="3653" spans="1:61" x14ac:dyDescent="0.25">
      <c r="A3653" t="s">
        <v>1001</v>
      </c>
      <c r="B3653" t="s">
        <v>1008</v>
      </c>
      <c r="C3653" t="str">
        <f>VLOOKUP(Tabelle1[[#This Row],[bank_name]],list_all_banks!$B$1:$C$691,2,FALSE)</f>
        <v>IE229165</v>
      </c>
      <c r="D3653" s="6" t="s">
        <v>1009</v>
      </c>
      <c r="E3653" s="42" t="str">
        <f t="shared" si="60"/>
        <v>31.12.</v>
      </c>
      <c r="BG3653" s="9"/>
    </row>
    <row r="3654" spans="1:61" s="72" customFormat="1" x14ac:dyDescent="0.25">
      <c r="A3654" t="s">
        <v>1001</v>
      </c>
      <c r="B3654" t="s">
        <v>1010</v>
      </c>
      <c r="C3654" t="str">
        <f>VLOOKUP(Tabelle1[[#This Row],[bank_name]],list_all_banks!$B$1:$C$691,2,FALSE)</f>
        <v>IE307878</v>
      </c>
      <c r="D3654" s="6" t="s">
        <v>1011</v>
      </c>
      <c r="E3654" s="42" t="str">
        <f t="shared" si="60"/>
        <v>31.12.</v>
      </c>
      <c r="F3654"/>
      <c r="G3654"/>
      <c r="H3654"/>
      <c r="I3654"/>
      <c r="J3654"/>
      <c r="K3654"/>
      <c r="L3654"/>
      <c r="M3654"/>
      <c r="N3654"/>
      <c r="O3654" s="6"/>
      <c r="P3654"/>
      <c r="Q3654"/>
      <c r="R3654"/>
      <c r="S3654"/>
      <c r="T3654" s="6"/>
      <c r="U3654"/>
      <c r="V3654"/>
      <c r="W3654"/>
      <c r="X3654" s="6"/>
      <c r="Y3654"/>
      <c r="Z3654"/>
      <c r="AA3654"/>
      <c r="AB3654"/>
      <c r="AC3654"/>
      <c r="AD3654"/>
      <c r="AE3654"/>
      <c r="AF3654"/>
      <c r="AG3654"/>
      <c r="AH3654"/>
      <c r="AI3654"/>
      <c r="AJ3654" s="6"/>
      <c r="AK3654"/>
      <c r="AL3654"/>
      <c r="AM3654"/>
      <c r="AN3654"/>
      <c r="AO3654"/>
      <c r="AP3654" s="6"/>
      <c r="AQ3654"/>
      <c r="AR3654"/>
      <c r="AS3654"/>
      <c r="AT3654"/>
      <c r="AU3654"/>
      <c r="AV3654"/>
      <c r="AW3654"/>
      <c r="AX3654"/>
      <c r="AY3654" s="6"/>
      <c r="AZ3654" s="42"/>
      <c r="BA3654"/>
      <c r="BB3654" s="6"/>
      <c r="BH3654" s="77"/>
      <c r="BI3654" s="9"/>
    </row>
    <row r="3655" spans="1:61" x14ac:dyDescent="0.25">
      <c r="A3655" t="s">
        <v>1001</v>
      </c>
      <c r="B3655" t="s">
        <v>1012</v>
      </c>
      <c r="C3655" t="str">
        <f>VLOOKUP(Tabelle1[[#This Row],[bank_name]],list_all_banks!$B$1:$C$691,2,FALSE)</f>
        <v>IE348819</v>
      </c>
      <c r="D3655" s="6" t="s">
        <v>1013</v>
      </c>
      <c r="E3655" s="42" t="str">
        <f t="shared" si="60"/>
        <v>31.12.</v>
      </c>
      <c r="BG3655" s="9"/>
    </row>
    <row r="3656" spans="1:61" x14ac:dyDescent="0.25">
      <c r="A3656" s="9" t="s">
        <v>1001</v>
      </c>
      <c r="B3656" s="9" t="s">
        <v>1014</v>
      </c>
      <c r="C3656" s="9" t="str">
        <f>VLOOKUP(Tabelle1[[#This Row],[bank_name]],list_all_banks!$B$1:$C$691,2,FALSE)</f>
        <v>IE474438</v>
      </c>
      <c r="D3656" s="6" t="s">
        <v>1015</v>
      </c>
      <c r="E3656" s="42" t="str">
        <f t="shared" si="60"/>
        <v>31.12.</v>
      </c>
      <c r="F3656" s="9"/>
      <c r="G3656" s="9"/>
      <c r="H3656" s="9"/>
      <c r="I3656" s="9"/>
      <c r="J3656" s="9"/>
      <c r="K3656" s="9"/>
      <c r="L3656" s="9"/>
      <c r="M3656" s="9"/>
      <c r="N3656" s="9"/>
      <c r="P3656" s="9"/>
      <c r="Q3656" s="9"/>
      <c r="R3656" s="9"/>
      <c r="S3656" s="9"/>
      <c r="U3656" s="9"/>
      <c r="V3656" s="9"/>
      <c r="W3656" s="9"/>
      <c r="Y3656" s="9"/>
      <c r="Z3656" s="9"/>
      <c r="AA3656" s="9"/>
      <c r="AB3656" s="9"/>
      <c r="AC3656" s="9"/>
      <c r="AD3656" s="9"/>
      <c r="AE3656" s="9"/>
      <c r="AF3656" s="9"/>
      <c r="AG3656" s="9"/>
      <c r="AH3656" s="9"/>
      <c r="AI3656" s="9"/>
      <c r="AK3656" s="9"/>
      <c r="AL3656" s="9"/>
      <c r="AM3656" s="9"/>
      <c r="AN3656" s="9"/>
      <c r="AO3656" s="9"/>
      <c r="AQ3656" s="9"/>
      <c r="AR3656" s="9"/>
      <c r="AS3656" s="9"/>
      <c r="AT3656" s="9"/>
      <c r="AU3656" s="9"/>
      <c r="AV3656" s="9"/>
      <c r="AW3656" s="9"/>
      <c r="AX3656" s="9"/>
      <c r="BA3656" s="9"/>
      <c r="BC3656" s="9"/>
      <c r="BD3656" s="9"/>
      <c r="BE3656" s="9"/>
      <c r="BF3656" s="9"/>
      <c r="BG3656" s="9"/>
      <c r="BI3656" s="9"/>
    </row>
    <row r="3657" spans="1:61" s="44" customFormat="1" ht="15.75" thickBot="1" x14ac:dyDescent="0.3">
      <c r="A3657" s="44" t="s">
        <v>1001</v>
      </c>
      <c r="B3657" s="44" t="s">
        <v>1016</v>
      </c>
      <c r="C3657" s="44" t="str">
        <f>VLOOKUP(Tabelle1[[#This Row],[bank_name]],list_all_banks!$B$1:$C$691,2,FALSE)</f>
        <v>IE51672</v>
      </c>
      <c r="D3657" s="45" t="s">
        <v>1017</v>
      </c>
      <c r="E3657" s="46" t="str">
        <f t="shared" si="60"/>
        <v>31.12.</v>
      </c>
      <c r="O3657" s="45"/>
      <c r="T3657" s="45"/>
      <c r="X3657" s="45"/>
      <c r="AJ3657" s="45"/>
      <c r="AP3657" s="45"/>
      <c r="AY3657" s="45"/>
      <c r="AZ3657" s="46"/>
      <c r="BB3657" s="45"/>
      <c r="BH3657" s="45"/>
      <c r="BI3657" s="9"/>
    </row>
    <row r="3658" spans="1:61" x14ac:dyDescent="0.25">
      <c r="A3658" t="s">
        <v>1001</v>
      </c>
      <c r="B3658" t="s">
        <v>1018</v>
      </c>
      <c r="C3658" t="str">
        <f>VLOOKUP(Tabelle1[[#This Row],[bank_name]],list_all_banks!$B$1:$C$691,2,FALSE)</f>
        <v>IERC000206</v>
      </c>
      <c r="D3658" s="6" t="s">
        <v>1019</v>
      </c>
      <c r="E3658" s="42" t="str">
        <f t="shared" si="60"/>
        <v>31.12.2013</v>
      </c>
      <c r="F3658">
        <v>2013</v>
      </c>
      <c r="G3658" t="s">
        <v>1382</v>
      </c>
      <c r="H3658" t="s">
        <v>20</v>
      </c>
      <c r="I3658">
        <v>1</v>
      </c>
      <c r="J3658">
        <v>3</v>
      </c>
      <c r="K3658" t="s">
        <v>1366</v>
      </c>
      <c r="L3658">
        <v>0</v>
      </c>
      <c r="M3658" t="s">
        <v>14</v>
      </c>
      <c r="N3658" t="s">
        <v>19</v>
      </c>
      <c r="P3658">
        <v>2</v>
      </c>
      <c r="Q3658">
        <v>0</v>
      </c>
      <c r="R3658">
        <v>0</v>
      </c>
      <c r="S3658">
        <v>0</v>
      </c>
      <c r="U3658">
        <v>1</v>
      </c>
      <c r="V3658">
        <v>0</v>
      </c>
      <c r="W3658" t="s">
        <v>20</v>
      </c>
      <c r="Y3658" t="s">
        <v>820</v>
      </c>
      <c r="Z3658">
        <v>586</v>
      </c>
      <c r="AA3658">
        <v>1998</v>
      </c>
      <c r="AB3658" t="s">
        <v>20</v>
      </c>
      <c r="AC3658" t="s">
        <v>20</v>
      </c>
      <c r="AD3658" t="s">
        <v>20</v>
      </c>
      <c r="AE3658" t="s">
        <v>20</v>
      </c>
      <c r="AF3658" t="s">
        <v>20</v>
      </c>
      <c r="AG3658" t="s">
        <v>20</v>
      </c>
      <c r="AH3658" t="s">
        <v>20</v>
      </c>
      <c r="AI3658">
        <v>0</v>
      </c>
      <c r="AK3658">
        <v>1</v>
      </c>
      <c r="AL3658">
        <v>0</v>
      </c>
      <c r="AM3658">
        <v>3</v>
      </c>
      <c r="AN3658">
        <v>0</v>
      </c>
      <c r="AO3658">
        <v>0</v>
      </c>
      <c r="AQ3658">
        <v>2</v>
      </c>
      <c r="AR3658" t="s">
        <v>20</v>
      </c>
      <c r="AS3658" t="s">
        <v>20</v>
      </c>
      <c r="AT3658">
        <v>0</v>
      </c>
      <c r="AU3658">
        <v>0</v>
      </c>
      <c r="AV3658">
        <v>0</v>
      </c>
      <c r="BA3658" s="14" t="s">
        <v>2538</v>
      </c>
      <c r="BB3658" s="6" t="s">
        <v>1871</v>
      </c>
      <c r="BG3658" s="9"/>
      <c r="BI3658" t="s">
        <v>3146</v>
      </c>
    </row>
    <row r="3659" spans="1:61" x14ac:dyDescent="0.25">
      <c r="A3659" t="s">
        <v>1001</v>
      </c>
      <c r="B3659" t="s">
        <v>1018</v>
      </c>
      <c r="C3659" t="str">
        <f>VLOOKUP(Tabelle1[[#This Row],[bank_name]],list_all_banks!$B$1:$C$691,2,FALSE)</f>
        <v>IERC000206</v>
      </c>
      <c r="D3659" s="6" t="s">
        <v>1019</v>
      </c>
      <c r="E3659" s="42" t="str">
        <f t="shared" si="60"/>
        <v>31.12.2013</v>
      </c>
      <c r="F3659">
        <v>2013</v>
      </c>
      <c r="G3659" t="s">
        <v>1382</v>
      </c>
      <c r="H3659" t="s">
        <v>20</v>
      </c>
      <c r="I3659">
        <v>1</v>
      </c>
      <c r="J3659">
        <v>3</v>
      </c>
      <c r="K3659" t="s">
        <v>1366</v>
      </c>
      <c r="L3659">
        <v>0</v>
      </c>
      <c r="M3659" t="s">
        <v>14</v>
      </c>
      <c r="N3659" t="s">
        <v>19</v>
      </c>
      <c r="P3659">
        <v>2</v>
      </c>
      <c r="Q3659">
        <v>0</v>
      </c>
      <c r="R3659">
        <v>0</v>
      </c>
      <c r="S3659">
        <v>0</v>
      </c>
      <c r="U3659">
        <v>1</v>
      </c>
      <c r="V3659">
        <v>0</v>
      </c>
      <c r="W3659" t="s">
        <v>20</v>
      </c>
      <c r="Y3659" t="s">
        <v>1655</v>
      </c>
      <c r="Z3659">
        <v>13</v>
      </c>
      <c r="AA3659">
        <v>24</v>
      </c>
      <c r="AB3659" t="s">
        <v>20</v>
      </c>
      <c r="AC3659" t="s">
        <v>20</v>
      </c>
      <c r="AD3659" t="s">
        <v>20</v>
      </c>
      <c r="AE3659" t="s">
        <v>20</v>
      </c>
      <c r="AF3659" t="s">
        <v>20</v>
      </c>
      <c r="AG3659" t="s">
        <v>20</v>
      </c>
      <c r="AH3659" t="s">
        <v>20</v>
      </c>
      <c r="AI3659">
        <v>0</v>
      </c>
      <c r="AK3659">
        <v>1</v>
      </c>
      <c r="AL3659">
        <v>0</v>
      </c>
      <c r="AM3659">
        <v>3</v>
      </c>
      <c r="AN3659">
        <v>0</v>
      </c>
      <c r="AO3659">
        <v>0</v>
      </c>
      <c r="AQ3659">
        <v>2</v>
      </c>
      <c r="AR3659" t="s">
        <v>20</v>
      </c>
      <c r="AS3659" t="s">
        <v>20</v>
      </c>
      <c r="AT3659">
        <v>0</v>
      </c>
      <c r="AU3659">
        <v>0</v>
      </c>
      <c r="AV3659">
        <v>0</v>
      </c>
      <c r="BA3659" s="14" t="s">
        <v>2538</v>
      </c>
      <c r="BB3659" s="6" t="s">
        <v>1871</v>
      </c>
      <c r="BG3659" s="9"/>
      <c r="BI3659" t="s">
        <v>3146</v>
      </c>
    </row>
    <row r="3660" spans="1:61" x14ac:dyDescent="0.25">
      <c r="A3660" t="s">
        <v>1001</v>
      </c>
      <c r="B3660" t="s">
        <v>1018</v>
      </c>
      <c r="C3660" t="str">
        <f>VLOOKUP(Tabelle1[[#This Row],[bank_name]],list_all_banks!$B$1:$C$691,2,FALSE)</f>
        <v>IERC000206</v>
      </c>
      <c r="D3660" s="6" t="s">
        <v>1019</v>
      </c>
      <c r="E3660" s="42" t="str">
        <f t="shared" si="60"/>
        <v>31.12.2013</v>
      </c>
      <c r="F3660">
        <v>2013</v>
      </c>
      <c r="G3660" t="s">
        <v>1382</v>
      </c>
      <c r="H3660" t="s">
        <v>20</v>
      </c>
      <c r="I3660">
        <v>1</v>
      </c>
      <c r="J3660">
        <v>3</v>
      </c>
      <c r="K3660" t="s">
        <v>1366</v>
      </c>
      <c r="L3660">
        <v>0</v>
      </c>
      <c r="M3660" t="s">
        <v>14</v>
      </c>
      <c r="N3660" t="s">
        <v>19</v>
      </c>
      <c r="P3660">
        <v>2</v>
      </c>
      <c r="Q3660">
        <v>0</v>
      </c>
      <c r="R3660">
        <v>0</v>
      </c>
      <c r="S3660">
        <v>0</v>
      </c>
      <c r="U3660">
        <v>1</v>
      </c>
      <c r="V3660">
        <v>0</v>
      </c>
      <c r="W3660" t="s">
        <v>20</v>
      </c>
      <c r="Y3660" s="115" t="s">
        <v>1725</v>
      </c>
      <c r="Z3660">
        <v>-3</v>
      </c>
      <c r="AA3660">
        <v>0</v>
      </c>
      <c r="AB3660" t="s">
        <v>20</v>
      </c>
      <c r="AC3660" t="s">
        <v>20</v>
      </c>
      <c r="AD3660" t="s">
        <v>20</v>
      </c>
      <c r="AE3660" t="s">
        <v>20</v>
      </c>
      <c r="AF3660" t="s">
        <v>20</v>
      </c>
      <c r="AG3660" t="s">
        <v>20</v>
      </c>
      <c r="AH3660" t="s">
        <v>20</v>
      </c>
      <c r="AI3660">
        <v>0</v>
      </c>
      <c r="AK3660">
        <v>1</v>
      </c>
      <c r="AL3660">
        <v>0</v>
      </c>
      <c r="AM3660">
        <v>3</v>
      </c>
      <c r="AN3660">
        <v>0</v>
      </c>
      <c r="AO3660">
        <v>0</v>
      </c>
      <c r="AQ3660">
        <v>2</v>
      </c>
      <c r="AR3660" t="s">
        <v>20</v>
      </c>
      <c r="AS3660" t="s">
        <v>20</v>
      </c>
      <c r="AT3660">
        <v>0</v>
      </c>
      <c r="AU3660">
        <v>0</v>
      </c>
      <c r="AV3660">
        <v>0</v>
      </c>
      <c r="BA3660" s="14" t="s">
        <v>2538</v>
      </c>
      <c r="BB3660" s="6" t="s">
        <v>1871</v>
      </c>
      <c r="BG3660" s="9"/>
      <c r="BI3660" t="s">
        <v>3146</v>
      </c>
    </row>
    <row r="3661" spans="1:61" x14ac:dyDescent="0.25">
      <c r="A3661" t="s">
        <v>1001</v>
      </c>
      <c r="B3661" t="s">
        <v>1018</v>
      </c>
      <c r="C3661" t="str">
        <f>VLOOKUP(Tabelle1[[#This Row],[bank_name]],list_all_banks!$B$1:$C$691,2,FALSE)</f>
        <v>IERC000206</v>
      </c>
      <c r="D3661" s="6" t="s">
        <v>1019</v>
      </c>
      <c r="E3661" s="42" t="str">
        <f t="shared" si="60"/>
        <v>31.12.2013</v>
      </c>
      <c r="F3661">
        <v>2013</v>
      </c>
      <c r="G3661" t="s">
        <v>1382</v>
      </c>
      <c r="H3661" t="s">
        <v>20</v>
      </c>
      <c r="I3661">
        <v>1</v>
      </c>
      <c r="J3661">
        <v>3</v>
      </c>
      <c r="K3661" t="s">
        <v>1366</v>
      </c>
      <c r="L3661">
        <v>0</v>
      </c>
      <c r="M3661" t="s">
        <v>14</v>
      </c>
      <c r="N3661" t="s">
        <v>19</v>
      </c>
      <c r="P3661">
        <v>2</v>
      </c>
      <c r="Q3661">
        <v>0</v>
      </c>
      <c r="R3661">
        <v>0</v>
      </c>
      <c r="S3661">
        <v>0</v>
      </c>
      <c r="U3661">
        <v>1</v>
      </c>
      <c r="V3661">
        <v>0</v>
      </c>
      <c r="W3661" t="s">
        <v>20</v>
      </c>
      <c r="Y3661" t="s">
        <v>1001</v>
      </c>
      <c r="Z3661">
        <v>1858</v>
      </c>
      <c r="AA3661">
        <v>9736</v>
      </c>
      <c r="AB3661" t="s">
        <v>20</v>
      </c>
      <c r="AC3661" t="s">
        <v>20</v>
      </c>
      <c r="AD3661" t="s">
        <v>20</v>
      </c>
      <c r="AE3661" t="s">
        <v>20</v>
      </c>
      <c r="AF3661" t="s">
        <v>20</v>
      </c>
      <c r="AG3661" t="s">
        <v>20</v>
      </c>
      <c r="AH3661" t="s">
        <v>20</v>
      </c>
      <c r="AI3661">
        <v>0</v>
      </c>
      <c r="AK3661">
        <v>1</v>
      </c>
      <c r="AL3661">
        <v>0</v>
      </c>
      <c r="AM3661">
        <v>3</v>
      </c>
      <c r="AN3661">
        <v>0</v>
      </c>
      <c r="AO3661">
        <v>0</v>
      </c>
      <c r="AQ3661">
        <v>2</v>
      </c>
      <c r="AR3661" t="s">
        <v>20</v>
      </c>
      <c r="AS3661" t="s">
        <v>20</v>
      </c>
      <c r="AT3661">
        <v>0</v>
      </c>
      <c r="AU3661">
        <v>0</v>
      </c>
      <c r="AV3661">
        <v>0</v>
      </c>
      <c r="BA3661" s="14" t="s">
        <v>2538</v>
      </c>
      <c r="BB3661" s="6" t="s">
        <v>1871</v>
      </c>
      <c r="BG3661" s="9"/>
      <c r="BI3661" t="s">
        <v>3146</v>
      </c>
    </row>
    <row r="3662" spans="1:61" x14ac:dyDescent="0.25">
      <c r="A3662" t="s">
        <v>1001</v>
      </c>
      <c r="B3662" t="s">
        <v>1018</v>
      </c>
      <c r="C3662" t="str">
        <f>VLOOKUP(Tabelle1[[#This Row],[bank_name]],list_all_banks!$B$1:$C$691,2,FALSE)</f>
        <v>IERC000206</v>
      </c>
      <c r="D3662" s="6" t="s">
        <v>1019</v>
      </c>
      <c r="E3662" s="42" t="str">
        <f t="shared" si="60"/>
        <v>31.12.2013</v>
      </c>
      <c r="F3662">
        <v>2013</v>
      </c>
      <c r="G3662" t="s">
        <v>1382</v>
      </c>
      <c r="H3662" t="s">
        <v>20</v>
      </c>
      <c r="I3662">
        <v>1</v>
      </c>
      <c r="J3662">
        <v>3</v>
      </c>
      <c r="K3662" t="s">
        <v>1366</v>
      </c>
      <c r="L3662">
        <v>0</v>
      </c>
      <c r="M3662" t="s">
        <v>14</v>
      </c>
      <c r="N3662" t="s">
        <v>19</v>
      </c>
      <c r="P3662">
        <v>2</v>
      </c>
      <c r="Q3662">
        <v>0</v>
      </c>
      <c r="R3662">
        <v>0</v>
      </c>
      <c r="S3662">
        <v>0</v>
      </c>
      <c r="U3662">
        <v>1</v>
      </c>
      <c r="V3662">
        <v>0</v>
      </c>
      <c r="W3662" t="s">
        <v>20</v>
      </c>
      <c r="Y3662" t="s">
        <v>1</v>
      </c>
      <c r="Z3662">
        <v>2</v>
      </c>
      <c r="AA3662">
        <v>7</v>
      </c>
      <c r="AB3662" t="s">
        <v>20</v>
      </c>
      <c r="AC3662" t="s">
        <v>20</v>
      </c>
      <c r="AD3662" t="s">
        <v>20</v>
      </c>
      <c r="AE3662" t="s">
        <v>20</v>
      </c>
      <c r="AF3662" t="s">
        <v>20</v>
      </c>
      <c r="AG3662" t="s">
        <v>20</v>
      </c>
      <c r="AH3662" t="s">
        <v>20</v>
      </c>
      <c r="AI3662">
        <v>0</v>
      </c>
      <c r="AK3662">
        <v>1</v>
      </c>
      <c r="AL3662">
        <v>0</v>
      </c>
      <c r="AM3662">
        <v>3</v>
      </c>
      <c r="AN3662">
        <v>0</v>
      </c>
      <c r="AO3662">
        <v>0</v>
      </c>
      <c r="AQ3662">
        <v>2</v>
      </c>
      <c r="AR3662" t="s">
        <v>20</v>
      </c>
      <c r="AS3662" t="s">
        <v>20</v>
      </c>
      <c r="AT3662">
        <v>0</v>
      </c>
      <c r="AU3662">
        <v>0</v>
      </c>
      <c r="AV3662">
        <v>0</v>
      </c>
      <c r="BA3662" s="14" t="s">
        <v>2538</v>
      </c>
      <c r="BB3662" s="6" t="s">
        <v>1871</v>
      </c>
      <c r="BG3662" s="9"/>
      <c r="BI3662" t="s">
        <v>3146</v>
      </c>
    </row>
    <row r="3663" spans="1:61" s="9" customFormat="1" x14ac:dyDescent="0.25">
      <c r="A3663" t="s">
        <v>1001</v>
      </c>
      <c r="B3663" t="s">
        <v>1018</v>
      </c>
      <c r="C3663" t="str">
        <f>VLOOKUP(Tabelle1[[#This Row],[bank_name]],list_all_banks!$B$1:$C$691,2,FALSE)</f>
        <v>IERC000206</v>
      </c>
      <c r="D3663" s="6" t="s">
        <v>1019</v>
      </c>
      <c r="E3663" s="42" t="str">
        <f t="shared" si="60"/>
        <v>31.12.2013</v>
      </c>
      <c r="F3663">
        <v>2013</v>
      </c>
      <c r="G3663" t="s">
        <v>1382</v>
      </c>
      <c r="H3663" t="s">
        <v>20</v>
      </c>
      <c r="I3663">
        <v>1</v>
      </c>
      <c r="J3663">
        <v>3</v>
      </c>
      <c r="K3663" t="s">
        <v>1366</v>
      </c>
      <c r="L3663">
        <v>0</v>
      </c>
      <c r="M3663" t="s">
        <v>14</v>
      </c>
      <c r="N3663" t="s">
        <v>19</v>
      </c>
      <c r="O3663" s="6"/>
      <c r="P3663">
        <v>2</v>
      </c>
      <c r="Q3663">
        <v>0</v>
      </c>
      <c r="R3663">
        <v>0</v>
      </c>
      <c r="S3663">
        <v>0</v>
      </c>
      <c r="T3663" s="6"/>
      <c r="U3663">
        <v>1</v>
      </c>
      <c r="V3663">
        <v>0</v>
      </c>
      <c r="W3663" t="s">
        <v>20</v>
      </c>
      <c r="X3663" s="6"/>
      <c r="Y3663" t="s">
        <v>658</v>
      </c>
      <c r="Z3663">
        <v>9</v>
      </c>
      <c r="AA3663">
        <v>7</v>
      </c>
      <c r="AB3663" t="s">
        <v>20</v>
      </c>
      <c r="AC3663" t="s">
        <v>20</v>
      </c>
      <c r="AD3663" t="s">
        <v>20</v>
      </c>
      <c r="AE3663" t="s">
        <v>20</v>
      </c>
      <c r="AF3663" t="s">
        <v>20</v>
      </c>
      <c r="AG3663" t="s">
        <v>20</v>
      </c>
      <c r="AH3663" t="s">
        <v>20</v>
      </c>
      <c r="AI3663">
        <v>0</v>
      </c>
      <c r="AJ3663" s="6"/>
      <c r="AK3663">
        <v>1</v>
      </c>
      <c r="AL3663">
        <v>0</v>
      </c>
      <c r="AM3663">
        <v>3</v>
      </c>
      <c r="AN3663">
        <v>0</v>
      </c>
      <c r="AO3663">
        <v>0</v>
      </c>
      <c r="AP3663" s="6"/>
      <c r="AQ3663">
        <v>2</v>
      </c>
      <c r="AR3663" t="s">
        <v>20</v>
      </c>
      <c r="AS3663" t="s">
        <v>20</v>
      </c>
      <c r="AT3663">
        <v>0</v>
      </c>
      <c r="AU3663">
        <v>0</v>
      </c>
      <c r="AV3663">
        <v>0</v>
      </c>
      <c r="AW3663"/>
      <c r="AX3663"/>
      <c r="AY3663" s="6"/>
      <c r="AZ3663" s="42"/>
      <c r="BA3663" s="14" t="s">
        <v>2538</v>
      </c>
      <c r="BB3663" s="6" t="s">
        <v>1871</v>
      </c>
      <c r="BH3663" s="6"/>
      <c r="BI3663" t="s">
        <v>3146</v>
      </c>
    </row>
    <row r="3664" spans="1:61" s="44" customFormat="1" ht="15.75" thickBot="1" x14ac:dyDescent="0.3">
      <c r="A3664" s="44" t="s">
        <v>1001</v>
      </c>
      <c r="B3664" s="44" t="s">
        <v>1018</v>
      </c>
      <c r="C3664" s="44" t="str">
        <f>VLOOKUP(Tabelle1[[#This Row],[bank_name]],list_all_banks!$B$1:$C$691,2,FALSE)</f>
        <v>IERC000206</v>
      </c>
      <c r="D3664" s="45" t="s">
        <v>1019</v>
      </c>
      <c r="E3664" s="46" t="str">
        <f t="shared" si="60"/>
        <v>31.12.2013</v>
      </c>
      <c r="F3664" s="44">
        <v>2013</v>
      </c>
      <c r="G3664" s="44" t="s">
        <v>1382</v>
      </c>
      <c r="H3664" s="44" t="s">
        <v>20</v>
      </c>
      <c r="I3664" s="44">
        <v>1</v>
      </c>
      <c r="J3664" s="44">
        <v>3</v>
      </c>
      <c r="K3664" s="44" t="s">
        <v>1366</v>
      </c>
      <c r="L3664" s="44">
        <v>0</v>
      </c>
      <c r="M3664" s="44" t="s">
        <v>14</v>
      </c>
      <c r="N3664" s="44" t="s">
        <v>19</v>
      </c>
      <c r="O3664" s="45"/>
      <c r="P3664" s="44">
        <v>2</v>
      </c>
      <c r="Q3664" s="44">
        <v>0</v>
      </c>
      <c r="R3664" s="44">
        <v>0</v>
      </c>
      <c r="S3664" s="44">
        <v>0</v>
      </c>
      <c r="T3664" s="45"/>
      <c r="U3664" s="44">
        <v>1</v>
      </c>
      <c r="V3664" s="44">
        <v>0</v>
      </c>
      <c r="W3664" s="44" t="s">
        <v>20</v>
      </c>
      <c r="X3664" s="45"/>
      <c r="Y3664" s="44" t="s">
        <v>1650</v>
      </c>
      <c r="Z3664" s="44">
        <v>54</v>
      </c>
      <c r="AA3664" s="44">
        <v>59</v>
      </c>
      <c r="AB3664" s="44" t="s">
        <v>20</v>
      </c>
      <c r="AC3664" s="44" t="s">
        <v>20</v>
      </c>
      <c r="AD3664" s="44" t="s">
        <v>20</v>
      </c>
      <c r="AE3664" s="44" t="s">
        <v>20</v>
      </c>
      <c r="AF3664" s="44" t="s">
        <v>20</v>
      </c>
      <c r="AG3664" s="44" t="s">
        <v>20</v>
      </c>
      <c r="AH3664" s="44" t="s">
        <v>20</v>
      </c>
      <c r="AI3664" s="44">
        <v>0</v>
      </c>
      <c r="AJ3664" s="45"/>
      <c r="AK3664" s="44">
        <v>1</v>
      </c>
      <c r="AL3664" s="44">
        <v>0</v>
      </c>
      <c r="AM3664" s="44">
        <v>3</v>
      </c>
      <c r="AN3664" s="44">
        <v>0</v>
      </c>
      <c r="AO3664" s="44">
        <v>0</v>
      </c>
      <c r="AP3664" s="45"/>
      <c r="AQ3664" s="44">
        <v>2</v>
      </c>
      <c r="AR3664" s="44" t="s">
        <v>20</v>
      </c>
      <c r="AS3664" s="44" t="s">
        <v>20</v>
      </c>
      <c r="AT3664" s="44">
        <v>0</v>
      </c>
      <c r="AU3664" s="44">
        <v>0</v>
      </c>
      <c r="AV3664" s="44">
        <v>0</v>
      </c>
      <c r="AY3664" s="45"/>
      <c r="AZ3664" s="46"/>
      <c r="BA3664" s="47" t="s">
        <v>2538</v>
      </c>
      <c r="BB3664" s="45" t="s">
        <v>1871</v>
      </c>
      <c r="BH3664" s="45"/>
      <c r="BI3664" t="s">
        <v>3146</v>
      </c>
    </row>
    <row r="3665" spans="1:61" s="60" customFormat="1" ht="15.75" thickBot="1" x14ac:dyDescent="0.3">
      <c r="A3665" s="60" t="s">
        <v>1020</v>
      </c>
      <c r="B3665" s="60" t="s">
        <v>1021</v>
      </c>
      <c r="C3665" s="60" t="str">
        <f>VLOOKUP(Tabelle1[[#This Row],[bank_name]],list_all_banks!$B$1:$C$691,2,FALSE)</f>
        <v>IT00053810149</v>
      </c>
      <c r="D3665" s="128" t="s">
        <v>1022</v>
      </c>
      <c r="E3665" s="176" t="str">
        <f t="shared" si="60"/>
        <v>31.12.</v>
      </c>
      <c r="O3665" s="128"/>
      <c r="T3665" s="128"/>
      <c r="X3665" s="128"/>
      <c r="AJ3665" s="128"/>
      <c r="AP3665" s="128"/>
      <c r="AY3665" s="128"/>
      <c r="AZ3665" s="176"/>
      <c r="BB3665" s="128"/>
      <c r="BH3665" s="128"/>
      <c r="BI3665" s="9"/>
    </row>
    <row r="3666" spans="1:61" s="60" customFormat="1" ht="15.75" thickBot="1" x14ac:dyDescent="0.3">
      <c r="A3666" s="205" t="s">
        <v>1020</v>
      </c>
      <c r="B3666" s="111" t="s">
        <v>1023</v>
      </c>
      <c r="C3666" s="60" t="str">
        <f>VLOOKUP(Tabelle1[[#This Row],[bank_name]],list_all_banks!$B$1:$C$691,2,FALSE)</f>
        <v>IT00076260595</v>
      </c>
      <c r="D3666" s="128" t="s">
        <v>1024</v>
      </c>
      <c r="E3666" s="176" t="str">
        <f t="shared" si="60"/>
        <v>31.12.2014</v>
      </c>
      <c r="F3666" s="60">
        <v>2014</v>
      </c>
      <c r="G3666" s="60">
        <v>0</v>
      </c>
      <c r="H3666" s="60" t="s">
        <v>1020</v>
      </c>
      <c r="J3666" s="147" t="s">
        <v>3004</v>
      </c>
      <c r="K3666" s="60" t="s">
        <v>1551</v>
      </c>
      <c r="O3666" s="128"/>
      <c r="T3666" s="128"/>
      <c r="X3666" s="128"/>
      <c r="AJ3666" s="128"/>
      <c r="AP3666" s="128"/>
      <c r="AY3666" s="128"/>
      <c r="AZ3666" s="176" t="s">
        <v>3122</v>
      </c>
      <c r="BB3666" s="128"/>
      <c r="BH3666" s="128"/>
      <c r="BI3666" s="9"/>
    </row>
    <row r="3667" spans="1:61" s="60" customFormat="1" ht="15.75" thickBot="1" x14ac:dyDescent="0.3">
      <c r="A3667" s="205" t="s">
        <v>1020</v>
      </c>
      <c r="B3667" s="111" t="s">
        <v>1023</v>
      </c>
      <c r="C3667" s="60" t="str">
        <f>VLOOKUP(Tabelle1[[#This Row],[bank_name]],list_all_banks!$B$1:$C$691,2,FALSE)</f>
        <v>IT00076260595</v>
      </c>
      <c r="D3667" s="128" t="s">
        <v>1024</v>
      </c>
      <c r="E3667" s="176" t="str">
        <f t="shared" si="60"/>
        <v>31.12.2015</v>
      </c>
      <c r="F3667" s="60">
        <v>2015</v>
      </c>
      <c r="G3667" s="60">
        <v>0</v>
      </c>
      <c r="H3667" s="60" t="s">
        <v>1020</v>
      </c>
      <c r="J3667" s="147" t="s">
        <v>3005</v>
      </c>
      <c r="K3667" s="60" t="s">
        <v>1552</v>
      </c>
      <c r="O3667" s="128"/>
      <c r="T3667" s="128"/>
      <c r="X3667" s="128"/>
      <c r="AJ3667" s="128"/>
      <c r="AP3667" s="128"/>
      <c r="AY3667" s="128"/>
      <c r="AZ3667" s="176" t="s">
        <v>3122</v>
      </c>
      <c r="BB3667" s="128"/>
      <c r="BH3667" s="128"/>
      <c r="BI3667" s="9"/>
    </row>
    <row r="3668" spans="1:61" s="60" customFormat="1" ht="15.75" thickBot="1" x14ac:dyDescent="0.3">
      <c r="A3668" s="205" t="s">
        <v>1020</v>
      </c>
      <c r="B3668" s="60" t="s">
        <v>1025</v>
      </c>
      <c r="C3668" s="60" t="str">
        <f>VLOOKUP(Tabelle1[[#This Row],[bank_name]],list_all_banks!$B$1:$C$691,2,FALSE)</f>
        <v>IT00089160840</v>
      </c>
      <c r="D3668" s="128" t="s">
        <v>1026</v>
      </c>
      <c r="E3668" s="176" t="str">
        <f t="shared" si="60"/>
        <v>31.12.</v>
      </c>
      <c r="O3668" s="128"/>
      <c r="T3668" s="128"/>
      <c r="X3668" s="128"/>
      <c r="AJ3668" s="128"/>
      <c r="AP3668" s="128"/>
      <c r="AY3668" s="128"/>
      <c r="AZ3668" s="176"/>
      <c r="BB3668" s="128"/>
      <c r="BH3668" s="128"/>
      <c r="BI3668" s="9"/>
    </row>
    <row r="3669" spans="1:61" s="60" customFormat="1" ht="15.75" thickBot="1" x14ac:dyDescent="0.3">
      <c r="A3669" s="205" t="s">
        <v>1020</v>
      </c>
      <c r="B3669" s="111" t="s">
        <v>1027</v>
      </c>
      <c r="C3669" s="60" t="str">
        <f>VLOOKUP(Tabelle1[[#This Row],[bank_name]],list_all_banks!$B$1:$C$691,2,FALSE)</f>
        <v>IT00095310611</v>
      </c>
      <c r="D3669" s="128" t="s">
        <v>1028</v>
      </c>
      <c r="E3669" s="176" t="str">
        <f t="shared" si="60"/>
        <v>31.12.2014</v>
      </c>
      <c r="F3669" s="60">
        <v>2014</v>
      </c>
      <c r="G3669" s="60">
        <v>0</v>
      </c>
      <c r="H3669" s="60" t="s">
        <v>1020</v>
      </c>
      <c r="M3669" s="60" t="s">
        <v>14</v>
      </c>
      <c r="O3669" s="128"/>
      <c r="T3669" s="128"/>
      <c r="X3669" s="128"/>
      <c r="AJ3669" s="128"/>
      <c r="AP3669" s="128"/>
      <c r="AY3669" s="128"/>
      <c r="AZ3669" s="176" t="s">
        <v>3122</v>
      </c>
      <c r="BA3669" s="147" t="s">
        <v>2539</v>
      </c>
      <c r="BB3669" s="128" t="s">
        <v>1553</v>
      </c>
      <c r="BH3669" s="128"/>
      <c r="BI3669" t="s">
        <v>3146</v>
      </c>
    </row>
    <row r="3670" spans="1:61" s="60" customFormat="1" ht="15.75" thickBot="1" x14ac:dyDescent="0.3">
      <c r="A3670" s="205" t="s">
        <v>1020</v>
      </c>
      <c r="B3670" s="111" t="s">
        <v>1027</v>
      </c>
      <c r="C3670" s="60" t="str">
        <f>VLOOKUP(Tabelle1[[#This Row],[bank_name]],list_all_banks!$B$1:$C$691,2,FALSE)</f>
        <v>IT00095310611</v>
      </c>
      <c r="D3670" s="128" t="s">
        <v>1028</v>
      </c>
      <c r="E3670" s="176" t="str">
        <f t="shared" si="60"/>
        <v>31.12.2015</v>
      </c>
      <c r="F3670" s="60">
        <v>2015</v>
      </c>
      <c r="G3670" s="60">
        <v>0</v>
      </c>
      <c r="H3670" s="60" t="s">
        <v>1020</v>
      </c>
      <c r="M3670" s="60" t="s">
        <v>14</v>
      </c>
      <c r="O3670" s="128"/>
      <c r="T3670" s="128"/>
      <c r="X3670" s="128"/>
      <c r="AJ3670" s="128"/>
      <c r="AP3670" s="128"/>
      <c r="AY3670" s="128"/>
      <c r="AZ3670" s="176" t="s">
        <v>3122</v>
      </c>
      <c r="BA3670" s="147" t="s">
        <v>2540</v>
      </c>
      <c r="BB3670" s="128" t="s">
        <v>1554</v>
      </c>
      <c r="BH3670" s="128"/>
      <c r="BI3670" t="s">
        <v>3146</v>
      </c>
    </row>
    <row r="3671" spans="1:61" s="60" customFormat="1" ht="15.75" thickBot="1" x14ac:dyDescent="0.3">
      <c r="A3671" s="205" t="s">
        <v>1020</v>
      </c>
      <c r="B3671" s="111" t="s">
        <v>1029</v>
      </c>
      <c r="C3671" s="60" t="str">
        <f>VLOOKUP(Tabelle1[[#This Row],[bank_name]],list_all_banks!$B$1:$C$691,2,FALSE)</f>
        <v>IT00108470220</v>
      </c>
      <c r="D3671" s="128" t="s">
        <v>1030</v>
      </c>
      <c r="E3671" s="176" t="str">
        <f t="shared" si="60"/>
        <v>31.12.2016</v>
      </c>
      <c r="F3671" s="60">
        <v>2016</v>
      </c>
      <c r="H3671" s="60" t="s">
        <v>1020</v>
      </c>
      <c r="J3671" s="147" t="s">
        <v>3006</v>
      </c>
      <c r="K3671" s="60" t="s">
        <v>1876</v>
      </c>
      <c r="O3671" s="128"/>
      <c r="T3671" s="128"/>
      <c r="X3671" s="128"/>
      <c r="Z3671" s="206"/>
      <c r="AA3671" s="206"/>
      <c r="AB3671" s="206"/>
      <c r="AC3671" s="206"/>
      <c r="AD3671" s="206"/>
      <c r="AE3671" s="206"/>
      <c r="AF3671" s="206"/>
      <c r="AG3671" s="206"/>
      <c r="AH3671" s="206"/>
      <c r="AI3671" s="206"/>
      <c r="AJ3671" s="128"/>
      <c r="AP3671" s="128"/>
      <c r="AY3671" s="128"/>
      <c r="AZ3671" s="176" t="s">
        <v>3122</v>
      </c>
      <c r="BB3671" s="128"/>
      <c r="BH3671" s="128"/>
      <c r="BI3671" s="9"/>
    </row>
    <row r="3672" spans="1:61" s="208" customFormat="1" x14ac:dyDescent="0.25">
      <c r="A3672" s="207" t="s">
        <v>1020</v>
      </c>
      <c r="B3672" s="208" t="s">
        <v>1031</v>
      </c>
      <c r="C3672" s="208" t="str">
        <f>VLOOKUP(Tabelle1[[#This Row],[bank_name]],list_all_banks!$B$1:$C$691,2,FALSE)</f>
        <v>IT00121760516</v>
      </c>
      <c r="D3672" s="209" t="s">
        <v>1032</v>
      </c>
      <c r="E3672" s="210" t="str">
        <f t="shared" si="60"/>
        <v>31.12.</v>
      </c>
      <c r="O3672" s="209"/>
      <c r="T3672" s="209"/>
      <c r="X3672" s="209"/>
      <c r="AJ3672" s="209"/>
      <c r="AP3672" s="209"/>
      <c r="AY3672" s="209"/>
      <c r="AZ3672" s="210"/>
      <c r="BB3672" s="209"/>
      <c r="BH3672" s="209"/>
      <c r="BI3672" s="9"/>
    </row>
    <row r="3673" spans="1:61" s="180" customFormat="1" ht="15.75" thickBot="1" x14ac:dyDescent="0.3">
      <c r="A3673" s="211" t="s">
        <v>1020</v>
      </c>
      <c r="B3673" s="180" t="s">
        <v>1033</v>
      </c>
      <c r="C3673" s="180" t="str">
        <f>VLOOKUP(Tabelle1[[#This Row],[bank_name]],list_all_banks!$B$1:$C$691,2,FALSE)</f>
        <v>IT00121930606</v>
      </c>
      <c r="D3673" s="212" t="s">
        <v>1034</v>
      </c>
      <c r="E3673" s="196" t="str">
        <f t="shared" si="60"/>
        <v>31.12.</v>
      </c>
      <c r="O3673" s="212"/>
      <c r="T3673" s="212"/>
      <c r="X3673" s="212"/>
      <c r="AJ3673" s="212"/>
      <c r="AP3673" s="212"/>
      <c r="AY3673" s="212"/>
      <c r="AZ3673" s="196"/>
      <c r="BB3673" s="212"/>
      <c r="BH3673" s="212"/>
      <c r="BI3673" s="9"/>
    </row>
    <row r="3674" spans="1:61" s="60" customFormat="1" ht="15.75" thickBot="1" x14ac:dyDescent="0.3">
      <c r="A3674" s="205" t="s">
        <v>1020</v>
      </c>
      <c r="B3674" s="111" t="s">
        <v>1035</v>
      </c>
      <c r="C3674" s="60" t="str">
        <f>VLOOKUP(Tabelle1[[#This Row],[bank_name]],list_all_banks!$B$1:$C$691,2,FALSE)</f>
        <v>IT00139860506</v>
      </c>
      <c r="D3674" s="128" t="s">
        <v>1036</v>
      </c>
      <c r="E3674" s="176" t="str">
        <f t="shared" si="60"/>
        <v>31.12.2013</v>
      </c>
      <c r="F3674" s="60">
        <v>2013</v>
      </c>
      <c r="G3674" s="60">
        <v>0</v>
      </c>
      <c r="H3674" s="60" t="s">
        <v>1020</v>
      </c>
      <c r="J3674" s="60" t="s">
        <v>3007</v>
      </c>
      <c r="K3674" s="60" t="s">
        <v>1555</v>
      </c>
      <c r="O3674" s="128"/>
      <c r="T3674" s="128"/>
      <c r="X3674" s="128"/>
      <c r="AJ3674" s="128"/>
      <c r="AP3674" s="128"/>
      <c r="AY3674" s="128"/>
      <c r="AZ3674" s="176" t="s">
        <v>3122</v>
      </c>
      <c r="BB3674" s="128"/>
      <c r="BH3674" s="128"/>
      <c r="BI3674" s="9"/>
    </row>
    <row r="3675" spans="1:61" s="60" customFormat="1" ht="15.75" thickBot="1" x14ac:dyDescent="0.3">
      <c r="A3675" s="205" t="s">
        <v>1020</v>
      </c>
      <c r="B3675" s="111" t="s">
        <v>1035</v>
      </c>
      <c r="C3675" s="60" t="str">
        <f>VLOOKUP(Tabelle1[[#This Row],[bank_name]],list_all_banks!$B$1:$C$691,2,FALSE)</f>
        <v>IT00139860506</v>
      </c>
      <c r="D3675" s="128" t="s">
        <v>1036</v>
      </c>
      <c r="E3675" s="176" t="str">
        <f t="shared" si="60"/>
        <v>31.12.2015</v>
      </c>
      <c r="F3675" s="60">
        <v>2015</v>
      </c>
      <c r="G3675" s="60">
        <v>1</v>
      </c>
      <c r="H3675" s="60" t="s">
        <v>1020</v>
      </c>
      <c r="J3675" s="60" t="s">
        <v>3008</v>
      </c>
      <c r="K3675" s="60" t="s">
        <v>1556</v>
      </c>
      <c r="O3675" s="128"/>
      <c r="T3675" s="128"/>
      <c r="X3675" s="128"/>
      <c r="AJ3675" s="128"/>
      <c r="AP3675" s="128"/>
      <c r="AY3675" s="128"/>
      <c r="AZ3675" s="176" t="s">
        <v>3122</v>
      </c>
      <c r="BB3675" s="128"/>
      <c r="BH3675" s="128"/>
      <c r="BI3675" s="9"/>
    </row>
    <row r="3676" spans="1:61" s="60" customFormat="1" ht="15.75" thickBot="1" x14ac:dyDescent="0.3">
      <c r="A3676" s="205" t="s">
        <v>1020</v>
      </c>
      <c r="B3676" s="60" t="s">
        <v>1037</v>
      </c>
      <c r="C3676" s="60" t="str">
        <f>VLOOKUP(Tabelle1[[#This Row],[bank_name]],list_all_banks!$B$1:$C$691,2,FALSE)</f>
        <v>IT00148520711</v>
      </c>
      <c r="D3676" s="128" t="s">
        <v>1038</v>
      </c>
      <c r="E3676" s="176" t="str">
        <f t="shared" si="60"/>
        <v>31.12.</v>
      </c>
      <c r="O3676" s="128"/>
      <c r="T3676" s="128"/>
      <c r="X3676" s="128"/>
      <c r="AJ3676" s="128"/>
      <c r="AP3676" s="128"/>
      <c r="AY3676" s="128"/>
      <c r="AZ3676" s="176"/>
      <c r="BB3676" s="128"/>
      <c r="BH3676" s="128"/>
      <c r="BI3676" s="9"/>
    </row>
    <row r="3677" spans="1:61" x14ac:dyDescent="0.25">
      <c r="A3677" s="19" t="s">
        <v>1020</v>
      </c>
      <c r="B3677" t="s">
        <v>1039</v>
      </c>
      <c r="C3677" t="str">
        <f>VLOOKUP(Tabelle1[[#This Row],[bank_name]],list_all_banks!$B$1:$C$691,2,FALSE)</f>
        <v>IT00152980215</v>
      </c>
      <c r="D3677" s="6" t="s">
        <v>1040</v>
      </c>
      <c r="E3677" s="42" t="str">
        <f t="shared" si="60"/>
        <v>31.12.2014</v>
      </c>
      <c r="F3677">
        <v>2014</v>
      </c>
      <c r="G3677">
        <v>0</v>
      </c>
      <c r="H3677" t="s">
        <v>20</v>
      </c>
      <c r="I3677">
        <v>1</v>
      </c>
      <c r="J3677">
        <v>1</v>
      </c>
      <c r="K3677" t="s">
        <v>1020</v>
      </c>
      <c r="L3677">
        <v>0</v>
      </c>
      <c r="M3677" t="s">
        <v>14</v>
      </c>
      <c r="N3677" t="s">
        <v>19</v>
      </c>
      <c r="P3677">
        <v>3</v>
      </c>
      <c r="Q3677">
        <v>0</v>
      </c>
      <c r="R3677">
        <v>0</v>
      </c>
      <c r="S3677">
        <v>0</v>
      </c>
      <c r="U3677">
        <v>0</v>
      </c>
      <c r="V3677">
        <v>0</v>
      </c>
      <c r="W3677" t="s">
        <v>20</v>
      </c>
      <c r="Y3677" t="s">
        <v>1020</v>
      </c>
      <c r="Z3677">
        <v>221.2</v>
      </c>
      <c r="AA3677">
        <v>1314.4</v>
      </c>
      <c r="AB3677">
        <v>-321.3</v>
      </c>
      <c r="AC3677" t="s">
        <v>20</v>
      </c>
      <c r="AD3677" t="s">
        <v>20</v>
      </c>
      <c r="AE3677" t="s">
        <v>20</v>
      </c>
      <c r="AF3677" t="s">
        <v>20</v>
      </c>
      <c r="AG3677">
        <v>-92.8</v>
      </c>
      <c r="AH3677">
        <v>0</v>
      </c>
      <c r="AI3677">
        <v>0</v>
      </c>
      <c r="AK3677">
        <v>0</v>
      </c>
      <c r="AL3677">
        <v>0</v>
      </c>
      <c r="AM3677">
        <v>0</v>
      </c>
      <c r="AN3677">
        <v>0</v>
      </c>
      <c r="AO3677">
        <v>0</v>
      </c>
      <c r="AQ3677">
        <v>1</v>
      </c>
      <c r="AR3677">
        <v>2</v>
      </c>
      <c r="AS3677">
        <v>0</v>
      </c>
      <c r="AT3677">
        <v>1</v>
      </c>
      <c r="AU3677">
        <v>0</v>
      </c>
      <c r="AV3677">
        <v>0</v>
      </c>
      <c r="AW3677" t="s">
        <v>1382</v>
      </c>
      <c r="AX3677" t="s">
        <v>1382</v>
      </c>
      <c r="BA3677" t="s">
        <v>2541</v>
      </c>
      <c r="BG3677" s="9"/>
      <c r="BI3677" t="s">
        <v>3146</v>
      </c>
    </row>
    <row r="3678" spans="1:61" s="44" customFormat="1" ht="15.75" thickBot="1" x14ac:dyDescent="0.3">
      <c r="A3678" s="162" t="s">
        <v>1020</v>
      </c>
      <c r="B3678" s="44" t="s">
        <v>1039</v>
      </c>
      <c r="C3678" s="44" t="str">
        <f>VLOOKUP(Tabelle1[[#This Row],[bank_name]],list_all_banks!$B$1:$C$691,2,FALSE)</f>
        <v>IT00152980215</v>
      </c>
      <c r="D3678" s="45" t="s">
        <v>1040</v>
      </c>
      <c r="E3678" s="46" t="str">
        <f t="shared" si="60"/>
        <v>31.12.2014</v>
      </c>
      <c r="F3678" s="44">
        <v>2014</v>
      </c>
      <c r="G3678" s="44">
        <v>0</v>
      </c>
      <c r="H3678" s="44" t="s">
        <v>20</v>
      </c>
      <c r="I3678" s="44">
        <v>1</v>
      </c>
      <c r="J3678" s="44">
        <v>1</v>
      </c>
      <c r="K3678" s="44" t="s">
        <v>1020</v>
      </c>
      <c r="L3678" s="44">
        <v>0</v>
      </c>
      <c r="M3678" s="44" t="s">
        <v>14</v>
      </c>
      <c r="N3678" s="44" t="s">
        <v>19</v>
      </c>
      <c r="O3678" s="45"/>
      <c r="P3678" s="44">
        <v>3</v>
      </c>
      <c r="Q3678" s="44">
        <v>0</v>
      </c>
      <c r="R3678" s="44">
        <v>0</v>
      </c>
      <c r="S3678" s="44">
        <v>0</v>
      </c>
      <c r="T3678" s="45"/>
      <c r="U3678" s="44">
        <v>0</v>
      </c>
      <c r="V3678" s="44">
        <v>0</v>
      </c>
      <c r="W3678" s="44" t="s">
        <v>20</v>
      </c>
      <c r="X3678" s="45"/>
      <c r="Y3678" s="44" t="s">
        <v>1</v>
      </c>
      <c r="Z3678" s="44">
        <v>-3.9</v>
      </c>
      <c r="AA3678" s="44">
        <v>5.3</v>
      </c>
      <c r="AB3678" s="44">
        <v>-5.8</v>
      </c>
      <c r="AC3678" s="44" t="s">
        <v>20</v>
      </c>
      <c r="AD3678" s="44" t="s">
        <v>20</v>
      </c>
      <c r="AE3678" s="44" t="s">
        <v>20</v>
      </c>
      <c r="AF3678" s="44" t="s">
        <v>20</v>
      </c>
      <c r="AG3678" s="44">
        <v>0</v>
      </c>
      <c r="AH3678" s="44">
        <v>0</v>
      </c>
      <c r="AI3678" s="44">
        <v>0</v>
      </c>
      <c r="AJ3678" s="45"/>
      <c r="AK3678" s="44">
        <v>0</v>
      </c>
      <c r="AL3678" s="44">
        <v>0</v>
      </c>
      <c r="AM3678" s="44">
        <v>0</v>
      </c>
      <c r="AN3678" s="44">
        <v>0</v>
      </c>
      <c r="AO3678" s="44">
        <v>0</v>
      </c>
      <c r="AP3678" s="45"/>
      <c r="AQ3678" s="44">
        <v>1</v>
      </c>
      <c r="AR3678" s="44">
        <v>2</v>
      </c>
      <c r="AS3678" s="44">
        <v>0</v>
      </c>
      <c r="AT3678" s="44">
        <v>1</v>
      </c>
      <c r="AU3678" s="44">
        <v>0</v>
      </c>
      <c r="AV3678" s="44">
        <v>0</v>
      </c>
      <c r="AW3678" s="44" t="s">
        <v>1382</v>
      </c>
      <c r="AX3678" s="44" t="s">
        <v>1382</v>
      </c>
      <c r="AY3678" s="45"/>
      <c r="AZ3678" s="46"/>
      <c r="BA3678" s="44" t="s">
        <v>2541</v>
      </c>
      <c r="BB3678" s="45"/>
      <c r="BH3678" s="45"/>
      <c r="BI3678" t="s">
        <v>3146</v>
      </c>
    </row>
    <row r="3679" spans="1:61" x14ac:dyDescent="0.25">
      <c r="A3679" s="19" t="s">
        <v>1020</v>
      </c>
      <c r="B3679" t="s">
        <v>1039</v>
      </c>
      <c r="C3679" t="str">
        <f>VLOOKUP(Tabelle1[[#This Row],[bank_name]],list_all_banks!$B$1:$C$691,2,FALSE)</f>
        <v>IT00152980215</v>
      </c>
      <c r="D3679" s="6" t="s">
        <v>1040</v>
      </c>
      <c r="E3679" s="42" t="str">
        <f t="shared" si="60"/>
        <v>31.12.2015</v>
      </c>
      <c r="F3679">
        <v>2015</v>
      </c>
      <c r="G3679">
        <v>0</v>
      </c>
      <c r="H3679" t="s">
        <v>20</v>
      </c>
      <c r="I3679">
        <v>1</v>
      </c>
      <c r="J3679">
        <v>1</v>
      </c>
      <c r="K3679" t="s">
        <v>1020</v>
      </c>
      <c r="L3679">
        <v>0</v>
      </c>
      <c r="M3679" t="s">
        <v>14</v>
      </c>
      <c r="N3679" t="s">
        <v>19</v>
      </c>
      <c r="P3679">
        <v>3</v>
      </c>
      <c r="Q3679">
        <v>0</v>
      </c>
      <c r="R3679">
        <v>0</v>
      </c>
      <c r="S3679">
        <v>0</v>
      </c>
      <c r="U3679">
        <v>0</v>
      </c>
      <c r="V3679">
        <v>0</v>
      </c>
      <c r="W3679" t="s">
        <v>20</v>
      </c>
      <c r="Y3679" t="s">
        <v>1020</v>
      </c>
      <c r="Z3679">
        <v>209.7</v>
      </c>
      <c r="AA3679">
        <v>1141.8</v>
      </c>
      <c r="AB3679">
        <v>11.1</v>
      </c>
      <c r="AC3679" t="s">
        <v>20</v>
      </c>
      <c r="AD3679" t="s">
        <v>20</v>
      </c>
      <c r="AE3679" t="s">
        <v>20</v>
      </c>
      <c r="AF3679" t="s">
        <v>20</v>
      </c>
      <c r="AG3679" s="5">
        <v>2.5</v>
      </c>
      <c r="AH3679">
        <v>0</v>
      </c>
      <c r="AI3679">
        <v>0</v>
      </c>
      <c r="AK3679">
        <v>0</v>
      </c>
      <c r="AL3679">
        <v>0</v>
      </c>
      <c r="AM3679">
        <v>0</v>
      </c>
      <c r="AN3679">
        <v>0</v>
      </c>
      <c r="AO3679">
        <v>0</v>
      </c>
      <c r="AQ3679">
        <v>1</v>
      </c>
      <c r="AR3679">
        <v>2</v>
      </c>
      <c r="AS3679">
        <v>0</v>
      </c>
      <c r="AT3679">
        <v>1</v>
      </c>
      <c r="AU3679">
        <v>0</v>
      </c>
      <c r="AV3679">
        <v>0</v>
      </c>
      <c r="AW3679" t="s">
        <v>1382</v>
      </c>
      <c r="AX3679" t="s">
        <v>1382</v>
      </c>
      <c r="BA3679" t="s">
        <v>2542</v>
      </c>
      <c r="BG3679" s="9"/>
      <c r="BI3679" t="s">
        <v>3146</v>
      </c>
    </row>
    <row r="3680" spans="1:61" s="44" customFormat="1" ht="15.75" thickBot="1" x14ac:dyDescent="0.3">
      <c r="A3680" s="162" t="s">
        <v>1020</v>
      </c>
      <c r="B3680" s="44" t="s">
        <v>1039</v>
      </c>
      <c r="C3680" s="44" t="str">
        <f>VLOOKUP(Tabelle1[[#This Row],[bank_name]],list_all_banks!$B$1:$C$691,2,FALSE)</f>
        <v>IT00152980215</v>
      </c>
      <c r="D3680" s="45" t="s">
        <v>1040</v>
      </c>
      <c r="E3680" s="46" t="str">
        <f t="shared" si="60"/>
        <v>31.12.2015</v>
      </c>
      <c r="F3680" s="44">
        <v>2015</v>
      </c>
      <c r="G3680" s="44">
        <v>0</v>
      </c>
      <c r="H3680" s="44" t="s">
        <v>20</v>
      </c>
      <c r="I3680" s="44">
        <v>1</v>
      </c>
      <c r="J3680" s="44">
        <v>1</v>
      </c>
      <c r="K3680" s="44" t="s">
        <v>1020</v>
      </c>
      <c r="L3680" s="44">
        <v>0</v>
      </c>
      <c r="M3680" s="44" t="s">
        <v>14</v>
      </c>
      <c r="N3680" s="44" t="s">
        <v>19</v>
      </c>
      <c r="O3680" s="45"/>
      <c r="P3680" s="44">
        <v>3</v>
      </c>
      <c r="Q3680" s="44">
        <v>0</v>
      </c>
      <c r="R3680" s="44">
        <v>0</v>
      </c>
      <c r="S3680" s="44">
        <v>0</v>
      </c>
      <c r="T3680" s="45"/>
      <c r="U3680" s="44">
        <v>0</v>
      </c>
      <c r="V3680" s="44">
        <v>0</v>
      </c>
      <c r="W3680" s="44" t="s">
        <v>20</v>
      </c>
      <c r="X3680" s="45"/>
      <c r="Y3680" s="44" t="s">
        <v>1</v>
      </c>
      <c r="Z3680" s="44">
        <v>-3.1</v>
      </c>
      <c r="AA3680" s="44">
        <v>6</v>
      </c>
      <c r="AB3680" s="44">
        <v>-4.3</v>
      </c>
      <c r="AC3680" s="44" t="s">
        <v>20</v>
      </c>
      <c r="AD3680" s="44" t="s">
        <v>20</v>
      </c>
      <c r="AE3680" s="44" t="s">
        <v>20</v>
      </c>
      <c r="AF3680" s="44" t="s">
        <v>20</v>
      </c>
      <c r="AG3680" s="44">
        <v>0</v>
      </c>
      <c r="AH3680" s="44">
        <v>0</v>
      </c>
      <c r="AI3680" s="44">
        <v>0</v>
      </c>
      <c r="AJ3680" s="45"/>
      <c r="AK3680" s="44">
        <v>0</v>
      </c>
      <c r="AL3680" s="44">
        <v>0</v>
      </c>
      <c r="AM3680" s="44">
        <v>0</v>
      </c>
      <c r="AN3680" s="44">
        <v>0</v>
      </c>
      <c r="AO3680" s="44">
        <v>0</v>
      </c>
      <c r="AP3680" s="45"/>
      <c r="AQ3680" s="44">
        <v>1</v>
      </c>
      <c r="AR3680" s="44">
        <v>2</v>
      </c>
      <c r="AS3680" s="44">
        <v>0</v>
      </c>
      <c r="AT3680" s="44">
        <v>1</v>
      </c>
      <c r="AU3680" s="44">
        <v>0</v>
      </c>
      <c r="AV3680" s="44">
        <v>0</v>
      </c>
      <c r="AW3680" s="44" t="s">
        <v>1382</v>
      </c>
      <c r="AX3680" s="44" t="s">
        <v>1382</v>
      </c>
      <c r="AY3680" s="45"/>
      <c r="AZ3680" s="46"/>
      <c r="BA3680" s="44" t="s">
        <v>2542</v>
      </c>
      <c r="BB3680" s="45"/>
      <c r="BH3680" s="45"/>
      <c r="BI3680" t="s">
        <v>3146</v>
      </c>
    </row>
    <row r="3681" spans="1:61" s="60" customFormat="1" ht="15.75" thickBot="1" x14ac:dyDescent="0.3">
      <c r="A3681" s="205" t="s">
        <v>1020</v>
      </c>
      <c r="B3681" s="111" t="s">
        <v>1041</v>
      </c>
      <c r="C3681" s="60" t="str">
        <f>VLOOKUP(Tabelle1[[#This Row],[bank_name]],list_all_banks!$B$1:$C$691,2,FALSE)</f>
        <v>IT00166050047</v>
      </c>
      <c r="D3681" s="128" t="s">
        <v>1042</v>
      </c>
      <c r="E3681" s="176" t="str">
        <f t="shared" si="60"/>
        <v>31.12.2015</v>
      </c>
      <c r="F3681" s="60">
        <v>2015</v>
      </c>
      <c r="G3681" s="60">
        <v>0</v>
      </c>
      <c r="H3681" s="60" t="s">
        <v>1020</v>
      </c>
      <c r="I3681" s="60">
        <v>1</v>
      </c>
      <c r="J3681" s="147" t="s">
        <v>3009</v>
      </c>
      <c r="K3681" s="60" t="s">
        <v>1875</v>
      </c>
      <c r="O3681" s="128"/>
      <c r="T3681" s="128"/>
      <c r="X3681" s="128"/>
      <c r="AJ3681" s="128"/>
      <c r="AP3681" s="128"/>
      <c r="AY3681" s="128"/>
      <c r="AZ3681" s="176" t="s">
        <v>3122</v>
      </c>
      <c r="BB3681" s="128"/>
      <c r="BH3681" s="128"/>
      <c r="BI3681" s="9"/>
    </row>
    <row r="3682" spans="1:61" s="60" customFormat="1" ht="15.75" thickBot="1" x14ac:dyDescent="0.3">
      <c r="A3682" s="205" t="s">
        <v>1020</v>
      </c>
      <c r="B3682" s="60" t="s">
        <v>1043</v>
      </c>
      <c r="C3682" s="60" t="str">
        <f>VLOOKUP(Tabelle1[[#This Row],[bank_name]],list_all_banks!$B$1:$C$691,2,FALSE)</f>
        <v>IT00168220069</v>
      </c>
      <c r="D3682" s="128" t="s">
        <v>1044</v>
      </c>
      <c r="E3682" s="176" t="str">
        <f t="shared" si="60"/>
        <v>31.12.</v>
      </c>
      <c r="O3682" s="128"/>
      <c r="T3682" s="128"/>
      <c r="X3682" s="128"/>
      <c r="AJ3682" s="128"/>
      <c r="AP3682" s="128"/>
      <c r="AY3682" s="128"/>
      <c r="AZ3682" s="177"/>
      <c r="BB3682" s="128"/>
      <c r="BH3682" s="128"/>
      <c r="BI3682" s="9"/>
    </row>
    <row r="3683" spans="1:61" s="60" customFormat="1" ht="15.75" thickBot="1" x14ac:dyDescent="0.3">
      <c r="A3683" s="205" t="s">
        <v>1020</v>
      </c>
      <c r="B3683" s="137" t="s">
        <v>1045</v>
      </c>
      <c r="C3683" s="60" t="str">
        <f>VLOOKUP(Tabelle1[[#This Row],[bank_name]],list_all_banks!$B$1:$C$691,2,FALSE)</f>
        <v>IT00168990356</v>
      </c>
      <c r="D3683" s="128" t="s">
        <v>1046</v>
      </c>
      <c r="E3683" s="176" t="str">
        <f t="shared" si="60"/>
        <v>31.12.2013</v>
      </c>
      <c r="F3683" s="60">
        <v>2013</v>
      </c>
      <c r="G3683" s="60">
        <v>0</v>
      </c>
      <c r="H3683" s="60" t="s">
        <v>20</v>
      </c>
      <c r="I3683" s="60">
        <v>1</v>
      </c>
      <c r="J3683" s="60" t="s">
        <v>1382</v>
      </c>
      <c r="K3683" s="60" t="s">
        <v>1020</v>
      </c>
      <c r="L3683" s="60">
        <v>0</v>
      </c>
      <c r="M3683" s="60" t="s">
        <v>14</v>
      </c>
      <c r="N3683" s="60" t="s">
        <v>91</v>
      </c>
      <c r="O3683" s="128"/>
      <c r="P3683" s="60">
        <v>2</v>
      </c>
      <c r="Q3683" s="60">
        <v>0</v>
      </c>
      <c r="R3683" s="60">
        <v>0</v>
      </c>
      <c r="S3683" s="60">
        <v>0</v>
      </c>
      <c r="T3683" s="128"/>
      <c r="U3683" s="60">
        <v>1</v>
      </c>
      <c r="V3683" s="60">
        <v>0</v>
      </c>
      <c r="W3683" s="60" t="s">
        <v>20</v>
      </c>
      <c r="X3683" s="128"/>
      <c r="Y3683" s="60" t="s">
        <v>1020</v>
      </c>
      <c r="Z3683" s="60">
        <v>983994</v>
      </c>
      <c r="AA3683" s="60">
        <v>5279</v>
      </c>
      <c r="AB3683" s="60" t="s">
        <v>20</v>
      </c>
      <c r="AC3683" s="60" t="s">
        <v>20</v>
      </c>
      <c r="AD3683" s="60" t="s">
        <v>20</v>
      </c>
      <c r="AE3683" s="60" t="s">
        <v>20</v>
      </c>
      <c r="AF3683" s="60" t="s">
        <v>20</v>
      </c>
      <c r="AG3683" s="60" t="s">
        <v>20</v>
      </c>
      <c r="AH3683" s="60" t="s">
        <v>20</v>
      </c>
      <c r="AI3683" s="60">
        <v>0</v>
      </c>
      <c r="AJ3683" s="128"/>
      <c r="AK3683" s="60" t="s">
        <v>20</v>
      </c>
      <c r="AL3683" s="60" t="s">
        <v>20</v>
      </c>
      <c r="AM3683" s="60" t="s">
        <v>20</v>
      </c>
      <c r="AN3683" s="60" t="s">
        <v>20</v>
      </c>
      <c r="AO3683" s="60" t="s">
        <v>20</v>
      </c>
      <c r="AP3683" s="128"/>
      <c r="AQ3683" s="60">
        <v>1</v>
      </c>
      <c r="AR3683" s="60">
        <v>2</v>
      </c>
      <c r="AS3683" s="60">
        <v>0</v>
      </c>
      <c r="AT3683" s="60">
        <v>4</v>
      </c>
      <c r="AU3683" s="60">
        <v>0</v>
      </c>
      <c r="AV3683" s="60">
        <v>0</v>
      </c>
      <c r="AY3683" s="128"/>
      <c r="AZ3683" s="213" t="s">
        <v>2978</v>
      </c>
      <c r="BA3683" s="60" t="s">
        <v>3010</v>
      </c>
      <c r="BB3683" s="128" t="s">
        <v>1557</v>
      </c>
      <c r="BH3683" s="128"/>
      <c r="BI3683" t="s">
        <v>3146</v>
      </c>
    </row>
    <row r="3684" spans="1:61" s="60" customFormat="1" ht="15.75" thickBot="1" x14ac:dyDescent="0.3">
      <c r="A3684" s="205" t="s">
        <v>1020</v>
      </c>
      <c r="B3684" s="60" t="s">
        <v>1047</v>
      </c>
      <c r="C3684" s="60" t="str">
        <f>VLOOKUP(Tabelle1[[#This Row],[bank_name]],list_all_banks!$B$1:$C$691,2,FALSE)</f>
        <v>IT00195530043</v>
      </c>
      <c r="D3684" s="128" t="s">
        <v>1048</v>
      </c>
      <c r="E3684" s="176" t="str">
        <f t="shared" si="60"/>
        <v>31.12.</v>
      </c>
      <c r="O3684" s="128"/>
      <c r="T3684" s="128"/>
      <c r="X3684" s="128"/>
      <c r="AJ3684" s="128"/>
      <c r="AP3684" s="128"/>
      <c r="AY3684" s="128"/>
      <c r="AZ3684" s="177"/>
      <c r="BB3684" s="128"/>
      <c r="BH3684" s="128"/>
      <c r="BI3684" s="9"/>
    </row>
    <row r="3685" spans="1:61" s="60" customFormat="1" ht="15.75" thickBot="1" x14ac:dyDescent="0.3">
      <c r="A3685" s="205" t="s">
        <v>1020</v>
      </c>
      <c r="B3685" s="111" t="s">
        <v>1049</v>
      </c>
      <c r="C3685" s="60" t="str">
        <f>VLOOKUP(Tabelle1[[#This Row],[bank_name]],list_all_banks!$B$1:$C$691,2,FALSE)</f>
        <v>IT00204010243</v>
      </c>
      <c r="D3685" s="128" t="s">
        <v>1050</v>
      </c>
      <c r="E3685" s="176" t="str">
        <f t="shared" ref="E3685:E3748" si="61">CONCATENATE($E$2,F3685)</f>
        <v>31.12.2013</v>
      </c>
      <c r="F3685" s="60">
        <v>2013</v>
      </c>
      <c r="G3685" s="60">
        <v>0</v>
      </c>
      <c r="H3685" s="60" t="s">
        <v>1020</v>
      </c>
      <c r="J3685" s="60" t="s">
        <v>3011</v>
      </c>
      <c r="K3685" s="60" t="s">
        <v>1558</v>
      </c>
      <c r="O3685" s="128"/>
      <c r="T3685" s="128"/>
      <c r="X3685" s="128"/>
      <c r="AJ3685" s="128"/>
      <c r="AP3685" s="128"/>
      <c r="AY3685" s="128"/>
      <c r="AZ3685" s="176" t="s">
        <v>3122</v>
      </c>
      <c r="BB3685" s="128"/>
      <c r="BH3685" s="128"/>
      <c r="BI3685" s="9"/>
    </row>
    <row r="3686" spans="1:61" s="60" customFormat="1" ht="15.75" thickBot="1" x14ac:dyDescent="0.3">
      <c r="A3686" s="205" t="s">
        <v>1020</v>
      </c>
      <c r="B3686" s="111" t="s">
        <v>1049</v>
      </c>
      <c r="C3686" s="60" t="str">
        <f>VLOOKUP(Tabelle1[[#This Row],[bank_name]],list_all_banks!$B$1:$C$691,2,FALSE)</f>
        <v>IT00204010243</v>
      </c>
      <c r="D3686" s="128" t="s">
        <v>1050</v>
      </c>
      <c r="E3686" s="176" t="str">
        <f t="shared" si="61"/>
        <v>31.12.2014</v>
      </c>
      <c r="F3686" s="60">
        <v>2014</v>
      </c>
      <c r="G3686" s="60">
        <v>0</v>
      </c>
      <c r="H3686" s="60" t="s">
        <v>1020</v>
      </c>
      <c r="J3686" s="60" t="s">
        <v>3012</v>
      </c>
      <c r="K3686" s="60" t="s">
        <v>1559</v>
      </c>
      <c r="O3686" s="128"/>
      <c r="T3686" s="128"/>
      <c r="X3686" s="128"/>
      <c r="AJ3686" s="128"/>
      <c r="AP3686" s="128"/>
      <c r="AY3686" s="128"/>
      <c r="AZ3686" s="176" t="s">
        <v>3122</v>
      </c>
      <c r="BB3686" s="128"/>
      <c r="BH3686" s="128"/>
      <c r="BI3686" s="9"/>
    </row>
    <row r="3687" spans="1:61" s="60" customFormat="1" ht="15.75" thickBot="1" x14ac:dyDescent="0.3">
      <c r="A3687" s="205" t="s">
        <v>1020</v>
      </c>
      <c r="B3687" s="111" t="s">
        <v>1049</v>
      </c>
      <c r="C3687" s="60" t="str">
        <f>VLOOKUP(Tabelle1[[#This Row],[bank_name]],list_all_banks!$B$1:$C$691,2,FALSE)</f>
        <v>IT00204010243</v>
      </c>
      <c r="D3687" s="128" t="s">
        <v>1050</v>
      </c>
      <c r="E3687" s="176" t="str">
        <f t="shared" si="61"/>
        <v>31.12.2015</v>
      </c>
      <c r="F3687" s="60">
        <v>2015</v>
      </c>
      <c r="G3687" s="60">
        <v>0</v>
      </c>
      <c r="H3687" s="60" t="s">
        <v>1020</v>
      </c>
      <c r="J3687" s="60" t="s">
        <v>3013</v>
      </c>
      <c r="K3687" s="60" t="s">
        <v>1560</v>
      </c>
      <c r="O3687" s="128"/>
      <c r="T3687" s="128"/>
      <c r="X3687" s="128"/>
      <c r="AJ3687" s="128"/>
      <c r="AP3687" s="128"/>
      <c r="AY3687" s="128"/>
      <c r="AZ3687" s="176" t="s">
        <v>3122</v>
      </c>
      <c r="BB3687" s="128"/>
      <c r="BH3687" s="128"/>
      <c r="BI3687" s="9"/>
    </row>
    <row r="3688" spans="1:61" s="60" customFormat="1" ht="15.75" thickBot="1" x14ac:dyDescent="0.3">
      <c r="A3688" s="205" t="s">
        <v>1020</v>
      </c>
      <c r="B3688" s="111" t="s">
        <v>1049</v>
      </c>
      <c r="C3688" s="60" t="str">
        <f>VLOOKUP(Tabelle1[[#This Row],[bank_name]],list_all_banks!$B$1:$C$691,2,FALSE)</f>
        <v>IT00204010243</v>
      </c>
      <c r="D3688" s="128" t="s">
        <v>1050</v>
      </c>
      <c r="E3688" s="176" t="str">
        <f t="shared" si="61"/>
        <v>31.12.2016</v>
      </c>
      <c r="F3688" s="60">
        <v>2016</v>
      </c>
      <c r="G3688" s="60">
        <v>0</v>
      </c>
      <c r="H3688" s="60" t="s">
        <v>1020</v>
      </c>
      <c r="J3688" s="60" t="s">
        <v>3014</v>
      </c>
      <c r="K3688" s="60" t="s">
        <v>1561</v>
      </c>
      <c r="O3688" s="128"/>
      <c r="T3688" s="128"/>
      <c r="X3688" s="128"/>
      <c r="AJ3688" s="128"/>
      <c r="AP3688" s="128"/>
      <c r="AY3688" s="128"/>
      <c r="AZ3688" s="176" t="s">
        <v>3122</v>
      </c>
      <c r="BB3688" s="128"/>
      <c r="BH3688" s="128"/>
      <c r="BI3688" s="9"/>
    </row>
    <row r="3689" spans="1:61" s="60" customFormat="1" ht="15.75" thickBot="1" x14ac:dyDescent="0.3">
      <c r="A3689" s="205" t="s">
        <v>1020</v>
      </c>
      <c r="B3689" s="111" t="s">
        <v>1051</v>
      </c>
      <c r="C3689" s="60" t="str">
        <f>VLOOKUP(Tabelle1[[#This Row],[bank_name]],list_all_banks!$B$1:$C$691,2,FALSE)</f>
        <v>IT00205680408</v>
      </c>
      <c r="D3689" s="128" t="s">
        <v>1052</v>
      </c>
      <c r="E3689" s="176" t="str">
        <f t="shared" si="61"/>
        <v>31.12.2013</v>
      </c>
      <c r="F3689" s="60">
        <v>2013</v>
      </c>
      <c r="H3689" s="60" t="s">
        <v>1020</v>
      </c>
      <c r="J3689" s="147" t="s">
        <v>3015</v>
      </c>
      <c r="K3689" s="60" t="s">
        <v>1883</v>
      </c>
      <c r="O3689" s="128"/>
      <c r="T3689" s="128"/>
      <c r="X3689" s="128"/>
      <c r="AJ3689" s="128"/>
      <c r="AP3689" s="128"/>
      <c r="AY3689" s="128"/>
      <c r="AZ3689" s="176" t="s">
        <v>3122</v>
      </c>
      <c r="BB3689" s="128"/>
      <c r="BH3689" s="128"/>
      <c r="BI3689" s="9"/>
    </row>
    <row r="3690" spans="1:61" s="60" customFormat="1" ht="15.75" thickBot="1" x14ac:dyDescent="0.3">
      <c r="A3690" s="205" t="s">
        <v>1020</v>
      </c>
      <c r="B3690" s="111" t="s">
        <v>1051</v>
      </c>
      <c r="C3690" s="60" t="str">
        <f>VLOOKUP(Tabelle1[[#This Row],[bank_name]],list_all_banks!$B$1:$C$691,2,FALSE)</f>
        <v>IT00205680408</v>
      </c>
      <c r="D3690" s="128" t="s">
        <v>1052</v>
      </c>
      <c r="E3690" s="176" t="str">
        <f t="shared" si="61"/>
        <v>31.12.2015</v>
      </c>
      <c r="F3690" s="60">
        <v>2015</v>
      </c>
      <c r="H3690" s="60" t="s">
        <v>1020</v>
      </c>
      <c r="J3690" s="147" t="s">
        <v>3016</v>
      </c>
      <c r="K3690" s="60" t="s">
        <v>1884</v>
      </c>
      <c r="O3690" s="128"/>
      <c r="T3690" s="128"/>
      <c r="X3690" s="128"/>
      <c r="AJ3690" s="128"/>
      <c r="AP3690" s="128"/>
      <c r="AY3690" s="128"/>
      <c r="AZ3690" s="176" t="s">
        <v>3122</v>
      </c>
      <c r="BB3690" s="128"/>
      <c r="BH3690" s="128"/>
      <c r="BI3690" s="9"/>
    </row>
    <row r="3691" spans="1:61" s="9" customFormat="1" x14ac:dyDescent="0.25">
      <c r="A3691" s="96" t="s">
        <v>1020</v>
      </c>
      <c r="B3691" s="52" t="s">
        <v>1053</v>
      </c>
      <c r="C3691" s="9" t="str">
        <f>VLOOKUP(Tabelle1[[#This Row],[bank_name]],list_all_banks!$B$1:$C$691,2,FALSE)</f>
        <v>IT00208740266</v>
      </c>
      <c r="D3691" s="6" t="s">
        <v>1054</v>
      </c>
      <c r="E3691" s="42" t="str">
        <f t="shared" si="61"/>
        <v>31.12.2013</v>
      </c>
      <c r="F3691" s="9">
        <v>2013</v>
      </c>
      <c r="G3691" s="9" t="s">
        <v>1382</v>
      </c>
      <c r="H3691" s="9" t="s">
        <v>20</v>
      </c>
      <c r="I3691" s="9">
        <v>1</v>
      </c>
      <c r="J3691" s="9" t="s">
        <v>1382</v>
      </c>
      <c r="K3691" s="9" t="s">
        <v>1020</v>
      </c>
      <c r="L3691" s="9">
        <v>0</v>
      </c>
      <c r="M3691" s="9" t="s">
        <v>14</v>
      </c>
      <c r="N3691" s="9" t="s">
        <v>91</v>
      </c>
      <c r="O3691" s="67"/>
      <c r="P3691" s="9">
        <v>3</v>
      </c>
      <c r="Q3691" s="9">
        <v>0</v>
      </c>
      <c r="R3691" s="9">
        <v>0</v>
      </c>
      <c r="S3691" s="9">
        <v>0</v>
      </c>
      <c r="T3691" s="67"/>
      <c r="U3691" s="9">
        <v>0</v>
      </c>
      <c r="V3691" s="9">
        <v>0</v>
      </c>
      <c r="W3691" s="9" t="s">
        <v>20</v>
      </c>
      <c r="X3691" s="67"/>
      <c r="Y3691" s="9" t="s">
        <v>1020</v>
      </c>
      <c r="Z3691" s="34">
        <v>905285</v>
      </c>
      <c r="AA3691" s="34">
        <v>5014</v>
      </c>
      <c r="AB3691" s="9" t="s">
        <v>20</v>
      </c>
      <c r="AC3691" s="9" t="s">
        <v>20</v>
      </c>
      <c r="AD3691" s="9" t="s">
        <v>20</v>
      </c>
      <c r="AE3691" s="9" t="s">
        <v>20</v>
      </c>
      <c r="AF3691" s="9" t="s">
        <v>20</v>
      </c>
      <c r="AG3691" s="9" t="s">
        <v>20</v>
      </c>
      <c r="AH3691" s="9" t="s">
        <v>20</v>
      </c>
      <c r="AI3691" s="9">
        <v>0</v>
      </c>
      <c r="AJ3691" s="67"/>
      <c r="AK3691" s="9">
        <v>1</v>
      </c>
      <c r="AL3691" s="9" t="s">
        <v>20</v>
      </c>
      <c r="AM3691" s="9">
        <v>2</v>
      </c>
      <c r="AN3691" s="9">
        <v>0</v>
      </c>
      <c r="AO3691" s="9">
        <v>0</v>
      </c>
      <c r="AP3691" s="67"/>
      <c r="AQ3691" s="9">
        <v>1</v>
      </c>
      <c r="AR3691" s="9">
        <v>2</v>
      </c>
      <c r="AS3691" s="9">
        <v>0</v>
      </c>
      <c r="AT3691" s="9">
        <v>5</v>
      </c>
      <c r="AU3691" s="9">
        <v>2</v>
      </c>
      <c r="AV3691" s="9">
        <v>0</v>
      </c>
      <c r="AY3691" s="67"/>
      <c r="AZ3691" s="214" t="s">
        <v>2255</v>
      </c>
      <c r="BA3691" s="63" t="s">
        <v>3017</v>
      </c>
      <c r="BB3691" s="6" t="s">
        <v>1877</v>
      </c>
      <c r="BH3691" s="6"/>
      <c r="BI3691" t="s">
        <v>3146</v>
      </c>
    </row>
    <row r="3692" spans="1:61" s="9" customFormat="1" x14ac:dyDescent="0.25">
      <c r="A3692" s="96" t="s">
        <v>1020</v>
      </c>
      <c r="B3692" s="52" t="s">
        <v>1053</v>
      </c>
      <c r="C3692" s="9" t="str">
        <f>VLOOKUP(Tabelle1[[#This Row],[bank_name]],list_all_banks!$B$1:$C$691,2,FALSE)</f>
        <v>IT00208740266</v>
      </c>
      <c r="D3692" s="6" t="s">
        <v>1054</v>
      </c>
      <c r="E3692" s="42" t="str">
        <f t="shared" si="61"/>
        <v>31.12.2013</v>
      </c>
      <c r="F3692" s="9">
        <v>2013</v>
      </c>
      <c r="G3692" s="9" t="s">
        <v>1382</v>
      </c>
      <c r="H3692" s="9" t="s">
        <v>20</v>
      </c>
      <c r="I3692" s="9">
        <v>1</v>
      </c>
      <c r="J3692" s="9" t="s">
        <v>1382</v>
      </c>
      <c r="K3692" s="9" t="s">
        <v>1020</v>
      </c>
      <c r="L3692" s="9">
        <v>0</v>
      </c>
      <c r="M3692" s="9" t="s">
        <v>14</v>
      </c>
      <c r="N3692" s="9" t="s">
        <v>91</v>
      </c>
      <c r="O3692" s="6"/>
      <c r="P3692" s="9">
        <v>3</v>
      </c>
      <c r="Q3692" s="9">
        <v>0</v>
      </c>
      <c r="R3692" s="9">
        <v>0</v>
      </c>
      <c r="S3692" s="9">
        <v>0</v>
      </c>
      <c r="T3692" s="6"/>
      <c r="U3692" s="9">
        <v>0</v>
      </c>
      <c r="V3692" s="9">
        <v>0</v>
      </c>
      <c r="W3692" s="9" t="s">
        <v>20</v>
      </c>
      <c r="X3692" s="6"/>
      <c r="Y3692" s="9" t="s">
        <v>1629</v>
      </c>
      <c r="Z3692" s="34">
        <v>5760</v>
      </c>
      <c r="AA3692">
        <v>113</v>
      </c>
      <c r="AB3692" s="9" t="s">
        <v>20</v>
      </c>
      <c r="AC3692" s="9" t="s">
        <v>20</v>
      </c>
      <c r="AD3692" s="9" t="s">
        <v>20</v>
      </c>
      <c r="AE3692" s="9" t="s">
        <v>20</v>
      </c>
      <c r="AF3692" s="9" t="s">
        <v>20</v>
      </c>
      <c r="AG3692" s="9" t="s">
        <v>20</v>
      </c>
      <c r="AH3692" s="9" t="s">
        <v>20</v>
      </c>
      <c r="AI3692" s="9">
        <v>0</v>
      </c>
      <c r="AJ3692" s="6"/>
      <c r="AK3692" s="9">
        <v>1</v>
      </c>
      <c r="AL3692" s="9" t="s">
        <v>20</v>
      </c>
      <c r="AM3692" s="9">
        <v>2</v>
      </c>
      <c r="AN3692" s="9">
        <v>0</v>
      </c>
      <c r="AO3692" s="9">
        <v>0</v>
      </c>
      <c r="AP3692" s="6"/>
      <c r="AQ3692" s="9">
        <v>1</v>
      </c>
      <c r="AR3692" s="9">
        <v>2</v>
      </c>
      <c r="AS3692" s="9">
        <v>0</v>
      </c>
      <c r="AT3692" s="9">
        <v>5</v>
      </c>
      <c r="AU3692" s="9">
        <v>2</v>
      </c>
      <c r="AV3692" s="9">
        <v>0</v>
      </c>
      <c r="AY3692" s="6"/>
      <c r="AZ3692" s="215" t="s">
        <v>3040</v>
      </c>
      <c r="BA3692" s="63" t="s">
        <v>3017</v>
      </c>
      <c r="BB3692" s="6" t="s">
        <v>1877</v>
      </c>
      <c r="BH3692" s="6"/>
      <c r="BI3692" t="s">
        <v>3146</v>
      </c>
    </row>
    <row r="3693" spans="1:61" s="9" customFormat="1" x14ac:dyDescent="0.25">
      <c r="A3693" s="96" t="s">
        <v>1020</v>
      </c>
      <c r="B3693" s="52" t="s">
        <v>1053</v>
      </c>
      <c r="C3693" s="9" t="str">
        <f>VLOOKUP(Tabelle1[[#This Row],[bank_name]],list_all_banks!$B$1:$C$691,2,FALSE)</f>
        <v>IT00208740266</v>
      </c>
      <c r="D3693" s="6" t="s">
        <v>1054</v>
      </c>
      <c r="E3693" s="42" t="str">
        <f t="shared" si="61"/>
        <v>31.12.2013</v>
      </c>
      <c r="F3693" s="9">
        <v>2013</v>
      </c>
      <c r="G3693" s="9" t="s">
        <v>1382</v>
      </c>
      <c r="H3693" s="9" t="s">
        <v>20</v>
      </c>
      <c r="I3693" s="9">
        <v>1</v>
      </c>
      <c r="J3693" s="9" t="s">
        <v>1382</v>
      </c>
      <c r="K3693" s="9" t="s">
        <v>1020</v>
      </c>
      <c r="L3693" s="9">
        <v>0</v>
      </c>
      <c r="M3693" s="9" t="s">
        <v>14</v>
      </c>
      <c r="N3693" s="9" t="s">
        <v>91</v>
      </c>
      <c r="O3693" s="6"/>
      <c r="P3693" s="9">
        <v>3</v>
      </c>
      <c r="Q3693" s="9">
        <v>0</v>
      </c>
      <c r="R3693" s="9">
        <v>0</v>
      </c>
      <c r="S3693" s="9">
        <v>0</v>
      </c>
      <c r="T3693" s="6"/>
      <c r="U3693" s="9">
        <v>0</v>
      </c>
      <c r="V3693" s="9">
        <v>0</v>
      </c>
      <c r="W3693" s="9" t="s">
        <v>20</v>
      </c>
      <c r="X3693" s="6"/>
      <c r="Y3693" s="9" t="s">
        <v>980</v>
      </c>
      <c r="Z3693" s="34">
        <v>8605</v>
      </c>
      <c r="AA3693" s="9">
        <v>78</v>
      </c>
      <c r="AB3693" s="9" t="s">
        <v>20</v>
      </c>
      <c r="AC3693" s="9" t="s">
        <v>20</v>
      </c>
      <c r="AD3693" s="9" t="s">
        <v>20</v>
      </c>
      <c r="AE3693" s="9" t="s">
        <v>20</v>
      </c>
      <c r="AF3693" s="9" t="s">
        <v>20</v>
      </c>
      <c r="AG3693" s="9" t="s">
        <v>20</v>
      </c>
      <c r="AH3693" s="9" t="s">
        <v>20</v>
      </c>
      <c r="AI3693" s="9">
        <v>0</v>
      </c>
      <c r="AJ3693" s="6"/>
      <c r="AK3693" s="9">
        <v>1</v>
      </c>
      <c r="AL3693" s="9" t="s">
        <v>20</v>
      </c>
      <c r="AM3693" s="9">
        <v>2</v>
      </c>
      <c r="AN3693" s="9">
        <v>0</v>
      </c>
      <c r="AO3693" s="9">
        <v>0</v>
      </c>
      <c r="AP3693" s="6"/>
      <c r="AQ3693" s="9">
        <v>1</v>
      </c>
      <c r="AR3693" s="9">
        <v>2</v>
      </c>
      <c r="AS3693" s="9">
        <v>0</v>
      </c>
      <c r="AT3693" s="9">
        <v>5</v>
      </c>
      <c r="AU3693" s="9">
        <v>2</v>
      </c>
      <c r="AV3693" s="9">
        <v>0</v>
      </c>
      <c r="AY3693" s="6"/>
      <c r="AZ3693" s="114" t="s">
        <v>3041</v>
      </c>
      <c r="BA3693" s="63" t="s">
        <v>3017</v>
      </c>
      <c r="BB3693" s="6" t="s">
        <v>1877</v>
      </c>
      <c r="BH3693" s="6"/>
      <c r="BI3693" t="s">
        <v>3146</v>
      </c>
    </row>
    <row r="3694" spans="1:61" s="9" customFormat="1" x14ac:dyDescent="0.25">
      <c r="A3694" s="96" t="s">
        <v>1020</v>
      </c>
      <c r="B3694" s="52" t="s">
        <v>1053</v>
      </c>
      <c r="C3694" s="9" t="str">
        <f>VLOOKUP(Tabelle1[[#This Row],[bank_name]],list_all_banks!$B$1:$C$691,2,FALSE)</f>
        <v>IT00208740266</v>
      </c>
      <c r="D3694" s="6" t="s">
        <v>1054</v>
      </c>
      <c r="E3694" s="42" t="str">
        <f t="shared" si="61"/>
        <v>31.12.2013</v>
      </c>
      <c r="F3694" s="9">
        <v>2013</v>
      </c>
      <c r="G3694" s="9" t="s">
        <v>1382</v>
      </c>
      <c r="H3694" s="9" t="s">
        <v>20</v>
      </c>
      <c r="I3694" s="9">
        <v>1</v>
      </c>
      <c r="J3694" s="9" t="s">
        <v>1382</v>
      </c>
      <c r="K3694" s="9" t="s">
        <v>1020</v>
      </c>
      <c r="L3694" s="9">
        <v>0</v>
      </c>
      <c r="M3694" s="9" t="s">
        <v>14</v>
      </c>
      <c r="N3694" s="9" t="s">
        <v>91</v>
      </c>
      <c r="O3694" s="6"/>
      <c r="P3694" s="9">
        <v>3</v>
      </c>
      <c r="Q3694" s="9">
        <v>0</v>
      </c>
      <c r="R3694" s="9">
        <v>0</v>
      </c>
      <c r="S3694" s="9">
        <v>0</v>
      </c>
      <c r="T3694" s="6"/>
      <c r="U3694" s="9">
        <v>0</v>
      </c>
      <c r="V3694" s="9">
        <v>0</v>
      </c>
      <c r="W3694" s="9" t="s">
        <v>20</v>
      </c>
      <c r="X3694" s="6"/>
      <c r="Y3694" s="9" t="s">
        <v>1001</v>
      </c>
      <c r="Z3694" s="34">
        <v>73853</v>
      </c>
      <c r="AA3694" s="9">
        <v>7</v>
      </c>
      <c r="AB3694" s="9" t="s">
        <v>20</v>
      </c>
      <c r="AC3694" s="9" t="s">
        <v>20</v>
      </c>
      <c r="AD3694" s="9" t="s">
        <v>20</v>
      </c>
      <c r="AE3694" s="9" t="s">
        <v>20</v>
      </c>
      <c r="AF3694" s="9" t="s">
        <v>20</v>
      </c>
      <c r="AG3694" s="9" t="s">
        <v>20</v>
      </c>
      <c r="AH3694" s="9" t="s">
        <v>20</v>
      </c>
      <c r="AI3694" s="9">
        <v>0</v>
      </c>
      <c r="AJ3694" s="6"/>
      <c r="AK3694" s="9">
        <v>1</v>
      </c>
      <c r="AL3694" s="9" t="s">
        <v>20</v>
      </c>
      <c r="AM3694" s="9">
        <v>2</v>
      </c>
      <c r="AN3694" s="9">
        <v>0</v>
      </c>
      <c r="AO3694" s="9">
        <v>0</v>
      </c>
      <c r="AP3694" s="6"/>
      <c r="AQ3694" s="9">
        <v>1</v>
      </c>
      <c r="AR3694" s="9">
        <v>2</v>
      </c>
      <c r="AS3694" s="9">
        <v>0</v>
      </c>
      <c r="AT3694" s="9">
        <v>5</v>
      </c>
      <c r="AU3694" s="9">
        <v>2</v>
      </c>
      <c r="AV3694" s="9">
        <v>0</v>
      </c>
      <c r="AY3694" s="6"/>
      <c r="AZ3694" s="42"/>
      <c r="BA3694" s="63" t="s">
        <v>3017</v>
      </c>
      <c r="BB3694" s="6" t="s">
        <v>1877</v>
      </c>
      <c r="BH3694" s="6"/>
      <c r="BI3694" t="s">
        <v>3146</v>
      </c>
    </row>
    <row r="3695" spans="1:61" s="9" customFormat="1" x14ac:dyDescent="0.25">
      <c r="A3695" s="96" t="s">
        <v>1020</v>
      </c>
      <c r="B3695" s="52" t="s">
        <v>1053</v>
      </c>
      <c r="C3695" s="9" t="str">
        <f>VLOOKUP(Tabelle1[[#This Row],[bank_name]],list_all_banks!$B$1:$C$691,2,FALSE)</f>
        <v>IT00208740266</v>
      </c>
      <c r="D3695" s="6" t="s">
        <v>1054</v>
      </c>
      <c r="E3695" s="42" t="str">
        <f t="shared" si="61"/>
        <v>31.12.2013</v>
      </c>
      <c r="F3695" s="9">
        <v>2013</v>
      </c>
      <c r="G3695" s="9" t="s">
        <v>1382</v>
      </c>
      <c r="H3695" s="9" t="s">
        <v>20</v>
      </c>
      <c r="I3695" s="9">
        <v>1</v>
      </c>
      <c r="J3695" s="9" t="s">
        <v>1382</v>
      </c>
      <c r="K3695" s="9" t="s">
        <v>1020</v>
      </c>
      <c r="L3695" s="9">
        <v>0</v>
      </c>
      <c r="M3695" s="9" t="s">
        <v>14</v>
      </c>
      <c r="N3695" s="9" t="s">
        <v>91</v>
      </c>
      <c r="O3695" s="6"/>
      <c r="P3695" s="9">
        <v>3</v>
      </c>
      <c r="Q3695" s="9">
        <v>0</v>
      </c>
      <c r="R3695" s="9">
        <v>0</v>
      </c>
      <c r="S3695" s="9">
        <v>0</v>
      </c>
      <c r="T3695" s="6"/>
      <c r="U3695" s="9">
        <v>0</v>
      </c>
      <c r="V3695" s="9">
        <v>0</v>
      </c>
      <c r="W3695" s="9" t="s">
        <v>20</v>
      </c>
      <c r="X3695" s="6"/>
      <c r="Y3695" s="9" t="s">
        <v>1769</v>
      </c>
      <c r="Z3695" s="34">
        <v>15259</v>
      </c>
      <c r="AA3695" s="9">
        <v>330</v>
      </c>
      <c r="AB3695" s="9" t="s">
        <v>20</v>
      </c>
      <c r="AC3695" s="9" t="s">
        <v>20</v>
      </c>
      <c r="AD3695" s="9" t="s">
        <v>20</v>
      </c>
      <c r="AE3695" s="9" t="s">
        <v>20</v>
      </c>
      <c r="AF3695" s="9" t="s">
        <v>20</v>
      </c>
      <c r="AG3695" s="9" t="s">
        <v>20</v>
      </c>
      <c r="AH3695" s="9" t="s">
        <v>20</v>
      </c>
      <c r="AI3695" s="9">
        <v>0</v>
      </c>
      <c r="AJ3695" s="6"/>
      <c r="AK3695" s="9">
        <v>1</v>
      </c>
      <c r="AL3695" s="9" t="s">
        <v>20</v>
      </c>
      <c r="AM3695" s="9">
        <v>2</v>
      </c>
      <c r="AN3695" s="9">
        <v>0</v>
      </c>
      <c r="AO3695" s="9">
        <v>0</v>
      </c>
      <c r="AP3695" s="6"/>
      <c r="AQ3695" s="9">
        <v>1</v>
      </c>
      <c r="AR3695" s="9">
        <v>2</v>
      </c>
      <c r="AS3695" s="9">
        <v>0</v>
      </c>
      <c r="AT3695" s="9">
        <v>5</v>
      </c>
      <c r="AU3695" s="9">
        <v>2</v>
      </c>
      <c r="AV3695" s="9">
        <v>0</v>
      </c>
      <c r="AY3695" s="6"/>
      <c r="AZ3695" s="42"/>
      <c r="BA3695" s="63" t="s">
        <v>3017</v>
      </c>
      <c r="BB3695" s="6" t="s">
        <v>1877</v>
      </c>
      <c r="BH3695" s="6"/>
      <c r="BI3695" t="s">
        <v>3146</v>
      </c>
    </row>
    <row r="3696" spans="1:61" s="9" customFormat="1" x14ac:dyDescent="0.25">
      <c r="A3696" s="96" t="s">
        <v>1020</v>
      </c>
      <c r="B3696" s="52" t="s">
        <v>1053</v>
      </c>
      <c r="C3696" s="9" t="str">
        <f>VLOOKUP(Tabelle1[[#This Row],[bank_name]],list_all_banks!$B$1:$C$691,2,FALSE)</f>
        <v>IT00208740266</v>
      </c>
      <c r="D3696" s="6" t="s">
        <v>1054</v>
      </c>
      <c r="E3696" s="42" t="str">
        <f t="shared" si="61"/>
        <v>31.12.2013</v>
      </c>
      <c r="F3696" s="9">
        <v>2013</v>
      </c>
      <c r="G3696" s="9" t="s">
        <v>1382</v>
      </c>
      <c r="H3696" s="9" t="s">
        <v>20</v>
      </c>
      <c r="I3696" s="9">
        <v>1</v>
      </c>
      <c r="J3696" s="9" t="s">
        <v>1382</v>
      </c>
      <c r="K3696" s="9" t="s">
        <v>1020</v>
      </c>
      <c r="L3696" s="9">
        <v>0</v>
      </c>
      <c r="M3696" s="9" t="s">
        <v>14</v>
      </c>
      <c r="N3696" s="9" t="s">
        <v>91</v>
      </c>
      <c r="O3696" s="6"/>
      <c r="P3696" s="9">
        <v>3</v>
      </c>
      <c r="Q3696" s="9">
        <v>0</v>
      </c>
      <c r="R3696" s="9">
        <v>0</v>
      </c>
      <c r="S3696" s="9">
        <v>0</v>
      </c>
      <c r="T3696" s="6"/>
      <c r="U3696" s="9">
        <v>0</v>
      </c>
      <c r="V3696" s="9">
        <v>0</v>
      </c>
      <c r="W3696" s="9" t="s">
        <v>20</v>
      </c>
      <c r="X3696" s="6"/>
      <c r="Y3696" s="9" t="s">
        <v>1324</v>
      </c>
      <c r="Z3696" s="87">
        <v>45972</v>
      </c>
      <c r="AA3696" s="9">
        <v>243</v>
      </c>
      <c r="AB3696" s="9" t="s">
        <v>20</v>
      </c>
      <c r="AC3696" s="9" t="s">
        <v>20</v>
      </c>
      <c r="AD3696" s="9" t="s">
        <v>20</v>
      </c>
      <c r="AE3696" s="9" t="s">
        <v>20</v>
      </c>
      <c r="AF3696" s="9" t="s">
        <v>20</v>
      </c>
      <c r="AG3696" s="9" t="s">
        <v>20</v>
      </c>
      <c r="AH3696" s="9" t="s">
        <v>20</v>
      </c>
      <c r="AI3696" s="9">
        <v>0</v>
      </c>
      <c r="AJ3696" s="6"/>
      <c r="AK3696" s="9">
        <v>1</v>
      </c>
      <c r="AL3696" s="9" t="s">
        <v>20</v>
      </c>
      <c r="AM3696" s="9">
        <v>2</v>
      </c>
      <c r="AN3696" s="9">
        <v>0</v>
      </c>
      <c r="AO3696" s="9">
        <v>0</v>
      </c>
      <c r="AP3696" s="6"/>
      <c r="AQ3696" s="9">
        <v>1</v>
      </c>
      <c r="AR3696" s="9">
        <v>2</v>
      </c>
      <c r="AS3696" s="9">
        <v>0</v>
      </c>
      <c r="AT3696" s="9">
        <v>5</v>
      </c>
      <c r="AU3696" s="9">
        <v>2</v>
      </c>
      <c r="AV3696" s="9">
        <v>0</v>
      </c>
      <c r="AY3696" s="6"/>
      <c r="AZ3696" s="42"/>
      <c r="BA3696" s="63" t="s">
        <v>3017</v>
      </c>
      <c r="BB3696" s="6" t="s">
        <v>1877</v>
      </c>
      <c r="BH3696" s="6"/>
      <c r="BI3696" t="s">
        <v>3146</v>
      </c>
    </row>
    <row r="3697" spans="1:75" s="44" customFormat="1" ht="15.75" thickBot="1" x14ac:dyDescent="0.3">
      <c r="A3697" s="162" t="s">
        <v>1020</v>
      </c>
      <c r="B3697" s="48" t="s">
        <v>1053</v>
      </c>
      <c r="C3697" s="44" t="str">
        <f>VLOOKUP(Tabelle1[[#This Row],[bank_name]],list_all_banks!$B$1:$C$691,2,FALSE)</f>
        <v>IT00208740266</v>
      </c>
      <c r="D3697" s="45" t="s">
        <v>1054</v>
      </c>
      <c r="E3697" s="46" t="str">
        <f t="shared" si="61"/>
        <v>31.12.2013</v>
      </c>
      <c r="F3697" s="44">
        <v>2013</v>
      </c>
      <c r="G3697" s="44" t="s">
        <v>1382</v>
      </c>
      <c r="H3697" s="44" t="s">
        <v>20</v>
      </c>
      <c r="I3697" s="44">
        <v>1</v>
      </c>
      <c r="J3697" s="44" t="s">
        <v>1382</v>
      </c>
      <c r="K3697" s="44" t="s">
        <v>1020</v>
      </c>
      <c r="L3697" s="44">
        <v>0</v>
      </c>
      <c r="M3697" s="44" t="s">
        <v>14</v>
      </c>
      <c r="N3697" s="44" t="s">
        <v>91</v>
      </c>
      <c r="O3697" s="45"/>
      <c r="P3697" s="44">
        <v>3</v>
      </c>
      <c r="Q3697" s="44">
        <v>0</v>
      </c>
      <c r="R3697" s="44">
        <v>0</v>
      </c>
      <c r="S3697" s="44">
        <v>0</v>
      </c>
      <c r="T3697" s="45"/>
      <c r="U3697" s="44">
        <v>0</v>
      </c>
      <c r="V3697" s="44">
        <v>0</v>
      </c>
      <c r="W3697" s="44" t="s">
        <v>20</v>
      </c>
      <c r="X3697" s="45"/>
      <c r="Y3697" s="44" t="s">
        <v>1651</v>
      </c>
      <c r="Z3697" s="140">
        <v>5260</v>
      </c>
      <c r="AA3697" s="44">
        <v>21</v>
      </c>
      <c r="AB3697" s="44" t="s">
        <v>20</v>
      </c>
      <c r="AC3697" s="44" t="s">
        <v>20</v>
      </c>
      <c r="AD3697" s="44" t="s">
        <v>20</v>
      </c>
      <c r="AE3697" s="44" t="s">
        <v>20</v>
      </c>
      <c r="AF3697" s="44" t="s">
        <v>20</v>
      </c>
      <c r="AG3697" s="44" t="s">
        <v>20</v>
      </c>
      <c r="AH3697" s="44" t="s">
        <v>20</v>
      </c>
      <c r="AI3697" s="44">
        <v>0</v>
      </c>
      <c r="AJ3697" s="45"/>
      <c r="AK3697" s="44">
        <v>1</v>
      </c>
      <c r="AL3697" s="44" t="s">
        <v>20</v>
      </c>
      <c r="AM3697" s="44">
        <v>2</v>
      </c>
      <c r="AN3697" s="44">
        <v>0</v>
      </c>
      <c r="AO3697" s="44">
        <v>0</v>
      </c>
      <c r="AP3697" s="45"/>
      <c r="AQ3697" s="44">
        <v>1</v>
      </c>
      <c r="AR3697" s="44">
        <v>2</v>
      </c>
      <c r="AS3697" s="44">
        <v>0</v>
      </c>
      <c r="AT3697" s="44">
        <v>5</v>
      </c>
      <c r="AU3697" s="44">
        <v>2</v>
      </c>
      <c r="AV3697" s="44">
        <v>0</v>
      </c>
      <c r="AY3697" s="45"/>
      <c r="AZ3697" s="46"/>
      <c r="BA3697" s="47" t="s">
        <v>3017</v>
      </c>
      <c r="BB3697" s="45" t="s">
        <v>1877</v>
      </c>
      <c r="BH3697" s="45"/>
      <c r="BI3697" t="s">
        <v>3146</v>
      </c>
    </row>
    <row r="3698" spans="1:75" s="44" customFormat="1" ht="15.75" thickBot="1" x14ac:dyDescent="0.3">
      <c r="A3698" s="96" t="s">
        <v>1020</v>
      </c>
      <c r="B3698" s="52" t="s">
        <v>1053</v>
      </c>
      <c r="C3698" s="9" t="str">
        <f>VLOOKUP(Tabelle1[[#This Row],[bank_name]],list_all_banks!$B$1:$C$691,2,FALSE)</f>
        <v>IT00208740266</v>
      </c>
      <c r="D3698" s="6" t="s">
        <v>1054</v>
      </c>
      <c r="E3698" s="42" t="str">
        <f t="shared" si="61"/>
        <v>31.12.2014</v>
      </c>
      <c r="F3698" s="9">
        <v>2014</v>
      </c>
      <c r="G3698" s="9">
        <v>1</v>
      </c>
      <c r="H3698" s="9" t="s">
        <v>20</v>
      </c>
      <c r="I3698" s="9">
        <v>3</v>
      </c>
      <c r="J3698" s="9">
        <v>2</v>
      </c>
      <c r="K3698" s="9" t="s">
        <v>1366</v>
      </c>
      <c r="L3698" s="9" t="s">
        <v>20</v>
      </c>
      <c r="M3698" s="9" t="s">
        <v>14</v>
      </c>
      <c r="N3698" s="9" t="s">
        <v>91</v>
      </c>
      <c r="O3698" s="6"/>
      <c r="P3698" s="9">
        <v>3</v>
      </c>
      <c r="Q3698" s="9">
        <v>0</v>
      </c>
      <c r="R3698" s="9">
        <v>0</v>
      </c>
      <c r="S3698" s="9">
        <v>0</v>
      </c>
      <c r="T3698" s="6"/>
      <c r="U3698" s="9">
        <v>0</v>
      </c>
      <c r="V3698" s="9">
        <v>0</v>
      </c>
      <c r="W3698" s="9" t="s">
        <v>20</v>
      </c>
      <c r="X3698" s="6"/>
      <c r="Y3698" s="9" t="s">
        <v>1629</v>
      </c>
      <c r="Z3698" s="9">
        <v>6056</v>
      </c>
      <c r="AA3698" s="9">
        <v>124</v>
      </c>
      <c r="AB3698" s="9">
        <v>-3726</v>
      </c>
      <c r="AC3698" s="9" t="s">
        <v>20</v>
      </c>
      <c r="AD3698" s="9">
        <v>-34</v>
      </c>
      <c r="AE3698" s="9" t="s">
        <v>20</v>
      </c>
      <c r="AF3698" s="9" t="s">
        <v>20</v>
      </c>
      <c r="AG3698" s="9" t="s">
        <v>20</v>
      </c>
      <c r="AH3698" s="9" t="s">
        <v>20</v>
      </c>
      <c r="AI3698" s="9">
        <v>0</v>
      </c>
      <c r="AJ3698" s="6"/>
      <c r="AK3698" s="9">
        <v>1</v>
      </c>
      <c r="AL3698" s="9">
        <v>0</v>
      </c>
      <c r="AM3698" s="9">
        <v>0</v>
      </c>
      <c r="AN3698" s="9">
        <v>0</v>
      </c>
      <c r="AO3698" s="9">
        <v>0</v>
      </c>
      <c r="AP3698" s="6"/>
      <c r="AQ3698" s="9">
        <v>1</v>
      </c>
      <c r="AR3698" s="9">
        <v>2</v>
      </c>
      <c r="AS3698" s="9">
        <v>0</v>
      </c>
      <c r="AT3698" s="9">
        <v>1</v>
      </c>
      <c r="AU3698" s="9">
        <v>0</v>
      </c>
      <c r="AV3698" s="9">
        <v>0</v>
      </c>
      <c r="AW3698" s="9" t="s">
        <v>1382</v>
      </c>
      <c r="AX3698" s="9" t="s">
        <v>1382</v>
      </c>
      <c r="AY3698" s="6"/>
      <c r="AZ3698" s="42"/>
      <c r="BA3698" s="9" t="s">
        <v>2543</v>
      </c>
      <c r="BB3698" s="6" t="s">
        <v>1562</v>
      </c>
      <c r="BC3698" s="9"/>
      <c r="BD3698" s="9"/>
      <c r="BE3698" s="9"/>
      <c r="BF3698" s="9"/>
      <c r="BG3698" s="9"/>
      <c r="BH3698" s="6"/>
      <c r="BI3698" t="s">
        <v>3146</v>
      </c>
      <c r="BJ3698" s="9"/>
      <c r="BK3698" s="9"/>
      <c r="BL3698" s="9"/>
      <c r="BM3698" s="9"/>
      <c r="BN3698" s="9"/>
      <c r="BO3698" s="9"/>
      <c r="BP3698" s="9"/>
      <c r="BQ3698" s="9"/>
      <c r="BR3698" s="9"/>
      <c r="BS3698" s="9"/>
      <c r="BT3698" s="9"/>
      <c r="BU3698" s="9"/>
      <c r="BV3698" s="9"/>
      <c r="BW3698" s="9"/>
    </row>
    <row r="3699" spans="1:75" s="9" customFormat="1" x14ac:dyDescent="0.25">
      <c r="A3699" s="96" t="s">
        <v>1020</v>
      </c>
      <c r="B3699" s="52" t="s">
        <v>1053</v>
      </c>
      <c r="C3699" s="9" t="str">
        <f>VLOOKUP(Tabelle1[[#This Row],[bank_name]],list_all_banks!$B$1:$C$691,2,FALSE)</f>
        <v>IT00208740266</v>
      </c>
      <c r="D3699" s="6" t="s">
        <v>1054</v>
      </c>
      <c r="E3699" s="42" t="str">
        <f t="shared" si="61"/>
        <v>31.12.2014</v>
      </c>
      <c r="F3699" s="9">
        <v>2014</v>
      </c>
      <c r="G3699" s="9">
        <v>1</v>
      </c>
      <c r="H3699" s="9" t="s">
        <v>20</v>
      </c>
      <c r="I3699" s="9">
        <v>3</v>
      </c>
      <c r="J3699" s="9">
        <v>2</v>
      </c>
      <c r="K3699" s="9" t="s">
        <v>1366</v>
      </c>
      <c r="L3699" s="9" t="s">
        <v>20</v>
      </c>
      <c r="M3699" s="9" t="s">
        <v>14</v>
      </c>
      <c r="N3699" s="9" t="s">
        <v>91</v>
      </c>
      <c r="O3699" s="6"/>
      <c r="P3699" s="9">
        <v>3</v>
      </c>
      <c r="Q3699" s="9">
        <v>0</v>
      </c>
      <c r="R3699" s="9">
        <v>0</v>
      </c>
      <c r="S3699" s="9">
        <v>0</v>
      </c>
      <c r="T3699" s="6"/>
      <c r="U3699" s="9">
        <v>0</v>
      </c>
      <c r="V3699" s="9">
        <v>0</v>
      </c>
      <c r="W3699" s="9" t="s">
        <v>20</v>
      </c>
      <c r="X3699" s="6"/>
      <c r="Y3699" s="9" t="s">
        <v>980</v>
      </c>
      <c r="Z3699" s="9">
        <v>9088</v>
      </c>
      <c r="AA3699" s="9">
        <v>83</v>
      </c>
      <c r="AB3699" s="9">
        <v>-4663</v>
      </c>
      <c r="AC3699" s="9" t="s">
        <v>20</v>
      </c>
      <c r="AD3699" s="9" t="s">
        <v>20</v>
      </c>
      <c r="AE3699" s="9" t="s">
        <v>20</v>
      </c>
      <c r="AF3699" s="9" t="s">
        <v>20</v>
      </c>
      <c r="AG3699" s="9" t="s">
        <v>20</v>
      </c>
      <c r="AH3699" s="9" t="s">
        <v>20</v>
      </c>
      <c r="AI3699" s="9">
        <v>0</v>
      </c>
      <c r="AJ3699" s="6"/>
      <c r="AK3699" s="9">
        <v>1</v>
      </c>
      <c r="AL3699" s="9">
        <v>0</v>
      </c>
      <c r="AM3699" s="9">
        <v>0</v>
      </c>
      <c r="AN3699" s="9">
        <v>0</v>
      </c>
      <c r="AO3699" s="9">
        <v>0</v>
      </c>
      <c r="AP3699" s="6"/>
      <c r="AQ3699" s="9">
        <v>1</v>
      </c>
      <c r="AR3699" s="9">
        <v>2</v>
      </c>
      <c r="AS3699" s="9">
        <v>0</v>
      </c>
      <c r="AT3699" s="9">
        <v>1</v>
      </c>
      <c r="AU3699" s="9">
        <v>0</v>
      </c>
      <c r="AV3699" s="9">
        <v>0</v>
      </c>
      <c r="AW3699" s="9" t="s">
        <v>1382</v>
      </c>
      <c r="AX3699" s="9" t="s">
        <v>1382</v>
      </c>
      <c r="AY3699" s="6"/>
      <c r="AZ3699" s="42"/>
      <c r="BA3699" s="9" t="s">
        <v>2543</v>
      </c>
      <c r="BB3699" s="6" t="s">
        <v>1562</v>
      </c>
      <c r="BH3699" s="6"/>
      <c r="BI3699" t="s">
        <v>3146</v>
      </c>
    </row>
    <row r="3700" spans="1:75" s="9" customFormat="1" x14ac:dyDescent="0.25">
      <c r="A3700" s="96" t="s">
        <v>1020</v>
      </c>
      <c r="B3700" s="52" t="s">
        <v>1053</v>
      </c>
      <c r="C3700" s="9" t="str">
        <f>VLOOKUP(Tabelle1[[#This Row],[bank_name]],list_all_banks!$B$1:$C$691,2,FALSE)</f>
        <v>IT00208740266</v>
      </c>
      <c r="D3700" s="6" t="s">
        <v>1054</v>
      </c>
      <c r="E3700" s="42" t="str">
        <f t="shared" si="61"/>
        <v>31.12.2014</v>
      </c>
      <c r="F3700" s="9">
        <v>2014</v>
      </c>
      <c r="G3700" s="9">
        <v>1</v>
      </c>
      <c r="H3700" s="9" t="s">
        <v>20</v>
      </c>
      <c r="I3700" s="9">
        <v>3</v>
      </c>
      <c r="J3700" s="9">
        <v>2</v>
      </c>
      <c r="K3700" s="9" t="s">
        <v>1366</v>
      </c>
      <c r="L3700" s="9" t="s">
        <v>20</v>
      </c>
      <c r="M3700" s="9" t="s">
        <v>14</v>
      </c>
      <c r="N3700" s="9" t="s">
        <v>91</v>
      </c>
      <c r="O3700" s="6"/>
      <c r="P3700" s="9">
        <v>3</v>
      </c>
      <c r="Q3700" s="9">
        <v>0</v>
      </c>
      <c r="R3700" s="9">
        <v>0</v>
      </c>
      <c r="S3700" s="9">
        <v>0</v>
      </c>
      <c r="T3700" s="6"/>
      <c r="U3700" s="9">
        <v>0</v>
      </c>
      <c r="V3700" s="9">
        <v>0</v>
      </c>
      <c r="W3700" s="9" t="s">
        <v>20</v>
      </c>
      <c r="X3700" s="6"/>
      <c r="Y3700" s="9" t="s">
        <v>1769</v>
      </c>
      <c r="Z3700" s="9">
        <v>11677</v>
      </c>
      <c r="AA3700" s="9">
        <v>283</v>
      </c>
      <c r="AB3700" s="9">
        <v>-11470</v>
      </c>
      <c r="AC3700" s="9" t="s">
        <v>20</v>
      </c>
      <c r="AD3700" s="9">
        <v>230</v>
      </c>
      <c r="AE3700" s="9" t="s">
        <v>20</v>
      </c>
      <c r="AF3700" s="9" t="s">
        <v>20</v>
      </c>
      <c r="AG3700" s="9" t="s">
        <v>20</v>
      </c>
      <c r="AH3700" s="9" t="s">
        <v>20</v>
      </c>
      <c r="AI3700" s="9">
        <v>0</v>
      </c>
      <c r="AJ3700" s="6"/>
      <c r="AK3700" s="9">
        <v>1</v>
      </c>
      <c r="AL3700" s="9">
        <v>0</v>
      </c>
      <c r="AM3700" s="9">
        <v>0</v>
      </c>
      <c r="AN3700" s="9">
        <v>0</v>
      </c>
      <c r="AO3700" s="9">
        <v>0</v>
      </c>
      <c r="AP3700" s="6"/>
      <c r="AQ3700" s="9">
        <v>1</v>
      </c>
      <c r="AR3700" s="9">
        <v>2</v>
      </c>
      <c r="AS3700" s="9">
        <v>0</v>
      </c>
      <c r="AT3700" s="9">
        <v>1</v>
      </c>
      <c r="AU3700" s="9">
        <v>0</v>
      </c>
      <c r="AV3700" s="9">
        <v>0</v>
      </c>
      <c r="AW3700" s="9" t="s">
        <v>1382</v>
      </c>
      <c r="AX3700" s="9" t="s">
        <v>1382</v>
      </c>
      <c r="AY3700" s="6"/>
      <c r="AZ3700" s="42"/>
      <c r="BA3700" s="9" t="s">
        <v>2543</v>
      </c>
      <c r="BB3700" s="6" t="s">
        <v>1562</v>
      </c>
      <c r="BH3700" s="6"/>
      <c r="BI3700" t="s">
        <v>3146</v>
      </c>
    </row>
    <row r="3701" spans="1:75" s="9" customFormat="1" x14ac:dyDescent="0.25">
      <c r="A3701" s="96" t="s">
        <v>1020</v>
      </c>
      <c r="B3701" s="52" t="s">
        <v>1053</v>
      </c>
      <c r="C3701" s="9" t="str">
        <f>VLOOKUP(Tabelle1[[#This Row],[bank_name]],list_all_banks!$B$1:$C$691,2,FALSE)</f>
        <v>IT00208740266</v>
      </c>
      <c r="D3701" s="6" t="s">
        <v>1054</v>
      </c>
      <c r="E3701" s="42" t="str">
        <f t="shared" si="61"/>
        <v>31.12.2014</v>
      </c>
      <c r="F3701" s="9">
        <v>2014</v>
      </c>
      <c r="G3701" s="9">
        <v>1</v>
      </c>
      <c r="H3701" s="9" t="s">
        <v>20</v>
      </c>
      <c r="I3701" s="9">
        <v>3</v>
      </c>
      <c r="J3701" s="9">
        <v>2</v>
      </c>
      <c r="K3701" s="9" t="s">
        <v>1366</v>
      </c>
      <c r="L3701" s="9" t="s">
        <v>20</v>
      </c>
      <c r="M3701" s="9" t="s">
        <v>14</v>
      </c>
      <c r="N3701" s="9" t="s">
        <v>91</v>
      </c>
      <c r="O3701" s="6"/>
      <c r="P3701" s="9">
        <v>3</v>
      </c>
      <c r="Q3701" s="9">
        <v>0</v>
      </c>
      <c r="R3701" s="9">
        <v>0</v>
      </c>
      <c r="S3701" s="9">
        <v>0</v>
      </c>
      <c r="T3701" s="6"/>
      <c r="U3701" s="9">
        <v>0</v>
      </c>
      <c r="V3701" s="9">
        <v>0</v>
      </c>
      <c r="W3701" s="9" t="s">
        <v>20</v>
      </c>
      <c r="X3701" s="6"/>
      <c r="Y3701" s="9" t="s">
        <v>1324</v>
      </c>
      <c r="Z3701" s="9">
        <v>43987</v>
      </c>
      <c r="AA3701" s="9">
        <v>241</v>
      </c>
      <c r="AB3701" s="9">
        <v>-23193</v>
      </c>
      <c r="AC3701" s="9" t="s">
        <v>20</v>
      </c>
      <c r="AD3701" s="9" t="s">
        <v>20</v>
      </c>
      <c r="AE3701" s="9" t="s">
        <v>20</v>
      </c>
      <c r="AF3701" s="9" t="s">
        <v>20</v>
      </c>
      <c r="AG3701" s="9" t="s">
        <v>20</v>
      </c>
      <c r="AH3701" s="9" t="s">
        <v>20</v>
      </c>
      <c r="AI3701" s="9">
        <v>0</v>
      </c>
      <c r="AJ3701" s="6"/>
      <c r="AK3701" s="9">
        <v>1</v>
      </c>
      <c r="AL3701" s="9">
        <v>0</v>
      </c>
      <c r="AM3701" s="9">
        <v>0</v>
      </c>
      <c r="AN3701" s="9">
        <v>0</v>
      </c>
      <c r="AO3701" s="9">
        <v>0</v>
      </c>
      <c r="AP3701" s="6"/>
      <c r="AQ3701" s="9">
        <v>1</v>
      </c>
      <c r="AR3701" s="9">
        <v>2</v>
      </c>
      <c r="AS3701" s="9">
        <v>0</v>
      </c>
      <c r="AT3701" s="9">
        <v>1</v>
      </c>
      <c r="AU3701" s="9">
        <v>0</v>
      </c>
      <c r="AV3701" s="9">
        <v>0</v>
      </c>
      <c r="AW3701" s="9" t="s">
        <v>1382</v>
      </c>
      <c r="AX3701" s="9" t="s">
        <v>1382</v>
      </c>
      <c r="AY3701" s="6"/>
      <c r="AZ3701" s="42"/>
      <c r="BA3701" s="9" t="s">
        <v>2543</v>
      </c>
      <c r="BB3701" s="6" t="s">
        <v>1562</v>
      </c>
      <c r="BH3701" s="6"/>
      <c r="BI3701" t="s">
        <v>3146</v>
      </c>
    </row>
    <row r="3702" spans="1:75" s="9" customFormat="1" x14ac:dyDescent="0.25">
      <c r="A3702" s="96" t="s">
        <v>1020</v>
      </c>
      <c r="B3702" s="52" t="s">
        <v>1053</v>
      </c>
      <c r="C3702" s="9" t="str">
        <f>VLOOKUP(Tabelle1[[#This Row],[bank_name]],list_all_banks!$B$1:$C$691,2,FALSE)</f>
        <v>IT00208740266</v>
      </c>
      <c r="D3702" s="6" t="s">
        <v>1054</v>
      </c>
      <c r="E3702" s="42" t="str">
        <f t="shared" si="61"/>
        <v>31.12.2014</v>
      </c>
      <c r="F3702" s="9">
        <v>2014</v>
      </c>
      <c r="G3702" s="9">
        <v>1</v>
      </c>
      <c r="H3702" s="9" t="s">
        <v>20</v>
      </c>
      <c r="I3702" s="9">
        <v>3</v>
      </c>
      <c r="J3702" s="9">
        <v>2</v>
      </c>
      <c r="K3702" s="9" t="s">
        <v>1366</v>
      </c>
      <c r="L3702" s="9" t="s">
        <v>20</v>
      </c>
      <c r="M3702" s="9" t="s">
        <v>14</v>
      </c>
      <c r="N3702" s="9" t="s">
        <v>91</v>
      </c>
      <c r="O3702" s="6"/>
      <c r="P3702" s="9">
        <v>3</v>
      </c>
      <c r="Q3702" s="9">
        <v>0</v>
      </c>
      <c r="R3702" s="9">
        <v>0</v>
      </c>
      <c r="S3702" s="9">
        <v>0</v>
      </c>
      <c r="T3702" s="6"/>
      <c r="U3702" s="9">
        <v>0</v>
      </c>
      <c r="V3702" s="9">
        <v>0</v>
      </c>
      <c r="W3702" s="9" t="s">
        <v>20</v>
      </c>
      <c r="X3702" s="6"/>
      <c r="Y3702" s="9" t="s">
        <v>1651</v>
      </c>
      <c r="Z3702" s="9">
        <v>5299</v>
      </c>
      <c r="AA3702" s="9">
        <v>22</v>
      </c>
      <c r="AB3702" s="9">
        <v>15</v>
      </c>
      <c r="AC3702" s="9" t="s">
        <v>20</v>
      </c>
      <c r="AD3702" s="9">
        <v>3</v>
      </c>
      <c r="AE3702" s="9" t="s">
        <v>20</v>
      </c>
      <c r="AF3702" s="9" t="s">
        <v>20</v>
      </c>
      <c r="AG3702" s="9" t="s">
        <v>20</v>
      </c>
      <c r="AH3702" s="9" t="s">
        <v>20</v>
      </c>
      <c r="AI3702" s="9">
        <v>0</v>
      </c>
      <c r="AJ3702" s="6"/>
      <c r="AK3702" s="9">
        <v>1</v>
      </c>
      <c r="AL3702" s="9">
        <v>0</v>
      </c>
      <c r="AM3702" s="9">
        <v>0</v>
      </c>
      <c r="AN3702" s="9">
        <v>0</v>
      </c>
      <c r="AO3702" s="9">
        <v>0</v>
      </c>
      <c r="AP3702" s="6"/>
      <c r="AQ3702" s="9">
        <v>1</v>
      </c>
      <c r="AR3702" s="9">
        <v>2</v>
      </c>
      <c r="AS3702" s="9">
        <v>0</v>
      </c>
      <c r="AT3702" s="9">
        <v>1</v>
      </c>
      <c r="AU3702" s="9">
        <v>0</v>
      </c>
      <c r="AV3702" s="9">
        <v>0</v>
      </c>
      <c r="AW3702" s="9" t="s">
        <v>1382</v>
      </c>
      <c r="AX3702" s="9" t="s">
        <v>1382</v>
      </c>
      <c r="AY3702" s="6"/>
      <c r="AZ3702" s="42"/>
      <c r="BA3702" s="9" t="s">
        <v>2543</v>
      </c>
      <c r="BB3702" s="6" t="s">
        <v>1562</v>
      </c>
      <c r="BH3702" s="6"/>
      <c r="BI3702" t="s">
        <v>3146</v>
      </c>
    </row>
    <row r="3703" spans="1:75" s="9" customFormat="1" x14ac:dyDescent="0.25">
      <c r="A3703" s="96" t="s">
        <v>1020</v>
      </c>
      <c r="B3703" s="52" t="s">
        <v>1053</v>
      </c>
      <c r="C3703" s="9" t="str">
        <f>VLOOKUP(Tabelle1[[#This Row],[bank_name]],list_all_banks!$B$1:$C$691,2,FALSE)</f>
        <v>IT00208740266</v>
      </c>
      <c r="D3703" s="6" t="s">
        <v>1054</v>
      </c>
      <c r="E3703" s="42" t="str">
        <f t="shared" si="61"/>
        <v>31.12.2014</v>
      </c>
      <c r="F3703" s="9">
        <v>2014</v>
      </c>
      <c r="G3703" s="9">
        <v>1</v>
      </c>
      <c r="H3703" s="9" t="s">
        <v>20</v>
      </c>
      <c r="I3703" s="9">
        <v>3</v>
      </c>
      <c r="J3703" s="9">
        <v>2</v>
      </c>
      <c r="K3703" s="9" t="s">
        <v>1366</v>
      </c>
      <c r="L3703" s="9" t="s">
        <v>20</v>
      </c>
      <c r="M3703" s="9" t="s">
        <v>14</v>
      </c>
      <c r="N3703" s="9" t="s">
        <v>91</v>
      </c>
      <c r="O3703" s="6"/>
      <c r="P3703" s="9">
        <v>3</v>
      </c>
      <c r="Q3703" s="9">
        <v>0</v>
      </c>
      <c r="R3703" s="9">
        <v>0</v>
      </c>
      <c r="S3703" s="9">
        <v>0</v>
      </c>
      <c r="T3703" s="6"/>
      <c r="U3703" s="9">
        <v>0</v>
      </c>
      <c r="V3703" s="9">
        <v>0</v>
      </c>
      <c r="W3703" s="9" t="s">
        <v>20</v>
      </c>
      <c r="X3703" s="6"/>
      <c r="Y3703" s="9" t="s">
        <v>1020</v>
      </c>
      <c r="Z3703" s="9">
        <v>836337</v>
      </c>
      <c r="AA3703" s="9">
        <v>4128</v>
      </c>
      <c r="AB3703" s="9">
        <v>-1261028</v>
      </c>
      <c r="AC3703" s="9" t="s">
        <v>20</v>
      </c>
      <c r="AD3703" s="9">
        <v>-234454</v>
      </c>
      <c r="AE3703" s="9" t="s">
        <v>20</v>
      </c>
      <c r="AF3703" s="9" t="s">
        <v>20</v>
      </c>
      <c r="AG3703" s="9" t="s">
        <v>20</v>
      </c>
      <c r="AH3703" s="9">
        <v>698</v>
      </c>
      <c r="AI3703" s="9">
        <v>0</v>
      </c>
      <c r="AJ3703" s="6"/>
      <c r="AK3703" s="9">
        <v>1</v>
      </c>
      <c r="AL3703" s="9">
        <v>0</v>
      </c>
      <c r="AM3703" s="9">
        <v>0</v>
      </c>
      <c r="AN3703" s="9">
        <v>0</v>
      </c>
      <c r="AO3703" s="9">
        <v>0</v>
      </c>
      <c r="AP3703" s="6"/>
      <c r="AQ3703" s="9">
        <v>1</v>
      </c>
      <c r="AR3703" s="9">
        <v>2</v>
      </c>
      <c r="AS3703" s="9">
        <v>0</v>
      </c>
      <c r="AT3703" s="9">
        <v>1</v>
      </c>
      <c r="AU3703" s="9">
        <v>0</v>
      </c>
      <c r="AV3703" s="9">
        <v>0</v>
      </c>
      <c r="AW3703" s="9" t="s">
        <v>1382</v>
      </c>
      <c r="AX3703" s="9" t="s">
        <v>1382</v>
      </c>
      <c r="AY3703" s="6"/>
      <c r="AZ3703" s="42"/>
      <c r="BA3703" s="9" t="s">
        <v>2543</v>
      </c>
      <c r="BB3703" s="6" t="s">
        <v>1562</v>
      </c>
      <c r="BH3703" s="6"/>
      <c r="BI3703" t="s">
        <v>3146</v>
      </c>
    </row>
    <row r="3704" spans="1:75" s="9" customFormat="1" ht="15.75" thickBot="1" x14ac:dyDescent="0.3">
      <c r="A3704" s="162" t="s">
        <v>1020</v>
      </c>
      <c r="B3704" s="48" t="s">
        <v>1053</v>
      </c>
      <c r="C3704" s="44" t="str">
        <f>VLOOKUP(Tabelle1[[#This Row],[bank_name]],list_all_banks!$B$1:$C$691,2,FALSE)</f>
        <v>IT00208740266</v>
      </c>
      <c r="D3704" s="45" t="s">
        <v>1054</v>
      </c>
      <c r="E3704" s="46" t="str">
        <f t="shared" si="61"/>
        <v>31.12.2014</v>
      </c>
      <c r="F3704" s="44">
        <v>2014</v>
      </c>
      <c r="G3704" s="44">
        <v>1</v>
      </c>
      <c r="H3704" s="44" t="s">
        <v>20</v>
      </c>
      <c r="I3704" s="44">
        <v>3</v>
      </c>
      <c r="J3704" s="44">
        <v>2</v>
      </c>
      <c r="K3704" s="44" t="s">
        <v>1366</v>
      </c>
      <c r="L3704" s="44" t="s">
        <v>20</v>
      </c>
      <c r="M3704" s="44" t="s">
        <v>14</v>
      </c>
      <c r="N3704" s="44" t="s">
        <v>91</v>
      </c>
      <c r="O3704" s="45"/>
      <c r="P3704" s="44">
        <v>3</v>
      </c>
      <c r="Q3704" s="44">
        <v>0</v>
      </c>
      <c r="R3704" s="44">
        <v>0</v>
      </c>
      <c r="S3704" s="44">
        <v>0</v>
      </c>
      <c r="T3704" s="45"/>
      <c r="U3704" s="44">
        <v>0</v>
      </c>
      <c r="V3704" s="44">
        <v>0</v>
      </c>
      <c r="W3704" s="44" t="s">
        <v>20</v>
      </c>
      <c r="X3704" s="45"/>
      <c r="Y3704" s="44" t="s">
        <v>1001</v>
      </c>
      <c r="Z3704" s="44">
        <v>64501</v>
      </c>
      <c r="AA3704" s="44">
        <v>6</v>
      </c>
      <c r="AB3704" s="44">
        <v>62314</v>
      </c>
      <c r="AC3704" s="44" t="s">
        <v>20</v>
      </c>
      <c r="AD3704" s="44">
        <v>7797</v>
      </c>
      <c r="AE3704" s="44" t="s">
        <v>20</v>
      </c>
      <c r="AF3704" s="44" t="s">
        <v>20</v>
      </c>
      <c r="AG3704" s="44" t="s">
        <v>20</v>
      </c>
      <c r="AH3704" s="44" t="s">
        <v>20</v>
      </c>
      <c r="AI3704" s="44">
        <v>0</v>
      </c>
      <c r="AJ3704" s="45"/>
      <c r="AK3704" s="44">
        <v>1</v>
      </c>
      <c r="AL3704" s="44">
        <v>0</v>
      </c>
      <c r="AM3704" s="44">
        <v>0</v>
      </c>
      <c r="AN3704" s="44">
        <v>0</v>
      </c>
      <c r="AO3704" s="44">
        <v>0</v>
      </c>
      <c r="AP3704" s="45"/>
      <c r="AQ3704" s="44">
        <v>1</v>
      </c>
      <c r="AR3704" s="44">
        <v>2</v>
      </c>
      <c r="AS3704" s="44">
        <v>0</v>
      </c>
      <c r="AT3704" s="44">
        <v>1</v>
      </c>
      <c r="AU3704" s="44">
        <v>0</v>
      </c>
      <c r="AV3704" s="44">
        <v>0</v>
      </c>
      <c r="AW3704" s="44" t="s">
        <v>1382</v>
      </c>
      <c r="AX3704" s="44" t="s">
        <v>1382</v>
      </c>
      <c r="AY3704" s="45"/>
      <c r="AZ3704" s="46"/>
      <c r="BA3704" s="44" t="s">
        <v>2543</v>
      </c>
      <c r="BB3704" s="45" t="s">
        <v>1562</v>
      </c>
      <c r="BH3704" s="6"/>
      <c r="BI3704" t="s">
        <v>3146</v>
      </c>
    </row>
    <row r="3705" spans="1:75" s="9" customFormat="1" x14ac:dyDescent="0.25">
      <c r="A3705" s="96" t="s">
        <v>1020</v>
      </c>
      <c r="B3705" s="52" t="s">
        <v>1053</v>
      </c>
      <c r="C3705" s="9" t="str">
        <f>VLOOKUP(Tabelle1[[#This Row],[bank_name]],list_all_banks!$B$1:$C$691,2,FALSE)</f>
        <v>IT00208740266</v>
      </c>
      <c r="D3705" s="6" t="s">
        <v>1054</v>
      </c>
      <c r="E3705" s="42" t="str">
        <f t="shared" si="61"/>
        <v>31.12.2015</v>
      </c>
      <c r="F3705" s="9">
        <v>2015</v>
      </c>
      <c r="G3705" s="9">
        <v>1</v>
      </c>
      <c r="H3705" s="9" t="s">
        <v>20</v>
      </c>
      <c r="I3705" s="9">
        <v>3</v>
      </c>
      <c r="J3705" s="9">
        <v>2</v>
      </c>
      <c r="K3705" s="9" t="s">
        <v>1366</v>
      </c>
      <c r="L3705" s="9" t="s">
        <v>20</v>
      </c>
      <c r="M3705" s="9" t="s">
        <v>14</v>
      </c>
      <c r="N3705" s="9" t="s">
        <v>91</v>
      </c>
      <c r="O3705" s="6"/>
      <c r="P3705" s="9">
        <v>3</v>
      </c>
      <c r="Q3705" s="9">
        <v>0</v>
      </c>
      <c r="R3705" s="9">
        <v>0</v>
      </c>
      <c r="S3705" s="9">
        <v>0</v>
      </c>
      <c r="T3705" s="6"/>
      <c r="U3705" s="9">
        <v>0</v>
      </c>
      <c r="V3705" s="9">
        <v>0</v>
      </c>
      <c r="W3705" s="9" t="s">
        <v>20</v>
      </c>
      <c r="X3705" s="6"/>
      <c r="Y3705" s="9" t="s">
        <v>1629</v>
      </c>
      <c r="Z3705" s="9">
        <v>6974</v>
      </c>
      <c r="AA3705" s="9">
        <v>117</v>
      </c>
      <c r="AB3705" s="9">
        <v>7473</v>
      </c>
      <c r="AC3705" s="9" t="s">
        <v>20</v>
      </c>
      <c r="AD3705" s="9">
        <v>38</v>
      </c>
      <c r="AE3705" s="9" t="s">
        <v>20</v>
      </c>
      <c r="AF3705" s="9" t="s">
        <v>20</v>
      </c>
      <c r="AG3705" s="9" t="s">
        <v>20</v>
      </c>
      <c r="AH3705" s="9" t="s">
        <v>20</v>
      </c>
      <c r="AI3705" s="9">
        <v>0</v>
      </c>
      <c r="AJ3705" s="6"/>
      <c r="AK3705" s="9">
        <v>1</v>
      </c>
      <c r="AL3705" s="9">
        <v>0</v>
      </c>
      <c r="AM3705" s="9">
        <v>0</v>
      </c>
      <c r="AN3705" s="9">
        <v>0</v>
      </c>
      <c r="AO3705" s="9">
        <v>0</v>
      </c>
      <c r="AP3705" s="6"/>
      <c r="AQ3705" s="9">
        <v>1</v>
      </c>
      <c r="AR3705" s="9">
        <v>2</v>
      </c>
      <c r="AS3705" s="9">
        <v>0</v>
      </c>
      <c r="AT3705" s="9">
        <v>1</v>
      </c>
      <c r="AU3705" s="9">
        <v>0</v>
      </c>
      <c r="AV3705" s="9">
        <v>0</v>
      </c>
      <c r="AW3705" s="9" t="s">
        <v>1382</v>
      </c>
      <c r="AX3705" s="9" t="s">
        <v>1382</v>
      </c>
      <c r="AY3705" s="6" t="s">
        <v>3039</v>
      </c>
      <c r="AZ3705" s="95"/>
      <c r="BA3705" s="9" t="s">
        <v>2544</v>
      </c>
      <c r="BB3705" s="6" t="s">
        <v>1563</v>
      </c>
      <c r="BH3705" s="6"/>
      <c r="BI3705" t="s">
        <v>3146</v>
      </c>
    </row>
    <row r="3706" spans="1:75" s="9" customFormat="1" x14ac:dyDescent="0.25">
      <c r="A3706" s="96" t="s">
        <v>1020</v>
      </c>
      <c r="B3706" s="52" t="s">
        <v>1053</v>
      </c>
      <c r="C3706" s="9" t="str">
        <f>VLOOKUP(Tabelle1[[#This Row],[bank_name]],list_all_banks!$B$1:$C$691,2,FALSE)</f>
        <v>IT00208740266</v>
      </c>
      <c r="D3706" s="6" t="s">
        <v>1054</v>
      </c>
      <c r="E3706" s="42" t="str">
        <f t="shared" si="61"/>
        <v>31.12.2015</v>
      </c>
      <c r="F3706" s="9">
        <v>2015</v>
      </c>
      <c r="G3706" s="9">
        <v>1</v>
      </c>
      <c r="H3706" s="9" t="s">
        <v>20</v>
      </c>
      <c r="I3706" s="9">
        <v>3</v>
      </c>
      <c r="J3706" s="9">
        <v>2</v>
      </c>
      <c r="K3706" s="9" t="s">
        <v>1366</v>
      </c>
      <c r="L3706" s="9" t="s">
        <v>20</v>
      </c>
      <c r="M3706" s="9" t="s">
        <v>14</v>
      </c>
      <c r="N3706" s="9" t="s">
        <v>91</v>
      </c>
      <c r="O3706" s="6"/>
      <c r="P3706" s="9">
        <v>3</v>
      </c>
      <c r="Q3706" s="9">
        <v>0</v>
      </c>
      <c r="R3706" s="9">
        <v>0</v>
      </c>
      <c r="S3706" s="9">
        <v>0</v>
      </c>
      <c r="T3706" s="6"/>
      <c r="U3706" s="9">
        <v>0</v>
      </c>
      <c r="V3706" s="9">
        <v>0</v>
      </c>
      <c r="W3706" s="9" t="s">
        <v>20</v>
      </c>
      <c r="X3706" s="6"/>
      <c r="Y3706" s="9" t="s">
        <v>980</v>
      </c>
      <c r="Z3706" s="9">
        <v>4450</v>
      </c>
      <c r="AA3706" s="9">
        <v>88</v>
      </c>
      <c r="AB3706" s="9">
        <v>8051</v>
      </c>
      <c r="AC3706" s="9" t="s">
        <v>20</v>
      </c>
      <c r="AD3706" s="9" t="s">
        <v>20</v>
      </c>
      <c r="AE3706" s="9" t="s">
        <v>20</v>
      </c>
      <c r="AF3706" s="9" t="s">
        <v>20</v>
      </c>
      <c r="AG3706" s="9" t="s">
        <v>20</v>
      </c>
      <c r="AH3706" s="9" t="s">
        <v>20</v>
      </c>
      <c r="AI3706" s="9">
        <v>0</v>
      </c>
      <c r="AJ3706" s="6"/>
      <c r="AK3706" s="9">
        <v>1</v>
      </c>
      <c r="AL3706" s="9">
        <v>0</v>
      </c>
      <c r="AM3706" s="9">
        <v>0</v>
      </c>
      <c r="AN3706" s="9">
        <v>0</v>
      </c>
      <c r="AO3706" s="9">
        <v>0</v>
      </c>
      <c r="AP3706" s="6"/>
      <c r="AQ3706" s="9">
        <v>1</v>
      </c>
      <c r="AR3706" s="9">
        <v>2</v>
      </c>
      <c r="AS3706" s="9">
        <v>0</v>
      </c>
      <c r="AT3706" s="9">
        <v>1</v>
      </c>
      <c r="AU3706" s="9">
        <v>0</v>
      </c>
      <c r="AV3706" s="9">
        <v>0</v>
      </c>
      <c r="AW3706" s="9" t="s">
        <v>1382</v>
      </c>
      <c r="AX3706" s="9" t="s">
        <v>1382</v>
      </c>
      <c r="AY3706" s="65" t="s">
        <v>3018</v>
      </c>
      <c r="AZ3706" s="42"/>
      <c r="BA3706" s="9" t="s">
        <v>2544</v>
      </c>
      <c r="BB3706" s="6" t="s">
        <v>1563</v>
      </c>
      <c r="BH3706" s="6"/>
      <c r="BI3706" t="s">
        <v>3146</v>
      </c>
    </row>
    <row r="3707" spans="1:75" s="9" customFormat="1" x14ac:dyDescent="0.25">
      <c r="A3707" s="96" t="s">
        <v>1020</v>
      </c>
      <c r="B3707" s="52" t="s">
        <v>1053</v>
      </c>
      <c r="C3707" s="9" t="str">
        <f>VLOOKUP(Tabelle1[[#This Row],[bank_name]],list_all_banks!$B$1:$C$691,2,FALSE)</f>
        <v>IT00208740266</v>
      </c>
      <c r="D3707" s="6" t="s">
        <v>1054</v>
      </c>
      <c r="E3707" s="42" t="str">
        <f t="shared" si="61"/>
        <v>31.12.2015</v>
      </c>
      <c r="F3707" s="9">
        <v>2015</v>
      </c>
      <c r="G3707" s="9">
        <v>1</v>
      </c>
      <c r="H3707" s="9" t="s">
        <v>20</v>
      </c>
      <c r="I3707" s="9">
        <v>3</v>
      </c>
      <c r="J3707" s="9">
        <v>2</v>
      </c>
      <c r="K3707" s="9" t="s">
        <v>1366</v>
      </c>
      <c r="L3707" s="9" t="s">
        <v>20</v>
      </c>
      <c r="M3707" s="9" t="s">
        <v>14</v>
      </c>
      <c r="N3707" s="9" t="s">
        <v>91</v>
      </c>
      <c r="O3707" s="6"/>
      <c r="P3707" s="9">
        <v>3</v>
      </c>
      <c r="Q3707" s="9">
        <v>0</v>
      </c>
      <c r="R3707" s="9">
        <v>0</v>
      </c>
      <c r="S3707" s="9">
        <v>0</v>
      </c>
      <c r="T3707" s="6"/>
      <c r="U3707" s="9">
        <v>0</v>
      </c>
      <c r="V3707" s="9">
        <v>0</v>
      </c>
      <c r="W3707" s="9" t="s">
        <v>20</v>
      </c>
      <c r="X3707" s="6"/>
      <c r="Y3707" s="9" t="s">
        <v>1769</v>
      </c>
      <c r="Z3707" s="9">
        <v>12468</v>
      </c>
      <c r="AA3707" s="9">
        <v>283</v>
      </c>
      <c r="AB3707" s="9">
        <v>1121</v>
      </c>
      <c r="AC3707" s="9" t="s">
        <v>20</v>
      </c>
      <c r="AD3707" s="9">
        <v>1343</v>
      </c>
      <c r="AE3707" s="9" t="s">
        <v>20</v>
      </c>
      <c r="AF3707" s="9" t="s">
        <v>20</v>
      </c>
      <c r="AG3707" s="9" t="s">
        <v>20</v>
      </c>
      <c r="AH3707" s="9" t="s">
        <v>20</v>
      </c>
      <c r="AI3707" s="9">
        <v>0</v>
      </c>
      <c r="AJ3707" s="6"/>
      <c r="AK3707" s="9">
        <v>1</v>
      </c>
      <c r="AL3707" s="9">
        <v>0</v>
      </c>
      <c r="AM3707" s="9">
        <v>0</v>
      </c>
      <c r="AN3707" s="9">
        <v>0</v>
      </c>
      <c r="AO3707" s="9">
        <v>0</v>
      </c>
      <c r="AP3707" s="6"/>
      <c r="AQ3707">
        <v>1</v>
      </c>
      <c r="AR3707" s="9">
        <v>2</v>
      </c>
      <c r="AS3707" s="9">
        <v>0</v>
      </c>
      <c r="AT3707" s="9">
        <v>1</v>
      </c>
      <c r="AU3707" s="9">
        <v>0</v>
      </c>
      <c r="AV3707" s="9">
        <v>0</v>
      </c>
      <c r="AW3707" s="9" t="s">
        <v>1382</v>
      </c>
      <c r="AX3707" s="9" t="s">
        <v>1382</v>
      </c>
      <c r="AY3707" s="6" t="s">
        <v>1564</v>
      </c>
      <c r="AZ3707" s="42"/>
      <c r="BA3707" s="9" t="s">
        <v>2544</v>
      </c>
      <c r="BB3707" s="6" t="s">
        <v>1563</v>
      </c>
      <c r="BH3707" s="6"/>
      <c r="BI3707" t="s">
        <v>3146</v>
      </c>
    </row>
    <row r="3708" spans="1:75" s="9" customFormat="1" x14ac:dyDescent="0.25">
      <c r="A3708" s="96" t="s">
        <v>1020</v>
      </c>
      <c r="B3708" s="52" t="s">
        <v>1053</v>
      </c>
      <c r="C3708" s="9" t="str">
        <f>VLOOKUP(Tabelle1[[#This Row],[bank_name]],list_all_banks!$B$1:$C$691,2,FALSE)</f>
        <v>IT00208740266</v>
      </c>
      <c r="D3708" s="6" t="s">
        <v>1054</v>
      </c>
      <c r="E3708" s="42" t="str">
        <f t="shared" si="61"/>
        <v>31.12.2015</v>
      </c>
      <c r="F3708" s="9">
        <v>2015</v>
      </c>
      <c r="G3708" s="9">
        <v>1</v>
      </c>
      <c r="H3708" s="9" t="s">
        <v>20</v>
      </c>
      <c r="I3708" s="9">
        <v>3</v>
      </c>
      <c r="J3708" s="9">
        <v>2</v>
      </c>
      <c r="K3708" s="9" t="s">
        <v>1366</v>
      </c>
      <c r="L3708" s="9" t="s">
        <v>20</v>
      </c>
      <c r="M3708" s="9" t="s">
        <v>14</v>
      </c>
      <c r="N3708" s="9" t="s">
        <v>91</v>
      </c>
      <c r="O3708" s="6"/>
      <c r="P3708" s="9">
        <v>3</v>
      </c>
      <c r="Q3708" s="9">
        <v>0</v>
      </c>
      <c r="R3708" s="9">
        <v>0</v>
      </c>
      <c r="S3708" s="9">
        <v>0</v>
      </c>
      <c r="T3708" s="6"/>
      <c r="U3708" s="9">
        <v>0</v>
      </c>
      <c r="V3708" s="9">
        <v>0</v>
      </c>
      <c r="W3708" s="9" t="s">
        <v>20</v>
      </c>
      <c r="X3708" s="6"/>
      <c r="Y3708" s="9" t="s">
        <v>1324</v>
      </c>
      <c r="Z3708" s="9">
        <v>38943</v>
      </c>
      <c r="AA3708" s="9">
        <v>261</v>
      </c>
      <c r="AB3708" s="9">
        <v>41348</v>
      </c>
      <c r="AC3708" s="9" t="s">
        <v>20</v>
      </c>
      <c r="AD3708" s="9" t="s">
        <v>20</v>
      </c>
      <c r="AE3708" s="9" t="s">
        <v>20</v>
      </c>
      <c r="AF3708" s="9" t="s">
        <v>20</v>
      </c>
      <c r="AG3708" s="9" t="s">
        <v>20</v>
      </c>
      <c r="AH3708" s="9" t="s">
        <v>20</v>
      </c>
      <c r="AI3708" s="9">
        <v>0</v>
      </c>
      <c r="AJ3708" s="6"/>
      <c r="AK3708" s="9">
        <v>1</v>
      </c>
      <c r="AL3708" s="9">
        <v>0</v>
      </c>
      <c r="AM3708" s="9">
        <v>0</v>
      </c>
      <c r="AN3708" s="9">
        <v>0</v>
      </c>
      <c r="AO3708" s="9">
        <v>0</v>
      </c>
      <c r="AP3708" s="6"/>
      <c r="AQ3708" s="9">
        <v>1</v>
      </c>
      <c r="AR3708" s="9">
        <v>2</v>
      </c>
      <c r="AS3708" s="9">
        <v>0</v>
      </c>
      <c r="AT3708" s="9">
        <v>1</v>
      </c>
      <c r="AU3708" s="9">
        <v>0</v>
      </c>
      <c r="AV3708" s="9">
        <v>0</v>
      </c>
      <c r="AW3708" s="9" t="s">
        <v>1382</v>
      </c>
      <c r="AX3708" s="9" t="s">
        <v>1382</v>
      </c>
      <c r="AY3708" s="6"/>
      <c r="AZ3708" s="42"/>
      <c r="BA3708" s="9" t="s">
        <v>2544</v>
      </c>
      <c r="BB3708" s="6" t="s">
        <v>1563</v>
      </c>
      <c r="BH3708" s="6"/>
      <c r="BI3708" t="s">
        <v>3146</v>
      </c>
    </row>
    <row r="3709" spans="1:75" s="9" customFormat="1" x14ac:dyDescent="0.25">
      <c r="A3709" s="96" t="s">
        <v>1020</v>
      </c>
      <c r="B3709" s="52" t="s">
        <v>1053</v>
      </c>
      <c r="C3709" s="9" t="str">
        <f>VLOOKUP(Tabelle1[[#This Row],[bank_name]],list_all_banks!$B$1:$C$691,2,FALSE)</f>
        <v>IT00208740266</v>
      </c>
      <c r="D3709" s="6" t="s">
        <v>1054</v>
      </c>
      <c r="E3709" s="42" t="str">
        <f t="shared" si="61"/>
        <v>31.12.2015</v>
      </c>
      <c r="F3709" s="9">
        <v>2015</v>
      </c>
      <c r="G3709" s="9">
        <v>1</v>
      </c>
      <c r="H3709" s="9" t="s">
        <v>20</v>
      </c>
      <c r="I3709" s="9">
        <v>3</v>
      </c>
      <c r="J3709" s="9">
        <v>2</v>
      </c>
      <c r="K3709" s="9" t="s">
        <v>1366</v>
      </c>
      <c r="L3709" s="9" t="s">
        <v>20</v>
      </c>
      <c r="M3709" s="9" t="s">
        <v>14</v>
      </c>
      <c r="N3709" s="9" t="s">
        <v>91</v>
      </c>
      <c r="O3709" s="6"/>
      <c r="P3709" s="9">
        <v>3</v>
      </c>
      <c r="Q3709" s="9">
        <v>0</v>
      </c>
      <c r="R3709" s="9">
        <v>0</v>
      </c>
      <c r="S3709" s="9">
        <v>0</v>
      </c>
      <c r="T3709" s="6"/>
      <c r="U3709" s="9">
        <v>0</v>
      </c>
      <c r="V3709" s="9">
        <v>0</v>
      </c>
      <c r="W3709" s="9" t="s">
        <v>20</v>
      </c>
      <c r="X3709" s="6"/>
      <c r="Y3709" s="9" t="s">
        <v>1651</v>
      </c>
      <c r="Z3709" s="9">
        <v>5280</v>
      </c>
      <c r="AA3709" s="9">
        <v>20</v>
      </c>
      <c r="AB3709" s="9">
        <v>262</v>
      </c>
      <c r="AC3709" s="9" t="s">
        <v>20</v>
      </c>
      <c r="AD3709" s="9">
        <v>0</v>
      </c>
      <c r="AE3709" s="9" t="s">
        <v>20</v>
      </c>
      <c r="AF3709" s="9" t="s">
        <v>20</v>
      </c>
      <c r="AG3709" s="9" t="s">
        <v>20</v>
      </c>
      <c r="AH3709" s="9" t="s">
        <v>20</v>
      </c>
      <c r="AI3709" s="9">
        <v>0</v>
      </c>
      <c r="AJ3709" s="6"/>
      <c r="AK3709" s="9">
        <v>1</v>
      </c>
      <c r="AL3709" s="9">
        <v>0</v>
      </c>
      <c r="AM3709" s="9">
        <v>0</v>
      </c>
      <c r="AN3709" s="9">
        <v>0</v>
      </c>
      <c r="AO3709" s="9">
        <v>0</v>
      </c>
      <c r="AP3709" s="6"/>
      <c r="AQ3709" s="9">
        <v>1</v>
      </c>
      <c r="AR3709" s="9">
        <v>2</v>
      </c>
      <c r="AS3709" s="9">
        <v>0</v>
      </c>
      <c r="AT3709" s="9">
        <v>1</v>
      </c>
      <c r="AU3709" s="9">
        <v>0</v>
      </c>
      <c r="AV3709" s="9">
        <v>0</v>
      </c>
      <c r="AW3709" s="9" t="s">
        <v>1382</v>
      </c>
      <c r="AX3709" s="9" t="s">
        <v>1382</v>
      </c>
      <c r="AY3709" s="6"/>
      <c r="AZ3709" s="42"/>
      <c r="BA3709" s="9" t="s">
        <v>2544</v>
      </c>
      <c r="BB3709" s="6" t="s">
        <v>1563</v>
      </c>
      <c r="BH3709" s="6"/>
      <c r="BI3709" t="s">
        <v>3146</v>
      </c>
    </row>
    <row r="3710" spans="1:75" s="9" customFormat="1" x14ac:dyDescent="0.25">
      <c r="A3710" s="96" t="s">
        <v>1020</v>
      </c>
      <c r="B3710" s="52" t="s">
        <v>1053</v>
      </c>
      <c r="C3710" s="9" t="str">
        <f>VLOOKUP(Tabelle1[[#This Row],[bank_name]],list_all_banks!$B$1:$C$691,2,FALSE)</f>
        <v>IT00208740266</v>
      </c>
      <c r="D3710" s="6" t="s">
        <v>1054</v>
      </c>
      <c r="E3710" s="42" t="str">
        <f t="shared" si="61"/>
        <v>31.12.2015</v>
      </c>
      <c r="F3710" s="9">
        <v>2015</v>
      </c>
      <c r="G3710" s="9">
        <v>1</v>
      </c>
      <c r="H3710" s="9" t="s">
        <v>20</v>
      </c>
      <c r="I3710" s="9">
        <v>3</v>
      </c>
      <c r="J3710" s="9">
        <v>2</v>
      </c>
      <c r="K3710" s="9" t="s">
        <v>1366</v>
      </c>
      <c r="L3710" s="9" t="s">
        <v>20</v>
      </c>
      <c r="M3710" s="9" t="s">
        <v>14</v>
      </c>
      <c r="N3710" s="9" t="s">
        <v>91</v>
      </c>
      <c r="O3710" s="6"/>
      <c r="P3710" s="9">
        <v>3</v>
      </c>
      <c r="Q3710" s="9">
        <v>0</v>
      </c>
      <c r="R3710" s="9">
        <v>0</v>
      </c>
      <c r="S3710" s="9">
        <v>0</v>
      </c>
      <c r="T3710" s="6"/>
      <c r="U3710" s="9">
        <v>0</v>
      </c>
      <c r="V3710" s="9">
        <v>0</v>
      </c>
      <c r="W3710" s="9" t="s">
        <v>20</v>
      </c>
      <c r="X3710" s="6"/>
      <c r="Y3710" s="9" t="s">
        <v>1020</v>
      </c>
      <c r="Z3710" s="9">
        <v>1039871</v>
      </c>
      <c r="AA3710" s="9">
        <v>4277</v>
      </c>
      <c r="AB3710" s="9">
        <v>1129046</v>
      </c>
      <c r="AC3710" s="9" t="s">
        <v>20</v>
      </c>
      <c r="AD3710" s="9">
        <v>197857</v>
      </c>
      <c r="AE3710" s="9" t="s">
        <v>20</v>
      </c>
      <c r="AF3710" s="9" t="s">
        <v>20</v>
      </c>
      <c r="AG3710" s="9" t="s">
        <v>20</v>
      </c>
      <c r="AH3710" s="9">
        <v>215</v>
      </c>
      <c r="AI3710" s="9">
        <v>0</v>
      </c>
      <c r="AJ3710" s="6"/>
      <c r="AK3710" s="9">
        <v>1</v>
      </c>
      <c r="AL3710" s="9">
        <v>0</v>
      </c>
      <c r="AM3710" s="9">
        <v>0</v>
      </c>
      <c r="AN3710" s="9">
        <v>0</v>
      </c>
      <c r="AO3710" s="9">
        <v>0</v>
      </c>
      <c r="AP3710" s="6"/>
      <c r="AQ3710" s="9">
        <v>1</v>
      </c>
      <c r="AR3710" s="9">
        <v>2</v>
      </c>
      <c r="AS3710" s="9">
        <v>0</v>
      </c>
      <c r="AT3710" s="9">
        <v>1</v>
      </c>
      <c r="AU3710" s="9">
        <v>0</v>
      </c>
      <c r="AV3710" s="9">
        <v>0</v>
      </c>
      <c r="AW3710" s="9" t="s">
        <v>1382</v>
      </c>
      <c r="AX3710" s="9" t="s">
        <v>1382</v>
      </c>
      <c r="AY3710" s="6"/>
      <c r="AZ3710" s="42"/>
      <c r="BA3710" s="9" t="s">
        <v>2544</v>
      </c>
      <c r="BB3710" s="6" t="s">
        <v>1563</v>
      </c>
      <c r="BH3710" s="6"/>
      <c r="BI3710" t="s">
        <v>3146</v>
      </c>
    </row>
    <row r="3711" spans="1:75" s="44" customFormat="1" ht="15.75" thickBot="1" x14ac:dyDescent="0.3">
      <c r="A3711" s="162" t="s">
        <v>1020</v>
      </c>
      <c r="B3711" s="48" t="s">
        <v>1053</v>
      </c>
      <c r="C3711" s="44" t="str">
        <f>VLOOKUP(Tabelle1[[#This Row],[bank_name]],list_all_banks!$B$1:$C$691,2,FALSE)</f>
        <v>IT00208740266</v>
      </c>
      <c r="D3711" s="45" t="s">
        <v>1054</v>
      </c>
      <c r="E3711" s="46" t="str">
        <f t="shared" si="61"/>
        <v>31.12.2015</v>
      </c>
      <c r="F3711" s="44">
        <v>2015</v>
      </c>
      <c r="G3711" s="44">
        <v>1</v>
      </c>
      <c r="H3711" s="44" t="s">
        <v>20</v>
      </c>
      <c r="I3711" s="44">
        <v>3</v>
      </c>
      <c r="J3711" s="44">
        <v>2</v>
      </c>
      <c r="K3711" s="44" t="s">
        <v>1366</v>
      </c>
      <c r="L3711" s="44" t="s">
        <v>20</v>
      </c>
      <c r="M3711" s="44" t="s">
        <v>14</v>
      </c>
      <c r="N3711" s="44" t="s">
        <v>91</v>
      </c>
      <c r="O3711" s="45"/>
      <c r="P3711" s="44">
        <v>3</v>
      </c>
      <c r="Q3711" s="44">
        <v>0</v>
      </c>
      <c r="R3711" s="44">
        <v>0</v>
      </c>
      <c r="S3711" s="44">
        <v>0</v>
      </c>
      <c r="T3711" s="45"/>
      <c r="U3711" s="44">
        <v>0</v>
      </c>
      <c r="V3711" s="44">
        <v>0</v>
      </c>
      <c r="W3711" s="44" t="s">
        <v>20</v>
      </c>
      <c r="X3711" s="45"/>
      <c r="Y3711" s="44" t="s">
        <v>1001</v>
      </c>
      <c r="Z3711" s="44">
        <v>40993</v>
      </c>
      <c r="AA3711" s="44">
        <v>6</v>
      </c>
      <c r="AB3711" s="44">
        <v>40751</v>
      </c>
      <c r="AC3711" s="44" t="s">
        <v>20</v>
      </c>
      <c r="AD3711" s="44">
        <v>-5204</v>
      </c>
      <c r="AE3711" s="44" t="s">
        <v>20</v>
      </c>
      <c r="AF3711" s="44" t="s">
        <v>20</v>
      </c>
      <c r="AG3711" s="44" t="s">
        <v>20</v>
      </c>
      <c r="AH3711" s="44" t="s">
        <v>20</v>
      </c>
      <c r="AI3711" s="44">
        <v>0</v>
      </c>
      <c r="AJ3711" s="45"/>
      <c r="AK3711" s="44">
        <v>1</v>
      </c>
      <c r="AL3711" s="44">
        <v>0</v>
      </c>
      <c r="AM3711" s="44">
        <v>0</v>
      </c>
      <c r="AN3711" s="44">
        <v>0</v>
      </c>
      <c r="AO3711" s="44">
        <v>0</v>
      </c>
      <c r="AP3711" s="45"/>
      <c r="AQ3711" s="44">
        <v>1</v>
      </c>
      <c r="AR3711" s="44">
        <v>2</v>
      </c>
      <c r="AS3711" s="44">
        <v>0</v>
      </c>
      <c r="AT3711" s="44">
        <v>1</v>
      </c>
      <c r="AU3711" s="44">
        <v>0</v>
      </c>
      <c r="AV3711" s="44">
        <v>0</v>
      </c>
      <c r="AW3711" s="44" t="s">
        <v>1382</v>
      </c>
      <c r="AX3711" s="44" t="s">
        <v>1382</v>
      </c>
      <c r="AY3711" s="45"/>
      <c r="AZ3711" s="46"/>
      <c r="BA3711" s="44" t="s">
        <v>2544</v>
      </c>
      <c r="BB3711" s="45" t="s">
        <v>1563</v>
      </c>
      <c r="BH3711" s="45"/>
      <c r="BI3711" t="s">
        <v>3146</v>
      </c>
    </row>
    <row r="3712" spans="1:75" s="60" customFormat="1" ht="15.75" thickBot="1" x14ac:dyDescent="0.3">
      <c r="A3712" s="205" t="s">
        <v>1020</v>
      </c>
      <c r="B3712" s="111" t="s">
        <v>1055</v>
      </c>
      <c r="C3712" s="60" t="str">
        <f>VLOOKUP(Tabelle1[[#This Row],[bank_name]],list_all_banks!$B$1:$C$691,2,FALSE)</f>
        <v>IT00254030729</v>
      </c>
      <c r="D3712" s="128" t="s">
        <v>1056</v>
      </c>
      <c r="E3712" s="176" t="str">
        <f t="shared" si="61"/>
        <v>31.12.2014</v>
      </c>
      <c r="F3712" s="60">
        <v>2014</v>
      </c>
      <c r="G3712" s="60">
        <v>1</v>
      </c>
      <c r="H3712" s="60" t="s">
        <v>1020</v>
      </c>
      <c r="J3712" s="60" t="s">
        <v>3019</v>
      </c>
      <c r="K3712" s="60" t="s">
        <v>1565</v>
      </c>
      <c r="O3712" s="128"/>
      <c r="T3712" s="128"/>
      <c r="X3712" s="128"/>
      <c r="AJ3712" s="128"/>
      <c r="AP3712" s="128"/>
      <c r="AY3712" s="128"/>
      <c r="AZ3712" s="176" t="s">
        <v>3122</v>
      </c>
      <c r="BB3712" s="128"/>
      <c r="BH3712" s="128"/>
      <c r="BI3712" s="9"/>
    </row>
    <row r="3713" spans="1:61" s="60" customFormat="1" ht="15.75" thickBot="1" x14ac:dyDescent="0.3">
      <c r="A3713" s="205" t="s">
        <v>1020</v>
      </c>
      <c r="B3713" s="111" t="s">
        <v>1055</v>
      </c>
      <c r="C3713" s="60" t="str">
        <f>VLOOKUP(Tabelle1[[#This Row],[bank_name]],list_all_banks!$B$1:$C$691,2,FALSE)</f>
        <v>IT00254030729</v>
      </c>
      <c r="D3713" s="128" t="s">
        <v>1056</v>
      </c>
      <c r="E3713" s="176" t="str">
        <f t="shared" si="61"/>
        <v>31.12.2015</v>
      </c>
      <c r="F3713" s="60">
        <v>2015</v>
      </c>
      <c r="G3713" s="60">
        <v>1</v>
      </c>
      <c r="H3713" s="60" t="s">
        <v>1020</v>
      </c>
      <c r="J3713" s="60" t="s">
        <v>3020</v>
      </c>
      <c r="K3713" s="60" t="s">
        <v>1566</v>
      </c>
      <c r="O3713" s="128"/>
      <c r="T3713" s="128"/>
      <c r="X3713" s="128"/>
      <c r="AJ3713" s="128"/>
      <c r="AP3713" s="128"/>
      <c r="AY3713" s="128"/>
      <c r="AZ3713" s="176" t="s">
        <v>3122</v>
      </c>
      <c r="BB3713" s="128"/>
      <c r="BH3713" s="128"/>
      <c r="BI3713" s="9"/>
    </row>
    <row r="3714" spans="1:61" s="60" customFormat="1" ht="15.75" thickBot="1" x14ac:dyDescent="0.3">
      <c r="A3714" s="205" t="s">
        <v>1020</v>
      </c>
      <c r="B3714" s="111" t="s">
        <v>1055</v>
      </c>
      <c r="C3714" s="60" t="str">
        <f>VLOOKUP(Tabelle1[[#This Row],[bank_name]],list_all_banks!$B$1:$C$691,2,FALSE)</f>
        <v>IT00254030729</v>
      </c>
      <c r="D3714" s="128" t="s">
        <v>1056</v>
      </c>
      <c r="E3714" s="176" t="str">
        <f t="shared" si="61"/>
        <v>31.12.2016</v>
      </c>
      <c r="F3714" s="60">
        <v>2016</v>
      </c>
      <c r="G3714" s="60">
        <v>1</v>
      </c>
      <c r="H3714" s="60" t="s">
        <v>1020</v>
      </c>
      <c r="J3714" s="60" t="s">
        <v>3021</v>
      </c>
      <c r="K3714" s="60" t="s">
        <v>1567</v>
      </c>
      <c r="O3714" s="128"/>
      <c r="T3714" s="128"/>
      <c r="X3714" s="128"/>
      <c r="AJ3714" s="128"/>
      <c r="AP3714" s="128"/>
      <c r="AY3714" s="128"/>
      <c r="AZ3714" s="176" t="s">
        <v>3122</v>
      </c>
      <c r="BB3714" s="128"/>
      <c r="BH3714" s="128"/>
      <c r="BI3714" s="9"/>
    </row>
    <row r="3715" spans="1:61" x14ac:dyDescent="0.25">
      <c r="A3715" s="9" t="s">
        <v>1020</v>
      </c>
      <c r="B3715" s="9" t="s">
        <v>1057</v>
      </c>
      <c r="C3715" s="9" t="str">
        <f>VLOOKUP(Tabelle1[[#This Row],[bank_name]],list_all_banks!$B$1:$C$691,2,FALSE)</f>
        <v>IT00269390308</v>
      </c>
      <c r="D3715" s="6" t="s">
        <v>1058</v>
      </c>
      <c r="E3715" s="42" t="str">
        <f t="shared" si="61"/>
        <v>31.12.</v>
      </c>
      <c r="F3715" s="9"/>
      <c r="G3715" s="9"/>
      <c r="H3715" s="9"/>
      <c r="I3715" s="9"/>
      <c r="J3715" s="9"/>
      <c r="K3715" s="9"/>
      <c r="L3715" s="9"/>
      <c r="M3715" s="9"/>
      <c r="N3715" s="9"/>
      <c r="P3715" s="9"/>
      <c r="Q3715" s="9"/>
      <c r="R3715" s="9"/>
      <c r="S3715" s="9"/>
      <c r="U3715" s="9"/>
      <c r="V3715" s="9"/>
      <c r="W3715" s="9"/>
      <c r="Y3715" s="9"/>
      <c r="Z3715" s="9"/>
      <c r="AA3715" s="9"/>
      <c r="AB3715" s="9"/>
      <c r="AC3715" s="9"/>
      <c r="AD3715" s="9"/>
      <c r="AE3715" s="9"/>
      <c r="AF3715" s="9"/>
      <c r="AG3715" s="9"/>
      <c r="AH3715" s="9"/>
      <c r="AI3715" s="9"/>
      <c r="AK3715" s="9"/>
      <c r="AL3715" s="9"/>
      <c r="AM3715" s="9"/>
      <c r="AN3715" s="9"/>
      <c r="AO3715" s="9"/>
      <c r="AQ3715" s="9"/>
      <c r="AR3715" s="9"/>
      <c r="AS3715" s="9"/>
      <c r="AT3715" s="9"/>
      <c r="AU3715" s="9"/>
      <c r="AV3715" s="9"/>
      <c r="AW3715" s="9"/>
      <c r="AX3715" s="9"/>
      <c r="AZ3715" s="125"/>
      <c r="BA3715" s="9"/>
      <c r="BG3715" s="9"/>
    </row>
    <row r="3716" spans="1:61" s="44" customFormat="1" ht="15.75" thickBot="1" x14ac:dyDescent="0.3">
      <c r="A3716" s="44" t="s">
        <v>1020</v>
      </c>
      <c r="B3716" s="44" t="s">
        <v>1059</v>
      </c>
      <c r="C3716" s="44" t="str">
        <f>VLOOKUP(Tabelle1[[#This Row],[bank_name]],list_all_banks!$B$1:$C$691,2,FALSE)</f>
        <v>IT00275490639</v>
      </c>
      <c r="D3716" s="45" t="s">
        <v>1060</v>
      </c>
      <c r="E3716" s="46" t="str">
        <f t="shared" si="61"/>
        <v>31.12.</v>
      </c>
      <c r="O3716" s="45"/>
      <c r="T3716" s="45"/>
      <c r="X3716" s="45"/>
      <c r="AJ3716" s="45"/>
      <c r="AP3716" s="45"/>
      <c r="AY3716" s="45"/>
      <c r="AZ3716" s="46"/>
      <c r="BB3716" s="45"/>
      <c r="BH3716" s="45"/>
      <c r="BI3716" s="9"/>
    </row>
    <row r="3717" spans="1:61" s="60" customFormat="1" ht="15.75" thickBot="1" x14ac:dyDescent="0.3">
      <c r="A3717" s="205" t="s">
        <v>1020</v>
      </c>
      <c r="B3717" s="111" t="s">
        <v>1061</v>
      </c>
      <c r="C3717" s="60" t="str">
        <f>VLOOKUP(Tabelle1[[#This Row],[bank_name]],list_all_banks!$B$1:$C$691,2,FALSE)</f>
        <v>IT00283510170</v>
      </c>
      <c r="D3717" s="128" t="s">
        <v>1062</v>
      </c>
      <c r="E3717" s="176" t="str">
        <f t="shared" si="61"/>
        <v>31.12.2014</v>
      </c>
      <c r="F3717" s="60">
        <v>2014</v>
      </c>
      <c r="G3717" s="60">
        <v>1</v>
      </c>
      <c r="H3717" s="60" t="s">
        <v>1020</v>
      </c>
      <c r="J3717" s="60" t="s">
        <v>3022</v>
      </c>
      <c r="K3717" s="60" t="s">
        <v>1568</v>
      </c>
      <c r="O3717" s="128"/>
      <c r="T3717" s="128"/>
      <c r="X3717" s="128"/>
      <c r="AJ3717" s="128"/>
      <c r="AP3717" s="128"/>
      <c r="AY3717" s="128"/>
      <c r="AZ3717" s="176" t="s">
        <v>3122</v>
      </c>
      <c r="BB3717" s="128"/>
      <c r="BH3717" s="128"/>
      <c r="BI3717" s="9"/>
    </row>
    <row r="3718" spans="1:61" s="60" customFormat="1" ht="15.75" thickBot="1" x14ac:dyDescent="0.3">
      <c r="A3718" s="205" t="s">
        <v>1020</v>
      </c>
      <c r="B3718" s="111" t="s">
        <v>1061</v>
      </c>
      <c r="C3718" s="60" t="str">
        <f>VLOOKUP(Tabelle1[[#This Row],[bank_name]],list_all_banks!$B$1:$C$691,2,FALSE)</f>
        <v>IT00283510170</v>
      </c>
      <c r="D3718" s="128" t="s">
        <v>1062</v>
      </c>
      <c r="E3718" s="176" t="str">
        <f t="shared" si="61"/>
        <v>31.12.2015</v>
      </c>
      <c r="F3718" s="60">
        <v>2015</v>
      </c>
      <c r="G3718" s="60">
        <v>1</v>
      </c>
      <c r="H3718" s="60" t="s">
        <v>1020</v>
      </c>
      <c r="J3718" s="60" t="s">
        <v>3023</v>
      </c>
      <c r="K3718" s="60" t="s">
        <v>1569</v>
      </c>
      <c r="O3718" s="128"/>
      <c r="T3718" s="128"/>
      <c r="X3718" s="128"/>
      <c r="AJ3718" s="128"/>
      <c r="AP3718" s="128"/>
      <c r="AY3718" s="128"/>
      <c r="AZ3718" s="176" t="s">
        <v>3122</v>
      </c>
      <c r="BB3718" s="128"/>
      <c r="BH3718" s="128"/>
      <c r="BI3718" s="9"/>
    </row>
    <row r="3719" spans="1:61" s="60" customFormat="1" ht="15.75" thickBot="1" x14ac:dyDescent="0.3">
      <c r="A3719" s="60" t="s">
        <v>1020</v>
      </c>
      <c r="B3719" s="60" t="s">
        <v>1931</v>
      </c>
      <c r="C3719" s="60" t="str">
        <f>VLOOKUP(Tabelle1[[#This Row],[bank_name]],list_all_banks!$B$1:$C$691,2,FALSE)</f>
        <v>IT00316380104</v>
      </c>
      <c r="D3719" s="128" t="s">
        <v>1932</v>
      </c>
      <c r="E3719" s="176" t="str">
        <f t="shared" si="61"/>
        <v>31.12.</v>
      </c>
      <c r="O3719" s="128"/>
      <c r="T3719" s="128"/>
      <c r="X3719" s="128"/>
      <c r="AJ3719" s="128"/>
      <c r="AP3719" s="128"/>
      <c r="AY3719" s="128"/>
      <c r="AZ3719" s="176"/>
      <c r="BB3719" s="128"/>
      <c r="BH3719" s="128"/>
      <c r="BI3719" s="9"/>
    </row>
    <row r="3720" spans="1:61" x14ac:dyDescent="0.25">
      <c r="A3720" s="19" t="s">
        <v>1020</v>
      </c>
      <c r="B3720" t="s">
        <v>1063</v>
      </c>
      <c r="C3720" t="str">
        <f>VLOOKUP(Tabelle1[[#This Row],[bank_name]],list_all_banks!$B$1:$C$691,2,FALSE)</f>
        <v>IT00348170101</v>
      </c>
      <c r="D3720" s="6" t="s">
        <v>1064</v>
      </c>
      <c r="E3720" s="42" t="str">
        <f t="shared" si="61"/>
        <v>31.12.2014</v>
      </c>
      <c r="F3720">
        <v>2014</v>
      </c>
      <c r="G3720">
        <v>0</v>
      </c>
      <c r="H3720" t="s">
        <v>20</v>
      </c>
      <c r="I3720">
        <v>1</v>
      </c>
      <c r="J3720">
        <v>2</v>
      </c>
      <c r="K3720" t="s">
        <v>1366</v>
      </c>
      <c r="L3720">
        <v>0</v>
      </c>
      <c r="M3720" t="s">
        <v>14</v>
      </c>
      <c r="N3720" t="s">
        <v>91</v>
      </c>
      <c r="P3720">
        <v>2</v>
      </c>
      <c r="Q3720">
        <v>0</v>
      </c>
      <c r="R3720">
        <v>0</v>
      </c>
      <c r="S3720">
        <v>1</v>
      </c>
      <c r="U3720">
        <v>0</v>
      </c>
      <c r="V3720">
        <v>0</v>
      </c>
      <c r="W3720" t="s">
        <v>20</v>
      </c>
      <c r="Y3720" t="s">
        <v>1020</v>
      </c>
      <c r="Z3720" s="13">
        <v>9416864</v>
      </c>
      <c r="AA3720" s="13">
        <v>48501</v>
      </c>
      <c r="AB3720" s="13">
        <v>159445</v>
      </c>
      <c r="AC3720" s="13" t="s">
        <v>20</v>
      </c>
      <c r="AD3720" s="13">
        <v>508676</v>
      </c>
      <c r="AE3720" s="13" t="s">
        <v>20</v>
      </c>
      <c r="AF3720" s="13" t="s">
        <v>20</v>
      </c>
      <c r="AG3720" s="13" t="s">
        <v>20</v>
      </c>
      <c r="AH3720" s="13" t="s">
        <v>20</v>
      </c>
      <c r="AI3720" s="34">
        <v>0</v>
      </c>
      <c r="AK3720">
        <v>1</v>
      </c>
      <c r="AL3720">
        <v>0</v>
      </c>
      <c r="AM3720" s="5">
        <v>3</v>
      </c>
      <c r="AN3720" s="5">
        <v>2</v>
      </c>
      <c r="AO3720">
        <v>0</v>
      </c>
      <c r="AQ3720">
        <v>0</v>
      </c>
      <c r="AR3720" t="s">
        <v>20</v>
      </c>
      <c r="AS3720" t="s">
        <v>20</v>
      </c>
      <c r="AT3720">
        <v>0</v>
      </c>
      <c r="AU3720">
        <v>0</v>
      </c>
      <c r="AV3720">
        <v>0</v>
      </c>
      <c r="AW3720" t="s">
        <v>1382</v>
      </c>
      <c r="AX3720" t="s">
        <v>1382</v>
      </c>
      <c r="AZ3720" s="42" t="s">
        <v>2226</v>
      </c>
      <c r="BA3720" t="s">
        <v>2545</v>
      </c>
      <c r="BB3720" s="6" t="s">
        <v>1570</v>
      </c>
      <c r="BG3720" s="9"/>
      <c r="BI3720" t="s">
        <v>3146</v>
      </c>
    </row>
    <row r="3721" spans="1:61" s="74" customFormat="1" x14ac:dyDescent="0.25">
      <c r="A3721" s="19" t="s">
        <v>1020</v>
      </c>
      <c r="B3721" t="s">
        <v>1063</v>
      </c>
      <c r="C3721" t="str">
        <f>VLOOKUP(Tabelle1[[#This Row],[bank_name]],list_all_banks!$B$1:$C$691,2,FALSE)</f>
        <v>IT00348170101</v>
      </c>
      <c r="D3721" s="6" t="s">
        <v>1064</v>
      </c>
      <c r="E3721" s="42" t="str">
        <f t="shared" si="61"/>
        <v>31.12.2015</v>
      </c>
      <c r="F3721">
        <v>2015</v>
      </c>
      <c r="G3721">
        <v>0</v>
      </c>
      <c r="H3721" t="s">
        <v>20</v>
      </c>
      <c r="I3721">
        <v>1</v>
      </c>
      <c r="J3721">
        <v>2</v>
      </c>
      <c r="K3721" t="s">
        <v>1366</v>
      </c>
      <c r="L3721">
        <v>0</v>
      </c>
      <c r="M3721" t="s">
        <v>14</v>
      </c>
      <c r="N3721" t="s">
        <v>91</v>
      </c>
      <c r="O3721" s="6"/>
      <c r="P3721">
        <v>2</v>
      </c>
      <c r="Q3721">
        <v>0</v>
      </c>
      <c r="R3721">
        <v>0</v>
      </c>
      <c r="S3721">
        <v>1</v>
      </c>
      <c r="T3721" s="6"/>
      <c r="U3721">
        <v>0</v>
      </c>
      <c r="V3721">
        <v>0</v>
      </c>
      <c r="W3721" t="s">
        <v>20</v>
      </c>
      <c r="X3721" s="6"/>
      <c r="Y3721" t="s">
        <v>1633</v>
      </c>
      <c r="Z3721" s="68">
        <v>9</v>
      </c>
      <c r="AA3721" s="68">
        <v>1</v>
      </c>
      <c r="AB3721" s="68">
        <v>-700</v>
      </c>
      <c r="AC3721" s="13" t="s">
        <v>20</v>
      </c>
      <c r="AD3721" s="68" t="s">
        <v>20</v>
      </c>
      <c r="AE3721" s="13" t="s">
        <v>20</v>
      </c>
      <c r="AF3721" s="13" t="s">
        <v>20</v>
      </c>
      <c r="AG3721" s="13" t="s">
        <v>20</v>
      </c>
      <c r="AH3721" s="68" t="s">
        <v>20</v>
      </c>
      <c r="AI3721">
        <v>0</v>
      </c>
      <c r="AJ3721" s="6"/>
      <c r="AK3721">
        <v>1</v>
      </c>
      <c r="AL3721">
        <v>0</v>
      </c>
      <c r="AM3721" s="5">
        <v>3</v>
      </c>
      <c r="AN3721" s="5">
        <v>2</v>
      </c>
      <c r="AO3721">
        <v>0</v>
      </c>
      <c r="AP3721" s="6"/>
      <c r="AQ3721">
        <v>0</v>
      </c>
      <c r="AR3721" t="s">
        <v>20</v>
      </c>
      <c r="AS3721" t="s">
        <v>20</v>
      </c>
      <c r="AT3721">
        <v>0</v>
      </c>
      <c r="AU3721">
        <v>0</v>
      </c>
      <c r="AV3721">
        <v>0</v>
      </c>
      <c r="AW3721" t="s">
        <v>1382</v>
      </c>
      <c r="AX3721" t="s">
        <v>1382</v>
      </c>
      <c r="AY3721" s="6"/>
      <c r="AZ3721" s="42" t="s">
        <v>2226</v>
      </c>
      <c r="BA3721" t="s">
        <v>2546</v>
      </c>
      <c r="BB3721" s="6" t="s">
        <v>1571</v>
      </c>
      <c r="BH3721" s="75"/>
      <c r="BI3721" t="s">
        <v>3146</v>
      </c>
    </row>
    <row r="3722" spans="1:61" x14ac:dyDescent="0.25">
      <c r="A3722" s="19" t="s">
        <v>1020</v>
      </c>
      <c r="B3722" t="s">
        <v>1063</v>
      </c>
      <c r="C3722" t="str">
        <f>VLOOKUP(Tabelle1[[#This Row],[bank_name]],list_all_banks!$B$1:$C$691,2,FALSE)</f>
        <v>IT00348170101</v>
      </c>
      <c r="D3722" s="6" t="s">
        <v>1064</v>
      </c>
      <c r="E3722" s="42" t="str">
        <f t="shared" si="61"/>
        <v>31.12.2015</v>
      </c>
      <c r="F3722">
        <v>2015</v>
      </c>
      <c r="G3722">
        <v>0</v>
      </c>
      <c r="H3722" t="s">
        <v>20</v>
      </c>
      <c r="I3722">
        <v>1</v>
      </c>
      <c r="J3722">
        <v>2</v>
      </c>
      <c r="K3722" t="s">
        <v>1366</v>
      </c>
      <c r="L3722">
        <v>0</v>
      </c>
      <c r="M3722" t="s">
        <v>14</v>
      </c>
      <c r="N3722" t="s">
        <v>91</v>
      </c>
      <c r="P3722">
        <v>2</v>
      </c>
      <c r="Q3722">
        <v>0</v>
      </c>
      <c r="R3722">
        <v>0</v>
      </c>
      <c r="S3722">
        <v>1</v>
      </c>
      <c r="U3722">
        <v>0</v>
      </c>
      <c r="V3722">
        <v>0</v>
      </c>
      <c r="W3722" t="s">
        <v>20</v>
      </c>
      <c r="Y3722" t="s">
        <v>154</v>
      </c>
      <c r="Z3722" s="68">
        <v>2025288</v>
      </c>
      <c r="AA3722" s="68">
        <v>7355</v>
      </c>
      <c r="AB3722" s="68">
        <v>437792</v>
      </c>
      <c r="AC3722" s="13" t="s">
        <v>20</v>
      </c>
      <c r="AD3722" s="68">
        <v>-59645</v>
      </c>
      <c r="AE3722" s="13" t="s">
        <v>20</v>
      </c>
      <c r="AF3722" s="13" t="s">
        <v>20</v>
      </c>
      <c r="AG3722" s="13" t="s">
        <v>20</v>
      </c>
      <c r="AH3722" s="84">
        <v>5547000</v>
      </c>
      <c r="AI3722">
        <v>0</v>
      </c>
      <c r="AJ3722" s="6" t="s">
        <v>3044</v>
      </c>
      <c r="AK3722">
        <v>1</v>
      </c>
      <c r="AL3722">
        <v>0</v>
      </c>
      <c r="AM3722" s="5">
        <v>3</v>
      </c>
      <c r="AN3722" s="5">
        <v>2</v>
      </c>
      <c r="AO3722">
        <v>0</v>
      </c>
      <c r="AQ3722">
        <v>0</v>
      </c>
      <c r="AR3722" t="s">
        <v>20</v>
      </c>
      <c r="AS3722" t="s">
        <v>20</v>
      </c>
      <c r="AT3722">
        <v>0</v>
      </c>
      <c r="AU3722">
        <v>0</v>
      </c>
      <c r="AV3722">
        <v>0</v>
      </c>
      <c r="AW3722" t="s">
        <v>1382</v>
      </c>
      <c r="AX3722" t="s">
        <v>1382</v>
      </c>
      <c r="AZ3722" s="42" t="s">
        <v>2226</v>
      </c>
      <c r="BA3722" t="s">
        <v>2546</v>
      </c>
      <c r="BB3722" s="6" t="s">
        <v>1571</v>
      </c>
      <c r="BG3722" s="9"/>
      <c r="BI3722" t="s">
        <v>3146</v>
      </c>
    </row>
    <row r="3723" spans="1:61" x14ac:dyDescent="0.25">
      <c r="A3723" s="96" t="s">
        <v>1020</v>
      </c>
      <c r="B3723" s="9" t="s">
        <v>1063</v>
      </c>
      <c r="C3723" s="9" t="str">
        <f>VLOOKUP(Tabelle1[[#This Row],[bank_name]],list_all_banks!$B$1:$C$691,2,FALSE)</f>
        <v>IT00348170101</v>
      </c>
      <c r="D3723" s="6" t="s">
        <v>1064</v>
      </c>
      <c r="E3723" s="42" t="str">
        <f t="shared" si="61"/>
        <v>31.12.2015</v>
      </c>
      <c r="F3723" s="9">
        <v>2015</v>
      </c>
      <c r="G3723" s="9">
        <v>0</v>
      </c>
      <c r="H3723" s="9" t="s">
        <v>20</v>
      </c>
      <c r="I3723" s="9">
        <v>1</v>
      </c>
      <c r="J3723" s="9">
        <v>2</v>
      </c>
      <c r="K3723" s="9" t="s">
        <v>1366</v>
      </c>
      <c r="L3723" s="9">
        <v>0</v>
      </c>
      <c r="M3723" s="9" t="s">
        <v>14</v>
      </c>
      <c r="N3723" s="9" t="s">
        <v>91</v>
      </c>
      <c r="P3723" s="9">
        <v>2</v>
      </c>
      <c r="Q3723" s="9">
        <v>0</v>
      </c>
      <c r="R3723" s="9">
        <v>0</v>
      </c>
      <c r="S3723" s="9">
        <v>1</v>
      </c>
      <c r="U3723" s="9">
        <v>0</v>
      </c>
      <c r="V3723" s="9">
        <v>0</v>
      </c>
      <c r="W3723" s="9" t="s">
        <v>20</v>
      </c>
      <c r="Y3723" s="9" t="s">
        <v>1760</v>
      </c>
      <c r="Z3723" s="68">
        <v>-506</v>
      </c>
      <c r="AA3723" s="68" t="s">
        <v>20</v>
      </c>
      <c r="AB3723" s="68">
        <v>-193</v>
      </c>
      <c r="AC3723" s="68" t="s">
        <v>20</v>
      </c>
      <c r="AD3723" s="68" t="s">
        <v>20</v>
      </c>
      <c r="AE3723" s="68" t="s">
        <v>20</v>
      </c>
      <c r="AF3723" s="68" t="s">
        <v>20</v>
      </c>
      <c r="AG3723" s="68" t="s">
        <v>20</v>
      </c>
      <c r="AH3723" s="68" t="s">
        <v>20</v>
      </c>
      <c r="AI3723" s="9">
        <v>0</v>
      </c>
      <c r="AK3723" s="9">
        <v>1</v>
      </c>
      <c r="AL3723" s="9">
        <v>0</v>
      </c>
      <c r="AM3723" s="53">
        <v>3</v>
      </c>
      <c r="AN3723" s="53">
        <v>2</v>
      </c>
      <c r="AO3723" s="9">
        <v>0</v>
      </c>
      <c r="AQ3723" s="9">
        <v>0</v>
      </c>
      <c r="AR3723" s="9" t="s">
        <v>20</v>
      </c>
      <c r="AS3723" s="9" t="s">
        <v>20</v>
      </c>
      <c r="AT3723" s="9">
        <v>0</v>
      </c>
      <c r="AU3723" s="9">
        <v>0</v>
      </c>
      <c r="AV3723" s="9">
        <v>0</v>
      </c>
      <c r="AW3723" s="9" t="s">
        <v>1382</v>
      </c>
      <c r="AX3723" s="9" t="s">
        <v>1382</v>
      </c>
      <c r="AZ3723" s="42" t="s">
        <v>2226</v>
      </c>
      <c r="BA3723" s="9" t="s">
        <v>2546</v>
      </c>
      <c r="BB3723" s="6" t="s">
        <v>1571</v>
      </c>
      <c r="BC3723" s="9"/>
      <c r="BD3723" s="9"/>
      <c r="BE3723" s="9"/>
      <c r="BF3723" s="9"/>
      <c r="BG3723" s="9"/>
      <c r="BI3723" t="s">
        <v>3146</v>
      </c>
    </row>
    <row r="3724" spans="1:61" x14ac:dyDescent="0.25">
      <c r="A3724" s="19" t="s">
        <v>1020</v>
      </c>
      <c r="B3724" t="s">
        <v>1063</v>
      </c>
      <c r="C3724" t="str">
        <f>VLOOKUP(Tabelle1[[#This Row],[bank_name]],list_all_banks!$B$1:$C$691,2,FALSE)</f>
        <v>IT00348170101</v>
      </c>
      <c r="D3724" s="6" t="s">
        <v>1064</v>
      </c>
      <c r="E3724" s="42" t="str">
        <f t="shared" si="61"/>
        <v>31.12.2015</v>
      </c>
      <c r="F3724">
        <v>2015</v>
      </c>
      <c r="G3724">
        <v>0</v>
      </c>
      <c r="H3724" t="s">
        <v>20</v>
      </c>
      <c r="I3724">
        <v>1</v>
      </c>
      <c r="J3724">
        <v>2</v>
      </c>
      <c r="K3724" t="s">
        <v>1366</v>
      </c>
      <c r="L3724">
        <v>0</v>
      </c>
      <c r="M3724" t="s">
        <v>14</v>
      </c>
      <c r="N3724" t="s">
        <v>91</v>
      </c>
      <c r="P3724">
        <v>2</v>
      </c>
      <c r="Q3724">
        <v>0</v>
      </c>
      <c r="R3724">
        <v>0</v>
      </c>
      <c r="S3724">
        <v>1</v>
      </c>
      <c r="U3724">
        <v>0</v>
      </c>
      <c r="V3724">
        <v>0</v>
      </c>
      <c r="W3724" t="s">
        <v>20</v>
      </c>
      <c r="Y3724" t="s">
        <v>1693</v>
      </c>
      <c r="Z3724" s="68">
        <v>148925</v>
      </c>
      <c r="AA3724" s="68">
        <v>1713</v>
      </c>
      <c r="AB3724" s="68">
        <v>52352</v>
      </c>
      <c r="AC3724" s="13" t="s">
        <v>20</v>
      </c>
      <c r="AD3724" s="68">
        <v>5981</v>
      </c>
      <c r="AE3724" s="13" t="s">
        <v>20</v>
      </c>
      <c r="AF3724" s="13" t="s">
        <v>20</v>
      </c>
      <c r="AG3724" s="13" t="s">
        <v>20</v>
      </c>
      <c r="AH3724" s="68" t="s">
        <v>20</v>
      </c>
      <c r="AI3724">
        <v>0</v>
      </c>
      <c r="AK3724">
        <v>1</v>
      </c>
      <c r="AL3724">
        <v>0</v>
      </c>
      <c r="AM3724" s="5">
        <v>3</v>
      </c>
      <c r="AN3724" s="5">
        <v>2</v>
      </c>
      <c r="AO3724">
        <v>0</v>
      </c>
      <c r="AQ3724">
        <v>0</v>
      </c>
      <c r="AR3724" t="s">
        <v>20</v>
      </c>
      <c r="AS3724" t="s">
        <v>20</v>
      </c>
      <c r="AT3724">
        <v>0</v>
      </c>
      <c r="AU3724">
        <v>0</v>
      </c>
      <c r="AV3724">
        <v>0</v>
      </c>
      <c r="AW3724" t="s">
        <v>1382</v>
      </c>
      <c r="AX3724" t="s">
        <v>1382</v>
      </c>
      <c r="AZ3724" s="42" t="s">
        <v>2226</v>
      </c>
      <c r="BA3724" t="s">
        <v>2546</v>
      </c>
      <c r="BB3724" s="6" t="s">
        <v>1571</v>
      </c>
      <c r="BG3724" s="9"/>
      <c r="BI3724" t="s">
        <v>3146</v>
      </c>
    </row>
    <row r="3725" spans="1:61" x14ac:dyDescent="0.25">
      <c r="A3725" s="19" t="s">
        <v>1020</v>
      </c>
      <c r="B3725" t="s">
        <v>1063</v>
      </c>
      <c r="C3725" t="str">
        <f>VLOOKUP(Tabelle1[[#This Row],[bank_name]],list_all_banks!$B$1:$C$691,2,FALSE)</f>
        <v>IT00348170101</v>
      </c>
      <c r="D3725" s="6" t="s">
        <v>1064</v>
      </c>
      <c r="E3725" s="42" t="str">
        <f t="shared" si="61"/>
        <v>31.12.2015</v>
      </c>
      <c r="F3725">
        <v>2015</v>
      </c>
      <c r="G3725">
        <v>0</v>
      </c>
      <c r="H3725" t="s">
        <v>20</v>
      </c>
      <c r="I3725">
        <v>1</v>
      </c>
      <c r="J3725">
        <v>2</v>
      </c>
      <c r="K3725" t="s">
        <v>1366</v>
      </c>
      <c r="L3725">
        <v>0</v>
      </c>
      <c r="M3725" t="s">
        <v>14</v>
      </c>
      <c r="N3725" t="s">
        <v>91</v>
      </c>
      <c r="P3725">
        <v>2</v>
      </c>
      <c r="Q3725">
        <v>0</v>
      </c>
      <c r="R3725">
        <v>0</v>
      </c>
      <c r="S3725">
        <v>1</v>
      </c>
      <c r="U3725">
        <v>0</v>
      </c>
      <c r="V3725">
        <v>0</v>
      </c>
      <c r="W3725" t="s">
        <v>20</v>
      </c>
      <c r="Y3725" t="s">
        <v>1677</v>
      </c>
      <c r="Z3725" s="68">
        <v>98</v>
      </c>
      <c r="AA3725" s="68">
        <v>5</v>
      </c>
      <c r="AB3725" s="68">
        <v>318</v>
      </c>
      <c r="AC3725" s="13" t="s">
        <v>20</v>
      </c>
      <c r="AD3725" s="68">
        <v>107</v>
      </c>
      <c r="AE3725" s="13" t="s">
        <v>20</v>
      </c>
      <c r="AF3725" s="13" t="s">
        <v>20</v>
      </c>
      <c r="AG3725" s="13" t="s">
        <v>20</v>
      </c>
      <c r="AH3725" s="68" t="s">
        <v>20</v>
      </c>
      <c r="AI3725">
        <v>0</v>
      </c>
      <c r="AK3725">
        <v>1</v>
      </c>
      <c r="AL3725">
        <v>0</v>
      </c>
      <c r="AM3725" s="5">
        <v>3</v>
      </c>
      <c r="AN3725" s="5">
        <v>2</v>
      </c>
      <c r="AO3725">
        <v>0</v>
      </c>
      <c r="AQ3725">
        <v>0</v>
      </c>
      <c r="AR3725" t="s">
        <v>20</v>
      </c>
      <c r="AS3725" t="s">
        <v>20</v>
      </c>
      <c r="AT3725">
        <v>0</v>
      </c>
      <c r="AU3725">
        <v>0</v>
      </c>
      <c r="AV3725">
        <v>0</v>
      </c>
      <c r="AW3725" t="s">
        <v>1382</v>
      </c>
      <c r="AX3725" t="s">
        <v>1382</v>
      </c>
      <c r="AZ3725" s="42" t="s">
        <v>2226</v>
      </c>
      <c r="BA3725" t="s">
        <v>2546</v>
      </c>
      <c r="BB3725" s="6" t="s">
        <v>1571</v>
      </c>
      <c r="BC3725" s="9"/>
      <c r="BD3725" s="9"/>
      <c r="BE3725" s="9"/>
      <c r="BF3725" s="9"/>
      <c r="BG3725" s="9"/>
      <c r="BI3725" t="s">
        <v>3146</v>
      </c>
    </row>
    <row r="3726" spans="1:61" x14ac:dyDescent="0.25">
      <c r="A3726" s="96" t="s">
        <v>1020</v>
      </c>
      <c r="B3726" s="9" t="s">
        <v>1063</v>
      </c>
      <c r="C3726" s="9" t="str">
        <f>VLOOKUP(Tabelle1[[#This Row],[bank_name]],list_all_banks!$B$1:$C$691,2,FALSE)</f>
        <v>IT00348170101</v>
      </c>
      <c r="D3726" s="6" t="s">
        <v>1064</v>
      </c>
      <c r="E3726" s="42" t="str">
        <f t="shared" si="61"/>
        <v>31.12.2015</v>
      </c>
      <c r="F3726" s="9">
        <v>2015</v>
      </c>
      <c r="G3726" s="9">
        <v>0</v>
      </c>
      <c r="H3726" s="9" t="s">
        <v>20</v>
      </c>
      <c r="I3726" s="9">
        <v>1</v>
      </c>
      <c r="J3726" s="9">
        <v>2</v>
      </c>
      <c r="K3726" s="9" t="s">
        <v>1366</v>
      </c>
      <c r="L3726" s="9">
        <v>0</v>
      </c>
      <c r="M3726" s="9" t="s">
        <v>14</v>
      </c>
      <c r="N3726" s="9" t="s">
        <v>91</v>
      </c>
      <c r="P3726" s="9">
        <v>2</v>
      </c>
      <c r="Q3726" s="9">
        <v>0</v>
      </c>
      <c r="R3726" s="9">
        <v>0</v>
      </c>
      <c r="S3726" s="9">
        <v>1</v>
      </c>
      <c r="U3726" s="9">
        <v>0</v>
      </c>
      <c r="V3726" s="9">
        <v>0</v>
      </c>
      <c r="W3726" s="9" t="s">
        <v>20</v>
      </c>
      <c r="Y3726" s="9" t="s">
        <v>264</v>
      </c>
      <c r="Z3726" s="68">
        <v>452750</v>
      </c>
      <c r="AA3726" s="68">
        <v>4844</v>
      </c>
      <c r="AB3726" s="68">
        <v>190699</v>
      </c>
      <c r="AC3726" s="68" t="s">
        <v>20</v>
      </c>
      <c r="AD3726" s="68">
        <v>19847</v>
      </c>
      <c r="AE3726" s="68" t="s">
        <v>20</v>
      </c>
      <c r="AF3726" s="68" t="s">
        <v>20</v>
      </c>
      <c r="AG3726" s="68" t="s">
        <v>20</v>
      </c>
      <c r="AH3726" s="68" t="s">
        <v>20</v>
      </c>
      <c r="AI3726" s="9">
        <v>0</v>
      </c>
      <c r="AK3726" s="9">
        <v>1</v>
      </c>
      <c r="AL3726" s="9">
        <v>0</v>
      </c>
      <c r="AM3726" s="53">
        <v>3</v>
      </c>
      <c r="AN3726" s="53">
        <v>2</v>
      </c>
      <c r="AO3726" s="9">
        <v>0</v>
      </c>
      <c r="AQ3726" s="9">
        <v>0</v>
      </c>
      <c r="AR3726" s="9" t="s">
        <v>20</v>
      </c>
      <c r="AS3726" s="9" t="s">
        <v>20</v>
      </c>
      <c r="AT3726" s="9">
        <v>0</v>
      </c>
      <c r="AU3726" s="9">
        <v>0</v>
      </c>
      <c r="AV3726" s="9">
        <v>0</v>
      </c>
      <c r="AW3726" s="9" t="s">
        <v>1382</v>
      </c>
      <c r="AX3726" s="9" t="s">
        <v>1382</v>
      </c>
      <c r="AZ3726" s="42" t="s">
        <v>2226</v>
      </c>
      <c r="BA3726" s="9" t="s">
        <v>2546</v>
      </c>
      <c r="BB3726" s="6" t="s">
        <v>1571</v>
      </c>
      <c r="BG3726" s="9"/>
      <c r="BI3726" t="s">
        <v>3146</v>
      </c>
    </row>
    <row r="3727" spans="1:61" x14ac:dyDescent="0.25">
      <c r="A3727" s="96" t="s">
        <v>1020</v>
      </c>
      <c r="B3727" s="9" t="s">
        <v>1063</v>
      </c>
      <c r="C3727" s="9" t="str">
        <f>VLOOKUP(Tabelle1[[#This Row],[bank_name]],list_all_banks!$B$1:$C$691,2,FALSE)</f>
        <v>IT00348170101</v>
      </c>
      <c r="D3727" s="6" t="s">
        <v>1064</v>
      </c>
      <c r="E3727" s="42" t="str">
        <f t="shared" si="61"/>
        <v>31.12.2015</v>
      </c>
      <c r="F3727" s="9">
        <v>2015</v>
      </c>
      <c r="G3727" s="9">
        <v>0</v>
      </c>
      <c r="H3727" s="9" t="s">
        <v>20</v>
      </c>
      <c r="I3727" s="9">
        <v>1</v>
      </c>
      <c r="J3727" s="9">
        <v>2</v>
      </c>
      <c r="K3727" s="9" t="s">
        <v>1366</v>
      </c>
      <c r="L3727" s="9">
        <v>0</v>
      </c>
      <c r="M3727" s="9" t="s">
        <v>14</v>
      </c>
      <c r="N3727" s="9" t="s">
        <v>91</v>
      </c>
      <c r="P3727" s="9">
        <v>2</v>
      </c>
      <c r="Q3727" s="9">
        <v>0</v>
      </c>
      <c r="R3727" s="9">
        <v>0</v>
      </c>
      <c r="S3727" s="9">
        <v>1</v>
      </c>
      <c r="U3727" s="9">
        <v>0</v>
      </c>
      <c r="V3727" s="9">
        <v>0</v>
      </c>
      <c r="W3727" s="9" t="s">
        <v>20</v>
      </c>
      <c r="Y3727" s="9" t="s">
        <v>1660</v>
      </c>
      <c r="Z3727" s="68">
        <v>85</v>
      </c>
      <c r="AA3727" s="68">
        <v>2</v>
      </c>
      <c r="AB3727" s="68">
        <v>385</v>
      </c>
      <c r="AC3727" s="68" t="s">
        <v>20</v>
      </c>
      <c r="AD3727" s="68">
        <v>8</v>
      </c>
      <c r="AE3727" s="68" t="s">
        <v>20</v>
      </c>
      <c r="AF3727" s="68" t="s">
        <v>20</v>
      </c>
      <c r="AG3727" s="68" t="s">
        <v>20</v>
      </c>
      <c r="AH3727" s="68" t="s">
        <v>20</v>
      </c>
      <c r="AI3727" s="9">
        <v>0</v>
      </c>
      <c r="AK3727" s="9">
        <v>1</v>
      </c>
      <c r="AL3727" s="9">
        <v>0</v>
      </c>
      <c r="AM3727" s="53">
        <v>3</v>
      </c>
      <c r="AN3727" s="53">
        <v>2</v>
      </c>
      <c r="AO3727" s="9">
        <v>0</v>
      </c>
      <c r="AQ3727" s="9">
        <v>0</v>
      </c>
      <c r="AR3727" s="9" t="s">
        <v>20</v>
      </c>
      <c r="AS3727" s="9" t="s">
        <v>20</v>
      </c>
      <c r="AT3727" s="9">
        <v>0</v>
      </c>
      <c r="AU3727" s="9">
        <v>0</v>
      </c>
      <c r="AV3727" s="9">
        <v>0</v>
      </c>
      <c r="AW3727" s="9" t="s">
        <v>1382</v>
      </c>
      <c r="AX3727" s="9" t="s">
        <v>1382</v>
      </c>
      <c r="AZ3727" s="42" t="s">
        <v>2226</v>
      </c>
      <c r="BA3727" s="9" t="s">
        <v>2546</v>
      </c>
      <c r="BB3727" s="6" t="s">
        <v>1571</v>
      </c>
      <c r="BG3727" s="9"/>
      <c r="BI3727" t="s">
        <v>3146</v>
      </c>
    </row>
    <row r="3728" spans="1:61" x14ac:dyDescent="0.25">
      <c r="A3728" s="19" t="s">
        <v>1020</v>
      </c>
      <c r="B3728" t="s">
        <v>1063</v>
      </c>
      <c r="C3728" t="str">
        <f>VLOOKUP(Tabelle1[[#This Row],[bank_name]],list_all_banks!$B$1:$C$691,2,FALSE)</f>
        <v>IT00348170101</v>
      </c>
      <c r="D3728" s="6" t="s">
        <v>1064</v>
      </c>
      <c r="E3728" s="42" t="str">
        <f t="shared" si="61"/>
        <v>31.12.2015</v>
      </c>
      <c r="F3728">
        <v>2015</v>
      </c>
      <c r="G3728">
        <v>0</v>
      </c>
      <c r="H3728" t="s">
        <v>20</v>
      </c>
      <c r="I3728">
        <v>1</v>
      </c>
      <c r="J3728">
        <v>2</v>
      </c>
      <c r="K3728" t="s">
        <v>1366</v>
      </c>
      <c r="L3728">
        <v>0</v>
      </c>
      <c r="M3728" t="s">
        <v>14</v>
      </c>
      <c r="N3728" t="s">
        <v>91</v>
      </c>
      <c r="P3728">
        <v>2</v>
      </c>
      <c r="Q3728">
        <v>0</v>
      </c>
      <c r="R3728">
        <v>0</v>
      </c>
      <c r="S3728">
        <v>1</v>
      </c>
      <c r="U3728">
        <v>0</v>
      </c>
      <c r="V3728">
        <v>0</v>
      </c>
      <c r="W3728" t="s">
        <v>20</v>
      </c>
      <c r="Y3728" t="s">
        <v>980</v>
      </c>
      <c r="Z3728" s="68">
        <v>557799</v>
      </c>
      <c r="AA3728" s="68">
        <v>4300</v>
      </c>
      <c r="AB3728" s="68">
        <v>-49023</v>
      </c>
      <c r="AC3728" s="13" t="s">
        <v>20</v>
      </c>
      <c r="AD3728" s="68">
        <v>-12030</v>
      </c>
      <c r="AE3728" s="13" t="s">
        <v>20</v>
      </c>
      <c r="AF3728" s="13" t="s">
        <v>20</v>
      </c>
      <c r="AG3728" s="13" t="s">
        <v>20</v>
      </c>
      <c r="AH3728" s="68" t="s">
        <v>20</v>
      </c>
      <c r="AI3728">
        <v>0</v>
      </c>
      <c r="AK3728">
        <v>1</v>
      </c>
      <c r="AL3728">
        <v>0</v>
      </c>
      <c r="AM3728" s="5">
        <v>3</v>
      </c>
      <c r="AN3728" s="5">
        <v>2</v>
      </c>
      <c r="AO3728">
        <v>0</v>
      </c>
      <c r="AQ3728">
        <v>0</v>
      </c>
      <c r="AR3728" t="s">
        <v>20</v>
      </c>
      <c r="AS3728" t="s">
        <v>20</v>
      </c>
      <c r="AT3728">
        <v>0</v>
      </c>
      <c r="AU3728">
        <v>0</v>
      </c>
      <c r="AV3728">
        <v>0</v>
      </c>
      <c r="AW3728" t="s">
        <v>1382</v>
      </c>
      <c r="AX3728" t="s">
        <v>1382</v>
      </c>
      <c r="AZ3728" s="42" t="s">
        <v>2226</v>
      </c>
      <c r="BA3728" t="s">
        <v>2546</v>
      </c>
      <c r="BB3728" s="6" t="s">
        <v>1571</v>
      </c>
      <c r="BG3728" s="9"/>
      <c r="BI3728" t="s">
        <v>3146</v>
      </c>
    </row>
    <row r="3729" spans="1:67" x14ac:dyDescent="0.25">
      <c r="A3729" s="19" t="s">
        <v>1020</v>
      </c>
      <c r="B3729" t="s">
        <v>1063</v>
      </c>
      <c r="C3729" t="str">
        <f>VLOOKUP(Tabelle1[[#This Row],[bank_name]],list_all_banks!$B$1:$C$691,2,FALSE)</f>
        <v>IT00348170101</v>
      </c>
      <c r="D3729" s="6" t="s">
        <v>1064</v>
      </c>
      <c r="E3729" s="42" t="str">
        <f t="shared" si="61"/>
        <v>31.12.2015</v>
      </c>
      <c r="F3729">
        <v>2015</v>
      </c>
      <c r="G3729">
        <v>0</v>
      </c>
      <c r="H3729" t="s">
        <v>20</v>
      </c>
      <c r="I3729">
        <v>1</v>
      </c>
      <c r="J3729">
        <v>2</v>
      </c>
      <c r="K3729" t="s">
        <v>1366</v>
      </c>
      <c r="L3729">
        <v>0</v>
      </c>
      <c r="M3729" t="s">
        <v>14</v>
      </c>
      <c r="N3729" t="s">
        <v>91</v>
      </c>
      <c r="P3729">
        <v>2</v>
      </c>
      <c r="Q3729">
        <v>0</v>
      </c>
      <c r="R3729">
        <v>0</v>
      </c>
      <c r="S3729">
        <v>1</v>
      </c>
      <c r="U3729">
        <v>0</v>
      </c>
      <c r="V3729">
        <v>0</v>
      </c>
      <c r="W3729" t="s">
        <v>20</v>
      </c>
      <c r="Y3729" t="s">
        <v>293</v>
      </c>
      <c r="Z3729" s="68">
        <v>585973</v>
      </c>
      <c r="AA3729" s="68">
        <v>3610</v>
      </c>
      <c r="AB3729" s="68">
        <v>266552</v>
      </c>
      <c r="AC3729" s="13" t="s">
        <v>20</v>
      </c>
      <c r="AD3729" s="68">
        <v>52440</v>
      </c>
      <c r="AE3729" s="13" t="s">
        <v>20</v>
      </c>
      <c r="AF3729" s="13" t="s">
        <v>20</v>
      </c>
      <c r="AG3729" s="13" t="s">
        <v>20</v>
      </c>
      <c r="AH3729" s="68" t="s">
        <v>20</v>
      </c>
      <c r="AI3729">
        <v>0</v>
      </c>
      <c r="AK3729">
        <v>1</v>
      </c>
      <c r="AL3729">
        <v>0</v>
      </c>
      <c r="AM3729" s="5">
        <v>3</v>
      </c>
      <c r="AN3729" s="5">
        <v>2</v>
      </c>
      <c r="AO3729">
        <v>0</v>
      </c>
      <c r="AQ3729">
        <v>0</v>
      </c>
      <c r="AR3729" t="s">
        <v>20</v>
      </c>
      <c r="AS3729" t="s">
        <v>20</v>
      </c>
      <c r="AT3729">
        <v>0</v>
      </c>
      <c r="AU3729">
        <v>0</v>
      </c>
      <c r="AV3729">
        <v>0</v>
      </c>
      <c r="AW3729" t="s">
        <v>1382</v>
      </c>
      <c r="AX3729" t="s">
        <v>1382</v>
      </c>
      <c r="AZ3729" s="42" t="s">
        <v>2226</v>
      </c>
      <c r="BA3729" t="s">
        <v>2546</v>
      </c>
      <c r="BB3729" s="6" t="s">
        <v>1571</v>
      </c>
      <c r="BG3729" s="9"/>
      <c r="BI3729" t="s">
        <v>3146</v>
      </c>
    </row>
    <row r="3730" spans="1:67" x14ac:dyDescent="0.25">
      <c r="A3730" s="19" t="s">
        <v>1020</v>
      </c>
      <c r="B3730" t="s">
        <v>1063</v>
      </c>
      <c r="C3730" t="str">
        <f>VLOOKUP(Tabelle1[[#This Row],[bank_name]],list_all_banks!$B$1:$C$691,2,FALSE)</f>
        <v>IT00348170101</v>
      </c>
      <c r="D3730" s="6" t="s">
        <v>1064</v>
      </c>
      <c r="E3730" s="42" t="str">
        <f t="shared" si="61"/>
        <v>31.12.2015</v>
      </c>
      <c r="F3730">
        <v>2015</v>
      </c>
      <c r="G3730">
        <v>0</v>
      </c>
      <c r="H3730" t="s">
        <v>20</v>
      </c>
      <c r="I3730">
        <v>1</v>
      </c>
      <c r="J3730">
        <v>2</v>
      </c>
      <c r="K3730" t="s">
        <v>1366</v>
      </c>
      <c r="L3730">
        <v>0</v>
      </c>
      <c r="M3730" t="s">
        <v>14</v>
      </c>
      <c r="N3730" t="s">
        <v>91</v>
      </c>
      <c r="P3730">
        <v>2</v>
      </c>
      <c r="Q3730">
        <v>0</v>
      </c>
      <c r="R3730">
        <v>0</v>
      </c>
      <c r="S3730">
        <v>1</v>
      </c>
      <c r="U3730">
        <v>0</v>
      </c>
      <c r="V3730">
        <v>0</v>
      </c>
      <c r="W3730" t="s">
        <v>20</v>
      </c>
      <c r="Y3730" t="s">
        <v>658</v>
      </c>
      <c r="Z3730" s="68">
        <v>-5629</v>
      </c>
      <c r="AA3730" s="68" t="s">
        <v>20</v>
      </c>
      <c r="AB3730" s="68">
        <v>3785</v>
      </c>
      <c r="AC3730" s="13" t="s">
        <v>20</v>
      </c>
      <c r="AD3730" s="68" t="s">
        <v>20</v>
      </c>
      <c r="AE3730" s="13" t="s">
        <v>20</v>
      </c>
      <c r="AF3730" s="13" t="s">
        <v>20</v>
      </c>
      <c r="AG3730" s="13" t="s">
        <v>20</v>
      </c>
      <c r="AH3730" s="68" t="s">
        <v>20</v>
      </c>
      <c r="AI3730">
        <v>0</v>
      </c>
      <c r="AK3730">
        <v>1</v>
      </c>
      <c r="AL3730">
        <v>0</v>
      </c>
      <c r="AM3730" s="5">
        <v>3</v>
      </c>
      <c r="AN3730" s="5">
        <v>2</v>
      </c>
      <c r="AO3730">
        <v>0</v>
      </c>
      <c r="AQ3730">
        <v>0</v>
      </c>
      <c r="AR3730" t="s">
        <v>20</v>
      </c>
      <c r="AS3730" t="s">
        <v>20</v>
      </c>
      <c r="AT3730">
        <v>0</v>
      </c>
      <c r="AU3730">
        <v>0</v>
      </c>
      <c r="AV3730">
        <v>0</v>
      </c>
      <c r="AW3730" t="s">
        <v>1382</v>
      </c>
      <c r="AX3730" t="s">
        <v>1382</v>
      </c>
      <c r="AZ3730" s="42" t="s">
        <v>2226</v>
      </c>
      <c r="BA3730" t="s">
        <v>2546</v>
      </c>
      <c r="BB3730" s="6" t="s">
        <v>1571</v>
      </c>
      <c r="BC3730" s="9"/>
      <c r="BD3730" s="9"/>
      <c r="BE3730" s="9"/>
      <c r="BF3730" s="9"/>
      <c r="BG3730" s="9"/>
      <c r="BI3730" t="s">
        <v>3146</v>
      </c>
    </row>
    <row r="3731" spans="1:67" x14ac:dyDescent="0.25">
      <c r="A3731" s="96" t="s">
        <v>1020</v>
      </c>
      <c r="B3731" s="9" t="s">
        <v>1063</v>
      </c>
      <c r="C3731" s="9" t="str">
        <f>VLOOKUP(Tabelle1[[#This Row],[bank_name]],list_all_banks!$B$1:$C$691,2,FALSE)</f>
        <v>IT00348170101</v>
      </c>
      <c r="D3731" s="6" t="s">
        <v>1064</v>
      </c>
      <c r="E3731" s="42" t="str">
        <f t="shared" si="61"/>
        <v>31.12.2015</v>
      </c>
      <c r="F3731" s="9">
        <v>2015</v>
      </c>
      <c r="G3731" s="9">
        <v>0</v>
      </c>
      <c r="H3731" s="9" t="s">
        <v>20</v>
      </c>
      <c r="I3731" s="9">
        <v>1</v>
      </c>
      <c r="J3731" s="9">
        <v>2</v>
      </c>
      <c r="K3731" s="9" t="s">
        <v>1366</v>
      </c>
      <c r="L3731" s="9">
        <v>0</v>
      </c>
      <c r="M3731" s="9" t="s">
        <v>14</v>
      </c>
      <c r="N3731" s="9" t="s">
        <v>91</v>
      </c>
      <c r="P3731" s="9">
        <v>2</v>
      </c>
      <c r="Q3731" s="9">
        <v>0</v>
      </c>
      <c r="R3731" s="9">
        <v>0</v>
      </c>
      <c r="S3731" s="9">
        <v>1</v>
      </c>
      <c r="U3731" s="9">
        <v>0</v>
      </c>
      <c r="V3731" s="9">
        <v>0</v>
      </c>
      <c r="W3731" s="9" t="s">
        <v>20</v>
      </c>
      <c r="Y3731" s="9" t="s">
        <v>820</v>
      </c>
      <c r="Z3731" s="68">
        <v>75509</v>
      </c>
      <c r="AA3731" s="68" t="s">
        <v>20</v>
      </c>
      <c r="AB3731" s="68">
        <v>-7789</v>
      </c>
      <c r="AC3731" s="68" t="s">
        <v>20</v>
      </c>
      <c r="AD3731" s="68">
        <v>2907</v>
      </c>
      <c r="AE3731" s="9" t="s">
        <v>20</v>
      </c>
      <c r="AF3731" s="9" t="s">
        <v>20</v>
      </c>
      <c r="AG3731" s="9" t="s">
        <v>20</v>
      </c>
      <c r="AH3731" s="9" t="s">
        <v>20</v>
      </c>
      <c r="AI3731" s="9">
        <v>0</v>
      </c>
      <c r="AK3731" s="9">
        <v>1</v>
      </c>
      <c r="AL3731" s="9">
        <v>0</v>
      </c>
      <c r="AM3731" s="53">
        <v>3</v>
      </c>
      <c r="AN3731" s="53">
        <v>2</v>
      </c>
      <c r="AO3731" s="9">
        <v>0</v>
      </c>
      <c r="AQ3731" s="9">
        <v>0</v>
      </c>
      <c r="AR3731" s="9" t="s">
        <v>20</v>
      </c>
      <c r="AS3731" s="9" t="s">
        <v>20</v>
      </c>
      <c r="AT3731" s="9">
        <v>0</v>
      </c>
      <c r="AU3731" s="9">
        <v>0</v>
      </c>
      <c r="AV3731" s="9">
        <v>0</v>
      </c>
      <c r="AW3731" s="9" t="s">
        <v>1382</v>
      </c>
      <c r="AX3731" s="9" t="s">
        <v>1382</v>
      </c>
      <c r="AZ3731" s="42" t="s">
        <v>2226</v>
      </c>
      <c r="BA3731" s="9" t="s">
        <v>2546</v>
      </c>
      <c r="BB3731" s="6" t="s">
        <v>1571</v>
      </c>
      <c r="BC3731" s="9"/>
      <c r="BD3731" s="9"/>
      <c r="BE3731" s="9"/>
      <c r="BF3731" s="9"/>
      <c r="BG3731" s="9"/>
      <c r="BI3731" t="s">
        <v>3146</v>
      </c>
    </row>
    <row r="3732" spans="1:67" x14ac:dyDescent="0.25">
      <c r="A3732" s="19" t="s">
        <v>1020</v>
      </c>
      <c r="B3732" t="s">
        <v>1063</v>
      </c>
      <c r="C3732" t="str">
        <f>VLOOKUP(Tabelle1[[#This Row],[bank_name]],list_all_banks!$B$1:$C$691,2,FALSE)</f>
        <v>IT00348170101</v>
      </c>
      <c r="D3732" s="6" t="s">
        <v>1064</v>
      </c>
      <c r="E3732" s="42" t="str">
        <f t="shared" si="61"/>
        <v>31.12.2015</v>
      </c>
      <c r="F3732">
        <v>2015</v>
      </c>
      <c r="G3732">
        <v>0</v>
      </c>
      <c r="H3732" t="s">
        <v>20</v>
      </c>
      <c r="I3732">
        <v>1</v>
      </c>
      <c r="J3732">
        <v>2</v>
      </c>
      <c r="K3732" t="s">
        <v>1366</v>
      </c>
      <c r="L3732">
        <v>0</v>
      </c>
      <c r="M3732" t="s">
        <v>14</v>
      </c>
      <c r="N3732" t="s">
        <v>91</v>
      </c>
      <c r="P3732">
        <v>2</v>
      </c>
      <c r="Q3732">
        <v>0</v>
      </c>
      <c r="R3732">
        <v>0</v>
      </c>
      <c r="S3732">
        <v>1</v>
      </c>
      <c r="U3732">
        <v>0</v>
      </c>
      <c r="V3732">
        <v>0</v>
      </c>
      <c r="W3732" t="s">
        <v>20</v>
      </c>
      <c r="Y3732" t="s">
        <v>983</v>
      </c>
      <c r="Z3732" s="68">
        <v>389907</v>
      </c>
      <c r="AA3732" s="68">
        <v>2046</v>
      </c>
      <c r="AB3732" s="68">
        <v>164561</v>
      </c>
      <c r="AC3732" s="13" t="s">
        <v>20</v>
      </c>
      <c r="AD3732" s="68">
        <v>37678</v>
      </c>
      <c r="AE3732" s="13" t="s">
        <v>20</v>
      </c>
      <c r="AF3732" s="13" t="s">
        <v>20</v>
      </c>
      <c r="AG3732" s="13" t="s">
        <v>20</v>
      </c>
      <c r="AH3732" s="68" t="s">
        <v>20</v>
      </c>
      <c r="AI3732">
        <v>0</v>
      </c>
      <c r="AK3732">
        <v>1</v>
      </c>
      <c r="AL3732">
        <v>0</v>
      </c>
      <c r="AM3732" s="5">
        <v>3</v>
      </c>
      <c r="AN3732" s="5">
        <v>2</v>
      </c>
      <c r="AO3732">
        <v>0</v>
      </c>
      <c r="AQ3732">
        <v>0</v>
      </c>
      <c r="AR3732" t="s">
        <v>20</v>
      </c>
      <c r="AS3732" t="s">
        <v>20</v>
      </c>
      <c r="AT3732">
        <v>0</v>
      </c>
      <c r="AU3732">
        <v>0</v>
      </c>
      <c r="AV3732">
        <v>0</v>
      </c>
      <c r="AW3732" t="s">
        <v>1382</v>
      </c>
      <c r="AX3732" t="s">
        <v>1382</v>
      </c>
      <c r="AZ3732" s="42" t="s">
        <v>2226</v>
      </c>
      <c r="BA3732" t="s">
        <v>2546</v>
      </c>
      <c r="BB3732" s="6" t="s">
        <v>1571</v>
      </c>
      <c r="BG3732" s="9"/>
      <c r="BI3732" t="s">
        <v>3146</v>
      </c>
    </row>
    <row r="3733" spans="1:67" x14ac:dyDescent="0.25">
      <c r="A3733" s="96" t="s">
        <v>1020</v>
      </c>
      <c r="B3733" s="9" t="s">
        <v>1063</v>
      </c>
      <c r="C3733" s="9" t="str">
        <f>VLOOKUP(Tabelle1[[#This Row],[bank_name]],list_all_banks!$B$1:$C$691,2,FALSE)</f>
        <v>IT00348170101</v>
      </c>
      <c r="D3733" s="6" t="s">
        <v>1064</v>
      </c>
      <c r="E3733" s="42" t="str">
        <f t="shared" si="61"/>
        <v>31.12.2015</v>
      </c>
      <c r="F3733" s="9">
        <v>2015</v>
      </c>
      <c r="G3733" s="9">
        <v>0</v>
      </c>
      <c r="H3733" s="9" t="s">
        <v>20</v>
      </c>
      <c r="I3733" s="9">
        <v>1</v>
      </c>
      <c r="J3733" s="9">
        <v>2</v>
      </c>
      <c r="K3733" s="9" t="s">
        <v>1366</v>
      </c>
      <c r="L3733" s="9">
        <v>0</v>
      </c>
      <c r="M3733" s="9" t="s">
        <v>14</v>
      </c>
      <c r="N3733" s="9" t="s">
        <v>91</v>
      </c>
      <c r="P3733" s="9">
        <v>2</v>
      </c>
      <c r="Q3733" s="9">
        <v>0</v>
      </c>
      <c r="R3733" s="9">
        <v>0</v>
      </c>
      <c r="S3733" s="9">
        <v>1</v>
      </c>
      <c r="U3733" s="9">
        <v>0</v>
      </c>
      <c r="V3733" s="9">
        <v>0</v>
      </c>
      <c r="W3733" s="9" t="s">
        <v>20</v>
      </c>
      <c r="Y3733" s="9" t="s">
        <v>1662</v>
      </c>
      <c r="Z3733" s="68">
        <v>3591</v>
      </c>
      <c r="AA3733" s="68">
        <v>79</v>
      </c>
      <c r="AB3733" s="68">
        <v>-1545</v>
      </c>
      <c r="AC3733" s="68" t="s">
        <v>20</v>
      </c>
      <c r="AD3733" s="68">
        <v>-11</v>
      </c>
      <c r="AE3733" s="68" t="s">
        <v>20</v>
      </c>
      <c r="AF3733" s="68" t="s">
        <v>20</v>
      </c>
      <c r="AG3733" s="68" t="s">
        <v>20</v>
      </c>
      <c r="AH3733" s="68" t="s">
        <v>20</v>
      </c>
      <c r="AI3733" s="9">
        <v>0</v>
      </c>
      <c r="AK3733" s="9">
        <v>1</v>
      </c>
      <c r="AL3733" s="9">
        <v>0</v>
      </c>
      <c r="AM3733" s="53">
        <v>3</v>
      </c>
      <c r="AN3733" s="53">
        <v>2</v>
      </c>
      <c r="AO3733" s="9">
        <v>0</v>
      </c>
      <c r="AQ3733" s="9">
        <v>0</v>
      </c>
      <c r="AR3733" s="9" t="s">
        <v>20</v>
      </c>
      <c r="AS3733" s="9" t="s">
        <v>20</v>
      </c>
      <c r="AT3733" s="9">
        <v>0</v>
      </c>
      <c r="AU3733" s="9">
        <v>0</v>
      </c>
      <c r="AV3733" s="9">
        <v>0</v>
      </c>
      <c r="AW3733" s="9" t="s">
        <v>1382</v>
      </c>
      <c r="AX3733" s="9" t="s">
        <v>1382</v>
      </c>
      <c r="AZ3733" s="42" t="s">
        <v>2226</v>
      </c>
      <c r="BA3733" s="9" t="s">
        <v>2546</v>
      </c>
      <c r="BB3733" s="6" t="s">
        <v>1571</v>
      </c>
      <c r="BC3733" s="9"/>
      <c r="BD3733" s="9"/>
      <c r="BE3733" s="9"/>
      <c r="BF3733" s="9"/>
      <c r="BG3733" s="9"/>
      <c r="BI3733" t="s">
        <v>3146</v>
      </c>
    </row>
    <row r="3734" spans="1:67" x14ac:dyDescent="0.25">
      <c r="A3734" s="19" t="s">
        <v>1020</v>
      </c>
      <c r="B3734" t="s">
        <v>1063</v>
      </c>
      <c r="C3734" t="str">
        <f>VLOOKUP(Tabelle1[[#This Row],[bank_name]],list_all_banks!$B$1:$C$691,2,FALSE)</f>
        <v>IT00348170101</v>
      </c>
      <c r="D3734" s="6" t="s">
        <v>1064</v>
      </c>
      <c r="E3734" s="42" t="str">
        <f t="shared" si="61"/>
        <v>31.12.2015</v>
      </c>
      <c r="F3734">
        <v>2015</v>
      </c>
      <c r="G3734">
        <v>0</v>
      </c>
      <c r="H3734" t="s">
        <v>20</v>
      </c>
      <c r="I3734">
        <v>1</v>
      </c>
      <c r="J3734">
        <v>2</v>
      </c>
      <c r="K3734" t="s">
        <v>1366</v>
      </c>
      <c r="L3734">
        <v>0</v>
      </c>
      <c r="M3734" t="s">
        <v>14</v>
      </c>
      <c r="N3734" t="s">
        <v>91</v>
      </c>
      <c r="P3734">
        <v>2</v>
      </c>
      <c r="Q3734">
        <v>0</v>
      </c>
      <c r="R3734">
        <v>0</v>
      </c>
      <c r="S3734">
        <v>1</v>
      </c>
      <c r="U3734">
        <v>0</v>
      </c>
      <c r="V3734">
        <v>0</v>
      </c>
      <c r="W3734" t="s">
        <v>20</v>
      </c>
      <c r="Y3734" t="s">
        <v>1001</v>
      </c>
      <c r="Z3734" s="68">
        <v>94759</v>
      </c>
      <c r="AA3734" s="68">
        <v>670</v>
      </c>
      <c r="AB3734" s="68">
        <v>97333</v>
      </c>
      <c r="AC3734" s="13" t="s">
        <v>20</v>
      </c>
      <c r="AD3734" s="68">
        <v>15048</v>
      </c>
      <c r="AE3734" s="13" t="s">
        <v>20</v>
      </c>
      <c r="AF3734" s="13" t="s">
        <v>20</v>
      </c>
      <c r="AG3734" s="13" t="s">
        <v>20</v>
      </c>
      <c r="AH3734" s="68" t="s">
        <v>20</v>
      </c>
      <c r="AI3734">
        <v>0</v>
      </c>
      <c r="AK3734">
        <v>1</v>
      </c>
      <c r="AL3734">
        <v>0</v>
      </c>
      <c r="AM3734" s="5">
        <v>3</v>
      </c>
      <c r="AN3734" s="5">
        <v>2</v>
      </c>
      <c r="AO3734">
        <v>0</v>
      </c>
      <c r="AQ3734">
        <v>0</v>
      </c>
      <c r="AR3734" t="s">
        <v>20</v>
      </c>
      <c r="AS3734" t="s">
        <v>20</v>
      </c>
      <c r="AT3734">
        <v>0</v>
      </c>
      <c r="AU3734">
        <v>0</v>
      </c>
      <c r="AV3734">
        <v>0</v>
      </c>
      <c r="AW3734" t="s">
        <v>1382</v>
      </c>
      <c r="AX3734" t="s">
        <v>1382</v>
      </c>
      <c r="AZ3734" s="42" t="s">
        <v>2226</v>
      </c>
      <c r="BA3734" t="s">
        <v>2546</v>
      </c>
      <c r="BB3734" s="6" t="s">
        <v>1571</v>
      </c>
      <c r="BG3734" s="9"/>
      <c r="BI3734" t="s">
        <v>3146</v>
      </c>
    </row>
    <row r="3735" spans="1:67" s="44" customFormat="1" ht="15.75" thickBot="1" x14ac:dyDescent="0.3">
      <c r="A3735" s="96" t="s">
        <v>1020</v>
      </c>
      <c r="B3735" s="9" t="s">
        <v>1063</v>
      </c>
      <c r="C3735" s="9" t="str">
        <f>VLOOKUP(Tabelle1[[#This Row],[bank_name]],list_all_banks!$B$1:$C$691,2,FALSE)</f>
        <v>IT00348170101</v>
      </c>
      <c r="D3735" s="6" t="s">
        <v>1064</v>
      </c>
      <c r="E3735" s="42" t="str">
        <f t="shared" si="61"/>
        <v>31.12.2015</v>
      </c>
      <c r="F3735" s="9">
        <v>2015</v>
      </c>
      <c r="G3735" s="9">
        <v>0</v>
      </c>
      <c r="H3735" s="9" t="s">
        <v>20</v>
      </c>
      <c r="I3735" s="9">
        <v>1</v>
      </c>
      <c r="J3735" s="9">
        <v>2</v>
      </c>
      <c r="K3735" s="9" t="s">
        <v>1366</v>
      </c>
      <c r="L3735" s="9">
        <v>0</v>
      </c>
      <c r="M3735" s="9" t="s">
        <v>14</v>
      </c>
      <c r="N3735" s="9" t="s">
        <v>91</v>
      </c>
      <c r="O3735" s="6"/>
      <c r="P3735" s="9">
        <v>2</v>
      </c>
      <c r="Q3735" s="9">
        <v>0</v>
      </c>
      <c r="R3735" s="9">
        <v>0</v>
      </c>
      <c r="S3735" s="9">
        <v>1</v>
      </c>
      <c r="T3735" s="6"/>
      <c r="U3735" s="9">
        <v>0</v>
      </c>
      <c r="V3735" s="9">
        <v>0</v>
      </c>
      <c r="W3735" s="9" t="s">
        <v>20</v>
      </c>
      <c r="X3735" s="6"/>
      <c r="Y3735" s="9" t="s">
        <v>1696</v>
      </c>
      <c r="Z3735" s="68">
        <v>2324</v>
      </c>
      <c r="AA3735" s="68" t="s">
        <v>20</v>
      </c>
      <c r="AB3735" s="68" t="s">
        <v>20</v>
      </c>
      <c r="AC3735" s="68" t="s">
        <v>20</v>
      </c>
      <c r="AD3735" s="68" t="s">
        <v>20</v>
      </c>
      <c r="AE3735" s="68" t="s">
        <v>20</v>
      </c>
      <c r="AF3735" s="68" t="s">
        <v>20</v>
      </c>
      <c r="AG3735" s="68" t="s">
        <v>20</v>
      </c>
      <c r="AH3735" s="68" t="s">
        <v>20</v>
      </c>
      <c r="AI3735" s="9">
        <v>0</v>
      </c>
      <c r="AJ3735" s="6"/>
      <c r="AK3735" s="9">
        <v>1</v>
      </c>
      <c r="AL3735" s="9">
        <v>0</v>
      </c>
      <c r="AM3735" s="53">
        <v>3</v>
      </c>
      <c r="AN3735" s="53">
        <v>2</v>
      </c>
      <c r="AO3735" s="9">
        <v>0</v>
      </c>
      <c r="AP3735" s="6"/>
      <c r="AQ3735" s="9">
        <v>0</v>
      </c>
      <c r="AR3735" s="9" t="s">
        <v>20</v>
      </c>
      <c r="AS3735" s="9" t="s">
        <v>20</v>
      </c>
      <c r="AT3735" s="9">
        <v>0</v>
      </c>
      <c r="AU3735" s="9">
        <v>0</v>
      </c>
      <c r="AV3735" s="9">
        <v>0</v>
      </c>
      <c r="AW3735" s="9" t="s">
        <v>1382</v>
      </c>
      <c r="AX3735" s="9" t="s">
        <v>1382</v>
      </c>
      <c r="AY3735" s="6"/>
      <c r="AZ3735" s="42" t="s">
        <v>2226</v>
      </c>
      <c r="BA3735" s="9" t="s">
        <v>2546</v>
      </c>
      <c r="BB3735" s="6" t="s">
        <v>1571</v>
      </c>
      <c r="BC3735" s="9"/>
      <c r="BD3735" s="9"/>
      <c r="BE3735" s="9"/>
      <c r="BF3735" s="9"/>
      <c r="BG3735" s="9"/>
      <c r="BH3735" s="6"/>
      <c r="BI3735" t="s">
        <v>3146</v>
      </c>
      <c r="BJ3735" s="9"/>
      <c r="BK3735" s="9"/>
      <c r="BL3735" s="9"/>
      <c r="BM3735" s="9"/>
      <c r="BN3735" s="9"/>
      <c r="BO3735" s="9"/>
    </row>
    <row r="3736" spans="1:67" x14ac:dyDescent="0.25">
      <c r="A3736" s="19" t="s">
        <v>1020</v>
      </c>
      <c r="B3736" t="s">
        <v>1063</v>
      </c>
      <c r="C3736" t="str">
        <f>VLOOKUP(Tabelle1[[#This Row],[bank_name]],list_all_banks!$B$1:$C$691,2,FALSE)</f>
        <v>IT00348170101</v>
      </c>
      <c r="D3736" s="6" t="s">
        <v>1064</v>
      </c>
      <c r="E3736" s="42" t="str">
        <f t="shared" si="61"/>
        <v>31.12.2015</v>
      </c>
      <c r="F3736">
        <v>2015</v>
      </c>
      <c r="G3736">
        <v>0</v>
      </c>
      <c r="H3736" t="s">
        <v>20</v>
      </c>
      <c r="I3736">
        <v>1</v>
      </c>
      <c r="J3736">
        <v>2</v>
      </c>
      <c r="K3736" t="s">
        <v>1366</v>
      </c>
      <c r="L3736">
        <v>0</v>
      </c>
      <c r="M3736" t="s">
        <v>14</v>
      </c>
      <c r="N3736" t="s">
        <v>91</v>
      </c>
      <c r="P3736">
        <v>2</v>
      </c>
      <c r="Q3736">
        <v>0</v>
      </c>
      <c r="R3736">
        <v>0</v>
      </c>
      <c r="S3736">
        <v>1</v>
      </c>
      <c r="U3736">
        <v>0</v>
      </c>
      <c r="V3736">
        <v>0</v>
      </c>
      <c r="W3736" t="s">
        <v>20</v>
      </c>
      <c r="Y3736" t="s">
        <v>1205</v>
      </c>
      <c r="Z3736" s="68">
        <v>20094</v>
      </c>
      <c r="AA3736" s="68">
        <v>100</v>
      </c>
      <c r="AB3736" s="68">
        <v>7208</v>
      </c>
      <c r="AC3736" s="13" t="s">
        <v>20</v>
      </c>
      <c r="AD3736" s="68">
        <v>983</v>
      </c>
      <c r="AE3736" s="13" t="s">
        <v>20</v>
      </c>
      <c r="AF3736" s="13" t="s">
        <v>20</v>
      </c>
      <c r="AG3736" s="13" t="s">
        <v>20</v>
      </c>
      <c r="AH3736" s="68" t="s">
        <v>20</v>
      </c>
      <c r="AI3736">
        <v>0</v>
      </c>
      <c r="AK3736">
        <v>1</v>
      </c>
      <c r="AL3736">
        <v>0</v>
      </c>
      <c r="AM3736" s="5">
        <v>3</v>
      </c>
      <c r="AN3736" s="5">
        <v>2</v>
      </c>
      <c r="AO3736">
        <v>0</v>
      </c>
      <c r="AQ3736">
        <v>0</v>
      </c>
      <c r="AR3736" t="s">
        <v>20</v>
      </c>
      <c r="AS3736" t="s">
        <v>20</v>
      </c>
      <c r="AT3736">
        <v>0</v>
      </c>
      <c r="AU3736">
        <v>0</v>
      </c>
      <c r="AV3736">
        <v>0</v>
      </c>
      <c r="AW3736" t="s">
        <v>1382</v>
      </c>
      <c r="AX3736" t="s">
        <v>1382</v>
      </c>
      <c r="AY3736" s="6" t="s">
        <v>3042</v>
      </c>
      <c r="AZ3736" s="42" t="s">
        <v>2226</v>
      </c>
      <c r="BA3736" t="s">
        <v>2546</v>
      </c>
      <c r="BB3736" s="6" t="s">
        <v>1571</v>
      </c>
      <c r="BG3736" s="9"/>
      <c r="BI3736" t="s">
        <v>3146</v>
      </c>
    </row>
    <row r="3737" spans="1:67" x14ac:dyDescent="0.25">
      <c r="A3737" s="19" t="s">
        <v>1020</v>
      </c>
      <c r="B3737" t="s">
        <v>1063</v>
      </c>
      <c r="C3737" t="str">
        <f>VLOOKUP(Tabelle1[[#This Row],[bank_name]],list_all_banks!$B$1:$C$691,2,FALSE)</f>
        <v>IT00348170101</v>
      </c>
      <c r="D3737" s="6" t="s">
        <v>1064</v>
      </c>
      <c r="E3737" s="42" t="str">
        <f t="shared" si="61"/>
        <v>31.12.2015</v>
      </c>
      <c r="F3737">
        <v>2015</v>
      </c>
      <c r="G3737">
        <v>0</v>
      </c>
      <c r="H3737" t="s">
        <v>20</v>
      </c>
      <c r="I3737">
        <v>1</v>
      </c>
      <c r="J3737">
        <v>2</v>
      </c>
      <c r="K3737" t="s">
        <v>1366</v>
      </c>
      <c r="L3737">
        <v>0</v>
      </c>
      <c r="M3737" t="s">
        <v>14</v>
      </c>
      <c r="N3737" t="s">
        <v>91</v>
      </c>
      <c r="P3737">
        <v>2</v>
      </c>
      <c r="Q3737">
        <v>0</v>
      </c>
      <c r="R3737">
        <v>0</v>
      </c>
      <c r="S3737">
        <v>1</v>
      </c>
      <c r="U3737">
        <v>0</v>
      </c>
      <c r="V3737">
        <v>0</v>
      </c>
      <c r="W3737" t="s">
        <v>20</v>
      </c>
      <c r="Y3737" t="s">
        <v>1218</v>
      </c>
      <c r="Z3737" s="9" t="s">
        <v>20</v>
      </c>
      <c r="AA3737" s="9" t="s">
        <v>20</v>
      </c>
      <c r="AB3737" s="9">
        <v>3147</v>
      </c>
      <c r="AC3737" t="s">
        <v>20</v>
      </c>
      <c r="AD3737" s="9" t="s">
        <v>20</v>
      </c>
      <c r="AE3737" t="s">
        <v>20</v>
      </c>
      <c r="AF3737" t="s">
        <v>20</v>
      </c>
      <c r="AG3737" t="s">
        <v>20</v>
      </c>
      <c r="AH3737" s="9" t="s">
        <v>20</v>
      </c>
      <c r="AI3737">
        <v>0</v>
      </c>
      <c r="AK3737">
        <v>1</v>
      </c>
      <c r="AL3737">
        <v>0</v>
      </c>
      <c r="AM3737" s="5">
        <v>3</v>
      </c>
      <c r="AN3737" s="5">
        <v>2</v>
      </c>
      <c r="AO3737">
        <v>0</v>
      </c>
      <c r="AQ3737">
        <v>0</v>
      </c>
      <c r="AR3737" t="s">
        <v>20</v>
      </c>
      <c r="AS3737" t="s">
        <v>20</v>
      </c>
      <c r="AT3737">
        <v>0</v>
      </c>
      <c r="AU3737">
        <v>0</v>
      </c>
      <c r="AV3737">
        <v>0</v>
      </c>
      <c r="AW3737" t="s">
        <v>1382</v>
      </c>
      <c r="AX3737" t="s">
        <v>1382</v>
      </c>
      <c r="AY3737" s="6" t="s">
        <v>3024</v>
      </c>
      <c r="AZ3737" s="42" t="s">
        <v>2226</v>
      </c>
      <c r="BA3737" t="s">
        <v>2546</v>
      </c>
      <c r="BB3737" s="6" t="s">
        <v>1571</v>
      </c>
      <c r="BG3737" s="9"/>
      <c r="BI3737" t="s">
        <v>3146</v>
      </c>
    </row>
    <row r="3738" spans="1:67" x14ac:dyDescent="0.25">
      <c r="A3738" s="96" t="s">
        <v>1020</v>
      </c>
      <c r="B3738" s="9" t="s">
        <v>1063</v>
      </c>
      <c r="C3738" s="9" t="str">
        <f>VLOOKUP(Tabelle1[[#This Row],[bank_name]],list_all_banks!$B$1:$C$691,2,FALSE)</f>
        <v>IT00348170101</v>
      </c>
      <c r="D3738" s="6" t="s">
        <v>1064</v>
      </c>
      <c r="E3738" s="42" t="str">
        <f t="shared" si="61"/>
        <v>31.12.2015</v>
      </c>
      <c r="F3738" s="9">
        <v>2015</v>
      </c>
      <c r="G3738" s="9">
        <v>0</v>
      </c>
      <c r="H3738" s="9" t="s">
        <v>20</v>
      </c>
      <c r="I3738" s="9">
        <v>1</v>
      </c>
      <c r="J3738" s="9">
        <v>2</v>
      </c>
      <c r="K3738" s="9" t="s">
        <v>1366</v>
      </c>
      <c r="L3738" s="9">
        <v>0</v>
      </c>
      <c r="M3738" s="9" t="s">
        <v>14</v>
      </c>
      <c r="N3738" s="9" t="s">
        <v>91</v>
      </c>
      <c r="P3738" s="9">
        <v>2</v>
      </c>
      <c r="Q3738" s="9">
        <v>0</v>
      </c>
      <c r="R3738" s="9">
        <v>0</v>
      </c>
      <c r="S3738" s="9">
        <v>1</v>
      </c>
      <c r="U3738" s="9">
        <v>0</v>
      </c>
      <c r="V3738" s="9">
        <v>0</v>
      </c>
      <c r="W3738" s="9" t="s">
        <v>20</v>
      </c>
      <c r="Y3738" s="9" t="s">
        <v>1225</v>
      </c>
      <c r="Z3738" s="9">
        <v>88</v>
      </c>
      <c r="AA3738" s="9" t="s">
        <v>20</v>
      </c>
      <c r="AB3738" s="9">
        <v>4416</v>
      </c>
      <c r="AC3738" s="9" t="s">
        <v>20</v>
      </c>
      <c r="AD3738" s="9">
        <v>104</v>
      </c>
      <c r="AE3738" s="9" t="s">
        <v>20</v>
      </c>
      <c r="AF3738" s="9" t="s">
        <v>20</v>
      </c>
      <c r="AG3738" s="9" t="s">
        <v>20</v>
      </c>
      <c r="AH3738" s="9" t="s">
        <v>20</v>
      </c>
      <c r="AI3738" s="9">
        <v>0</v>
      </c>
      <c r="AK3738" s="9">
        <v>1</v>
      </c>
      <c r="AL3738" s="9">
        <v>0</v>
      </c>
      <c r="AM3738" s="53">
        <v>3</v>
      </c>
      <c r="AN3738" s="53">
        <v>2</v>
      </c>
      <c r="AO3738" s="9">
        <v>0</v>
      </c>
      <c r="AQ3738" s="9">
        <v>0</v>
      </c>
      <c r="AR3738" s="9" t="s">
        <v>20</v>
      </c>
      <c r="AS3738" s="9" t="s">
        <v>20</v>
      </c>
      <c r="AT3738" s="9">
        <v>0</v>
      </c>
      <c r="AU3738" s="9">
        <v>0</v>
      </c>
      <c r="AV3738" s="9">
        <v>0</v>
      </c>
      <c r="AW3738" s="9" t="s">
        <v>1382</v>
      </c>
      <c r="AX3738" s="9" t="s">
        <v>1382</v>
      </c>
      <c r="AY3738" s="6" t="s">
        <v>1572</v>
      </c>
      <c r="AZ3738" s="42" t="s">
        <v>2226</v>
      </c>
      <c r="BA3738" s="9" t="s">
        <v>2546</v>
      </c>
      <c r="BB3738" s="6" t="s">
        <v>1571</v>
      </c>
      <c r="BG3738" s="9"/>
      <c r="BI3738" t="s">
        <v>3146</v>
      </c>
    </row>
    <row r="3739" spans="1:67" x14ac:dyDescent="0.25">
      <c r="A3739" s="96" t="s">
        <v>1020</v>
      </c>
      <c r="B3739" s="9" t="s">
        <v>1063</v>
      </c>
      <c r="C3739" s="9" t="str">
        <f>VLOOKUP(Tabelle1[[#This Row],[bank_name]],list_all_banks!$B$1:$C$691,2,FALSE)</f>
        <v>IT00348170101</v>
      </c>
      <c r="D3739" s="6" t="s">
        <v>1064</v>
      </c>
      <c r="E3739" s="42" t="str">
        <f t="shared" si="61"/>
        <v>31.12.2015</v>
      </c>
      <c r="F3739" s="9">
        <v>2015</v>
      </c>
      <c r="G3739" s="9">
        <v>0</v>
      </c>
      <c r="H3739" s="9" t="s">
        <v>20</v>
      </c>
      <c r="I3739" s="9">
        <v>1</v>
      </c>
      <c r="J3739" s="9">
        <v>2</v>
      </c>
      <c r="K3739" s="9" t="s">
        <v>1366</v>
      </c>
      <c r="L3739" s="9">
        <v>0</v>
      </c>
      <c r="M3739" s="9" t="s">
        <v>14</v>
      </c>
      <c r="N3739" s="9" t="s">
        <v>91</v>
      </c>
      <c r="P3739" s="9">
        <v>2</v>
      </c>
      <c r="Q3739" s="9">
        <v>0</v>
      </c>
      <c r="R3739" s="9">
        <v>0</v>
      </c>
      <c r="S3739" s="9">
        <v>1</v>
      </c>
      <c r="U3739" s="9">
        <v>0</v>
      </c>
      <c r="V3739" s="9">
        <v>0</v>
      </c>
      <c r="W3739" s="9" t="s">
        <v>20</v>
      </c>
      <c r="Y3739" s="9" t="s">
        <v>1278</v>
      </c>
      <c r="Z3739" s="68">
        <v>1679227</v>
      </c>
      <c r="AA3739" s="68">
        <v>17653</v>
      </c>
      <c r="AB3739" s="68">
        <v>672360</v>
      </c>
      <c r="AC3739" s="68" t="s">
        <v>20</v>
      </c>
      <c r="AD3739" s="68">
        <v>131428</v>
      </c>
      <c r="AE3739" s="68" t="s">
        <v>20</v>
      </c>
      <c r="AF3739" s="68" t="s">
        <v>20</v>
      </c>
      <c r="AG3739" s="68" t="s">
        <v>20</v>
      </c>
      <c r="AH3739" s="68" t="s">
        <v>20</v>
      </c>
      <c r="AI3739" s="9">
        <v>0</v>
      </c>
      <c r="AK3739" s="9">
        <v>1</v>
      </c>
      <c r="AL3739" s="9">
        <v>0</v>
      </c>
      <c r="AM3739" s="53">
        <v>3</v>
      </c>
      <c r="AN3739" s="53">
        <v>2</v>
      </c>
      <c r="AO3739" s="9">
        <v>0</v>
      </c>
      <c r="AQ3739" s="9">
        <v>0</v>
      </c>
      <c r="AR3739" s="9" t="s">
        <v>20</v>
      </c>
      <c r="AS3739" s="9" t="s">
        <v>20</v>
      </c>
      <c r="AT3739" s="9">
        <v>0</v>
      </c>
      <c r="AU3739" s="9">
        <v>0</v>
      </c>
      <c r="AV3739" s="9">
        <v>0</v>
      </c>
      <c r="AW3739" s="9" t="s">
        <v>1382</v>
      </c>
      <c r="AX3739" s="9" t="s">
        <v>1382</v>
      </c>
      <c r="AZ3739" s="42" t="s">
        <v>2226</v>
      </c>
      <c r="BA3739" s="9" t="s">
        <v>2546</v>
      </c>
      <c r="BB3739" s="6" t="s">
        <v>1571</v>
      </c>
      <c r="BG3739" s="9"/>
      <c r="BI3739" t="s">
        <v>3146</v>
      </c>
    </row>
    <row r="3740" spans="1:67" x14ac:dyDescent="0.25">
      <c r="A3740" s="96" t="s">
        <v>1020</v>
      </c>
      <c r="B3740" s="9" t="s">
        <v>1063</v>
      </c>
      <c r="C3740" s="9" t="str">
        <f>VLOOKUP(Tabelle1[[#This Row],[bank_name]],list_all_banks!$B$1:$C$691,2,FALSE)</f>
        <v>IT00348170101</v>
      </c>
      <c r="D3740" s="6" t="s">
        <v>1064</v>
      </c>
      <c r="E3740" s="42" t="str">
        <f t="shared" si="61"/>
        <v>31.12.2015</v>
      </c>
      <c r="F3740" s="9">
        <v>2015</v>
      </c>
      <c r="G3740" s="9">
        <v>0</v>
      </c>
      <c r="H3740" s="9" t="s">
        <v>20</v>
      </c>
      <c r="I3740" s="9">
        <v>1</v>
      </c>
      <c r="J3740" s="9">
        <v>2</v>
      </c>
      <c r="K3740" s="9" t="s">
        <v>1366</v>
      </c>
      <c r="L3740" s="9">
        <v>0</v>
      </c>
      <c r="M3740" s="9" t="s">
        <v>14</v>
      </c>
      <c r="N3740" s="9" t="s">
        <v>91</v>
      </c>
      <c r="P3740" s="9">
        <v>2</v>
      </c>
      <c r="Q3740" s="9">
        <v>0</v>
      </c>
      <c r="R3740" s="9">
        <v>0</v>
      </c>
      <c r="S3740" s="9">
        <v>1</v>
      </c>
      <c r="U3740" s="9">
        <v>0</v>
      </c>
      <c r="V3740" s="9">
        <v>0</v>
      </c>
      <c r="W3740" s="9" t="s">
        <v>20</v>
      </c>
      <c r="Y3740" s="9" t="s">
        <v>1324</v>
      </c>
      <c r="Z3740" s="9">
        <v>390125</v>
      </c>
      <c r="AA3740" s="9">
        <v>3773</v>
      </c>
      <c r="AB3740" s="9">
        <v>73474</v>
      </c>
      <c r="AC3740" s="9" t="s">
        <v>20</v>
      </c>
      <c r="AD3740" s="9">
        <v>10856</v>
      </c>
      <c r="AE3740" s="9" t="s">
        <v>20</v>
      </c>
      <c r="AF3740" s="9" t="s">
        <v>20</v>
      </c>
      <c r="AG3740" s="9" t="s">
        <v>20</v>
      </c>
      <c r="AH3740" s="9" t="s">
        <v>20</v>
      </c>
      <c r="AI3740" s="9">
        <v>0</v>
      </c>
      <c r="AK3740" s="9">
        <v>1</v>
      </c>
      <c r="AL3740" s="9">
        <v>0</v>
      </c>
      <c r="AM3740" s="53">
        <v>3</v>
      </c>
      <c r="AN3740" s="53">
        <v>2</v>
      </c>
      <c r="AO3740" s="9">
        <v>0</v>
      </c>
      <c r="AQ3740" s="9">
        <v>0</v>
      </c>
      <c r="AR3740" s="9" t="s">
        <v>20</v>
      </c>
      <c r="AS3740" s="9" t="s">
        <v>20</v>
      </c>
      <c r="AT3740" s="9">
        <v>0</v>
      </c>
      <c r="AU3740" s="9">
        <v>0</v>
      </c>
      <c r="AV3740" s="9">
        <v>0</v>
      </c>
      <c r="AW3740" s="9" t="s">
        <v>1382</v>
      </c>
      <c r="AX3740" s="9" t="s">
        <v>1382</v>
      </c>
      <c r="AZ3740" s="42" t="s">
        <v>2226</v>
      </c>
      <c r="BA3740" s="9" t="s">
        <v>2546</v>
      </c>
      <c r="BB3740" s="6" t="s">
        <v>1571</v>
      </c>
      <c r="BG3740" s="9"/>
      <c r="BI3740" t="s">
        <v>3146</v>
      </c>
    </row>
    <row r="3741" spans="1:67" x14ac:dyDescent="0.25">
      <c r="A3741" s="96" t="s">
        <v>1020</v>
      </c>
      <c r="B3741" s="9" t="s">
        <v>1063</v>
      </c>
      <c r="C3741" s="9" t="str">
        <f>VLOOKUP(Tabelle1[[#This Row],[bank_name]],list_all_banks!$B$1:$C$691,2,FALSE)</f>
        <v>IT00348170101</v>
      </c>
      <c r="D3741" s="6" t="s">
        <v>1064</v>
      </c>
      <c r="E3741" s="42" t="str">
        <f t="shared" si="61"/>
        <v>31.12.2015</v>
      </c>
      <c r="F3741" s="9">
        <v>2015</v>
      </c>
      <c r="G3741" s="9">
        <v>0</v>
      </c>
      <c r="H3741" s="9" t="s">
        <v>20</v>
      </c>
      <c r="I3741" s="9">
        <v>1</v>
      </c>
      <c r="J3741" s="9">
        <v>2</v>
      </c>
      <c r="K3741" s="9" t="s">
        <v>1366</v>
      </c>
      <c r="L3741" s="9">
        <v>0</v>
      </c>
      <c r="M3741" s="9" t="s">
        <v>14</v>
      </c>
      <c r="N3741" s="9" t="s">
        <v>91</v>
      </c>
      <c r="P3741" s="9">
        <v>2</v>
      </c>
      <c r="Q3741" s="9">
        <v>0</v>
      </c>
      <c r="R3741" s="9">
        <v>0</v>
      </c>
      <c r="S3741" s="9">
        <v>1</v>
      </c>
      <c r="U3741" s="9">
        <v>0</v>
      </c>
      <c r="V3741" s="9">
        <v>0</v>
      </c>
      <c r="W3741" s="9" t="s">
        <v>20</v>
      </c>
      <c r="Y3741" s="9" t="s">
        <v>1661</v>
      </c>
      <c r="Z3741" s="9">
        <v>733129</v>
      </c>
      <c r="AA3741" s="9">
        <v>4826</v>
      </c>
      <c r="AB3741" s="9">
        <v>273275</v>
      </c>
      <c r="AC3741" s="9" t="s">
        <v>20</v>
      </c>
      <c r="AD3741" s="9">
        <v>52401</v>
      </c>
      <c r="AE3741" s="9" t="s">
        <v>20</v>
      </c>
      <c r="AF3741" s="9" t="s">
        <v>20</v>
      </c>
      <c r="AG3741" s="9" t="s">
        <v>20</v>
      </c>
      <c r="AH3741" s="9" t="s">
        <v>20</v>
      </c>
      <c r="AI3741" s="9">
        <v>0</v>
      </c>
      <c r="AK3741" s="9">
        <v>1</v>
      </c>
      <c r="AL3741" s="9">
        <v>0</v>
      </c>
      <c r="AM3741" s="53">
        <v>3</v>
      </c>
      <c r="AN3741" s="53">
        <v>2</v>
      </c>
      <c r="AO3741" s="9">
        <v>0</v>
      </c>
      <c r="AQ3741" s="9">
        <v>0</v>
      </c>
      <c r="AR3741" s="9" t="s">
        <v>20</v>
      </c>
      <c r="AS3741" s="9" t="s">
        <v>20</v>
      </c>
      <c r="AT3741" s="9">
        <v>0</v>
      </c>
      <c r="AU3741" s="9">
        <v>0</v>
      </c>
      <c r="AV3741" s="9">
        <v>0</v>
      </c>
      <c r="AW3741" s="9" t="s">
        <v>1382</v>
      </c>
      <c r="AX3741" s="9" t="s">
        <v>1382</v>
      </c>
      <c r="AZ3741" s="42" t="s">
        <v>2226</v>
      </c>
      <c r="BA3741" s="9" t="s">
        <v>2546</v>
      </c>
      <c r="BB3741" s="6" t="s">
        <v>1571</v>
      </c>
      <c r="BG3741" s="9"/>
      <c r="BI3741" t="s">
        <v>3146</v>
      </c>
    </row>
    <row r="3742" spans="1:67" x14ac:dyDescent="0.25">
      <c r="A3742" s="96" t="s">
        <v>1020</v>
      </c>
      <c r="B3742" s="9" t="s">
        <v>1063</v>
      </c>
      <c r="C3742" s="9" t="str">
        <f>VLOOKUP(Tabelle1[[#This Row],[bank_name]],list_all_banks!$B$1:$C$691,2,FALSE)</f>
        <v>IT00348170101</v>
      </c>
      <c r="D3742" s="6" t="s">
        <v>1064</v>
      </c>
      <c r="E3742" s="42" t="str">
        <f t="shared" si="61"/>
        <v>31.12.2015</v>
      </c>
      <c r="F3742" s="9">
        <v>2015</v>
      </c>
      <c r="G3742" s="9">
        <v>0</v>
      </c>
      <c r="H3742" s="9" t="s">
        <v>20</v>
      </c>
      <c r="I3742" s="9">
        <v>1</v>
      </c>
      <c r="J3742" s="9">
        <v>2</v>
      </c>
      <c r="K3742" s="9" t="s">
        <v>1366</v>
      </c>
      <c r="L3742" s="9">
        <v>0</v>
      </c>
      <c r="M3742" s="9" t="s">
        <v>14</v>
      </c>
      <c r="N3742" s="9" t="s">
        <v>91</v>
      </c>
      <c r="P3742" s="9">
        <v>2</v>
      </c>
      <c r="Q3742" s="9">
        <v>0</v>
      </c>
      <c r="R3742" s="9">
        <v>0</v>
      </c>
      <c r="S3742" s="9">
        <v>1</v>
      </c>
      <c r="U3742" s="9">
        <v>0</v>
      </c>
      <c r="V3742" s="9">
        <v>0</v>
      </c>
      <c r="W3742" s="9" t="s">
        <v>20</v>
      </c>
      <c r="Y3742" s="9" t="s">
        <v>1654</v>
      </c>
      <c r="Z3742" s="9">
        <v>147853</v>
      </c>
      <c r="AA3742" s="9">
        <v>1140</v>
      </c>
      <c r="AB3742" s="9">
        <v>50944</v>
      </c>
      <c r="AC3742" s="9" t="s">
        <v>20</v>
      </c>
      <c r="AD3742" s="9">
        <v>1745</v>
      </c>
      <c r="AE3742" s="9" t="s">
        <v>20</v>
      </c>
      <c r="AF3742" s="9" t="s">
        <v>20</v>
      </c>
      <c r="AG3742" s="9" t="s">
        <v>20</v>
      </c>
      <c r="AH3742" s="9">
        <v>140024</v>
      </c>
      <c r="AI3742" s="9">
        <v>0</v>
      </c>
      <c r="AK3742" s="9">
        <v>1</v>
      </c>
      <c r="AL3742" s="9">
        <v>0</v>
      </c>
      <c r="AM3742" s="53">
        <v>3</v>
      </c>
      <c r="AN3742" s="53">
        <v>2</v>
      </c>
      <c r="AO3742" s="9">
        <v>0</v>
      </c>
      <c r="AQ3742" s="9">
        <v>0</v>
      </c>
      <c r="AR3742" s="9" t="s">
        <v>20</v>
      </c>
      <c r="AS3742" s="9" t="s">
        <v>20</v>
      </c>
      <c r="AT3742" s="9">
        <v>0</v>
      </c>
      <c r="AU3742" s="9">
        <v>0</v>
      </c>
      <c r="AV3742" s="9">
        <v>0</v>
      </c>
      <c r="AW3742" s="9" t="s">
        <v>1382</v>
      </c>
      <c r="AX3742" s="9" t="s">
        <v>1382</v>
      </c>
      <c r="AZ3742" s="42" t="s">
        <v>2226</v>
      </c>
      <c r="BA3742" s="9" t="s">
        <v>2546</v>
      </c>
      <c r="BB3742" s="6" t="s">
        <v>1571</v>
      </c>
      <c r="BG3742" s="9"/>
      <c r="BI3742" t="s">
        <v>3146</v>
      </c>
    </row>
    <row r="3743" spans="1:67" x14ac:dyDescent="0.25">
      <c r="A3743" s="96" t="s">
        <v>1020</v>
      </c>
      <c r="B3743" s="9" t="s">
        <v>1063</v>
      </c>
      <c r="C3743" s="9" t="str">
        <f>VLOOKUP(Tabelle1[[#This Row],[bank_name]],list_all_banks!$B$1:$C$691,2,FALSE)</f>
        <v>IT00348170101</v>
      </c>
      <c r="D3743" s="6" t="s">
        <v>1064</v>
      </c>
      <c r="E3743" s="42" t="str">
        <f t="shared" si="61"/>
        <v>31.12.2015</v>
      </c>
      <c r="F3743" s="9">
        <v>2015</v>
      </c>
      <c r="G3743" s="9">
        <v>0</v>
      </c>
      <c r="H3743" s="9" t="s">
        <v>20</v>
      </c>
      <c r="I3743" s="9">
        <v>1</v>
      </c>
      <c r="J3743" s="9">
        <v>2</v>
      </c>
      <c r="K3743" s="9" t="s">
        <v>1366</v>
      </c>
      <c r="L3743" s="9">
        <v>0</v>
      </c>
      <c r="M3743" s="9" t="s">
        <v>14</v>
      </c>
      <c r="N3743" s="9" t="s">
        <v>91</v>
      </c>
      <c r="P3743" s="9">
        <v>2</v>
      </c>
      <c r="Q3743" s="9">
        <v>0</v>
      </c>
      <c r="R3743" s="9">
        <v>0</v>
      </c>
      <c r="S3743" s="9">
        <v>1</v>
      </c>
      <c r="U3743" s="9">
        <v>0</v>
      </c>
      <c r="V3743" s="9">
        <v>0</v>
      </c>
      <c r="W3743" s="9" t="s">
        <v>20</v>
      </c>
      <c r="Y3743" s="9" t="s">
        <v>1363</v>
      </c>
      <c r="Z3743" s="9">
        <v>27358</v>
      </c>
      <c r="AA3743" s="9">
        <v>200</v>
      </c>
      <c r="AB3743" s="9">
        <v>8617</v>
      </c>
      <c r="AC3743" s="9" t="s">
        <v>20</v>
      </c>
      <c r="AD3743" s="9">
        <v>2756</v>
      </c>
      <c r="AE3743" s="9" t="s">
        <v>20</v>
      </c>
      <c r="AF3743" s="9" t="s">
        <v>20</v>
      </c>
      <c r="AG3743" s="9" t="s">
        <v>20</v>
      </c>
      <c r="AH3743" s="9" t="s">
        <v>20</v>
      </c>
      <c r="AI3743" s="9">
        <v>0</v>
      </c>
      <c r="AK3743" s="9">
        <v>1</v>
      </c>
      <c r="AL3743" s="9">
        <v>0</v>
      </c>
      <c r="AM3743" s="53">
        <v>3</v>
      </c>
      <c r="AN3743" s="53">
        <v>2</v>
      </c>
      <c r="AO3743" s="9">
        <v>0</v>
      </c>
      <c r="AQ3743" s="9">
        <v>0</v>
      </c>
      <c r="AR3743" s="9" t="s">
        <v>20</v>
      </c>
      <c r="AS3743" s="9" t="s">
        <v>20</v>
      </c>
      <c r="AT3743" s="9">
        <v>0</v>
      </c>
      <c r="AU3743" s="9">
        <v>0</v>
      </c>
      <c r="AV3743" s="9">
        <v>0</v>
      </c>
      <c r="AW3743" s="9" t="s">
        <v>1382</v>
      </c>
      <c r="AX3743" s="9" t="s">
        <v>1382</v>
      </c>
      <c r="AZ3743" s="42" t="s">
        <v>2226</v>
      </c>
      <c r="BA3743" s="9" t="s">
        <v>2546</v>
      </c>
      <c r="BB3743" s="6" t="s">
        <v>1571</v>
      </c>
      <c r="BC3743" s="9"/>
      <c r="BD3743" s="9"/>
      <c r="BE3743" s="9"/>
      <c r="BF3743" s="9"/>
      <c r="BG3743" s="9"/>
      <c r="BI3743" t="s">
        <v>3146</v>
      </c>
    </row>
    <row r="3744" spans="1:67" x14ac:dyDescent="0.25">
      <c r="A3744" s="96" t="s">
        <v>1020</v>
      </c>
      <c r="B3744" s="9" t="s">
        <v>1063</v>
      </c>
      <c r="C3744" s="9" t="str">
        <f>VLOOKUP(Tabelle1[[#This Row],[bank_name]],list_all_banks!$B$1:$C$691,2,FALSE)</f>
        <v>IT00348170101</v>
      </c>
      <c r="D3744" s="6" t="s">
        <v>1064</v>
      </c>
      <c r="E3744" s="42" t="str">
        <f t="shared" si="61"/>
        <v>31.12.2015</v>
      </c>
      <c r="F3744" s="9">
        <v>2015</v>
      </c>
      <c r="G3744" s="9">
        <v>0</v>
      </c>
      <c r="H3744" s="9" t="s">
        <v>20</v>
      </c>
      <c r="I3744" s="9">
        <v>1</v>
      </c>
      <c r="J3744" s="9">
        <v>2</v>
      </c>
      <c r="K3744" s="9" t="s">
        <v>1366</v>
      </c>
      <c r="L3744" s="9">
        <v>0</v>
      </c>
      <c r="M3744" s="9" t="s">
        <v>14</v>
      </c>
      <c r="N3744" s="9" t="s">
        <v>91</v>
      </c>
      <c r="P3744" s="9">
        <v>2</v>
      </c>
      <c r="Q3744" s="9">
        <v>0</v>
      </c>
      <c r="R3744" s="9">
        <v>0</v>
      </c>
      <c r="S3744" s="9">
        <v>1</v>
      </c>
      <c r="U3744" s="9">
        <v>0</v>
      </c>
      <c r="V3744" s="9">
        <v>0</v>
      </c>
      <c r="W3744" s="9" t="s">
        <v>20</v>
      </c>
      <c r="Y3744" s="9" t="s">
        <v>1350</v>
      </c>
      <c r="Z3744" s="9">
        <v>92689</v>
      </c>
      <c r="AA3744" s="9">
        <v>556</v>
      </c>
      <c r="AB3744" s="9">
        <v>12163</v>
      </c>
      <c r="AC3744" s="9" t="s">
        <v>20</v>
      </c>
      <c r="AD3744" s="9">
        <v>2018</v>
      </c>
      <c r="AE3744" s="9" t="s">
        <v>20</v>
      </c>
      <c r="AF3744" s="9" t="s">
        <v>20</v>
      </c>
      <c r="AG3744" s="9" t="s">
        <v>20</v>
      </c>
      <c r="AH3744" s="9">
        <v>51509</v>
      </c>
      <c r="AI3744" s="9">
        <v>0</v>
      </c>
      <c r="AK3744" s="9">
        <v>1</v>
      </c>
      <c r="AL3744" s="9">
        <v>0</v>
      </c>
      <c r="AM3744" s="53">
        <v>3</v>
      </c>
      <c r="AN3744" s="53">
        <v>2</v>
      </c>
      <c r="AO3744" s="9">
        <v>0</v>
      </c>
      <c r="AQ3744" s="9">
        <v>0</v>
      </c>
      <c r="AR3744" s="9" t="s">
        <v>20</v>
      </c>
      <c r="AS3744" s="9" t="s">
        <v>20</v>
      </c>
      <c r="AT3744" s="9">
        <v>0</v>
      </c>
      <c r="AU3744" s="9">
        <v>0</v>
      </c>
      <c r="AV3744" s="9">
        <v>0</v>
      </c>
      <c r="AW3744" s="9" t="s">
        <v>1382</v>
      </c>
      <c r="AX3744" s="9" t="s">
        <v>1382</v>
      </c>
      <c r="AZ3744" s="42" t="s">
        <v>2226</v>
      </c>
      <c r="BA3744" s="9" t="s">
        <v>2546</v>
      </c>
      <c r="BB3744" s="6" t="s">
        <v>1571</v>
      </c>
      <c r="BC3744" s="9"/>
      <c r="BD3744" s="9"/>
      <c r="BE3744" s="9"/>
      <c r="BF3744" s="9"/>
      <c r="BG3744" s="9"/>
      <c r="BI3744" t="s">
        <v>3146</v>
      </c>
    </row>
    <row r="3745" spans="1:62" x14ac:dyDescent="0.25">
      <c r="A3745" s="96" t="s">
        <v>1020</v>
      </c>
      <c r="B3745" s="9" t="s">
        <v>1063</v>
      </c>
      <c r="C3745" s="9" t="str">
        <f>VLOOKUP(Tabelle1[[#This Row],[bank_name]],list_all_banks!$B$1:$C$691,2,FALSE)</f>
        <v>IT00348170101</v>
      </c>
      <c r="D3745" s="6" t="s">
        <v>1064</v>
      </c>
      <c r="E3745" s="42" t="str">
        <f t="shared" si="61"/>
        <v>31.12.2015</v>
      </c>
      <c r="F3745" s="9">
        <v>2015</v>
      </c>
      <c r="G3745" s="9">
        <v>0</v>
      </c>
      <c r="H3745" s="9" t="s">
        <v>20</v>
      </c>
      <c r="I3745" s="9">
        <v>1</v>
      </c>
      <c r="J3745" s="9">
        <v>2</v>
      </c>
      <c r="K3745" s="9" t="s">
        <v>1366</v>
      </c>
      <c r="L3745" s="9">
        <v>0</v>
      </c>
      <c r="M3745" s="9" t="s">
        <v>14</v>
      </c>
      <c r="N3745" s="9" t="s">
        <v>91</v>
      </c>
      <c r="P3745" s="9">
        <v>2</v>
      </c>
      <c r="Q3745" s="9">
        <v>0</v>
      </c>
      <c r="R3745" s="9">
        <v>0</v>
      </c>
      <c r="S3745" s="9">
        <v>1</v>
      </c>
      <c r="U3745" s="9">
        <v>0</v>
      </c>
      <c r="V3745" s="9">
        <v>0</v>
      </c>
      <c r="W3745" s="9" t="s">
        <v>20</v>
      </c>
      <c r="Y3745" s="9" t="s">
        <v>1651</v>
      </c>
      <c r="Z3745" s="9" t="s">
        <v>20</v>
      </c>
      <c r="AA3745" s="9">
        <v>6</v>
      </c>
      <c r="AB3745" s="9">
        <v>950</v>
      </c>
      <c r="AC3745" s="9" t="s">
        <v>20</v>
      </c>
      <c r="AD3745" s="9">
        <v>187</v>
      </c>
      <c r="AE3745" s="9" t="s">
        <v>20</v>
      </c>
      <c r="AF3745" s="9" t="s">
        <v>20</v>
      </c>
      <c r="AG3745" s="9" t="s">
        <v>20</v>
      </c>
      <c r="AH3745" s="9" t="s">
        <v>20</v>
      </c>
      <c r="AI3745" s="9">
        <v>0</v>
      </c>
      <c r="AK3745" s="9">
        <v>1</v>
      </c>
      <c r="AL3745" s="9">
        <v>0</v>
      </c>
      <c r="AM3745" s="53">
        <v>3</v>
      </c>
      <c r="AN3745" s="53">
        <v>2</v>
      </c>
      <c r="AO3745" s="9">
        <v>0</v>
      </c>
      <c r="AQ3745" s="9">
        <v>0</v>
      </c>
      <c r="AR3745" s="9" t="s">
        <v>20</v>
      </c>
      <c r="AS3745" s="9" t="s">
        <v>20</v>
      </c>
      <c r="AT3745" s="9">
        <v>0</v>
      </c>
      <c r="AU3745" s="9">
        <v>0</v>
      </c>
      <c r="AV3745" s="9">
        <v>0</v>
      </c>
      <c r="AW3745" s="9" t="s">
        <v>1382</v>
      </c>
      <c r="AX3745" s="9" t="s">
        <v>1382</v>
      </c>
      <c r="AZ3745" s="42" t="s">
        <v>2226</v>
      </c>
      <c r="BA3745" s="9" t="s">
        <v>2546</v>
      </c>
      <c r="BB3745" s="6" t="s">
        <v>1571</v>
      </c>
      <c r="BC3745" s="9"/>
      <c r="BD3745" s="9"/>
      <c r="BE3745" s="9"/>
      <c r="BF3745" s="9"/>
      <c r="BG3745" s="9"/>
      <c r="BI3745" t="s">
        <v>3146</v>
      </c>
    </row>
    <row r="3746" spans="1:62" x14ac:dyDescent="0.25">
      <c r="A3746" s="96" t="s">
        <v>1020</v>
      </c>
      <c r="B3746" s="9" t="s">
        <v>1063</v>
      </c>
      <c r="C3746" s="9" t="str">
        <f>VLOOKUP(Tabelle1[[#This Row],[bank_name]],list_all_banks!$B$1:$C$691,2,FALSE)</f>
        <v>IT00348170101</v>
      </c>
      <c r="D3746" s="6" t="s">
        <v>1064</v>
      </c>
      <c r="E3746" s="42" t="str">
        <f t="shared" si="61"/>
        <v>31.12.2015</v>
      </c>
      <c r="F3746" s="9">
        <v>2015</v>
      </c>
      <c r="G3746" s="9">
        <v>0</v>
      </c>
      <c r="H3746" s="9" t="s">
        <v>20</v>
      </c>
      <c r="I3746" s="9">
        <v>1</v>
      </c>
      <c r="J3746" s="9">
        <v>2</v>
      </c>
      <c r="K3746" s="9" t="s">
        <v>1366</v>
      </c>
      <c r="L3746" s="9">
        <v>0</v>
      </c>
      <c r="M3746" s="9" t="s">
        <v>14</v>
      </c>
      <c r="N3746" s="9" t="s">
        <v>91</v>
      </c>
      <c r="P3746" s="9">
        <v>2</v>
      </c>
      <c r="Q3746" s="9">
        <v>0</v>
      </c>
      <c r="R3746" s="9">
        <v>0</v>
      </c>
      <c r="S3746" s="9">
        <v>1</v>
      </c>
      <c r="U3746" s="9">
        <v>0</v>
      </c>
      <c r="V3746" s="9">
        <v>0</v>
      </c>
      <c r="W3746" s="9" t="s">
        <v>20</v>
      </c>
      <c r="Y3746" s="9" t="s">
        <v>1698</v>
      </c>
      <c r="Z3746" s="68">
        <v>96</v>
      </c>
      <c r="AA3746" s="68">
        <v>25</v>
      </c>
      <c r="AB3746" s="68">
        <v>3411</v>
      </c>
      <c r="AC3746" s="68" t="s">
        <v>20</v>
      </c>
      <c r="AD3746" s="68">
        <v>945</v>
      </c>
      <c r="AE3746" s="9" t="s">
        <v>20</v>
      </c>
      <c r="AF3746" s="9" t="s">
        <v>20</v>
      </c>
      <c r="AG3746" s="9" t="s">
        <v>20</v>
      </c>
      <c r="AH3746" s="9" t="s">
        <v>20</v>
      </c>
      <c r="AI3746" s="9">
        <v>0</v>
      </c>
      <c r="AK3746" s="9">
        <v>1</v>
      </c>
      <c r="AL3746" s="9">
        <v>0</v>
      </c>
      <c r="AM3746" s="53">
        <v>3</v>
      </c>
      <c r="AN3746" s="53">
        <v>2</v>
      </c>
      <c r="AO3746" s="9">
        <v>0</v>
      </c>
      <c r="AQ3746" s="9">
        <v>0</v>
      </c>
      <c r="AR3746" s="9" t="s">
        <v>20</v>
      </c>
      <c r="AS3746" s="9" t="s">
        <v>20</v>
      </c>
      <c r="AT3746" s="9">
        <v>0</v>
      </c>
      <c r="AU3746" s="9">
        <v>0</v>
      </c>
      <c r="AV3746" s="9">
        <v>0</v>
      </c>
      <c r="AW3746" s="9" t="s">
        <v>1382</v>
      </c>
      <c r="AX3746" s="9" t="s">
        <v>1382</v>
      </c>
      <c r="AZ3746" s="42" t="s">
        <v>2226</v>
      </c>
      <c r="BA3746" s="9" t="s">
        <v>2546</v>
      </c>
      <c r="BB3746" s="6" t="s">
        <v>1571</v>
      </c>
      <c r="BG3746" s="9"/>
      <c r="BI3746" t="s">
        <v>3146</v>
      </c>
    </row>
    <row r="3747" spans="1:62" x14ac:dyDescent="0.25">
      <c r="A3747" s="96" t="s">
        <v>1020</v>
      </c>
      <c r="B3747" s="9" t="s">
        <v>1063</v>
      </c>
      <c r="C3747" s="9" t="str">
        <f>VLOOKUP(Tabelle1[[#This Row],[bank_name]],list_all_banks!$B$1:$C$691,2,FALSE)</f>
        <v>IT00348170101</v>
      </c>
      <c r="D3747" s="6" t="s">
        <v>1064</v>
      </c>
      <c r="E3747" s="42" t="str">
        <f t="shared" si="61"/>
        <v>31.12.2015</v>
      </c>
      <c r="F3747" s="9">
        <v>2015</v>
      </c>
      <c r="G3747" s="9">
        <v>0</v>
      </c>
      <c r="H3747" s="9" t="s">
        <v>20</v>
      </c>
      <c r="I3747" s="9">
        <v>1</v>
      </c>
      <c r="J3747" s="9">
        <v>2</v>
      </c>
      <c r="K3747" s="9" t="s">
        <v>1366</v>
      </c>
      <c r="L3747" s="9">
        <v>0</v>
      </c>
      <c r="M3747" s="9" t="s">
        <v>14</v>
      </c>
      <c r="N3747" s="9" t="s">
        <v>91</v>
      </c>
      <c r="P3747" s="9">
        <v>2</v>
      </c>
      <c r="Q3747" s="9">
        <v>0</v>
      </c>
      <c r="R3747" s="9">
        <v>0</v>
      </c>
      <c r="S3747" s="9">
        <v>1</v>
      </c>
      <c r="U3747" s="9">
        <v>0</v>
      </c>
      <c r="V3747" s="9">
        <v>0</v>
      </c>
      <c r="W3747" s="9" t="s">
        <v>20</v>
      </c>
      <c r="Y3747" s="9" t="s">
        <v>1694</v>
      </c>
      <c r="Z3747" s="68" t="s">
        <v>20</v>
      </c>
      <c r="AA3747" s="68" t="s">
        <v>20</v>
      </c>
      <c r="AB3747" s="68">
        <v>351654</v>
      </c>
      <c r="AC3747" s="68" t="s">
        <v>20</v>
      </c>
      <c r="AD3747" s="68" t="s">
        <v>20</v>
      </c>
      <c r="AE3747" s="9" t="s">
        <v>20</v>
      </c>
      <c r="AF3747" s="9" t="s">
        <v>20</v>
      </c>
      <c r="AG3747" s="9" t="s">
        <v>20</v>
      </c>
      <c r="AH3747" s="9" t="s">
        <v>20</v>
      </c>
      <c r="AI3747" s="9">
        <v>0</v>
      </c>
      <c r="AK3747" s="9">
        <v>1</v>
      </c>
      <c r="AL3747" s="9">
        <v>0</v>
      </c>
      <c r="AM3747" s="53">
        <v>3</v>
      </c>
      <c r="AN3747" s="53">
        <v>2</v>
      </c>
      <c r="AO3747" s="9">
        <v>0</v>
      </c>
      <c r="AQ3747" s="9">
        <v>0</v>
      </c>
      <c r="AR3747" s="9" t="s">
        <v>20</v>
      </c>
      <c r="AS3747" s="9" t="s">
        <v>20</v>
      </c>
      <c r="AT3747" s="9">
        <v>0</v>
      </c>
      <c r="AU3747" s="9">
        <v>0</v>
      </c>
      <c r="AV3747" s="9">
        <v>0</v>
      </c>
      <c r="AW3747" s="9" t="s">
        <v>1382</v>
      </c>
      <c r="AX3747" s="9" t="s">
        <v>1382</v>
      </c>
      <c r="AZ3747" s="42" t="s">
        <v>2226</v>
      </c>
      <c r="BA3747" s="9" t="s">
        <v>2546</v>
      </c>
      <c r="BB3747" s="6" t="s">
        <v>1571</v>
      </c>
      <c r="BG3747" s="9"/>
      <c r="BI3747" t="s">
        <v>3146</v>
      </c>
    </row>
    <row r="3748" spans="1:62" x14ac:dyDescent="0.25">
      <c r="A3748" s="96" t="s">
        <v>1020</v>
      </c>
      <c r="B3748" s="9" t="s">
        <v>1063</v>
      </c>
      <c r="C3748" s="9" t="str">
        <f>VLOOKUP(Tabelle1[[#This Row],[bank_name]],list_all_banks!$B$1:$C$691,2,FALSE)</f>
        <v>IT00348170101</v>
      </c>
      <c r="D3748" s="6" t="s">
        <v>1064</v>
      </c>
      <c r="E3748" s="42" t="str">
        <f t="shared" si="61"/>
        <v>31.12.2015</v>
      </c>
      <c r="F3748" s="9">
        <v>2015</v>
      </c>
      <c r="G3748" s="9">
        <v>0</v>
      </c>
      <c r="H3748" s="9" t="s">
        <v>20</v>
      </c>
      <c r="I3748" s="9">
        <v>1</v>
      </c>
      <c r="J3748" s="9">
        <v>2</v>
      </c>
      <c r="K3748" s="9" t="s">
        <v>1366</v>
      </c>
      <c r="L3748" s="9">
        <v>0</v>
      </c>
      <c r="M3748" s="9" t="s">
        <v>14</v>
      </c>
      <c r="N3748" s="9" t="s">
        <v>91</v>
      </c>
      <c r="P3748" s="9">
        <v>2</v>
      </c>
      <c r="Q3748" s="9">
        <v>0</v>
      </c>
      <c r="R3748" s="9">
        <v>0</v>
      </c>
      <c r="S3748" s="9">
        <v>1</v>
      </c>
      <c r="U3748" s="9">
        <v>0</v>
      </c>
      <c r="V3748" s="9">
        <v>0</v>
      </c>
      <c r="W3748" s="9" t="s">
        <v>20</v>
      </c>
      <c r="Y3748" s="9" t="s">
        <v>1700</v>
      </c>
      <c r="Z3748" s="68">
        <v>-40143</v>
      </c>
      <c r="AA3748" s="68">
        <v>5434</v>
      </c>
      <c r="AB3748" s="68">
        <v>-447711</v>
      </c>
      <c r="AC3748" s="68" t="s">
        <v>20</v>
      </c>
      <c r="AD3748" s="68">
        <v>7289</v>
      </c>
      <c r="AE3748" s="9" t="s">
        <v>20</v>
      </c>
      <c r="AF3748" s="9" t="s">
        <v>20</v>
      </c>
      <c r="AG3748" s="9" t="s">
        <v>20</v>
      </c>
      <c r="AH3748" s="9" t="s">
        <v>20</v>
      </c>
      <c r="AI3748" s="9">
        <v>0</v>
      </c>
      <c r="AK3748" s="9">
        <v>1</v>
      </c>
      <c r="AL3748" s="9">
        <v>0</v>
      </c>
      <c r="AM3748" s="53">
        <v>3</v>
      </c>
      <c r="AN3748" s="53">
        <v>2</v>
      </c>
      <c r="AO3748" s="9">
        <v>0</v>
      </c>
      <c r="AQ3748" s="9">
        <v>0</v>
      </c>
      <c r="AR3748" s="9" t="s">
        <v>20</v>
      </c>
      <c r="AS3748" s="9" t="s">
        <v>20</v>
      </c>
      <c r="AT3748" s="9">
        <v>0</v>
      </c>
      <c r="AU3748" s="9">
        <v>0</v>
      </c>
      <c r="AV3748" s="9">
        <v>0</v>
      </c>
      <c r="AW3748" s="9" t="s">
        <v>1382</v>
      </c>
      <c r="AX3748" s="9" t="s">
        <v>1382</v>
      </c>
      <c r="AZ3748" s="42" t="s">
        <v>2226</v>
      </c>
      <c r="BA3748" s="9" t="s">
        <v>2546</v>
      </c>
      <c r="BB3748" s="6" t="s">
        <v>1571</v>
      </c>
      <c r="BG3748" s="9"/>
      <c r="BI3748" t="s">
        <v>3146</v>
      </c>
    </row>
    <row r="3749" spans="1:62" s="74" customFormat="1" x14ac:dyDescent="0.25">
      <c r="A3749" s="96" t="s">
        <v>1020</v>
      </c>
      <c r="B3749" s="9" t="s">
        <v>1063</v>
      </c>
      <c r="C3749" s="9" t="str">
        <f>VLOOKUP(Tabelle1[[#This Row],[bank_name]],list_all_banks!$B$1:$C$691,2,FALSE)</f>
        <v>IT00348170101</v>
      </c>
      <c r="D3749" s="6" t="s">
        <v>1064</v>
      </c>
      <c r="E3749" s="42" t="str">
        <f t="shared" ref="E3749:E3812" si="62">CONCATENATE($E$2,F3749)</f>
        <v>31.12.2015</v>
      </c>
      <c r="F3749" s="9">
        <v>2015</v>
      </c>
      <c r="G3749" s="9">
        <v>0</v>
      </c>
      <c r="H3749" s="9" t="s">
        <v>20</v>
      </c>
      <c r="I3749" s="9">
        <v>1</v>
      </c>
      <c r="J3749" s="9">
        <v>2</v>
      </c>
      <c r="K3749" s="9" t="s">
        <v>1366</v>
      </c>
      <c r="L3749" s="9">
        <v>0</v>
      </c>
      <c r="M3749" s="9" t="s">
        <v>14</v>
      </c>
      <c r="N3749" s="9" t="s">
        <v>91</v>
      </c>
      <c r="O3749" s="6"/>
      <c r="P3749" s="9">
        <v>2</v>
      </c>
      <c r="Q3749" s="9">
        <v>0</v>
      </c>
      <c r="R3749" s="9">
        <v>0</v>
      </c>
      <c r="S3749" s="9">
        <v>1</v>
      </c>
      <c r="T3749" s="6"/>
      <c r="U3749" s="9">
        <v>0</v>
      </c>
      <c r="V3749" s="9">
        <v>0</v>
      </c>
      <c r="W3749" s="9" t="s">
        <v>20</v>
      </c>
      <c r="X3749" s="6"/>
      <c r="Y3749" s="9" t="s">
        <v>1650</v>
      </c>
      <c r="Z3749" s="68">
        <v>203918</v>
      </c>
      <c r="AA3749" s="68">
        <v>539</v>
      </c>
      <c r="AB3749" s="68">
        <v>84320</v>
      </c>
      <c r="AC3749" s="68" t="s">
        <v>20</v>
      </c>
      <c r="AD3749" s="68">
        <v>23338</v>
      </c>
      <c r="AE3749" s="9" t="s">
        <v>20</v>
      </c>
      <c r="AF3749" s="9" t="s">
        <v>20</v>
      </c>
      <c r="AG3749" s="9" t="s">
        <v>20</v>
      </c>
      <c r="AH3749" s="9" t="s">
        <v>20</v>
      </c>
      <c r="AI3749" s="9">
        <v>0</v>
      </c>
      <c r="AJ3749" s="6"/>
      <c r="AK3749" s="9">
        <v>1</v>
      </c>
      <c r="AL3749" s="9">
        <v>0</v>
      </c>
      <c r="AM3749" s="53">
        <v>3</v>
      </c>
      <c r="AN3749" s="53">
        <v>2</v>
      </c>
      <c r="AO3749" s="9">
        <v>0</v>
      </c>
      <c r="AP3749" s="6"/>
      <c r="AQ3749" s="9">
        <v>0</v>
      </c>
      <c r="AR3749" s="9" t="s">
        <v>20</v>
      </c>
      <c r="AS3749" s="9" t="s">
        <v>20</v>
      </c>
      <c r="AT3749" s="9">
        <v>0</v>
      </c>
      <c r="AU3749" s="9">
        <v>0</v>
      </c>
      <c r="AV3749" s="9">
        <v>0</v>
      </c>
      <c r="AW3749" s="9" t="s">
        <v>1382</v>
      </c>
      <c r="AX3749" s="9" t="s">
        <v>1382</v>
      </c>
      <c r="AY3749" s="6"/>
      <c r="AZ3749" s="42" t="s">
        <v>2226</v>
      </c>
      <c r="BA3749" s="9" t="s">
        <v>2546</v>
      </c>
      <c r="BB3749" s="6" t="s">
        <v>1571</v>
      </c>
      <c r="BH3749" s="75"/>
      <c r="BI3749" t="s">
        <v>3146</v>
      </c>
    </row>
    <row r="3750" spans="1:62" x14ac:dyDescent="0.25">
      <c r="A3750" s="96" t="s">
        <v>1020</v>
      </c>
      <c r="B3750" s="9" t="s">
        <v>1063</v>
      </c>
      <c r="C3750" s="9" t="str">
        <f>VLOOKUP(Tabelle1[[#This Row],[bank_name]],list_all_banks!$B$1:$C$691,2,FALSE)</f>
        <v>IT00348170101</v>
      </c>
      <c r="D3750" s="6" t="s">
        <v>1064</v>
      </c>
      <c r="E3750" s="42" t="str">
        <f t="shared" si="62"/>
        <v>31.12.2015</v>
      </c>
      <c r="F3750" s="9">
        <v>2015</v>
      </c>
      <c r="G3750" s="9">
        <v>0</v>
      </c>
      <c r="H3750" s="9" t="s">
        <v>20</v>
      </c>
      <c r="I3750" s="9">
        <v>1</v>
      </c>
      <c r="J3750" s="9">
        <v>2</v>
      </c>
      <c r="K3750" s="9" t="s">
        <v>1366</v>
      </c>
      <c r="L3750" s="9">
        <v>0</v>
      </c>
      <c r="M3750" s="9" t="s">
        <v>14</v>
      </c>
      <c r="N3750" s="9" t="s">
        <v>91</v>
      </c>
      <c r="P3750" s="9">
        <v>2</v>
      </c>
      <c r="Q3750" s="9">
        <v>0</v>
      </c>
      <c r="R3750" s="9">
        <v>0</v>
      </c>
      <c r="S3750" s="9">
        <v>1</v>
      </c>
      <c r="U3750" s="9">
        <v>0</v>
      </c>
      <c r="V3750" s="9">
        <v>0</v>
      </c>
      <c r="W3750" s="9" t="s">
        <v>20</v>
      </c>
      <c r="Y3750" s="9" t="s">
        <v>1656</v>
      </c>
      <c r="Z3750" s="68">
        <v>-1066</v>
      </c>
      <c r="AA3750" s="68" t="s">
        <v>20</v>
      </c>
      <c r="AB3750" s="68">
        <v>-2041</v>
      </c>
      <c r="AC3750" s="68" t="s">
        <v>20</v>
      </c>
      <c r="AD3750" s="68">
        <v>-631</v>
      </c>
      <c r="AE3750" s="68" t="s">
        <v>20</v>
      </c>
      <c r="AF3750" s="68" t="s">
        <v>20</v>
      </c>
      <c r="AG3750" s="68" t="s">
        <v>20</v>
      </c>
      <c r="AH3750" s="68" t="s">
        <v>20</v>
      </c>
      <c r="AI3750" s="9">
        <v>0</v>
      </c>
      <c r="AK3750" s="9">
        <v>1</v>
      </c>
      <c r="AL3750" s="9">
        <v>0</v>
      </c>
      <c r="AM3750" s="53">
        <v>3</v>
      </c>
      <c r="AN3750" s="53">
        <v>2</v>
      </c>
      <c r="AO3750" s="9">
        <v>0</v>
      </c>
      <c r="AQ3750" s="9">
        <v>0</v>
      </c>
      <c r="AR3750" s="9" t="s">
        <v>20</v>
      </c>
      <c r="AS3750" s="9" t="s">
        <v>20</v>
      </c>
      <c r="AT3750" s="9">
        <v>0</v>
      </c>
      <c r="AU3750" s="9">
        <v>0</v>
      </c>
      <c r="AV3750" s="9">
        <v>0</v>
      </c>
      <c r="AW3750" s="9" t="s">
        <v>1382</v>
      </c>
      <c r="AX3750" s="9" t="s">
        <v>1382</v>
      </c>
      <c r="AZ3750" s="42" t="s">
        <v>2226</v>
      </c>
      <c r="BA3750" s="9" t="s">
        <v>2546</v>
      </c>
      <c r="BB3750" s="6" t="s">
        <v>1571</v>
      </c>
      <c r="BC3750" s="9"/>
      <c r="BD3750" s="9"/>
      <c r="BE3750" s="9"/>
      <c r="BF3750" s="9"/>
      <c r="BG3750" s="9"/>
      <c r="BI3750" t="s">
        <v>3146</v>
      </c>
    </row>
    <row r="3751" spans="1:62" x14ac:dyDescent="0.25">
      <c r="A3751" s="96" t="s">
        <v>1020</v>
      </c>
      <c r="B3751" s="9" t="s">
        <v>1063</v>
      </c>
      <c r="C3751" s="9" t="str">
        <f>VLOOKUP(Tabelle1[[#This Row],[bank_name]],list_all_banks!$B$1:$C$691,2,FALSE)</f>
        <v>IT00348170101</v>
      </c>
      <c r="D3751" s="6" t="s">
        <v>1064</v>
      </c>
      <c r="E3751" s="42" t="str">
        <f t="shared" si="62"/>
        <v>31.12.2015</v>
      </c>
      <c r="F3751" s="9">
        <v>2015</v>
      </c>
      <c r="G3751" s="9">
        <v>0</v>
      </c>
      <c r="H3751" s="9" t="s">
        <v>20</v>
      </c>
      <c r="I3751" s="9">
        <v>1</v>
      </c>
      <c r="J3751" s="9">
        <v>2</v>
      </c>
      <c r="K3751" s="9" t="s">
        <v>1366</v>
      </c>
      <c r="L3751" s="9">
        <v>0</v>
      </c>
      <c r="M3751" s="9" t="s">
        <v>14</v>
      </c>
      <c r="N3751" s="9" t="s">
        <v>91</v>
      </c>
      <c r="P3751" s="9">
        <v>2</v>
      </c>
      <c r="Q3751" s="9">
        <v>0</v>
      </c>
      <c r="R3751" s="9">
        <v>0</v>
      </c>
      <c r="S3751" s="9">
        <v>1</v>
      </c>
      <c r="U3751" s="9">
        <v>0</v>
      </c>
      <c r="V3751" s="9">
        <v>0</v>
      </c>
      <c r="W3751" s="9" t="s">
        <v>20</v>
      </c>
      <c r="Y3751" s="9" t="s">
        <v>1020</v>
      </c>
      <c r="Z3751" s="68">
        <v>9252015</v>
      </c>
      <c r="AA3751" s="68">
        <v>47865</v>
      </c>
      <c r="AB3751" s="68">
        <v>-674850</v>
      </c>
      <c r="AC3751" s="68" t="s">
        <v>20</v>
      </c>
      <c r="AD3751" s="68">
        <v>-141134</v>
      </c>
      <c r="AE3751" s="68" t="s">
        <v>20</v>
      </c>
      <c r="AF3751" s="68" t="s">
        <v>20</v>
      </c>
      <c r="AG3751" s="68" t="s">
        <v>20</v>
      </c>
      <c r="AH3751" s="68" t="s">
        <v>20</v>
      </c>
      <c r="AI3751" s="9">
        <v>0</v>
      </c>
      <c r="AK3751" s="9">
        <v>1</v>
      </c>
      <c r="AL3751" s="9">
        <v>0</v>
      </c>
      <c r="AM3751" s="53">
        <v>3</v>
      </c>
      <c r="AN3751" s="53">
        <v>2</v>
      </c>
      <c r="AO3751" s="9">
        <v>0</v>
      </c>
      <c r="AQ3751" s="9">
        <v>0</v>
      </c>
      <c r="AR3751" s="9" t="s">
        <v>20</v>
      </c>
      <c r="AS3751" s="9" t="s">
        <v>20</v>
      </c>
      <c r="AT3751" s="9">
        <v>0</v>
      </c>
      <c r="AU3751" s="9">
        <v>0</v>
      </c>
      <c r="AV3751" s="9">
        <v>0</v>
      </c>
      <c r="AW3751" s="9" t="s">
        <v>1382</v>
      </c>
      <c r="AX3751" s="9" t="s">
        <v>1382</v>
      </c>
      <c r="AZ3751" s="42" t="s">
        <v>2226</v>
      </c>
      <c r="BA3751" s="9" t="s">
        <v>2546</v>
      </c>
      <c r="BB3751" s="6" t="s">
        <v>1571</v>
      </c>
      <c r="BG3751" s="9"/>
      <c r="BI3751" t="s">
        <v>3146</v>
      </c>
      <c r="BJ3751" s="9"/>
    </row>
    <row r="3752" spans="1:62" s="44" customFormat="1" ht="15.75" thickBot="1" x14ac:dyDescent="0.3">
      <c r="A3752" s="162" t="s">
        <v>1020</v>
      </c>
      <c r="B3752" s="44" t="s">
        <v>1063</v>
      </c>
      <c r="C3752" s="44" t="str">
        <f>VLOOKUP(Tabelle1[[#This Row],[bank_name]],list_all_banks!$B$1:$C$691,2,FALSE)</f>
        <v>IT00348170101</v>
      </c>
      <c r="D3752" s="45" t="s">
        <v>1064</v>
      </c>
      <c r="E3752" s="46" t="str">
        <f t="shared" si="62"/>
        <v>31.12.2015</v>
      </c>
      <c r="F3752" s="44">
        <v>2015</v>
      </c>
      <c r="G3752" s="44">
        <v>0</v>
      </c>
      <c r="H3752" s="44" t="s">
        <v>20</v>
      </c>
      <c r="I3752" s="44">
        <v>1</v>
      </c>
      <c r="J3752" s="44">
        <v>2</v>
      </c>
      <c r="K3752" s="44" t="s">
        <v>1366</v>
      </c>
      <c r="L3752" s="44">
        <v>0</v>
      </c>
      <c r="M3752" s="44" t="s">
        <v>14</v>
      </c>
      <c r="N3752" s="44" t="s">
        <v>91</v>
      </c>
      <c r="O3752" s="45"/>
      <c r="P3752" s="44">
        <v>2</v>
      </c>
      <c r="Q3752" s="44">
        <v>0</v>
      </c>
      <c r="R3752" s="44">
        <v>0</v>
      </c>
      <c r="S3752" s="44">
        <v>1</v>
      </c>
      <c r="T3752" s="45"/>
      <c r="U3752" s="44">
        <v>0</v>
      </c>
      <c r="V3752" s="44">
        <v>0</v>
      </c>
      <c r="W3752" s="44" t="s">
        <v>20</v>
      </c>
      <c r="X3752" s="45"/>
      <c r="Y3752" s="44" t="s">
        <v>1</v>
      </c>
      <c r="Z3752" s="123">
        <v>3451644</v>
      </c>
      <c r="AA3752" s="123">
        <v>13802</v>
      </c>
      <c r="AB3752" s="123">
        <v>337786</v>
      </c>
      <c r="AC3752" s="123" t="s">
        <v>20</v>
      </c>
      <c r="AD3752" s="123">
        <v>-123371</v>
      </c>
      <c r="AE3752" s="123" t="s">
        <v>20</v>
      </c>
      <c r="AF3752" s="123" t="s">
        <v>20</v>
      </c>
      <c r="AG3752" s="123" t="s">
        <v>20</v>
      </c>
      <c r="AH3752" s="123" t="s">
        <v>20</v>
      </c>
      <c r="AI3752" s="44">
        <v>0</v>
      </c>
      <c r="AJ3752" s="45"/>
      <c r="AK3752" s="44">
        <v>1</v>
      </c>
      <c r="AL3752" s="44">
        <v>0</v>
      </c>
      <c r="AM3752" s="57">
        <v>3</v>
      </c>
      <c r="AN3752" s="57">
        <v>2</v>
      </c>
      <c r="AO3752" s="44">
        <v>0</v>
      </c>
      <c r="AP3752" s="45"/>
      <c r="AQ3752" s="44">
        <v>0</v>
      </c>
      <c r="AR3752" s="44" t="s">
        <v>20</v>
      </c>
      <c r="AS3752" s="44" t="s">
        <v>20</v>
      </c>
      <c r="AT3752" s="44">
        <v>0</v>
      </c>
      <c r="AU3752" s="44">
        <v>0</v>
      </c>
      <c r="AV3752" s="44">
        <v>0</v>
      </c>
      <c r="AW3752" s="44" t="s">
        <v>1382</v>
      </c>
      <c r="AX3752" s="44" t="s">
        <v>1382</v>
      </c>
      <c r="AY3752" s="45"/>
      <c r="AZ3752" s="46" t="s">
        <v>2226</v>
      </c>
      <c r="BA3752" s="44" t="s">
        <v>2546</v>
      </c>
      <c r="BB3752" s="45" t="s">
        <v>1571</v>
      </c>
      <c r="BH3752" s="45"/>
      <c r="BI3752" t="s">
        <v>3146</v>
      </c>
    </row>
    <row r="3753" spans="1:62" x14ac:dyDescent="0.25">
      <c r="A3753" s="96" t="s">
        <v>1020</v>
      </c>
      <c r="B3753" s="9" t="s">
        <v>1063</v>
      </c>
      <c r="C3753" s="9" t="str">
        <f>VLOOKUP(Tabelle1[[#This Row],[bank_name]],list_all_banks!$B$1:$C$691,2,FALSE)</f>
        <v>IT00348170101</v>
      </c>
      <c r="D3753" s="6" t="s">
        <v>1064</v>
      </c>
      <c r="E3753" s="42" t="str">
        <f t="shared" si="62"/>
        <v>31.12.2015</v>
      </c>
      <c r="F3753" s="9">
        <v>2015</v>
      </c>
      <c r="G3753" s="9">
        <v>0</v>
      </c>
      <c r="H3753" s="9" t="s">
        <v>20</v>
      </c>
      <c r="I3753" s="9">
        <v>1</v>
      </c>
      <c r="J3753" s="9">
        <v>2</v>
      </c>
      <c r="K3753" s="9" t="s">
        <v>1366</v>
      </c>
      <c r="L3753" s="9">
        <v>0</v>
      </c>
      <c r="M3753" s="9" t="s">
        <v>14</v>
      </c>
      <c r="N3753" s="9" t="s">
        <v>91</v>
      </c>
      <c r="P3753" s="9">
        <v>2</v>
      </c>
      <c r="Q3753" s="9">
        <v>0</v>
      </c>
      <c r="R3753" s="9">
        <v>0</v>
      </c>
      <c r="S3753" s="9">
        <v>1</v>
      </c>
      <c r="U3753" s="9">
        <v>0</v>
      </c>
      <c r="V3753" s="9">
        <v>0</v>
      </c>
      <c r="W3753" s="9" t="s">
        <v>20</v>
      </c>
      <c r="Y3753" s="9" t="s">
        <v>1170</v>
      </c>
      <c r="Z3753" s="9">
        <v>1039555</v>
      </c>
      <c r="AA3753" s="9">
        <v>191</v>
      </c>
      <c r="AB3753" s="9">
        <v>215904</v>
      </c>
      <c r="AC3753" s="9" t="s">
        <v>20</v>
      </c>
      <c r="AD3753" s="9">
        <v>52362</v>
      </c>
      <c r="AE3753" s="9" t="s">
        <v>20</v>
      </c>
      <c r="AF3753" s="9" t="s">
        <v>20</v>
      </c>
      <c r="AG3753" s="9" t="s">
        <v>20</v>
      </c>
      <c r="AH3753" s="9" t="s">
        <v>20</v>
      </c>
      <c r="AI3753" s="9">
        <v>0</v>
      </c>
      <c r="AK3753" s="9">
        <v>1</v>
      </c>
      <c r="AL3753" s="9">
        <v>0</v>
      </c>
      <c r="AM3753" s="53">
        <v>3</v>
      </c>
      <c r="AN3753" s="53">
        <v>2</v>
      </c>
      <c r="AO3753" s="9">
        <v>0</v>
      </c>
      <c r="AQ3753" s="9">
        <v>0</v>
      </c>
      <c r="AR3753" s="9" t="s">
        <v>20</v>
      </c>
      <c r="AS3753" s="9" t="s">
        <v>20</v>
      </c>
      <c r="AT3753" s="9">
        <v>0</v>
      </c>
      <c r="AU3753" s="9">
        <v>0</v>
      </c>
      <c r="AV3753" s="9">
        <v>0</v>
      </c>
      <c r="AW3753" s="9" t="s">
        <v>1382</v>
      </c>
      <c r="AX3753" s="9" t="s">
        <v>1382</v>
      </c>
      <c r="AZ3753" s="42" t="s">
        <v>2226</v>
      </c>
      <c r="BA3753" s="9" t="s">
        <v>2546</v>
      </c>
      <c r="BB3753" s="6" t="s">
        <v>1571</v>
      </c>
      <c r="BC3753" s="9"/>
      <c r="BD3753" s="9"/>
      <c r="BE3753" s="9"/>
      <c r="BF3753" s="9"/>
      <c r="BG3753" s="9"/>
      <c r="BI3753" t="s">
        <v>3146</v>
      </c>
    </row>
    <row r="3754" spans="1:62" x14ac:dyDescent="0.25">
      <c r="A3754" s="96" t="s">
        <v>1020</v>
      </c>
      <c r="B3754" s="9" t="s">
        <v>1063</v>
      </c>
      <c r="C3754" s="9" t="str">
        <f>VLOOKUP(Tabelle1[[#This Row],[bank_name]],list_all_banks!$B$1:$C$691,2,FALSE)</f>
        <v>IT00348170101</v>
      </c>
      <c r="D3754" s="6" t="s">
        <v>1064</v>
      </c>
      <c r="E3754" s="42" t="str">
        <f t="shared" si="62"/>
        <v>31.12.2016</v>
      </c>
      <c r="F3754" s="9">
        <v>2016</v>
      </c>
      <c r="G3754" s="9">
        <v>0</v>
      </c>
      <c r="H3754" s="9" t="s">
        <v>20</v>
      </c>
      <c r="I3754" s="9">
        <v>1</v>
      </c>
      <c r="J3754" s="9">
        <v>2</v>
      </c>
      <c r="K3754" s="9" t="s">
        <v>1366</v>
      </c>
      <c r="L3754" s="9">
        <v>0</v>
      </c>
      <c r="M3754" s="9" t="s">
        <v>14</v>
      </c>
      <c r="N3754" s="9" t="s">
        <v>91</v>
      </c>
      <c r="P3754" s="9">
        <v>2</v>
      </c>
      <c r="Q3754" s="9">
        <v>0</v>
      </c>
      <c r="R3754" s="9">
        <v>0</v>
      </c>
      <c r="S3754" s="9">
        <v>1</v>
      </c>
      <c r="U3754" s="9">
        <v>0</v>
      </c>
      <c r="V3754" s="9">
        <v>0</v>
      </c>
      <c r="W3754" s="9" t="s">
        <v>20</v>
      </c>
      <c r="Y3754" s="9" t="s">
        <v>1633</v>
      </c>
      <c r="Z3754" s="68" t="s">
        <v>1699</v>
      </c>
      <c r="AA3754" s="68">
        <v>1</v>
      </c>
      <c r="AB3754" s="68">
        <v>-647</v>
      </c>
      <c r="AC3754" s="68" t="s">
        <v>20</v>
      </c>
      <c r="AD3754" s="68" t="s">
        <v>1699</v>
      </c>
      <c r="AE3754" s="9" t="s">
        <v>20</v>
      </c>
      <c r="AF3754" s="9" t="s">
        <v>20</v>
      </c>
      <c r="AG3754" s="9" t="s">
        <v>20</v>
      </c>
      <c r="AH3754" s="9" t="s">
        <v>20</v>
      </c>
      <c r="AI3754" s="9">
        <v>0</v>
      </c>
      <c r="AK3754" s="9">
        <v>1</v>
      </c>
      <c r="AL3754" s="9">
        <v>0</v>
      </c>
      <c r="AM3754" s="53">
        <v>3</v>
      </c>
      <c r="AN3754" s="53">
        <v>2</v>
      </c>
      <c r="AO3754" s="9">
        <v>0</v>
      </c>
      <c r="AQ3754" s="9">
        <v>0</v>
      </c>
      <c r="AR3754" s="9" t="s">
        <v>20</v>
      </c>
      <c r="AS3754" s="9" t="s">
        <v>20</v>
      </c>
      <c r="AT3754" s="9">
        <v>0</v>
      </c>
      <c r="AU3754" s="9">
        <v>0</v>
      </c>
      <c r="AV3754" s="9">
        <v>0</v>
      </c>
      <c r="AW3754" s="9" t="s">
        <v>1382</v>
      </c>
      <c r="AX3754" s="9" t="s">
        <v>1382</v>
      </c>
      <c r="AZ3754" s="42" t="s">
        <v>2226</v>
      </c>
      <c r="BA3754" s="63" t="s">
        <v>2547</v>
      </c>
      <c r="BB3754" s="6" t="s">
        <v>1573</v>
      </c>
      <c r="BC3754" s="9"/>
      <c r="BD3754" s="9"/>
      <c r="BE3754" s="9"/>
      <c r="BF3754" s="9"/>
      <c r="BG3754" s="9"/>
      <c r="BI3754" t="s">
        <v>3146</v>
      </c>
    </row>
    <row r="3755" spans="1:62" x14ac:dyDescent="0.25">
      <c r="A3755" s="96" t="s">
        <v>1020</v>
      </c>
      <c r="B3755" s="9" t="s">
        <v>1063</v>
      </c>
      <c r="C3755" s="9" t="str">
        <f>VLOOKUP(Tabelle1[[#This Row],[bank_name]],list_all_banks!$B$1:$C$691,2,FALSE)</f>
        <v>IT00348170101</v>
      </c>
      <c r="D3755" s="6" t="s">
        <v>1064</v>
      </c>
      <c r="E3755" s="42" t="str">
        <f t="shared" si="62"/>
        <v>31.12.2016</v>
      </c>
      <c r="F3755" s="9">
        <v>2016</v>
      </c>
      <c r="G3755" s="9">
        <v>0</v>
      </c>
      <c r="H3755" s="9" t="s">
        <v>20</v>
      </c>
      <c r="I3755" s="9">
        <v>1</v>
      </c>
      <c r="J3755" s="9">
        <v>2</v>
      </c>
      <c r="K3755" s="9" t="s">
        <v>1366</v>
      </c>
      <c r="L3755" s="9">
        <v>0</v>
      </c>
      <c r="M3755" s="9" t="s">
        <v>14</v>
      </c>
      <c r="N3755" s="9" t="s">
        <v>91</v>
      </c>
      <c r="P3755" s="9">
        <v>2</v>
      </c>
      <c r="Q3755" s="9">
        <v>0</v>
      </c>
      <c r="R3755" s="9">
        <v>0</v>
      </c>
      <c r="S3755" s="9">
        <v>1</v>
      </c>
      <c r="U3755" s="9">
        <v>0</v>
      </c>
      <c r="V3755" s="9">
        <v>0</v>
      </c>
      <c r="W3755" s="9" t="s">
        <v>20</v>
      </c>
      <c r="Y3755" s="9" t="s">
        <v>154</v>
      </c>
      <c r="Z3755" s="68">
        <v>1772554</v>
      </c>
      <c r="AA3755" s="68">
        <v>7201</v>
      </c>
      <c r="AB3755" s="68">
        <v>-589063</v>
      </c>
      <c r="AC3755" s="68" t="s">
        <v>20</v>
      </c>
      <c r="AD3755" s="68">
        <v>-53644</v>
      </c>
      <c r="AE3755" s="9" t="s">
        <v>20</v>
      </c>
      <c r="AF3755" s="9" t="s">
        <v>20</v>
      </c>
      <c r="AG3755" s="9" t="s">
        <v>20</v>
      </c>
      <c r="AH3755" s="53">
        <v>5708000</v>
      </c>
      <c r="AI3755" s="9">
        <v>0</v>
      </c>
      <c r="AJ3755" s="6" t="s">
        <v>3045</v>
      </c>
      <c r="AK3755" s="9">
        <v>1</v>
      </c>
      <c r="AL3755" s="9">
        <v>0</v>
      </c>
      <c r="AM3755" s="53">
        <v>3</v>
      </c>
      <c r="AN3755" s="53">
        <v>2</v>
      </c>
      <c r="AO3755" s="9">
        <v>0</v>
      </c>
      <c r="AQ3755" s="9">
        <v>0</v>
      </c>
      <c r="AR3755" s="9" t="s">
        <v>20</v>
      </c>
      <c r="AS3755" s="9" t="s">
        <v>20</v>
      </c>
      <c r="AT3755" s="9">
        <v>0</v>
      </c>
      <c r="AU3755" s="9">
        <v>0</v>
      </c>
      <c r="AV3755" s="9">
        <v>0</v>
      </c>
      <c r="AW3755" s="9" t="s">
        <v>1382</v>
      </c>
      <c r="AX3755" s="9" t="s">
        <v>1382</v>
      </c>
      <c r="AZ3755" s="42" t="s">
        <v>2226</v>
      </c>
      <c r="BA3755" s="63" t="s">
        <v>2547</v>
      </c>
      <c r="BB3755" s="6" t="s">
        <v>1573</v>
      </c>
      <c r="BG3755" s="9"/>
      <c r="BI3755" t="s">
        <v>3146</v>
      </c>
    </row>
    <row r="3756" spans="1:62" x14ac:dyDescent="0.25">
      <c r="A3756" s="96" t="s">
        <v>1020</v>
      </c>
      <c r="B3756" s="9" t="s">
        <v>1063</v>
      </c>
      <c r="C3756" s="9" t="str">
        <f>VLOOKUP(Tabelle1[[#This Row],[bank_name]],list_all_banks!$B$1:$C$691,2,FALSE)</f>
        <v>IT00348170101</v>
      </c>
      <c r="D3756" s="6" t="s">
        <v>1064</v>
      </c>
      <c r="E3756" s="42" t="str">
        <f t="shared" si="62"/>
        <v>31.12.2016</v>
      </c>
      <c r="F3756" s="9">
        <v>2016</v>
      </c>
      <c r="G3756" s="9">
        <v>0</v>
      </c>
      <c r="H3756" s="9" t="s">
        <v>20</v>
      </c>
      <c r="I3756" s="9">
        <v>1</v>
      </c>
      <c r="J3756" s="9">
        <v>2</v>
      </c>
      <c r="K3756" s="9" t="s">
        <v>1366</v>
      </c>
      <c r="L3756" s="9">
        <v>0</v>
      </c>
      <c r="M3756" s="9" t="s">
        <v>14</v>
      </c>
      <c r="N3756" s="9" t="s">
        <v>91</v>
      </c>
      <c r="P3756" s="9">
        <v>2</v>
      </c>
      <c r="Q3756" s="9">
        <v>0</v>
      </c>
      <c r="R3756" s="9">
        <v>0</v>
      </c>
      <c r="S3756" s="9">
        <v>1</v>
      </c>
      <c r="U3756" s="9">
        <v>0</v>
      </c>
      <c r="V3756" s="9">
        <v>0</v>
      </c>
      <c r="W3756" s="9" t="s">
        <v>20</v>
      </c>
      <c r="Y3756" s="9" t="s">
        <v>1760</v>
      </c>
      <c r="Z3756" s="68">
        <v>-12</v>
      </c>
      <c r="AA3756" s="68" t="s">
        <v>1699</v>
      </c>
      <c r="AB3756" s="68">
        <v>-97</v>
      </c>
      <c r="AC3756" s="68" t="s">
        <v>20</v>
      </c>
      <c r="AD3756" s="68" t="s">
        <v>1699</v>
      </c>
      <c r="AE3756" s="9" t="s">
        <v>20</v>
      </c>
      <c r="AF3756" s="9" t="s">
        <v>20</v>
      </c>
      <c r="AG3756" s="9" t="s">
        <v>20</v>
      </c>
      <c r="AH3756" s="9" t="s">
        <v>20</v>
      </c>
      <c r="AI3756" s="9">
        <v>0</v>
      </c>
      <c r="AK3756" s="9">
        <v>1</v>
      </c>
      <c r="AL3756" s="9">
        <v>0</v>
      </c>
      <c r="AM3756" s="53">
        <v>3</v>
      </c>
      <c r="AN3756" s="53">
        <v>2</v>
      </c>
      <c r="AO3756" s="9">
        <v>0</v>
      </c>
      <c r="AQ3756" s="9">
        <v>0</v>
      </c>
      <c r="AR3756" s="9" t="s">
        <v>20</v>
      </c>
      <c r="AS3756" s="9" t="s">
        <v>20</v>
      </c>
      <c r="AT3756" s="9">
        <v>0</v>
      </c>
      <c r="AU3756" s="9">
        <v>0</v>
      </c>
      <c r="AV3756" s="9">
        <v>0</v>
      </c>
      <c r="AW3756" s="9" t="s">
        <v>1382</v>
      </c>
      <c r="AX3756" s="9" t="s">
        <v>1382</v>
      </c>
      <c r="AZ3756" s="42" t="s">
        <v>2226</v>
      </c>
      <c r="BA3756" s="63" t="s">
        <v>2547</v>
      </c>
      <c r="BB3756" s="6" t="s">
        <v>1573</v>
      </c>
      <c r="BC3756" s="9"/>
      <c r="BD3756" s="9"/>
      <c r="BE3756" s="9"/>
      <c r="BF3756" s="9"/>
      <c r="BG3756" s="9"/>
      <c r="BI3756" t="s">
        <v>3146</v>
      </c>
    </row>
    <row r="3757" spans="1:62" s="74" customFormat="1" x14ac:dyDescent="0.25">
      <c r="A3757" s="96" t="s">
        <v>1020</v>
      </c>
      <c r="B3757" s="9" t="s">
        <v>1063</v>
      </c>
      <c r="C3757" s="9" t="str">
        <f>VLOOKUP(Tabelle1[[#This Row],[bank_name]],list_all_banks!$B$1:$C$691,2,FALSE)</f>
        <v>IT00348170101</v>
      </c>
      <c r="D3757" s="6" t="s">
        <v>1064</v>
      </c>
      <c r="E3757" s="42" t="str">
        <f t="shared" si="62"/>
        <v>31.12.2016</v>
      </c>
      <c r="F3757" s="9">
        <v>2016</v>
      </c>
      <c r="G3757" s="9">
        <v>0</v>
      </c>
      <c r="H3757" s="9" t="s">
        <v>20</v>
      </c>
      <c r="I3757" s="9">
        <v>1</v>
      </c>
      <c r="J3757" s="9">
        <v>2</v>
      </c>
      <c r="K3757" s="9" t="s">
        <v>1366</v>
      </c>
      <c r="L3757" s="9">
        <v>0</v>
      </c>
      <c r="M3757" s="9" t="s">
        <v>14</v>
      </c>
      <c r="N3757" s="9" t="s">
        <v>91</v>
      </c>
      <c r="O3757" s="6"/>
      <c r="P3757" s="9">
        <v>2</v>
      </c>
      <c r="Q3757" s="9">
        <v>0</v>
      </c>
      <c r="R3757" s="9">
        <v>0</v>
      </c>
      <c r="S3757" s="9">
        <v>1</v>
      </c>
      <c r="T3757" s="6"/>
      <c r="U3757" s="9">
        <v>0</v>
      </c>
      <c r="V3757" s="9">
        <v>0</v>
      </c>
      <c r="W3757" s="9" t="s">
        <v>20</v>
      </c>
      <c r="X3757" s="6"/>
      <c r="Y3757" s="9" t="s">
        <v>1693</v>
      </c>
      <c r="Z3757" s="68">
        <v>155423</v>
      </c>
      <c r="AA3757" s="68">
        <v>1703</v>
      </c>
      <c r="AB3757" s="68">
        <v>64890</v>
      </c>
      <c r="AC3757" s="68" t="s">
        <v>20</v>
      </c>
      <c r="AD3757" s="68">
        <v>-6941</v>
      </c>
      <c r="AE3757" s="9" t="s">
        <v>20</v>
      </c>
      <c r="AF3757" s="9" t="s">
        <v>20</v>
      </c>
      <c r="AG3757" s="9" t="s">
        <v>20</v>
      </c>
      <c r="AH3757" s="9">
        <v>10</v>
      </c>
      <c r="AI3757" s="9">
        <v>0</v>
      </c>
      <c r="AJ3757" s="6"/>
      <c r="AK3757" s="9">
        <v>1</v>
      </c>
      <c r="AL3757" s="9">
        <v>0</v>
      </c>
      <c r="AM3757" s="53">
        <v>3</v>
      </c>
      <c r="AN3757" s="53">
        <v>2</v>
      </c>
      <c r="AO3757" s="9">
        <v>0</v>
      </c>
      <c r="AP3757" s="6"/>
      <c r="AQ3757" s="9">
        <v>0</v>
      </c>
      <c r="AR3757" s="9" t="s">
        <v>20</v>
      </c>
      <c r="AS3757" s="9" t="s">
        <v>20</v>
      </c>
      <c r="AT3757" s="9">
        <v>0</v>
      </c>
      <c r="AU3757" s="9">
        <v>0</v>
      </c>
      <c r="AV3757" s="9">
        <v>0</v>
      </c>
      <c r="AW3757" s="9" t="s">
        <v>1382</v>
      </c>
      <c r="AX3757" s="9" t="s">
        <v>1382</v>
      </c>
      <c r="AY3757" s="6"/>
      <c r="AZ3757" s="42" t="s">
        <v>2226</v>
      </c>
      <c r="BA3757" s="63" t="s">
        <v>2547</v>
      </c>
      <c r="BB3757" s="6" t="s">
        <v>1573</v>
      </c>
      <c r="BH3757" s="75"/>
      <c r="BI3757" t="s">
        <v>3146</v>
      </c>
    </row>
    <row r="3758" spans="1:62" x14ac:dyDescent="0.25">
      <c r="A3758" s="96" t="s">
        <v>1020</v>
      </c>
      <c r="B3758" s="9" t="s">
        <v>1063</v>
      </c>
      <c r="C3758" s="9" t="str">
        <f>VLOOKUP(Tabelle1[[#This Row],[bank_name]],list_all_banks!$B$1:$C$691,2,FALSE)</f>
        <v>IT00348170101</v>
      </c>
      <c r="D3758" s="6" t="s">
        <v>1064</v>
      </c>
      <c r="E3758" s="42" t="str">
        <f t="shared" si="62"/>
        <v>31.12.2016</v>
      </c>
      <c r="F3758" s="9">
        <v>2016</v>
      </c>
      <c r="G3758" s="9">
        <v>0</v>
      </c>
      <c r="H3758" s="9" t="s">
        <v>20</v>
      </c>
      <c r="I3758" s="9">
        <v>1</v>
      </c>
      <c r="J3758" s="9">
        <v>2</v>
      </c>
      <c r="K3758" s="9" t="s">
        <v>1366</v>
      </c>
      <c r="L3758" s="9">
        <v>0</v>
      </c>
      <c r="M3758" s="9" t="s">
        <v>14</v>
      </c>
      <c r="N3758" s="9" t="s">
        <v>91</v>
      </c>
      <c r="P3758" s="9">
        <v>2</v>
      </c>
      <c r="Q3758" s="9">
        <v>0</v>
      </c>
      <c r="R3758" s="9">
        <v>0</v>
      </c>
      <c r="S3758" s="9">
        <v>1</v>
      </c>
      <c r="U3758" s="9">
        <v>0</v>
      </c>
      <c r="V3758" s="9">
        <v>0</v>
      </c>
      <c r="W3758" s="9" t="s">
        <v>20</v>
      </c>
      <c r="Y3758" s="9" t="s">
        <v>1677</v>
      </c>
      <c r="Z3758" s="68">
        <v>105</v>
      </c>
      <c r="AA3758" s="68">
        <v>6</v>
      </c>
      <c r="AB3758" s="68">
        <v>-1606</v>
      </c>
      <c r="AC3758" s="68" t="s">
        <v>20</v>
      </c>
      <c r="AD3758" s="68">
        <v>-90</v>
      </c>
      <c r="AE3758" s="9" t="s">
        <v>20</v>
      </c>
      <c r="AF3758" s="9" t="s">
        <v>20</v>
      </c>
      <c r="AG3758" s="9" t="s">
        <v>20</v>
      </c>
      <c r="AH3758" s="9" t="s">
        <v>20</v>
      </c>
      <c r="AI3758" s="9">
        <v>0</v>
      </c>
      <c r="AK3758" s="9">
        <v>1</v>
      </c>
      <c r="AL3758" s="9">
        <v>0</v>
      </c>
      <c r="AM3758" s="53">
        <v>3</v>
      </c>
      <c r="AN3758" s="53">
        <v>2</v>
      </c>
      <c r="AO3758" s="9">
        <v>0</v>
      </c>
      <c r="AQ3758" s="9">
        <v>0</v>
      </c>
      <c r="AR3758" s="9" t="s">
        <v>20</v>
      </c>
      <c r="AS3758" s="9" t="s">
        <v>20</v>
      </c>
      <c r="AT3758" s="9">
        <v>0</v>
      </c>
      <c r="AU3758" s="9">
        <v>0</v>
      </c>
      <c r="AV3758" s="9">
        <v>0</v>
      </c>
      <c r="AW3758" s="9" t="s">
        <v>1382</v>
      </c>
      <c r="AX3758" s="9" t="s">
        <v>1382</v>
      </c>
      <c r="AZ3758" s="42" t="s">
        <v>2226</v>
      </c>
      <c r="BA3758" s="63" t="s">
        <v>2547</v>
      </c>
      <c r="BB3758" s="6" t="s">
        <v>1573</v>
      </c>
      <c r="BG3758" s="9"/>
      <c r="BI3758" t="s">
        <v>3146</v>
      </c>
    </row>
    <row r="3759" spans="1:62" x14ac:dyDescent="0.25">
      <c r="A3759" s="96" t="s">
        <v>1020</v>
      </c>
      <c r="B3759" s="9" t="s">
        <v>1063</v>
      </c>
      <c r="C3759" s="9" t="str">
        <f>VLOOKUP(Tabelle1[[#This Row],[bank_name]],list_all_banks!$B$1:$C$691,2,FALSE)</f>
        <v>IT00348170101</v>
      </c>
      <c r="D3759" s="6" t="s">
        <v>1064</v>
      </c>
      <c r="E3759" s="42" t="str">
        <f t="shared" si="62"/>
        <v>31.12.2016</v>
      </c>
      <c r="F3759" s="9">
        <v>2016</v>
      </c>
      <c r="G3759" s="9">
        <v>0</v>
      </c>
      <c r="H3759" s="9" t="s">
        <v>20</v>
      </c>
      <c r="I3759" s="9">
        <v>1</v>
      </c>
      <c r="J3759" s="9">
        <v>2</v>
      </c>
      <c r="K3759" s="9" t="s">
        <v>1366</v>
      </c>
      <c r="L3759" s="9">
        <v>0</v>
      </c>
      <c r="M3759" s="9" t="s">
        <v>14</v>
      </c>
      <c r="N3759" s="9" t="s">
        <v>91</v>
      </c>
      <c r="P3759" s="9">
        <v>2</v>
      </c>
      <c r="Q3759" s="9">
        <v>0</v>
      </c>
      <c r="R3759" s="9">
        <v>0</v>
      </c>
      <c r="S3759" s="9">
        <v>1</v>
      </c>
      <c r="U3759" s="9">
        <v>0</v>
      </c>
      <c r="V3759" s="9">
        <v>0</v>
      </c>
      <c r="W3759" s="9" t="s">
        <v>20</v>
      </c>
      <c r="Y3759" s="9" t="s">
        <v>264</v>
      </c>
      <c r="Z3759" s="68">
        <v>478292</v>
      </c>
      <c r="AA3759" s="68">
        <v>4777</v>
      </c>
      <c r="AB3759" s="68">
        <v>212769</v>
      </c>
      <c r="AC3759" s="68" t="s">
        <v>20</v>
      </c>
      <c r="AD3759" s="68">
        <v>-21014</v>
      </c>
      <c r="AE3759" s="9" t="s">
        <v>20</v>
      </c>
      <c r="AF3759" s="9" t="s">
        <v>20</v>
      </c>
      <c r="AG3759" s="9" t="s">
        <v>20</v>
      </c>
      <c r="AH3759" s="9" t="s">
        <v>20</v>
      </c>
      <c r="AI3759" s="9">
        <v>0</v>
      </c>
      <c r="AK3759" s="9">
        <v>1</v>
      </c>
      <c r="AL3759" s="9">
        <v>0</v>
      </c>
      <c r="AM3759" s="53">
        <v>3</v>
      </c>
      <c r="AN3759" s="53">
        <v>2</v>
      </c>
      <c r="AO3759" s="9">
        <v>0</v>
      </c>
      <c r="AQ3759" s="9">
        <v>0</v>
      </c>
      <c r="AR3759" s="9" t="s">
        <v>20</v>
      </c>
      <c r="AS3759" s="9" t="s">
        <v>20</v>
      </c>
      <c r="AT3759" s="9">
        <v>0</v>
      </c>
      <c r="AU3759" s="9">
        <v>0</v>
      </c>
      <c r="AV3759" s="9">
        <v>0</v>
      </c>
      <c r="AW3759" s="9" t="s">
        <v>1382</v>
      </c>
      <c r="AX3759" s="9" t="s">
        <v>1382</v>
      </c>
      <c r="AZ3759" s="42" t="s">
        <v>2226</v>
      </c>
      <c r="BA3759" s="63" t="s">
        <v>2547</v>
      </c>
      <c r="BB3759" s="6" t="s">
        <v>1573</v>
      </c>
      <c r="BC3759" s="9"/>
      <c r="BD3759" s="9"/>
      <c r="BE3759" s="9"/>
      <c r="BF3759" s="9"/>
      <c r="BG3759" s="9"/>
      <c r="BI3759" t="s">
        <v>3146</v>
      </c>
    </row>
    <row r="3760" spans="1:62" x14ac:dyDescent="0.25">
      <c r="A3760" s="96" t="s">
        <v>1020</v>
      </c>
      <c r="B3760" s="9" t="s">
        <v>1063</v>
      </c>
      <c r="C3760" s="9" t="str">
        <f>VLOOKUP(Tabelle1[[#This Row],[bank_name]],list_all_banks!$B$1:$C$691,2,FALSE)</f>
        <v>IT00348170101</v>
      </c>
      <c r="D3760" s="6" t="s">
        <v>1064</v>
      </c>
      <c r="E3760" s="42" t="str">
        <f t="shared" si="62"/>
        <v>31.12.2016</v>
      </c>
      <c r="F3760" s="9">
        <v>2016</v>
      </c>
      <c r="G3760" s="9">
        <v>0</v>
      </c>
      <c r="H3760" s="9" t="s">
        <v>20</v>
      </c>
      <c r="I3760" s="9">
        <v>1</v>
      </c>
      <c r="J3760" s="9">
        <v>2</v>
      </c>
      <c r="K3760" s="9" t="s">
        <v>1366</v>
      </c>
      <c r="L3760" s="9">
        <v>0</v>
      </c>
      <c r="M3760" s="9" t="s">
        <v>14</v>
      </c>
      <c r="N3760" s="9" t="s">
        <v>91</v>
      </c>
      <c r="P3760" s="9">
        <v>2</v>
      </c>
      <c r="Q3760" s="9">
        <v>0</v>
      </c>
      <c r="R3760" s="9">
        <v>0</v>
      </c>
      <c r="S3760" s="9">
        <v>1</v>
      </c>
      <c r="U3760" s="9">
        <v>0</v>
      </c>
      <c r="V3760" s="9">
        <v>0</v>
      </c>
      <c r="W3760" s="9" t="s">
        <v>20</v>
      </c>
      <c r="Y3760" s="9" t="s">
        <v>1660</v>
      </c>
      <c r="Z3760" s="68">
        <v>-609</v>
      </c>
      <c r="AA3760" s="68" t="s">
        <v>1699</v>
      </c>
      <c r="AB3760" s="68">
        <v>-1282</v>
      </c>
      <c r="AC3760" s="68" t="s">
        <v>20</v>
      </c>
      <c r="AD3760" s="68">
        <v>-1</v>
      </c>
      <c r="AE3760" s="9" t="s">
        <v>20</v>
      </c>
      <c r="AF3760" s="9" t="s">
        <v>20</v>
      </c>
      <c r="AG3760" s="9" t="s">
        <v>20</v>
      </c>
      <c r="AH3760" s="9" t="s">
        <v>20</v>
      </c>
      <c r="AI3760" s="9">
        <v>0</v>
      </c>
      <c r="AK3760" s="9">
        <v>1</v>
      </c>
      <c r="AL3760" s="9">
        <v>0</v>
      </c>
      <c r="AM3760" s="53">
        <v>3</v>
      </c>
      <c r="AN3760" s="53">
        <v>2</v>
      </c>
      <c r="AO3760" s="9">
        <v>0</v>
      </c>
      <c r="AQ3760" s="9">
        <v>0</v>
      </c>
      <c r="AR3760" s="9" t="s">
        <v>20</v>
      </c>
      <c r="AS3760" s="9" t="s">
        <v>20</v>
      </c>
      <c r="AT3760" s="9">
        <v>0</v>
      </c>
      <c r="AU3760" s="9">
        <v>0</v>
      </c>
      <c r="AV3760" s="9">
        <v>0</v>
      </c>
      <c r="AW3760" s="9" t="s">
        <v>1382</v>
      </c>
      <c r="AX3760" s="9" t="s">
        <v>1382</v>
      </c>
      <c r="AZ3760" s="42" t="s">
        <v>2226</v>
      </c>
      <c r="BA3760" s="63" t="s">
        <v>2547</v>
      </c>
      <c r="BB3760" s="6" t="s">
        <v>1573</v>
      </c>
      <c r="BG3760" s="9"/>
      <c r="BI3760" t="s">
        <v>3146</v>
      </c>
    </row>
    <row r="3761" spans="1:73" x14ac:dyDescent="0.25">
      <c r="A3761" s="96" t="s">
        <v>1020</v>
      </c>
      <c r="B3761" s="9" t="s">
        <v>1063</v>
      </c>
      <c r="C3761" s="9" t="str">
        <f>VLOOKUP(Tabelle1[[#This Row],[bank_name]],list_all_banks!$B$1:$C$691,2,FALSE)</f>
        <v>IT00348170101</v>
      </c>
      <c r="D3761" s="6" t="s">
        <v>1064</v>
      </c>
      <c r="E3761" s="42" t="str">
        <f t="shared" si="62"/>
        <v>31.12.2016</v>
      </c>
      <c r="F3761" s="9">
        <v>2016</v>
      </c>
      <c r="G3761" s="9">
        <v>0</v>
      </c>
      <c r="H3761" s="9" t="s">
        <v>20</v>
      </c>
      <c r="I3761" s="9">
        <v>1</v>
      </c>
      <c r="J3761" s="9">
        <v>2</v>
      </c>
      <c r="K3761" s="9" t="s">
        <v>1366</v>
      </c>
      <c r="L3761" s="9">
        <v>0</v>
      </c>
      <c r="M3761" s="9" t="s">
        <v>14</v>
      </c>
      <c r="N3761" s="9" t="s">
        <v>91</v>
      </c>
      <c r="P3761" s="9">
        <v>2</v>
      </c>
      <c r="Q3761" s="9">
        <v>0</v>
      </c>
      <c r="R3761" s="9">
        <v>0</v>
      </c>
      <c r="S3761" s="9">
        <v>1</v>
      </c>
      <c r="U3761" s="9">
        <v>0</v>
      </c>
      <c r="V3761" s="9">
        <v>0</v>
      </c>
      <c r="W3761" s="9" t="s">
        <v>20</v>
      </c>
      <c r="Y3761" s="9" t="s">
        <v>980</v>
      </c>
      <c r="Z3761" s="68">
        <v>574451</v>
      </c>
      <c r="AA3761" s="68">
        <v>4160</v>
      </c>
      <c r="AB3761" s="68">
        <v>195155</v>
      </c>
      <c r="AC3761" s="68" t="s">
        <v>20</v>
      </c>
      <c r="AD3761" s="68">
        <v>-45403</v>
      </c>
      <c r="AE3761" s="9" t="s">
        <v>20</v>
      </c>
      <c r="AF3761" s="9" t="s">
        <v>20</v>
      </c>
      <c r="AG3761" s="9" t="s">
        <v>20</v>
      </c>
      <c r="AH3761" s="9" t="s">
        <v>20</v>
      </c>
      <c r="AI3761" s="9">
        <v>0</v>
      </c>
      <c r="AK3761" s="9">
        <v>1</v>
      </c>
      <c r="AL3761" s="9">
        <v>0</v>
      </c>
      <c r="AM3761" s="53">
        <v>3</v>
      </c>
      <c r="AN3761" s="53">
        <v>2</v>
      </c>
      <c r="AO3761" s="9">
        <v>0</v>
      </c>
      <c r="AQ3761" s="9">
        <v>0</v>
      </c>
      <c r="AR3761" s="9" t="s">
        <v>20</v>
      </c>
      <c r="AS3761" s="9" t="s">
        <v>20</v>
      </c>
      <c r="AT3761" s="9">
        <v>0</v>
      </c>
      <c r="AU3761" s="9">
        <v>0</v>
      </c>
      <c r="AV3761" s="9">
        <v>0</v>
      </c>
      <c r="AW3761" s="9" t="s">
        <v>1382</v>
      </c>
      <c r="AX3761" s="9" t="s">
        <v>1382</v>
      </c>
      <c r="AZ3761" s="42" t="s">
        <v>2226</v>
      </c>
      <c r="BA3761" s="63" t="s">
        <v>2547</v>
      </c>
      <c r="BB3761" s="6" t="s">
        <v>1573</v>
      </c>
      <c r="BG3761" s="9"/>
      <c r="BI3761" t="s">
        <v>3146</v>
      </c>
    </row>
    <row r="3762" spans="1:73" x14ac:dyDescent="0.25">
      <c r="A3762" s="96" t="s">
        <v>1020</v>
      </c>
      <c r="B3762" s="9" t="s">
        <v>1063</v>
      </c>
      <c r="C3762" s="9" t="str">
        <f>VLOOKUP(Tabelle1[[#This Row],[bank_name]],list_all_banks!$B$1:$C$691,2,FALSE)</f>
        <v>IT00348170101</v>
      </c>
      <c r="D3762" s="6" t="s">
        <v>1064</v>
      </c>
      <c r="E3762" s="42" t="str">
        <f t="shared" si="62"/>
        <v>31.12.2016</v>
      </c>
      <c r="F3762" s="9">
        <v>2016</v>
      </c>
      <c r="G3762" s="9">
        <v>0</v>
      </c>
      <c r="H3762" s="9" t="s">
        <v>20</v>
      </c>
      <c r="I3762" s="9">
        <v>1</v>
      </c>
      <c r="J3762" s="9">
        <v>2</v>
      </c>
      <c r="K3762" s="9" t="s">
        <v>1366</v>
      </c>
      <c r="L3762" s="9">
        <v>0</v>
      </c>
      <c r="M3762" s="9" t="s">
        <v>14</v>
      </c>
      <c r="N3762" s="9" t="s">
        <v>91</v>
      </c>
      <c r="P3762" s="9">
        <v>2</v>
      </c>
      <c r="Q3762" s="9">
        <v>0</v>
      </c>
      <c r="R3762" s="9">
        <v>0</v>
      </c>
      <c r="S3762" s="9">
        <v>1</v>
      </c>
      <c r="U3762" s="9">
        <v>0</v>
      </c>
      <c r="V3762" s="9">
        <v>0</v>
      </c>
      <c r="W3762" s="9" t="s">
        <v>20</v>
      </c>
      <c r="Y3762" s="9" t="s">
        <v>293</v>
      </c>
      <c r="Z3762" s="68">
        <v>612800</v>
      </c>
      <c r="AA3762" s="68">
        <v>3500</v>
      </c>
      <c r="AB3762" s="68">
        <v>340819</v>
      </c>
      <c r="AC3762" s="68" t="s">
        <v>20</v>
      </c>
      <c r="AD3762" s="68">
        <v>-64029</v>
      </c>
      <c r="AE3762" s="9" t="s">
        <v>20</v>
      </c>
      <c r="AF3762" s="9" t="s">
        <v>20</v>
      </c>
      <c r="AG3762" s="9" t="s">
        <v>20</v>
      </c>
      <c r="AH3762" s="9" t="s">
        <v>20</v>
      </c>
      <c r="AI3762" s="9">
        <v>0</v>
      </c>
      <c r="AK3762" s="9">
        <v>1</v>
      </c>
      <c r="AL3762" s="9">
        <v>0</v>
      </c>
      <c r="AM3762" s="53">
        <v>3</v>
      </c>
      <c r="AN3762" s="53">
        <v>2</v>
      </c>
      <c r="AO3762" s="9">
        <v>0</v>
      </c>
      <c r="AQ3762" s="9">
        <v>0</v>
      </c>
      <c r="AR3762" s="9" t="s">
        <v>20</v>
      </c>
      <c r="AS3762" s="9" t="s">
        <v>20</v>
      </c>
      <c r="AT3762" s="9">
        <v>0</v>
      </c>
      <c r="AU3762" s="9">
        <v>0</v>
      </c>
      <c r="AV3762" s="9">
        <v>0</v>
      </c>
      <c r="AW3762" s="9" t="s">
        <v>1382</v>
      </c>
      <c r="AX3762" s="9" t="s">
        <v>1382</v>
      </c>
      <c r="AZ3762" s="42" t="s">
        <v>2226</v>
      </c>
      <c r="BA3762" s="63" t="s">
        <v>2547</v>
      </c>
      <c r="BB3762" s="6" t="s">
        <v>1573</v>
      </c>
      <c r="BC3762" s="9"/>
      <c r="BD3762" s="9"/>
      <c r="BE3762" s="9"/>
      <c r="BF3762" s="9"/>
      <c r="BG3762" s="9"/>
      <c r="BI3762" t="s">
        <v>3146</v>
      </c>
    </row>
    <row r="3763" spans="1:73" x14ac:dyDescent="0.25">
      <c r="A3763" s="96" t="s">
        <v>1020</v>
      </c>
      <c r="B3763" s="9" t="s">
        <v>1063</v>
      </c>
      <c r="C3763" s="9" t="str">
        <f>VLOOKUP(Tabelle1[[#This Row],[bank_name]],list_all_banks!$B$1:$C$691,2,FALSE)</f>
        <v>IT00348170101</v>
      </c>
      <c r="D3763" s="6" t="s">
        <v>1064</v>
      </c>
      <c r="E3763" s="42" t="str">
        <f t="shared" si="62"/>
        <v>31.12.2016</v>
      </c>
      <c r="F3763" s="9">
        <v>2016</v>
      </c>
      <c r="G3763" s="9">
        <v>0</v>
      </c>
      <c r="H3763" s="9" t="s">
        <v>20</v>
      </c>
      <c r="I3763" s="9">
        <v>1</v>
      </c>
      <c r="J3763" s="9">
        <v>2</v>
      </c>
      <c r="K3763" s="9" t="s">
        <v>1366</v>
      </c>
      <c r="L3763" s="9">
        <v>0</v>
      </c>
      <c r="M3763" s="9" t="s">
        <v>14</v>
      </c>
      <c r="N3763" s="9" t="s">
        <v>91</v>
      </c>
      <c r="P3763" s="9">
        <v>2</v>
      </c>
      <c r="Q3763" s="9">
        <v>0</v>
      </c>
      <c r="R3763" s="9">
        <v>0</v>
      </c>
      <c r="S3763" s="9">
        <v>1</v>
      </c>
      <c r="U3763" s="9">
        <v>0</v>
      </c>
      <c r="V3763" s="9">
        <v>0</v>
      </c>
      <c r="W3763" s="9" t="s">
        <v>20</v>
      </c>
      <c r="Y3763" t="s">
        <v>658</v>
      </c>
      <c r="Z3763" s="68">
        <v>-5773</v>
      </c>
      <c r="AA3763" s="68" t="s">
        <v>1699</v>
      </c>
      <c r="AB3763" s="68">
        <v>-18352</v>
      </c>
      <c r="AC3763" s="68" t="s">
        <v>20</v>
      </c>
      <c r="AD3763" s="68" t="s">
        <v>1699</v>
      </c>
      <c r="AE3763" s="9" t="s">
        <v>20</v>
      </c>
      <c r="AF3763" s="9" t="s">
        <v>20</v>
      </c>
      <c r="AG3763" s="9" t="s">
        <v>20</v>
      </c>
      <c r="AH3763" s="9" t="s">
        <v>20</v>
      </c>
      <c r="AI3763" s="9">
        <v>0</v>
      </c>
      <c r="AK3763" s="9">
        <v>1</v>
      </c>
      <c r="AL3763" s="9">
        <v>0</v>
      </c>
      <c r="AM3763" s="53">
        <v>3</v>
      </c>
      <c r="AN3763" s="53">
        <v>2</v>
      </c>
      <c r="AO3763" s="9">
        <v>0</v>
      </c>
      <c r="AQ3763" s="9">
        <v>0</v>
      </c>
      <c r="AR3763" s="9" t="s">
        <v>20</v>
      </c>
      <c r="AS3763" s="9" t="s">
        <v>20</v>
      </c>
      <c r="AT3763" s="9">
        <v>0</v>
      </c>
      <c r="AU3763" s="9">
        <v>0</v>
      </c>
      <c r="AV3763" s="9">
        <v>0</v>
      </c>
      <c r="AW3763" s="9" t="s">
        <v>1382</v>
      </c>
      <c r="AX3763" s="9" t="s">
        <v>1382</v>
      </c>
      <c r="AZ3763" s="42" t="s">
        <v>2226</v>
      </c>
      <c r="BA3763" s="63" t="s">
        <v>2547</v>
      </c>
      <c r="BB3763" s="6" t="s">
        <v>1573</v>
      </c>
      <c r="BG3763" s="9"/>
      <c r="BI3763" t="s">
        <v>3146</v>
      </c>
      <c r="BJ3763" s="9"/>
      <c r="BK3763" s="9"/>
      <c r="BL3763" s="9"/>
      <c r="BM3763" s="9"/>
      <c r="BN3763" s="9"/>
      <c r="BO3763" s="9"/>
      <c r="BP3763" s="9"/>
      <c r="BQ3763" s="9"/>
      <c r="BR3763" s="9"/>
      <c r="BS3763" s="9"/>
      <c r="BT3763" s="9"/>
      <c r="BU3763" s="9"/>
    </row>
    <row r="3764" spans="1:73" x14ac:dyDescent="0.25">
      <c r="A3764" s="96" t="s">
        <v>1020</v>
      </c>
      <c r="B3764" s="9" t="s">
        <v>1063</v>
      </c>
      <c r="C3764" s="9" t="str">
        <f>VLOOKUP(Tabelle1[[#This Row],[bank_name]],list_all_banks!$B$1:$C$691,2,FALSE)</f>
        <v>IT00348170101</v>
      </c>
      <c r="D3764" s="6" t="s">
        <v>1064</v>
      </c>
      <c r="E3764" s="42" t="str">
        <f t="shared" si="62"/>
        <v>31.12.2016</v>
      </c>
      <c r="F3764" s="9">
        <v>2016</v>
      </c>
      <c r="G3764" s="9">
        <v>0</v>
      </c>
      <c r="H3764" s="9" t="s">
        <v>20</v>
      </c>
      <c r="I3764" s="9">
        <v>1</v>
      </c>
      <c r="J3764" s="9">
        <v>2</v>
      </c>
      <c r="K3764" s="9" t="s">
        <v>1366</v>
      </c>
      <c r="L3764" s="9">
        <v>0</v>
      </c>
      <c r="M3764" s="9" t="s">
        <v>14</v>
      </c>
      <c r="N3764" s="9" t="s">
        <v>91</v>
      </c>
      <c r="P3764" s="9">
        <v>2</v>
      </c>
      <c r="Q3764" s="9">
        <v>0</v>
      </c>
      <c r="R3764" s="9">
        <v>0</v>
      </c>
      <c r="S3764" s="9">
        <v>1</v>
      </c>
      <c r="U3764" s="9">
        <v>0</v>
      </c>
      <c r="V3764" s="9">
        <v>0</v>
      </c>
      <c r="W3764" s="9" t="s">
        <v>20</v>
      </c>
      <c r="Y3764" s="9" t="s">
        <v>820</v>
      </c>
      <c r="Z3764" s="68">
        <v>68031</v>
      </c>
      <c r="AA3764" s="68">
        <v>0</v>
      </c>
      <c r="AB3764" s="68">
        <v>11510</v>
      </c>
      <c r="AC3764" s="68" t="s">
        <v>20</v>
      </c>
      <c r="AD3764" s="68">
        <v>2223</v>
      </c>
      <c r="AE3764" s="9" t="s">
        <v>20</v>
      </c>
      <c r="AF3764" s="9" t="s">
        <v>20</v>
      </c>
      <c r="AG3764" s="9" t="s">
        <v>20</v>
      </c>
      <c r="AH3764" s="9" t="s">
        <v>20</v>
      </c>
      <c r="AI3764" s="9">
        <v>0</v>
      </c>
      <c r="AK3764" s="9">
        <v>1</v>
      </c>
      <c r="AL3764" s="9">
        <v>0</v>
      </c>
      <c r="AM3764" s="53">
        <v>3</v>
      </c>
      <c r="AN3764" s="53">
        <v>2</v>
      </c>
      <c r="AO3764" s="9">
        <v>0</v>
      </c>
      <c r="AQ3764" s="9">
        <v>0</v>
      </c>
      <c r="AR3764" s="9" t="s">
        <v>20</v>
      </c>
      <c r="AS3764" s="9" t="s">
        <v>20</v>
      </c>
      <c r="AT3764" s="9">
        <v>0</v>
      </c>
      <c r="AU3764" s="9">
        <v>0</v>
      </c>
      <c r="AV3764" s="9">
        <v>0</v>
      </c>
      <c r="AW3764" s="9" t="s">
        <v>1382</v>
      </c>
      <c r="AX3764" s="9" t="s">
        <v>1382</v>
      </c>
      <c r="AZ3764" s="42" t="s">
        <v>2226</v>
      </c>
      <c r="BA3764" s="63" t="s">
        <v>2547</v>
      </c>
      <c r="BB3764" s="6" t="s">
        <v>1573</v>
      </c>
      <c r="BC3764" s="9"/>
      <c r="BD3764" s="9"/>
      <c r="BE3764" s="9"/>
      <c r="BF3764" s="9"/>
      <c r="BG3764" s="9"/>
      <c r="BI3764" t="s">
        <v>3146</v>
      </c>
    </row>
    <row r="3765" spans="1:73" x14ac:dyDescent="0.25">
      <c r="A3765" s="96" t="s">
        <v>1020</v>
      </c>
      <c r="B3765" s="9" t="s">
        <v>1063</v>
      </c>
      <c r="C3765" s="9" t="str">
        <f>VLOOKUP(Tabelle1[[#This Row],[bank_name]],list_all_banks!$B$1:$C$691,2,FALSE)</f>
        <v>IT00348170101</v>
      </c>
      <c r="D3765" s="6" t="s">
        <v>1064</v>
      </c>
      <c r="E3765" s="42" t="str">
        <f t="shared" si="62"/>
        <v>31.12.2016</v>
      </c>
      <c r="F3765" s="9">
        <v>2016</v>
      </c>
      <c r="G3765" s="9">
        <v>0</v>
      </c>
      <c r="H3765" s="9" t="s">
        <v>20</v>
      </c>
      <c r="I3765" s="9">
        <v>1</v>
      </c>
      <c r="J3765" s="9">
        <v>2</v>
      </c>
      <c r="K3765" s="9" t="s">
        <v>1366</v>
      </c>
      <c r="L3765" s="9">
        <v>0</v>
      </c>
      <c r="M3765" s="9" t="s">
        <v>14</v>
      </c>
      <c r="N3765" s="9" t="s">
        <v>91</v>
      </c>
      <c r="P3765" s="9">
        <v>2</v>
      </c>
      <c r="Q3765" s="9">
        <v>0</v>
      </c>
      <c r="R3765" s="9">
        <v>0</v>
      </c>
      <c r="S3765" s="9">
        <v>1</v>
      </c>
      <c r="U3765" s="9">
        <v>0</v>
      </c>
      <c r="V3765" s="9">
        <v>0</v>
      </c>
      <c r="W3765" s="9" t="s">
        <v>20</v>
      </c>
      <c r="Y3765" t="s">
        <v>983</v>
      </c>
      <c r="Z3765" s="68">
        <v>384834</v>
      </c>
      <c r="AA3765" s="68">
        <v>1984</v>
      </c>
      <c r="AB3765" s="68">
        <v>236225</v>
      </c>
      <c r="AC3765" s="68" t="s">
        <v>20</v>
      </c>
      <c r="AD3765" s="68">
        <v>-42395</v>
      </c>
      <c r="AE3765" s="9" t="s">
        <v>20</v>
      </c>
      <c r="AF3765" s="9" t="s">
        <v>20</v>
      </c>
      <c r="AG3765" s="9" t="s">
        <v>20</v>
      </c>
      <c r="AH3765" s="9" t="s">
        <v>20</v>
      </c>
      <c r="AI3765" s="9">
        <v>0</v>
      </c>
      <c r="AK3765" s="9">
        <v>1</v>
      </c>
      <c r="AL3765" s="9">
        <v>0</v>
      </c>
      <c r="AM3765" s="53">
        <v>3</v>
      </c>
      <c r="AN3765" s="53">
        <v>2</v>
      </c>
      <c r="AO3765" s="9">
        <v>0</v>
      </c>
      <c r="AQ3765" s="9">
        <v>0</v>
      </c>
      <c r="AR3765" s="9" t="s">
        <v>20</v>
      </c>
      <c r="AS3765" s="9" t="s">
        <v>20</v>
      </c>
      <c r="AT3765" s="9">
        <v>0</v>
      </c>
      <c r="AU3765" s="9">
        <v>0</v>
      </c>
      <c r="AV3765" s="9">
        <v>0</v>
      </c>
      <c r="AW3765" s="9" t="s">
        <v>1382</v>
      </c>
      <c r="AX3765" s="9" t="s">
        <v>1382</v>
      </c>
      <c r="AZ3765" s="42" t="s">
        <v>2226</v>
      </c>
      <c r="BA3765" s="63" t="s">
        <v>2547</v>
      </c>
      <c r="BB3765" s="6" t="s">
        <v>1573</v>
      </c>
      <c r="BG3765" s="9"/>
      <c r="BI3765" t="s">
        <v>3146</v>
      </c>
    </row>
    <row r="3766" spans="1:73" x14ac:dyDescent="0.25">
      <c r="A3766" s="96" t="s">
        <v>1020</v>
      </c>
      <c r="B3766" s="9" t="s">
        <v>1063</v>
      </c>
      <c r="C3766" s="9" t="str">
        <f>VLOOKUP(Tabelle1[[#This Row],[bank_name]],list_all_banks!$B$1:$C$691,2,FALSE)</f>
        <v>IT00348170101</v>
      </c>
      <c r="D3766" s="6" t="s">
        <v>1064</v>
      </c>
      <c r="E3766" s="42" t="str">
        <f t="shared" si="62"/>
        <v>31.12.2016</v>
      </c>
      <c r="F3766" s="9">
        <v>2016</v>
      </c>
      <c r="G3766" s="9">
        <v>0</v>
      </c>
      <c r="H3766" s="9" t="s">
        <v>20</v>
      </c>
      <c r="I3766" s="9">
        <v>1</v>
      </c>
      <c r="J3766" s="9">
        <v>2</v>
      </c>
      <c r="K3766" s="9" t="s">
        <v>1366</v>
      </c>
      <c r="L3766" s="9">
        <v>0</v>
      </c>
      <c r="M3766" s="9" t="s">
        <v>14</v>
      </c>
      <c r="N3766" s="9" t="s">
        <v>91</v>
      </c>
      <c r="P3766" s="9">
        <v>2</v>
      </c>
      <c r="Q3766" s="9">
        <v>0</v>
      </c>
      <c r="R3766" s="9">
        <v>0</v>
      </c>
      <c r="S3766" s="9">
        <v>1</v>
      </c>
      <c r="U3766" s="9">
        <v>0</v>
      </c>
      <c r="V3766" s="9">
        <v>0</v>
      </c>
      <c r="W3766" s="9" t="s">
        <v>20</v>
      </c>
      <c r="Y3766" s="9" t="s">
        <v>1662</v>
      </c>
      <c r="Z3766" s="68" t="s">
        <v>1699</v>
      </c>
      <c r="AA3766" s="68">
        <v>76</v>
      </c>
      <c r="AB3766" s="68">
        <v>120</v>
      </c>
      <c r="AC3766" s="68" t="s">
        <v>20</v>
      </c>
      <c r="AD3766" s="68">
        <v>-3</v>
      </c>
      <c r="AE3766" s="9" t="s">
        <v>20</v>
      </c>
      <c r="AF3766" s="9" t="s">
        <v>20</v>
      </c>
      <c r="AG3766" s="9" t="s">
        <v>20</v>
      </c>
      <c r="AH3766" s="9" t="s">
        <v>20</v>
      </c>
      <c r="AI3766" s="9">
        <v>0</v>
      </c>
      <c r="AK3766" s="9">
        <v>1</v>
      </c>
      <c r="AL3766" s="9">
        <v>0</v>
      </c>
      <c r="AM3766" s="53">
        <v>3</v>
      </c>
      <c r="AN3766" s="53">
        <v>2</v>
      </c>
      <c r="AO3766" s="9">
        <v>0</v>
      </c>
      <c r="AQ3766" s="9">
        <v>0</v>
      </c>
      <c r="AR3766" s="9" t="s">
        <v>20</v>
      </c>
      <c r="AS3766" s="9" t="s">
        <v>20</v>
      </c>
      <c r="AT3766" s="9">
        <v>0</v>
      </c>
      <c r="AU3766" s="9">
        <v>0</v>
      </c>
      <c r="AV3766" s="9">
        <v>0</v>
      </c>
      <c r="AW3766" s="9" t="s">
        <v>1382</v>
      </c>
      <c r="AX3766" s="9" t="s">
        <v>1382</v>
      </c>
      <c r="AZ3766" s="42" t="s">
        <v>2226</v>
      </c>
      <c r="BA3766" s="63" t="s">
        <v>2547</v>
      </c>
      <c r="BB3766" s="6" t="s">
        <v>1573</v>
      </c>
      <c r="BC3766" s="9"/>
      <c r="BD3766" s="9"/>
      <c r="BE3766" s="9"/>
      <c r="BF3766" s="9"/>
      <c r="BG3766" s="9"/>
      <c r="BI3766" t="s">
        <v>3146</v>
      </c>
    </row>
    <row r="3767" spans="1:73" x14ac:dyDescent="0.25">
      <c r="A3767" s="96" t="s">
        <v>1020</v>
      </c>
      <c r="B3767" s="9" t="s">
        <v>1063</v>
      </c>
      <c r="C3767" s="9" t="str">
        <f>VLOOKUP(Tabelle1[[#This Row],[bank_name]],list_all_banks!$B$1:$C$691,2,FALSE)</f>
        <v>IT00348170101</v>
      </c>
      <c r="D3767" s="6" t="s">
        <v>1064</v>
      </c>
      <c r="E3767" s="42" t="str">
        <f t="shared" si="62"/>
        <v>31.12.2016</v>
      </c>
      <c r="F3767" s="9">
        <v>2016</v>
      </c>
      <c r="G3767" s="9">
        <v>0</v>
      </c>
      <c r="H3767" s="9" t="s">
        <v>20</v>
      </c>
      <c r="I3767" s="9">
        <v>1</v>
      </c>
      <c r="J3767" s="9">
        <v>2</v>
      </c>
      <c r="K3767" s="9" t="s">
        <v>1366</v>
      </c>
      <c r="L3767" s="9">
        <v>0</v>
      </c>
      <c r="M3767" s="9" t="s">
        <v>14</v>
      </c>
      <c r="N3767" s="9" t="s">
        <v>91</v>
      </c>
      <c r="P3767" s="9">
        <v>2</v>
      </c>
      <c r="Q3767" s="9">
        <v>0</v>
      </c>
      <c r="R3767" s="9">
        <v>0</v>
      </c>
      <c r="S3767" s="9">
        <v>1</v>
      </c>
      <c r="U3767" s="9">
        <v>0</v>
      </c>
      <c r="V3767" s="9">
        <v>0</v>
      </c>
      <c r="W3767" s="9" t="s">
        <v>20</v>
      </c>
      <c r="Y3767" t="s">
        <v>1001</v>
      </c>
      <c r="Z3767" s="68">
        <v>96721</v>
      </c>
      <c r="AA3767" s="68">
        <v>617</v>
      </c>
      <c r="AB3767" s="68">
        <v>129437</v>
      </c>
      <c r="AC3767" s="68" t="s">
        <v>20</v>
      </c>
      <c r="AD3767" s="68">
        <v>-18766</v>
      </c>
      <c r="AE3767" s="9" t="s">
        <v>20</v>
      </c>
      <c r="AF3767" s="9" t="s">
        <v>20</v>
      </c>
      <c r="AG3767" s="9" t="s">
        <v>20</v>
      </c>
      <c r="AH3767" s="9" t="s">
        <v>20</v>
      </c>
      <c r="AI3767" s="9">
        <v>0</v>
      </c>
      <c r="AK3767" s="9">
        <v>1</v>
      </c>
      <c r="AL3767" s="9">
        <v>0</v>
      </c>
      <c r="AM3767" s="53">
        <v>3</v>
      </c>
      <c r="AN3767" s="53">
        <v>2</v>
      </c>
      <c r="AO3767" s="9">
        <v>0</v>
      </c>
      <c r="AQ3767" s="9">
        <v>0</v>
      </c>
      <c r="AR3767" s="9" t="s">
        <v>20</v>
      </c>
      <c r="AS3767" s="9" t="s">
        <v>20</v>
      </c>
      <c r="AT3767" s="9">
        <v>0</v>
      </c>
      <c r="AU3767" s="9">
        <v>0</v>
      </c>
      <c r="AV3767" s="9">
        <v>0</v>
      </c>
      <c r="AW3767" s="9" t="s">
        <v>1382</v>
      </c>
      <c r="AX3767" s="9" t="s">
        <v>1382</v>
      </c>
      <c r="AZ3767" s="42" t="s">
        <v>2226</v>
      </c>
      <c r="BA3767" s="63" t="s">
        <v>2547</v>
      </c>
      <c r="BB3767" s="6" t="s">
        <v>1573</v>
      </c>
      <c r="BG3767" s="9"/>
      <c r="BI3767" t="s">
        <v>3146</v>
      </c>
      <c r="BJ3767" s="9"/>
      <c r="BK3767" s="9"/>
      <c r="BL3767" s="9"/>
      <c r="BM3767" s="9"/>
      <c r="BN3767" s="9"/>
      <c r="BO3767" s="9"/>
      <c r="BP3767" s="9"/>
    </row>
    <row r="3768" spans="1:73" x14ac:dyDescent="0.25">
      <c r="A3768" s="96" t="s">
        <v>1020</v>
      </c>
      <c r="B3768" s="9" t="s">
        <v>1063</v>
      </c>
      <c r="C3768" s="9" t="str">
        <f>VLOOKUP(Tabelle1[[#This Row],[bank_name]],list_all_banks!$B$1:$C$691,2,FALSE)</f>
        <v>IT00348170101</v>
      </c>
      <c r="D3768" s="6" t="s">
        <v>1064</v>
      </c>
      <c r="E3768" s="42" t="str">
        <f t="shared" si="62"/>
        <v>31.12.2016</v>
      </c>
      <c r="F3768" s="9">
        <v>2016</v>
      </c>
      <c r="G3768" s="9">
        <v>0</v>
      </c>
      <c r="H3768" s="9" t="s">
        <v>20</v>
      </c>
      <c r="I3768" s="9">
        <v>1</v>
      </c>
      <c r="J3768" s="9">
        <v>2</v>
      </c>
      <c r="K3768" s="9" t="s">
        <v>1366</v>
      </c>
      <c r="L3768" s="9">
        <v>0</v>
      </c>
      <c r="M3768" s="9" t="s">
        <v>14</v>
      </c>
      <c r="N3768" s="9" t="s">
        <v>91</v>
      </c>
      <c r="P3768" s="9">
        <v>2</v>
      </c>
      <c r="Q3768" s="9">
        <v>0</v>
      </c>
      <c r="R3768" s="9">
        <v>0</v>
      </c>
      <c r="S3768" s="9">
        <v>1</v>
      </c>
      <c r="U3768" s="9">
        <v>0</v>
      </c>
      <c r="V3768" s="9">
        <v>0</v>
      </c>
      <c r="W3768" s="9" t="s">
        <v>20</v>
      </c>
      <c r="Y3768" t="s">
        <v>1696</v>
      </c>
      <c r="Z3768" s="68">
        <v>1743</v>
      </c>
      <c r="AA3768" s="68" t="s">
        <v>1699</v>
      </c>
      <c r="AB3768" s="68">
        <v>1743</v>
      </c>
      <c r="AC3768" s="68" t="s">
        <v>20</v>
      </c>
      <c r="AD3768" s="68" t="s">
        <v>1699</v>
      </c>
      <c r="AE3768" s="9" t="s">
        <v>20</v>
      </c>
      <c r="AF3768" s="9" t="s">
        <v>20</v>
      </c>
      <c r="AG3768" s="9" t="s">
        <v>20</v>
      </c>
      <c r="AH3768" s="9" t="s">
        <v>20</v>
      </c>
      <c r="AI3768" s="9">
        <v>0</v>
      </c>
      <c r="AK3768" s="9">
        <v>1</v>
      </c>
      <c r="AL3768" s="9">
        <v>0</v>
      </c>
      <c r="AM3768" s="53">
        <v>3</v>
      </c>
      <c r="AN3768" s="53">
        <v>2</v>
      </c>
      <c r="AO3768" s="9">
        <v>0</v>
      </c>
      <c r="AQ3768" s="9">
        <v>0</v>
      </c>
      <c r="AR3768" s="9" t="s">
        <v>20</v>
      </c>
      <c r="AS3768" s="9" t="s">
        <v>20</v>
      </c>
      <c r="AT3768" s="9">
        <v>0</v>
      </c>
      <c r="AU3768" s="9">
        <v>0</v>
      </c>
      <c r="AV3768" s="9">
        <v>0</v>
      </c>
      <c r="AW3768" s="9" t="s">
        <v>1382</v>
      </c>
      <c r="AX3768" s="9" t="s">
        <v>1382</v>
      </c>
      <c r="AZ3768" s="42" t="s">
        <v>2226</v>
      </c>
      <c r="BA3768" s="63" t="s">
        <v>2547</v>
      </c>
      <c r="BB3768" s="6" t="s">
        <v>1573</v>
      </c>
      <c r="BG3768" s="9"/>
      <c r="BI3768" t="s">
        <v>3146</v>
      </c>
    </row>
    <row r="3769" spans="1:73" x14ac:dyDescent="0.25">
      <c r="A3769" s="96" t="s">
        <v>1020</v>
      </c>
      <c r="B3769" s="9" t="s">
        <v>1063</v>
      </c>
      <c r="C3769" s="9" t="str">
        <f>VLOOKUP(Tabelle1[[#This Row],[bank_name]],list_all_banks!$B$1:$C$691,2,FALSE)</f>
        <v>IT00348170101</v>
      </c>
      <c r="D3769" s="6" t="s">
        <v>1064</v>
      </c>
      <c r="E3769" s="42" t="str">
        <f t="shared" si="62"/>
        <v>31.12.2016</v>
      </c>
      <c r="F3769" s="9">
        <v>2016</v>
      </c>
      <c r="G3769" s="9">
        <v>0</v>
      </c>
      <c r="H3769" s="9" t="s">
        <v>20</v>
      </c>
      <c r="I3769" s="9">
        <v>1</v>
      </c>
      <c r="J3769" s="9">
        <v>2</v>
      </c>
      <c r="K3769" s="9" t="s">
        <v>1366</v>
      </c>
      <c r="L3769" s="9">
        <v>0</v>
      </c>
      <c r="M3769" s="9" t="s">
        <v>14</v>
      </c>
      <c r="N3769" s="9" t="s">
        <v>91</v>
      </c>
      <c r="P3769" s="9">
        <v>2</v>
      </c>
      <c r="Q3769" s="9">
        <v>0</v>
      </c>
      <c r="R3769" s="9">
        <v>0</v>
      </c>
      <c r="S3769" s="9">
        <v>1</v>
      </c>
      <c r="U3769" s="9">
        <v>0</v>
      </c>
      <c r="V3769" s="9">
        <v>0</v>
      </c>
      <c r="W3769" s="9" t="s">
        <v>20</v>
      </c>
      <c r="Y3769" s="9" t="s">
        <v>1205</v>
      </c>
      <c r="Z3769" s="68">
        <v>19311</v>
      </c>
      <c r="AA3769" s="68">
        <v>108</v>
      </c>
      <c r="AB3769" s="68">
        <v>10457</v>
      </c>
      <c r="AC3769" s="68" t="s">
        <v>20</v>
      </c>
      <c r="AD3769" s="68">
        <v>-1452</v>
      </c>
      <c r="AE3769" s="9" t="s">
        <v>20</v>
      </c>
      <c r="AF3769" s="9" t="s">
        <v>20</v>
      </c>
      <c r="AG3769" s="9" t="s">
        <v>20</v>
      </c>
      <c r="AH3769" s="9" t="s">
        <v>20</v>
      </c>
      <c r="AI3769" s="9">
        <v>0</v>
      </c>
      <c r="AK3769" s="9">
        <v>1</v>
      </c>
      <c r="AL3769" s="9">
        <v>0</v>
      </c>
      <c r="AM3769" s="53">
        <v>3</v>
      </c>
      <c r="AN3769" s="53">
        <v>2</v>
      </c>
      <c r="AO3769" s="9">
        <v>0</v>
      </c>
      <c r="AQ3769" s="9">
        <v>0</v>
      </c>
      <c r="AR3769" s="9" t="s">
        <v>20</v>
      </c>
      <c r="AS3769" s="9" t="s">
        <v>20</v>
      </c>
      <c r="AT3769" s="9">
        <v>0</v>
      </c>
      <c r="AU3769" s="9">
        <v>0</v>
      </c>
      <c r="AV3769" s="9">
        <v>0</v>
      </c>
      <c r="AW3769" s="9" t="s">
        <v>1382</v>
      </c>
      <c r="AX3769" s="9" t="s">
        <v>1382</v>
      </c>
      <c r="AZ3769" s="42" t="s">
        <v>2226</v>
      </c>
      <c r="BA3769" s="63" t="s">
        <v>2547</v>
      </c>
      <c r="BB3769" s="6" t="s">
        <v>1573</v>
      </c>
      <c r="BC3769" s="9"/>
      <c r="BD3769" s="9"/>
      <c r="BE3769" s="9"/>
      <c r="BF3769" s="9"/>
      <c r="BG3769" s="9"/>
      <c r="BI3769" t="s">
        <v>3146</v>
      </c>
    </row>
    <row r="3770" spans="1:73" x14ac:dyDescent="0.25">
      <c r="A3770" s="96" t="s">
        <v>1020</v>
      </c>
      <c r="B3770" s="9" t="s">
        <v>1063</v>
      </c>
      <c r="C3770" s="9" t="str">
        <f>VLOOKUP(Tabelle1[[#This Row],[bank_name]],list_all_banks!$B$1:$C$691,2,FALSE)</f>
        <v>IT00348170101</v>
      </c>
      <c r="D3770" s="6" t="s">
        <v>1064</v>
      </c>
      <c r="E3770" s="42" t="str">
        <f t="shared" si="62"/>
        <v>31.12.2016</v>
      </c>
      <c r="F3770" s="9">
        <v>2016</v>
      </c>
      <c r="G3770" s="9">
        <v>0</v>
      </c>
      <c r="H3770" s="9" t="s">
        <v>20</v>
      </c>
      <c r="I3770" s="9">
        <v>1</v>
      </c>
      <c r="J3770" s="9">
        <v>2</v>
      </c>
      <c r="K3770" s="9" t="s">
        <v>1366</v>
      </c>
      <c r="L3770" s="9">
        <v>0</v>
      </c>
      <c r="M3770" s="9" t="s">
        <v>14</v>
      </c>
      <c r="N3770" s="9" t="s">
        <v>91</v>
      </c>
      <c r="P3770" s="9">
        <v>2</v>
      </c>
      <c r="Q3770" s="9">
        <v>0</v>
      </c>
      <c r="R3770" s="9">
        <v>0</v>
      </c>
      <c r="S3770" s="9">
        <v>1</v>
      </c>
      <c r="U3770" s="9">
        <v>0</v>
      </c>
      <c r="V3770" s="9">
        <v>0</v>
      </c>
      <c r="W3770" s="9" t="s">
        <v>20</v>
      </c>
      <c r="Y3770" t="s">
        <v>1218</v>
      </c>
      <c r="Z3770" s="68" t="s">
        <v>1699</v>
      </c>
      <c r="AA3770" s="68" t="s">
        <v>1699</v>
      </c>
      <c r="AB3770" s="68">
        <v>-6723</v>
      </c>
      <c r="AC3770" s="68" t="s">
        <v>20</v>
      </c>
      <c r="AD3770" s="68" t="s">
        <v>1699</v>
      </c>
      <c r="AE3770" s="9" t="s">
        <v>20</v>
      </c>
      <c r="AF3770" s="9" t="s">
        <v>20</v>
      </c>
      <c r="AG3770" s="9" t="s">
        <v>20</v>
      </c>
      <c r="AH3770" s="9" t="s">
        <v>20</v>
      </c>
      <c r="AI3770" s="9">
        <v>0</v>
      </c>
      <c r="AK3770" s="9">
        <v>1</v>
      </c>
      <c r="AL3770" s="9">
        <v>0</v>
      </c>
      <c r="AM3770" s="53">
        <v>3</v>
      </c>
      <c r="AN3770" s="53">
        <v>2</v>
      </c>
      <c r="AO3770" s="9">
        <v>0</v>
      </c>
      <c r="AQ3770" s="9">
        <v>0</v>
      </c>
      <c r="AR3770" s="9" t="s">
        <v>20</v>
      </c>
      <c r="AS3770" s="9" t="s">
        <v>20</v>
      </c>
      <c r="AT3770" s="9">
        <v>0</v>
      </c>
      <c r="AU3770" s="9">
        <v>0</v>
      </c>
      <c r="AV3770" s="9">
        <v>0</v>
      </c>
      <c r="AW3770" s="9" t="s">
        <v>1382</v>
      </c>
      <c r="AX3770" s="9" t="s">
        <v>1382</v>
      </c>
      <c r="AZ3770" s="42" t="s">
        <v>2226</v>
      </c>
      <c r="BA3770" s="63" t="s">
        <v>2547</v>
      </c>
      <c r="BB3770" s="6" t="s">
        <v>1573</v>
      </c>
      <c r="BG3770" s="9"/>
      <c r="BI3770" t="s">
        <v>3146</v>
      </c>
    </row>
    <row r="3771" spans="1:73" x14ac:dyDescent="0.25">
      <c r="A3771" s="96" t="s">
        <v>1020</v>
      </c>
      <c r="B3771" s="9" t="s">
        <v>1063</v>
      </c>
      <c r="C3771" s="9" t="str">
        <f>VLOOKUP(Tabelle1[[#This Row],[bank_name]],list_all_banks!$B$1:$C$691,2,FALSE)</f>
        <v>IT00348170101</v>
      </c>
      <c r="D3771" s="6" t="s">
        <v>1064</v>
      </c>
      <c r="E3771" s="42" t="str">
        <f t="shared" si="62"/>
        <v>31.12.2016</v>
      </c>
      <c r="F3771" s="9">
        <v>2016</v>
      </c>
      <c r="G3771" s="9">
        <v>0</v>
      </c>
      <c r="H3771" s="9" t="s">
        <v>20</v>
      </c>
      <c r="I3771" s="9">
        <v>1</v>
      </c>
      <c r="J3771" s="9">
        <v>2</v>
      </c>
      <c r="K3771" s="9" t="s">
        <v>1366</v>
      </c>
      <c r="L3771" s="9">
        <v>0</v>
      </c>
      <c r="M3771" s="9" t="s">
        <v>14</v>
      </c>
      <c r="N3771" s="9" t="s">
        <v>91</v>
      </c>
      <c r="P3771" s="9">
        <v>2</v>
      </c>
      <c r="Q3771" s="9">
        <v>0</v>
      </c>
      <c r="R3771" s="9">
        <v>0</v>
      </c>
      <c r="S3771" s="9">
        <v>1</v>
      </c>
      <c r="U3771" s="9">
        <v>0</v>
      </c>
      <c r="V3771" s="9">
        <v>0</v>
      </c>
      <c r="W3771" s="9" t="s">
        <v>20</v>
      </c>
      <c r="Y3771" t="s">
        <v>1225</v>
      </c>
      <c r="Z3771" s="68">
        <v>-22</v>
      </c>
      <c r="AA3771" s="68" t="s">
        <v>1699</v>
      </c>
      <c r="AB3771" s="68">
        <v>10183</v>
      </c>
      <c r="AC3771" s="68" t="s">
        <v>20</v>
      </c>
      <c r="AD3771" s="68">
        <v>1250</v>
      </c>
      <c r="AE3771" s="9" t="s">
        <v>20</v>
      </c>
      <c r="AF3771" s="9" t="s">
        <v>20</v>
      </c>
      <c r="AG3771" s="9" t="s">
        <v>20</v>
      </c>
      <c r="AH3771" s="9" t="s">
        <v>20</v>
      </c>
      <c r="AI3771" s="9">
        <v>0</v>
      </c>
      <c r="AK3771" s="9">
        <v>1</v>
      </c>
      <c r="AL3771" s="9">
        <v>0</v>
      </c>
      <c r="AM3771" s="53">
        <v>3</v>
      </c>
      <c r="AN3771" s="53">
        <v>2</v>
      </c>
      <c r="AO3771" s="9">
        <v>0</v>
      </c>
      <c r="AQ3771" s="9">
        <v>0</v>
      </c>
      <c r="AR3771" s="9" t="s">
        <v>20</v>
      </c>
      <c r="AS3771" s="9" t="s">
        <v>20</v>
      </c>
      <c r="AT3771" s="9">
        <v>0</v>
      </c>
      <c r="AU3771" s="9">
        <v>0</v>
      </c>
      <c r="AV3771" s="9">
        <v>0</v>
      </c>
      <c r="AW3771" s="9" t="s">
        <v>1382</v>
      </c>
      <c r="AX3771" s="9" t="s">
        <v>1382</v>
      </c>
      <c r="AZ3771" s="42" t="s">
        <v>2226</v>
      </c>
      <c r="BA3771" s="63" t="s">
        <v>2547</v>
      </c>
      <c r="BB3771" s="6" t="s">
        <v>1573</v>
      </c>
      <c r="BG3771" s="9"/>
      <c r="BI3771" t="s">
        <v>3146</v>
      </c>
    </row>
    <row r="3772" spans="1:73" x14ac:dyDescent="0.25">
      <c r="A3772" s="96" t="s">
        <v>1020</v>
      </c>
      <c r="B3772" s="9" t="s">
        <v>1063</v>
      </c>
      <c r="C3772" s="9" t="str">
        <f>VLOOKUP(Tabelle1[[#This Row],[bank_name]],list_all_banks!$B$1:$C$691,2,FALSE)</f>
        <v>IT00348170101</v>
      </c>
      <c r="D3772" s="6" t="s">
        <v>1064</v>
      </c>
      <c r="E3772" s="42" t="str">
        <f t="shared" si="62"/>
        <v>31.12.2016</v>
      </c>
      <c r="F3772" s="9">
        <v>2016</v>
      </c>
      <c r="G3772" s="9">
        <v>0</v>
      </c>
      <c r="H3772" s="9" t="s">
        <v>20</v>
      </c>
      <c r="I3772" s="9">
        <v>1</v>
      </c>
      <c r="J3772" s="9">
        <v>2</v>
      </c>
      <c r="K3772" s="9" t="s">
        <v>1366</v>
      </c>
      <c r="L3772" s="9">
        <v>0</v>
      </c>
      <c r="M3772" s="9" t="s">
        <v>14</v>
      </c>
      <c r="N3772" s="9" t="s">
        <v>91</v>
      </c>
      <c r="P3772" s="9">
        <v>2</v>
      </c>
      <c r="Q3772" s="9">
        <v>0</v>
      </c>
      <c r="R3772" s="9">
        <v>0</v>
      </c>
      <c r="S3772" s="9">
        <v>1</v>
      </c>
      <c r="U3772" s="9">
        <v>0</v>
      </c>
      <c r="V3772" s="9">
        <v>0</v>
      </c>
      <c r="W3772" s="9" t="s">
        <v>20</v>
      </c>
      <c r="Y3772" s="9" t="s">
        <v>1278</v>
      </c>
      <c r="Z3772" s="68">
        <v>4916</v>
      </c>
      <c r="AA3772" s="68">
        <v>17039</v>
      </c>
      <c r="AB3772" s="68">
        <v>487576</v>
      </c>
      <c r="AC3772" s="68" t="s">
        <v>20</v>
      </c>
      <c r="AD3772" s="68">
        <v>-142268</v>
      </c>
      <c r="AE3772" s="9" t="s">
        <v>20</v>
      </c>
      <c r="AF3772" s="9" t="s">
        <v>20</v>
      </c>
      <c r="AG3772" s="9" t="s">
        <v>20</v>
      </c>
      <c r="AH3772" s="9" t="s">
        <v>20</v>
      </c>
      <c r="AI3772" s="9">
        <v>0</v>
      </c>
      <c r="AK3772" s="9">
        <v>1</v>
      </c>
      <c r="AL3772" s="9">
        <v>0</v>
      </c>
      <c r="AM3772" s="53">
        <v>3</v>
      </c>
      <c r="AN3772" s="53">
        <v>2</v>
      </c>
      <c r="AO3772" s="9">
        <v>0</v>
      </c>
      <c r="AQ3772" s="9">
        <v>0</v>
      </c>
      <c r="AR3772" s="9" t="s">
        <v>20</v>
      </c>
      <c r="AS3772" s="9" t="s">
        <v>20</v>
      </c>
      <c r="AT3772" s="9">
        <v>0</v>
      </c>
      <c r="AU3772" s="9">
        <v>0</v>
      </c>
      <c r="AV3772" s="9">
        <v>0</v>
      </c>
      <c r="AW3772" s="9" t="s">
        <v>1382</v>
      </c>
      <c r="AX3772" s="9" t="s">
        <v>1382</v>
      </c>
      <c r="AZ3772" s="42" t="s">
        <v>2226</v>
      </c>
      <c r="BA3772" s="63" t="s">
        <v>2547</v>
      </c>
      <c r="BB3772" s="6" t="s">
        <v>1573</v>
      </c>
      <c r="BC3772" s="9"/>
      <c r="BD3772" s="9"/>
      <c r="BE3772" s="9"/>
      <c r="BF3772" s="9"/>
      <c r="BG3772" s="9"/>
      <c r="BI3772" t="s">
        <v>3146</v>
      </c>
    </row>
    <row r="3773" spans="1:73" x14ac:dyDescent="0.25">
      <c r="A3773" s="96" t="s">
        <v>1020</v>
      </c>
      <c r="B3773" s="9" t="s">
        <v>1063</v>
      </c>
      <c r="C3773" s="9" t="str">
        <f>VLOOKUP(Tabelle1[[#This Row],[bank_name]],list_all_banks!$B$1:$C$691,2,FALSE)</f>
        <v>IT00348170101</v>
      </c>
      <c r="D3773" s="6" t="s">
        <v>1064</v>
      </c>
      <c r="E3773" s="42" t="str">
        <f t="shared" si="62"/>
        <v>31.12.2016</v>
      </c>
      <c r="F3773" s="9">
        <v>2016</v>
      </c>
      <c r="G3773" s="9">
        <v>0</v>
      </c>
      <c r="H3773" s="9" t="s">
        <v>20</v>
      </c>
      <c r="I3773" s="9">
        <v>1</v>
      </c>
      <c r="J3773" s="9">
        <v>2</v>
      </c>
      <c r="K3773" s="9" t="s">
        <v>1366</v>
      </c>
      <c r="L3773" s="9">
        <v>0</v>
      </c>
      <c r="M3773" s="9" t="s">
        <v>14</v>
      </c>
      <c r="N3773" s="9" t="s">
        <v>91</v>
      </c>
      <c r="P3773" s="9">
        <v>2</v>
      </c>
      <c r="Q3773" s="9">
        <v>0</v>
      </c>
      <c r="R3773" s="9">
        <v>0</v>
      </c>
      <c r="S3773" s="9">
        <v>1</v>
      </c>
      <c r="U3773" s="9">
        <v>0</v>
      </c>
      <c r="V3773" s="9">
        <v>0</v>
      </c>
      <c r="W3773" s="9" t="s">
        <v>20</v>
      </c>
      <c r="Y3773" s="9" t="s">
        <v>1324</v>
      </c>
      <c r="Z3773" s="68">
        <v>392951</v>
      </c>
      <c r="AA3773" s="68">
        <v>3799</v>
      </c>
      <c r="AB3773" s="68">
        <v>128986</v>
      </c>
      <c r="AC3773" s="68" t="s">
        <v>20</v>
      </c>
      <c r="AD3773" s="68">
        <v>-16109</v>
      </c>
      <c r="AE3773" s="9" t="s">
        <v>20</v>
      </c>
      <c r="AF3773" s="9" t="s">
        <v>20</v>
      </c>
      <c r="AG3773" s="9" t="s">
        <v>20</v>
      </c>
      <c r="AH3773" s="9" t="s">
        <v>20</v>
      </c>
      <c r="AI3773" s="9">
        <v>0</v>
      </c>
      <c r="AK3773" s="9">
        <v>1</v>
      </c>
      <c r="AL3773" s="9">
        <v>0</v>
      </c>
      <c r="AM3773" s="53">
        <v>3</v>
      </c>
      <c r="AN3773" s="53">
        <v>2</v>
      </c>
      <c r="AO3773" s="9">
        <v>0</v>
      </c>
      <c r="AQ3773" s="9">
        <v>0</v>
      </c>
      <c r="AR3773" s="9" t="s">
        <v>20</v>
      </c>
      <c r="AS3773" s="9" t="s">
        <v>20</v>
      </c>
      <c r="AT3773" s="9">
        <v>0</v>
      </c>
      <c r="AU3773" s="9">
        <v>0</v>
      </c>
      <c r="AV3773" s="9">
        <v>0</v>
      </c>
      <c r="AW3773" s="9" t="s">
        <v>1382</v>
      </c>
      <c r="AX3773" s="9" t="s">
        <v>1382</v>
      </c>
      <c r="AZ3773" s="42" t="s">
        <v>2226</v>
      </c>
      <c r="BA3773" s="63" t="s">
        <v>2547</v>
      </c>
      <c r="BB3773" s="6" t="s">
        <v>1573</v>
      </c>
      <c r="BG3773" s="9"/>
      <c r="BI3773" t="s">
        <v>3146</v>
      </c>
    </row>
    <row r="3774" spans="1:73" x14ac:dyDescent="0.25">
      <c r="A3774" s="96" t="s">
        <v>1020</v>
      </c>
      <c r="B3774" s="9" t="s">
        <v>1063</v>
      </c>
      <c r="C3774" s="9" t="str">
        <f>VLOOKUP(Tabelle1[[#This Row],[bank_name]],list_all_banks!$B$1:$C$691,2,FALSE)</f>
        <v>IT00348170101</v>
      </c>
      <c r="D3774" s="6" t="s">
        <v>1064</v>
      </c>
      <c r="E3774" s="42" t="str">
        <f t="shared" si="62"/>
        <v>31.12.2016</v>
      </c>
      <c r="F3774" s="9">
        <v>2016</v>
      </c>
      <c r="G3774" s="9">
        <v>0</v>
      </c>
      <c r="H3774" s="9" t="s">
        <v>20</v>
      </c>
      <c r="I3774" s="9">
        <v>1</v>
      </c>
      <c r="J3774" s="9">
        <v>2</v>
      </c>
      <c r="K3774" s="9" t="s">
        <v>1366</v>
      </c>
      <c r="L3774" s="9">
        <v>0</v>
      </c>
      <c r="M3774" s="9" t="s">
        <v>14</v>
      </c>
      <c r="N3774" s="9" t="s">
        <v>91</v>
      </c>
      <c r="P3774" s="9">
        <v>2</v>
      </c>
      <c r="Q3774" s="9">
        <v>0</v>
      </c>
      <c r="R3774" s="9">
        <v>0</v>
      </c>
      <c r="S3774" s="9">
        <v>1</v>
      </c>
      <c r="U3774" s="9">
        <v>0</v>
      </c>
      <c r="V3774" s="9">
        <v>0</v>
      </c>
      <c r="W3774" s="9" t="s">
        <v>20</v>
      </c>
      <c r="Y3774" s="9" t="s">
        <v>1661</v>
      </c>
      <c r="Z3774" s="68">
        <v>721696</v>
      </c>
      <c r="AA3774" s="68">
        <v>4760</v>
      </c>
      <c r="AB3774" s="68">
        <v>241676</v>
      </c>
      <c r="AC3774" s="68" t="s">
        <v>20</v>
      </c>
      <c r="AD3774" s="68">
        <v>-49928</v>
      </c>
      <c r="AE3774" s="9" t="s">
        <v>20</v>
      </c>
      <c r="AF3774" s="9" t="s">
        <v>20</v>
      </c>
      <c r="AG3774" s="9" t="s">
        <v>20</v>
      </c>
      <c r="AH3774" s="9" t="s">
        <v>20</v>
      </c>
      <c r="AI3774" s="9">
        <v>0</v>
      </c>
      <c r="AK3774" s="9">
        <v>1</v>
      </c>
      <c r="AL3774" s="9">
        <v>0</v>
      </c>
      <c r="AM3774" s="53">
        <v>3</v>
      </c>
      <c r="AN3774" s="53">
        <v>2</v>
      </c>
      <c r="AO3774" s="9">
        <v>0</v>
      </c>
      <c r="AQ3774" s="9">
        <v>0</v>
      </c>
      <c r="AR3774" s="9" t="s">
        <v>20</v>
      </c>
      <c r="AS3774" s="9" t="s">
        <v>20</v>
      </c>
      <c r="AT3774" s="9">
        <v>0</v>
      </c>
      <c r="AU3774" s="9">
        <v>0</v>
      </c>
      <c r="AV3774" s="9">
        <v>0</v>
      </c>
      <c r="AW3774" s="9" t="s">
        <v>1382</v>
      </c>
      <c r="AX3774" s="9" t="s">
        <v>1382</v>
      </c>
      <c r="AZ3774" s="42" t="s">
        <v>2226</v>
      </c>
      <c r="BA3774" s="63" t="s">
        <v>2547</v>
      </c>
      <c r="BB3774" s="6" t="s">
        <v>1573</v>
      </c>
      <c r="BG3774" s="9"/>
      <c r="BI3774" t="s">
        <v>3146</v>
      </c>
    </row>
    <row r="3775" spans="1:73" x14ac:dyDescent="0.25">
      <c r="A3775" s="96" t="s">
        <v>1020</v>
      </c>
      <c r="B3775" s="9" t="s">
        <v>1063</v>
      </c>
      <c r="C3775" s="9" t="str">
        <f>VLOOKUP(Tabelle1[[#This Row],[bank_name]],list_all_banks!$B$1:$C$691,2,FALSE)</f>
        <v>IT00348170101</v>
      </c>
      <c r="D3775" s="6" t="s">
        <v>1064</v>
      </c>
      <c r="E3775" s="42" t="str">
        <f t="shared" si="62"/>
        <v>31.12.2016</v>
      </c>
      <c r="F3775" s="9">
        <v>2016</v>
      </c>
      <c r="G3775" s="9">
        <v>0</v>
      </c>
      <c r="H3775" s="9" t="s">
        <v>20</v>
      </c>
      <c r="I3775" s="9">
        <v>1</v>
      </c>
      <c r="J3775" s="9">
        <v>2</v>
      </c>
      <c r="K3775" s="9" t="s">
        <v>1366</v>
      </c>
      <c r="L3775" s="9">
        <v>0</v>
      </c>
      <c r="M3775" s="9" t="s">
        <v>14</v>
      </c>
      <c r="N3775" s="9" t="s">
        <v>91</v>
      </c>
      <c r="P3775" s="9">
        <v>2</v>
      </c>
      <c r="Q3775" s="9">
        <v>0</v>
      </c>
      <c r="R3775" s="9">
        <v>0</v>
      </c>
      <c r="S3775" s="9">
        <v>1</v>
      </c>
      <c r="U3775" s="9">
        <v>0</v>
      </c>
      <c r="V3775" s="9">
        <v>0</v>
      </c>
      <c r="W3775" s="9" t="s">
        <v>20</v>
      </c>
      <c r="Y3775" t="s">
        <v>1654</v>
      </c>
      <c r="Z3775" s="68">
        <v>141002</v>
      </c>
      <c r="AA3775" s="68">
        <v>1229</v>
      </c>
      <c r="AB3775" s="68">
        <v>63745</v>
      </c>
      <c r="AC3775" s="68" t="s">
        <v>20</v>
      </c>
      <c r="AD3775" s="68">
        <v>-2734</v>
      </c>
      <c r="AE3775" s="9" t="s">
        <v>20</v>
      </c>
      <c r="AF3775" s="9" t="s">
        <v>20</v>
      </c>
      <c r="AG3775" s="9" t="s">
        <v>20</v>
      </c>
      <c r="AH3775" s="9">
        <v>99751</v>
      </c>
      <c r="AI3775" s="9">
        <v>0</v>
      </c>
      <c r="AK3775" s="9">
        <v>1</v>
      </c>
      <c r="AL3775" s="9">
        <v>0</v>
      </c>
      <c r="AM3775" s="53">
        <v>3</v>
      </c>
      <c r="AN3775" s="53">
        <v>2</v>
      </c>
      <c r="AO3775" s="9">
        <v>0</v>
      </c>
      <c r="AQ3775" s="9">
        <v>0</v>
      </c>
      <c r="AR3775" s="9" t="s">
        <v>20</v>
      </c>
      <c r="AS3775" s="9" t="s">
        <v>20</v>
      </c>
      <c r="AT3775" s="9">
        <v>0</v>
      </c>
      <c r="AU3775" s="9">
        <v>0</v>
      </c>
      <c r="AV3775" s="9">
        <v>0</v>
      </c>
      <c r="AW3775" s="9" t="s">
        <v>1382</v>
      </c>
      <c r="AX3775" s="9" t="s">
        <v>1382</v>
      </c>
      <c r="AZ3775" s="42" t="s">
        <v>2226</v>
      </c>
      <c r="BA3775" s="63" t="s">
        <v>2547</v>
      </c>
      <c r="BB3775" s="6" t="s">
        <v>1573</v>
      </c>
      <c r="BG3775" s="9"/>
      <c r="BI3775" t="s">
        <v>3146</v>
      </c>
    </row>
    <row r="3776" spans="1:73" x14ac:dyDescent="0.25">
      <c r="A3776" s="96" t="s">
        <v>1020</v>
      </c>
      <c r="B3776" s="9" t="s">
        <v>1063</v>
      </c>
      <c r="C3776" s="9" t="str">
        <f>VLOOKUP(Tabelle1[[#This Row],[bank_name]],list_all_banks!$B$1:$C$691,2,FALSE)</f>
        <v>IT00348170101</v>
      </c>
      <c r="D3776" s="6" t="s">
        <v>1064</v>
      </c>
      <c r="E3776" s="42" t="str">
        <f t="shared" si="62"/>
        <v>31.12.2016</v>
      </c>
      <c r="F3776" s="9">
        <v>2016</v>
      </c>
      <c r="G3776" s="9">
        <v>0</v>
      </c>
      <c r="H3776" s="9" t="s">
        <v>20</v>
      </c>
      <c r="I3776" s="9">
        <v>1</v>
      </c>
      <c r="J3776" s="9">
        <v>2</v>
      </c>
      <c r="K3776" s="9" t="s">
        <v>1366</v>
      </c>
      <c r="L3776" s="9">
        <v>0</v>
      </c>
      <c r="M3776" s="9" t="s">
        <v>14</v>
      </c>
      <c r="N3776" s="9" t="s">
        <v>91</v>
      </c>
      <c r="P3776" s="9">
        <v>2</v>
      </c>
      <c r="Q3776" s="9">
        <v>0</v>
      </c>
      <c r="R3776" s="9">
        <v>0</v>
      </c>
      <c r="S3776" s="9">
        <v>1</v>
      </c>
      <c r="U3776" s="9">
        <v>0</v>
      </c>
      <c r="V3776" s="9">
        <v>0</v>
      </c>
      <c r="W3776" s="9" t="s">
        <v>20</v>
      </c>
      <c r="Y3776" t="s">
        <v>1363</v>
      </c>
      <c r="Z3776" s="68">
        <v>26644</v>
      </c>
      <c r="AA3776" s="68">
        <v>238</v>
      </c>
      <c r="AB3776" s="68">
        <v>15989</v>
      </c>
      <c r="AC3776" s="68" t="s">
        <v>20</v>
      </c>
      <c r="AD3776" s="68">
        <v>-1150</v>
      </c>
      <c r="AE3776" s="9" t="s">
        <v>20</v>
      </c>
      <c r="AF3776" s="9" t="s">
        <v>20</v>
      </c>
      <c r="AG3776" s="9" t="s">
        <v>20</v>
      </c>
      <c r="AH3776" s="9" t="s">
        <v>20</v>
      </c>
      <c r="AI3776" s="9">
        <v>0</v>
      </c>
      <c r="AK3776" s="9">
        <v>1</v>
      </c>
      <c r="AL3776" s="9">
        <v>0</v>
      </c>
      <c r="AM3776" s="53">
        <v>3</v>
      </c>
      <c r="AN3776" s="53">
        <v>2</v>
      </c>
      <c r="AO3776" s="9">
        <v>0</v>
      </c>
      <c r="AQ3776" s="9">
        <v>0</v>
      </c>
      <c r="AR3776" s="9" t="s">
        <v>20</v>
      </c>
      <c r="AS3776" s="9" t="s">
        <v>20</v>
      </c>
      <c r="AT3776" s="9">
        <v>0</v>
      </c>
      <c r="AU3776" s="9">
        <v>0</v>
      </c>
      <c r="AV3776" s="9">
        <v>0</v>
      </c>
      <c r="AW3776" s="9" t="s">
        <v>1382</v>
      </c>
      <c r="AX3776" s="9" t="s">
        <v>1382</v>
      </c>
      <c r="AZ3776" s="42" t="s">
        <v>2226</v>
      </c>
      <c r="BA3776" s="63" t="s">
        <v>2547</v>
      </c>
      <c r="BB3776" s="6" t="s">
        <v>1573</v>
      </c>
      <c r="BG3776" s="9"/>
      <c r="BI3776" t="s">
        <v>3146</v>
      </c>
    </row>
    <row r="3777" spans="1:61" x14ac:dyDescent="0.25">
      <c r="A3777" s="96" t="s">
        <v>1020</v>
      </c>
      <c r="B3777" s="9" t="s">
        <v>1063</v>
      </c>
      <c r="C3777" s="9" t="str">
        <f>VLOOKUP(Tabelle1[[#This Row],[bank_name]],list_all_banks!$B$1:$C$691,2,FALSE)</f>
        <v>IT00348170101</v>
      </c>
      <c r="D3777" s="6" t="s">
        <v>1064</v>
      </c>
      <c r="E3777" s="42" t="str">
        <f t="shared" si="62"/>
        <v>31.12.2016</v>
      </c>
      <c r="F3777" s="9">
        <v>2016</v>
      </c>
      <c r="G3777" s="9">
        <v>0</v>
      </c>
      <c r="H3777" s="9" t="s">
        <v>20</v>
      </c>
      <c r="I3777" s="9">
        <v>1</v>
      </c>
      <c r="J3777" s="9">
        <v>2</v>
      </c>
      <c r="K3777" s="9" t="s">
        <v>1366</v>
      </c>
      <c r="L3777" s="9">
        <v>0</v>
      </c>
      <c r="M3777" s="9" t="s">
        <v>14</v>
      </c>
      <c r="N3777" s="9" t="s">
        <v>91</v>
      </c>
      <c r="P3777" s="9">
        <v>2</v>
      </c>
      <c r="Q3777" s="9">
        <v>0</v>
      </c>
      <c r="R3777" s="9">
        <v>0</v>
      </c>
      <c r="S3777" s="9">
        <v>1</v>
      </c>
      <c r="U3777" s="9">
        <v>0</v>
      </c>
      <c r="V3777" s="9">
        <v>0</v>
      </c>
      <c r="W3777" s="9" t="s">
        <v>20</v>
      </c>
      <c r="Y3777" s="9" t="s">
        <v>1350</v>
      </c>
      <c r="Z3777" s="68">
        <v>81994</v>
      </c>
      <c r="AA3777" s="68">
        <v>514</v>
      </c>
      <c r="AB3777" s="68">
        <v>25153</v>
      </c>
      <c r="AC3777" s="68" t="s">
        <v>20</v>
      </c>
      <c r="AD3777" s="68">
        <v>-3073</v>
      </c>
      <c r="AE3777" s="9" t="s">
        <v>20</v>
      </c>
      <c r="AF3777" s="9" t="s">
        <v>20</v>
      </c>
      <c r="AG3777" s="9" t="s">
        <v>20</v>
      </c>
      <c r="AH3777" s="9">
        <v>175</v>
      </c>
      <c r="AI3777" s="9">
        <v>0</v>
      </c>
      <c r="AK3777" s="9">
        <v>1</v>
      </c>
      <c r="AL3777" s="9">
        <v>0</v>
      </c>
      <c r="AM3777" s="53">
        <v>3</v>
      </c>
      <c r="AN3777" s="53">
        <v>2</v>
      </c>
      <c r="AO3777" s="9">
        <v>0</v>
      </c>
      <c r="AQ3777" s="9">
        <v>0</v>
      </c>
      <c r="AR3777" s="9" t="s">
        <v>20</v>
      </c>
      <c r="AS3777" s="9" t="s">
        <v>20</v>
      </c>
      <c r="AT3777" s="9">
        <v>0</v>
      </c>
      <c r="AU3777" s="9">
        <v>0</v>
      </c>
      <c r="AV3777" s="9">
        <v>0</v>
      </c>
      <c r="AW3777" s="9" t="s">
        <v>1382</v>
      </c>
      <c r="AX3777" s="9" t="s">
        <v>1382</v>
      </c>
      <c r="AZ3777" s="42" t="s">
        <v>2226</v>
      </c>
      <c r="BA3777" s="63" t="s">
        <v>2547</v>
      </c>
      <c r="BB3777" s="6" t="s">
        <v>1573</v>
      </c>
      <c r="BG3777" s="9"/>
      <c r="BI3777" t="s">
        <v>3146</v>
      </c>
    </row>
    <row r="3778" spans="1:61" x14ac:dyDescent="0.25">
      <c r="A3778" s="96" t="s">
        <v>1020</v>
      </c>
      <c r="B3778" s="9" t="s">
        <v>1063</v>
      </c>
      <c r="C3778" s="9" t="str">
        <f>VLOOKUP(Tabelle1[[#This Row],[bank_name]],list_all_banks!$B$1:$C$691,2,FALSE)</f>
        <v>IT00348170101</v>
      </c>
      <c r="D3778" s="6" t="s">
        <v>1064</v>
      </c>
      <c r="E3778" s="42" t="str">
        <f t="shared" si="62"/>
        <v>31.12.2016</v>
      </c>
      <c r="F3778" s="9">
        <v>2016</v>
      </c>
      <c r="G3778" s="9">
        <v>0</v>
      </c>
      <c r="H3778" s="9" t="s">
        <v>20</v>
      </c>
      <c r="I3778" s="9">
        <v>1</v>
      </c>
      <c r="J3778" s="9">
        <v>2</v>
      </c>
      <c r="K3778" s="9" t="s">
        <v>1366</v>
      </c>
      <c r="L3778" s="9">
        <v>0</v>
      </c>
      <c r="M3778" s="9" t="s">
        <v>14</v>
      </c>
      <c r="N3778" s="9" t="s">
        <v>91</v>
      </c>
      <c r="P3778" s="9">
        <v>2</v>
      </c>
      <c r="Q3778" s="9">
        <v>0</v>
      </c>
      <c r="R3778" s="9">
        <v>0</v>
      </c>
      <c r="S3778" s="9">
        <v>1</v>
      </c>
      <c r="U3778" s="9">
        <v>0</v>
      </c>
      <c r="V3778" s="9">
        <v>0</v>
      </c>
      <c r="W3778" s="9" t="s">
        <v>20</v>
      </c>
      <c r="Y3778" s="9" t="s">
        <v>493</v>
      </c>
      <c r="Z3778" s="68">
        <v>-3590</v>
      </c>
      <c r="AA3778" s="68" t="s">
        <v>1699</v>
      </c>
      <c r="AB3778" s="68">
        <v>-7142</v>
      </c>
      <c r="AC3778" s="68" t="s">
        <v>20</v>
      </c>
      <c r="AD3778" s="68" t="s">
        <v>1699</v>
      </c>
      <c r="AE3778" s="9" t="s">
        <v>20</v>
      </c>
      <c r="AF3778" s="9" t="s">
        <v>20</v>
      </c>
      <c r="AG3778" s="9" t="s">
        <v>20</v>
      </c>
      <c r="AH3778" s="9" t="s">
        <v>20</v>
      </c>
      <c r="AI3778" s="9">
        <v>0</v>
      </c>
      <c r="AK3778" s="9">
        <v>1</v>
      </c>
      <c r="AL3778" s="9">
        <v>0</v>
      </c>
      <c r="AM3778" s="53">
        <v>3</v>
      </c>
      <c r="AN3778" s="53">
        <v>2</v>
      </c>
      <c r="AO3778" s="9">
        <v>0</v>
      </c>
      <c r="AQ3778" s="9">
        <v>0</v>
      </c>
      <c r="AR3778" s="9" t="s">
        <v>20</v>
      </c>
      <c r="AS3778" s="9" t="s">
        <v>20</v>
      </c>
      <c r="AT3778" s="9">
        <v>0</v>
      </c>
      <c r="AU3778" s="9">
        <v>0</v>
      </c>
      <c r="AV3778" s="9">
        <v>0</v>
      </c>
      <c r="AW3778" s="9" t="s">
        <v>1382</v>
      </c>
      <c r="AX3778" s="9" t="s">
        <v>1382</v>
      </c>
      <c r="AZ3778" s="42" t="s">
        <v>2226</v>
      </c>
      <c r="BA3778" s="63" t="s">
        <v>2547</v>
      </c>
      <c r="BB3778" s="6" t="s">
        <v>1573</v>
      </c>
      <c r="BG3778" s="9"/>
      <c r="BI3778" t="s">
        <v>3146</v>
      </c>
    </row>
    <row r="3779" spans="1:61" x14ac:dyDescent="0.25">
      <c r="A3779" s="96" t="s">
        <v>1020</v>
      </c>
      <c r="B3779" s="9" t="s">
        <v>1063</v>
      </c>
      <c r="C3779" s="9" t="str">
        <f>VLOOKUP(Tabelle1[[#This Row],[bank_name]],list_all_banks!$B$1:$C$691,2,FALSE)</f>
        <v>IT00348170101</v>
      </c>
      <c r="D3779" s="6" t="s">
        <v>1064</v>
      </c>
      <c r="E3779" s="42" t="str">
        <f t="shared" si="62"/>
        <v>31.12.2016</v>
      </c>
      <c r="F3779" s="9">
        <v>2016</v>
      </c>
      <c r="G3779" s="9">
        <v>0</v>
      </c>
      <c r="H3779" s="9" t="s">
        <v>20</v>
      </c>
      <c r="I3779" s="9">
        <v>1</v>
      </c>
      <c r="J3779" s="9">
        <v>2</v>
      </c>
      <c r="K3779" s="9" t="s">
        <v>1366</v>
      </c>
      <c r="L3779" s="9">
        <v>0</v>
      </c>
      <c r="M3779" s="9" t="s">
        <v>14</v>
      </c>
      <c r="N3779" s="9" t="s">
        <v>91</v>
      </c>
      <c r="P3779" s="9">
        <v>2</v>
      </c>
      <c r="Q3779" s="9">
        <v>0</v>
      </c>
      <c r="R3779" s="9">
        <v>0</v>
      </c>
      <c r="S3779" s="9">
        <v>1</v>
      </c>
      <c r="U3779" s="9">
        <v>0</v>
      </c>
      <c r="V3779" s="9">
        <v>0</v>
      </c>
      <c r="W3779" s="9" t="s">
        <v>20</v>
      </c>
      <c r="Y3779" s="9" t="s">
        <v>1651</v>
      </c>
      <c r="Z3779" s="68" t="s">
        <v>1699</v>
      </c>
      <c r="AA3779" s="68">
        <v>6</v>
      </c>
      <c r="AB3779" s="68">
        <v>1152</v>
      </c>
      <c r="AC3779" s="68" t="s">
        <v>20</v>
      </c>
      <c r="AD3779" s="68">
        <v>-270</v>
      </c>
      <c r="AE3779" s="9" t="s">
        <v>20</v>
      </c>
      <c r="AF3779" s="9" t="s">
        <v>20</v>
      </c>
      <c r="AG3779" s="9" t="s">
        <v>20</v>
      </c>
      <c r="AH3779" s="9" t="s">
        <v>20</v>
      </c>
      <c r="AI3779" s="9">
        <v>0</v>
      </c>
      <c r="AK3779" s="9">
        <v>1</v>
      </c>
      <c r="AL3779" s="9">
        <v>0</v>
      </c>
      <c r="AM3779" s="53">
        <v>3</v>
      </c>
      <c r="AN3779" s="53">
        <v>2</v>
      </c>
      <c r="AO3779" s="9">
        <v>0</v>
      </c>
      <c r="AQ3779" s="9">
        <v>0</v>
      </c>
      <c r="AR3779" s="9" t="s">
        <v>20</v>
      </c>
      <c r="AS3779" s="9" t="s">
        <v>20</v>
      </c>
      <c r="AT3779" s="9">
        <v>0</v>
      </c>
      <c r="AU3779" s="9">
        <v>0</v>
      </c>
      <c r="AV3779" s="9">
        <v>0</v>
      </c>
      <c r="AW3779" s="9" t="s">
        <v>1382</v>
      </c>
      <c r="AX3779" s="9" t="s">
        <v>1382</v>
      </c>
      <c r="AZ3779" s="42" t="s">
        <v>2226</v>
      </c>
      <c r="BA3779" s="63" t="s">
        <v>2547</v>
      </c>
      <c r="BB3779" s="6" t="s">
        <v>1573</v>
      </c>
      <c r="BC3779" s="9"/>
      <c r="BD3779" s="9"/>
      <c r="BE3779" s="9"/>
      <c r="BF3779" s="9"/>
      <c r="BG3779" s="9"/>
      <c r="BI3779" t="s">
        <v>3146</v>
      </c>
    </row>
    <row r="3780" spans="1:61" x14ac:dyDescent="0.25">
      <c r="A3780" s="96" t="s">
        <v>1020</v>
      </c>
      <c r="B3780" s="9" t="s">
        <v>1063</v>
      </c>
      <c r="C3780" s="9" t="str">
        <f>VLOOKUP(Tabelle1[[#This Row],[bank_name]],list_all_banks!$B$1:$C$691,2,FALSE)</f>
        <v>IT00348170101</v>
      </c>
      <c r="D3780" s="6" t="s">
        <v>1064</v>
      </c>
      <c r="E3780" s="42" t="str">
        <f t="shared" si="62"/>
        <v>31.12.2016</v>
      </c>
      <c r="F3780" s="9">
        <v>2016</v>
      </c>
      <c r="G3780" s="9">
        <v>0</v>
      </c>
      <c r="H3780" s="9" t="s">
        <v>20</v>
      </c>
      <c r="I3780" s="9">
        <v>1</v>
      </c>
      <c r="J3780" s="9">
        <v>2</v>
      </c>
      <c r="K3780" s="9" t="s">
        <v>1366</v>
      </c>
      <c r="L3780" s="9">
        <v>0</v>
      </c>
      <c r="M3780" s="9" t="s">
        <v>14</v>
      </c>
      <c r="N3780" s="9" t="s">
        <v>91</v>
      </c>
      <c r="P3780" s="9">
        <v>2</v>
      </c>
      <c r="Q3780" s="9">
        <v>0</v>
      </c>
      <c r="R3780" s="9">
        <v>0</v>
      </c>
      <c r="S3780" s="9">
        <v>1</v>
      </c>
      <c r="U3780" s="9">
        <v>0</v>
      </c>
      <c r="V3780" s="9">
        <v>0</v>
      </c>
      <c r="W3780" s="9" t="s">
        <v>20</v>
      </c>
      <c r="Y3780" s="9" t="s">
        <v>1698</v>
      </c>
      <c r="Z3780" s="68" t="s">
        <v>1699</v>
      </c>
      <c r="AA3780" s="68">
        <v>25</v>
      </c>
      <c r="AB3780" s="68">
        <v>-115</v>
      </c>
      <c r="AC3780" s="68" t="s">
        <v>20</v>
      </c>
      <c r="AD3780" s="68">
        <v>-61</v>
      </c>
      <c r="AE3780" s="9" t="s">
        <v>20</v>
      </c>
      <c r="AF3780" s="9" t="s">
        <v>20</v>
      </c>
      <c r="AG3780" s="9" t="s">
        <v>20</v>
      </c>
      <c r="AH3780" s="9" t="s">
        <v>20</v>
      </c>
      <c r="AI3780" s="9">
        <v>0</v>
      </c>
      <c r="AK3780" s="9">
        <v>1</v>
      </c>
      <c r="AL3780" s="9">
        <v>0</v>
      </c>
      <c r="AM3780" s="53">
        <v>3</v>
      </c>
      <c r="AN3780" s="53">
        <v>2</v>
      </c>
      <c r="AO3780" s="9">
        <v>0</v>
      </c>
      <c r="AQ3780" s="9">
        <v>0</v>
      </c>
      <c r="AR3780" s="9" t="s">
        <v>20</v>
      </c>
      <c r="AS3780" s="9" t="s">
        <v>20</v>
      </c>
      <c r="AT3780" s="9">
        <v>0</v>
      </c>
      <c r="AU3780" s="9">
        <v>0</v>
      </c>
      <c r="AV3780" s="9">
        <v>0</v>
      </c>
      <c r="AW3780" s="9" t="s">
        <v>1382</v>
      </c>
      <c r="AX3780" s="9" t="s">
        <v>1382</v>
      </c>
      <c r="AZ3780" s="42" t="s">
        <v>2226</v>
      </c>
      <c r="BA3780" s="63" t="s">
        <v>2547</v>
      </c>
      <c r="BB3780" s="6" t="s">
        <v>1573</v>
      </c>
      <c r="BC3780" s="9"/>
      <c r="BD3780" s="9"/>
      <c r="BE3780" s="9"/>
      <c r="BF3780" s="9"/>
      <c r="BG3780" s="9"/>
      <c r="BI3780" t="s">
        <v>3146</v>
      </c>
    </row>
    <row r="3781" spans="1:61" x14ac:dyDescent="0.25">
      <c r="A3781" s="96" t="s">
        <v>1020</v>
      </c>
      <c r="B3781" s="9" t="s">
        <v>1063</v>
      </c>
      <c r="C3781" s="9" t="str">
        <f>VLOOKUP(Tabelle1[[#This Row],[bank_name]],list_all_banks!$B$1:$C$691,2,FALSE)</f>
        <v>IT00348170101</v>
      </c>
      <c r="D3781" s="6" t="s">
        <v>1064</v>
      </c>
      <c r="E3781" s="42" t="str">
        <f t="shared" si="62"/>
        <v>31.12.2016</v>
      </c>
      <c r="F3781" s="9">
        <v>2016</v>
      </c>
      <c r="G3781" s="9">
        <v>0</v>
      </c>
      <c r="H3781" s="9" t="s">
        <v>20</v>
      </c>
      <c r="I3781" s="9">
        <v>1</v>
      </c>
      <c r="J3781" s="9">
        <v>2</v>
      </c>
      <c r="K3781" s="9" t="s">
        <v>1366</v>
      </c>
      <c r="L3781" s="9">
        <v>0</v>
      </c>
      <c r="M3781" s="9" t="s">
        <v>14</v>
      </c>
      <c r="N3781" s="9" t="s">
        <v>91</v>
      </c>
      <c r="P3781" s="9">
        <v>2</v>
      </c>
      <c r="Q3781" s="9">
        <v>0</v>
      </c>
      <c r="R3781" s="9">
        <v>0</v>
      </c>
      <c r="S3781" s="9">
        <v>1</v>
      </c>
      <c r="U3781" s="9">
        <v>0</v>
      </c>
      <c r="V3781" s="9">
        <v>0</v>
      </c>
      <c r="W3781" s="9" t="s">
        <v>20</v>
      </c>
      <c r="Y3781" s="9" t="s">
        <v>1694</v>
      </c>
      <c r="Z3781" s="68" t="s">
        <v>1699</v>
      </c>
      <c r="AA3781" s="68" t="s">
        <v>1699</v>
      </c>
      <c r="AB3781" s="68">
        <v>297374</v>
      </c>
      <c r="AC3781" s="68" t="s">
        <v>20</v>
      </c>
      <c r="AD3781" s="68" t="s">
        <v>1699</v>
      </c>
      <c r="AE3781" s="9" t="s">
        <v>20</v>
      </c>
      <c r="AF3781" s="9" t="s">
        <v>20</v>
      </c>
      <c r="AG3781" s="9" t="s">
        <v>20</v>
      </c>
      <c r="AH3781" s="9" t="s">
        <v>20</v>
      </c>
      <c r="AI3781" s="9">
        <v>0</v>
      </c>
      <c r="AK3781" s="9">
        <v>1</v>
      </c>
      <c r="AL3781" s="9">
        <v>0</v>
      </c>
      <c r="AM3781" s="53">
        <v>3</v>
      </c>
      <c r="AN3781" s="53">
        <v>2</v>
      </c>
      <c r="AO3781" s="9">
        <v>0</v>
      </c>
      <c r="AQ3781" s="9">
        <v>0</v>
      </c>
      <c r="AR3781" s="9" t="s">
        <v>20</v>
      </c>
      <c r="AS3781" s="9" t="s">
        <v>20</v>
      </c>
      <c r="AT3781" s="9">
        <v>0</v>
      </c>
      <c r="AU3781" s="9">
        <v>0</v>
      </c>
      <c r="AV3781" s="9">
        <v>0</v>
      </c>
      <c r="AW3781" s="9" t="s">
        <v>1382</v>
      </c>
      <c r="AX3781" s="9" t="s">
        <v>1382</v>
      </c>
      <c r="AZ3781" s="42" t="s">
        <v>2226</v>
      </c>
      <c r="BA3781" s="63" t="s">
        <v>2547</v>
      </c>
      <c r="BB3781" s="6" t="s">
        <v>1573</v>
      </c>
      <c r="BC3781" s="9"/>
      <c r="BD3781" s="9"/>
      <c r="BE3781" s="9"/>
      <c r="BF3781" s="9"/>
      <c r="BG3781" s="9"/>
      <c r="BI3781" t="s">
        <v>3146</v>
      </c>
    </row>
    <row r="3782" spans="1:61" x14ac:dyDescent="0.25">
      <c r="A3782" s="96" t="s">
        <v>1020</v>
      </c>
      <c r="B3782" s="9" t="s">
        <v>1063</v>
      </c>
      <c r="C3782" s="9" t="str">
        <f>VLOOKUP(Tabelle1[[#This Row],[bank_name]],list_all_banks!$B$1:$C$691,2,FALSE)</f>
        <v>IT00348170101</v>
      </c>
      <c r="D3782" s="6" t="s">
        <v>1064</v>
      </c>
      <c r="E3782" s="42" t="str">
        <f t="shared" si="62"/>
        <v>31.12.2016</v>
      </c>
      <c r="F3782" s="9">
        <v>2016</v>
      </c>
      <c r="G3782" s="9">
        <v>0</v>
      </c>
      <c r="H3782" s="9" t="s">
        <v>20</v>
      </c>
      <c r="I3782" s="9">
        <v>1</v>
      </c>
      <c r="J3782" s="9">
        <v>2</v>
      </c>
      <c r="K3782" s="9" t="s">
        <v>1366</v>
      </c>
      <c r="L3782" s="9">
        <v>0</v>
      </c>
      <c r="M3782" s="9" t="s">
        <v>14</v>
      </c>
      <c r="N3782" s="9" t="s">
        <v>91</v>
      </c>
      <c r="P3782" s="9">
        <v>2</v>
      </c>
      <c r="Q3782" s="9">
        <v>0</v>
      </c>
      <c r="R3782" s="9">
        <v>0</v>
      </c>
      <c r="S3782" s="9">
        <v>1</v>
      </c>
      <c r="U3782" s="9">
        <v>0</v>
      </c>
      <c r="V3782" s="9">
        <v>0</v>
      </c>
      <c r="W3782" s="9" t="s">
        <v>20</v>
      </c>
      <c r="Y3782" s="9" t="s">
        <v>1700</v>
      </c>
      <c r="Z3782" s="68">
        <v>786</v>
      </c>
      <c r="AA3782" s="68">
        <v>37</v>
      </c>
      <c r="AB3782" s="68">
        <v>-747457</v>
      </c>
      <c r="AC3782" s="68" t="s">
        <v>20</v>
      </c>
      <c r="AD3782" s="68">
        <v>-19</v>
      </c>
      <c r="AE3782" s="9" t="s">
        <v>20</v>
      </c>
      <c r="AF3782" s="9" t="s">
        <v>20</v>
      </c>
      <c r="AG3782" s="9" t="s">
        <v>20</v>
      </c>
      <c r="AH3782" s="9" t="s">
        <v>20</v>
      </c>
      <c r="AI3782" s="9">
        <v>0</v>
      </c>
      <c r="AK3782" s="9">
        <v>1</v>
      </c>
      <c r="AL3782" s="9">
        <v>0</v>
      </c>
      <c r="AM3782" s="53">
        <v>3</v>
      </c>
      <c r="AN3782" s="53">
        <v>2</v>
      </c>
      <c r="AO3782" s="9">
        <v>0</v>
      </c>
      <c r="AQ3782" s="9">
        <v>0</v>
      </c>
      <c r="AR3782" s="9" t="s">
        <v>20</v>
      </c>
      <c r="AS3782" s="9" t="s">
        <v>20</v>
      </c>
      <c r="AT3782" s="9">
        <v>0</v>
      </c>
      <c r="AU3782" s="9">
        <v>0</v>
      </c>
      <c r="AV3782" s="9">
        <v>0</v>
      </c>
      <c r="AW3782" s="9" t="s">
        <v>1382</v>
      </c>
      <c r="AX3782" s="9" t="s">
        <v>1382</v>
      </c>
      <c r="AZ3782" s="42" t="s">
        <v>2226</v>
      </c>
      <c r="BA3782" s="63" t="s">
        <v>2547</v>
      </c>
      <c r="BB3782" s="6" t="s">
        <v>1573</v>
      </c>
      <c r="BC3782" s="9"/>
      <c r="BD3782" s="9"/>
      <c r="BE3782" s="9"/>
      <c r="BF3782" s="9"/>
      <c r="BG3782" s="9"/>
      <c r="BI3782" t="s">
        <v>3146</v>
      </c>
    </row>
    <row r="3783" spans="1:61" x14ac:dyDescent="0.25">
      <c r="A3783" s="96" t="s">
        <v>1020</v>
      </c>
      <c r="B3783" s="9" t="s">
        <v>1063</v>
      </c>
      <c r="C3783" s="9" t="str">
        <f>VLOOKUP(Tabelle1[[#This Row],[bank_name]],list_all_banks!$B$1:$C$691,2,FALSE)</f>
        <v>IT00348170101</v>
      </c>
      <c r="D3783" s="6" t="s">
        <v>1064</v>
      </c>
      <c r="E3783" s="42" t="str">
        <f t="shared" si="62"/>
        <v>31.12.2016</v>
      </c>
      <c r="F3783" s="9">
        <v>2016</v>
      </c>
      <c r="G3783" s="9">
        <v>0</v>
      </c>
      <c r="H3783" s="9" t="s">
        <v>20</v>
      </c>
      <c r="I3783" s="9">
        <v>1</v>
      </c>
      <c r="J3783" s="9">
        <v>2</v>
      </c>
      <c r="K3783" s="9" t="s">
        <v>1366</v>
      </c>
      <c r="L3783" s="9">
        <v>0</v>
      </c>
      <c r="M3783" s="9" t="s">
        <v>14</v>
      </c>
      <c r="N3783" s="9" t="s">
        <v>91</v>
      </c>
      <c r="P3783" s="9">
        <v>2</v>
      </c>
      <c r="Q3783" s="9">
        <v>0</v>
      </c>
      <c r="R3783" s="9">
        <v>0</v>
      </c>
      <c r="S3783" s="9">
        <v>1</v>
      </c>
      <c r="U3783" s="9">
        <v>0</v>
      </c>
      <c r="V3783" s="9">
        <v>0</v>
      </c>
      <c r="W3783" s="9" t="s">
        <v>20</v>
      </c>
      <c r="Y3783" s="9" t="s">
        <v>1650</v>
      </c>
      <c r="Z3783" s="68">
        <v>18095</v>
      </c>
      <c r="AA3783" s="68">
        <v>517</v>
      </c>
      <c r="AB3783" s="68">
        <v>75198</v>
      </c>
      <c r="AC3783" s="68" t="s">
        <v>20</v>
      </c>
      <c r="AD3783" s="68">
        <v>-29986</v>
      </c>
      <c r="AE3783" s="9" t="s">
        <v>20</v>
      </c>
      <c r="AF3783" s="9" t="s">
        <v>20</v>
      </c>
      <c r="AG3783" s="9" t="s">
        <v>20</v>
      </c>
      <c r="AH3783" s="9" t="s">
        <v>20</v>
      </c>
      <c r="AI3783" s="9">
        <v>0</v>
      </c>
      <c r="AK3783" s="9">
        <v>1</v>
      </c>
      <c r="AL3783" s="9">
        <v>0</v>
      </c>
      <c r="AM3783" s="53">
        <v>3</v>
      </c>
      <c r="AN3783" s="53">
        <v>2</v>
      </c>
      <c r="AO3783" s="9">
        <v>0</v>
      </c>
      <c r="AQ3783" s="9">
        <v>0</v>
      </c>
      <c r="AR3783" s="9" t="s">
        <v>20</v>
      </c>
      <c r="AS3783" s="9" t="s">
        <v>20</v>
      </c>
      <c r="AT3783" s="9">
        <v>0</v>
      </c>
      <c r="AU3783" s="9">
        <v>0</v>
      </c>
      <c r="AV3783" s="9">
        <v>0</v>
      </c>
      <c r="AW3783" s="9" t="s">
        <v>1382</v>
      </c>
      <c r="AX3783" s="9" t="s">
        <v>1382</v>
      </c>
      <c r="AZ3783" s="42" t="s">
        <v>2226</v>
      </c>
      <c r="BA3783" s="63" t="s">
        <v>2547</v>
      </c>
      <c r="BB3783" s="6" t="s">
        <v>1573</v>
      </c>
      <c r="BC3783" s="9"/>
      <c r="BD3783" s="9"/>
      <c r="BE3783" s="9"/>
      <c r="BF3783" s="9"/>
      <c r="BG3783" s="9"/>
      <c r="BI3783" t="s">
        <v>3146</v>
      </c>
    </row>
    <row r="3784" spans="1:61" x14ac:dyDescent="0.25">
      <c r="A3784" s="96" t="s">
        <v>1020</v>
      </c>
      <c r="B3784" s="9" t="s">
        <v>1063</v>
      </c>
      <c r="C3784" s="9" t="str">
        <f>VLOOKUP(Tabelle1[[#This Row],[bank_name]],list_all_banks!$B$1:$C$691,2,FALSE)</f>
        <v>IT00348170101</v>
      </c>
      <c r="D3784" s="6" t="s">
        <v>1064</v>
      </c>
      <c r="E3784" s="42" t="str">
        <f t="shared" si="62"/>
        <v>31.12.2016</v>
      </c>
      <c r="F3784" s="9">
        <v>2016</v>
      </c>
      <c r="G3784" s="9">
        <v>0</v>
      </c>
      <c r="H3784" s="9" t="s">
        <v>20</v>
      </c>
      <c r="I3784" s="9">
        <v>1</v>
      </c>
      <c r="J3784" s="9">
        <v>2</v>
      </c>
      <c r="K3784" s="9" t="s">
        <v>1366</v>
      </c>
      <c r="L3784" s="9">
        <v>0</v>
      </c>
      <c r="M3784" s="9" t="s">
        <v>14</v>
      </c>
      <c r="N3784" s="9" t="s">
        <v>91</v>
      </c>
      <c r="P3784" s="9">
        <v>2</v>
      </c>
      <c r="Q3784" s="9">
        <v>0</v>
      </c>
      <c r="R3784" s="9">
        <v>0</v>
      </c>
      <c r="S3784" s="9">
        <v>1</v>
      </c>
      <c r="U3784" s="9">
        <v>0</v>
      </c>
      <c r="V3784" s="9">
        <v>0</v>
      </c>
      <c r="W3784" s="9" t="s">
        <v>20</v>
      </c>
      <c r="Y3784" s="9" t="s">
        <v>1656</v>
      </c>
      <c r="Z3784" s="68">
        <v>-1130</v>
      </c>
      <c r="AA3784" s="68" t="s">
        <v>1699</v>
      </c>
      <c r="AB3784" s="68">
        <v>9244</v>
      </c>
      <c r="AC3784" s="68" t="s">
        <v>20</v>
      </c>
      <c r="AD3784" s="68">
        <v>1490</v>
      </c>
      <c r="AE3784" s="9" t="s">
        <v>20</v>
      </c>
      <c r="AF3784" s="9" t="s">
        <v>20</v>
      </c>
      <c r="AG3784" s="9" t="s">
        <v>20</v>
      </c>
      <c r="AH3784" s="9" t="s">
        <v>20</v>
      </c>
      <c r="AI3784" s="9">
        <v>0</v>
      </c>
      <c r="AK3784" s="9">
        <v>1</v>
      </c>
      <c r="AL3784" s="9">
        <v>0</v>
      </c>
      <c r="AM3784" s="53">
        <v>3</v>
      </c>
      <c r="AN3784" s="53">
        <v>2</v>
      </c>
      <c r="AO3784" s="9">
        <v>0</v>
      </c>
      <c r="AQ3784" s="9">
        <v>0</v>
      </c>
      <c r="AR3784" s="9" t="s">
        <v>20</v>
      </c>
      <c r="AS3784" s="9" t="s">
        <v>20</v>
      </c>
      <c r="AT3784" s="9">
        <v>0</v>
      </c>
      <c r="AU3784" s="9">
        <v>0</v>
      </c>
      <c r="AV3784" s="9">
        <v>0</v>
      </c>
      <c r="AW3784" s="9" t="s">
        <v>1382</v>
      </c>
      <c r="AX3784" s="9" t="s">
        <v>1382</v>
      </c>
      <c r="AZ3784" s="42" t="s">
        <v>2226</v>
      </c>
      <c r="BA3784" s="63" t="s">
        <v>2547</v>
      </c>
      <c r="BB3784" s="6" t="s">
        <v>1573</v>
      </c>
      <c r="BC3784" s="9"/>
      <c r="BD3784" s="9"/>
      <c r="BE3784" s="9"/>
      <c r="BF3784" s="9"/>
      <c r="BG3784" s="9"/>
      <c r="BI3784" t="s">
        <v>3146</v>
      </c>
    </row>
    <row r="3785" spans="1:61" s="44" customFormat="1" ht="15.75" thickBot="1" x14ac:dyDescent="0.3">
      <c r="A3785" s="162" t="s">
        <v>1020</v>
      </c>
      <c r="B3785" s="44" t="s">
        <v>1063</v>
      </c>
      <c r="C3785" s="44" t="str">
        <f>VLOOKUP(Tabelle1[[#This Row],[bank_name]],list_all_banks!$B$1:$C$691,2,FALSE)</f>
        <v>IT00348170101</v>
      </c>
      <c r="D3785" s="45" t="s">
        <v>1064</v>
      </c>
      <c r="E3785" s="46" t="str">
        <f t="shared" si="62"/>
        <v>31.12.2016</v>
      </c>
      <c r="F3785" s="44">
        <v>2016</v>
      </c>
      <c r="G3785" s="44">
        <v>0</v>
      </c>
      <c r="H3785" s="44" t="s">
        <v>20</v>
      </c>
      <c r="I3785" s="44">
        <v>1</v>
      </c>
      <c r="J3785" s="44">
        <v>2</v>
      </c>
      <c r="K3785" s="44" t="s">
        <v>1366</v>
      </c>
      <c r="L3785" s="44">
        <v>0</v>
      </c>
      <c r="M3785" s="44" t="s">
        <v>14</v>
      </c>
      <c r="N3785" s="44" t="s">
        <v>91</v>
      </c>
      <c r="O3785" s="45"/>
      <c r="P3785" s="44">
        <v>2</v>
      </c>
      <c r="Q3785" s="44">
        <v>0</v>
      </c>
      <c r="R3785" s="44">
        <v>0</v>
      </c>
      <c r="S3785" s="44">
        <v>1</v>
      </c>
      <c r="T3785" s="45"/>
      <c r="U3785" s="44">
        <v>0</v>
      </c>
      <c r="V3785" s="44">
        <v>0</v>
      </c>
      <c r="W3785" s="44" t="s">
        <v>20</v>
      </c>
      <c r="X3785" s="45"/>
      <c r="Y3785" s="44" t="s">
        <v>1020</v>
      </c>
      <c r="Z3785" s="123">
        <v>8523728</v>
      </c>
      <c r="AA3785" s="123">
        <v>47796</v>
      </c>
      <c r="AB3785" s="123">
        <v>-12421476</v>
      </c>
      <c r="AC3785" s="123" t="s">
        <v>20</v>
      </c>
      <c r="AD3785" s="123">
        <v>-378898</v>
      </c>
      <c r="AE3785" s="44" t="s">
        <v>20</v>
      </c>
      <c r="AF3785" s="44" t="s">
        <v>20</v>
      </c>
      <c r="AG3785" s="44" t="s">
        <v>20</v>
      </c>
      <c r="AH3785" s="44" t="s">
        <v>20</v>
      </c>
      <c r="AI3785" s="44">
        <v>0</v>
      </c>
      <c r="AJ3785" s="45"/>
      <c r="AK3785" s="44">
        <v>1</v>
      </c>
      <c r="AL3785" s="44">
        <v>0</v>
      </c>
      <c r="AM3785" s="57">
        <v>3</v>
      </c>
      <c r="AN3785" s="57">
        <v>2</v>
      </c>
      <c r="AO3785" s="44">
        <v>0</v>
      </c>
      <c r="AP3785" s="45"/>
      <c r="AQ3785" s="44">
        <v>0</v>
      </c>
      <c r="AR3785" s="44" t="s">
        <v>20</v>
      </c>
      <c r="AS3785" s="44" t="s">
        <v>20</v>
      </c>
      <c r="AT3785" s="44">
        <v>0</v>
      </c>
      <c r="AU3785" s="44">
        <v>0</v>
      </c>
      <c r="AV3785" s="44">
        <v>0</v>
      </c>
      <c r="AW3785" s="44" t="s">
        <v>1382</v>
      </c>
      <c r="AX3785" s="44" t="s">
        <v>1382</v>
      </c>
      <c r="AY3785" s="45"/>
      <c r="AZ3785" s="46" t="s">
        <v>2226</v>
      </c>
      <c r="BA3785" s="47" t="s">
        <v>2547</v>
      </c>
      <c r="BB3785" s="45" t="s">
        <v>1573</v>
      </c>
      <c r="BH3785" s="45"/>
      <c r="BI3785" t="s">
        <v>3146</v>
      </c>
    </row>
    <row r="3786" spans="1:61" s="74" customFormat="1" x14ac:dyDescent="0.25">
      <c r="A3786" s="96" t="s">
        <v>1020</v>
      </c>
      <c r="B3786" s="9" t="s">
        <v>1063</v>
      </c>
      <c r="C3786" s="9" t="str">
        <f>VLOOKUP(Tabelle1[[#This Row],[bank_name]],list_all_banks!$B$1:$C$691,2,FALSE)</f>
        <v>IT00348170101</v>
      </c>
      <c r="D3786" s="6" t="s">
        <v>1064</v>
      </c>
      <c r="E3786" s="42" t="str">
        <f t="shared" si="62"/>
        <v>31.12.2016</v>
      </c>
      <c r="F3786" s="9">
        <v>2016</v>
      </c>
      <c r="G3786" s="9">
        <v>0</v>
      </c>
      <c r="H3786" s="9" t="s">
        <v>20</v>
      </c>
      <c r="I3786" s="9">
        <v>1</v>
      </c>
      <c r="J3786" s="9">
        <v>2</v>
      </c>
      <c r="K3786" s="9" t="s">
        <v>1366</v>
      </c>
      <c r="L3786" s="9">
        <v>0</v>
      </c>
      <c r="M3786" s="9" t="s">
        <v>14</v>
      </c>
      <c r="N3786" s="9" t="s">
        <v>91</v>
      </c>
      <c r="O3786" s="6"/>
      <c r="P3786" s="9">
        <v>2</v>
      </c>
      <c r="Q3786" s="9">
        <v>0</v>
      </c>
      <c r="R3786" s="9">
        <v>0</v>
      </c>
      <c r="S3786" s="9">
        <v>1</v>
      </c>
      <c r="T3786" s="6"/>
      <c r="U3786" s="9">
        <v>0</v>
      </c>
      <c r="V3786" s="9">
        <v>0</v>
      </c>
      <c r="W3786" s="9" t="s">
        <v>20</v>
      </c>
      <c r="X3786" s="6"/>
      <c r="Y3786" s="9" t="s">
        <v>1</v>
      </c>
      <c r="Z3786" s="68">
        <v>3898398</v>
      </c>
      <c r="AA3786" s="68">
        <v>12340</v>
      </c>
      <c r="AB3786" s="68">
        <v>620512</v>
      </c>
      <c r="AC3786" s="68" t="s">
        <v>20</v>
      </c>
      <c r="AD3786" s="68">
        <v>-64764</v>
      </c>
      <c r="AE3786" s="9" t="s">
        <v>20</v>
      </c>
      <c r="AF3786" s="9" t="s">
        <v>20</v>
      </c>
      <c r="AG3786" s="9" t="s">
        <v>20</v>
      </c>
      <c r="AH3786" s="9" t="s">
        <v>20</v>
      </c>
      <c r="AI3786" s="9">
        <v>0</v>
      </c>
      <c r="AJ3786" s="6"/>
      <c r="AK3786" s="9">
        <v>1</v>
      </c>
      <c r="AL3786" s="9">
        <v>0</v>
      </c>
      <c r="AM3786" s="53">
        <v>3</v>
      </c>
      <c r="AN3786" s="53">
        <v>2</v>
      </c>
      <c r="AO3786" s="9">
        <v>0</v>
      </c>
      <c r="AP3786" s="6"/>
      <c r="AQ3786" s="9">
        <v>0</v>
      </c>
      <c r="AR3786" s="9" t="s">
        <v>20</v>
      </c>
      <c r="AS3786" s="9" t="s">
        <v>20</v>
      </c>
      <c r="AT3786" s="9">
        <v>0</v>
      </c>
      <c r="AU3786" s="9">
        <v>0</v>
      </c>
      <c r="AV3786" s="9">
        <v>0</v>
      </c>
      <c r="AW3786" s="9" t="s">
        <v>1382</v>
      </c>
      <c r="AX3786" s="9" t="s">
        <v>1382</v>
      </c>
      <c r="AY3786" s="6"/>
      <c r="AZ3786" s="42" t="s">
        <v>2226</v>
      </c>
      <c r="BA3786" s="63" t="s">
        <v>2547</v>
      </c>
      <c r="BB3786" s="6" t="s">
        <v>1573</v>
      </c>
      <c r="BH3786" s="75"/>
      <c r="BI3786" t="s">
        <v>3146</v>
      </c>
    </row>
    <row r="3787" spans="1:61" x14ac:dyDescent="0.25">
      <c r="A3787" s="96" t="s">
        <v>1020</v>
      </c>
      <c r="B3787" s="9" t="s">
        <v>1063</v>
      </c>
      <c r="C3787" s="9" t="str">
        <f>VLOOKUP(Tabelle1[[#This Row],[bank_name]],list_all_banks!$B$1:$C$691,2,FALSE)</f>
        <v>IT00348170101</v>
      </c>
      <c r="D3787" s="6" t="s">
        <v>1064</v>
      </c>
      <c r="E3787" s="42" t="str">
        <f t="shared" si="62"/>
        <v>31.12.2016</v>
      </c>
      <c r="F3787" s="9">
        <v>2016</v>
      </c>
      <c r="G3787" s="9">
        <v>0</v>
      </c>
      <c r="H3787" s="9" t="s">
        <v>20</v>
      </c>
      <c r="I3787" s="9">
        <v>1</v>
      </c>
      <c r="J3787" s="9">
        <v>2</v>
      </c>
      <c r="K3787" s="9" t="s">
        <v>1366</v>
      </c>
      <c r="L3787" s="9">
        <v>0</v>
      </c>
      <c r="M3787" s="9" t="s">
        <v>14</v>
      </c>
      <c r="N3787" s="9" t="s">
        <v>91</v>
      </c>
      <c r="P3787" s="9">
        <v>2</v>
      </c>
      <c r="Q3787" s="9">
        <v>0</v>
      </c>
      <c r="R3787" s="9">
        <v>0</v>
      </c>
      <c r="S3787" s="9">
        <v>1</v>
      </c>
      <c r="U3787" s="9">
        <v>0</v>
      </c>
      <c r="V3787" s="9">
        <v>0</v>
      </c>
      <c r="W3787" s="9" t="s">
        <v>20</v>
      </c>
      <c r="Y3787" s="9" t="s">
        <v>1170</v>
      </c>
      <c r="Z3787" s="68">
        <v>93457</v>
      </c>
      <c r="AA3787" s="68">
        <v>184</v>
      </c>
      <c r="AB3787" s="68">
        <v>274685</v>
      </c>
      <c r="AC3787" s="68" t="s">
        <v>20</v>
      </c>
      <c r="AD3787" s="68">
        <v>-44470</v>
      </c>
      <c r="AE3787" s="9" t="s">
        <v>20</v>
      </c>
      <c r="AF3787" s="9" t="s">
        <v>20</v>
      </c>
      <c r="AG3787" s="9" t="s">
        <v>20</v>
      </c>
      <c r="AH3787" s="9" t="s">
        <v>20</v>
      </c>
      <c r="AI3787" s="9">
        <v>0</v>
      </c>
      <c r="AK3787" s="9">
        <v>1</v>
      </c>
      <c r="AL3787" s="9">
        <v>0</v>
      </c>
      <c r="AM3787" s="53">
        <v>3</v>
      </c>
      <c r="AN3787" s="53">
        <v>2</v>
      </c>
      <c r="AO3787" s="9">
        <v>0</v>
      </c>
      <c r="AQ3787" s="9">
        <v>0</v>
      </c>
      <c r="AR3787" s="9" t="s">
        <v>20</v>
      </c>
      <c r="AS3787" s="9" t="s">
        <v>20</v>
      </c>
      <c r="AT3787" s="9">
        <v>0</v>
      </c>
      <c r="AU3787" s="9">
        <v>0</v>
      </c>
      <c r="AV3787" s="9">
        <v>0</v>
      </c>
      <c r="AW3787" s="9" t="s">
        <v>1382</v>
      </c>
      <c r="AX3787" s="9" t="s">
        <v>1382</v>
      </c>
      <c r="AZ3787" s="42" t="s">
        <v>2226</v>
      </c>
      <c r="BA3787" s="63" t="s">
        <v>2547</v>
      </c>
      <c r="BB3787" s="6" t="s">
        <v>1573</v>
      </c>
      <c r="BC3787" s="9"/>
      <c r="BD3787" s="9"/>
      <c r="BE3787" s="9"/>
      <c r="BF3787" s="9"/>
      <c r="BG3787" s="9"/>
      <c r="BI3787" t="s">
        <v>3146</v>
      </c>
    </row>
    <row r="3788" spans="1:61" x14ac:dyDescent="0.25">
      <c r="A3788" s="96" t="s">
        <v>1020</v>
      </c>
      <c r="B3788" s="9" t="s">
        <v>1063</v>
      </c>
      <c r="C3788" s="9" t="str">
        <f>VLOOKUP(Tabelle1[[#This Row],[bank_name]],list_all_banks!$B$1:$C$691,2,FALSE)</f>
        <v>IT00348170101</v>
      </c>
      <c r="D3788" s="6" t="s">
        <v>2193</v>
      </c>
      <c r="E3788" s="42" t="str">
        <f t="shared" si="62"/>
        <v>31.12.2014</v>
      </c>
      <c r="F3788" s="9">
        <v>2014</v>
      </c>
      <c r="G3788" s="9">
        <v>0</v>
      </c>
      <c r="H3788" s="9" t="s">
        <v>20</v>
      </c>
      <c r="I3788" s="9">
        <v>1</v>
      </c>
      <c r="J3788" s="9">
        <v>2</v>
      </c>
      <c r="K3788" s="9" t="s">
        <v>1366</v>
      </c>
      <c r="L3788" s="9">
        <v>0</v>
      </c>
      <c r="M3788" s="9" t="s">
        <v>14</v>
      </c>
      <c r="N3788" s="9" t="s">
        <v>91</v>
      </c>
      <c r="P3788" s="9">
        <v>2</v>
      </c>
      <c r="Q3788" s="9">
        <v>0</v>
      </c>
      <c r="R3788" s="9">
        <v>0</v>
      </c>
      <c r="S3788" s="9">
        <v>1</v>
      </c>
      <c r="U3788" s="9">
        <v>0</v>
      </c>
      <c r="V3788" s="9">
        <v>0</v>
      </c>
      <c r="W3788" s="9" t="s">
        <v>20</v>
      </c>
      <c r="Y3788" s="9" t="s">
        <v>1</v>
      </c>
      <c r="Z3788" s="68">
        <v>3547440</v>
      </c>
      <c r="AA3788" s="68">
        <v>15571</v>
      </c>
      <c r="AB3788" s="68">
        <v>761346</v>
      </c>
      <c r="AC3788" s="68" t="s">
        <v>20</v>
      </c>
      <c r="AD3788" s="68">
        <v>134686</v>
      </c>
      <c r="AE3788" s="68" t="s">
        <v>20</v>
      </c>
      <c r="AF3788" s="68" t="s">
        <v>20</v>
      </c>
      <c r="AG3788" s="68" t="s">
        <v>20</v>
      </c>
      <c r="AH3788" s="68">
        <v>53126</v>
      </c>
      <c r="AI3788" s="87">
        <v>0</v>
      </c>
      <c r="AK3788" s="9">
        <v>1</v>
      </c>
      <c r="AL3788" s="9">
        <v>0</v>
      </c>
      <c r="AM3788" s="53">
        <v>3</v>
      </c>
      <c r="AN3788" s="53">
        <v>2</v>
      </c>
      <c r="AO3788" s="9">
        <v>0</v>
      </c>
      <c r="AQ3788" s="9">
        <v>0</v>
      </c>
      <c r="AR3788" s="9" t="s">
        <v>20</v>
      </c>
      <c r="AS3788" s="9" t="s">
        <v>20</v>
      </c>
      <c r="AT3788" s="9">
        <v>0</v>
      </c>
      <c r="AU3788" s="9">
        <v>0</v>
      </c>
      <c r="AV3788" s="9">
        <v>0</v>
      </c>
      <c r="AW3788" s="9" t="s">
        <v>1382</v>
      </c>
      <c r="AX3788" s="9" t="s">
        <v>1382</v>
      </c>
      <c r="AZ3788" s="42" t="s">
        <v>2226</v>
      </c>
      <c r="BA3788" s="9" t="s">
        <v>2545</v>
      </c>
      <c r="BB3788" s="6" t="s">
        <v>1570</v>
      </c>
      <c r="BC3788" s="9"/>
      <c r="BD3788" s="9"/>
      <c r="BE3788" s="9"/>
      <c r="BF3788" s="9"/>
      <c r="BG3788" s="9"/>
      <c r="BI3788" t="s">
        <v>3146</v>
      </c>
    </row>
    <row r="3789" spans="1:61" x14ac:dyDescent="0.25">
      <c r="A3789" s="19" t="s">
        <v>1020</v>
      </c>
      <c r="B3789" t="s">
        <v>1063</v>
      </c>
      <c r="C3789" t="str">
        <f>VLOOKUP(Tabelle1[[#This Row],[bank_name]],list_all_banks!$B$1:$C$691,2,FALSE)</f>
        <v>IT00348170101</v>
      </c>
      <c r="D3789" s="6" t="s">
        <v>2194</v>
      </c>
      <c r="E3789" s="42" t="str">
        <f t="shared" si="62"/>
        <v>31.12.2014</v>
      </c>
      <c r="F3789">
        <v>2014</v>
      </c>
      <c r="G3789">
        <v>0</v>
      </c>
      <c r="H3789" t="s">
        <v>20</v>
      </c>
      <c r="I3789">
        <v>1</v>
      </c>
      <c r="J3789">
        <v>2</v>
      </c>
      <c r="K3789" t="s">
        <v>1366</v>
      </c>
      <c r="L3789">
        <v>0</v>
      </c>
      <c r="M3789" t="s">
        <v>14</v>
      </c>
      <c r="N3789" t="s">
        <v>91</v>
      </c>
      <c r="P3789">
        <v>2</v>
      </c>
      <c r="Q3789">
        <v>0</v>
      </c>
      <c r="R3789">
        <v>0</v>
      </c>
      <c r="S3789">
        <v>1</v>
      </c>
      <c r="U3789">
        <v>0</v>
      </c>
      <c r="V3789">
        <v>0</v>
      </c>
      <c r="W3789" t="s">
        <v>20</v>
      </c>
      <c r="Y3789" t="s">
        <v>154</v>
      </c>
      <c r="Z3789" s="13">
        <v>1907249</v>
      </c>
      <c r="AA3789" s="13">
        <v>8050</v>
      </c>
      <c r="AB3789" s="13">
        <v>245985</v>
      </c>
      <c r="AC3789" s="13" t="s">
        <v>20</v>
      </c>
      <c r="AD3789" s="13">
        <v>49963</v>
      </c>
      <c r="AE3789" s="13" t="s">
        <v>20</v>
      </c>
      <c r="AF3789" s="13" t="s">
        <v>20</v>
      </c>
      <c r="AG3789" s="13" t="s">
        <v>20</v>
      </c>
      <c r="AH3789" s="61">
        <v>7265000</v>
      </c>
      <c r="AI3789" s="34">
        <v>0</v>
      </c>
      <c r="AJ3789" s="6" t="s">
        <v>3043</v>
      </c>
      <c r="AK3789">
        <v>1</v>
      </c>
      <c r="AL3789">
        <v>0</v>
      </c>
      <c r="AM3789" s="5">
        <v>3</v>
      </c>
      <c r="AN3789" s="5">
        <v>2</v>
      </c>
      <c r="AO3789">
        <v>0</v>
      </c>
      <c r="AQ3789">
        <v>0</v>
      </c>
      <c r="AR3789" t="s">
        <v>20</v>
      </c>
      <c r="AS3789" t="s">
        <v>20</v>
      </c>
      <c r="AT3789">
        <v>0</v>
      </c>
      <c r="AU3789">
        <v>0</v>
      </c>
      <c r="AV3789">
        <v>0</v>
      </c>
      <c r="AW3789" t="s">
        <v>1382</v>
      </c>
      <c r="AX3789" t="s">
        <v>1382</v>
      </c>
      <c r="AZ3789" s="42" t="s">
        <v>2226</v>
      </c>
      <c r="BA3789" t="s">
        <v>2545</v>
      </c>
      <c r="BB3789" s="6" t="s">
        <v>1570</v>
      </c>
      <c r="BC3789" s="9"/>
      <c r="BD3789" s="9"/>
      <c r="BE3789" s="9"/>
      <c r="BF3789" s="9"/>
      <c r="BG3789" s="9"/>
      <c r="BI3789" t="s">
        <v>3146</v>
      </c>
    </row>
    <row r="3790" spans="1:61" x14ac:dyDescent="0.25">
      <c r="A3790" s="19" t="s">
        <v>1020</v>
      </c>
      <c r="B3790" t="s">
        <v>1063</v>
      </c>
      <c r="C3790" t="str">
        <f>VLOOKUP(Tabelle1[[#This Row],[bank_name]],list_all_banks!$B$1:$C$691,2,FALSE)</f>
        <v>IT00348170101</v>
      </c>
      <c r="D3790" s="6" t="s">
        <v>2195</v>
      </c>
      <c r="E3790" s="42" t="str">
        <f t="shared" si="62"/>
        <v>31.12.2014</v>
      </c>
      <c r="F3790" s="9">
        <v>2014</v>
      </c>
      <c r="G3790">
        <v>0</v>
      </c>
      <c r="H3790" t="s">
        <v>20</v>
      </c>
      <c r="I3790">
        <v>1</v>
      </c>
      <c r="J3790">
        <v>2</v>
      </c>
      <c r="K3790" t="s">
        <v>1366</v>
      </c>
      <c r="L3790">
        <v>0</v>
      </c>
      <c r="M3790" t="s">
        <v>14</v>
      </c>
      <c r="N3790" t="s">
        <v>91</v>
      </c>
      <c r="P3790">
        <v>2</v>
      </c>
      <c r="Q3790">
        <v>0</v>
      </c>
      <c r="R3790">
        <v>0</v>
      </c>
      <c r="S3790">
        <v>1</v>
      </c>
      <c r="U3790">
        <v>0</v>
      </c>
      <c r="V3790">
        <v>0</v>
      </c>
      <c r="W3790" t="s">
        <v>20</v>
      </c>
      <c r="Y3790" t="s">
        <v>1278</v>
      </c>
      <c r="Z3790" s="13">
        <v>1775700</v>
      </c>
      <c r="AA3790" s="13">
        <v>18296</v>
      </c>
      <c r="AB3790" s="13">
        <v>802738</v>
      </c>
      <c r="AC3790" s="13" t="s">
        <v>20</v>
      </c>
      <c r="AD3790" s="13">
        <v>154165</v>
      </c>
      <c r="AE3790" s="13" t="s">
        <v>20</v>
      </c>
      <c r="AF3790" s="13" t="s">
        <v>20</v>
      </c>
      <c r="AG3790" s="13" t="s">
        <v>20</v>
      </c>
      <c r="AH3790" s="13" t="s">
        <v>20</v>
      </c>
      <c r="AI3790" s="34">
        <v>0</v>
      </c>
      <c r="AK3790">
        <v>1</v>
      </c>
      <c r="AL3790">
        <v>0</v>
      </c>
      <c r="AM3790" s="5">
        <v>3</v>
      </c>
      <c r="AN3790" s="5">
        <v>2</v>
      </c>
      <c r="AO3790">
        <v>0</v>
      </c>
      <c r="AQ3790">
        <v>0</v>
      </c>
      <c r="AR3790" t="s">
        <v>20</v>
      </c>
      <c r="AS3790" t="s">
        <v>20</v>
      </c>
      <c r="AT3790">
        <v>0</v>
      </c>
      <c r="AU3790">
        <v>0</v>
      </c>
      <c r="AV3790">
        <v>0</v>
      </c>
      <c r="AW3790" t="s">
        <v>1382</v>
      </c>
      <c r="AX3790" t="s">
        <v>1382</v>
      </c>
      <c r="AZ3790" s="42" t="s">
        <v>2226</v>
      </c>
      <c r="BA3790" t="s">
        <v>2545</v>
      </c>
      <c r="BB3790" s="6" t="s">
        <v>1570</v>
      </c>
      <c r="BC3790" s="9"/>
      <c r="BD3790" s="9"/>
      <c r="BE3790" s="9"/>
      <c r="BF3790" s="9"/>
      <c r="BG3790" s="9"/>
      <c r="BI3790" t="s">
        <v>3146</v>
      </c>
    </row>
    <row r="3791" spans="1:61" x14ac:dyDescent="0.25">
      <c r="A3791" s="19" t="s">
        <v>1020</v>
      </c>
      <c r="B3791" t="s">
        <v>1063</v>
      </c>
      <c r="C3791" t="str">
        <f>VLOOKUP(Tabelle1[[#This Row],[bank_name]],list_all_banks!$B$1:$C$691,2,FALSE)</f>
        <v>IT00348170101</v>
      </c>
      <c r="D3791" s="6" t="s">
        <v>2196</v>
      </c>
      <c r="E3791" s="42" t="str">
        <f t="shared" si="62"/>
        <v>31.12.2014</v>
      </c>
      <c r="F3791">
        <v>2014</v>
      </c>
      <c r="G3791">
        <v>0</v>
      </c>
      <c r="H3791" t="s">
        <v>20</v>
      </c>
      <c r="I3791">
        <v>1</v>
      </c>
      <c r="J3791">
        <v>2</v>
      </c>
      <c r="K3791" t="s">
        <v>1366</v>
      </c>
      <c r="L3791">
        <v>0</v>
      </c>
      <c r="M3791" t="s">
        <v>14</v>
      </c>
      <c r="N3791" t="s">
        <v>91</v>
      </c>
      <c r="P3791">
        <v>2</v>
      </c>
      <c r="Q3791">
        <v>0</v>
      </c>
      <c r="R3791">
        <v>0</v>
      </c>
      <c r="S3791">
        <v>1</v>
      </c>
      <c r="U3791">
        <v>0</v>
      </c>
      <c r="V3791">
        <v>0</v>
      </c>
      <c r="W3791" t="s">
        <v>20</v>
      </c>
      <c r="Y3791" t="s">
        <v>1633</v>
      </c>
      <c r="Z3791" s="13">
        <v>16</v>
      </c>
      <c r="AA3791" s="13">
        <v>1</v>
      </c>
      <c r="AB3791" s="13">
        <v>-448</v>
      </c>
      <c r="AC3791" s="13" t="s">
        <v>20</v>
      </c>
      <c r="AD3791" s="13" t="s">
        <v>20</v>
      </c>
      <c r="AE3791" s="13" t="s">
        <v>20</v>
      </c>
      <c r="AF3791" s="13" t="s">
        <v>20</v>
      </c>
      <c r="AG3791" s="13" t="s">
        <v>20</v>
      </c>
      <c r="AH3791" s="13" t="s">
        <v>20</v>
      </c>
      <c r="AI3791" s="34">
        <v>0</v>
      </c>
      <c r="AK3791">
        <v>1</v>
      </c>
      <c r="AL3791">
        <v>0</v>
      </c>
      <c r="AM3791" s="5">
        <v>3</v>
      </c>
      <c r="AN3791" s="5">
        <v>2</v>
      </c>
      <c r="AO3791">
        <v>0</v>
      </c>
      <c r="AQ3791">
        <v>0</v>
      </c>
      <c r="AR3791" t="s">
        <v>20</v>
      </c>
      <c r="AS3791" t="s">
        <v>20</v>
      </c>
      <c r="AT3791">
        <v>0</v>
      </c>
      <c r="AU3791">
        <v>0</v>
      </c>
      <c r="AV3791">
        <v>0</v>
      </c>
      <c r="AW3791" t="s">
        <v>1382</v>
      </c>
      <c r="AX3791" t="s">
        <v>1382</v>
      </c>
      <c r="AZ3791" s="42" t="s">
        <v>2226</v>
      </c>
      <c r="BA3791" t="s">
        <v>2545</v>
      </c>
      <c r="BB3791" s="6" t="s">
        <v>1570</v>
      </c>
      <c r="BG3791" s="9"/>
      <c r="BI3791" t="s">
        <v>3146</v>
      </c>
    </row>
    <row r="3792" spans="1:61" x14ac:dyDescent="0.25">
      <c r="A3792" s="19" t="s">
        <v>1020</v>
      </c>
      <c r="B3792" t="s">
        <v>1063</v>
      </c>
      <c r="C3792" t="str">
        <f>VLOOKUP(Tabelle1[[#This Row],[bank_name]],list_all_banks!$B$1:$C$691,2,FALSE)</f>
        <v>IT00348170101</v>
      </c>
      <c r="D3792" s="6" t="s">
        <v>2197</v>
      </c>
      <c r="E3792" s="42" t="str">
        <f t="shared" si="62"/>
        <v>31.12.2014</v>
      </c>
      <c r="F3792">
        <v>2014</v>
      </c>
      <c r="G3792">
        <v>0</v>
      </c>
      <c r="H3792" t="s">
        <v>20</v>
      </c>
      <c r="I3792">
        <v>1</v>
      </c>
      <c r="J3792">
        <v>2</v>
      </c>
      <c r="K3792" t="s">
        <v>1366</v>
      </c>
      <c r="L3792">
        <v>0</v>
      </c>
      <c r="M3792" t="s">
        <v>14</v>
      </c>
      <c r="N3792" t="s">
        <v>91</v>
      </c>
      <c r="P3792">
        <v>2</v>
      </c>
      <c r="Q3792">
        <v>0</v>
      </c>
      <c r="R3792">
        <v>0</v>
      </c>
      <c r="S3792">
        <v>1</v>
      </c>
      <c r="U3792">
        <v>0</v>
      </c>
      <c r="V3792">
        <v>0</v>
      </c>
      <c r="W3792" t="s">
        <v>20</v>
      </c>
      <c r="Y3792" t="s">
        <v>1760</v>
      </c>
      <c r="Z3792" s="13">
        <v>3906</v>
      </c>
      <c r="AA3792" s="13">
        <v>1</v>
      </c>
      <c r="AB3792" s="13">
        <v>130</v>
      </c>
      <c r="AC3792" s="13" t="s">
        <v>20</v>
      </c>
      <c r="AD3792" s="13" t="s">
        <v>20</v>
      </c>
      <c r="AE3792" s="13" t="s">
        <v>20</v>
      </c>
      <c r="AF3792" s="13" t="s">
        <v>20</v>
      </c>
      <c r="AG3792" s="13" t="s">
        <v>20</v>
      </c>
      <c r="AH3792" s="13" t="s">
        <v>20</v>
      </c>
      <c r="AI3792" s="34">
        <v>0</v>
      </c>
      <c r="AK3792">
        <v>1</v>
      </c>
      <c r="AL3792">
        <v>0</v>
      </c>
      <c r="AM3792" s="5">
        <v>3</v>
      </c>
      <c r="AN3792" s="5">
        <v>2</v>
      </c>
      <c r="AO3792">
        <v>0</v>
      </c>
      <c r="AQ3792">
        <v>0</v>
      </c>
      <c r="AR3792" t="s">
        <v>20</v>
      </c>
      <c r="AS3792" t="s">
        <v>20</v>
      </c>
      <c r="AT3792">
        <v>0</v>
      </c>
      <c r="AU3792">
        <v>0</v>
      </c>
      <c r="AV3792">
        <v>0</v>
      </c>
      <c r="AW3792" t="s">
        <v>1382</v>
      </c>
      <c r="AX3792" t="s">
        <v>1382</v>
      </c>
      <c r="AZ3792" s="42" t="s">
        <v>2226</v>
      </c>
      <c r="BA3792" t="s">
        <v>2545</v>
      </c>
      <c r="BB3792" s="6" t="s">
        <v>1570</v>
      </c>
      <c r="BG3792" s="9"/>
      <c r="BI3792" t="s">
        <v>3146</v>
      </c>
    </row>
    <row r="3793" spans="1:77" x14ac:dyDescent="0.25">
      <c r="A3793" s="96" t="s">
        <v>1020</v>
      </c>
      <c r="B3793" s="9" t="s">
        <v>1063</v>
      </c>
      <c r="C3793" s="9" t="str">
        <f>VLOOKUP(Tabelle1[[#This Row],[bank_name]],list_all_banks!$B$1:$C$691,2,FALSE)</f>
        <v>IT00348170101</v>
      </c>
      <c r="D3793" s="6" t="s">
        <v>2198</v>
      </c>
      <c r="E3793" s="42" t="str">
        <f t="shared" si="62"/>
        <v>31.12.2014</v>
      </c>
      <c r="F3793" s="9">
        <v>2014</v>
      </c>
      <c r="G3793" s="9">
        <v>0</v>
      </c>
      <c r="H3793" s="9" t="s">
        <v>20</v>
      </c>
      <c r="I3793" s="9">
        <v>1</v>
      </c>
      <c r="J3793" s="9">
        <v>2</v>
      </c>
      <c r="K3793" s="9" t="s">
        <v>1366</v>
      </c>
      <c r="L3793" s="9">
        <v>0</v>
      </c>
      <c r="M3793" s="9" t="s">
        <v>14</v>
      </c>
      <c r="N3793" s="9" t="s">
        <v>91</v>
      </c>
      <c r="P3793" s="9">
        <v>2</v>
      </c>
      <c r="Q3793" s="9">
        <v>0</v>
      </c>
      <c r="R3793" s="9">
        <v>0</v>
      </c>
      <c r="S3793" s="9">
        <v>1</v>
      </c>
      <c r="U3793" s="9">
        <v>0</v>
      </c>
      <c r="V3793" s="9">
        <v>0</v>
      </c>
      <c r="W3793" s="9" t="s">
        <v>20</v>
      </c>
      <c r="Y3793" s="9" t="s">
        <v>1693</v>
      </c>
      <c r="Z3793" s="68">
        <v>141949</v>
      </c>
      <c r="AA3793" s="68">
        <v>1717</v>
      </c>
      <c r="AB3793" s="68">
        <v>29007</v>
      </c>
      <c r="AC3793" s="68" t="s">
        <v>20</v>
      </c>
      <c r="AD3793" s="68">
        <v>4937</v>
      </c>
      <c r="AE3793" s="68" t="s">
        <v>20</v>
      </c>
      <c r="AF3793" s="68" t="s">
        <v>20</v>
      </c>
      <c r="AG3793" s="68" t="s">
        <v>20</v>
      </c>
      <c r="AH3793" s="68" t="s">
        <v>20</v>
      </c>
      <c r="AI3793" s="87">
        <v>0</v>
      </c>
      <c r="AK3793" s="9">
        <v>1</v>
      </c>
      <c r="AL3793" s="9">
        <v>0</v>
      </c>
      <c r="AM3793" s="53">
        <v>3</v>
      </c>
      <c r="AN3793" s="53">
        <v>2</v>
      </c>
      <c r="AO3793" s="9">
        <v>0</v>
      </c>
      <c r="AQ3793" s="9">
        <v>0</v>
      </c>
      <c r="AR3793" s="9" t="s">
        <v>20</v>
      </c>
      <c r="AS3793" s="9" t="s">
        <v>20</v>
      </c>
      <c r="AT3793" s="9">
        <v>0</v>
      </c>
      <c r="AU3793" s="9">
        <v>0</v>
      </c>
      <c r="AV3793" s="9">
        <v>0</v>
      </c>
      <c r="AW3793" s="9" t="s">
        <v>1382</v>
      </c>
      <c r="AX3793" s="9" t="s">
        <v>1382</v>
      </c>
      <c r="AZ3793" s="42" t="s">
        <v>2226</v>
      </c>
      <c r="BA3793" s="9" t="s">
        <v>2545</v>
      </c>
      <c r="BB3793" s="6" t="s">
        <v>1570</v>
      </c>
      <c r="BC3793" s="9"/>
      <c r="BD3793" s="9"/>
      <c r="BE3793" s="9"/>
      <c r="BF3793" s="9"/>
      <c r="BG3793" s="9"/>
      <c r="BI3793" t="s">
        <v>3146</v>
      </c>
    </row>
    <row r="3794" spans="1:77" x14ac:dyDescent="0.25">
      <c r="A3794" s="19" t="s">
        <v>1020</v>
      </c>
      <c r="B3794" t="s">
        <v>1063</v>
      </c>
      <c r="C3794" t="str">
        <f>VLOOKUP(Tabelle1[[#This Row],[bank_name]],list_all_banks!$B$1:$C$691,2,FALSE)</f>
        <v>IT00348170101</v>
      </c>
      <c r="D3794" s="6" t="s">
        <v>2199</v>
      </c>
      <c r="E3794" s="42" t="str">
        <f t="shared" si="62"/>
        <v>31.12.2014</v>
      </c>
      <c r="F3794">
        <v>2014</v>
      </c>
      <c r="G3794">
        <v>0</v>
      </c>
      <c r="H3794" t="s">
        <v>20</v>
      </c>
      <c r="I3794">
        <v>1</v>
      </c>
      <c r="J3794">
        <v>2</v>
      </c>
      <c r="K3794" t="s">
        <v>1366</v>
      </c>
      <c r="L3794">
        <v>0</v>
      </c>
      <c r="M3794" t="s">
        <v>14</v>
      </c>
      <c r="N3794" t="s">
        <v>91</v>
      </c>
      <c r="P3794">
        <v>2</v>
      </c>
      <c r="Q3794">
        <v>0</v>
      </c>
      <c r="R3794">
        <v>0</v>
      </c>
      <c r="S3794">
        <v>1</v>
      </c>
      <c r="U3794">
        <v>0</v>
      </c>
      <c r="V3794">
        <v>0</v>
      </c>
      <c r="W3794" t="s">
        <v>20</v>
      </c>
      <c r="Y3794" t="s">
        <v>1677</v>
      </c>
      <c r="Z3794" s="13">
        <v>86</v>
      </c>
      <c r="AA3794" s="13">
        <v>5</v>
      </c>
      <c r="AB3794" s="13">
        <v>266</v>
      </c>
      <c r="AC3794" s="13" t="s">
        <v>20</v>
      </c>
      <c r="AD3794" s="13">
        <v>8</v>
      </c>
      <c r="AE3794" s="13" t="s">
        <v>20</v>
      </c>
      <c r="AF3794" s="13" t="s">
        <v>20</v>
      </c>
      <c r="AG3794" s="13" t="s">
        <v>20</v>
      </c>
      <c r="AH3794" s="13" t="s">
        <v>20</v>
      </c>
      <c r="AI3794" s="34">
        <v>0</v>
      </c>
      <c r="AK3794">
        <v>1</v>
      </c>
      <c r="AL3794">
        <v>0</v>
      </c>
      <c r="AM3794" s="5">
        <v>3</v>
      </c>
      <c r="AN3794" s="5">
        <v>2</v>
      </c>
      <c r="AO3794">
        <v>0</v>
      </c>
      <c r="AQ3794">
        <v>0</v>
      </c>
      <c r="AR3794" t="s">
        <v>20</v>
      </c>
      <c r="AS3794" t="s">
        <v>20</v>
      </c>
      <c r="AT3794">
        <v>0</v>
      </c>
      <c r="AU3794">
        <v>0</v>
      </c>
      <c r="AV3794">
        <v>0</v>
      </c>
      <c r="AW3794" t="s">
        <v>1382</v>
      </c>
      <c r="AX3794" t="s">
        <v>1382</v>
      </c>
      <c r="AZ3794" s="42" t="s">
        <v>2226</v>
      </c>
      <c r="BA3794" t="s">
        <v>2545</v>
      </c>
      <c r="BB3794" s="6" t="s">
        <v>1570</v>
      </c>
      <c r="BG3794" s="9"/>
      <c r="BI3794" t="s">
        <v>3146</v>
      </c>
    </row>
    <row r="3795" spans="1:77" x14ac:dyDescent="0.25">
      <c r="A3795" s="19" t="s">
        <v>1020</v>
      </c>
      <c r="B3795" t="s">
        <v>1063</v>
      </c>
      <c r="C3795" t="str">
        <f>VLOOKUP(Tabelle1[[#This Row],[bank_name]],list_all_banks!$B$1:$C$691,2,FALSE)</f>
        <v>IT00348170101</v>
      </c>
      <c r="D3795" s="6" t="s">
        <v>2200</v>
      </c>
      <c r="E3795" s="42" t="str">
        <f t="shared" si="62"/>
        <v>31.12.2014</v>
      </c>
      <c r="F3795">
        <v>2014</v>
      </c>
      <c r="G3795">
        <v>0</v>
      </c>
      <c r="H3795" t="s">
        <v>20</v>
      </c>
      <c r="I3795">
        <v>1</v>
      </c>
      <c r="J3795">
        <v>2</v>
      </c>
      <c r="K3795" t="s">
        <v>1366</v>
      </c>
      <c r="L3795">
        <v>0</v>
      </c>
      <c r="M3795" t="s">
        <v>14</v>
      </c>
      <c r="N3795" t="s">
        <v>91</v>
      </c>
      <c r="P3795">
        <v>2</v>
      </c>
      <c r="Q3795">
        <v>0</v>
      </c>
      <c r="R3795">
        <v>0</v>
      </c>
      <c r="S3795">
        <v>1</v>
      </c>
      <c r="U3795">
        <v>0</v>
      </c>
      <c r="V3795">
        <v>0</v>
      </c>
      <c r="W3795" t="s">
        <v>20</v>
      </c>
      <c r="Y3795" t="s">
        <v>264</v>
      </c>
      <c r="Z3795" s="13">
        <v>415901</v>
      </c>
      <c r="AA3795" s="13">
        <v>4872</v>
      </c>
      <c r="AB3795" s="13">
        <v>159778</v>
      </c>
      <c r="AC3795" s="13" t="s">
        <v>20</v>
      </c>
      <c r="AD3795" s="13">
        <v>16639</v>
      </c>
      <c r="AE3795" s="13" t="s">
        <v>20</v>
      </c>
      <c r="AF3795" s="13" t="s">
        <v>20</v>
      </c>
      <c r="AG3795" s="13" t="s">
        <v>20</v>
      </c>
      <c r="AH3795" s="13" t="s">
        <v>20</v>
      </c>
      <c r="AI3795" s="34">
        <v>0</v>
      </c>
      <c r="AK3795">
        <v>1</v>
      </c>
      <c r="AL3795">
        <v>0</v>
      </c>
      <c r="AM3795" s="5">
        <v>3</v>
      </c>
      <c r="AN3795" s="5">
        <v>2</v>
      </c>
      <c r="AO3795">
        <v>0</v>
      </c>
      <c r="AQ3795">
        <v>0</v>
      </c>
      <c r="AR3795" t="s">
        <v>20</v>
      </c>
      <c r="AS3795" t="s">
        <v>20</v>
      </c>
      <c r="AT3795">
        <v>0</v>
      </c>
      <c r="AU3795">
        <v>0</v>
      </c>
      <c r="AV3795">
        <v>0</v>
      </c>
      <c r="AW3795" t="s">
        <v>1382</v>
      </c>
      <c r="AX3795" t="s">
        <v>1382</v>
      </c>
      <c r="AZ3795" s="42" t="s">
        <v>2226</v>
      </c>
      <c r="BA3795" t="s">
        <v>2545</v>
      </c>
      <c r="BB3795" s="6" t="s">
        <v>1570</v>
      </c>
      <c r="BG3795" s="9"/>
      <c r="BI3795" t="s">
        <v>3146</v>
      </c>
    </row>
    <row r="3796" spans="1:77" x14ac:dyDescent="0.25">
      <c r="A3796" s="96" t="s">
        <v>1020</v>
      </c>
      <c r="B3796" s="9" t="s">
        <v>1063</v>
      </c>
      <c r="C3796" s="9" t="str">
        <f>VLOOKUP(Tabelle1[[#This Row],[bank_name]],list_all_banks!$B$1:$C$691,2,FALSE)</f>
        <v>IT00348170101</v>
      </c>
      <c r="D3796" s="6" t="s">
        <v>2201</v>
      </c>
      <c r="E3796" s="42" t="str">
        <f t="shared" si="62"/>
        <v>31.12.2014</v>
      </c>
      <c r="F3796" s="9">
        <v>2014</v>
      </c>
      <c r="G3796" s="9">
        <v>0</v>
      </c>
      <c r="H3796" s="9" t="s">
        <v>20</v>
      </c>
      <c r="I3796" s="9">
        <v>1</v>
      </c>
      <c r="J3796" s="9">
        <v>2</v>
      </c>
      <c r="K3796" s="9" t="s">
        <v>1366</v>
      </c>
      <c r="L3796" s="9">
        <v>0</v>
      </c>
      <c r="M3796" s="9" t="s">
        <v>14</v>
      </c>
      <c r="N3796" s="9" t="s">
        <v>91</v>
      </c>
      <c r="P3796" s="9">
        <v>2</v>
      </c>
      <c r="Q3796" s="9">
        <v>0</v>
      </c>
      <c r="R3796" s="9">
        <v>0</v>
      </c>
      <c r="S3796" s="9">
        <v>1</v>
      </c>
      <c r="U3796" s="9">
        <v>0</v>
      </c>
      <c r="V3796" s="9">
        <v>0</v>
      </c>
      <c r="W3796" s="9" t="s">
        <v>20</v>
      </c>
      <c r="Y3796" s="9" t="s">
        <v>1656</v>
      </c>
      <c r="Z3796" s="68">
        <v>4281</v>
      </c>
      <c r="AA3796" s="68" t="s">
        <v>20</v>
      </c>
      <c r="AB3796" s="68">
        <v>10873</v>
      </c>
      <c r="AC3796" s="68" t="s">
        <v>20</v>
      </c>
      <c r="AD3796" s="68">
        <v>1014</v>
      </c>
      <c r="AE3796" s="68" t="s">
        <v>20</v>
      </c>
      <c r="AF3796" s="68" t="s">
        <v>20</v>
      </c>
      <c r="AG3796" s="68" t="s">
        <v>20</v>
      </c>
      <c r="AH3796" s="68" t="s">
        <v>20</v>
      </c>
      <c r="AI3796" s="87">
        <v>0</v>
      </c>
      <c r="AK3796" s="9">
        <v>1</v>
      </c>
      <c r="AL3796" s="9">
        <v>0</v>
      </c>
      <c r="AM3796" s="53">
        <v>3</v>
      </c>
      <c r="AN3796" s="53">
        <v>2</v>
      </c>
      <c r="AO3796" s="9">
        <v>0</v>
      </c>
      <c r="AQ3796" s="9">
        <v>0</v>
      </c>
      <c r="AR3796" s="9" t="s">
        <v>20</v>
      </c>
      <c r="AS3796" s="9" t="s">
        <v>20</v>
      </c>
      <c r="AT3796" s="9">
        <v>0</v>
      </c>
      <c r="AU3796" s="9">
        <v>0</v>
      </c>
      <c r="AV3796" s="9">
        <v>0</v>
      </c>
      <c r="AW3796" s="9" t="s">
        <v>1382</v>
      </c>
      <c r="AX3796" s="9" t="s">
        <v>1382</v>
      </c>
      <c r="AZ3796" s="42" t="s">
        <v>2226</v>
      </c>
      <c r="BA3796" s="9" t="s">
        <v>2545</v>
      </c>
      <c r="BB3796" s="6" t="s">
        <v>1570</v>
      </c>
      <c r="BC3796" s="9"/>
      <c r="BD3796" s="9"/>
      <c r="BE3796" s="9"/>
      <c r="BF3796" s="9"/>
      <c r="BG3796" s="9"/>
      <c r="BI3796" t="s">
        <v>3146</v>
      </c>
    </row>
    <row r="3797" spans="1:77" x14ac:dyDescent="0.25">
      <c r="A3797" s="19" t="s">
        <v>1020</v>
      </c>
      <c r="B3797" t="s">
        <v>1063</v>
      </c>
      <c r="C3797" t="str">
        <f>VLOOKUP(Tabelle1[[#This Row],[bank_name]],list_all_banks!$B$1:$C$691,2,FALSE)</f>
        <v>IT00348170101</v>
      </c>
      <c r="D3797" s="6" t="s">
        <v>2202</v>
      </c>
      <c r="E3797" s="42" t="str">
        <f t="shared" si="62"/>
        <v>31.12.2014</v>
      </c>
      <c r="F3797">
        <v>2014</v>
      </c>
      <c r="G3797">
        <v>0</v>
      </c>
      <c r="H3797" t="s">
        <v>20</v>
      </c>
      <c r="I3797">
        <v>1</v>
      </c>
      <c r="J3797">
        <v>2</v>
      </c>
      <c r="K3797" t="s">
        <v>1366</v>
      </c>
      <c r="L3797">
        <v>0</v>
      </c>
      <c r="M3797" t="s">
        <v>14</v>
      </c>
      <c r="N3797" t="s">
        <v>91</v>
      </c>
      <c r="P3797">
        <v>2</v>
      </c>
      <c r="Q3797">
        <v>0</v>
      </c>
      <c r="R3797">
        <v>0</v>
      </c>
      <c r="S3797">
        <v>1</v>
      </c>
      <c r="U3797">
        <v>0</v>
      </c>
      <c r="V3797">
        <v>0</v>
      </c>
      <c r="W3797" t="s">
        <v>20</v>
      </c>
      <c r="Y3797" t="s">
        <v>1660</v>
      </c>
      <c r="Z3797" s="68">
        <v>-318</v>
      </c>
      <c r="AA3797" s="13">
        <v>2</v>
      </c>
      <c r="AB3797" s="13">
        <v>605</v>
      </c>
      <c r="AC3797" s="13" t="s">
        <v>20</v>
      </c>
      <c r="AD3797" s="13">
        <v>9</v>
      </c>
      <c r="AE3797" s="13" t="s">
        <v>20</v>
      </c>
      <c r="AF3797" s="13" t="s">
        <v>20</v>
      </c>
      <c r="AG3797" s="13" t="s">
        <v>20</v>
      </c>
      <c r="AH3797" s="13" t="s">
        <v>20</v>
      </c>
      <c r="AI3797" s="34">
        <v>0</v>
      </c>
      <c r="AK3797">
        <v>1</v>
      </c>
      <c r="AL3797">
        <v>0</v>
      </c>
      <c r="AM3797" s="5">
        <v>3</v>
      </c>
      <c r="AN3797" s="5">
        <v>2</v>
      </c>
      <c r="AO3797">
        <v>0</v>
      </c>
      <c r="AQ3797">
        <v>0</v>
      </c>
      <c r="AR3797" t="s">
        <v>20</v>
      </c>
      <c r="AS3797" t="s">
        <v>20</v>
      </c>
      <c r="AT3797">
        <v>0</v>
      </c>
      <c r="AU3797">
        <v>0</v>
      </c>
      <c r="AV3797">
        <v>0</v>
      </c>
      <c r="AW3797" t="s">
        <v>1382</v>
      </c>
      <c r="AX3797" t="s">
        <v>1382</v>
      </c>
      <c r="AZ3797" s="42" t="s">
        <v>2226</v>
      </c>
      <c r="BA3797" t="s">
        <v>2545</v>
      </c>
      <c r="BB3797" s="6" t="s">
        <v>1570</v>
      </c>
      <c r="BG3797" s="9"/>
      <c r="BI3797" t="s">
        <v>3146</v>
      </c>
    </row>
    <row r="3798" spans="1:77" x14ac:dyDescent="0.25">
      <c r="A3798" s="19" t="s">
        <v>1020</v>
      </c>
      <c r="B3798" t="s">
        <v>1063</v>
      </c>
      <c r="C3798" t="str">
        <f>VLOOKUP(Tabelle1[[#This Row],[bank_name]],list_all_banks!$B$1:$C$691,2,FALSE)</f>
        <v>IT00348170101</v>
      </c>
      <c r="D3798" s="6" t="s">
        <v>2203</v>
      </c>
      <c r="E3798" s="42" t="str">
        <f t="shared" si="62"/>
        <v>31.12.2014</v>
      </c>
      <c r="F3798">
        <v>2014</v>
      </c>
      <c r="G3798">
        <v>0</v>
      </c>
      <c r="H3798" t="s">
        <v>20</v>
      </c>
      <c r="I3798">
        <v>1</v>
      </c>
      <c r="J3798">
        <v>2</v>
      </c>
      <c r="K3798" t="s">
        <v>1366</v>
      </c>
      <c r="L3798">
        <v>0</v>
      </c>
      <c r="M3798" t="s">
        <v>14</v>
      </c>
      <c r="N3798" t="s">
        <v>91</v>
      </c>
      <c r="P3798">
        <v>2</v>
      </c>
      <c r="Q3798">
        <v>0</v>
      </c>
      <c r="R3798">
        <v>0</v>
      </c>
      <c r="S3798">
        <v>1</v>
      </c>
      <c r="U3798">
        <v>0</v>
      </c>
      <c r="V3798">
        <v>0</v>
      </c>
      <c r="W3798" t="s">
        <v>20</v>
      </c>
      <c r="Y3798" t="s">
        <v>980</v>
      </c>
      <c r="Z3798" s="13">
        <v>557088</v>
      </c>
      <c r="AA3798" s="13">
        <v>4357</v>
      </c>
      <c r="AB3798" s="13">
        <v>153624</v>
      </c>
      <c r="AC3798" s="13" t="s">
        <v>20</v>
      </c>
      <c r="AD3798" s="13">
        <v>41431</v>
      </c>
      <c r="AE3798" s="13" t="s">
        <v>20</v>
      </c>
      <c r="AF3798" s="13" t="s">
        <v>20</v>
      </c>
      <c r="AG3798" s="13" t="s">
        <v>20</v>
      </c>
      <c r="AH3798" s="13" t="s">
        <v>20</v>
      </c>
      <c r="AI3798" s="34">
        <v>0</v>
      </c>
      <c r="AK3798">
        <v>1</v>
      </c>
      <c r="AL3798">
        <v>0</v>
      </c>
      <c r="AM3798" s="5">
        <v>3</v>
      </c>
      <c r="AN3798" s="5">
        <v>2</v>
      </c>
      <c r="AO3798">
        <v>0</v>
      </c>
      <c r="AQ3798">
        <v>0</v>
      </c>
      <c r="AR3798" t="s">
        <v>20</v>
      </c>
      <c r="AS3798" t="s">
        <v>20</v>
      </c>
      <c r="AT3798">
        <v>0</v>
      </c>
      <c r="AU3798">
        <v>0</v>
      </c>
      <c r="AV3798">
        <v>0</v>
      </c>
      <c r="AW3798" t="s">
        <v>1382</v>
      </c>
      <c r="AX3798" t="s">
        <v>1382</v>
      </c>
      <c r="AZ3798" s="42" t="s">
        <v>2226</v>
      </c>
      <c r="BA3798" t="s">
        <v>2545</v>
      </c>
      <c r="BB3798" s="6" t="s">
        <v>1570</v>
      </c>
      <c r="BG3798" s="9"/>
      <c r="BI3798" t="s">
        <v>3146</v>
      </c>
    </row>
    <row r="3799" spans="1:77" x14ac:dyDescent="0.25">
      <c r="A3799" s="19" t="s">
        <v>1020</v>
      </c>
      <c r="B3799" t="s">
        <v>1063</v>
      </c>
      <c r="C3799" t="str">
        <f>VLOOKUP(Tabelle1[[#This Row],[bank_name]],list_all_banks!$B$1:$C$691,2,FALSE)</f>
        <v>IT00348170101</v>
      </c>
      <c r="D3799" s="6" t="s">
        <v>2204</v>
      </c>
      <c r="E3799" s="42" t="str">
        <f t="shared" si="62"/>
        <v>31.12.2014</v>
      </c>
      <c r="F3799">
        <v>2014</v>
      </c>
      <c r="G3799">
        <v>0</v>
      </c>
      <c r="H3799" t="s">
        <v>20</v>
      </c>
      <c r="I3799">
        <v>1</v>
      </c>
      <c r="J3799">
        <v>2</v>
      </c>
      <c r="K3799" t="s">
        <v>1366</v>
      </c>
      <c r="L3799">
        <v>0</v>
      </c>
      <c r="M3799" t="s">
        <v>14</v>
      </c>
      <c r="N3799" t="s">
        <v>91</v>
      </c>
      <c r="P3799">
        <v>2</v>
      </c>
      <c r="Q3799">
        <v>0</v>
      </c>
      <c r="R3799">
        <v>0</v>
      </c>
      <c r="S3799">
        <v>1</v>
      </c>
      <c r="U3799">
        <v>0</v>
      </c>
      <c r="V3799">
        <v>0</v>
      </c>
      <c r="W3799" t="s">
        <v>20</v>
      </c>
      <c r="Y3799" t="s">
        <v>293</v>
      </c>
      <c r="Z3799" s="13">
        <v>555733</v>
      </c>
      <c r="AA3799" s="13">
        <v>3557</v>
      </c>
      <c r="AB3799" s="13">
        <v>227103</v>
      </c>
      <c r="AC3799" s="13" t="s">
        <v>20</v>
      </c>
      <c r="AD3799" s="13">
        <v>41537</v>
      </c>
      <c r="AE3799" s="13" t="s">
        <v>20</v>
      </c>
      <c r="AF3799" s="13" t="s">
        <v>20</v>
      </c>
      <c r="AG3799" s="13" t="s">
        <v>20</v>
      </c>
      <c r="AH3799" s="13" t="s">
        <v>20</v>
      </c>
      <c r="AI3799" s="34">
        <v>0</v>
      </c>
      <c r="AK3799">
        <v>1</v>
      </c>
      <c r="AL3799">
        <v>0</v>
      </c>
      <c r="AM3799" s="5">
        <v>3</v>
      </c>
      <c r="AN3799" s="5">
        <v>2</v>
      </c>
      <c r="AO3799">
        <v>0</v>
      </c>
      <c r="AQ3799">
        <v>0</v>
      </c>
      <c r="AR3799" t="s">
        <v>20</v>
      </c>
      <c r="AS3799" t="s">
        <v>20</v>
      </c>
      <c r="AT3799">
        <v>0</v>
      </c>
      <c r="AU3799">
        <v>0</v>
      </c>
      <c r="AV3799">
        <v>0</v>
      </c>
      <c r="AW3799" t="s">
        <v>1382</v>
      </c>
      <c r="AX3799" t="s">
        <v>1382</v>
      </c>
      <c r="AZ3799" s="42" t="s">
        <v>2226</v>
      </c>
      <c r="BA3799" t="s">
        <v>2545</v>
      </c>
      <c r="BB3799" s="6" t="s">
        <v>1570</v>
      </c>
      <c r="BG3799" s="9"/>
      <c r="BI3799" t="s">
        <v>3146</v>
      </c>
    </row>
    <row r="3800" spans="1:77" x14ac:dyDescent="0.25">
      <c r="A3800" s="96" t="s">
        <v>1020</v>
      </c>
      <c r="B3800" s="9" t="s">
        <v>1063</v>
      </c>
      <c r="C3800" s="9" t="str">
        <f>VLOOKUP(Tabelle1[[#This Row],[bank_name]],list_all_banks!$B$1:$C$691,2,FALSE)</f>
        <v>IT00348170101</v>
      </c>
      <c r="D3800" s="6" t="s">
        <v>2205</v>
      </c>
      <c r="E3800" s="42" t="str">
        <f t="shared" si="62"/>
        <v>31.12.2014</v>
      </c>
      <c r="F3800" s="9">
        <v>2014</v>
      </c>
      <c r="G3800" s="9">
        <v>0</v>
      </c>
      <c r="H3800" s="9" t="s">
        <v>20</v>
      </c>
      <c r="I3800" s="9">
        <v>1</v>
      </c>
      <c r="J3800" s="9">
        <v>2</v>
      </c>
      <c r="K3800" s="9" t="s">
        <v>1366</v>
      </c>
      <c r="L3800" s="9">
        <v>0</v>
      </c>
      <c r="M3800" s="9" t="s">
        <v>14</v>
      </c>
      <c r="N3800" s="9" t="s">
        <v>91</v>
      </c>
      <c r="P3800" s="9">
        <v>2</v>
      </c>
      <c r="Q3800" s="9">
        <v>0</v>
      </c>
      <c r="R3800" s="9">
        <v>0</v>
      </c>
      <c r="S3800" s="9">
        <v>1</v>
      </c>
      <c r="U3800" s="9">
        <v>0</v>
      </c>
      <c r="V3800" s="9">
        <v>0</v>
      </c>
      <c r="W3800" s="9" t="s">
        <v>20</v>
      </c>
      <c r="Y3800" s="9" t="s">
        <v>658</v>
      </c>
      <c r="Z3800" s="68">
        <v>1849</v>
      </c>
      <c r="AA3800" s="68" t="s">
        <v>20</v>
      </c>
      <c r="AB3800" s="68">
        <v>8469</v>
      </c>
      <c r="AC3800" s="68" t="s">
        <v>20</v>
      </c>
      <c r="AD3800" s="68" t="s">
        <v>20</v>
      </c>
      <c r="AE3800" s="68" t="s">
        <v>20</v>
      </c>
      <c r="AF3800" s="68" t="s">
        <v>20</v>
      </c>
      <c r="AG3800" s="68" t="s">
        <v>20</v>
      </c>
      <c r="AH3800" s="68" t="s">
        <v>20</v>
      </c>
      <c r="AI3800" s="87">
        <v>0</v>
      </c>
      <c r="AK3800" s="9">
        <v>1</v>
      </c>
      <c r="AL3800" s="9">
        <v>0</v>
      </c>
      <c r="AM3800" s="53">
        <v>3</v>
      </c>
      <c r="AN3800" s="53">
        <v>2</v>
      </c>
      <c r="AO3800" s="9">
        <v>0</v>
      </c>
      <c r="AQ3800" s="9">
        <v>0</v>
      </c>
      <c r="AR3800" s="9" t="s">
        <v>20</v>
      </c>
      <c r="AS3800" s="9" t="s">
        <v>20</v>
      </c>
      <c r="AT3800" s="9">
        <v>0</v>
      </c>
      <c r="AU3800" s="9">
        <v>0</v>
      </c>
      <c r="AV3800" s="9">
        <v>0</v>
      </c>
      <c r="AW3800" s="9" t="s">
        <v>1382</v>
      </c>
      <c r="AX3800" s="9" t="s">
        <v>1382</v>
      </c>
      <c r="AZ3800" s="42" t="s">
        <v>2226</v>
      </c>
      <c r="BA3800" s="9" t="s">
        <v>2545</v>
      </c>
      <c r="BB3800" s="6" t="s">
        <v>1570</v>
      </c>
      <c r="BC3800" s="9"/>
      <c r="BD3800" s="9"/>
      <c r="BE3800" s="9"/>
      <c r="BF3800" s="9"/>
      <c r="BG3800" s="9"/>
      <c r="BI3800" t="s">
        <v>3146</v>
      </c>
    </row>
    <row r="3801" spans="1:77" x14ac:dyDescent="0.25">
      <c r="A3801" s="19" t="s">
        <v>1020</v>
      </c>
      <c r="B3801" t="s">
        <v>1063</v>
      </c>
      <c r="C3801" t="str">
        <f>VLOOKUP(Tabelle1[[#This Row],[bank_name]],list_all_banks!$B$1:$C$691,2,FALSE)</f>
        <v>IT00348170101</v>
      </c>
      <c r="D3801" s="6" t="s">
        <v>2206</v>
      </c>
      <c r="E3801" s="42" t="str">
        <f t="shared" si="62"/>
        <v>31.12.2014</v>
      </c>
      <c r="F3801">
        <v>2014</v>
      </c>
      <c r="G3801">
        <v>0</v>
      </c>
      <c r="H3801" t="s">
        <v>20</v>
      </c>
      <c r="I3801">
        <v>1</v>
      </c>
      <c r="J3801">
        <v>2</v>
      </c>
      <c r="K3801" t="s">
        <v>1366</v>
      </c>
      <c r="L3801">
        <v>0</v>
      </c>
      <c r="M3801" t="s">
        <v>14</v>
      </c>
      <c r="N3801" t="s">
        <v>91</v>
      </c>
      <c r="P3801">
        <v>2</v>
      </c>
      <c r="Q3801">
        <v>0</v>
      </c>
      <c r="R3801">
        <v>0</v>
      </c>
      <c r="S3801">
        <v>1</v>
      </c>
      <c r="U3801">
        <v>0</v>
      </c>
      <c r="V3801">
        <v>0</v>
      </c>
      <c r="W3801" t="s">
        <v>20</v>
      </c>
      <c r="Y3801" t="s">
        <v>983</v>
      </c>
      <c r="Z3801" s="13">
        <v>425685</v>
      </c>
      <c r="AA3801" s="13">
        <v>2120</v>
      </c>
      <c r="AB3801" s="13">
        <v>11651</v>
      </c>
      <c r="AC3801" s="13" t="s">
        <v>20</v>
      </c>
      <c r="AD3801" s="13">
        <v>13334</v>
      </c>
      <c r="AE3801" s="13" t="s">
        <v>20</v>
      </c>
      <c r="AF3801" s="13" t="s">
        <v>20</v>
      </c>
      <c r="AG3801" s="13" t="s">
        <v>20</v>
      </c>
      <c r="AH3801" s="13" t="s">
        <v>20</v>
      </c>
      <c r="AI3801" s="34">
        <v>0</v>
      </c>
      <c r="AK3801">
        <v>1</v>
      </c>
      <c r="AL3801">
        <v>0</v>
      </c>
      <c r="AM3801" s="5">
        <v>3</v>
      </c>
      <c r="AN3801" s="5">
        <v>2</v>
      </c>
      <c r="AO3801">
        <v>0</v>
      </c>
      <c r="AQ3801">
        <v>0</v>
      </c>
      <c r="AR3801" t="s">
        <v>20</v>
      </c>
      <c r="AS3801" t="s">
        <v>20</v>
      </c>
      <c r="AT3801">
        <v>0</v>
      </c>
      <c r="AU3801">
        <v>0</v>
      </c>
      <c r="AV3801">
        <v>0</v>
      </c>
      <c r="AW3801" t="s">
        <v>1382</v>
      </c>
      <c r="AX3801" t="s">
        <v>1382</v>
      </c>
      <c r="AZ3801" s="42" t="s">
        <v>2226</v>
      </c>
      <c r="BA3801" t="s">
        <v>2545</v>
      </c>
      <c r="BB3801" s="6" t="s">
        <v>1570</v>
      </c>
      <c r="BG3801" s="9"/>
      <c r="BI3801" t="s">
        <v>3146</v>
      </c>
    </row>
    <row r="3802" spans="1:77" x14ac:dyDescent="0.25">
      <c r="A3802" s="19" t="s">
        <v>1020</v>
      </c>
      <c r="B3802" t="s">
        <v>1063</v>
      </c>
      <c r="C3802" t="str">
        <f>VLOOKUP(Tabelle1[[#This Row],[bank_name]],list_all_banks!$B$1:$C$691,2,FALSE)</f>
        <v>IT00348170101</v>
      </c>
      <c r="D3802" s="6" t="s">
        <v>2207</v>
      </c>
      <c r="E3802" s="42" t="str">
        <f t="shared" si="62"/>
        <v>31.12.2014</v>
      </c>
      <c r="F3802">
        <v>2014</v>
      </c>
      <c r="G3802">
        <v>0</v>
      </c>
      <c r="H3802" t="s">
        <v>20</v>
      </c>
      <c r="I3802">
        <v>1</v>
      </c>
      <c r="J3802">
        <v>2</v>
      </c>
      <c r="K3802" t="s">
        <v>1366</v>
      </c>
      <c r="L3802">
        <v>0</v>
      </c>
      <c r="M3802" t="s">
        <v>14</v>
      </c>
      <c r="N3802" t="s">
        <v>91</v>
      </c>
      <c r="P3802">
        <v>2</v>
      </c>
      <c r="Q3802">
        <v>0</v>
      </c>
      <c r="R3802">
        <v>0</v>
      </c>
      <c r="S3802">
        <v>1</v>
      </c>
      <c r="U3802">
        <v>0</v>
      </c>
      <c r="V3802">
        <v>0</v>
      </c>
      <c r="W3802" t="s">
        <v>20</v>
      </c>
      <c r="Y3802" t="s">
        <v>1662</v>
      </c>
      <c r="Z3802" s="13">
        <v>2782</v>
      </c>
      <c r="AA3802" s="13">
        <v>88</v>
      </c>
      <c r="AB3802" s="13">
        <v>-1014</v>
      </c>
      <c r="AC3802" s="13" t="s">
        <v>20</v>
      </c>
      <c r="AD3802" s="13">
        <v>-16</v>
      </c>
      <c r="AE3802" s="13" t="s">
        <v>20</v>
      </c>
      <c r="AF3802" s="13" t="s">
        <v>20</v>
      </c>
      <c r="AG3802" s="13" t="s">
        <v>20</v>
      </c>
      <c r="AH3802" s="13" t="s">
        <v>20</v>
      </c>
      <c r="AI3802" s="34">
        <v>0</v>
      </c>
      <c r="AK3802">
        <v>1</v>
      </c>
      <c r="AL3802">
        <v>0</v>
      </c>
      <c r="AM3802" s="5">
        <v>3</v>
      </c>
      <c r="AN3802" s="5">
        <v>2</v>
      </c>
      <c r="AO3802">
        <v>0</v>
      </c>
      <c r="AQ3802">
        <v>0</v>
      </c>
      <c r="AR3802" t="s">
        <v>20</v>
      </c>
      <c r="AS3802" t="s">
        <v>20</v>
      </c>
      <c r="AT3802">
        <v>0</v>
      </c>
      <c r="AU3802">
        <v>0</v>
      </c>
      <c r="AV3802">
        <v>0</v>
      </c>
      <c r="AW3802" t="s">
        <v>1382</v>
      </c>
      <c r="AX3802" t="s">
        <v>1382</v>
      </c>
      <c r="AZ3802" s="42" t="s">
        <v>2226</v>
      </c>
      <c r="BA3802" t="s">
        <v>2545</v>
      </c>
      <c r="BB3802" s="6" t="s">
        <v>1570</v>
      </c>
      <c r="BG3802" s="9"/>
      <c r="BI3802" t="s">
        <v>3146</v>
      </c>
    </row>
    <row r="3803" spans="1:77" x14ac:dyDescent="0.25">
      <c r="A3803" s="96" t="s">
        <v>1020</v>
      </c>
      <c r="B3803" s="9" t="s">
        <v>1063</v>
      </c>
      <c r="C3803" s="9" t="str">
        <f>VLOOKUP(Tabelle1[[#This Row],[bank_name]],list_all_banks!$B$1:$C$691,2,FALSE)</f>
        <v>IT00348170101</v>
      </c>
      <c r="D3803" s="6" t="s">
        <v>2208</v>
      </c>
      <c r="E3803" s="42" t="str">
        <f t="shared" si="62"/>
        <v>31.12.2014</v>
      </c>
      <c r="F3803" s="9">
        <v>2014</v>
      </c>
      <c r="G3803" s="9">
        <v>0</v>
      </c>
      <c r="H3803" s="9" t="s">
        <v>20</v>
      </c>
      <c r="I3803" s="9">
        <v>1</v>
      </c>
      <c r="J3803" s="9">
        <v>2</v>
      </c>
      <c r="K3803" s="9" t="s">
        <v>1366</v>
      </c>
      <c r="L3803" s="9">
        <v>0</v>
      </c>
      <c r="M3803" s="9" t="s">
        <v>14</v>
      </c>
      <c r="N3803" s="9" t="s">
        <v>91</v>
      </c>
      <c r="P3803" s="9">
        <v>2</v>
      </c>
      <c r="Q3803" s="9">
        <v>0</v>
      </c>
      <c r="R3803" s="9">
        <v>0</v>
      </c>
      <c r="S3803" s="9">
        <v>1</v>
      </c>
      <c r="U3803" s="9">
        <v>0</v>
      </c>
      <c r="V3803" s="9">
        <v>0</v>
      </c>
      <c r="W3803" s="9" t="s">
        <v>20</v>
      </c>
      <c r="Y3803" s="9" t="s">
        <v>1001</v>
      </c>
      <c r="Z3803" s="68">
        <v>31376</v>
      </c>
      <c r="AA3803" s="68">
        <v>663</v>
      </c>
      <c r="AB3803" s="68">
        <v>109363</v>
      </c>
      <c r="AC3803" s="68" t="s">
        <v>20</v>
      </c>
      <c r="AD3803" s="68">
        <v>13757</v>
      </c>
      <c r="AE3803" s="68" t="s">
        <v>20</v>
      </c>
      <c r="AF3803" s="68" t="s">
        <v>20</v>
      </c>
      <c r="AG3803" s="68" t="s">
        <v>20</v>
      </c>
      <c r="AH3803" s="68" t="s">
        <v>20</v>
      </c>
      <c r="AI3803" s="87">
        <v>0</v>
      </c>
      <c r="AK3803" s="9">
        <v>1</v>
      </c>
      <c r="AL3803" s="9">
        <v>0</v>
      </c>
      <c r="AM3803" s="53">
        <v>3</v>
      </c>
      <c r="AN3803" s="53">
        <v>2</v>
      </c>
      <c r="AO3803" s="9">
        <v>0</v>
      </c>
      <c r="AQ3803" s="9">
        <v>0</v>
      </c>
      <c r="AR3803" s="9" t="s">
        <v>20</v>
      </c>
      <c r="AS3803" s="9" t="s">
        <v>20</v>
      </c>
      <c r="AT3803" s="9">
        <v>0</v>
      </c>
      <c r="AU3803" s="9">
        <v>0</v>
      </c>
      <c r="AV3803" s="9">
        <v>0</v>
      </c>
      <c r="AW3803" s="9" t="s">
        <v>1382</v>
      </c>
      <c r="AX3803" s="9" t="s">
        <v>1382</v>
      </c>
      <c r="AZ3803" s="42" t="s">
        <v>2226</v>
      </c>
      <c r="BA3803" s="9" t="s">
        <v>2545</v>
      </c>
      <c r="BB3803" s="6" t="s">
        <v>1570</v>
      </c>
      <c r="BC3803" s="9"/>
      <c r="BD3803" s="9"/>
      <c r="BE3803" s="9"/>
      <c r="BF3803" s="9"/>
      <c r="BG3803" s="9"/>
      <c r="BI3803" t="s">
        <v>3146</v>
      </c>
    </row>
    <row r="3804" spans="1:77" x14ac:dyDescent="0.25">
      <c r="A3804" s="19" t="s">
        <v>1020</v>
      </c>
      <c r="B3804" t="s">
        <v>1063</v>
      </c>
      <c r="C3804" t="str">
        <f>VLOOKUP(Tabelle1[[#This Row],[bank_name]],list_all_banks!$B$1:$C$691,2,FALSE)</f>
        <v>IT00348170101</v>
      </c>
      <c r="D3804" s="6" t="s">
        <v>2209</v>
      </c>
      <c r="E3804" s="42" t="str">
        <f t="shared" si="62"/>
        <v>31.12.2014</v>
      </c>
      <c r="F3804">
        <v>2014</v>
      </c>
      <c r="G3804">
        <v>0</v>
      </c>
      <c r="H3804" t="s">
        <v>20</v>
      </c>
      <c r="I3804">
        <v>1</v>
      </c>
      <c r="J3804">
        <v>2</v>
      </c>
      <c r="K3804" t="s">
        <v>1366</v>
      </c>
      <c r="L3804">
        <v>0</v>
      </c>
      <c r="M3804" t="s">
        <v>14</v>
      </c>
      <c r="N3804" t="s">
        <v>91</v>
      </c>
      <c r="P3804">
        <v>2</v>
      </c>
      <c r="Q3804">
        <v>0</v>
      </c>
      <c r="R3804">
        <v>0</v>
      </c>
      <c r="S3804">
        <v>1</v>
      </c>
      <c r="U3804">
        <v>0</v>
      </c>
      <c r="V3804">
        <v>0</v>
      </c>
      <c r="W3804" t="s">
        <v>20</v>
      </c>
      <c r="Y3804" t="s">
        <v>1696</v>
      </c>
      <c r="Z3804" s="13">
        <v>-1990</v>
      </c>
      <c r="AA3804" s="13" t="s">
        <v>20</v>
      </c>
      <c r="AB3804" s="13">
        <v>-33908</v>
      </c>
      <c r="AC3804" s="13" t="s">
        <v>20</v>
      </c>
      <c r="AD3804" s="13" t="s">
        <v>20</v>
      </c>
      <c r="AE3804" s="13" t="s">
        <v>20</v>
      </c>
      <c r="AF3804" s="13" t="s">
        <v>20</v>
      </c>
      <c r="AG3804" s="13" t="s">
        <v>20</v>
      </c>
      <c r="AH3804" s="13" t="s">
        <v>20</v>
      </c>
      <c r="AI3804" s="34">
        <v>0</v>
      </c>
      <c r="AK3804">
        <v>1</v>
      </c>
      <c r="AL3804">
        <v>0</v>
      </c>
      <c r="AM3804" s="5">
        <v>3</v>
      </c>
      <c r="AN3804" s="5">
        <v>2</v>
      </c>
      <c r="AO3804">
        <v>0</v>
      </c>
      <c r="AQ3804">
        <v>0</v>
      </c>
      <c r="AR3804" t="s">
        <v>20</v>
      </c>
      <c r="AS3804" t="s">
        <v>20</v>
      </c>
      <c r="AT3804">
        <v>0</v>
      </c>
      <c r="AU3804">
        <v>0</v>
      </c>
      <c r="AV3804">
        <v>0</v>
      </c>
      <c r="AW3804" t="s">
        <v>1382</v>
      </c>
      <c r="AX3804" t="s">
        <v>1382</v>
      </c>
      <c r="AZ3804" s="42" t="s">
        <v>2226</v>
      </c>
      <c r="BA3804" t="s">
        <v>2545</v>
      </c>
      <c r="BB3804" s="6" t="s">
        <v>1570</v>
      </c>
      <c r="BG3804" s="9"/>
      <c r="BI3804" t="s">
        <v>3146</v>
      </c>
      <c r="BJ3804" s="9"/>
      <c r="BK3804" s="9"/>
      <c r="BL3804" s="9"/>
      <c r="BM3804" s="9"/>
      <c r="BN3804" s="9"/>
      <c r="BO3804" s="9"/>
      <c r="BP3804" s="9"/>
      <c r="BQ3804" s="9"/>
      <c r="BR3804" s="9"/>
      <c r="BS3804" s="9"/>
      <c r="BT3804" s="9"/>
      <c r="BU3804" s="9"/>
      <c r="BV3804" s="9"/>
      <c r="BW3804" s="9"/>
      <c r="BX3804" s="9"/>
      <c r="BY3804" s="9"/>
    </row>
    <row r="3805" spans="1:77" x14ac:dyDescent="0.25">
      <c r="A3805" s="96" t="s">
        <v>1020</v>
      </c>
      <c r="B3805" s="9" t="s">
        <v>1063</v>
      </c>
      <c r="C3805" s="9" t="str">
        <f>VLOOKUP(Tabelle1[[#This Row],[bank_name]],list_all_banks!$B$1:$C$691,2,FALSE)</f>
        <v>IT00348170101</v>
      </c>
      <c r="D3805" s="6" t="s">
        <v>2210</v>
      </c>
      <c r="E3805" s="42" t="str">
        <f t="shared" si="62"/>
        <v>31.12.2014</v>
      </c>
      <c r="F3805" s="9">
        <v>2014</v>
      </c>
      <c r="G3805" s="9">
        <v>0</v>
      </c>
      <c r="H3805" s="9" t="s">
        <v>20</v>
      </c>
      <c r="I3805" s="9">
        <v>1</v>
      </c>
      <c r="J3805" s="9">
        <v>2</v>
      </c>
      <c r="K3805" s="9" t="s">
        <v>1366</v>
      </c>
      <c r="L3805" s="9">
        <v>0</v>
      </c>
      <c r="M3805" s="9" t="s">
        <v>14</v>
      </c>
      <c r="N3805" s="9" t="s">
        <v>91</v>
      </c>
      <c r="P3805" s="9">
        <v>2</v>
      </c>
      <c r="Q3805" s="9">
        <v>0</v>
      </c>
      <c r="R3805" s="9">
        <v>0</v>
      </c>
      <c r="S3805" s="9">
        <v>1</v>
      </c>
      <c r="U3805" s="9">
        <v>0</v>
      </c>
      <c r="V3805" s="9">
        <v>0</v>
      </c>
      <c r="W3805" s="9" t="s">
        <v>20</v>
      </c>
      <c r="Y3805" s="9" t="s">
        <v>1205</v>
      </c>
      <c r="Z3805" s="68">
        <v>21112</v>
      </c>
      <c r="AA3805" s="68">
        <v>98</v>
      </c>
      <c r="AB3805" s="68">
        <v>4384</v>
      </c>
      <c r="AC3805" s="68" t="s">
        <v>20</v>
      </c>
      <c r="AD3805" s="68">
        <v>-4543</v>
      </c>
      <c r="AE3805" s="68" t="s">
        <v>20</v>
      </c>
      <c r="AF3805" s="68" t="s">
        <v>20</v>
      </c>
      <c r="AG3805" s="68" t="s">
        <v>20</v>
      </c>
      <c r="AH3805" s="68" t="s">
        <v>20</v>
      </c>
      <c r="AI3805" s="87">
        <v>0</v>
      </c>
      <c r="AK3805" s="9">
        <v>1</v>
      </c>
      <c r="AL3805" s="9">
        <v>0</v>
      </c>
      <c r="AM3805" s="53">
        <v>3</v>
      </c>
      <c r="AN3805" s="53">
        <v>2</v>
      </c>
      <c r="AO3805" s="9">
        <v>0</v>
      </c>
      <c r="AQ3805" s="9">
        <v>0</v>
      </c>
      <c r="AR3805" s="9" t="s">
        <v>20</v>
      </c>
      <c r="AS3805" s="9" t="s">
        <v>20</v>
      </c>
      <c r="AT3805" s="9">
        <v>0</v>
      </c>
      <c r="AU3805" s="9">
        <v>0</v>
      </c>
      <c r="AV3805" s="9">
        <v>0</v>
      </c>
      <c r="AW3805" s="9" t="s">
        <v>1382</v>
      </c>
      <c r="AX3805" s="9" t="s">
        <v>1382</v>
      </c>
      <c r="AZ3805" s="42" t="s">
        <v>2226</v>
      </c>
      <c r="BA3805" s="9" t="s">
        <v>2545</v>
      </c>
      <c r="BB3805" s="6" t="s">
        <v>1570</v>
      </c>
      <c r="BC3805" s="9"/>
      <c r="BD3805" s="9"/>
      <c r="BE3805" s="9"/>
      <c r="BF3805" s="9"/>
      <c r="BG3805" s="9"/>
      <c r="BI3805" t="s">
        <v>3146</v>
      </c>
    </row>
    <row r="3806" spans="1:77" x14ac:dyDescent="0.25">
      <c r="A3806" s="96" t="s">
        <v>1020</v>
      </c>
      <c r="B3806" s="9" t="s">
        <v>1063</v>
      </c>
      <c r="C3806" s="9" t="str">
        <f>VLOOKUP(Tabelle1[[#This Row],[bank_name]],list_all_banks!$B$1:$C$691,2,FALSE)</f>
        <v>IT00348170101</v>
      </c>
      <c r="D3806" s="6" t="s">
        <v>2211</v>
      </c>
      <c r="E3806" s="42" t="str">
        <f t="shared" si="62"/>
        <v>31.12.2014</v>
      </c>
      <c r="F3806" s="9">
        <v>2014</v>
      </c>
      <c r="G3806" s="9">
        <v>0</v>
      </c>
      <c r="H3806" s="9" t="s">
        <v>20</v>
      </c>
      <c r="I3806" s="9">
        <v>1</v>
      </c>
      <c r="J3806" s="9">
        <v>2</v>
      </c>
      <c r="K3806" s="9" t="s">
        <v>1366</v>
      </c>
      <c r="L3806" s="9">
        <v>0</v>
      </c>
      <c r="M3806" s="9" t="s">
        <v>14</v>
      </c>
      <c r="N3806" s="9" t="s">
        <v>91</v>
      </c>
      <c r="P3806" s="9">
        <v>2</v>
      </c>
      <c r="Q3806" s="9">
        <v>0</v>
      </c>
      <c r="R3806" s="9">
        <v>0</v>
      </c>
      <c r="S3806" s="9">
        <v>1</v>
      </c>
      <c r="U3806" s="9">
        <v>0</v>
      </c>
      <c r="V3806" s="9">
        <v>0</v>
      </c>
      <c r="W3806" s="9" t="s">
        <v>20</v>
      </c>
      <c r="Y3806" s="9" t="s">
        <v>1170</v>
      </c>
      <c r="Z3806" s="68">
        <v>848786</v>
      </c>
      <c r="AA3806" s="68">
        <v>193</v>
      </c>
      <c r="AB3806" s="68">
        <v>206745</v>
      </c>
      <c r="AC3806" s="68" t="s">
        <v>20</v>
      </c>
      <c r="AD3806" s="68">
        <v>46632</v>
      </c>
      <c r="AE3806" s="68" t="s">
        <v>20</v>
      </c>
      <c r="AF3806" s="68" t="s">
        <v>20</v>
      </c>
      <c r="AG3806" s="68" t="s">
        <v>20</v>
      </c>
      <c r="AH3806" s="68" t="s">
        <v>20</v>
      </c>
      <c r="AI3806" s="87">
        <v>0</v>
      </c>
      <c r="AK3806" s="9">
        <v>1</v>
      </c>
      <c r="AL3806" s="9">
        <v>0</v>
      </c>
      <c r="AM3806" s="53">
        <v>3</v>
      </c>
      <c r="AN3806" s="53">
        <v>2</v>
      </c>
      <c r="AO3806" s="9">
        <v>0</v>
      </c>
      <c r="AQ3806" s="9">
        <v>0</v>
      </c>
      <c r="AR3806" s="9" t="s">
        <v>20</v>
      </c>
      <c r="AS3806" s="9" t="s">
        <v>20</v>
      </c>
      <c r="AT3806" s="9">
        <v>0</v>
      </c>
      <c r="AU3806" s="9">
        <v>0</v>
      </c>
      <c r="AV3806" s="9">
        <v>0</v>
      </c>
      <c r="AW3806" s="9" t="s">
        <v>1382</v>
      </c>
      <c r="AX3806" s="9" t="s">
        <v>1382</v>
      </c>
      <c r="AZ3806" s="42" t="s">
        <v>2226</v>
      </c>
      <c r="BA3806" s="9" t="s">
        <v>2545</v>
      </c>
      <c r="BB3806" s="6" t="s">
        <v>1570</v>
      </c>
      <c r="BC3806" s="9"/>
      <c r="BD3806" s="9"/>
      <c r="BE3806" s="9"/>
      <c r="BF3806" s="9"/>
      <c r="BG3806" s="9"/>
      <c r="BI3806" t="s">
        <v>3146</v>
      </c>
    </row>
    <row r="3807" spans="1:77" x14ac:dyDescent="0.25">
      <c r="A3807" s="96" t="s">
        <v>1020</v>
      </c>
      <c r="B3807" s="9" t="s">
        <v>1063</v>
      </c>
      <c r="C3807" s="9" t="str">
        <f>VLOOKUP(Tabelle1[[#This Row],[bank_name]],list_all_banks!$B$1:$C$691,2,FALSE)</f>
        <v>IT00348170101</v>
      </c>
      <c r="D3807" s="6" t="s">
        <v>2212</v>
      </c>
      <c r="E3807" s="42" t="str">
        <f t="shared" si="62"/>
        <v>31.12.2014</v>
      </c>
      <c r="F3807" s="9">
        <v>2014</v>
      </c>
      <c r="G3807" s="9">
        <v>0</v>
      </c>
      <c r="H3807" s="9" t="s">
        <v>20</v>
      </c>
      <c r="I3807" s="9">
        <v>1</v>
      </c>
      <c r="J3807" s="9">
        <v>2</v>
      </c>
      <c r="K3807" s="9" t="s">
        <v>1366</v>
      </c>
      <c r="L3807" s="9">
        <v>0</v>
      </c>
      <c r="M3807" s="9" t="s">
        <v>14</v>
      </c>
      <c r="N3807" s="9" t="s">
        <v>91</v>
      </c>
      <c r="P3807" s="9">
        <v>2</v>
      </c>
      <c r="Q3807" s="9">
        <v>0</v>
      </c>
      <c r="R3807" s="9">
        <v>0</v>
      </c>
      <c r="S3807" s="9">
        <v>1</v>
      </c>
      <c r="U3807" s="9">
        <v>0</v>
      </c>
      <c r="V3807" s="9">
        <v>0</v>
      </c>
      <c r="W3807" s="9" t="s">
        <v>20</v>
      </c>
      <c r="Y3807" s="9" t="s">
        <v>1218</v>
      </c>
      <c r="Z3807" s="68" t="s">
        <v>20</v>
      </c>
      <c r="AA3807" s="68" t="s">
        <v>20</v>
      </c>
      <c r="AB3807" s="68">
        <v>152</v>
      </c>
      <c r="AC3807" s="68" t="s">
        <v>20</v>
      </c>
      <c r="AD3807" s="68" t="s">
        <v>20</v>
      </c>
      <c r="AE3807" s="68" t="s">
        <v>20</v>
      </c>
      <c r="AF3807" s="68" t="s">
        <v>20</v>
      </c>
      <c r="AG3807" s="68" t="s">
        <v>20</v>
      </c>
      <c r="AH3807" s="68" t="s">
        <v>20</v>
      </c>
      <c r="AI3807" s="87">
        <v>0</v>
      </c>
      <c r="AK3807" s="9">
        <v>1</v>
      </c>
      <c r="AL3807" s="9">
        <v>0</v>
      </c>
      <c r="AM3807" s="53">
        <v>3</v>
      </c>
      <c r="AN3807" s="53">
        <v>2</v>
      </c>
      <c r="AO3807" s="9">
        <v>0</v>
      </c>
      <c r="AQ3807" s="9">
        <v>0</v>
      </c>
      <c r="AR3807" s="9" t="s">
        <v>20</v>
      </c>
      <c r="AS3807" s="9" t="s">
        <v>20</v>
      </c>
      <c r="AT3807" s="9">
        <v>0</v>
      </c>
      <c r="AU3807" s="9">
        <v>0</v>
      </c>
      <c r="AV3807" s="9">
        <v>0</v>
      </c>
      <c r="AW3807" s="9" t="s">
        <v>1382</v>
      </c>
      <c r="AX3807" s="9" t="s">
        <v>1382</v>
      </c>
      <c r="AZ3807" s="42" t="s">
        <v>2226</v>
      </c>
      <c r="BA3807" s="9" t="s">
        <v>2545</v>
      </c>
      <c r="BB3807" s="6" t="s">
        <v>1570</v>
      </c>
      <c r="BG3807" s="9"/>
      <c r="BI3807" t="s">
        <v>3146</v>
      </c>
    </row>
    <row r="3808" spans="1:77" x14ac:dyDescent="0.25">
      <c r="A3808" s="19" t="s">
        <v>1020</v>
      </c>
      <c r="B3808" t="s">
        <v>1063</v>
      </c>
      <c r="C3808" t="str">
        <f>VLOOKUP(Tabelle1[[#This Row],[bank_name]],list_all_banks!$B$1:$C$691,2,FALSE)</f>
        <v>IT00348170101</v>
      </c>
      <c r="D3808" s="6" t="s">
        <v>2213</v>
      </c>
      <c r="E3808" s="42" t="str">
        <f t="shared" si="62"/>
        <v>31.12.2014</v>
      </c>
      <c r="F3808">
        <v>2014</v>
      </c>
      <c r="G3808">
        <v>0</v>
      </c>
      <c r="H3808" t="s">
        <v>20</v>
      </c>
      <c r="I3808">
        <v>1</v>
      </c>
      <c r="J3808">
        <v>2</v>
      </c>
      <c r="K3808" t="s">
        <v>1366</v>
      </c>
      <c r="L3808">
        <v>0</v>
      </c>
      <c r="M3808" t="s">
        <v>14</v>
      </c>
      <c r="N3808" t="s">
        <v>91</v>
      </c>
      <c r="P3808">
        <v>2</v>
      </c>
      <c r="Q3808">
        <v>0</v>
      </c>
      <c r="R3808">
        <v>0</v>
      </c>
      <c r="S3808">
        <v>1</v>
      </c>
      <c r="U3808">
        <v>0</v>
      </c>
      <c r="V3808">
        <v>0</v>
      </c>
      <c r="W3808" t="s">
        <v>20</v>
      </c>
      <c r="Y3808" t="s">
        <v>1225</v>
      </c>
      <c r="Z3808" s="13">
        <v>-58</v>
      </c>
      <c r="AA3808" s="13" t="s">
        <v>20</v>
      </c>
      <c r="AB3808" s="13">
        <v>3317</v>
      </c>
      <c r="AC3808" s="13" t="s">
        <v>20</v>
      </c>
      <c r="AD3808" s="13">
        <v>63</v>
      </c>
      <c r="AE3808" s="13" t="s">
        <v>20</v>
      </c>
      <c r="AF3808" s="13" t="s">
        <v>20</v>
      </c>
      <c r="AG3808" s="13" t="s">
        <v>20</v>
      </c>
      <c r="AH3808" s="13" t="s">
        <v>20</v>
      </c>
      <c r="AI3808" s="34">
        <v>0</v>
      </c>
      <c r="AK3808">
        <v>1</v>
      </c>
      <c r="AL3808">
        <v>0</v>
      </c>
      <c r="AM3808" s="5">
        <v>3</v>
      </c>
      <c r="AN3808" s="5">
        <v>2</v>
      </c>
      <c r="AO3808">
        <v>0</v>
      </c>
      <c r="AQ3808">
        <v>0</v>
      </c>
      <c r="AR3808" t="s">
        <v>20</v>
      </c>
      <c r="AS3808" t="s">
        <v>20</v>
      </c>
      <c r="AT3808">
        <v>0</v>
      </c>
      <c r="AU3808">
        <v>0</v>
      </c>
      <c r="AV3808">
        <v>0</v>
      </c>
      <c r="AW3808" t="s">
        <v>1382</v>
      </c>
      <c r="AX3808" t="s">
        <v>1382</v>
      </c>
      <c r="AZ3808" s="42" t="s">
        <v>2226</v>
      </c>
      <c r="BA3808" t="s">
        <v>2545</v>
      </c>
      <c r="BB3808" s="6" t="s">
        <v>1570</v>
      </c>
      <c r="BG3808" s="9"/>
      <c r="BI3808" t="s">
        <v>3146</v>
      </c>
    </row>
    <row r="3809" spans="1:68" x14ac:dyDescent="0.25">
      <c r="A3809" s="19" t="s">
        <v>1020</v>
      </c>
      <c r="B3809" t="s">
        <v>1063</v>
      </c>
      <c r="C3809" t="str">
        <f>VLOOKUP(Tabelle1[[#This Row],[bank_name]],list_all_banks!$B$1:$C$691,2,FALSE)</f>
        <v>IT00348170101</v>
      </c>
      <c r="D3809" s="6" t="s">
        <v>2214</v>
      </c>
      <c r="E3809" s="42" t="str">
        <f t="shared" si="62"/>
        <v>31.12.2014</v>
      </c>
      <c r="F3809">
        <v>2014</v>
      </c>
      <c r="G3809">
        <v>0</v>
      </c>
      <c r="H3809" t="s">
        <v>20</v>
      </c>
      <c r="I3809">
        <v>1</v>
      </c>
      <c r="J3809">
        <v>2</v>
      </c>
      <c r="K3809" t="s">
        <v>1366</v>
      </c>
      <c r="L3809">
        <v>0</v>
      </c>
      <c r="M3809" t="s">
        <v>14</v>
      </c>
      <c r="N3809" t="s">
        <v>91</v>
      </c>
      <c r="P3809">
        <v>2</v>
      </c>
      <c r="Q3809">
        <v>0</v>
      </c>
      <c r="R3809">
        <v>0</v>
      </c>
      <c r="S3809">
        <v>1</v>
      </c>
      <c r="U3809">
        <v>0</v>
      </c>
      <c r="V3809">
        <v>0</v>
      </c>
      <c r="W3809" t="s">
        <v>20</v>
      </c>
      <c r="Y3809" t="s">
        <v>1324</v>
      </c>
      <c r="Z3809" s="13">
        <v>410906</v>
      </c>
      <c r="AA3809" s="13">
        <v>3717</v>
      </c>
      <c r="AB3809" s="13">
        <v>53792</v>
      </c>
      <c r="AC3809" s="13" t="s">
        <v>20</v>
      </c>
      <c r="AD3809" s="13">
        <v>8772</v>
      </c>
      <c r="AE3809" s="13" t="s">
        <v>20</v>
      </c>
      <c r="AF3809" s="13" t="s">
        <v>20</v>
      </c>
      <c r="AG3809" s="13" t="s">
        <v>20</v>
      </c>
      <c r="AH3809" s="13" t="s">
        <v>20</v>
      </c>
      <c r="AI3809" s="34">
        <v>0</v>
      </c>
      <c r="AK3809">
        <v>1</v>
      </c>
      <c r="AL3809">
        <v>0</v>
      </c>
      <c r="AM3809" s="5">
        <v>3</v>
      </c>
      <c r="AN3809" s="5">
        <v>2</v>
      </c>
      <c r="AO3809">
        <v>0</v>
      </c>
      <c r="AQ3809">
        <v>0</v>
      </c>
      <c r="AR3809" t="s">
        <v>20</v>
      </c>
      <c r="AS3809" t="s">
        <v>20</v>
      </c>
      <c r="AT3809">
        <v>0</v>
      </c>
      <c r="AU3809">
        <v>0</v>
      </c>
      <c r="AV3809">
        <v>0</v>
      </c>
      <c r="AW3809" t="s">
        <v>1382</v>
      </c>
      <c r="AX3809" t="s">
        <v>1382</v>
      </c>
      <c r="AZ3809" s="42" t="s">
        <v>2226</v>
      </c>
      <c r="BA3809" t="s">
        <v>2545</v>
      </c>
      <c r="BB3809" s="6" t="s">
        <v>1570</v>
      </c>
      <c r="BG3809" s="9"/>
      <c r="BI3809" t="s">
        <v>3146</v>
      </c>
    </row>
    <row r="3810" spans="1:68" x14ac:dyDescent="0.25">
      <c r="A3810" s="19" t="s">
        <v>1020</v>
      </c>
      <c r="B3810" t="s">
        <v>1063</v>
      </c>
      <c r="C3810" t="str">
        <f>VLOOKUP(Tabelle1[[#This Row],[bank_name]],list_all_banks!$B$1:$C$691,2,FALSE)</f>
        <v>IT00348170101</v>
      </c>
      <c r="D3810" s="6" t="s">
        <v>2215</v>
      </c>
      <c r="E3810" s="42" t="str">
        <f t="shared" si="62"/>
        <v>31.12.2014</v>
      </c>
      <c r="F3810">
        <v>2014</v>
      </c>
      <c r="G3810">
        <v>0</v>
      </c>
      <c r="H3810" t="s">
        <v>20</v>
      </c>
      <c r="I3810">
        <v>1</v>
      </c>
      <c r="J3810">
        <v>2</v>
      </c>
      <c r="K3810" t="s">
        <v>1366</v>
      </c>
      <c r="L3810">
        <v>0</v>
      </c>
      <c r="M3810" t="s">
        <v>14</v>
      </c>
      <c r="N3810" t="s">
        <v>91</v>
      </c>
      <c r="P3810">
        <v>2</v>
      </c>
      <c r="Q3810">
        <v>0</v>
      </c>
      <c r="R3810">
        <v>0</v>
      </c>
      <c r="S3810">
        <v>1</v>
      </c>
      <c r="U3810">
        <v>0</v>
      </c>
      <c r="V3810">
        <v>0</v>
      </c>
      <c r="W3810" t="s">
        <v>20</v>
      </c>
      <c r="Y3810" t="s">
        <v>1661</v>
      </c>
      <c r="Z3810" s="13">
        <v>795878</v>
      </c>
      <c r="AA3810" s="13">
        <v>4924</v>
      </c>
      <c r="AB3810" s="13">
        <v>447809</v>
      </c>
      <c r="AC3810" s="13" t="s">
        <v>20</v>
      </c>
      <c r="AD3810" s="13">
        <v>93358</v>
      </c>
      <c r="AE3810" s="13" t="s">
        <v>20</v>
      </c>
      <c r="AF3810" s="13" t="s">
        <v>20</v>
      </c>
      <c r="AG3810" s="13" t="s">
        <v>20</v>
      </c>
      <c r="AH3810" s="13" t="s">
        <v>20</v>
      </c>
      <c r="AI3810" s="34">
        <v>0</v>
      </c>
      <c r="AK3810">
        <v>1</v>
      </c>
      <c r="AL3810">
        <v>0</v>
      </c>
      <c r="AM3810" s="5">
        <v>3</v>
      </c>
      <c r="AN3810" s="5">
        <v>2</v>
      </c>
      <c r="AO3810">
        <v>0</v>
      </c>
      <c r="AQ3810">
        <v>0</v>
      </c>
      <c r="AR3810" t="s">
        <v>20</v>
      </c>
      <c r="AS3810" t="s">
        <v>20</v>
      </c>
      <c r="AT3810">
        <v>0</v>
      </c>
      <c r="AU3810">
        <v>0</v>
      </c>
      <c r="AV3810">
        <v>0</v>
      </c>
      <c r="AW3810" t="s">
        <v>1382</v>
      </c>
      <c r="AX3810" t="s">
        <v>1382</v>
      </c>
      <c r="AZ3810" s="42" t="s">
        <v>2226</v>
      </c>
      <c r="BA3810" t="s">
        <v>2545</v>
      </c>
      <c r="BB3810" s="6" t="s">
        <v>1570</v>
      </c>
      <c r="BC3810" s="9"/>
      <c r="BD3810" s="9"/>
      <c r="BE3810" s="9"/>
      <c r="BF3810" s="9"/>
      <c r="BG3810" s="9"/>
      <c r="BI3810" t="s">
        <v>3146</v>
      </c>
    </row>
    <row r="3811" spans="1:68" x14ac:dyDescent="0.25">
      <c r="A3811" s="19" t="s">
        <v>1020</v>
      </c>
      <c r="B3811" t="s">
        <v>1063</v>
      </c>
      <c r="C3811" t="str">
        <f>VLOOKUP(Tabelle1[[#This Row],[bank_name]],list_all_banks!$B$1:$C$691,2,FALSE)</f>
        <v>IT00348170101</v>
      </c>
      <c r="D3811" s="6" t="s">
        <v>2216</v>
      </c>
      <c r="E3811" s="42" t="str">
        <f t="shared" si="62"/>
        <v>31.12.2014</v>
      </c>
      <c r="F3811">
        <v>2014</v>
      </c>
      <c r="G3811">
        <v>0</v>
      </c>
      <c r="H3811" t="s">
        <v>20</v>
      </c>
      <c r="I3811">
        <v>1</v>
      </c>
      <c r="J3811">
        <v>2</v>
      </c>
      <c r="K3811" t="s">
        <v>1366</v>
      </c>
      <c r="L3811">
        <v>0</v>
      </c>
      <c r="M3811" t="s">
        <v>14</v>
      </c>
      <c r="N3811" t="s">
        <v>91</v>
      </c>
      <c r="P3811">
        <v>2</v>
      </c>
      <c r="Q3811">
        <v>0</v>
      </c>
      <c r="R3811">
        <v>0</v>
      </c>
      <c r="S3811">
        <v>1</v>
      </c>
      <c r="U3811">
        <v>0</v>
      </c>
      <c r="V3811">
        <v>0</v>
      </c>
      <c r="W3811" t="s">
        <v>20</v>
      </c>
      <c r="Y3811" t="s">
        <v>1654</v>
      </c>
      <c r="Z3811" s="13">
        <v>129357</v>
      </c>
      <c r="AA3811" s="13">
        <v>1135</v>
      </c>
      <c r="AB3811" s="13">
        <v>25418</v>
      </c>
      <c r="AC3811" s="13" t="s">
        <v>20</v>
      </c>
      <c r="AD3811" s="13">
        <v>-454</v>
      </c>
      <c r="AE3811" s="13" t="s">
        <v>20</v>
      </c>
      <c r="AF3811" s="13" t="s">
        <v>20</v>
      </c>
      <c r="AG3811" s="13" t="s">
        <v>20</v>
      </c>
      <c r="AH3811" s="13">
        <v>162552</v>
      </c>
      <c r="AI3811" s="34">
        <v>0</v>
      </c>
      <c r="AK3811">
        <v>1</v>
      </c>
      <c r="AL3811">
        <v>0</v>
      </c>
      <c r="AM3811" s="5">
        <v>3</v>
      </c>
      <c r="AN3811" s="5">
        <v>2</v>
      </c>
      <c r="AO3811">
        <v>0</v>
      </c>
      <c r="AQ3811">
        <v>0</v>
      </c>
      <c r="AR3811" t="s">
        <v>20</v>
      </c>
      <c r="AS3811" t="s">
        <v>20</v>
      </c>
      <c r="AT3811">
        <v>0</v>
      </c>
      <c r="AU3811">
        <v>0</v>
      </c>
      <c r="AV3811">
        <v>0</v>
      </c>
      <c r="AW3811" t="s">
        <v>1382</v>
      </c>
      <c r="AX3811" t="s">
        <v>1382</v>
      </c>
      <c r="AZ3811" s="42" t="s">
        <v>2226</v>
      </c>
      <c r="BA3811" t="s">
        <v>2545</v>
      </c>
      <c r="BB3811" s="6" t="s">
        <v>1570</v>
      </c>
      <c r="BC3811" s="9"/>
      <c r="BD3811" s="9"/>
      <c r="BE3811" s="9"/>
      <c r="BF3811" s="9"/>
      <c r="BG3811" s="9"/>
      <c r="BI3811" t="s">
        <v>3146</v>
      </c>
    </row>
    <row r="3812" spans="1:68" x14ac:dyDescent="0.25">
      <c r="A3812" s="19" t="s">
        <v>1020</v>
      </c>
      <c r="B3812" t="s">
        <v>1063</v>
      </c>
      <c r="C3812" t="str">
        <f>VLOOKUP(Tabelle1[[#This Row],[bank_name]],list_all_banks!$B$1:$C$691,2,FALSE)</f>
        <v>IT00348170101</v>
      </c>
      <c r="D3812" s="6" t="s">
        <v>2217</v>
      </c>
      <c r="E3812" s="42" t="str">
        <f t="shared" si="62"/>
        <v>31.12.2014</v>
      </c>
      <c r="F3812">
        <v>2014</v>
      </c>
      <c r="G3812">
        <v>0</v>
      </c>
      <c r="H3812" t="s">
        <v>20</v>
      </c>
      <c r="I3812">
        <v>1</v>
      </c>
      <c r="J3812">
        <v>2</v>
      </c>
      <c r="K3812" t="s">
        <v>1366</v>
      </c>
      <c r="L3812">
        <v>0</v>
      </c>
      <c r="M3812" t="s">
        <v>14</v>
      </c>
      <c r="N3812" t="s">
        <v>91</v>
      </c>
      <c r="P3812">
        <v>2</v>
      </c>
      <c r="Q3812">
        <v>0</v>
      </c>
      <c r="R3812">
        <v>0</v>
      </c>
      <c r="S3812">
        <v>1</v>
      </c>
      <c r="U3812">
        <v>0</v>
      </c>
      <c r="V3812">
        <v>0</v>
      </c>
      <c r="W3812" t="s">
        <v>20</v>
      </c>
      <c r="Y3812" t="s">
        <v>1363</v>
      </c>
      <c r="Z3812" s="13">
        <v>27463</v>
      </c>
      <c r="AA3812" s="13">
        <v>207</v>
      </c>
      <c r="AB3812" s="13">
        <v>9542</v>
      </c>
      <c r="AC3812" s="13" t="s">
        <v>20</v>
      </c>
      <c r="AD3812" s="13">
        <v>2564</v>
      </c>
      <c r="AE3812" s="13" t="s">
        <v>20</v>
      </c>
      <c r="AF3812" s="13" t="s">
        <v>20</v>
      </c>
      <c r="AG3812" s="13" t="s">
        <v>20</v>
      </c>
      <c r="AH3812" s="13" t="s">
        <v>20</v>
      </c>
      <c r="AI3812" s="34">
        <v>0</v>
      </c>
      <c r="AK3812">
        <v>1</v>
      </c>
      <c r="AL3812">
        <v>0</v>
      </c>
      <c r="AM3812" s="5">
        <v>3</v>
      </c>
      <c r="AN3812" s="5">
        <v>2</v>
      </c>
      <c r="AO3812">
        <v>0</v>
      </c>
      <c r="AQ3812">
        <v>0</v>
      </c>
      <c r="AR3812" t="s">
        <v>20</v>
      </c>
      <c r="AS3812" t="s">
        <v>20</v>
      </c>
      <c r="AT3812">
        <v>0</v>
      </c>
      <c r="AU3812">
        <v>0</v>
      </c>
      <c r="AV3812">
        <v>0</v>
      </c>
      <c r="AW3812" t="s">
        <v>1382</v>
      </c>
      <c r="AX3812" t="s">
        <v>1382</v>
      </c>
      <c r="AZ3812" s="42" t="s">
        <v>2226</v>
      </c>
      <c r="BA3812" t="s">
        <v>2545</v>
      </c>
      <c r="BB3812" s="6" t="s">
        <v>1570</v>
      </c>
      <c r="BG3812" s="9"/>
      <c r="BI3812" t="s">
        <v>3146</v>
      </c>
    </row>
    <row r="3813" spans="1:68" x14ac:dyDescent="0.25">
      <c r="A3813" s="96" t="s">
        <v>1020</v>
      </c>
      <c r="B3813" s="9" t="s">
        <v>1063</v>
      </c>
      <c r="C3813" s="9" t="str">
        <f>VLOOKUP(Tabelle1[[#This Row],[bank_name]],list_all_banks!$B$1:$C$691,2,FALSE)</f>
        <v>IT00348170101</v>
      </c>
      <c r="D3813" s="6" t="s">
        <v>2218</v>
      </c>
      <c r="E3813" s="42" t="str">
        <f t="shared" ref="E3813:E3876" si="63">CONCATENATE($E$2,F3813)</f>
        <v>31.12.2014</v>
      </c>
      <c r="F3813" s="9">
        <v>2014</v>
      </c>
      <c r="G3813" s="9">
        <v>0</v>
      </c>
      <c r="H3813" s="9" t="s">
        <v>20</v>
      </c>
      <c r="I3813" s="9">
        <v>1</v>
      </c>
      <c r="J3813" s="9">
        <v>2</v>
      </c>
      <c r="K3813" s="9" t="s">
        <v>1366</v>
      </c>
      <c r="L3813" s="9">
        <v>0</v>
      </c>
      <c r="M3813" s="9" t="s">
        <v>14</v>
      </c>
      <c r="N3813" s="9" t="s">
        <v>91</v>
      </c>
      <c r="P3813" s="9">
        <v>2</v>
      </c>
      <c r="Q3813" s="9">
        <v>0</v>
      </c>
      <c r="R3813" s="9">
        <v>0</v>
      </c>
      <c r="S3813" s="9">
        <v>1</v>
      </c>
      <c r="U3813" s="9">
        <v>0</v>
      </c>
      <c r="V3813" s="9">
        <v>0</v>
      </c>
      <c r="W3813" s="9" t="s">
        <v>20</v>
      </c>
      <c r="Y3813" s="9" t="s">
        <v>1350</v>
      </c>
      <c r="Z3813" s="68">
        <v>95214</v>
      </c>
      <c r="AA3813" s="68">
        <v>585</v>
      </c>
      <c r="AB3813" s="68">
        <v>-5058</v>
      </c>
      <c r="AC3813" s="68" t="s">
        <v>20</v>
      </c>
      <c r="AD3813" s="68">
        <v>-156</v>
      </c>
      <c r="AE3813" s="68" t="s">
        <v>20</v>
      </c>
      <c r="AF3813" s="68" t="s">
        <v>20</v>
      </c>
      <c r="AG3813" s="68" t="s">
        <v>20</v>
      </c>
      <c r="AH3813" s="68">
        <v>61951</v>
      </c>
      <c r="AI3813" s="87">
        <v>0</v>
      </c>
      <c r="AK3813" s="9">
        <v>1</v>
      </c>
      <c r="AL3813" s="9">
        <v>0</v>
      </c>
      <c r="AM3813" s="53">
        <v>3</v>
      </c>
      <c r="AN3813" s="53">
        <v>2</v>
      </c>
      <c r="AO3813" s="9">
        <v>0</v>
      </c>
      <c r="AQ3813" s="9">
        <v>0</v>
      </c>
      <c r="AR3813" s="9" t="s">
        <v>20</v>
      </c>
      <c r="AS3813" s="9" t="s">
        <v>20</v>
      </c>
      <c r="AT3813" s="9">
        <v>0</v>
      </c>
      <c r="AU3813" s="9">
        <v>0</v>
      </c>
      <c r="AV3813" s="9">
        <v>0</v>
      </c>
      <c r="AW3813" s="9" t="s">
        <v>1382</v>
      </c>
      <c r="AX3813" s="9" t="s">
        <v>1382</v>
      </c>
      <c r="AZ3813" s="42" t="s">
        <v>2226</v>
      </c>
      <c r="BA3813" s="9" t="s">
        <v>2545</v>
      </c>
      <c r="BB3813" s="6" t="s">
        <v>1570</v>
      </c>
      <c r="BC3813" s="9"/>
      <c r="BD3813" s="9"/>
      <c r="BE3813" s="9"/>
      <c r="BF3813" s="9"/>
      <c r="BG3813" s="9"/>
      <c r="BI3813" t="s">
        <v>3146</v>
      </c>
    </row>
    <row r="3814" spans="1:68" x14ac:dyDescent="0.25">
      <c r="A3814" s="19" t="s">
        <v>1020</v>
      </c>
      <c r="B3814" t="s">
        <v>1063</v>
      </c>
      <c r="C3814" t="str">
        <f>VLOOKUP(Tabelle1[[#This Row],[bank_name]],list_all_banks!$B$1:$C$691,2,FALSE)</f>
        <v>IT00348170101</v>
      </c>
      <c r="D3814" s="6" t="s">
        <v>2219</v>
      </c>
      <c r="E3814" s="42" t="str">
        <f t="shared" si="63"/>
        <v>31.12.2014</v>
      </c>
      <c r="F3814">
        <v>2014</v>
      </c>
      <c r="G3814">
        <v>0</v>
      </c>
      <c r="H3814" t="s">
        <v>20</v>
      </c>
      <c r="I3814">
        <v>1</v>
      </c>
      <c r="J3814">
        <v>2</v>
      </c>
      <c r="K3814" t="s">
        <v>1366</v>
      </c>
      <c r="L3814">
        <v>0</v>
      </c>
      <c r="M3814" t="s">
        <v>14</v>
      </c>
      <c r="N3814" t="s">
        <v>91</v>
      </c>
      <c r="P3814">
        <v>2</v>
      </c>
      <c r="Q3814">
        <v>0</v>
      </c>
      <c r="R3814">
        <v>0</v>
      </c>
      <c r="S3814">
        <v>1</v>
      </c>
      <c r="U3814">
        <v>0</v>
      </c>
      <c r="V3814">
        <v>0</v>
      </c>
      <c r="W3814" t="s">
        <v>20</v>
      </c>
      <c r="Y3814" t="s">
        <v>1651</v>
      </c>
      <c r="Z3814" s="13" t="s">
        <v>20</v>
      </c>
      <c r="AA3814" s="13" t="s">
        <v>20</v>
      </c>
      <c r="AB3814" s="13">
        <v>-81</v>
      </c>
      <c r="AC3814" s="13" t="s">
        <v>20</v>
      </c>
      <c r="AD3814" s="13" t="s">
        <v>20</v>
      </c>
      <c r="AE3814" s="13" t="s">
        <v>20</v>
      </c>
      <c r="AF3814" s="13" t="s">
        <v>20</v>
      </c>
      <c r="AG3814" s="13" t="s">
        <v>20</v>
      </c>
      <c r="AH3814" s="13" t="s">
        <v>20</v>
      </c>
      <c r="AI3814" s="34">
        <v>0</v>
      </c>
      <c r="AK3814">
        <v>1</v>
      </c>
      <c r="AL3814">
        <v>0</v>
      </c>
      <c r="AM3814" s="5">
        <v>3</v>
      </c>
      <c r="AN3814" s="5">
        <v>2</v>
      </c>
      <c r="AO3814">
        <v>0</v>
      </c>
      <c r="AQ3814">
        <v>0</v>
      </c>
      <c r="AR3814" t="s">
        <v>20</v>
      </c>
      <c r="AS3814" t="s">
        <v>20</v>
      </c>
      <c r="AT3814">
        <v>0</v>
      </c>
      <c r="AU3814">
        <v>0</v>
      </c>
      <c r="AV3814">
        <v>0</v>
      </c>
      <c r="AW3814" t="s">
        <v>1382</v>
      </c>
      <c r="AX3814" t="s">
        <v>1382</v>
      </c>
      <c r="AZ3814" s="42" t="s">
        <v>2226</v>
      </c>
      <c r="BA3814" t="s">
        <v>2545</v>
      </c>
      <c r="BB3814" s="6" t="s">
        <v>1570</v>
      </c>
      <c r="BG3814" s="9"/>
      <c r="BI3814" t="s">
        <v>3146</v>
      </c>
    </row>
    <row r="3815" spans="1:68" x14ac:dyDescent="0.25">
      <c r="A3815" s="19" t="s">
        <v>1020</v>
      </c>
      <c r="B3815" t="s">
        <v>1063</v>
      </c>
      <c r="C3815" t="str">
        <f>VLOOKUP(Tabelle1[[#This Row],[bank_name]],list_all_banks!$B$1:$C$691,2,FALSE)</f>
        <v>IT00348170101</v>
      </c>
      <c r="D3815" s="6" t="s">
        <v>2220</v>
      </c>
      <c r="E3815" s="42" t="str">
        <f t="shared" si="63"/>
        <v>31.12.2014</v>
      </c>
      <c r="F3815">
        <v>2014</v>
      </c>
      <c r="G3815">
        <v>0</v>
      </c>
      <c r="H3815" t="s">
        <v>20</v>
      </c>
      <c r="I3815">
        <v>1</v>
      </c>
      <c r="J3815">
        <v>2</v>
      </c>
      <c r="K3815" t="s">
        <v>1366</v>
      </c>
      <c r="L3815">
        <v>0</v>
      </c>
      <c r="M3815" t="s">
        <v>14</v>
      </c>
      <c r="N3815" t="s">
        <v>91</v>
      </c>
      <c r="P3815">
        <v>2</v>
      </c>
      <c r="Q3815">
        <v>0</v>
      </c>
      <c r="R3815">
        <v>0</v>
      </c>
      <c r="S3815">
        <v>1</v>
      </c>
      <c r="U3815">
        <v>0</v>
      </c>
      <c r="V3815">
        <v>0</v>
      </c>
      <c r="W3815" t="s">
        <v>20</v>
      </c>
      <c r="Y3815" t="s">
        <v>1698</v>
      </c>
      <c r="Z3815" s="13">
        <v>76</v>
      </c>
      <c r="AA3815" s="13">
        <v>26</v>
      </c>
      <c r="AB3815" s="13">
        <v>2464</v>
      </c>
      <c r="AC3815" s="13" t="s">
        <v>20</v>
      </c>
      <c r="AD3815" s="13">
        <v>683</v>
      </c>
      <c r="AE3815" s="13" t="s">
        <v>20</v>
      </c>
      <c r="AF3815" s="13" t="s">
        <v>20</v>
      </c>
      <c r="AG3815" s="13" t="s">
        <v>20</v>
      </c>
      <c r="AH3815" s="13" t="s">
        <v>20</v>
      </c>
      <c r="AI3815" s="34">
        <v>0</v>
      </c>
      <c r="AK3815">
        <v>1</v>
      </c>
      <c r="AL3815">
        <v>0</v>
      </c>
      <c r="AM3815" s="5">
        <v>3</v>
      </c>
      <c r="AN3815" s="5">
        <v>2</v>
      </c>
      <c r="AO3815">
        <v>0</v>
      </c>
      <c r="AQ3815">
        <v>0</v>
      </c>
      <c r="AR3815" t="s">
        <v>20</v>
      </c>
      <c r="AS3815" t="s">
        <v>20</v>
      </c>
      <c r="AT3815">
        <v>0</v>
      </c>
      <c r="AU3815">
        <v>0</v>
      </c>
      <c r="AV3815">
        <v>0</v>
      </c>
      <c r="AW3815" t="s">
        <v>1382</v>
      </c>
      <c r="AX3815" t="s">
        <v>1382</v>
      </c>
      <c r="AZ3815" s="42" t="s">
        <v>2226</v>
      </c>
      <c r="BA3815" t="s">
        <v>2545</v>
      </c>
      <c r="BB3815" s="6" t="s">
        <v>1570</v>
      </c>
      <c r="BC3815" s="9"/>
      <c r="BD3815" s="9"/>
      <c r="BE3815" s="9"/>
      <c r="BF3815" s="9"/>
      <c r="BG3815" s="9"/>
      <c r="BI3815" t="s">
        <v>3146</v>
      </c>
    </row>
    <row r="3816" spans="1:68" s="74" customFormat="1" x14ac:dyDescent="0.25">
      <c r="A3816" s="19" t="s">
        <v>1020</v>
      </c>
      <c r="B3816" t="s">
        <v>1063</v>
      </c>
      <c r="C3816" t="str">
        <f>VLOOKUP(Tabelle1[[#This Row],[bank_name]],list_all_banks!$B$1:$C$691,2,FALSE)</f>
        <v>IT00348170101</v>
      </c>
      <c r="D3816" s="6" t="s">
        <v>2221</v>
      </c>
      <c r="E3816" s="42" t="str">
        <f t="shared" si="63"/>
        <v>31.12.2014</v>
      </c>
      <c r="F3816">
        <v>2014</v>
      </c>
      <c r="G3816">
        <v>0</v>
      </c>
      <c r="H3816" t="s">
        <v>20</v>
      </c>
      <c r="I3816">
        <v>1</v>
      </c>
      <c r="J3816">
        <v>2</v>
      </c>
      <c r="K3816" t="s">
        <v>1366</v>
      </c>
      <c r="L3816">
        <v>0</v>
      </c>
      <c r="M3816" t="s">
        <v>14</v>
      </c>
      <c r="N3816" t="s">
        <v>91</v>
      </c>
      <c r="O3816" s="6"/>
      <c r="P3816">
        <v>2</v>
      </c>
      <c r="Q3816">
        <v>0</v>
      </c>
      <c r="R3816">
        <v>0</v>
      </c>
      <c r="S3816">
        <v>1</v>
      </c>
      <c r="T3816" s="6"/>
      <c r="U3816">
        <v>0</v>
      </c>
      <c r="V3816">
        <v>0</v>
      </c>
      <c r="W3816" t="s">
        <v>20</v>
      </c>
      <c r="X3816" s="6"/>
      <c r="Y3816" t="s">
        <v>1694</v>
      </c>
      <c r="Z3816" s="13" t="s">
        <v>20</v>
      </c>
      <c r="AA3816" s="13" t="s">
        <v>20</v>
      </c>
      <c r="AB3816" s="13">
        <v>338209</v>
      </c>
      <c r="AC3816" s="13" t="s">
        <v>20</v>
      </c>
      <c r="AD3816" s="13" t="s">
        <v>20</v>
      </c>
      <c r="AE3816" s="13" t="s">
        <v>20</v>
      </c>
      <c r="AF3816" s="13" t="s">
        <v>20</v>
      </c>
      <c r="AG3816" s="13" t="s">
        <v>20</v>
      </c>
      <c r="AH3816" s="13" t="s">
        <v>20</v>
      </c>
      <c r="AI3816" s="34">
        <v>0</v>
      </c>
      <c r="AJ3816" s="6"/>
      <c r="AK3816">
        <v>1</v>
      </c>
      <c r="AL3816">
        <v>0</v>
      </c>
      <c r="AM3816" s="5">
        <v>3</v>
      </c>
      <c r="AN3816" s="5">
        <v>2</v>
      </c>
      <c r="AO3816">
        <v>0</v>
      </c>
      <c r="AP3816" s="6"/>
      <c r="AQ3816">
        <v>0</v>
      </c>
      <c r="AR3816" t="s">
        <v>20</v>
      </c>
      <c r="AS3816" t="s">
        <v>20</v>
      </c>
      <c r="AT3816">
        <v>0</v>
      </c>
      <c r="AU3816">
        <v>0</v>
      </c>
      <c r="AV3816">
        <v>0</v>
      </c>
      <c r="AW3816" t="s">
        <v>1382</v>
      </c>
      <c r="AX3816" t="s">
        <v>1382</v>
      </c>
      <c r="AY3816" s="6"/>
      <c r="AZ3816" s="42" t="s">
        <v>2226</v>
      </c>
      <c r="BA3816" t="s">
        <v>2545</v>
      </c>
      <c r="BB3816" s="6" t="s">
        <v>1570</v>
      </c>
      <c r="BC3816"/>
      <c r="BD3816"/>
      <c r="BE3816"/>
      <c r="BF3816"/>
      <c r="BG3816" s="9"/>
      <c r="BH3816" s="6"/>
      <c r="BI3816" t="s">
        <v>3146</v>
      </c>
      <c r="BJ3816" s="9"/>
      <c r="BK3816" s="9"/>
      <c r="BL3816" s="9"/>
      <c r="BM3816" s="9"/>
      <c r="BN3816" s="9"/>
      <c r="BO3816" s="9"/>
      <c r="BP3816" s="9"/>
    </row>
    <row r="3817" spans="1:68" x14ac:dyDescent="0.25">
      <c r="A3817" s="96" t="s">
        <v>1020</v>
      </c>
      <c r="B3817" s="9" t="s">
        <v>1063</v>
      </c>
      <c r="C3817" s="9" t="str">
        <f>VLOOKUP(Tabelle1[[#This Row],[bank_name]],list_all_banks!$B$1:$C$691,2,FALSE)</f>
        <v>IT00348170101</v>
      </c>
      <c r="D3817" s="6" t="s">
        <v>2222</v>
      </c>
      <c r="E3817" s="42" t="str">
        <f t="shared" si="63"/>
        <v>31.12.2014</v>
      </c>
      <c r="F3817" s="9">
        <v>2014</v>
      </c>
      <c r="G3817" s="9">
        <v>0</v>
      </c>
      <c r="H3817" s="9" t="s">
        <v>20</v>
      </c>
      <c r="I3817" s="9">
        <v>1</v>
      </c>
      <c r="J3817" s="9">
        <v>2</v>
      </c>
      <c r="K3817" s="9" t="s">
        <v>1366</v>
      </c>
      <c r="L3817" s="9">
        <v>0</v>
      </c>
      <c r="M3817" s="9" t="s">
        <v>14</v>
      </c>
      <c r="N3817" s="9" t="s">
        <v>91</v>
      </c>
      <c r="P3817" s="9">
        <v>2</v>
      </c>
      <c r="Q3817" s="9">
        <v>0</v>
      </c>
      <c r="R3817" s="9">
        <v>0</v>
      </c>
      <c r="S3817" s="9">
        <v>1</v>
      </c>
      <c r="U3817" s="9">
        <v>0</v>
      </c>
      <c r="V3817" s="9">
        <v>0</v>
      </c>
      <c r="W3817" s="9" t="s">
        <v>20</v>
      </c>
      <c r="Y3817" s="9" t="s">
        <v>1650</v>
      </c>
      <c r="Z3817" s="68">
        <v>178350</v>
      </c>
      <c r="AA3817" s="68">
        <v>597</v>
      </c>
      <c r="AB3817" s="68">
        <v>98520</v>
      </c>
      <c r="AC3817" s="68" t="s">
        <v>20</v>
      </c>
      <c r="AD3817" s="68">
        <v>34399</v>
      </c>
      <c r="AE3817" s="68" t="s">
        <v>20</v>
      </c>
      <c r="AF3817" s="68" t="s">
        <v>20</v>
      </c>
      <c r="AG3817" s="68" t="s">
        <v>20</v>
      </c>
      <c r="AH3817" s="68" t="s">
        <v>20</v>
      </c>
      <c r="AI3817" s="87">
        <v>0</v>
      </c>
      <c r="AK3817" s="9">
        <v>1</v>
      </c>
      <c r="AL3817" s="9">
        <v>0</v>
      </c>
      <c r="AM3817" s="53">
        <v>3</v>
      </c>
      <c r="AN3817" s="53">
        <v>2</v>
      </c>
      <c r="AO3817" s="9">
        <v>0</v>
      </c>
      <c r="AQ3817" s="9">
        <v>0</v>
      </c>
      <c r="AR3817" s="9" t="s">
        <v>20</v>
      </c>
      <c r="AS3817" s="9" t="s">
        <v>20</v>
      </c>
      <c r="AT3817" s="9">
        <v>0</v>
      </c>
      <c r="AU3817" s="9">
        <v>0</v>
      </c>
      <c r="AV3817" s="9">
        <v>0</v>
      </c>
      <c r="AW3817" s="9" t="s">
        <v>1382</v>
      </c>
      <c r="AX3817" s="9" t="s">
        <v>1382</v>
      </c>
      <c r="AZ3817" s="42" t="s">
        <v>2226</v>
      </c>
      <c r="BA3817" s="9" t="s">
        <v>2545</v>
      </c>
      <c r="BB3817" s="6" t="s">
        <v>1570</v>
      </c>
      <c r="BC3817" s="9"/>
      <c r="BD3817" s="9"/>
      <c r="BE3817" s="9"/>
      <c r="BF3817" s="9"/>
      <c r="BG3817" s="9"/>
      <c r="BI3817" t="s">
        <v>3146</v>
      </c>
    </row>
    <row r="3818" spans="1:68" x14ac:dyDescent="0.25">
      <c r="A3818" s="19" t="s">
        <v>1020</v>
      </c>
      <c r="B3818" t="s">
        <v>1063</v>
      </c>
      <c r="C3818" t="str">
        <f>VLOOKUP(Tabelle1[[#This Row],[bank_name]],list_all_banks!$B$1:$C$691,2,FALSE)</f>
        <v>IT00348170101</v>
      </c>
      <c r="D3818" s="6" t="s">
        <v>2223</v>
      </c>
      <c r="E3818" s="42" t="str">
        <f t="shared" si="63"/>
        <v>31.12.2014</v>
      </c>
      <c r="F3818">
        <v>2014</v>
      </c>
      <c r="G3818">
        <v>0</v>
      </c>
      <c r="H3818" t="s">
        <v>20</v>
      </c>
      <c r="I3818">
        <v>1</v>
      </c>
      <c r="J3818">
        <v>2</v>
      </c>
      <c r="K3818" t="s">
        <v>1366</v>
      </c>
      <c r="L3818">
        <v>0</v>
      </c>
      <c r="M3818" t="s">
        <v>14</v>
      </c>
      <c r="N3818" t="s">
        <v>91</v>
      </c>
      <c r="P3818">
        <v>2</v>
      </c>
      <c r="Q3818">
        <v>0</v>
      </c>
      <c r="R3818">
        <v>0</v>
      </c>
      <c r="S3818">
        <v>1</v>
      </c>
      <c r="U3818">
        <v>0</v>
      </c>
      <c r="V3818">
        <v>0</v>
      </c>
      <c r="W3818" t="s">
        <v>20</v>
      </c>
      <c r="Y3818" t="s">
        <v>1700</v>
      </c>
      <c r="Z3818" s="13">
        <v>-42293</v>
      </c>
      <c r="AA3818" s="13">
        <v>6073</v>
      </c>
      <c r="AB3818" s="13">
        <v>-302032</v>
      </c>
      <c r="AC3818" s="13" t="s">
        <v>20</v>
      </c>
      <c r="AD3818" s="13">
        <v>373</v>
      </c>
      <c r="AE3818" s="13" t="s">
        <v>20</v>
      </c>
      <c r="AF3818" s="13" t="s">
        <v>20</v>
      </c>
      <c r="AG3818" s="13" t="s">
        <v>20</v>
      </c>
      <c r="AH3818" s="13" t="s">
        <v>20</v>
      </c>
      <c r="AI3818" s="34">
        <v>0</v>
      </c>
      <c r="AK3818">
        <v>1</v>
      </c>
      <c r="AL3818">
        <v>0</v>
      </c>
      <c r="AM3818" s="5">
        <v>3</v>
      </c>
      <c r="AN3818" s="5">
        <v>2</v>
      </c>
      <c r="AO3818">
        <v>0</v>
      </c>
      <c r="AQ3818">
        <v>0</v>
      </c>
      <c r="AR3818" t="s">
        <v>20</v>
      </c>
      <c r="AS3818" t="s">
        <v>20</v>
      </c>
      <c r="AT3818">
        <v>0</v>
      </c>
      <c r="AU3818">
        <v>0</v>
      </c>
      <c r="AV3818">
        <v>0</v>
      </c>
      <c r="AW3818" t="s">
        <v>1382</v>
      </c>
      <c r="AX3818" t="s">
        <v>1382</v>
      </c>
      <c r="AZ3818" s="42" t="s">
        <v>2226</v>
      </c>
      <c r="BA3818" t="s">
        <v>2545</v>
      </c>
      <c r="BB3818" s="6" t="s">
        <v>1570</v>
      </c>
      <c r="BG3818" s="9"/>
      <c r="BI3818" t="s">
        <v>3146</v>
      </c>
      <c r="BJ3818" s="9"/>
      <c r="BK3818" s="9"/>
      <c r="BL3818" s="9"/>
      <c r="BM3818" s="9"/>
      <c r="BN3818" s="9"/>
      <c r="BO3818" s="9"/>
      <c r="BP3818" s="9"/>
    </row>
    <row r="3819" spans="1:68" s="44" customFormat="1" ht="15.75" thickBot="1" x14ac:dyDescent="0.3">
      <c r="A3819" s="162" t="s">
        <v>1020</v>
      </c>
      <c r="B3819" s="44" t="s">
        <v>1063</v>
      </c>
      <c r="C3819" s="44" t="str">
        <f>VLOOKUP(Tabelle1[[#This Row],[bank_name]],list_all_banks!$B$1:$C$691,2,FALSE)</f>
        <v>IT00348170101</v>
      </c>
      <c r="D3819" s="45" t="s">
        <v>2224</v>
      </c>
      <c r="E3819" s="46" t="str">
        <f t="shared" si="63"/>
        <v>31.12.2014</v>
      </c>
      <c r="F3819" s="44">
        <v>2014</v>
      </c>
      <c r="G3819" s="44">
        <v>0</v>
      </c>
      <c r="H3819" s="44" t="s">
        <v>20</v>
      </c>
      <c r="I3819" s="44">
        <v>1</v>
      </c>
      <c r="J3819" s="44">
        <v>2</v>
      </c>
      <c r="K3819" s="44" t="s">
        <v>1366</v>
      </c>
      <c r="L3819" s="44">
        <v>0</v>
      </c>
      <c r="M3819" s="44" t="s">
        <v>14</v>
      </c>
      <c r="N3819" s="44" t="s">
        <v>91</v>
      </c>
      <c r="O3819" s="45"/>
      <c r="P3819" s="44">
        <v>2</v>
      </c>
      <c r="Q3819" s="44">
        <v>0</v>
      </c>
      <c r="R3819" s="44">
        <v>0</v>
      </c>
      <c r="S3819" s="44">
        <v>1</v>
      </c>
      <c r="T3819" s="45"/>
      <c r="U3819" s="44">
        <v>0</v>
      </c>
      <c r="V3819" s="44">
        <v>0</v>
      </c>
      <c r="W3819" s="44" t="s">
        <v>20</v>
      </c>
      <c r="X3819" s="45"/>
      <c r="Y3819" s="44" t="s">
        <v>820</v>
      </c>
      <c r="Z3819" s="123">
        <v>69811</v>
      </c>
      <c r="AA3819" s="123" t="s">
        <v>20</v>
      </c>
      <c r="AB3819" s="123">
        <v>6172</v>
      </c>
      <c r="AC3819" s="123" t="s">
        <v>20</v>
      </c>
      <c r="AD3819" s="123">
        <v>5411</v>
      </c>
      <c r="AE3819" s="123" t="s">
        <v>20</v>
      </c>
      <c r="AF3819" s="123" t="s">
        <v>20</v>
      </c>
      <c r="AG3819" s="123" t="s">
        <v>20</v>
      </c>
      <c r="AH3819" s="123" t="s">
        <v>20</v>
      </c>
      <c r="AI3819" s="140">
        <v>0</v>
      </c>
      <c r="AJ3819" s="45"/>
      <c r="AK3819" s="44">
        <v>1</v>
      </c>
      <c r="AL3819" s="44">
        <v>0</v>
      </c>
      <c r="AM3819" s="57">
        <v>3</v>
      </c>
      <c r="AN3819" s="57">
        <v>2</v>
      </c>
      <c r="AO3819" s="44">
        <v>0</v>
      </c>
      <c r="AP3819" s="45"/>
      <c r="AQ3819" s="44">
        <v>0</v>
      </c>
      <c r="AR3819" s="44" t="s">
        <v>20</v>
      </c>
      <c r="AS3819" s="44" t="s">
        <v>20</v>
      </c>
      <c r="AT3819" s="44">
        <v>0</v>
      </c>
      <c r="AU3819" s="44">
        <v>0</v>
      </c>
      <c r="AV3819" s="44">
        <v>0</v>
      </c>
      <c r="AW3819" s="44" t="s">
        <v>1382</v>
      </c>
      <c r="AX3819" s="44" t="s">
        <v>1382</v>
      </c>
      <c r="AY3819" s="45"/>
      <c r="AZ3819" s="46" t="s">
        <v>2226</v>
      </c>
      <c r="BA3819" s="44" t="s">
        <v>2545</v>
      </c>
      <c r="BB3819" s="45" t="s">
        <v>1570</v>
      </c>
      <c r="BH3819" s="45"/>
      <c r="BI3819" t="s">
        <v>3146</v>
      </c>
    </row>
    <row r="3820" spans="1:68" x14ac:dyDescent="0.25">
      <c r="A3820" t="s">
        <v>1020</v>
      </c>
      <c r="B3820" t="s">
        <v>1065</v>
      </c>
      <c r="C3820" t="str">
        <f>VLOOKUP(Tabelle1[[#This Row],[bank_name]],list_all_banks!$B$1:$C$691,2,FALSE)</f>
        <v>IT00395320583</v>
      </c>
      <c r="D3820" s="6" t="s">
        <v>1066</v>
      </c>
      <c r="E3820" s="42" t="str">
        <f t="shared" si="63"/>
        <v>31.12.</v>
      </c>
      <c r="U3820" s="9"/>
      <c r="BG3820" s="9"/>
    </row>
    <row r="3821" spans="1:68" x14ac:dyDescent="0.25">
      <c r="A3821" s="9" t="s">
        <v>1020</v>
      </c>
      <c r="B3821" s="9" t="s">
        <v>1067</v>
      </c>
      <c r="C3821" s="9" t="str">
        <f>VLOOKUP(Tabelle1[[#This Row],[bank_name]],list_all_banks!$B$1:$C$691,2,FALSE)</f>
        <v>IT00410710586</v>
      </c>
      <c r="D3821" s="6" t="s">
        <v>1068</v>
      </c>
      <c r="E3821" s="42" t="str">
        <f t="shared" si="63"/>
        <v>31.12.</v>
      </c>
      <c r="F3821" s="9"/>
      <c r="G3821" s="9"/>
      <c r="H3821" s="9"/>
      <c r="I3821" s="9"/>
      <c r="J3821" s="9"/>
      <c r="K3821" s="9"/>
      <c r="L3821" s="9"/>
      <c r="M3821" s="9"/>
      <c r="N3821" s="9"/>
      <c r="P3821" s="9"/>
      <c r="Q3821" s="9"/>
      <c r="R3821" s="9"/>
      <c r="S3821" s="9"/>
      <c r="U3821" s="9"/>
      <c r="V3821" s="9"/>
      <c r="W3821" s="9"/>
      <c r="Y3821" s="9"/>
      <c r="Z3821" s="9"/>
      <c r="AA3821" s="9"/>
      <c r="AB3821" s="9"/>
      <c r="AC3821" s="9"/>
      <c r="AD3821" s="9"/>
      <c r="AE3821" s="9"/>
      <c r="AF3821" s="9"/>
      <c r="AG3821" s="9"/>
      <c r="AH3821" s="9"/>
      <c r="AI3821" s="9"/>
      <c r="AK3821" s="9"/>
      <c r="AL3821" s="9"/>
      <c r="AM3821" s="9"/>
      <c r="AN3821" s="9"/>
      <c r="AO3821" s="9"/>
      <c r="AQ3821" s="9"/>
      <c r="AR3821" s="9"/>
      <c r="AS3821" s="9"/>
      <c r="AT3821" s="9"/>
      <c r="AU3821" s="9"/>
      <c r="AV3821" s="9"/>
      <c r="AW3821" s="9"/>
      <c r="AX3821" s="9"/>
      <c r="BA3821" s="9"/>
      <c r="BG3821" s="9"/>
    </row>
    <row r="3822" spans="1:68" x14ac:dyDescent="0.25">
      <c r="A3822" s="9" t="s">
        <v>1020</v>
      </c>
      <c r="B3822" s="9" t="s">
        <v>1069</v>
      </c>
      <c r="C3822" s="9" t="str">
        <f>VLOOKUP(Tabelle1[[#This Row],[bank_name]],list_all_banks!$B$1:$C$691,2,FALSE)</f>
        <v>IT00609910484</v>
      </c>
      <c r="D3822" s="6" t="s">
        <v>1070</v>
      </c>
      <c r="E3822" s="42" t="str">
        <f t="shared" si="63"/>
        <v>31.12.</v>
      </c>
      <c r="F3822" s="9"/>
      <c r="G3822" s="9"/>
      <c r="H3822" s="9"/>
      <c r="I3822" s="9"/>
      <c r="J3822" s="9"/>
      <c r="K3822" s="9"/>
      <c r="L3822" s="9"/>
      <c r="M3822" s="9"/>
      <c r="N3822" s="9"/>
      <c r="P3822" s="9"/>
      <c r="Q3822" s="9"/>
      <c r="R3822" s="9"/>
      <c r="S3822" s="9"/>
      <c r="U3822" s="9"/>
      <c r="V3822" s="9"/>
      <c r="W3822" s="9"/>
      <c r="Y3822" s="9"/>
      <c r="Z3822" s="9"/>
      <c r="AA3822" s="9"/>
      <c r="AB3822" s="9"/>
      <c r="AC3822" s="9"/>
      <c r="AD3822" s="9"/>
      <c r="AE3822" s="9"/>
      <c r="AF3822" s="9"/>
      <c r="AG3822" s="9"/>
      <c r="AH3822" s="9"/>
      <c r="AI3822" s="9"/>
      <c r="AK3822" s="9"/>
      <c r="AL3822" s="9"/>
      <c r="AM3822" s="9"/>
      <c r="AN3822" s="9"/>
      <c r="AO3822" s="9"/>
      <c r="AQ3822" s="9"/>
      <c r="AR3822" s="9"/>
      <c r="AS3822" s="9"/>
      <c r="AT3822" s="9"/>
      <c r="AU3822" s="9"/>
      <c r="AV3822" s="9"/>
      <c r="AW3822" s="9"/>
      <c r="AX3822" s="9"/>
      <c r="AZ3822" s="125"/>
      <c r="BA3822" s="9"/>
      <c r="BG3822" s="9"/>
    </row>
    <row r="3823" spans="1:68" s="44" customFormat="1" ht="15.75" thickBot="1" x14ac:dyDescent="0.3">
      <c r="A3823" s="44" t="s">
        <v>1020</v>
      </c>
      <c r="B3823" s="44" t="s">
        <v>1071</v>
      </c>
      <c r="C3823" s="44" t="str">
        <f>VLOOKUP(Tabelle1[[#This Row],[bank_name]],list_all_banks!$B$1:$C$691,2,FALSE)</f>
        <v>IT00644160582</v>
      </c>
      <c r="D3823" s="45" t="s">
        <v>1072</v>
      </c>
      <c r="E3823" s="46" t="str">
        <f t="shared" si="63"/>
        <v xml:space="preserve">31.12. </v>
      </c>
      <c r="F3823" s="44" t="s">
        <v>2162</v>
      </c>
      <c r="O3823" s="45"/>
      <c r="T3823" s="45"/>
      <c r="X3823" s="45"/>
      <c r="AJ3823" s="45"/>
      <c r="AP3823" s="45"/>
      <c r="AY3823" s="45"/>
      <c r="AZ3823" s="46"/>
      <c r="BB3823" s="45"/>
      <c r="BH3823" s="45"/>
      <c r="BI3823" s="9"/>
    </row>
    <row r="3824" spans="1:68" s="60" customFormat="1" ht="15.75" thickBot="1" x14ac:dyDescent="0.3">
      <c r="A3824" s="205" t="s">
        <v>1020</v>
      </c>
      <c r="B3824" s="111" t="s">
        <v>1073</v>
      </c>
      <c r="C3824" s="60" t="str">
        <f>VLOOKUP(Tabelle1[[#This Row],[bank_name]],list_all_banks!$B$1:$C$691,2,FALSE)</f>
        <v>IT00694710583</v>
      </c>
      <c r="D3824" s="128" t="s">
        <v>1074</v>
      </c>
      <c r="E3824" s="176" t="str">
        <f t="shared" si="63"/>
        <v>31.12.2014</v>
      </c>
      <c r="F3824" s="60">
        <v>2014</v>
      </c>
      <c r="G3824" s="60">
        <v>1</v>
      </c>
      <c r="H3824" s="60" t="s">
        <v>1020</v>
      </c>
      <c r="J3824" s="60" t="s">
        <v>3025</v>
      </c>
      <c r="K3824" s="60" t="s">
        <v>1574</v>
      </c>
      <c r="O3824" s="128"/>
      <c r="T3824" s="128"/>
      <c r="X3824" s="128"/>
      <c r="AJ3824" s="128"/>
      <c r="AP3824" s="128"/>
      <c r="AY3824" s="128"/>
      <c r="AZ3824" s="176" t="s">
        <v>3122</v>
      </c>
      <c r="BB3824" s="128"/>
      <c r="BH3824" s="128"/>
      <c r="BI3824" s="9"/>
    </row>
    <row r="3825" spans="1:69" s="60" customFormat="1" ht="15.75" thickBot="1" x14ac:dyDescent="0.3">
      <c r="A3825" s="205" t="s">
        <v>1020</v>
      </c>
      <c r="B3825" s="111" t="s">
        <v>1073</v>
      </c>
      <c r="C3825" s="60" t="str">
        <f>VLOOKUP(Tabelle1[[#This Row],[bank_name]],list_all_banks!$B$1:$C$691,2,FALSE)</f>
        <v>IT00694710583</v>
      </c>
      <c r="D3825" s="128" t="s">
        <v>1074</v>
      </c>
      <c r="E3825" s="176" t="str">
        <f t="shared" si="63"/>
        <v>31.12.2015</v>
      </c>
      <c r="F3825" s="60">
        <v>2015</v>
      </c>
      <c r="G3825" s="60">
        <v>1</v>
      </c>
      <c r="H3825" s="60" t="s">
        <v>1020</v>
      </c>
      <c r="J3825" s="60" t="s">
        <v>3026</v>
      </c>
      <c r="K3825" s="60" t="s">
        <v>1575</v>
      </c>
      <c r="O3825" s="128"/>
      <c r="T3825" s="128"/>
      <c r="X3825" s="128"/>
      <c r="AJ3825" s="128"/>
      <c r="AP3825" s="128"/>
      <c r="AY3825" s="128"/>
      <c r="AZ3825" s="176" t="s">
        <v>3122</v>
      </c>
      <c r="BB3825" s="128"/>
      <c r="BH3825" s="128"/>
      <c r="BI3825" s="9"/>
    </row>
    <row r="3826" spans="1:69" x14ac:dyDescent="0.25">
      <c r="A3826" t="s">
        <v>1020</v>
      </c>
      <c r="B3826" t="s">
        <v>1075</v>
      </c>
      <c r="C3826" t="str">
        <f>VLOOKUP(Tabelle1[[#This Row],[bank_name]],list_all_banks!$B$1:$C$691,2,FALSE)</f>
        <v>IT00714490158</v>
      </c>
      <c r="D3826" s="6" t="s">
        <v>1076</v>
      </c>
      <c r="E3826" s="42" t="str">
        <f t="shared" si="63"/>
        <v>31.12.</v>
      </c>
      <c r="U3826" s="9"/>
      <c r="BG3826" s="9"/>
    </row>
    <row r="3827" spans="1:69" x14ac:dyDescent="0.25">
      <c r="A3827" t="s">
        <v>1020</v>
      </c>
      <c r="B3827" t="s">
        <v>1077</v>
      </c>
      <c r="C3827" t="str">
        <f>VLOOKUP(Tabelle1[[#This Row],[bank_name]],list_all_banks!$B$1:$C$691,2,FALSE)</f>
        <v>IT00742640154</v>
      </c>
      <c r="D3827" s="6" t="s">
        <v>1078</v>
      </c>
      <c r="E3827" s="42" t="str">
        <f t="shared" si="63"/>
        <v>31.12.</v>
      </c>
      <c r="U3827" s="9"/>
      <c r="BC3827" s="9"/>
      <c r="BD3827" s="9"/>
      <c r="BE3827" s="9"/>
      <c r="BF3827" s="9"/>
      <c r="BG3827" s="9"/>
      <c r="BI3827" s="9"/>
    </row>
    <row r="3828" spans="1:69" s="44" customFormat="1" ht="15.75" thickBot="1" x14ac:dyDescent="0.3">
      <c r="A3828" s="44" t="s">
        <v>1020</v>
      </c>
      <c r="B3828" s="44" t="s">
        <v>1079</v>
      </c>
      <c r="C3828" s="44" t="str">
        <f>VLOOKUP(Tabelle1[[#This Row],[bank_name]],list_all_banks!$B$1:$C$691,2,FALSE)</f>
        <v>IT00776620155</v>
      </c>
      <c r="D3828" s="45" t="s">
        <v>1080</v>
      </c>
      <c r="E3828" s="46" t="str">
        <f t="shared" si="63"/>
        <v>31.12.</v>
      </c>
      <c r="H3828" s="44" t="s">
        <v>2162</v>
      </c>
      <c r="O3828" s="45"/>
      <c r="T3828" s="45"/>
      <c r="X3828" s="45"/>
      <c r="AJ3828" s="45"/>
      <c r="AP3828" s="45"/>
      <c r="AY3828" s="45"/>
      <c r="AZ3828" s="46"/>
      <c r="BB3828" s="45"/>
      <c r="BH3828" s="45"/>
      <c r="BI3828" s="9"/>
    </row>
    <row r="3829" spans="1:69" x14ac:dyDescent="0.25">
      <c r="A3829" s="96" t="s">
        <v>1020</v>
      </c>
      <c r="B3829" s="53" t="s">
        <v>1081</v>
      </c>
      <c r="C3829" s="9" t="str">
        <f>VLOOKUP(Tabelle1[[#This Row],[bank_name]],list_all_banks!$B$1:$C$691,2,FALSE)</f>
        <v>IT00799960158</v>
      </c>
      <c r="D3829" s="6" t="s">
        <v>1082</v>
      </c>
      <c r="E3829" s="42" t="str">
        <f t="shared" si="63"/>
        <v>31.12.2013</v>
      </c>
      <c r="F3829" s="9">
        <v>2013</v>
      </c>
      <c r="G3829" s="9">
        <v>0</v>
      </c>
      <c r="H3829" t="s">
        <v>20</v>
      </c>
      <c r="I3829" s="9">
        <v>1</v>
      </c>
      <c r="J3829">
        <v>2</v>
      </c>
      <c r="K3829" s="9" t="s">
        <v>1366</v>
      </c>
      <c r="L3829" s="9">
        <v>0</v>
      </c>
      <c r="M3829" s="9" t="s">
        <v>14</v>
      </c>
      <c r="N3829" s="9" t="s">
        <v>91</v>
      </c>
      <c r="O3829" s="67"/>
      <c r="P3829" s="9">
        <v>0</v>
      </c>
      <c r="Q3829" s="9">
        <v>0</v>
      </c>
      <c r="R3829" s="9">
        <v>0</v>
      </c>
      <c r="S3829" s="9">
        <v>0</v>
      </c>
      <c r="U3829" s="9">
        <v>0</v>
      </c>
      <c r="V3829" s="9">
        <v>0</v>
      </c>
      <c r="W3829" s="9" t="s">
        <v>20</v>
      </c>
      <c r="Y3829" s="9" t="s">
        <v>1629</v>
      </c>
      <c r="Z3829" s="9">
        <v>43105</v>
      </c>
      <c r="AA3829">
        <v>533</v>
      </c>
      <c r="AB3829" s="9" t="s">
        <v>20</v>
      </c>
      <c r="AC3829" s="9" t="s">
        <v>20</v>
      </c>
      <c r="AD3829" s="9" t="s">
        <v>20</v>
      </c>
      <c r="AE3829" s="9" t="s">
        <v>20</v>
      </c>
      <c r="AF3829" s="9" t="s">
        <v>20</v>
      </c>
      <c r="AG3829" s="9" t="s">
        <v>20</v>
      </c>
      <c r="AH3829" s="9" t="s">
        <v>20</v>
      </c>
      <c r="AI3829" s="9">
        <v>0</v>
      </c>
      <c r="AK3829" s="9">
        <v>1</v>
      </c>
      <c r="AL3829" s="9" t="s">
        <v>20</v>
      </c>
      <c r="AM3829" s="9">
        <v>2</v>
      </c>
      <c r="AN3829" s="9">
        <v>0</v>
      </c>
      <c r="AO3829" s="9">
        <v>0</v>
      </c>
      <c r="AP3829" s="6" t="s">
        <v>3046</v>
      </c>
      <c r="AQ3829" s="9">
        <v>1</v>
      </c>
      <c r="AR3829" s="9">
        <v>1</v>
      </c>
      <c r="AS3829" s="9">
        <v>1</v>
      </c>
      <c r="AT3829" s="9">
        <v>1</v>
      </c>
      <c r="AU3829" s="9">
        <v>4</v>
      </c>
      <c r="AV3829" s="9">
        <v>2</v>
      </c>
      <c r="AW3829" s="9"/>
      <c r="AX3829" s="9"/>
      <c r="BA3829" s="216" t="s">
        <v>3027</v>
      </c>
      <c r="BB3829" s="6" t="s">
        <v>1576</v>
      </c>
      <c r="BG3829" s="9"/>
      <c r="BI3829" t="s">
        <v>3146</v>
      </c>
    </row>
    <row r="3830" spans="1:69" x14ac:dyDescent="0.25">
      <c r="A3830" s="96" t="s">
        <v>1020</v>
      </c>
      <c r="B3830" s="53" t="s">
        <v>1081</v>
      </c>
      <c r="C3830" s="9" t="str">
        <f>VLOOKUP(Tabelle1[[#This Row],[bank_name]],list_all_banks!$B$1:$C$691,2,FALSE)</f>
        <v>IT00799960158</v>
      </c>
      <c r="D3830" s="6" t="s">
        <v>1082</v>
      </c>
      <c r="E3830" s="42" t="str">
        <f t="shared" si="63"/>
        <v>31.12.2013</v>
      </c>
      <c r="F3830" s="9">
        <v>2013</v>
      </c>
      <c r="G3830" s="9">
        <v>0</v>
      </c>
      <c r="H3830" t="s">
        <v>20</v>
      </c>
      <c r="I3830" s="9">
        <v>1</v>
      </c>
      <c r="J3830">
        <v>2</v>
      </c>
      <c r="K3830" s="9" t="s">
        <v>1366</v>
      </c>
      <c r="L3830" s="9">
        <v>0</v>
      </c>
      <c r="M3830" s="9" t="s">
        <v>14</v>
      </c>
      <c r="N3830" s="9" t="s">
        <v>91</v>
      </c>
      <c r="P3830" s="9">
        <v>0</v>
      </c>
      <c r="Q3830" s="9">
        <v>0</v>
      </c>
      <c r="R3830" s="9">
        <v>0</v>
      </c>
      <c r="S3830" s="9">
        <v>0</v>
      </c>
      <c r="U3830" s="9">
        <v>0</v>
      </c>
      <c r="V3830" s="9">
        <v>0</v>
      </c>
      <c r="W3830" s="9" t="s">
        <v>20</v>
      </c>
      <c r="Y3830" s="9" t="s">
        <v>154</v>
      </c>
      <c r="Z3830" s="9">
        <v>1841</v>
      </c>
      <c r="AA3830">
        <v>10</v>
      </c>
      <c r="AB3830" s="9" t="s">
        <v>20</v>
      </c>
      <c r="AC3830" s="9" t="s">
        <v>20</v>
      </c>
      <c r="AD3830" s="9" t="s">
        <v>20</v>
      </c>
      <c r="AE3830" s="9" t="s">
        <v>20</v>
      </c>
      <c r="AF3830" s="9" t="s">
        <v>20</v>
      </c>
      <c r="AG3830" s="9" t="s">
        <v>20</v>
      </c>
      <c r="AH3830" s="9" t="s">
        <v>20</v>
      </c>
      <c r="AI3830" s="9">
        <v>0</v>
      </c>
      <c r="AK3830" s="9">
        <v>1</v>
      </c>
      <c r="AL3830" s="9" t="s">
        <v>20</v>
      </c>
      <c r="AM3830" s="9">
        <v>2</v>
      </c>
      <c r="AN3830" s="9">
        <v>0</v>
      </c>
      <c r="AO3830" s="9">
        <v>0</v>
      </c>
      <c r="AQ3830" s="9">
        <v>1</v>
      </c>
      <c r="AR3830" s="9">
        <v>1</v>
      </c>
      <c r="AS3830" s="9">
        <v>1</v>
      </c>
      <c r="AT3830" s="9">
        <v>1</v>
      </c>
      <c r="AU3830" s="9">
        <v>4</v>
      </c>
      <c r="AV3830" s="9">
        <v>2</v>
      </c>
      <c r="AW3830" s="9"/>
      <c r="AX3830" s="9"/>
      <c r="BA3830" s="216" t="s">
        <v>3027</v>
      </c>
      <c r="BB3830" s="6" t="s">
        <v>1576</v>
      </c>
      <c r="BG3830" s="9"/>
      <c r="BI3830" t="s">
        <v>3146</v>
      </c>
    </row>
    <row r="3831" spans="1:69" x14ac:dyDescent="0.25">
      <c r="A3831" s="96" t="s">
        <v>1020</v>
      </c>
      <c r="B3831" s="53" t="s">
        <v>1081</v>
      </c>
      <c r="C3831" s="9" t="str">
        <f>VLOOKUP(Tabelle1[[#This Row],[bank_name]],list_all_banks!$B$1:$C$691,2,FALSE)</f>
        <v>IT00799960158</v>
      </c>
      <c r="D3831" s="6" t="s">
        <v>1082</v>
      </c>
      <c r="E3831" s="42" t="str">
        <f t="shared" si="63"/>
        <v>31.12.2013</v>
      </c>
      <c r="F3831" s="9">
        <v>2013</v>
      </c>
      <c r="G3831" s="9">
        <v>0</v>
      </c>
      <c r="H3831" t="s">
        <v>20</v>
      </c>
      <c r="I3831" s="9">
        <v>1</v>
      </c>
      <c r="J3831">
        <v>2</v>
      </c>
      <c r="K3831" s="9" t="s">
        <v>1366</v>
      </c>
      <c r="L3831" s="9">
        <v>0</v>
      </c>
      <c r="M3831" s="9" t="s">
        <v>14</v>
      </c>
      <c r="N3831" s="9" t="s">
        <v>91</v>
      </c>
      <c r="P3831" s="9">
        <v>0</v>
      </c>
      <c r="Q3831" s="9">
        <v>0</v>
      </c>
      <c r="R3831" s="9">
        <v>0</v>
      </c>
      <c r="S3831" s="9">
        <v>0</v>
      </c>
      <c r="U3831" s="9">
        <v>0</v>
      </c>
      <c r="V3831" s="9">
        <v>0</v>
      </c>
      <c r="W3831" s="9" t="s">
        <v>20</v>
      </c>
      <c r="Y3831" s="9" t="s">
        <v>1716</v>
      </c>
      <c r="Z3831" s="9">
        <v>33720</v>
      </c>
      <c r="AA3831">
        <v>527</v>
      </c>
      <c r="AB3831" s="9" t="s">
        <v>20</v>
      </c>
      <c r="AC3831" s="9" t="s">
        <v>20</v>
      </c>
      <c r="AD3831" s="9" t="s">
        <v>20</v>
      </c>
      <c r="AE3831" s="9" t="s">
        <v>20</v>
      </c>
      <c r="AF3831" s="9" t="s">
        <v>20</v>
      </c>
      <c r="AG3831" s="9" t="s">
        <v>20</v>
      </c>
      <c r="AH3831" s="9" t="s">
        <v>20</v>
      </c>
      <c r="AI3831" s="9">
        <v>0</v>
      </c>
      <c r="AK3831" s="9">
        <v>1</v>
      </c>
      <c r="AL3831" s="9" t="s">
        <v>20</v>
      </c>
      <c r="AM3831" s="9">
        <v>2</v>
      </c>
      <c r="AN3831" s="9">
        <v>0</v>
      </c>
      <c r="AO3831" s="9">
        <v>0</v>
      </c>
      <c r="AQ3831" s="9">
        <v>1</v>
      </c>
      <c r="AR3831" s="9">
        <v>1</v>
      </c>
      <c r="AS3831" s="9">
        <v>1</v>
      </c>
      <c r="AT3831" s="9">
        <v>1</v>
      </c>
      <c r="AU3831" s="9">
        <v>4</v>
      </c>
      <c r="AV3831" s="9">
        <v>2</v>
      </c>
      <c r="AW3831" s="9"/>
      <c r="AX3831" s="9"/>
      <c r="BA3831" s="216" t="s">
        <v>3027</v>
      </c>
      <c r="BB3831" s="6" t="s">
        <v>1576</v>
      </c>
      <c r="BG3831" s="9"/>
      <c r="BI3831" t="s">
        <v>3146</v>
      </c>
    </row>
    <row r="3832" spans="1:69" x14ac:dyDescent="0.25">
      <c r="A3832" s="96" t="s">
        <v>1020</v>
      </c>
      <c r="B3832" s="53" t="s">
        <v>1081</v>
      </c>
      <c r="C3832" s="9" t="str">
        <f>VLOOKUP(Tabelle1[[#This Row],[bank_name]],list_all_banks!$B$1:$C$691,2,FALSE)</f>
        <v>IT00799960158</v>
      </c>
      <c r="D3832" s="6" t="s">
        <v>1082</v>
      </c>
      <c r="E3832" s="42" t="str">
        <f t="shared" si="63"/>
        <v>31.12.2013</v>
      </c>
      <c r="F3832" s="9">
        <v>2013</v>
      </c>
      <c r="G3832" s="9">
        <v>0</v>
      </c>
      <c r="H3832" s="9" t="s">
        <v>20</v>
      </c>
      <c r="I3832" s="9">
        <v>1</v>
      </c>
      <c r="J3832" s="9">
        <v>2</v>
      </c>
      <c r="K3832" s="9" t="s">
        <v>1366</v>
      </c>
      <c r="L3832" s="9">
        <v>0</v>
      </c>
      <c r="M3832" s="9" t="s">
        <v>14</v>
      </c>
      <c r="N3832" s="9" t="s">
        <v>91</v>
      </c>
      <c r="P3832" s="9">
        <v>0</v>
      </c>
      <c r="Q3832" s="9">
        <v>0</v>
      </c>
      <c r="R3832" s="9">
        <v>0</v>
      </c>
      <c r="S3832" s="9">
        <v>0</v>
      </c>
      <c r="U3832" s="9">
        <v>0</v>
      </c>
      <c r="V3832" s="9">
        <v>0</v>
      </c>
      <c r="W3832" s="9" t="s">
        <v>20</v>
      </c>
      <c r="Y3832" s="9" t="s">
        <v>293</v>
      </c>
      <c r="Z3832" s="9">
        <v>4805</v>
      </c>
      <c r="AA3832" s="9">
        <v>0</v>
      </c>
      <c r="AB3832" s="9" t="s">
        <v>20</v>
      </c>
      <c r="AC3832" s="9" t="s">
        <v>20</v>
      </c>
      <c r="AD3832" s="9" t="s">
        <v>20</v>
      </c>
      <c r="AE3832" s="9" t="s">
        <v>20</v>
      </c>
      <c r="AF3832" s="9" t="s">
        <v>20</v>
      </c>
      <c r="AG3832" s="9" t="s">
        <v>20</v>
      </c>
      <c r="AH3832" s="9" t="s">
        <v>20</v>
      </c>
      <c r="AI3832" s="9">
        <v>0</v>
      </c>
      <c r="AK3832" s="9">
        <v>1</v>
      </c>
      <c r="AL3832" s="9" t="s">
        <v>20</v>
      </c>
      <c r="AM3832" s="9">
        <v>2</v>
      </c>
      <c r="AN3832" s="9">
        <v>0</v>
      </c>
      <c r="AO3832" s="9">
        <v>0</v>
      </c>
      <c r="AQ3832" s="9">
        <v>1</v>
      </c>
      <c r="AR3832" s="9">
        <v>1</v>
      </c>
      <c r="AS3832" s="9">
        <v>1</v>
      </c>
      <c r="AT3832" s="9">
        <v>1</v>
      </c>
      <c r="AU3832" s="9">
        <v>4</v>
      </c>
      <c r="AV3832" s="9">
        <v>2</v>
      </c>
      <c r="AW3832" s="9"/>
      <c r="AX3832" s="9"/>
      <c r="BA3832" s="216" t="s">
        <v>3027</v>
      </c>
      <c r="BB3832" s="6" t="s">
        <v>1576</v>
      </c>
      <c r="BC3832" s="9"/>
      <c r="BD3832" s="9"/>
      <c r="BE3832" s="9"/>
      <c r="BF3832" s="9"/>
      <c r="BG3832" s="9"/>
      <c r="BI3832" t="s">
        <v>3146</v>
      </c>
      <c r="BJ3832" s="9"/>
      <c r="BK3832" s="9"/>
      <c r="BL3832" s="9"/>
      <c r="BM3832" s="9"/>
      <c r="BN3832" s="9"/>
      <c r="BO3832" s="9"/>
      <c r="BP3832" s="9"/>
      <c r="BQ3832" s="9"/>
    </row>
    <row r="3833" spans="1:69" x14ac:dyDescent="0.25">
      <c r="A3833" s="96" t="s">
        <v>1020</v>
      </c>
      <c r="B3833" s="53" t="s">
        <v>1081</v>
      </c>
      <c r="C3833" s="9" t="str">
        <f>VLOOKUP(Tabelle1[[#This Row],[bank_name]],list_all_banks!$B$1:$C$691,2,FALSE)</f>
        <v>IT00799960158</v>
      </c>
      <c r="D3833" s="6" t="s">
        <v>1082</v>
      </c>
      <c r="E3833" s="42" t="str">
        <f t="shared" si="63"/>
        <v>31.12.2013</v>
      </c>
      <c r="F3833" s="9">
        <v>2013</v>
      </c>
      <c r="G3833" s="9">
        <v>0</v>
      </c>
      <c r="H3833" t="s">
        <v>20</v>
      </c>
      <c r="I3833" s="9">
        <v>1</v>
      </c>
      <c r="J3833">
        <v>2</v>
      </c>
      <c r="K3833" s="9" t="s">
        <v>1366</v>
      </c>
      <c r="L3833" s="9">
        <v>0</v>
      </c>
      <c r="M3833" s="9" t="s">
        <v>14</v>
      </c>
      <c r="N3833" s="9" t="s">
        <v>91</v>
      </c>
      <c r="P3833" s="9">
        <v>0</v>
      </c>
      <c r="Q3833" s="9">
        <v>0</v>
      </c>
      <c r="R3833" s="9">
        <v>0</v>
      </c>
      <c r="S3833" s="9">
        <v>0</v>
      </c>
      <c r="U3833" s="9">
        <v>0</v>
      </c>
      <c r="V3833" s="9">
        <v>0</v>
      </c>
      <c r="W3833" s="9" t="s">
        <v>20</v>
      </c>
      <c r="Y3833" s="9" t="s">
        <v>1660</v>
      </c>
      <c r="Z3833" s="9">
        <v>70246</v>
      </c>
      <c r="AA3833">
        <v>102</v>
      </c>
      <c r="AB3833" s="9" t="s">
        <v>20</v>
      </c>
      <c r="AC3833" s="9" t="s">
        <v>20</v>
      </c>
      <c r="AD3833" s="9" t="s">
        <v>20</v>
      </c>
      <c r="AE3833" s="9" t="s">
        <v>20</v>
      </c>
      <c r="AF3833" s="9" t="s">
        <v>20</v>
      </c>
      <c r="AG3833" s="9" t="s">
        <v>20</v>
      </c>
      <c r="AH3833" s="9" t="s">
        <v>20</v>
      </c>
      <c r="AI3833" s="9">
        <v>0</v>
      </c>
      <c r="AK3833" s="9">
        <v>1</v>
      </c>
      <c r="AL3833" s="9" t="s">
        <v>20</v>
      </c>
      <c r="AM3833" s="9">
        <v>2</v>
      </c>
      <c r="AN3833" s="9">
        <v>0</v>
      </c>
      <c r="AO3833" s="9">
        <v>0</v>
      </c>
      <c r="AQ3833" s="9">
        <v>1</v>
      </c>
      <c r="AR3833" s="9">
        <v>1</v>
      </c>
      <c r="AS3833" s="9">
        <v>1</v>
      </c>
      <c r="AT3833" s="9">
        <v>1</v>
      </c>
      <c r="AU3833" s="9">
        <v>4</v>
      </c>
      <c r="AV3833" s="9">
        <v>2</v>
      </c>
      <c r="AW3833" s="9"/>
      <c r="AX3833" s="9"/>
      <c r="BA3833" s="216" t="s">
        <v>3027</v>
      </c>
      <c r="BB3833" s="6" t="s">
        <v>1576</v>
      </c>
      <c r="BG3833" s="9"/>
      <c r="BI3833" t="s">
        <v>3146</v>
      </c>
    </row>
    <row r="3834" spans="1:69" x14ac:dyDescent="0.25">
      <c r="A3834" s="96" t="s">
        <v>1020</v>
      </c>
      <c r="B3834" s="53" t="s">
        <v>1081</v>
      </c>
      <c r="C3834" s="9" t="str">
        <f>VLOOKUP(Tabelle1[[#This Row],[bank_name]],list_all_banks!$B$1:$C$691,2,FALSE)</f>
        <v>IT00799960158</v>
      </c>
      <c r="D3834" s="6" t="s">
        <v>1082</v>
      </c>
      <c r="E3834" s="42" t="str">
        <f t="shared" si="63"/>
        <v>31.12.2013</v>
      </c>
      <c r="F3834" s="9">
        <v>2013</v>
      </c>
      <c r="G3834" s="9">
        <v>0</v>
      </c>
      <c r="H3834" t="s">
        <v>20</v>
      </c>
      <c r="I3834" s="9">
        <v>1</v>
      </c>
      <c r="J3834">
        <v>2</v>
      </c>
      <c r="K3834" s="9" t="s">
        <v>1366</v>
      </c>
      <c r="L3834" s="9">
        <v>0</v>
      </c>
      <c r="M3834" s="9" t="s">
        <v>14</v>
      </c>
      <c r="N3834" s="9" t="s">
        <v>91</v>
      </c>
      <c r="P3834" s="9">
        <v>0</v>
      </c>
      <c r="Q3834" s="9">
        <v>0</v>
      </c>
      <c r="R3834" s="9">
        <v>0</v>
      </c>
      <c r="S3834" s="9">
        <v>0</v>
      </c>
      <c r="U3834" s="9">
        <v>0</v>
      </c>
      <c r="V3834" s="9">
        <v>0</v>
      </c>
      <c r="W3834" s="9" t="s">
        <v>20</v>
      </c>
      <c r="Y3834" s="9" t="s">
        <v>980</v>
      </c>
      <c r="Z3834" s="9">
        <v>490603</v>
      </c>
      <c r="AA3834">
        <v>4369</v>
      </c>
      <c r="AB3834" s="9" t="s">
        <v>20</v>
      </c>
      <c r="AC3834" s="9" t="s">
        <v>20</v>
      </c>
      <c r="AD3834" s="9" t="s">
        <v>20</v>
      </c>
      <c r="AE3834" s="9" t="s">
        <v>20</v>
      </c>
      <c r="AF3834" s="9" t="s">
        <v>20</v>
      </c>
      <c r="AG3834" s="9" t="s">
        <v>20</v>
      </c>
      <c r="AH3834" s="9" t="s">
        <v>20</v>
      </c>
      <c r="AI3834" s="9">
        <v>0</v>
      </c>
      <c r="AK3834" s="9">
        <v>1</v>
      </c>
      <c r="AL3834" s="9" t="s">
        <v>20</v>
      </c>
      <c r="AM3834" s="9">
        <v>2</v>
      </c>
      <c r="AN3834" s="9">
        <v>0</v>
      </c>
      <c r="AO3834" s="9">
        <v>0</v>
      </c>
      <c r="AQ3834" s="9">
        <v>1</v>
      </c>
      <c r="AR3834" s="9">
        <v>1</v>
      </c>
      <c r="AS3834" s="9">
        <v>1</v>
      </c>
      <c r="AT3834" s="9">
        <v>1</v>
      </c>
      <c r="AU3834" s="9">
        <v>4</v>
      </c>
      <c r="AV3834" s="9">
        <v>2</v>
      </c>
      <c r="AW3834" s="9"/>
      <c r="AX3834" s="9"/>
      <c r="BA3834" s="216" t="s">
        <v>3027</v>
      </c>
      <c r="BB3834" s="6" t="s">
        <v>1576</v>
      </c>
      <c r="BG3834" s="9"/>
      <c r="BI3834" t="s">
        <v>3146</v>
      </c>
    </row>
    <row r="3835" spans="1:69" x14ac:dyDescent="0.25">
      <c r="A3835" s="96" t="s">
        <v>1020</v>
      </c>
      <c r="B3835" s="53" t="s">
        <v>1081</v>
      </c>
      <c r="C3835" s="9" t="str">
        <f>VLOOKUP(Tabelle1[[#This Row],[bank_name]],list_all_banks!$B$1:$C$691,2,FALSE)</f>
        <v>IT00799960158</v>
      </c>
      <c r="D3835" s="6" t="s">
        <v>1082</v>
      </c>
      <c r="E3835" s="42" t="str">
        <f t="shared" si="63"/>
        <v>31.12.2013</v>
      </c>
      <c r="F3835" s="9">
        <v>2013</v>
      </c>
      <c r="G3835" s="9">
        <v>0</v>
      </c>
      <c r="H3835" t="s">
        <v>20</v>
      </c>
      <c r="I3835" s="9">
        <v>1</v>
      </c>
      <c r="J3835">
        <v>2</v>
      </c>
      <c r="K3835" s="9" t="s">
        <v>1366</v>
      </c>
      <c r="L3835" s="9">
        <v>0</v>
      </c>
      <c r="M3835" s="9" t="s">
        <v>14</v>
      </c>
      <c r="N3835" s="9" t="s">
        <v>91</v>
      </c>
      <c r="P3835" s="9">
        <v>0</v>
      </c>
      <c r="Q3835" s="9">
        <v>0</v>
      </c>
      <c r="R3835" s="9">
        <v>0</v>
      </c>
      <c r="S3835" s="9">
        <v>0</v>
      </c>
      <c r="U3835" s="9">
        <v>0</v>
      </c>
      <c r="V3835" s="9">
        <v>0</v>
      </c>
      <c r="W3835" s="9" t="s">
        <v>20</v>
      </c>
      <c r="Y3835" s="9" t="s">
        <v>1628</v>
      </c>
      <c r="Z3835" s="9">
        <v>7834</v>
      </c>
      <c r="AA3835">
        <v>18</v>
      </c>
      <c r="AB3835" s="9" t="s">
        <v>20</v>
      </c>
      <c r="AC3835" s="9" t="s">
        <v>20</v>
      </c>
      <c r="AD3835" s="9" t="s">
        <v>20</v>
      </c>
      <c r="AE3835" s="9" t="s">
        <v>20</v>
      </c>
      <c r="AF3835" s="9" t="s">
        <v>20</v>
      </c>
      <c r="AG3835" s="9" t="s">
        <v>20</v>
      </c>
      <c r="AH3835" s="9" t="s">
        <v>20</v>
      </c>
      <c r="AI3835" s="9">
        <v>0</v>
      </c>
      <c r="AK3835" s="9">
        <v>1</v>
      </c>
      <c r="AL3835" s="9" t="s">
        <v>20</v>
      </c>
      <c r="AM3835" s="9">
        <v>2</v>
      </c>
      <c r="AN3835" s="9">
        <v>0</v>
      </c>
      <c r="AO3835" s="9">
        <v>0</v>
      </c>
      <c r="AQ3835" s="9">
        <v>1</v>
      </c>
      <c r="AR3835" s="9">
        <v>1</v>
      </c>
      <c r="AS3835" s="9">
        <v>1</v>
      </c>
      <c r="AT3835" s="9">
        <v>1</v>
      </c>
      <c r="AU3835" s="9">
        <v>4</v>
      </c>
      <c r="AV3835" s="9">
        <v>2</v>
      </c>
      <c r="AW3835" s="9"/>
      <c r="AX3835" s="9"/>
      <c r="BA3835" s="216" t="s">
        <v>3027</v>
      </c>
      <c r="BB3835" s="6" t="s">
        <v>1576</v>
      </c>
      <c r="BG3835" s="9"/>
      <c r="BI3835" t="s">
        <v>3146</v>
      </c>
    </row>
    <row r="3836" spans="1:69" x14ac:dyDescent="0.25">
      <c r="A3836" s="96" t="s">
        <v>1020</v>
      </c>
      <c r="B3836" s="53" t="s">
        <v>1081</v>
      </c>
      <c r="C3836" s="9" t="str">
        <f>VLOOKUP(Tabelle1[[#This Row],[bank_name]],list_all_banks!$B$1:$C$691,2,FALSE)</f>
        <v>IT00799960158</v>
      </c>
      <c r="D3836" s="6" t="s">
        <v>1082</v>
      </c>
      <c r="E3836" s="42" t="str">
        <f t="shared" si="63"/>
        <v>31.12.2013</v>
      </c>
      <c r="F3836" s="9">
        <v>2013</v>
      </c>
      <c r="G3836" s="9">
        <v>0</v>
      </c>
      <c r="H3836" t="s">
        <v>20</v>
      </c>
      <c r="I3836" s="9">
        <v>1</v>
      </c>
      <c r="J3836">
        <v>2</v>
      </c>
      <c r="K3836" s="9" t="s">
        <v>1366</v>
      </c>
      <c r="L3836" s="9">
        <v>0</v>
      </c>
      <c r="M3836" s="9" t="s">
        <v>14</v>
      </c>
      <c r="N3836" s="9" t="s">
        <v>91</v>
      </c>
      <c r="P3836" s="9">
        <v>0</v>
      </c>
      <c r="Q3836" s="9">
        <v>0</v>
      </c>
      <c r="R3836" s="9">
        <v>0</v>
      </c>
      <c r="S3836" s="9">
        <v>0</v>
      </c>
      <c r="U3836" s="9">
        <v>0</v>
      </c>
      <c r="V3836" s="9">
        <v>0</v>
      </c>
      <c r="W3836" s="9" t="s">
        <v>20</v>
      </c>
      <c r="Y3836" s="9" t="s">
        <v>1786</v>
      </c>
      <c r="Z3836" s="9">
        <v>275706</v>
      </c>
      <c r="AA3836">
        <v>5309</v>
      </c>
      <c r="AB3836" s="9" t="s">
        <v>20</v>
      </c>
      <c r="AC3836" s="9" t="s">
        <v>20</v>
      </c>
      <c r="AD3836" s="9" t="s">
        <v>20</v>
      </c>
      <c r="AE3836" s="9" t="s">
        <v>20</v>
      </c>
      <c r="AF3836" s="9" t="s">
        <v>20</v>
      </c>
      <c r="AG3836" s="9" t="s">
        <v>20</v>
      </c>
      <c r="AH3836" s="9" t="s">
        <v>20</v>
      </c>
      <c r="AI3836" s="9">
        <v>0</v>
      </c>
      <c r="AK3836" s="9">
        <v>1</v>
      </c>
      <c r="AL3836" s="9" t="s">
        <v>20</v>
      </c>
      <c r="AM3836" s="9">
        <v>2</v>
      </c>
      <c r="AN3836" s="9">
        <v>0</v>
      </c>
      <c r="AO3836" s="9">
        <v>0</v>
      </c>
      <c r="AQ3836" s="9">
        <v>1</v>
      </c>
      <c r="AR3836" s="9">
        <v>1</v>
      </c>
      <c r="AS3836" s="9">
        <v>1</v>
      </c>
      <c r="AT3836" s="9">
        <v>1</v>
      </c>
      <c r="AU3836" s="9">
        <v>4</v>
      </c>
      <c r="AV3836" s="9">
        <v>2</v>
      </c>
      <c r="AW3836" s="9"/>
      <c r="AX3836" s="9"/>
      <c r="BA3836" s="216" t="s">
        <v>3027</v>
      </c>
      <c r="BB3836" s="6" t="s">
        <v>1576</v>
      </c>
      <c r="BG3836" s="9"/>
      <c r="BI3836" t="s">
        <v>3146</v>
      </c>
    </row>
    <row r="3837" spans="1:69" x14ac:dyDescent="0.25">
      <c r="A3837" s="96" t="s">
        <v>1020</v>
      </c>
      <c r="B3837" s="53" t="s">
        <v>1081</v>
      </c>
      <c r="C3837" s="9" t="str">
        <f>VLOOKUP(Tabelle1[[#This Row],[bank_name]],list_all_banks!$B$1:$C$691,2,FALSE)</f>
        <v>IT00799960158</v>
      </c>
      <c r="D3837" s="6" t="s">
        <v>1082</v>
      </c>
      <c r="E3837" s="42" t="str">
        <f t="shared" si="63"/>
        <v>31.12.2013</v>
      </c>
      <c r="F3837" s="9">
        <v>2013</v>
      </c>
      <c r="G3837" s="9">
        <v>0</v>
      </c>
      <c r="H3837" t="s">
        <v>20</v>
      </c>
      <c r="I3837" s="9">
        <v>1</v>
      </c>
      <c r="J3837">
        <v>2</v>
      </c>
      <c r="K3837" s="9" t="s">
        <v>1366</v>
      </c>
      <c r="L3837" s="9">
        <v>0</v>
      </c>
      <c r="M3837" s="9" t="s">
        <v>14</v>
      </c>
      <c r="N3837" s="9" t="s">
        <v>91</v>
      </c>
      <c r="P3837" s="9">
        <v>0</v>
      </c>
      <c r="Q3837" s="9">
        <v>0</v>
      </c>
      <c r="R3837" s="9">
        <v>0</v>
      </c>
      <c r="S3837" s="9">
        <v>0</v>
      </c>
      <c r="U3837" s="9">
        <v>0</v>
      </c>
      <c r="V3837" s="9">
        <v>0</v>
      </c>
      <c r="W3837" s="9" t="s">
        <v>20</v>
      </c>
      <c r="Y3837" s="9" t="s">
        <v>658</v>
      </c>
      <c r="Z3837" s="9">
        <v>68569</v>
      </c>
      <c r="AA3837">
        <v>35</v>
      </c>
      <c r="AB3837" s="9" t="s">
        <v>20</v>
      </c>
      <c r="AC3837" s="9" t="s">
        <v>20</v>
      </c>
      <c r="AD3837" s="9" t="s">
        <v>20</v>
      </c>
      <c r="AE3837" s="9" t="s">
        <v>20</v>
      </c>
      <c r="AF3837" s="9" t="s">
        <v>20</v>
      </c>
      <c r="AG3837" s="9" t="s">
        <v>20</v>
      </c>
      <c r="AH3837" s="9" t="s">
        <v>20</v>
      </c>
      <c r="AI3837" s="9">
        <v>0</v>
      </c>
      <c r="AK3837" s="9">
        <v>1</v>
      </c>
      <c r="AL3837" s="9" t="s">
        <v>20</v>
      </c>
      <c r="AM3837" s="9">
        <v>2</v>
      </c>
      <c r="AN3837" s="9">
        <v>0</v>
      </c>
      <c r="AO3837" s="9">
        <v>0</v>
      </c>
      <c r="AQ3837" s="9">
        <v>1</v>
      </c>
      <c r="AR3837" s="9">
        <v>1</v>
      </c>
      <c r="AS3837" s="9">
        <v>1</v>
      </c>
      <c r="AT3837" s="9">
        <v>1</v>
      </c>
      <c r="AU3837" s="9">
        <v>4</v>
      </c>
      <c r="AV3837" s="9">
        <v>2</v>
      </c>
      <c r="AW3837" s="9"/>
      <c r="AX3837" s="9"/>
      <c r="BA3837" s="216" t="s">
        <v>3027</v>
      </c>
      <c r="BB3837" s="6" t="s">
        <v>1576</v>
      </c>
      <c r="BG3837" s="9"/>
      <c r="BI3837" t="s">
        <v>3146</v>
      </c>
    </row>
    <row r="3838" spans="1:69" x14ac:dyDescent="0.25">
      <c r="A3838" s="96" t="s">
        <v>1020</v>
      </c>
      <c r="B3838" s="53" t="s">
        <v>1081</v>
      </c>
      <c r="C3838" s="9" t="str">
        <f>VLOOKUP(Tabelle1[[#This Row],[bank_name]],list_all_banks!$B$1:$C$691,2,FALSE)</f>
        <v>IT00799960158</v>
      </c>
      <c r="D3838" s="6" t="s">
        <v>1082</v>
      </c>
      <c r="E3838" s="42" t="str">
        <f t="shared" si="63"/>
        <v>31.12.2013</v>
      </c>
      <c r="F3838" s="9">
        <v>2013</v>
      </c>
      <c r="G3838" s="9">
        <v>0</v>
      </c>
      <c r="H3838" t="s">
        <v>20</v>
      </c>
      <c r="I3838" s="9">
        <v>1</v>
      </c>
      <c r="J3838">
        <v>2</v>
      </c>
      <c r="K3838" s="9" t="s">
        <v>1366</v>
      </c>
      <c r="L3838" s="9">
        <v>0</v>
      </c>
      <c r="M3838" s="9" t="s">
        <v>14</v>
      </c>
      <c r="N3838" s="9" t="s">
        <v>91</v>
      </c>
      <c r="P3838" s="9">
        <v>0</v>
      </c>
      <c r="Q3838" s="9">
        <v>0</v>
      </c>
      <c r="R3838" s="9">
        <v>0</v>
      </c>
      <c r="S3838" s="9">
        <v>0</v>
      </c>
      <c r="U3838" s="9">
        <v>0</v>
      </c>
      <c r="V3838" s="9">
        <v>0</v>
      </c>
      <c r="W3838" s="9" t="s">
        <v>20</v>
      </c>
      <c r="Y3838" s="9" t="s">
        <v>1</v>
      </c>
      <c r="Z3838" s="9">
        <v>29808</v>
      </c>
      <c r="AA3838">
        <v>27</v>
      </c>
      <c r="AB3838" s="9" t="s">
        <v>20</v>
      </c>
      <c r="AC3838" s="9" t="s">
        <v>20</v>
      </c>
      <c r="AD3838" s="9" t="s">
        <v>20</v>
      </c>
      <c r="AE3838" s="9" t="s">
        <v>20</v>
      </c>
      <c r="AF3838" s="9" t="s">
        <v>20</v>
      </c>
      <c r="AG3838" s="9" t="s">
        <v>20</v>
      </c>
      <c r="AH3838" s="9" t="s">
        <v>20</v>
      </c>
      <c r="AI3838" s="9">
        <v>0</v>
      </c>
      <c r="AK3838" s="9">
        <v>1</v>
      </c>
      <c r="AL3838" s="9" t="s">
        <v>20</v>
      </c>
      <c r="AM3838" s="9">
        <v>2</v>
      </c>
      <c r="AN3838" s="9">
        <v>0</v>
      </c>
      <c r="AO3838" s="9">
        <v>0</v>
      </c>
      <c r="AQ3838" s="9">
        <v>1</v>
      </c>
      <c r="AR3838" s="9">
        <v>1</v>
      </c>
      <c r="AS3838" s="9">
        <v>1</v>
      </c>
      <c r="AT3838" s="9">
        <v>1</v>
      </c>
      <c r="AU3838" s="9">
        <v>4</v>
      </c>
      <c r="AV3838" s="9">
        <v>2</v>
      </c>
      <c r="AW3838" s="9"/>
      <c r="AX3838" s="9"/>
      <c r="BA3838" s="216" t="s">
        <v>3027</v>
      </c>
      <c r="BB3838" s="6" t="s">
        <v>1576</v>
      </c>
      <c r="BG3838" s="9"/>
      <c r="BI3838" t="s">
        <v>3146</v>
      </c>
    </row>
    <row r="3839" spans="1:69" x14ac:dyDescent="0.25">
      <c r="A3839" s="96" t="s">
        <v>1020</v>
      </c>
      <c r="B3839" s="53" t="s">
        <v>1081</v>
      </c>
      <c r="C3839" s="9" t="str">
        <f>VLOOKUP(Tabelle1[[#This Row],[bank_name]],list_all_banks!$B$1:$C$691,2,FALSE)</f>
        <v>IT00799960158</v>
      </c>
      <c r="D3839" s="6" t="s">
        <v>1082</v>
      </c>
      <c r="E3839" s="42" t="str">
        <f t="shared" si="63"/>
        <v>31.12.2013</v>
      </c>
      <c r="F3839" s="9">
        <v>2013</v>
      </c>
      <c r="G3839" s="9">
        <v>0</v>
      </c>
      <c r="H3839" t="s">
        <v>20</v>
      </c>
      <c r="I3839" s="9">
        <v>1</v>
      </c>
      <c r="J3839">
        <v>2</v>
      </c>
      <c r="K3839" s="9" t="s">
        <v>1366</v>
      </c>
      <c r="L3839" s="9">
        <v>0</v>
      </c>
      <c r="M3839" s="9" t="s">
        <v>14</v>
      </c>
      <c r="N3839" s="9" t="s">
        <v>91</v>
      </c>
      <c r="P3839" s="9">
        <v>0</v>
      </c>
      <c r="Q3839" s="9">
        <v>0</v>
      </c>
      <c r="R3839" s="9">
        <v>0</v>
      </c>
      <c r="S3839" s="9">
        <v>0</v>
      </c>
      <c r="U3839" s="9">
        <v>0</v>
      </c>
      <c r="V3839" s="9">
        <v>0</v>
      </c>
      <c r="W3839" s="9" t="s">
        <v>20</v>
      </c>
      <c r="Y3839" s="9" t="s">
        <v>1696</v>
      </c>
      <c r="Z3839" s="9">
        <v>3543</v>
      </c>
      <c r="AA3839">
        <v>13</v>
      </c>
      <c r="AB3839" s="9" t="s">
        <v>20</v>
      </c>
      <c r="AC3839" s="9" t="s">
        <v>20</v>
      </c>
      <c r="AD3839" s="9" t="s">
        <v>20</v>
      </c>
      <c r="AE3839" s="9" t="s">
        <v>20</v>
      </c>
      <c r="AF3839" s="9" t="s">
        <v>20</v>
      </c>
      <c r="AG3839" s="9" t="s">
        <v>20</v>
      </c>
      <c r="AH3839" s="9" t="s">
        <v>20</v>
      </c>
      <c r="AI3839" s="9">
        <v>0</v>
      </c>
      <c r="AK3839" s="9">
        <v>1</v>
      </c>
      <c r="AL3839" s="9" t="s">
        <v>20</v>
      </c>
      <c r="AM3839" s="9">
        <v>2</v>
      </c>
      <c r="AN3839" s="9">
        <v>0</v>
      </c>
      <c r="AO3839" s="9">
        <v>0</v>
      </c>
      <c r="AQ3839" s="9">
        <v>1</v>
      </c>
      <c r="AR3839" s="9">
        <v>1</v>
      </c>
      <c r="AS3839" s="9">
        <v>1</v>
      </c>
      <c r="AT3839" s="9">
        <v>1</v>
      </c>
      <c r="AU3839" s="9">
        <v>4</v>
      </c>
      <c r="AV3839" s="9">
        <v>2</v>
      </c>
      <c r="AW3839" s="9"/>
      <c r="AX3839" s="9"/>
      <c r="BA3839" s="216" t="s">
        <v>3027</v>
      </c>
      <c r="BB3839" s="6" t="s">
        <v>1576</v>
      </c>
      <c r="BG3839" s="9"/>
      <c r="BI3839" t="s">
        <v>3146</v>
      </c>
    </row>
    <row r="3840" spans="1:69" x14ac:dyDescent="0.25">
      <c r="A3840" s="96" t="s">
        <v>1020</v>
      </c>
      <c r="B3840" s="53" t="s">
        <v>1081</v>
      </c>
      <c r="C3840" s="9" t="str">
        <f>VLOOKUP(Tabelle1[[#This Row],[bank_name]],list_all_banks!$B$1:$C$691,2,FALSE)</f>
        <v>IT00799960158</v>
      </c>
      <c r="D3840" s="6" t="s">
        <v>1082</v>
      </c>
      <c r="E3840" s="42" t="str">
        <f t="shared" si="63"/>
        <v>31.12.2013</v>
      </c>
      <c r="F3840" s="9">
        <v>2013</v>
      </c>
      <c r="G3840" s="9">
        <v>0</v>
      </c>
      <c r="H3840" s="9" t="s">
        <v>20</v>
      </c>
      <c r="I3840" s="9">
        <v>1</v>
      </c>
      <c r="J3840" s="9">
        <v>2</v>
      </c>
      <c r="K3840" s="9" t="s">
        <v>1366</v>
      </c>
      <c r="L3840" s="9">
        <v>0</v>
      </c>
      <c r="M3840" s="9" t="s">
        <v>14</v>
      </c>
      <c r="N3840" s="9" t="s">
        <v>91</v>
      </c>
      <c r="P3840" s="9">
        <v>0</v>
      </c>
      <c r="Q3840" s="9">
        <v>0</v>
      </c>
      <c r="R3840" s="9">
        <v>0</v>
      </c>
      <c r="S3840" s="9">
        <v>0</v>
      </c>
      <c r="U3840" s="9">
        <v>0</v>
      </c>
      <c r="V3840" s="9">
        <v>0</v>
      </c>
      <c r="W3840" s="9" t="s">
        <v>20</v>
      </c>
      <c r="Y3840" s="9" t="s">
        <v>1001</v>
      </c>
      <c r="Z3840" s="9">
        <v>486408</v>
      </c>
      <c r="AA3840" s="9">
        <v>128</v>
      </c>
      <c r="AB3840" s="9" t="s">
        <v>20</v>
      </c>
      <c r="AC3840" s="9" t="s">
        <v>20</v>
      </c>
      <c r="AD3840" s="9" t="s">
        <v>20</v>
      </c>
      <c r="AE3840" s="9" t="s">
        <v>20</v>
      </c>
      <c r="AF3840" s="9" t="s">
        <v>20</v>
      </c>
      <c r="AG3840" s="9" t="s">
        <v>20</v>
      </c>
      <c r="AH3840" s="9" t="s">
        <v>20</v>
      </c>
      <c r="AI3840" s="9">
        <v>0</v>
      </c>
      <c r="AK3840" s="9">
        <v>1</v>
      </c>
      <c r="AL3840" s="9" t="s">
        <v>20</v>
      </c>
      <c r="AM3840" s="9">
        <v>2</v>
      </c>
      <c r="AN3840" s="9">
        <v>0</v>
      </c>
      <c r="AO3840" s="9">
        <v>0</v>
      </c>
      <c r="AQ3840" s="9">
        <v>1</v>
      </c>
      <c r="AR3840" s="9">
        <v>1</v>
      </c>
      <c r="AS3840" s="9">
        <v>1</v>
      </c>
      <c r="AT3840" s="9">
        <v>1</v>
      </c>
      <c r="AU3840" s="9">
        <v>4</v>
      </c>
      <c r="AV3840" s="9">
        <v>2</v>
      </c>
      <c r="AW3840" s="9"/>
      <c r="AX3840" s="9"/>
      <c r="BA3840" s="216" t="s">
        <v>3027</v>
      </c>
      <c r="BB3840" s="6" t="s">
        <v>1576</v>
      </c>
      <c r="BC3840" s="9"/>
      <c r="BD3840" s="9"/>
      <c r="BE3840" s="9"/>
      <c r="BF3840" s="9"/>
      <c r="BG3840" s="9"/>
      <c r="BI3840" t="s">
        <v>3146</v>
      </c>
      <c r="BJ3840" s="9"/>
      <c r="BK3840" s="9"/>
      <c r="BL3840" s="9"/>
      <c r="BM3840" s="9"/>
      <c r="BN3840" s="9"/>
      <c r="BO3840" s="9"/>
      <c r="BP3840" s="9"/>
      <c r="BQ3840" s="9"/>
    </row>
    <row r="3841" spans="1:83" x14ac:dyDescent="0.25">
      <c r="A3841" s="96" t="s">
        <v>1020</v>
      </c>
      <c r="B3841" s="53" t="s">
        <v>1081</v>
      </c>
      <c r="C3841" s="9" t="str">
        <f>VLOOKUP(Tabelle1[[#This Row],[bank_name]],list_all_banks!$B$1:$C$691,2,FALSE)</f>
        <v>IT00799960158</v>
      </c>
      <c r="D3841" s="6" t="s">
        <v>1082</v>
      </c>
      <c r="E3841" s="42" t="str">
        <f t="shared" si="63"/>
        <v>31.12.2013</v>
      </c>
      <c r="F3841" s="9">
        <v>2013</v>
      </c>
      <c r="G3841" s="9">
        <v>0</v>
      </c>
      <c r="H3841" t="s">
        <v>20</v>
      </c>
      <c r="I3841" s="9">
        <v>1</v>
      </c>
      <c r="J3841">
        <v>2</v>
      </c>
      <c r="K3841" s="9" t="s">
        <v>1366</v>
      </c>
      <c r="L3841" s="9">
        <v>0</v>
      </c>
      <c r="M3841" s="9" t="s">
        <v>14</v>
      </c>
      <c r="N3841" s="9" t="s">
        <v>91</v>
      </c>
      <c r="P3841" s="9">
        <v>0</v>
      </c>
      <c r="Q3841" s="9">
        <v>0</v>
      </c>
      <c r="R3841" s="9">
        <v>0</v>
      </c>
      <c r="S3841" s="9">
        <v>0</v>
      </c>
      <c r="U3841" s="9">
        <v>0</v>
      </c>
      <c r="V3841" s="9">
        <v>0</v>
      </c>
      <c r="W3841" s="9" t="s">
        <v>20</v>
      </c>
      <c r="Y3841" s="9" t="s">
        <v>1020</v>
      </c>
      <c r="Z3841" s="9">
        <v>17139816</v>
      </c>
      <c r="AA3841">
        <v>62242</v>
      </c>
      <c r="AB3841" s="9" t="s">
        <v>20</v>
      </c>
      <c r="AC3841" s="9" t="s">
        <v>20</v>
      </c>
      <c r="AD3841" s="9" t="s">
        <v>20</v>
      </c>
      <c r="AE3841" s="9" t="s">
        <v>20</v>
      </c>
      <c r="AF3841" s="9" t="s">
        <v>20</v>
      </c>
      <c r="AG3841" s="9" t="s">
        <v>20</v>
      </c>
      <c r="AH3841" s="9" t="s">
        <v>20</v>
      </c>
      <c r="AI3841" s="9">
        <v>0</v>
      </c>
      <c r="AK3841" s="9">
        <v>1</v>
      </c>
      <c r="AL3841" s="9" t="s">
        <v>20</v>
      </c>
      <c r="AM3841" s="9">
        <v>2</v>
      </c>
      <c r="AN3841" s="9">
        <v>0</v>
      </c>
      <c r="AO3841" s="9">
        <v>0</v>
      </c>
      <c r="AQ3841" s="9">
        <v>1</v>
      </c>
      <c r="AR3841" s="9">
        <v>1</v>
      </c>
      <c r="AS3841" s="9">
        <v>1</v>
      </c>
      <c r="AT3841" s="9">
        <v>1</v>
      </c>
      <c r="AU3841" s="9">
        <v>4</v>
      </c>
      <c r="AV3841" s="9">
        <v>2</v>
      </c>
      <c r="AW3841" s="9"/>
      <c r="AX3841" s="9"/>
      <c r="BA3841" s="216" t="s">
        <v>3027</v>
      </c>
      <c r="BB3841" s="6" t="s">
        <v>1576</v>
      </c>
      <c r="BG3841" s="9"/>
      <c r="BI3841" t="s">
        <v>3146</v>
      </c>
    </row>
    <row r="3842" spans="1:83" x14ac:dyDescent="0.25">
      <c r="A3842" s="96" t="s">
        <v>1020</v>
      </c>
      <c r="B3842" s="53" t="s">
        <v>1081</v>
      </c>
      <c r="C3842" s="9" t="str">
        <f>VLOOKUP(Tabelle1[[#This Row],[bank_name]],list_all_banks!$B$1:$C$691,2,FALSE)</f>
        <v>IT00799960158</v>
      </c>
      <c r="D3842" s="6" t="s">
        <v>1082</v>
      </c>
      <c r="E3842" s="42" t="str">
        <f t="shared" si="63"/>
        <v>31.12.2013</v>
      </c>
      <c r="F3842" s="9">
        <v>2013</v>
      </c>
      <c r="G3842" s="9">
        <v>0</v>
      </c>
      <c r="H3842" t="s">
        <v>20</v>
      </c>
      <c r="I3842" s="9">
        <v>1</v>
      </c>
      <c r="J3842">
        <v>2</v>
      </c>
      <c r="K3842" s="9" t="s">
        <v>1366</v>
      </c>
      <c r="L3842" s="9">
        <v>0</v>
      </c>
      <c r="M3842" s="9" t="s">
        <v>14</v>
      </c>
      <c r="N3842" s="9" t="s">
        <v>91</v>
      </c>
      <c r="P3842" s="9">
        <v>0</v>
      </c>
      <c r="Q3842" s="9">
        <v>0</v>
      </c>
      <c r="R3842" s="9">
        <v>0</v>
      </c>
      <c r="S3842" s="9">
        <v>0</v>
      </c>
      <c r="U3842" s="9">
        <v>0</v>
      </c>
      <c r="V3842" s="9">
        <v>0</v>
      </c>
      <c r="W3842" s="9" t="s">
        <v>20</v>
      </c>
      <c r="Y3842" s="9" t="s">
        <v>1170</v>
      </c>
      <c r="Z3842" s="9">
        <v>982659</v>
      </c>
      <c r="AA3842">
        <v>324</v>
      </c>
      <c r="AB3842" s="9" t="s">
        <v>20</v>
      </c>
      <c r="AC3842" s="9" t="s">
        <v>20</v>
      </c>
      <c r="AD3842" s="9" t="s">
        <v>20</v>
      </c>
      <c r="AE3842" s="9" t="s">
        <v>20</v>
      </c>
      <c r="AF3842" s="9" t="s">
        <v>20</v>
      </c>
      <c r="AG3842" s="9" t="s">
        <v>20</v>
      </c>
      <c r="AH3842" s="9" t="s">
        <v>20</v>
      </c>
      <c r="AI3842" s="9">
        <v>0</v>
      </c>
      <c r="AK3842" s="9">
        <v>1</v>
      </c>
      <c r="AL3842" s="9" t="s">
        <v>20</v>
      </c>
      <c r="AM3842" s="9">
        <v>2</v>
      </c>
      <c r="AN3842" s="9">
        <v>0</v>
      </c>
      <c r="AO3842" s="9">
        <v>0</v>
      </c>
      <c r="AQ3842" s="9">
        <v>1</v>
      </c>
      <c r="AR3842" s="9">
        <v>1</v>
      </c>
      <c r="AS3842" s="9">
        <v>1</v>
      </c>
      <c r="AT3842" s="9">
        <v>1</v>
      </c>
      <c r="AU3842" s="9">
        <v>4</v>
      </c>
      <c r="AV3842" s="9">
        <v>2</v>
      </c>
      <c r="AW3842" s="9"/>
      <c r="AX3842" s="9"/>
      <c r="BA3842" s="216" t="s">
        <v>3027</v>
      </c>
      <c r="BB3842" s="6" t="s">
        <v>1576</v>
      </c>
      <c r="BG3842" s="9"/>
      <c r="BI3842" t="s">
        <v>3146</v>
      </c>
    </row>
    <row r="3843" spans="1:83" x14ac:dyDescent="0.25">
      <c r="A3843" s="96" t="s">
        <v>1020</v>
      </c>
      <c r="B3843" s="53" t="s">
        <v>1081</v>
      </c>
      <c r="C3843" s="9" t="str">
        <f>VLOOKUP(Tabelle1[[#This Row],[bank_name]],list_all_banks!$B$1:$C$691,2,FALSE)</f>
        <v>IT00799960158</v>
      </c>
      <c r="D3843" s="6" t="s">
        <v>1082</v>
      </c>
      <c r="E3843" s="42" t="str">
        <f t="shared" si="63"/>
        <v>31.12.2013</v>
      </c>
      <c r="F3843" s="9">
        <v>2013</v>
      </c>
      <c r="G3843" s="9">
        <v>0</v>
      </c>
      <c r="H3843" t="s">
        <v>20</v>
      </c>
      <c r="I3843" s="9">
        <v>1</v>
      </c>
      <c r="J3843">
        <v>2</v>
      </c>
      <c r="K3843" s="9" t="s">
        <v>1366</v>
      </c>
      <c r="L3843" s="9">
        <v>0</v>
      </c>
      <c r="M3843" s="9" t="s">
        <v>14</v>
      </c>
      <c r="N3843" s="9" t="s">
        <v>91</v>
      </c>
      <c r="P3843" s="9">
        <v>0</v>
      </c>
      <c r="Q3843" s="9">
        <v>0</v>
      </c>
      <c r="R3843" s="9">
        <v>0</v>
      </c>
      <c r="S3843" s="9">
        <v>0</v>
      </c>
      <c r="U3843" s="9">
        <v>0</v>
      </c>
      <c r="V3843" s="9">
        <v>0</v>
      </c>
      <c r="W3843" s="9" t="s">
        <v>20</v>
      </c>
      <c r="Y3843" s="53" t="s">
        <v>1225</v>
      </c>
      <c r="Z3843" s="9">
        <v>8950</v>
      </c>
      <c r="AA3843">
        <v>11</v>
      </c>
      <c r="AB3843" s="9" t="s">
        <v>20</v>
      </c>
      <c r="AC3843" s="9" t="s">
        <v>20</v>
      </c>
      <c r="AD3843" s="9" t="s">
        <v>20</v>
      </c>
      <c r="AE3843" s="9" t="s">
        <v>20</v>
      </c>
      <c r="AF3843" s="9" t="s">
        <v>20</v>
      </c>
      <c r="AG3843" s="9" t="s">
        <v>20</v>
      </c>
      <c r="AH3843" s="9" t="s">
        <v>20</v>
      </c>
      <c r="AI3843" s="9">
        <v>0</v>
      </c>
      <c r="AK3843" s="9">
        <v>1</v>
      </c>
      <c r="AL3843" s="9" t="s">
        <v>20</v>
      </c>
      <c r="AM3843" s="9">
        <v>2</v>
      </c>
      <c r="AN3843" s="9">
        <v>0</v>
      </c>
      <c r="AO3843" s="9">
        <v>0</v>
      </c>
      <c r="AQ3843" s="9">
        <v>1</v>
      </c>
      <c r="AR3843" s="9">
        <v>1</v>
      </c>
      <c r="AS3843" s="9">
        <v>1</v>
      </c>
      <c r="AT3843" s="9">
        <v>1</v>
      </c>
      <c r="AU3843" s="9">
        <v>4</v>
      </c>
      <c r="AV3843" s="9">
        <v>2</v>
      </c>
      <c r="AW3843" s="9"/>
      <c r="AX3843" s="9"/>
      <c r="BA3843" s="216" t="s">
        <v>3027</v>
      </c>
      <c r="BB3843" s="6" t="s">
        <v>1576</v>
      </c>
      <c r="BG3843" s="9"/>
      <c r="BI3843" t="s">
        <v>3146</v>
      </c>
    </row>
    <row r="3844" spans="1:83" x14ac:dyDescent="0.25">
      <c r="A3844" s="96" t="s">
        <v>1020</v>
      </c>
      <c r="B3844" s="53" t="s">
        <v>1081</v>
      </c>
      <c r="C3844" s="9" t="str">
        <f>VLOOKUP(Tabelle1[[#This Row],[bank_name]],list_all_banks!$B$1:$C$691,2,FALSE)</f>
        <v>IT00799960158</v>
      </c>
      <c r="D3844" s="6" t="s">
        <v>1082</v>
      </c>
      <c r="E3844" s="42" t="str">
        <f t="shared" si="63"/>
        <v>31.12.2013</v>
      </c>
      <c r="F3844" s="9">
        <v>2013</v>
      </c>
      <c r="G3844" s="9">
        <v>0</v>
      </c>
      <c r="H3844" s="9" t="s">
        <v>20</v>
      </c>
      <c r="I3844" s="9">
        <v>1</v>
      </c>
      <c r="J3844" s="9">
        <v>2</v>
      </c>
      <c r="K3844" s="9" t="s">
        <v>1366</v>
      </c>
      <c r="L3844" s="9">
        <v>0</v>
      </c>
      <c r="M3844" s="9" t="s">
        <v>14</v>
      </c>
      <c r="N3844" s="9" t="s">
        <v>91</v>
      </c>
      <c r="P3844" s="9">
        <v>0</v>
      </c>
      <c r="Q3844" s="9">
        <v>0</v>
      </c>
      <c r="R3844" s="9">
        <v>0</v>
      </c>
      <c r="S3844" s="9">
        <v>0</v>
      </c>
      <c r="U3844" s="9">
        <v>0</v>
      </c>
      <c r="V3844" s="9">
        <v>0</v>
      </c>
      <c r="W3844" s="9" t="s">
        <v>20</v>
      </c>
      <c r="Y3844" s="9" t="s">
        <v>1685</v>
      </c>
      <c r="Z3844" s="9">
        <v>1550</v>
      </c>
      <c r="AA3844" s="9">
        <v>0</v>
      </c>
      <c r="AB3844" s="9" t="s">
        <v>20</v>
      </c>
      <c r="AC3844" s="9" t="s">
        <v>20</v>
      </c>
      <c r="AD3844" s="9" t="s">
        <v>20</v>
      </c>
      <c r="AE3844" s="9" t="s">
        <v>20</v>
      </c>
      <c r="AF3844" s="9" t="s">
        <v>20</v>
      </c>
      <c r="AG3844" s="9" t="s">
        <v>20</v>
      </c>
      <c r="AH3844" s="9" t="s">
        <v>20</v>
      </c>
      <c r="AI3844" s="9">
        <v>0</v>
      </c>
      <c r="AK3844" s="9">
        <v>1</v>
      </c>
      <c r="AL3844" s="9" t="s">
        <v>20</v>
      </c>
      <c r="AM3844" s="9">
        <v>2</v>
      </c>
      <c r="AN3844" s="9">
        <v>0</v>
      </c>
      <c r="AO3844" s="9">
        <v>0</v>
      </c>
      <c r="AQ3844" s="9">
        <v>1</v>
      </c>
      <c r="AR3844" s="9">
        <v>1</v>
      </c>
      <c r="AS3844" s="9">
        <v>1</v>
      </c>
      <c r="AT3844" s="9">
        <v>1</v>
      </c>
      <c r="AU3844" s="9">
        <v>4</v>
      </c>
      <c r="AV3844" s="9">
        <v>2</v>
      </c>
      <c r="AW3844" s="9"/>
      <c r="AX3844" s="9"/>
      <c r="BA3844" s="216" t="s">
        <v>3027</v>
      </c>
      <c r="BB3844" s="6" t="s">
        <v>1576</v>
      </c>
      <c r="BC3844" s="9"/>
      <c r="BD3844" s="9"/>
      <c r="BE3844" s="9"/>
      <c r="BF3844" s="9"/>
      <c r="BG3844" s="9"/>
      <c r="BI3844" t="s">
        <v>3146</v>
      </c>
    </row>
    <row r="3845" spans="1:83" x14ac:dyDescent="0.25">
      <c r="A3845" s="96" t="s">
        <v>1020</v>
      </c>
      <c r="B3845" s="53" t="s">
        <v>1081</v>
      </c>
      <c r="C3845" s="9" t="str">
        <f>VLOOKUP(Tabelle1[[#This Row],[bank_name]],list_all_banks!$B$1:$C$691,2,FALSE)</f>
        <v>IT00799960158</v>
      </c>
      <c r="D3845" s="6" t="s">
        <v>1082</v>
      </c>
      <c r="E3845" s="42" t="str">
        <f t="shared" si="63"/>
        <v>31.12.2013</v>
      </c>
      <c r="F3845" s="9">
        <v>2013</v>
      </c>
      <c r="G3845" s="9">
        <v>0</v>
      </c>
      <c r="H3845" t="s">
        <v>20</v>
      </c>
      <c r="I3845" s="9">
        <v>1</v>
      </c>
      <c r="J3845">
        <v>2</v>
      </c>
      <c r="K3845" s="9" t="s">
        <v>1366</v>
      </c>
      <c r="L3845" s="9">
        <v>0</v>
      </c>
      <c r="M3845" s="9" t="s">
        <v>14</v>
      </c>
      <c r="N3845" s="9" t="s">
        <v>91</v>
      </c>
      <c r="P3845" s="9">
        <v>0</v>
      </c>
      <c r="Q3845" s="9">
        <v>0</v>
      </c>
      <c r="R3845" s="9">
        <v>0</v>
      </c>
      <c r="S3845" s="9">
        <v>0</v>
      </c>
      <c r="U3845" s="9">
        <v>0</v>
      </c>
      <c r="V3845" s="9">
        <v>0</v>
      </c>
      <c r="W3845" s="9" t="s">
        <v>20</v>
      </c>
      <c r="Y3845" s="9" t="s">
        <v>1278</v>
      </c>
      <c r="Z3845" s="9">
        <v>285</v>
      </c>
      <c r="AA3845">
        <v>9</v>
      </c>
      <c r="AB3845" s="9" t="s">
        <v>20</v>
      </c>
      <c r="AC3845" s="9" t="s">
        <v>20</v>
      </c>
      <c r="AD3845" s="9" t="s">
        <v>20</v>
      </c>
      <c r="AE3845" s="9" t="s">
        <v>20</v>
      </c>
      <c r="AF3845" s="9" t="s">
        <v>20</v>
      </c>
      <c r="AG3845" s="9" t="s">
        <v>20</v>
      </c>
      <c r="AH3845" s="9" t="s">
        <v>20</v>
      </c>
      <c r="AI3845" s="9">
        <v>0</v>
      </c>
      <c r="AK3845" s="9">
        <v>1</v>
      </c>
      <c r="AL3845" s="9" t="s">
        <v>20</v>
      </c>
      <c r="AM3845" s="9">
        <v>2</v>
      </c>
      <c r="AN3845" s="9">
        <v>0</v>
      </c>
      <c r="AO3845" s="9">
        <v>0</v>
      </c>
      <c r="AQ3845" s="9">
        <v>1</v>
      </c>
      <c r="AR3845" s="9">
        <v>1</v>
      </c>
      <c r="AS3845" s="9">
        <v>1</v>
      </c>
      <c r="AT3845" s="9">
        <v>1</v>
      </c>
      <c r="AU3845" s="9">
        <v>4</v>
      </c>
      <c r="AV3845" s="9">
        <v>2</v>
      </c>
      <c r="AW3845" s="9"/>
      <c r="AX3845" s="9"/>
      <c r="BA3845" s="216" t="s">
        <v>3027</v>
      </c>
      <c r="BB3845" s="6" t="s">
        <v>1576</v>
      </c>
      <c r="BG3845" s="9"/>
      <c r="BI3845" t="s">
        <v>3146</v>
      </c>
    </row>
    <row r="3846" spans="1:83" x14ac:dyDescent="0.25">
      <c r="A3846" s="96" t="s">
        <v>1020</v>
      </c>
      <c r="B3846" s="53" t="s">
        <v>1081</v>
      </c>
      <c r="C3846" s="9" t="str">
        <f>VLOOKUP(Tabelle1[[#This Row],[bank_name]],list_all_banks!$B$1:$C$691,2,FALSE)</f>
        <v>IT00799960158</v>
      </c>
      <c r="D3846" s="6" t="s">
        <v>1082</v>
      </c>
      <c r="E3846" s="42" t="str">
        <f t="shared" si="63"/>
        <v>31.12.2013</v>
      </c>
      <c r="F3846" s="9">
        <v>2013</v>
      </c>
      <c r="G3846" s="9">
        <v>0</v>
      </c>
      <c r="H3846" t="s">
        <v>20</v>
      </c>
      <c r="I3846" s="9">
        <v>1</v>
      </c>
      <c r="J3846">
        <v>2</v>
      </c>
      <c r="K3846" s="9" t="s">
        <v>1366</v>
      </c>
      <c r="L3846" s="9">
        <v>0</v>
      </c>
      <c r="M3846" s="9" t="s">
        <v>14</v>
      </c>
      <c r="N3846" s="9" t="s">
        <v>91</v>
      </c>
      <c r="P3846" s="9">
        <v>0</v>
      </c>
      <c r="Q3846" s="9">
        <v>0</v>
      </c>
      <c r="R3846" s="9">
        <v>0</v>
      </c>
      <c r="S3846" s="9">
        <v>0</v>
      </c>
      <c r="U3846" s="9">
        <v>0</v>
      </c>
      <c r="V3846" s="9">
        <v>0</v>
      </c>
      <c r="W3846" s="9" t="s">
        <v>20</v>
      </c>
      <c r="Y3846" s="9" t="s">
        <v>820</v>
      </c>
      <c r="Z3846" s="9">
        <v>207698</v>
      </c>
      <c r="AA3846">
        <v>183</v>
      </c>
      <c r="AB3846" s="9" t="s">
        <v>20</v>
      </c>
      <c r="AC3846" s="9" t="s">
        <v>20</v>
      </c>
      <c r="AD3846" s="9" t="s">
        <v>20</v>
      </c>
      <c r="AE3846" s="9" t="s">
        <v>20</v>
      </c>
      <c r="AF3846" s="9" t="s">
        <v>20</v>
      </c>
      <c r="AG3846" s="9" t="s">
        <v>20</v>
      </c>
      <c r="AH3846" s="9" t="s">
        <v>20</v>
      </c>
      <c r="AI3846" s="9">
        <v>0</v>
      </c>
      <c r="AK3846" s="9">
        <v>1</v>
      </c>
      <c r="AL3846" s="9" t="s">
        <v>20</v>
      </c>
      <c r="AM3846" s="9">
        <v>2</v>
      </c>
      <c r="AN3846" s="9">
        <v>0</v>
      </c>
      <c r="AO3846" s="9">
        <v>0</v>
      </c>
      <c r="AQ3846" s="9">
        <v>1</v>
      </c>
      <c r="AR3846" s="9">
        <v>1</v>
      </c>
      <c r="AS3846" s="9">
        <v>1</v>
      </c>
      <c r="AT3846" s="9">
        <v>1</v>
      </c>
      <c r="AU3846" s="9">
        <v>4</v>
      </c>
      <c r="AV3846" s="9">
        <v>2</v>
      </c>
      <c r="AW3846" s="9"/>
      <c r="AX3846" s="9"/>
      <c r="BA3846" s="216" t="s">
        <v>3027</v>
      </c>
      <c r="BB3846" s="6" t="s">
        <v>1576</v>
      </c>
      <c r="BG3846" s="9"/>
      <c r="BI3846" t="s">
        <v>3146</v>
      </c>
    </row>
    <row r="3847" spans="1:83" s="74" customFormat="1" x14ac:dyDescent="0.25">
      <c r="A3847" s="96" t="s">
        <v>1020</v>
      </c>
      <c r="B3847" s="53" t="s">
        <v>1081</v>
      </c>
      <c r="C3847" s="9" t="str">
        <f>VLOOKUP(Tabelle1[[#This Row],[bank_name]],list_all_banks!$B$1:$C$691,2,FALSE)</f>
        <v>IT00799960158</v>
      </c>
      <c r="D3847" s="6" t="s">
        <v>1082</v>
      </c>
      <c r="E3847" s="42" t="str">
        <f t="shared" si="63"/>
        <v>31.12.2013</v>
      </c>
      <c r="F3847" s="9">
        <v>2013</v>
      </c>
      <c r="G3847" s="9">
        <v>0</v>
      </c>
      <c r="H3847" t="s">
        <v>20</v>
      </c>
      <c r="I3847" s="9">
        <v>1</v>
      </c>
      <c r="J3847">
        <v>2</v>
      </c>
      <c r="K3847" s="9" t="s">
        <v>1366</v>
      </c>
      <c r="L3847" s="9">
        <v>0</v>
      </c>
      <c r="M3847" s="9" t="s">
        <v>14</v>
      </c>
      <c r="N3847" s="9" t="s">
        <v>91</v>
      </c>
      <c r="O3847" s="6"/>
      <c r="P3847" s="9">
        <v>0</v>
      </c>
      <c r="Q3847" s="9">
        <v>0</v>
      </c>
      <c r="R3847" s="9">
        <v>0</v>
      </c>
      <c r="S3847" s="9">
        <v>0</v>
      </c>
      <c r="T3847" s="6"/>
      <c r="U3847" s="9">
        <v>0</v>
      </c>
      <c r="V3847" s="9">
        <v>0</v>
      </c>
      <c r="W3847" s="9" t="s">
        <v>20</v>
      </c>
      <c r="X3847" s="6"/>
      <c r="Y3847" s="9" t="s">
        <v>1324</v>
      </c>
      <c r="Z3847" s="9">
        <v>48438</v>
      </c>
      <c r="AA3847" s="9">
        <v>841</v>
      </c>
      <c r="AB3847" s="9" t="s">
        <v>20</v>
      </c>
      <c r="AC3847" s="9" t="s">
        <v>20</v>
      </c>
      <c r="AD3847" s="9" t="s">
        <v>20</v>
      </c>
      <c r="AE3847" s="9" t="s">
        <v>20</v>
      </c>
      <c r="AF3847" s="9" t="s">
        <v>20</v>
      </c>
      <c r="AG3847" s="9" t="s">
        <v>20</v>
      </c>
      <c r="AH3847" s="9" t="s">
        <v>20</v>
      </c>
      <c r="AI3847" s="9">
        <v>0</v>
      </c>
      <c r="AJ3847" s="6"/>
      <c r="AK3847" s="9">
        <v>1</v>
      </c>
      <c r="AL3847" s="9" t="s">
        <v>20</v>
      </c>
      <c r="AM3847" s="9">
        <v>2</v>
      </c>
      <c r="AN3847" s="9">
        <v>0</v>
      </c>
      <c r="AO3847" s="9">
        <v>0</v>
      </c>
      <c r="AP3847" s="6"/>
      <c r="AQ3847" s="9">
        <v>1</v>
      </c>
      <c r="AR3847" s="9">
        <v>1</v>
      </c>
      <c r="AS3847" s="9">
        <v>1</v>
      </c>
      <c r="AT3847" s="9">
        <v>1</v>
      </c>
      <c r="AU3847" s="9">
        <v>4</v>
      </c>
      <c r="AV3847" s="9">
        <v>2</v>
      </c>
      <c r="AW3847" s="9"/>
      <c r="AX3847" s="9"/>
      <c r="AY3847" s="6"/>
      <c r="AZ3847" s="42"/>
      <c r="BA3847" s="216" t="s">
        <v>3027</v>
      </c>
      <c r="BB3847" s="6" t="s">
        <v>1576</v>
      </c>
      <c r="BC3847" s="9"/>
      <c r="BD3847" s="9"/>
      <c r="BE3847" s="9"/>
      <c r="BF3847" s="9"/>
      <c r="BG3847" s="9"/>
      <c r="BH3847" s="6"/>
      <c r="BI3847" t="s">
        <v>3146</v>
      </c>
      <c r="BJ3847" s="9"/>
      <c r="BK3847" s="9"/>
      <c r="BL3847" s="9"/>
      <c r="BM3847" s="9"/>
      <c r="BN3847" s="9"/>
      <c r="BO3847" s="9"/>
      <c r="BP3847" s="9"/>
      <c r="BQ3847" s="9"/>
      <c r="BR3847" s="9"/>
      <c r="BS3847" s="9"/>
      <c r="BT3847" s="9"/>
      <c r="BU3847" s="9"/>
      <c r="BV3847" s="9"/>
      <c r="BW3847" s="9"/>
      <c r="BX3847" s="9"/>
      <c r="BY3847" s="9"/>
      <c r="BZ3847" s="9"/>
      <c r="CA3847" s="9"/>
      <c r="CB3847" s="9"/>
      <c r="CC3847" s="9"/>
      <c r="CD3847" s="9"/>
      <c r="CE3847" s="9"/>
    </row>
    <row r="3848" spans="1:83" x14ac:dyDescent="0.25">
      <c r="A3848" s="96" t="s">
        <v>1020</v>
      </c>
      <c r="B3848" s="53" t="s">
        <v>1081</v>
      </c>
      <c r="C3848" s="9" t="str">
        <f>VLOOKUP(Tabelle1[[#This Row],[bank_name]],list_all_banks!$B$1:$C$691,2,FALSE)</f>
        <v>IT00799960158</v>
      </c>
      <c r="D3848" s="6" t="s">
        <v>1082</v>
      </c>
      <c r="E3848" s="42" t="str">
        <f t="shared" si="63"/>
        <v>31.12.2013</v>
      </c>
      <c r="F3848" s="9">
        <v>2013</v>
      </c>
      <c r="G3848" s="9">
        <v>0</v>
      </c>
      <c r="H3848" t="s">
        <v>20</v>
      </c>
      <c r="I3848" s="9">
        <v>1</v>
      </c>
      <c r="J3848">
        <v>2</v>
      </c>
      <c r="K3848" s="9" t="s">
        <v>1366</v>
      </c>
      <c r="L3848" s="9">
        <v>0</v>
      </c>
      <c r="M3848" s="9" t="s">
        <v>14</v>
      </c>
      <c r="N3848" s="9" t="s">
        <v>91</v>
      </c>
      <c r="P3848" s="9">
        <v>0</v>
      </c>
      <c r="Q3848" s="9">
        <v>0</v>
      </c>
      <c r="R3848" s="9">
        <v>0</v>
      </c>
      <c r="S3848" s="9">
        <v>0</v>
      </c>
      <c r="U3848" s="9">
        <v>0</v>
      </c>
      <c r="V3848" s="9">
        <v>0</v>
      </c>
      <c r="W3848" s="9" t="s">
        <v>20</v>
      </c>
      <c r="Y3848" s="9" t="s">
        <v>1661</v>
      </c>
      <c r="Z3848" s="9">
        <v>128162</v>
      </c>
      <c r="AA3848">
        <v>1761</v>
      </c>
      <c r="AB3848" s="9" t="s">
        <v>20</v>
      </c>
      <c r="AC3848" s="9" t="s">
        <v>20</v>
      </c>
      <c r="AD3848" s="9" t="s">
        <v>20</v>
      </c>
      <c r="AE3848" s="9" t="s">
        <v>20</v>
      </c>
      <c r="AF3848" s="9" t="s">
        <v>20</v>
      </c>
      <c r="AG3848" s="9" t="s">
        <v>20</v>
      </c>
      <c r="AH3848" s="9" t="s">
        <v>20</v>
      </c>
      <c r="AI3848" s="9">
        <v>0</v>
      </c>
      <c r="AK3848" s="9">
        <v>1</v>
      </c>
      <c r="AL3848" s="9" t="s">
        <v>20</v>
      </c>
      <c r="AM3848" s="9">
        <v>2</v>
      </c>
      <c r="AN3848" s="9">
        <v>0</v>
      </c>
      <c r="AO3848" s="9">
        <v>0</v>
      </c>
      <c r="AQ3848" s="9">
        <v>1</v>
      </c>
      <c r="AR3848" s="9">
        <v>1</v>
      </c>
      <c r="AS3848" s="9">
        <v>1</v>
      </c>
      <c r="AT3848" s="9">
        <v>1</v>
      </c>
      <c r="AU3848" s="9">
        <v>4</v>
      </c>
      <c r="AV3848" s="9">
        <v>2</v>
      </c>
      <c r="AW3848" s="9"/>
      <c r="AX3848" s="9"/>
      <c r="BA3848" s="216" t="s">
        <v>3027</v>
      </c>
      <c r="BB3848" s="6" t="s">
        <v>1576</v>
      </c>
      <c r="BG3848" s="9"/>
      <c r="BI3848" t="s">
        <v>3146</v>
      </c>
    </row>
    <row r="3849" spans="1:83" x14ac:dyDescent="0.25">
      <c r="A3849" s="96" t="s">
        <v>1020</v>
      </c>
      <c r="B3849" s="53" t="s">
        <v>1081</v>
      </c>
      <c r="C3849" s="9" t="str">
        <f>VLOOKUP(Tabelle1[[#This Row],[bank_name]],list_all_banks!$B$1:$C$691,2,FALSE)</f>
        <v>IT00799960158</v>
      </c>
      <c r="D3849" s="6" t="s">
        <v>1082</v>
      </c>
      <c r="E3849" s="42" t="str">
        <f t="shared" si="63"/>
        <v>31.12.2013</v>
      </c>
      <c r="F3849" s="9">
        <v>2013</v>
      </c>
      <c r="G3849" s="9">
        <v>0</v>
      </c>
      <c r="H3849" t="s">
        <v>20</v>
      </c>
      <c r="I3849" s="9">
        <v>1</v>
      </c>
      <c r="J3849">
        <v>2</v>
      </c>
      <c r="K3849" s="9" t="s">
        <v>1366</v>
      </c>
      <c r="L3849" s="9">
        <v>0</v>
      </c>
      <c r="M3849" s="9" t="s">
        <v>14</v>
      </c>
      <c r="N3849" s="9" t="s">
        <v>91</v>
      </c>
      <c r="P3849" s="9">
        <v>0</v>
      </c>
      <c r="Q3849" s="9">
        <v>0</v>
      </c>
      <c r="R3849" s="9">
        <v>0</v>
      </c>
      <c r="S3849" s="9">
        <v>0</v>
      </c>
      <c r="U3849" s="9">
        <v>0</v>
      </c>
      <c r="V3849" s="9">
        <v>0</v>
      </c>
      <c r="W3849" s="9" t="s">
        <v>20</v>
      </c>
      <c r="Y3849" s="9" t="s">
        <v>1654</v>
      </c>
      <c r="Z3849" s="9">
        <f>244747+3020</f>
        <v>247767</v>
      </c>
      <c r="AA3849">
        <v>3079</v>
      </c>
      <c r="AB3849" s="9" t="s">
        <v>20</v>
      </c>
      <c r="AC3849" s="9" t="s">
        <v>20</v>
      </c>
      <c r="AD3849" s="9" t="s">
        <v>20</v>
      </c>
      <c r="AE3849" s="9" t="s">
        <v>20</v>
      </c>
      <c r="AF3849" s="9" t="s">
        <v>20</v>
      </c>
      <c r="AG3849" s="9" t="s">
        <v>20</v>
      </c>
      <c r="AH3849" s="9" t="s">
        <v>20</v>
      </c>
      <c r="AI3849" s="9">
        <v>0</v>
      </c>
      <c r="AK3849" s="9">
        <v>1</v>
      </c>
      <c r="AL3849" s="9" t="s">
        <v>20</v>
      </c>
      <c r="AM3849" s="9">
        <v>2</v>
      </c>
      <c r="AN3849" s="9">
        <v>0</v>
      </c>
      <c r="AO3849" s="9">
        <v>0</v>
      </c>
      <c r="AQ3849" s="9">
        <v>1</v>
      </c>
      <c r="AR3849" s="9">
        <v>1</v>
      </c>
      <c r="AS3849" s="9">
        <v>1</v>
      </c>
      <c r="AT3849" s="9">
        <v>1</v>
      </c>
      <c r="AU3849" s="9">
        <v>4</v>
      </c>
      <c r="AV3849" s="9">
        <v>2</v>
      </c>
      <c r="AW3849" s="9"/>
      <c r="AX3849" s="9"/>
      <c r="BA3849" s="216" t="s">
        <v>3027</v>
      </c>
      <c r="BB3849" s="6" t="s">
        <v>1576</v>
      </c>
      <c r="BG3849" s="9"/>
      <c r="BI3849" t="s">
        <v>3146</v>
      </c>
    </row>
    <row r="3850" spans="1:83" x14ac:dyDescent="0.25">
      <c r="A3850" s="96" t="s">
        <v>1020</v>
      </c>
      <c r="B3850" s="53" t="s">
        <v>1081</v>
      </c>
      <c r="C3850" s="9" t="str">
        <f>VLOOKUP(Tabelle1[[#This Row],[bank_name]],list_all_banks!$B$1:$C$691,2,FALSE)</f>
        <v>IT00799960158</v>
      </c>
      <c r="D3850" s="6" t="s">
        <v>1082</v>
      </c>
      <c r="E3850" s="42" t="str">
        <f t="shared" si="63"/>
        <v>31.12.2013</v>
      </c>
      <c r="F3850" s="9">
        <v>2013</v>
      </c>
      <c r="G3850" s="9">
        <v>0</v>
      </c>
      <c r="H3850" t="s">
        <v>20</v>
      </c>
      <c r="I3850" s="9">
        <v>1</v>
      </c>
      <c r="J3850">
        <v>2</v>
      </c>
      <c r="K3850" s="9" t="s">
        <v>1366</v>
      </c>
      <c r="L3850" s="9">
        <v>0</v>
      </c>
      <c r="M3850" s="9" t="s">
        <v>14</v>
      </c>
      <c r="N3850" s="9" t="s">
        <v>91</v>
      </c>
      <c r="P3850" s="9">
        <v>0</v>
      </c>
      <c r="Q3850" s="9">
        <v>0</v>
      </c>
      <c r="R3850" s="9">
        <v>0</v>
      </c>
      <c r="S3850" s="9">
        <v>0</v>
      </c>
      <c r="U3850" s="9">
        <v>0</v>
      </c>
      <c r="V3850" s="9">
        <v>0</v>
      </c>
      <c r="W3850" s="9" t="s">
        <v>20</v>
      </c>
      <c r="Y3850" s="9" t="s">
        <v>1659</v>
      </c>
      <c r="Z3850" s="9">
        <v>9745</v>
      </c>
      <c r="AA3850">
        <v>24</v>
      </c>
      <c r="AB3850" s="9" t="s">
        <v>20</v>
      </c>
      <c r="AC3850" s="9" t="s">
        <v>20</v>
      </c>
      <c r="AD3850" s="9" t="s">
        <v>20</v>
      </c>
      <c r="AE3850" s="9" t="s">
        <v>20</v>
      </c>
      <c r="AF3850" s="9" t="s">
        <v>20</v>
      </c>
      <c r="AG3850" s="9" t="s">
        <v>20</v>
      </c>
      <c r="AH3850" s="9" t="s">
        <v>20</v>
      </c>
      <c r="AI3850" s="9">
        <v>0</v>
      </c>
      <c r="AK3850" s="9">
        <v>1</v>
      </c>
      <c r="AL3850" s="9" t="s">
        <v>20</v>
      </c>
      <c r="AM3850" s="9">
        <v>2</v>
      </c>
      <c r="AN3850" s="9">
        <v>0</v>
      </c>
      <c r="AO3850" s="9">
        <v>0</v>
      </c>
      <c r="AQ3850" s="9">
        <v>1</v>
      </c>
      <c r="AR3850" s="9">
        <v>1</v>
      </c>
      <c r="AS3850" s="9">
        <v>1</v>
      </c>
      <c r="AT3850" s="9">
        <v>1</v>
      </c>
      <c r="AU3850" s="9">
        <v>4</v>
      </c>
      <c r="AV3850" s="9">
        <v>2</v>
      </c>
      <c r="AW3850" s="9"/>
      <c r="AX3850" s="9"/>
      <c r="BA3850" s="216" t="s">
        <v>3027</v>
      </c>
      <c r="BB3850" s="6" t="s">
        <v>1576</v>
      </c>
      <c r="BG3850" s="9"/>
      <c r="BI3850" t="s">
        <v>3146</v>
      </c>
    </row>
    <row r="3851" spans="1:83" x14ac:dyDescent="0.25">
      <c r="A3851" s="96" t="s">
        <v>1020</v>
      </c>
      <c r="B3851" s="53" t="s">
        <v>1081</v>
      </c>
      <c r="C3851" s="9" t="str">
        <f>VLOOKUP(Tabelle1[[#This Row],[bank_name]],list_all_banks!$B$1:$C$691,2,FALSE)</f>
        <v>IT00799960158</v>
      </c>
      <c r="D3851" s="6" t="s">
        <v>1082</v>
      </c>
      <c r="E3851" s="42" t="str">
        <f t="shared" si="63"/>
        <v>31.12.2013</v>
      </c>
      <c r="F3851" s="9">
        <v>2013</v>
      </c>
      <c r="G3851" s="9">
        <v>0</v>
      </c>
      <c r="H3851" t="s">
        <v>20</v>
      </c>
      <c r="I3851" s="9">
        <v>1</v>
      </c>
      <c r="J3851">
        <v>2</v>
      </c>
      <c r="K3851" s="9" t="s">
        <v>1366</v>
      </c>
      <c r="L3851" s="9">
        <v>0</v>
      </c>
      <c r="M3851" s="9" t="s">
        <v>14</v>
      </c>
      <c r="N3851" s="9" t="s">
        <v>91</v>
      </c>
      <c r="P3851" s="9">
        <v>0</v>
      </c>
      <c r="Q3851" s="9">
        <v>0</v>
      </c>
      <c r="R3851" s="9">
        <v>0</v>
      </c>
      <c r="S3851" s="9">
        <v>0</v>
      </c>
      <c r="U3851" s="9">
        <v>0</v>
      </c>
      <c r="V3851" s="9">
        <v>0</v>
      </c>
      <c r="W3851" s="9" t="s">
        <v>20</v>
      </c>
      <c r="Y3851" s="9" t="s">
        <v>1363</v>
      </c>
      <c r="Z3851" s="9">
        <v>523809</v>
      </c>
      <c r="AA3851">
        <v>4396</v>
      </c>
      <c r="AB3851" s="9" t="s">
        <v>20</v>
      </c>
      <c r="AC3851" s="9" t="s">
        <v>20</v>
      </c>
      <c r="AD3851" s="9" t="s">
        <v>20</v>
      </c>
      <c r="AE3851" s="9" t="s">
        <v>20</v>
      </c>
      <c r="AF3851" s="9" t="s">
        <v>20</v>
      </c>
      <c r="AG3851" s="9" t="s">
        <v>20</v>
      </c>
      <c r="AH3851" s="9" t="s">
        <v>20</v>
      </c>
      <c r="AI3851" s="9">
        <v>0</v>
      </c>
      <c r="AK3851" s="9">
        <v>1</v>
      </c>
      <c r="AL3851" s="9" t="s">
        <v>20</v>
      </c>
      <c r="AM3851" s="9">
        <v>2</v>
      </c>
      <c r="AN3851" s="9">
        <v>0</v>
      </c>
      <c r="AO3851" s="9">
        <v>0</v>
      </c>
      <c r="AQ3851" s="9">
        <v>1</v>
      </c>
      <c r="AR3851" s="9">
        <v>1</v>
      </c>
      <c r="AS3851" s="9">
        <v>1</v>
      </c>
      <c r="AT3851" s="9">
        <v>1</v>
      </c>
      <c r="AU3851" s="9">
        <v>4</v>
      </c>
      <c r="AV3851" s="9">
        <v>2</v>
      </c>
      <c r="AW3851" s="9"/>
      <c r="AX3851" s="9"/>
      <c r="BA3851" s="216" t="s">
        <v>3027</v>
      </c>
      <c r="BB3851" s="6" t="s">
        <v>1576</v>
      </c>
      <c r="BG3851" s="9"/>
      <c r="BI3851" t="s">
        <v>3146</v>
      </c>
    </row>
    <row r="3852" spans="1:83" x14ac:dyDescent="0.25">
      <c r="A3852" s="96" t="s">
        <v>1020</v>
      </c>
      <c r="B3852" s="53" t="s">
        <v>1081</v>
      </c>
      <c r="C3852" s="9" t="str">
        <f>VLOOKUP(Tabelle1[[#This Row],[bank_name]],list_all_banks!$B$1:$C$691,2,FALSE)</f>
        <v>IT00799960158</v>
      </c>
      <c r="D3852" s="6" t="s">
        <v>1082</v>
      </c>
      <c r="E3852" s="42" t="str">
        <f t="shared" si="63"/>
        <v>31.12.2013</v>
      </c>
      <c r="F3852" s="9">
        <v>2013</v>
      </c>
      <c r="G3852" s="9">
        <v>0</v>
      </c>
      <c r="H3852" t="s">
        <v>20</v>
      </c>
      <c r="I3852" s="9">
        <v>1</v>
      </c>
      <c r="J3852">
        <v>2</v>
      </c>
      <c r="K3852" s="9" t="s">
        <v>1366</v>
      </c>
      <c r="L3852" s="9">
        <v>0</v>
      </c>
      <c r="M3852" s="9" t="s">
        <v>14</v>
      </c>
      <c r="N3852" s="9" t="s">
        <v>91</v>
      </c>
      <c r="P3852" s="9">
        <v>0</v>
      </c>
      <c r="Q3852" s="9">
        <v>0</v>
      </c>
      <c r="R3852" s="9">
        <v>0</v>
      </c>
      <c r="S3852" s="9">
        <v>0</v>
      </c>
      <c r="U3852" s="9">
        <v>0</v>
      </c>
      <c r="V3852" s="9">
        <v>0</v>
      </c>
      <c r="W3852" s="9" t="s">
        <v>20</v>
      </c>
      <c r="Y3852" s="9" t="s">
        <v>1350</v>
      </c>
      <c r="Z3852" s="9">
        <v>84400</v>
      </c>
      <c r="AA3852">
        <v>840</v>
      </c>
      <c r="AB3852" s="9" t="s">
        <v>20</v>
      </c>
      <c r="AC3852" s="9" t="s">
        <v>20</v>
      </c>
      <c r="AD3852" s="9" t="s">
        <v>20</v>
      </c>
      <c r="AE3852" s="9" t="s">
        <v>20</v>
      </c>
      <c r="AF3852" s="9" t="s">
        <v>20</v>
      </c>
      <c r="AG3852" s="9" t="s">
        <v>20</v>
      </c>
      <c r="AH3852" s="9" t="s">
        <v>20</v>
      </c>
      <c r="AI3852" s="9">
        <v>0</v>
      </c>
      <c r="AK3852" s="9">
        <v>1</v>
      </c>
      <c r="AL3852" s="9" t="s">
        <v>20</v>
      </c>
      <c r="AM3852" s="9">
        <v>2</v>
      </c>
      <c r="AN3852" s="9">
        <v>0</v>
      </c>
      <c r="AO3852" s="9">
        <v>0</v>
      </c>
      <c r="AQ3852" s="9">
        <v>1</v>
      </c>
      <c r="AR3852" s="9">
        <v>1</v>
      </c>
      <c r="AS3852" s="9">
        <v>1</v>
      </c>
      <c r="AT3852" s="9">
        <v>1</v>
      </c>
      <c r="AU3852" s="9">
        <v>4</v>
      </c>
      <c r="AV3852" s="9">
        <v>2</v>
      </c>
      <c r="AW3852" s="9"/>
      <c r="AX3852" s="9"/>
      <c r="BA3852" s="216" t="s">
        <v>3027</v>
      </c>
      <c r="BB3852" s="6" t="s">
        <v>1576</v>
      </c>
      <c r="BG3852" s="9"/>
      <c r="BI3852" t="s">
        <v>3146</v>
      </c>
    </row>
    <row r="3853" spans="1:83" x14ac:dyDescent="0.25">
      <c r="A3853" s="96" t="s">
        <v>1020</v>
      </c>
      <c r="B3853" s="53" t="s">
        <v>1081</v>
      </c>
      <c r="C3853" s="9" t="str">
        <f>VLOOKUP(Tabelle1[[#This Row],[bank_name]],list_all_banks!$B$1:$C$691,2,FALSE)</f>
        <v>IT00799960158</v>
      </c>
      <c r="D3853" s="6" t="s">
        <v>1082</v>
      </c>
      <c r="E3853" s="42" t="str">
        <f t="shared" si="63"/>
        <v>31.12.2013</v>
      </c>
      <c r="F3853" s="9">
        <v>2013</v>
      </c>
      <c r="G3853" s="9">
        <v>0</v>
      </c>
      <c r="H3853" t="s">
        <v>20</v>
      </c>
      <c r="I3853" s="9">
        <v>1</v>
      </c>
      <c r="J3853">
        <v>2</v>
      </c>
      <c r="K3853" s="9" t="s">
        <v>1366</v>
      </c>
      <c r="L3853" s="9">
        <v>0</v>
      </c>
      <c r="M3853" s="9" t="s">
        <v>14</v>
      </c>
      <c r="N3853" s="9" t="s">
        <v>91</v>
      </c>
      <c r="P3853" s="9">
        <v>0</v>
      </c>
      <c r="Q3853" s="9">
        <v>0</v>
      </c>
      <c r="R3853" s="9">
        <v>0</v>
      </c>
      <c r="S3853" s="9">
        <v>0</v>
      </c>
      <c r="U3853" s="9">
        <v>0</v>
      </c>
      <c r="V3853" s="9">
        <v>0</v>
      </c>
      <c r="W3853" s="9" t="s">
        <v>20</v>
      </c>
      <c r="Y3853" s="9" t="s">
        <v>493</v>
      </c>
      <c r="Z3853" s="9">
        <v>23077</v>
      </c>
      <c r="AA3853">
        <v>15</v>
      </c>
      <c r="AB3853" s="9" t="s">
        <v>20</v>
      </c>
      <c r="AC3853" s="9" t="s">
        <v>20</v>
      </c>
      <c r="AD3853" s="9" t="s">
        <v>20</v>
      </c>
      <c r="AE3853" s="9" t="s">
        <v>20</v>
      </c>
      <c r="AF3853" s="9" t="s">
        <v>20</v>
      </c>
      <c r="AG3853" s="9" t="s">
        <v>20</v>
      </c>
      <c r="AH3853" s="9" t="s">
        <v>20</v>
      </c>
      <c r="AI3853" s="9">
        <v>0</v>
      </c>
      <c r="AK3853" s="9">
        <v>1</v>
      </c>
      <c r="AL3853" s="9" t="s">
        <v>20</v>
      </c>
      <c r="AM3853" s="9">
        <v>2</v>
      </c>
      <c r="AN3853" s="9">
        <v>0</v>
      </c>
      <c r="AO3853" s="9">
        <v>0</v>
      </c>
      <c r="AQ3853" s="9">
        <v>1</v>
      </c>
      <c r="AR3853" s="9">
        <v>1</v>
      </c>
      <c r="AS3853" s="9">
        <v>1</v>
      </c>
      <c r="AT3853" s="9">
        <v>1</v>
      </c>
      <c r="AU3853" s="9">
        <v>4</v>
      </c>
      <c r="AV3853" s="9">
        <v>2</v>
      </c>
      <c r="AW3853" s="9"/>
      <c r="AX3853" s="9"/>
      <c r="BA3853" s="216" t="s">
        <v>3027</v>
      </c>
      <c r="BB3853" s="6" t="s">
        <v>1576</v>
      </c>
      <c r="BG3853" s="9"/>
      <c r="BI3853" t="s">
        <v>3146</v>
      </c>
    </row>
    <row r="3854" spans="1:83" s="74" customFormat="1" x14ac:dyDescent="0.25">
      <c r="A3854" s="96" t="s">
        <v>1020</v>
      </c>
      <c r="B3854" s="53" t="s">
        <v>1081</v>
      </c>
      <c r="C3854" s="9" t="str">
        <f>VLOOKUP(Tabelle1[[#This Row],[bank_name]],list_all_banks!$B$1:$C$691,2,FALSE)</f>
        <v>IT00799960158</v>
      </c>
      <c r="D3854" s="6" t="s">
        <v>1082</v>
      </c>
      <c r="E3854" s="42" t="str">
        <f t="shared" si="63"/>
        <v>31.12.2013</v>
      </c>
      <c r="F3854" s="9">
        <v>2013</v>
      </c>
      <c r="G3854" s="9">
        <v>0</v>
      </c>
      <c r="H3854" t="s">
        <v>20</v>
      </c>
      <c r="I3854" s="9">
        <v>1</v>
      </c>
      <c r="J3854">
        <v>2</v>
      </c>
      <c r="K3854" s="9" t="s">
        <v>1366</v>
      </c>
      <c r="L3854" s="9">
        <v>0</v>
      </c>
      <c r="M3854" s="9" t="s">
        <v>14</v>
      </c>
      <c r="N3854" s="9" t="s">
        <v>91</v>
      </c>
      <c r="O3854" s="6"/>
      <c r="P3854" s="9">
        <v>0</v>
      </c>
      <c r="Q3854" s="9">
        <v>0</v>
      </c>
      <c r="R3854" s="9">
        <v>0</v>
      </c>
      <c r="S3854" s="9">
        <v>0</v>
      </c>
      <c r="T3854" s="6"/>
      <c r="U3854" s="9">
        <v>0</v>
      </c>
      <c r="V3854" s="9">
        <v>0</v>
      </c>
      <c r="W3854" s="9" t="s">
        <v>20</v>
      </c>
      <c r="X3854" s="6"/>
      <c r="Y3854" s="9" t="s">
        <v>1650</v>
      </c>
      <c r="Z3854" s="9">
        <f>140170+25119</f>
        <v>165289</v>
      </c>
      <c r="AA3854" s="9">
        <v>152</v>
      </c>
      <c r="AB3854" s="9" t="s">
        <v>20</v>
      </c>
      <c r="AC3854" s="9" t="s">
        <v>20</v>
      </c>
      <c r="AD3854" s="9" t="s">
        <v>20</v>
      </c>
      <c r="AE3854" s="9" t="s">
        <v>20</v>
      </c>
      <c r="AF3854" s="9" t="s">
        <v>20</v>
      </c>
      <c r="AG3854" s="9" t="s">
        <v>20</v>
      </c>
      <c r="AH3854" s="9" t="s">
        <v>20</v>
      </c>
      <c r="AI3854" s="9">
        <v>0</v>
      </c>
      <c r="AJ3854" s="6"/>
      <c r="AK3854" s="9">
        <v>1</v>
      </c>
      <c r="AL3854" s="9" t="s">
        <v>20</v>
      </c>
      <c r="AM3854" s="9">
        <v>2</v>
      </c>
      <c r="AN3854" s="9">
        <v>0</v>
      </c>
      <c r="AO3854" s="9">
        <v>0</v>
      </c>
      <c r="AP3854" s="6"/>
      <c r="AQ3854" s="9">
        <v>1</v>
      </c>
      <c r="AR3854" s="9">
        <v>1</v>
      </c>
      <c r="AS3854" s="9">
        <v>1</v>
      </c>
      <c r="AT3854" s="9">
        <v>1</v>
      </c>
      <c r="AU3854" s="9">
        <v>4</v>
      </c>
      <c r="AV3854" s="9">
        <v>2</v>
      </c>
      <c r="AW3854" s="9"/>
      <c r="AX3854" s="9"/>
      <c r="AY3854" s="6"/>
      <c r="AZ3854" s="42"/>
      <c r="BA3854" s="216" t="s">
        <v>3027</v>
      </c>
      <c r="BB3854" s="6" t="s">
        <v>1576</v>
      </c>
      <c r="BC3854" s="9"/>
      <c r="BD3854" s="9"/>
      <c r="BE3854" s="9"/>
      <c r="BF3854" s="9"/>
      <c r="BG3854" s="9"/>
      <c r="BH3854" s="6"/>
      <c r="BI3854" t="s">
        <v>3146</v>
      </c>
      <c r="BJ3854" s="9"/>
      <c r="BK3854" s="9"/>
      <c r="BL3854" s="9"/>
      <c r="BM3854" s="9"/>
      <c r="BN3854" s="9"/>
      <c r="BO3854" s="9"/>
      <c r="BP3854" s="9"/>
      <c r="BQ3854" s="9"/>
      <c r="BR3854" s="9"/>
      <c r="BS3854" s="9"/>
      <c r="BT3854" s="9"/>
      <c r="BU3854" s="9"/>
      <c r="BV3854" s="9"/>
      <c r="BW3854" s="9"/>
      <c r="BX3854" s="9"/>
      <c r="BY3854" s="9"/>
      <c r="BZ3854" s="9"/>
      <c r="CA3854" s="9"/>
    </row>
    <row r="3855" spans="1:83" x14ac:dyDescent="0.25">
      <c r="A3855" s="96" t="s">
        <v>1020</v>
      </c>
      <c r="B3855" s="53" t="s">
        <v>1081</v>
      </c>
      <c r="C3855" s="9" t="str">
        <f>VLOOKUP(Tabelle1[[#This Row],[bank_name]],list_all_banks!$B$1:$C$691,2,FALSE)</f>
        <v>IT00799960158</v>
      </c>
      <c r="D3855" s="6" t="s">
        <v>1082</v>
      </c>
      <c r="E3855" s="42" t="str">
        <f t="shared" si="63"/>
        <v>31.12.2013</v>
      </c>
      <c r="F3855" s="9">
        <v>2013</v>
      </c>
      <c r="G3855" s="9">
        <v>0</v>
      </c>
      <c r="H3855" t="s">
        <v>20</v>
      </c>
      <c r="I3855" s="9">
        <v>1</v>
      </c>
      <c r="J3855">
        <v>2</v>
      </c>
      <c r="K3855" s="9" t="s">
        <v>1366</v>
      </c>
      <c r="L3855" s="9">
        <v>0</v>
      </c>
      <c r="M3855" s="9" t="s">
        <v>14</v>
      </c>
      <c r="N3855" s="9" t="s">
        <v>91</v>
      </c>
      <c r="P3855" s="9">
        <v>0</v>
      </c>
      <c r="Q3855" s="9">
        <v>0</v>
      </c>
      <c r="R3855" s="9">
        <v>0</v>
      </c>
      <c r="S3855" s="9">
        <v>0</v>
      </c>
      <c r="U3855" s="9">
        <v>0</v>
      </c>
      <c r="V3855" s="9">
        <v>0</v>
      </c>
      <c r="W3855" s="9" t="s">
        <v>20</v>
      </c>
      <c r="Y3855" s="9" t="s">
        <v>1651</v>
      </c>
      <c r="Z3855" s="9">
        <v>8075</v>
      </c>
      <c r="AA3855">
        <v>21</v>
      </c>
      <c r="AB3855" s="9" t="s">
        <v>20</v>
      </c>
      <c r="AC3855" s="9" t="s">
        <v>20</v>
      </c>
      <c r="AD3855" s="9" t="s">
        <v>20</v>
      </c>
      <c r="AE3855" s="9" t="s">
        <v>20</v>
      </c>
      <c r="AF3855" s="9" t="s">
        <v>20</v>
      </c>
      <c r="AG3855" s="9" t="s">
        <v>20</v>
      </c>
      <c r="AH3855" s="9" t="s">
        <v>20</v>
      </c>
      <c r="AI3855" s="9">
        <v>0</v>
      </c>
      <c r="AK3855" s="9">
        <v>1</v>
      </c>
      <c r="AL3855" s="9" t="s">
        <v>20</v>
      </c>
      <c r="AM3855" s="9">
        <v>2</v>
      </c>
      <c r="AN3855" s="9">
        <v>0</v>
      </c>
      <c r="AO3855" s="9">
        <v>0</v>
      </c>
      <c r="AQ3855" s="9">
        <v>1</v>
      </c>
      <c r="AR3855" s="9">
        <v>1</v>
      </c>
      <c r="AS3855" s="9">
        <v>1</v>
      </c>
      <c r="AT3855" s="9">
        <v>1</v>
      </c>
      <c r="AU3855" s="9">
        <v>4</v>
      </c>
      <c r="AV3855" s="9">
        <v>2</v>
      </c>
      <c r="AW3855" s="9"/>
      <c r="AX3855" s="9"/>
      <c r="BA3855" s="216" t="s">
        <v>3027</v>
      </c>
      <c r="BB3855" s="6" t="s">
        <v>1576</v>
      </c>
      <c r="BG3855" s="9"/>
      <c r="BI3855" t="s">
        <v>3146</v>
      </c>
    </row>
    <row r="3856" spans="1:83" x14ac:dyDescent="0.25">
      <c r="A3856" s="96" t="s">
        <v>1020</v>
      </c>
      <c r="B3856" s="53" t="s">
        <v>1081</v>
      </c>
      <c r="C3856" s="9" t="str">
        <f>VLOOKUP(Tabelle1[[#This Row],[bank_name]],list_all_banks!$B$1:$C$691,2,FALSE)</f>
        <v>IT00799960158</v>
      </c>
      <c r="D3856" s="6" t="s">
        <v>1082</v>
      </c>
      <c r="E3856" s="42" t="str">
        <f t="shared" si="63"/>
        <v>31.12.2013</v>
      </c>
      <c r="F3856" s="9">
        <v>2013</v>
      </c>
      <c r="G3856" s="9">
        <v>0</v>
      </c>
      <c r="H3856" s="9" t="s">
        <v>20</v>
      </c>
      <c r="I3856" s="9">
        <v>1</v>
      </c>
      <c r="J3856" s="9">
        <v>2</v>
      </c>
      <c r="K3856" s="9" t="s">
        <v>1366</v>
      </c>
      <c r="L3856" s="9">
        <v>0</v>
      </c>
      <c r="M3856" s="9" t="s">
        <v>14</v>
      </c>
      <c r="N3856" s="9" t="s">
        <v>91</v>
      </c>
      <c r="P3856" s="9">
        <v>0</v>
      </c>
      <c r="Q3856" s="9">
        <v>0</v>
      </c>
      <c r="R3856" s="9">
        <v>0</v>
      </c>
      <c r="S3856" s="9">
        <v>0</v>
      </c>
      <c r="U3856" s="9">
        <v>0</v>
      </c>
      <c r="V3856" s="9">
        <v>0</v>
      </c>
      <c r="W3856" s="9" t="s">
        <v>20</v>
      </c>
      <c r="Y3856" s="9" t="s">
        <v>1694</v>
      </c>
      <c r="Z3856" s="9">
        <v>-13</v>
      </c>
      <c r="AA3856" s="9">
        <v>0</v>
      </c>
      <c r="AB3856" s="9" t="s">
        <v>20</v>
      </c>
      <c r="AC3856" s="9" t="s">
        <v>20</v>
      </c>
      <c r="AD3856" s="9" t="s">
        <v>20</v>
      </c>
      <c r="AE3856" s="9" t="s">
        <v>20</v>
      </c>
      <c r="AF3856" s="9" t="s">
        <v>20</v>
      </c>
      <c r="AG3856" s="9" t="s">
        <v>20</v>
      </c>
      <c r="AH3856" s="9" t="s">
        <v>20</v>
      </c>
      <c r="AI3856" s="9">
        <v>0</v>
      </c>
      <c r="AK3856" s="9">
        <v>1</v>
      </c>
      <c r="AL3856" s="9" t="s">
        <v>20</v>
      </c>
      <c r="AM3856" s="9">
        <v>2</v>
      </c>
      <c r="AN3856" s="9">
        <v>0</v>
      </c>
      <c r="AO3856" s="9">
        <v>0</v>
      </c>
      <c r="AQ3856" s="9">
        <v>1</v>
      </c>
      <c r="AR3856" s="9">
        <v>1</v>
      </c>
      <c r="AS3856" s="9">
        <v>1</v>
      </c>
      <c r="AT3856" s="9">
        <v>1</v>
      </c>
      <c r="AU3856" s="9">
        <v>4</v>
      </c>
      <c r="AV3856" s="9">
        <v>2</v>
      </c>
      <c r="AW3856" s="9"/>
      <c r="AX3856" s="9"/>
      <c r="BA3856" s="216" t="s">
        <v>3027</v>
      </c>
      <c r="BB3856" s="6" t="s">
        <v>1576</v>
      </c>
      <c r="BC3856" s="9"/>
      <c r="BD3856" s="9"/>
      <c r="BE3856" s="9"/>
      <c r="BF3856" s="9"/>
      <c r="BG3856" s="9"/>
      <c r="BI3856" t="s">
        <v>3146</v>
      </c>
    </row>
    <row r="3857" spans="1:72" x14ac:dyDescent="0.25">
      <c r="A3857" s="96" t="s">
        <v>1020</v>
      </c>
      <c r="B3857" s="53" t="s">
        <v>1081</v>
      </c>
      <c r="C3857" s="9" t="str">
        <f>VLOOKUP(Tabelle1[[#This Row],[bank_name]],list_all_banks!$B$1:$C$691,2,FALSE)</f>
        <v>IT00799960158</v>
      </c>
      <c r="D3857" s="6" t="s">
        <v>1082</v>
      </c>
      <c r="E3857" s="42" t="str">
        <f t="shared" si="63"/>
        <v>31.12.2013</v>
      </c>
      <c r="F3857" s="9">
        <v>2013</v>
      </c>
      <c r="G3857" s="9">
        <v>0</v>
      </c>
      <c r="H3857" s="9" t="s">
        <v>20</v>
      </c>
      <c r="I3857" s="9">
        <v>1</v>
      </c>
      <c r="J3857" s="9">
        <v>2</v>
      </c>
      <c r="K3857" s="9" t="s">
        <v>1366</v>
      </c>
      <c r="L3857" s="9">
        <v>0</v>
      </c>
      <c r="M3857" s="9" t="s">
        <v>14</v>
      </c>
      <c r="N3857" s="9" t="s">
        <v>91</v>
      </c>
      <c r="P3857" s="9">
        <v>0</v>
      </c>
      <c r="Q3857" s="9">
        <v>0</v>
      </c>
      <c r="R3857" s="9">
        <v>0</v>
      </c>
      <c r="S3857" s="9">
        <v>0</v>
      </c>
      <c r="U3857" s="9">
        <v>0</v>
      </c>
      <c r="V3857" s="9">
        <v>0</v>
      </c>
      <c r="W3857" s="9" t="s">
        <v>20</v>
      </c>
      <c r="Y3857" s="9" t="s">
        <v>1700</v>
      </c>
      <c r="Z3857" s="9">
        <v>22822</v>
      </c>
      <c r="AA3857" s="9">
        <v>3587</v>
      </c>
      <c r="AB3857" s="9" t="s">
        <v>20</v>
      </c>
      <c r="AC3857" s="9" t="s">
        <v>20</v>
      </c>
      <c r="AD3857" s="9" t="s">
        <v>20</v>
      </c>
      <c r="AE3857" s="9" t="s">
        <v>20</v>
      </c>
      <c r="AF3857" s="9" t="s">
        <v>20</v>
      </c>
      <c r="AG3857" s="9" t="s">
        <v>20</v>
      </c>
      <c r="AH3857" s="9" t="s">
        <v>20</v>
      </c>
      <c r="AI3857" s="9">
        <v>0</v>
      </c>
      <c r="AK3857" s="9">
        <v>1</v>
      </c>
      <c r="AL3857" s="9" t="s">
        <v>20</v>
      </c>
      <c r="AM3857" s="9">
        <v>2</v>
      </c>
      <c r="AN3857" s="9">
        <v>0</v>
      </c>
      <c r="AO3857" s="9">
        <v>0</v>
      </c>
      <c r="AQ3857" s="9">
        <v>1</v>
      </c>
      <c r="AR3857" s="9">
        <v>1</v>
      </c>
      <c r="AS3857" s="9">
        <v>1</v>
      </c>
      <c r="AT3857" s="9">
        <v>1</v>
      </c>
      <c r="AU3857" s="9">
        <v>4</v>
      </c>
      <c r="AV3857" s="9">
        <v>2</v>
      </c>
      <c r="AW3857" s="9"/>
      <c r="AX3857" s="9"/>
      <c r="BA3857" s="216" t="s">
        <v>3027</v>
      </c>
      <c r="BB3857" s="6" t="s">
        <v>1576</v>
      </c>
      <c r="BC3857" s="9"/>
      <c r="BD3857" s="9"/>
      <c r="BE3857" s="9"/>
      <c r="BF3857" s="9"/>
      <c r="BG3857" s="9"/>
      <c r="BI3857" t="s">
        <v>3146</v>
      </c>
    </row>
    <row r="3858" spans="1:72" s="44" customFormat="1" ht="15.75" thickBot="1" x14ac:dyDescent="0.3">
      <c r="A3858" s="162" t="s">
        <v>1020</v>
      </c>
      <c r="B3858" s="57" t="s">
        <v>1081</v>
      </c>
      <c r="C3858" s="44" t="str">
        <f>VLOOKUP(Tabelle1[[#This Row],[bank_name]],list_all_banks!$B$1:$C$691,2,FALSE)</f>
        <v>IT00799960158</v>
      </c>
      <c r="D3858" s="45" t="s">
        <v>1082</v>
      </c>
      <c r="E3858" s="46" t="str">
        <f t="shared" si="63"/>
        <v>31.12.2013</v>
      </c>
      <c r="F3858" s="44">
        <v>2013</v>
      </c>
      <c r="G3858" s="44">
        <v>0</v>
      </c>
      <c r="H3858" s="44" t="s">
        <v>20</v>
      </c>
      <c r="I3858" s="44">
        <v>1</v>
      </c>
      <c r="J3858" s="44">
        <v>2</v>
      </c>
      <c r="K3858" s="44" t="s">
        <v>1366</v>
      </c>
      <c r="L3858" s="44">
        <v>0</v>
      </c>
      <c r="M3858" s="44" t="s">
        <v>14</v>
      </c>
      <c r="N3858" s="44" t="s">
        <v>91</v>
      </c>
      <c r="O3858" s="45"/>
      <c r="P3858" s="44">
        <v>0</v>
      </c>
      <c r="Q3858" s="44">
        <v>0</v>
      </c>
      <c r="R3858" s="44">
        <v>0</v>
      </c>
      <c r="S3858" s="44">
        <v>0</v>
      </c>
      <c r="T3858" s="45"/>
      <c r="U3858" s="44">
        <v>0</v>
      </c>
      <c r="V3858" s="44">
        <v>0</v>
      </c>
      <c r="W3858" s="44" t="s">
        <v>20</v>
      </c>
      <c r="X3858" s="45"/>
      <c r="Y3858" s="44" t="s">
        <v>983</v>
      </c>
      <c r="Z3858" s="44">
        <v>291014</v>
      </c>
      <c r="AA3858" s="44">
        <v>3114</v>
      </c>
      <c r="AB3858" s="44" t="s">
        <v>20</v>
      </c>
      <c r="AC3858" s="44" t="s">
        <v>20</v>
      </c>
      <c r="AD3858" s="44" t="s">
        <v>20</v>
      </c>
      <c r="AE3858" s="44" t="s">
        <v>20</v>
      </c>
      <c r="AF3858" s="44" t="s">
        <v>20</v>
      </c>
      <c r="AG3858" s="44" t="s">
        <v>20</v>
      </c>
      <c r="AH3858" s="44" t="s">
        <v>20</v>
      </c>
      <c r="AI3858" s="44">
        <v>0</v>
      </c>
      <c r="AJ3858" s="45"/>
      <c r="AK3858" s="44">
        <v>1</v>
      </c>
      <c r="AL3858" s="44" t="s">
        <v>20</v>
      </c>
      <c r="AM3858" s="44">
        <v>2</v>
      </c>
      <c r="AN3858" s="44">
        <v>0</v>
      </c>
      <c r="AO3858" s="44">
        <v>0</v>
      </c>
      <c r="AP3858" s="45"/>
      <c r="AQ3858" s="44">
        <v>1</v>
      </c>
      <c r="AR3858" s="44">
        <v>1</v>
      </c>
      <c r="AS3858" s="44">
        <v>1</v>
      </c>
      <c r="AT3858" s="44">
        <v>1</v>
      </c>
      <c r="AU3858" s="44">
        <v>4</v>
      </c>
      <c r="AV3858" s="44">
        <v>2</v>
      </c>
      <c r="AY3858" s="45"/>
      <c r="AZ3858" s="46"/>
      <c r="BA3858" s="217" t="s">
        <v>3027</v>
      </c>
      <c r="BB3858" s="45" t="s">
        <v>1576</v>
      </c>
      <c r="BH3858" s="45"/>
      <c r="BI3858" t="s">
        <v>3146</v>
      </c>
    </row>
    <row r="3859" spans="1:72" x14ac:dyDescent="0.25">
      <c r="A3859" s="96" t="s">
        <v>1020</v>
      </c>
      <c r="B3859" s="9" t="s">
        <v>1081</v>
      </c>
      <c r="C3859" s="9" t="str">
        <f>VLOOKUP(Tabelle1[[#This Row],[bank_name]],list_all_banks!$B$1:$C$691,2,FALSE)</f>
        <v>IT00799960158</v>
      </c>
      <c r="D3859" s="6" t="s">
        <v>1082</v>
      </c>
      <c r="E3859" s="42" t="str">
        <f t="shared" si="63"/>
        <v>31.12.2014</v>
      </c>
      <c r="F3859" s="9">
        <v>2014</v>
      </c>
      <c r="G3859" s="9">
        <v>0</v>
      </c>
      <c r="H3859" s="9" t="s">
        <v>20</v>
      </c>
      <c r="I3859" s="9">
        <v>1</v>
      </c>
      <c r="J3859" s="9">
        <v>2</v>
      </c>
      <c r="K3859" s="9" t="s">
        <v>1366</v>
      </c>
      <c r="L3859" s="9">
        <v>0</v>
      </c>
      <c r="M3859" s="9" t="s">
        <v>14</v>
      </c>
      <c r="N3859" s="9" t="s">
        <v>91</v>
      </c>
      <c r="P3859" s="9">
        <v>2</v>
      </c>
      <c r="Q3859" s="9">
        <v>0</v>
      </c>
      <c r="R3859" s="9">
        <v>0</v>
      </c>
      <c r="S3859" s="9">
        <v>0</v>
      </c>
      <c r="U3859" s="9">
        <v>0</v>
      </c>
      <c r="V3859" s="9">
        <v>0</v>
      </c>
      <c r="W3859" s="9" t="s">
        <v>20</v>
      </c>
      <c r="Y3859" s="9" t="s">
        <v>1629</v>
      </c>
      <c r="Z3859" s="9">
        <v>39284</v>
      </c>
      <c r="AA3859" s="9">
        <v>566</v>
      </c>
      <c r="AB3859" s="9">
        <v>17748</v>
      </c>
      <c r="AC3859" s="9" t="s">
        <v>20</v>
      </c>
      <c r="AD3859" s="9">
        <v>3065</v>
      </c>
      <c r="AE3859" s="9" t="s">
        <v>20</v>
      </c>
      <c r="AF3859" s="9" t="s">
        <v>20</v>
      </c>
      <c r="AG3859" s="9" t="s">
        <v>20</v>
      </c>
      <c r="AH3859" s="9" t="s">
        <v>20</v>
      </c>
      <c r="AI3859" s="9">
        <v>0</v>
      </c>
      <c r="AK3859" s="9">
        <v>1</v>
      </c>
      <c r="AL3859" s="9">
        <v>0</v>
      </c>
      <c r="AM3859" s="9">
        <v>2</v>
      </c>
      <c r="AN3859" s="9">
        <v>0</v>
      </c>
      <c r="AO3859" s="9">
        <v>0</v>
      </c>
      <c r="AQ3859" s="9">
        <v>1</v>
      </c>
      <c r="AR3859" s="9">
        <v>1</v>
      </c>
      <c r="AS3859" s="9">
        <v>0</v>
      </c>
      <c r="AT3859" s="9">
        <v>1</v>
      </c>
      <c r="AU3859" s="9">
        <v>5</v>
      </c>
      <c r="AV3859" s="9">
        <v>2</v>
      </c>
      <c r="AW3859" s="9" t="s">
        <v>1382</v>
      </c>
      <c r="AX3859" s="9" t="s">
        <v>1382</v>
      </c>
      <c r="BA3859" s="9" t="s">
        <v>2548</v>
      </c>
      <c r="BB3859" s="6" t="s">
        <v>1577</v>
      </c>
      <c r="BC3859" s="9"/>
      <c r="BD3859" s="9"/>
      <c r="BE3859" s="9"/>
      <c r="BF3859" s="9"/>
      <c r="BG3859" s="9"/>
      <c r="BI3859" t="s">
        <v>3146</v>
      </c>
    </row>
    <row r="3860" spans="1:72" x14ac:dyDescent="0.25">
      <c r="A3860" s="19" t="s">
        <v>1020</v>
      </c>
      <c r="B3860" t="s">
        <v>1081</v>
      </c>
      <c r="C3860" t="str">
        <f>VLOOKUP(Tabelle1[[#This Row],[bank_name]],list_all_banks!$B$1:$C$691,2,FALSE)</f>
        <v>IT00799960158</v>
      </c>
      <c r="D3860" s="6" t="s">
        <v>1082</v>
      </c>
      <c r="E3860" s="42" t="str">
        <f t="shared" si="63"/>
        <v>31.12.2015</v>
      </c>
      <c r="F3860">
        <v>2015</v>
      </c>
      <c r="G3860">
        <v>0</v>
      </c>
      <c r="H3860" t="s">
        <v>20</v>
      </c>
      <c r="I3860">
        <v>1</v>
      </c>
      <c r="J3860">
        <v>2</v>
      </c>
      <c r="K3860" t="s">
        <v>1366</v>
      </c>
      <c r="L3860">
        <v>0</v>
      </c>
      <c r="M3860" t="s">
        <v>14</v>
      </c>
      <c r="N3860" t="s">
        <v>91</v>
      </c>
      <c r="P3860">
        <v>2</v>
      </c>
      <c r="Q3860">
        <v>0</v>
      </c>
      <c r="R3860">
        <v>0</v>
      </c>
      <c r="S3860">
        <v>0</v>
      </c>
      <c r="U3860">
        <v>0</v>
      </c>
      <c r="V3860">
        <v>0</v>
      </c>
      <c r="W3860" t="s">
        <v>20</v>
      </c>
      <c r="Y3860" s="9" t="s">
        <v>1629</v>
      </c>
      <c r="Z3860">
        <v>42244</v>
      </c>
      <c r="AA3860">
        <v>567</v>
      </c>
      <c r="AB3860">
        <v>19114</v>
      </c>
      <c r="AC3860" t="s">
        <v>20</v>
      </c>
      <c r="AD3860">
        <v>3279</v>
      </c>
      <c r="AE3860" t="s">
        <v>20</v>
      </c>
      <c r="AF3860" t="s">
        <v>20</v>
      </c>
      <c r="AG3860" t="s">
        <v>20</v>
      </c>
      <c r="AH3860" t="s">
        <v>20</v>
      </c>
      <c r="AI3860">
        <v>0</v>
      </c>
      <c r="AK3860">
        <v>1</v>
      </c>
      <c r="AL3860">
        <v>0</v>
      </c>
      <c r="AM3860">
        <v>2</v>
      </c>
      <c r="AN3860">
        <v>0</v>
      </c>
      <c r="AO3860">
        <v>0</v>
      </c>
      <c r="AQ3860">
        <v>1</v>
      </c>
      <c r="AR3860">
        <v>1</v>
      </c>
      <c r="AS3860">
        <v>0</v>
      </c>
      <c r="AT3860">
        <v>1</v>
      </c>
      <c r="AU3860">
        <v>5</v>
      </c>
      <c r="AV3860">
        <v>2</v>
      </c>
      <c r="AW3860" t="s">
        <v>1382</v>
      </c>
      <c r="AX3860" t="s">
        <v>1382</v>
      </c>
      <c r="BA3860" t="s">
        <v>2578</v>
      </c>
      <c r="BB3860" s="6" t="s">
        <v>1578</v>
      </c>
      <c r="BG3860" s="9"/>
      <c r="BI3860" t="s">
        <v>3146</v>
      </c>
    </row>
    <row r="3861" spans="1:72" x14ac:dyDescent="0.25">
      <c r="A3861" s="96" t="s">
        <v>1020</v>
      </c>
      <c r="B3861" s="9" t="s">
        <v>1081</v>
      </c>
      <c r="C3861" s="9" t="str">
        <f>VLOOKUP(Tabelle1[[#This Row],[bank_name]],list_all_banks!$B$1:$C$691,2,FALSE)</f>
        <v>IT00799960158</v>
      </c>
      <c r="D3861" s="6" t="s">
        <v>1082</v>
      </c>
      <c r="E3861" s="42" t="str">
        <f t="shared" si="63"/>
        <v>31.12.2015</v>
      </c>
      <c r="F3861" s="9">
        <v>2015</v>
      </c>
      <c r="G3861" s="9">
        <v>0</v>
      </c>
      <c r="H3861" s="9" t="s">
        <v>20</v>
      </c>
      <c r="I3861" s="9">
        <v>1</v>
      </c>
      <c r="J3861" s="9">
        <v>2</v>
      </c>
      <c r="K3861" s="9" t="s">
        <v>1366</v>
      </c>
      <c r="L3861" s="9">
        <v>0</v>
      </c>
      <c r="M3861" s="9" t="s">
        <v>14</v>
      </c>
      <c r="N3861" s="9" t="s">
        <v>91</v>
      </c>
      <c r="P3861" s="9">
        <v>2</v>
      </c>
      <c r="Q3861" s="9">
        <v>0</v>
      </c>
      <c r="R3861" s="9">
        <v>0</v>
      </c>
      <c r="S3861" s="9">
        <v>0</v>
      </c>
      <c r="U3861" s="9">
        <v>0</v>
      </c>
      <c r="V3861" s="9">
        <v>0</v>
      </c>
      <c r="W3861" s="9" t="s">
        <v>20</v>
      </c>
      <c r="Y3861" s="9" t="s">
        <v>154</v>
      </c>
      <c r="Z3861" s="9">
        <v>1556</v>
      </c>
      <c r="AA3861" s="9">
        <v>8</v>
      </c>
      <c r="AB3861" s="9">
        <v>231</v>
      </c>
      <c r="AC3861" s="9" t="s">
        <v>20</v>
      </c>
      <c r="AD3861" s="9">
        <v>15</v>
      </c>
      <c r="AE3861" s="9" t="s">
        <v>20</v>
      </c>
      <c r="AF3861" s="9" t="s">
        <v>20</v>
      </c>
      <c r="AG3861" s="9" t="s">
        <v>20</v>
      </c>
      <c r="AH3861" s="9" t="s">
        <v>20</v>
      </c>
      <c r="AI3861" s="9">
        <v>0</v>
      </c>
      <c r="AK3861" s="9">
        <v>1</v>
      </c>
      <c r="AL3861" s="9">
        <v>0</v>
      </c>
      <c r="AM3861" s="9">
        <v>2</v>
      </c>
      <c r="AN3861" s="9">
        <v>0</v>
      </c>
      <c r="AO3861" s="9">
        <v>0</v>
      </c>
      <c r="AQ3861" s="9">
        <v>1</v>
      </c>
      <c r="AR3861" s="9">
        <v>1</v>
      </c>
      <c r="AS3861" s="9">
        <v>0</v>
      </c>
      <c r="AT3861" s="9">
        <v>1</v>
      </c>
      <c r="AU3861" s="9">
        <v>5</v>
      </c>
      <c r="AV3861" s="9">
        <v>2</v>
      </c>
      <c r="AW3861" s="9" t="s">
        <v>1382</v>
      </c>
      <c r="AX3861" s="9" t="s">
        <v>1382</v>
      </c>
      <c r="BA3861" s="9" t="s">
        <v>2578</v>
      </c>
      <c r="BB3861" s="6" t="s">
        <v>1578</v>
      </c>
      <c r="BG3861" s="9"/>
      <c r="BI3861" t="s">
        <v>3146</v>
      </c>
    </row>
    <row r="3862" spans="1:72" x14ac:dyDescent="0.25">
      <c r="A3862" s="96" t="s">
        <v>1020</v>
      </c>
      <c r="B3862" s="9" t="s">
        <v>1081</v>
      </c>
      <c r="C3862" s="9" t="str">
        <f>VLOOKUP(Tabelle1[[#This Row],[bank_name]],list_all_banks!$B$1:$C$691,2,FALSE)</f>
        <v>IT00799960158</v>
      </c>
      <c r="D3862" s="6" t="s">
        <v>1082</v>
      </c>
      <c r="E3862" s="42" t="str">
        <f t="shared" si="63"/>
        <v>31.12.2015</v>
      </c>
      <c r="F3862" s="9">
        <v>2015</v>
      </c>
      <c r="G3862" s="9">
        <v>0</v>
      </c>
      <c r="H3862" s="9" t="s">
        <v>20</v>
      </c>
      <c r="I3862" s="9">
        <v>1</v>
      </c>
      <c r="J3862" s="9">
        <v>2</v>
      </c>
      <c r="K3862" s="9" t="s">
        <v>1366</v>
      </c>
      <c r="L3862" s="9">
        <v>0</v>
      </c>
      <c r="M3862" s="9" t="s">
        <v>14</v>
      </c>
      <c r="N3862" s="9" t="s">
        <v>91</v>
      </c>
      <c r="P3862" s="9">
        <v>2</v>
      </c>
      <c r="Q3862" s="9">
        <v>0</v>
      </c>
      <c r="R3862" s="9">
        <v>0</v>
      </c>
      <c r="S3862" s="9">
        <v>0</v>
      </c>
      <c r="U3862" s="9">
        <v>0</v>
      </c>
      <c r="V3862" s="9">
        <v>0</v>
      </c>
      <c r="W3862" s="9" t="s">
        <v>20</v>
      </c>
      <c r="Y3862" s="9" t="s">
        <v>1693</v>
      </c>
      <c r="Z3862" s="9">
        <f>38947+192</f>
        <v>39139</v>
      </c>
      <c r="AA3862" s="9">
        <v>532</v>
      </c>
      <c r="AB3862" s="9">
        <f>14645+17</f>
        <v>14662</v>
      </c>
      <c r="AC3862" s="9" t="s">
        <v>20</v>
      </c>
      <c r="AD3862" s="9">
        <v>1524</v>
      </c>
      <c r="AE3862" s="9" t="s">
        <v>20</v>
      </c>
      <c r="AF3862" s="9" t="s">
        <v>20</v>
      </c>
      <c r="AG3862" s="9" t="s">
        <v>20</v>
      </c>
      <c r="AH3862" s="9" t="s">
        <v>20</v>
      </c>
      <c r="AI3862" s="9">
        <v>0</v>
      </c>
      <c r="AK3862" s="9">
        <v>1</v>
      </c>
      <c r="AL3862" s="9">
        <v>0</v>
      </c>
      <c r="AM3862" s="9">
        <v>2</v>
      </c>
      <c r="AN3862" s="9">
        <v>0</v>
      </c>
      <c r="AO3862" s="9">
        <v>0</v>
      </c>
      <c r="AQ3862" s="9">
        <v>1</v>
      </c>
      <c r="AR3862" s="9">
        <v>1</v>
      </c>
      <c r="AS3862" s="9">
        <v>0</v>
      </c>
      <c r="AT3862" s="9">
        <v>1</v>
      </c>
      <c r="AU3862" s="9">
        <v>5</v>
      </c>
      <c r="AV3862" s="9">
        <v>2</v>
      </c>
      <c r="AW3862" s="9" t="s">
        <v>1382</v>
      </c>
      <c r="AX3862" s="9" t="s">
        <v>1382</v>
      </c>
      <c r="BA3862" s="9" t="s">
        <v>2578</v>
      </c>
      <c r="BB3862" s="6" t="s">
        <v>1578</v>
      </c>
      <c r="BC3862" s="9"/>
      <c r="BD3862" s="9"/>
      <c r="BE3862" s="9"/>
      <c r="BF3862" s="9"/>
      <c r="BG3862" s="9"/>
      <c r="BI3862" t="s">
        <v>3146</v>
      </c>
    </row>
    <row r="3863" spans="1:72" x14ac:dyDescent="0.25">
      <c r="A3863" s="19" t="s">
        <v>1020</v>
      </c>
      <c r="B3863" t="s">
        <v>1081</v>
      </c>
      <c r="C3863" t="str">
        <f>VLOOKUP(Tabelle1[[#This Row],[bank_name]],list_all_banks!$B$1:$C$691,2,FALSE)</f>
        <v>IT00799960158</v>
      </c>
      <c r="D3863" s="6" t="s">
        <v>1082</v>
      </c>
      <c r="E3863" s="42" t="str">
        <f t="shared" si="63"/>
        <v>31.12.2015</v>
      </c>
      <c r="F3863">
        <v>2015</v>
      </c>
      <c r="G3863">
        <v>0</v>
      </c>
      <c r="H3863" t="s">
        <v>20</v>
      </c>
      <c r="I3863">
        <v>1</v>
      </c>
      <c r="J3863">
        <v>2</v>
      </c>
      <c r="K3863" t="s">
        <v>1366</v>
      </c>
      <c r="L3863">
        <v>0</v>
      </c>
      <c r="M3863" t="s">
        <v>14</v>
      </c>
      <c r="N3863" t="s">
        <v>91</v>
      </c>
      <c r="P3863">
        <v>2</v>
      </c>
      <c r="Q3863">
        <v>0</v>
      </c>
      <c r="R3863">
        <v>0</v>
      </c>
      <c r="S3863">
        <v>0</v>
      </c>
      <c r="U3863">
        <v>0</v>
      </c>
      <c r="V3863">
        <v>0</v>
      </c>
      <c r="W3863" t="s">
        <v>20</v>
      </c>
      <c r="Y3863" t="s">
        <v>1677</v>
      </c>
      <c r="Z3863">
        <v>9125</v>
      </c>
      <c r="AA3863">
        <v>38</v>
      </c>
      <c r="AB3863">
        <v>3440</v>
      </c>
      <c r="AC3863" t="s">
        <v>20</v>
      </c>
      <c r="AD3863">
        <v>95</v>
      </c>
      <c r="AE3863" t="s">
        <v>20</v>
      </c>
      <c r="AF3863" t="s">
        <v>20</v>
      </c>
      <c r="AG3863" t="s">
        <v>20</v>
      </c>
      <c r="AH3863" t="s">
        <v>20</v>
      </c>
      <c r="AI3863">
        <v>0</v>
      </c>
      <c r="AK3863">
        <v>1</v>
      </c>
      <c r="AL3863">
        <v>0</v>
      </c>
      <c r="AM3863">
        <v>2</v>
      </c>
      <c r="AN3863">
        <v>0</v>
      </c>
      <c r="AO3863">
        <v>0</v>
      </c>
      <c r="AQ3863">
        <v>1</v>
      </c>
      <c r="AR3863">
        <v>1</v>
      </c>
      <c r="AS3863">
        <v>0</v>
      </c>
      <c r="AT3863">
        <v>1</v>
      </c>
      <c r="AU3863">
        <v>5</v>
      </c>
      <c r="AV3863">
        <v>2</v>
      </c>
      <c r="AW3863" t="s">
        <v>1382</v>
      </c>
      <c r="AX3863" t="s">
        <v>1382</v>
      </c>
      <c r="BA3863" t="s">
        <v>2578</v>
      </c>
      <c r="BB3863" s="6" t="s">
        <v>1578</v>
      </c>
      <c r="BG3863" s="9"/>
      <c r="BI3863" t="s">
        <v>3146</v>
      </c>
    </row>
    <row r="3864" spans="1:72" x14ac:dyDescent="0.25">
      <c r="A3864" s="19" t="s">
        <v>1020</v>
      </c>
      <c r="B3864" t="s">
        <v>1081</v>
      </c>
      <c r="C3864" t="str">
        <f>VLOOKUP(Tabelle1[[#This Row],[bank_name]],list_all_banks!$B$1:$C$691,2,FALSE)</f>
        <v>IT00799960158</v>
      </c>
      <c r="D3864" s="6" t="s">
        <v>1082</v>
      </c>
      <c r="E3864" s="42" t="str">
        <f t="shared" si="63"/>
        <v>31.12.2015</v>
      </c>
      <c r="F3864">
        <v>2015</v>
      </c>
      <c r="G3864">
        <v>0</v>
      </c>
      <c r="H3864" t="s">
        <v>20</v>
      </c>
      <c r="I3864">
        <v>1</v>
      </c>
      <c r="J3864">
        <v>2</v>
      </c>
      <c r="K3864" t="s">
        <v>1366</v>
      </c>
      <c r="L3864">
        <v>0</v>
      </c>
      <c r="M3864" t="s">
        <v>14</v>
      </c>
      <c r="N3864" t="s">
        <v>91</v>
      </c>
      <c r="P3864">
        <v>2</v>
      </c>
      <c r="Q3864">
        <v>0</v>
      </c>
      <c r="R3864">
        <v>0</v>
      </c>
      <c r="S3864">
        <v>0</v>
      </c>
      <c r="U3864">
        <v>0</v>
      </c>
      <c r="V3864">
        <v>0</v>
      </c>
      <c r="W3864" t="s">
        <v>20</v>
      </c>
      <c r="Y3864" t="s">
        <v>1660</v>
      </c>
      <c r="Z3864">
        <v>89791</v>
      </c>
      <c r="AA3864">
        <v>102</v>
      </c>
      <c r="AB3864">
        <v>41502</v>
      </c>
      <c r="AC3864" t="s">
        <v>20</v>
      </c>
      <c r="AD3864">
        <v>2072</v>
      </c>
      <c r="AE3864" t="s">
        <v>20</v>
      </c>
      <c r="AF3864" t="s">
        <v>20</v>
      </c>
      <c r="AG3864" t="s">
        <v>20</v>
      </c>
      <c r="AH3864" t="s">
        <v>20</v>
      </c>
      <c r="AI3864">
        <v>0</v>
      </c>
      <c r="AK3864">
        <v>1</v>
      </c>
      <c r="AL3864">
        <v>0</v>
      </c>
      <c r="AM3864">
        <v>2</v>
      </c>
      <c r="AN3864">
        <v>0</v>
      </c>
      <c r="AO3864">
        <v>0</v>
      </c>
      <c r="AQ3864">
        <v>1</v>
      </c>
      <c r="AR3864">
        <v>1</v>
      </c>
      <c r="AS3864">
        <v>0</v>
      </c>
      <c r="AT3864">
        <v>1</v>
      </c>
      <c r="AU3864">
        <v>5</v>
      </c>
      <c r="AV3864">
        <v>2</v>
      </c>
      <c r="AW3864" t="s">
        <v>1382</v>
      </c>
      <c r="AX3864" t="s">
        <v>1382</v>
      </c>
      <c r="BA3864" t="s">
        <v>2578</v>
      </c>
      <c r="BB3864" s="6" t="s">
        <v>1578</v>
      </c>
      <c r="BG3864" s="9"/>
      <c r="BI3864" t="s">
        <v>3146</v>
      </c>
    </row>
    <row r="3865" spans="1:72" x14ac:dyDescent="0.25">
      <c r="A3865" s="96" t="s">
        <v>1020</v>
      </c>
      <c r="B3865" s="9" t="s">
        <v>1081</v>
      </c>
      <c r="C3865" s="9" t="str">
        <f>VLOOKUP(Tabelle1[[#This Row],[bank_name]],list_all_banks!$B$1:$C$691,2,FALSE)</f>
        <v>IT00799960158</v>
      </c>
      <c r="D3865" s="6" t="s">
        <v>1082</v>
      </c>
      <c r="E3865" s="42" t="str">
        <f t="shared" si="63"/>
        <v>31.12.2015</v>
      </c>
      <c r="F3865" s="9">
        <v>2015</v>
      </c>
      <c r="G3865" s="9">
        <v>0</v>
      </c>
      <c r="H3865" s="9" t="s">
        <v>20</v>
      </c>
      <c r="I3865" s="9">
        <v>1</v>
      </c>
      <c r="J3865" s="9">
        <v>2</v>
      </c>
      <c r="K3865" s="9" t="s">
        <v>1366</v>
      </c>
      <c r="L3865" s="9">
        <v>0</v>
      </c>
      <c r="M3865" s="9" t="s">
        <v>14</v>
      </c>
      <c r="N3865" s="9" t="s">
        <v>91</v>
      </c>
      <c r="P3865" s="9">
        <v>2</v>
      </c>
      <c r="Q3865" s="9">
        <v>0</v>
      </c>
      <c r="R3865" s="9">
        <v>0</v>
      </c>
      <c r="S3865" s="9">
        <v>0</v>
      </c>
      <c r="U3865" s="9">
        <v>0</v>
      </c>
      <c r="V3865" s="9">
        <v>0</v>
      </c>
      <c r="W3865" s="9" t="s">
        <v>20</v>
      </c>
      <c r="Y3865" s="9" t="s">
        <v>980</v>
      </c>
      <c r="Z3865" s="9">
        <f>409051+104542+691</f>
        <v>514284</v>
      </c>
      <c r="AA3865" s="9">
        <f>3484+603+18</f>
        <v>4105</v>
      </c>
      <c r="AB3865" s="9">
        <f>30199+42814-526</f>
        <v>72487</v>
      </c>
      <c r="AC3865" s="9" t="s">
        <v>20</v>
      </c>
      <c r="AD3865" s="9">
        <f>2784+9669-92</f>
        <v>12361</v>
      </c>
      <c r="AE3865" s="9" t="s">
        <v>20</v>
      </c>
      <c r="AF3865" s="9" t="s">
        <v>20</v>
      </c>
      <c r="AG3865" s="9" t="s">
        <v>20</v>
      </c>
      <c r="AH3865" s="9" t="s">
        <v>20</v>
      </c>
      <c r="AI3865" s="9">
        <v>0</v>
      </c>
      <c r="AK3865" s="9">
        <v>1</v>
      </c>
      <c r="AL3865" s="9">
        <v>0</v>
      </c>
      <c r="AM3865" s="9">
        <v>2</v>
      </c>
      <c r="AN3865" s="9">
        <v>0</v>
      </c>
      <c r="AO3865" s="9">
        <v>0</v>
      </c>
      <c r="AQ3865" s="9">
        <v>1</v>
      </c>
      <c r="AR3865" s="9">
        <v>1</v>
      </c>
      <c r="AS3865" s="9">
        <v>0</v>
      </c>
      <c r="AT3865" s="9">
        <v>1</v>
      </c>
      <c r="AU3865" s="9">
        <v>5</v>
      </c>
      <c r="AV3865" s="9">
        <v>2</v>
      </c>
      <c r="AW3865" s="9" t="s">
        <v>1382</v>
      </c>
      <c r="AX3865" s="9" t="s">
        <v>1382</v>
      </c>
      <c r="BA3865" s="9" t="s">
        <v>2578</v>
      </c>
      <c r="BB3865" s="6" t="s">
        <v>1578</v>
      </c>
      <c r="BC3865" s="9"/>
      <c r="BD3865" s="9"/>
      <c r="BE3865" s="9"/>
      <c r="BF3865" s="9"/>
      <c r="BG3865" s="9"/>
      <c r="BI3865" t="s">
        <v>3146</v>
      </c>
    </row>
    <row r="3866" spans="1:72" x14ac:dyDescent="0.25">
      <c r="A3866" s="19" t="s">
        <v>1020</v>
      </c>
      <c r="B3866" t="s">
        <v>1081</v>
      </c>
      <c r="C3866" t="str">
        <f>VLOOKUP(Tabelle1[[#This Row],[bank_name]],list_all_banks!$B$1:$C$691,2,FALSE)</f>
        <v>IT00799960158</v>
      </c>
      <c r="D3866" s="6" t="s">
        <v>1082</v>
      </c>
      <c r="E3866" s="42" t="str">
        <f t="shared" si="63"/>
        <v>31.12.2015</v>
      </c>
      <c r="F3866">
        <v>2015</v>
      </c>
      <c r="G3866">
        <v>0</v>
      </c>
      <c r="H3866" t="s">
        <v>20</v>
      </c>
      <c r="I3866">
        <v>1</v>
      </c>
      <c r="J3866">
        <v>2</v>
      </c>
      <c r="K3866" t="s">
        <v>1366</v>
      </c>
      <c r="L3866">
        <v>0</v>
      </c>
      <c r="M3866" t="s">
        <v>14</v>
      </c>
      <c r="N3866" t="s">
        <v>91</v>
      </c>
      <c r="P3866" s="9">
        <v>2</v>
      </c>
      <c r="Q3866">
        <v>0</v>
      </c>
      <c r="R3866">
        <v>0</v>
      </c>
      <c r="S3866">
        <v>0</v>
      </c>
      <c r="U3866">
        <v>0</v>
      </c>
      <c r="V3866">
        <v>0</v>
      </c>
      <c r="W3866" t="s">
        <v>20</v>
      </c>
      <c r="Y3866" t="s">
        <v>293</v>
      </c>
      <c r="Z3866">
        <v>5666</v>
      </c>
      <c r="AA3866" t="s">
        <v>20</v>
      </c>
      <c r="AB3866">
        <v>2879</v>
      </c>
      <c r="AC3866" t="s">
        <v>20</v>
      </c>
      <c r="AD3866">
        <v>574</v>
      </c>
      <c r="AE3866" t="s">
        <v>20</v>
      </c>
      <c r="AF3866" t="s">
        <v>20</v>
      </c>
      <c r="AG3866" t="s">
        <v>20</v>
      </c>
      <c r="AH3866" t="s">
        <v>20</v>
      </c>
      <c r="AI3866">
        <v>0</v>
      </c>
      <c r="AK3866">
        <v>1</v>
      </c>
      <c r="AL3866">
        <v>0</v>
      </c>
      <c r="AM3866" s="9">
        <v>2</v>
      </c>
      <c r="AN3866" s="9">
        <v>0</v>
      </c>
      <c r="AO3866">
        <v>0</v>
      </c>
      <c r="AQ3866">
        <v>1</v>
      </c>
      <c r="AR3866">
        <v>1</v>
      </c>
      <c r="AS3866">
        <v>0</v>
      </c>
      <c r="AT3866">
        <v>1</v>
      </c>
      <c r="AU3866" s="9">
        <v>5</v>
      </c>
      <c r="AV3866">
        <v>2</v>
      </c>
      <c r="AW3866" t="s">
        <v>1382</v>
      </c>
      <c r="AX3866" t="s">
        <v>1382</v>
      </c>
      <c r="BA3866" t="s">
        <v>2578</v>
      </c>
      <c r="BB3866" s="6" t="s">
        <v>1578</v>
      </c>
      <c r="BG3866" s="9"/>
      <c r="BI3866" t="s">
        <v>3146</v>
      </c>
    </row>
    <row r="3867" spans="1:72" x14ac:dyDescent="0.25">
      <c r="A3867" s="19" t="s">
        <v>1020</v>
      </c>
      <c r="B3867" t="s">
        <v>1081</v>
      </c>
      <c r="C3867" t="str">
        <f>VLOOKUP(Tabelle1[[#This Row],[bank_name]],list_all_banks!$B$1:$C$691,2,FALSE)</f>
        <v>IT00799960158</v>
      </c>
      <c r="D3867" s="6" t="s">
        <v>1082</v>
      </c>
      <c r="E3867" s="42" t="str">
        <f t="shared" si="63"/>
        <v>31.12.2015</v>
      </c>
      <c r="F3867">
        <v>2015</v>
      </c>
      <c r="G3867">
        <v>0</v>
      </c>
      <c r="H3867" t="s">
        <v>20</v>
      </c>
      <c r="I3867">
        <v>1</v>
      </c>
      <c r="J3867">
        <v>2</v>
      </c>
      <c r="K3867" t="s">
        <v>1366</v>
      </c>
      <c r="L3867">
        <v>0</v>
      </c>
      <c r="M3867" t="s">
        <v>14</v>
      </c>
      <c r="N3867" t="s">
        <v>91</v>
      </c>
      <c r="P3867">
        <v>2</v>
      </c>
      <c r="Q3867">
        <v>0</v>
      </c>
      <c r="R3867">
        <v>0</v>
      </c>
      <c r="S3867">
        <v>0</v>
      </c>
      <c r="U3867">
        <v>0</v>
      </c>
      <c r="V3867">
        <v>0</v>
      </c>
      <c r="W3867" t="s">
        <v>20</v>
      </c>
      <c r="Y3867" t="s">
        <v>1786</v>
      </c>
      <c r="Z3867">
        <v>397193</v>
      </c>
      <c r="AA3867">
        <v>5035</v>
      </c>
      <c r="AB3867">
        <v>194591</v>
      </c>
      <c r="AC3867" t="s">
        <v>20</v>
      </c>
      <c r="AD3867">
        <v>49541</v>
      </c>
      <c r="AE3867" t="s">
        <v>20</v>
      </c>
      <c r="AF3867" t="s">
        <v>20</v>
      </c>
      <c r="AG3867" t="s">
        <v>20</v>
      </c>
      <c r="AH3867" t="s">
        <v>20</v>
      </c>
      <c r="AI3867">
        <v>0</v>
      </c>
      <c r="AK3867">
        <v>1</v>
      </c>
      <c r="AL3867">
        <v>0</v>
      </c>
      <c r="AM3867">
        <v>2</v>
      </c>
      <c r="AN3867">
        <v>0</v>
      </c>
      <c r="AO3867">
        <v>0</v>
      </c>
      <c r="AQ3867">
        <v>1</v>
      </c>
      <c r="AR3867">
        <v>1</v>
      </c>
      <c r="AS3867">
        <v>0</v>
      </c>
      <c r="AT3867">
        <v>1</v>
      </c>
      <c r="AU3867">
        <v>5</v>
      </c>
      <c r="AV3867">
        <v>2</v>
      </c>
      <c r="AW3867" t="s">
        <v>1382</v>
      </c>
      <c r="AX3867" t="s">
        <v>1382</v>
      </c>
      <c r="BA3867" t="s">
        <v>2578</v>
      </c>
      <c r="BB3867" s="6" t="s">
        <v>1578</v>
      </c>
      <c r="BG3867" s="9"/>
      <c r="BI3867" t="s">
        <v>3146</v>
      </c>
    </row>
    <row r="3868" spans="1:72" x14ac:dyDescent="0.25">
      <c r="A3868" s="19" t="s">
        <v>1020</v>
      </c>
      <c r="B3868" t="s">
        <v>1081</v>
      </c>
      <c r="C3868" t="str">
        <f>VLOOKUP(Tabelle1[[#This Row],[bank_name]],list_all_banks!$B$1:$C$691,2,FALSE)</f>
        <v>IT00799960158</v>
      </c>
      <c r="D3868" s="6" t="s">
        <v>1082</v>
      </c>
      <c r="E3868" s="42" t="str">
        <f t="shared" si="63"/>
        <v>31.12.2015</v>
      </c>
      <c r="F3868">
        <v>2015</v>
      </c>
      <c r="G3868">
        <v>0</v>
      </c>
      <c r="H3868" t="s">
        <v>20</v>
      </c>
      <c r="I3868">
        <v>1</v>
      </c>
      <c r="J3868">
        <v>2</v>
      </c>
      <c r="K3868" t="s">
        <v>1366</v>
      </c>
      <c r="L3868">
        <v>0</v>
      </c>
      <c r="M3868" t="s">
        <v>14</v>
      </c>
      <c r="N3868" t="s">
        <v>91</v>
      </c>
      <c r="P3868">
        <v>2</v>
      </c>
      <c r="Q3868">
        <v>0</v>
      </c>
      <c r="R3868">
        <v>0</v>
      </c>
      <c r="S3868">
        <v>0</v>
      </c>
      <c r="U3868">
        <v>0</v>
      </c>
      <c r="V3868">
        <v>0</v>
      </c>
      <c r="W3868" t="s">
        <v>20</v>
      </c>
      <c r="Y3868" t="s">
        <v>658</v>
      </c>
      <c r="Z3868">
        <f>49572+40003</f>
        <v>89575</v>
      </c>
      <c r="AA3868">
        <v>32</v>
      </c>
      <c r="AB3868">
        <f>42484+39151</f>
        <v>81635</v>
      </c>
      <c r="AC3868" t="s">
        <v>20</v>
      </c>
      <c r="AD3868">
        <f>11963+10399</f>
        <v>22362</v>
      </c>
      <c r="AE3868" t="s">
        <v>20</v>
      </c>
      <c r="AF3868" t="s">
        <v>20</v>
      </c>
      <c r="AG3868" t="s">
        <v>20</v>
      </c>
      <c r="AH3868" t="s">
        <v>20</v>
      </c>
      <c r="AI3868">
        <v>0</v>
      </c>
      <c r="AK3868">
        <v>1</v>
      </c>
      <c r="AL3868">
        <v>0</v>
      </c>
      <c r="AM3868">
        <v>2</v>
      </c>
      <c r="AN3868">
        <v>0</v>
      </c>
      <c r="AO3868">
        <v>0</v>
      </c>
      <c r="AQ3868">
        <v>1</v>
      </c>
      <c r="AR3868">
        <v>1</v>
      </c>
      <c r="AS3868">
        <v>0</v>
      </c>
      <c r="AT3868">
        <v>1</v>
      </c>
      <c r="AU3868">
        <v>5</v>
      </c>
      <c r="AV3868">
        <v>2</v>
      </c>
      <c r="AW3868" t="s">
        <v>1382</v>
      </c>
      <c r="AX3868" t="s">
        <v>1382</v>
      </c>
      <c r="BA3868" t="s">
        <v>2578</v>
      </c>
      <c r="BB3868" s="6" t="s">
        <v>1578</v>
      </c>
      <c r="BG3868" s="9"/>
      <c r="BI3868" t="s">
        <v>3146</v>
      </c>
    </row>
    <row r="3869" spans="1:72" x14ac:dyDescent="0.25">
      <c r="A3869" s="96" t="s">
        <v>1020</v>
      </c>
      <c r="B3869" s="9" t="s">
        <v>1081</v>
      </c>
      <c r="C3869" s="9" t="str">
        <f>VLOOKUP(Tabelle1[[#This Row],[bank_name]],list_all_banks!$B$1:$C$691,2,FALSE)</f>
        <v>IT00799960158</v>
      </c>
      <c r="D3869" s="6" t="s">
        <v>1082</v>
      </c>
      <c r="E3869" s="42" t="str">
        <f t="shared" si="63"/>
        <v>31.12.2015</v>
      </c>
      <c r="F3869" s="9">
        <v>2015</v>
      </c>
      <c r="G3869" s="9">
        <v>0</v>
      </c>
      <c r="H3869" s="9" t="s">
        <v>20</v>
      </c>
      <c r="I3869" s="9">
        <v>1</v>
      </c>
      <c r="J3869" s="9">
        <v>2</v>
      </c>
      <c r="K3869" s="9" t="s">
        <v>1366</v>
      </c>
      <c r="L3869" s="9">
        <v>0</v>
      </c>
      <c r="M3869" s="9" t="s">
        <v>14</v>
      </c>
      <c r="N3869" s="9" t="s">
        <v>91</v>
      </c>
      <c r="P3869" s="9">
        <v>2</v>
      </c>
      <c r="Q3869" s="9">
        <v>0</v>
      </c>
      <c r="R3869" s="9">
        <v>0</v>
      </c>
      <c r="S3869" s="9">
        <v>0</v>
      </c>
      <c r="U3869" s="9">
        <v>0</v>
      </c>
      <c r="V3869" s="9">
        <v>0</v>
      </c>
      <c r="W3869" s="9" t="s">
        <v>20</v>
      </c>
      <c r="Y3869" s="9" t="s">
        <v>1</v>
      </c>
      <c r="Z3869" s="9">
        <v>31578</v>
      </c>
      <c r="AA3869" s="9">
        <v>26</v>
      </c>
      <c r="AB3869" s="9">
        <v>27185</v>
      </c>
      <c r="AC3869" s="9" t="s">
        <v>20</v>
      </c>
      <c r="AD3869" s="9">
        <v>4233</v>
      </c>
      <c r="AE3869" s="9" t="s">
        <v>20</v>
      </c>
      <c r="AF3869" s="9" t="s">
        <v>20</v>
      </c>
      <c r="AG3869" s="9" t="s">
        <v>20</v>
      </c>
      <c r="AH3869" s="9" t="s">
        <v>20</v>
      </c>
      <c r="AI3869" s="9">
        <v>0</v>
      </c>
      <c r="AK3869" s="9">
        <v>1</v>
      </c>
      <c r="AL3869" s="9">
        <v>0</v>
      </c>
      <c r="AM3869" s="9">
        <v>2</v>
      </c>
      <c r="AN3869" s="9">
        <v>0</v>
      </c>
      <c r="AO3869" s="9">
        <v>0</v>
      </c>
      <c r="AQ3869" s="9">
        <v>1</v>
      </c>
      <c r="AR3869" s="9">
        <v>1</v>
      </c>
      <c r="AS3869" s="9">
        <v>0</v>
      </c>
      <c r="AT3869" s="9">
        <v>1</v>
      </c>
      <c r="AU3869" s="9">
        <v>5</v>
      </c>
      <c r="AV3869" s="9">
        <v>2</v>
      </c>
      <c r="AW3869" s="9" t="s">
        <v>1382</v>
      </c>
      <c r="AX3869" s="9" t="s">
        <v>1382</v>
      </c>
      <c r="BA3869" s="9" t="s">
        <v>2578</v>
      </c>
      <c r="BB3869" s="6" t="s">
        <v>1578</v>
      </c>
      <c r="BC3869" s="9"/>
      <c r="BD3869" s="9"/>
      <c r="BE3869" s="9"/>
      <c r="BF3869" s="9"/>
      <c r="BG3869" s="9"/>
      <c r="BI3869" t="s">
        <v>3146</v>
      </c>
    </row>
    <row r="3870" spans="1:72" x14ac:dyDescent="0.25">
      <c r="A3870" s="96" t="s">
        <v>1020</v>
      </c>
      <c r="B3870" s="9" t="s">
        <v>1081</v>
      </c>
      <c r="C3870" s="9" t="str">
        <f>VLOOKUP(Tabelle1[[#This Row],[bank_name]],list_all_banks!$B$1:$C$691,2,FALSE)</f>
        <v>IT00799960158</v>
      </c>
      <c r="D3870" s="6" t="s">
        <v>1082</v>
      </c>
      <c r="E3870" s="42" t="str">
        <f t="shared" si="63"/>
        <v>31.12.2015</v>
      </c>
      <c r="F3870" s="9">
        <v>2015</v>
      </c>
      <c r="G3870" s="9">
        <v>0</v>
      </c>
      <c r="H3870" s="9" t="s">
        <v>20</v>
      </c>
      <c r="I3870" s="9">
        <v>1</v>
      </c>
      <c r="J3870" s="9">
        <v>2</v>
      </c>
      <c r="K3870" s="9" t="s">
        <v>1366</v>
      </c>
      <c r="L3870" s="9">
        <v>0</v>
      </c>
      <c r="M3870" s="9" t="s">
        <v>14</v>
      </c>
      <c r="N3870" s="9" t="s">
        <v>91</v>
      </c>
      <c r="P3870" s="9">
        <v>2</v>
      </c>
      <c r="Q3870" s="9">
        <v>0</v>
      </c>
      <c r="R3870" s="9">
        <v>0</v>
      </c>
      <c r="S3870" s="9">
        <v>0</v>
      </c>
      <c r="U3870" s="9">
        <v>0</v>
      </c>
      <c r="V3870" s="9">
        <v>0</v>
      </c>
      <c r="W3870" s="9" t="s">
        <v>20</v>
      </c>
      <c r="Y3870" s="9" t="s">
        <v>983</v>
      </c>
      <c r="Z3870" s="9">
        <f>177025+26683-4561</f>
        <v>199147</v>
      </c>
      <c r="AA3870" s="9">
        <f>2919+21</f>
        <v>2940</v>
      </c>
      <c r="AB3870" s="9">
        <f>-63606-13234-15887</f>
        <v>-92727</v>
      </c>
      <c r="AC3870" s="9" t="s">
        <v>20</v>
      </c>
      <c r="AD3870" s="9">
        <f>41236+7256+513</f>
        <v>49005</v>
      </c>
      <c r="AE3870" s="9" t="s">
        <v>20</v>
      </c>
      <c r="AF3870" s="9" t="s">
        <v>20</v>
      </c>
      <c r="AG3870" s="9" t="s">
        <v>20</v>
      </c>
      <c r="AH3870" s="9" t="s">
        <v>20</v>
      </c>
      <c r="AI3870" s="9">
        <v>0</v>
      </c>
      <c r="AK3870" s="9">
        <v>1</v>
      </c>
      <c r="AL3870" s="9">
        <v>0</v>
      </c>
      <c r="AM3870" s="9">
        <v>2</v>
      </c>
      <c r="AN3870" s="9">
        <v>0</v>
      </c>
      <c r="AO3870" s="9">
        <v>0</v>
      </c>
      <c r="AQ3870" s="9">
        <v>1</v>
      </c>
      <c r="AR3870" s="9">
        <v>1</v>
      </c>
      <c r="AS3870" s="9">
        <v>0</v>
      </c>
      <c r="AT3870" s="9">
        <v>1</v>
      </c>
      <c r="AU3870" s="9">
        <v>5</v>
      </c>
      <c r="AV3870" s="9">
        <v>2</v>
      </c>
      <c r="AW3870" s="9" t="s">
        <v>1382</v>
      </c>
      <c r="AX3870" s="9" t="s">
        <v>1382</v>
      </c>
      <c r="BA3870" s="9" t="s">
        <v>2578</v>
      </c>
      <c r="BB3870" s="6" t="s">
        <v>1578</v>
      </c>
      <c r="BG3870" s="9"/>
      <c r="BI3870" t="s">
        <v>3146</v>
      </c>
      <c r="BJ3870" s="9"/>
      <c r="BK3870" s="9"/>
      <c r="BL3870" s="9"/>
      <c r="BM3870" s="9"/>
      <c r="BN3870" s="9"/>
      <c r="BO3870" s="9"/>
      <c r="BP3870" s="9"/>
      <c r="BQ3870" s="9"/>
      <c r="BR3870" s="9"/>
      <c r="BS3870" s="9"/>
      <c r="BT3870" s="9"/>
    </row>
    <row r="3871" spans="1:72" x14ac:dyDescent="0.25">
      <c r="A3871" s="96" t="s">
        <v>1020</v>
      </c>
      <c r="B3871" s="9" t="s">
        <v>1081</v>
      </c>
      <c r="C3871" s="9" t="str">
        <f>VLOOKUP(Tabelle1[[#This Row],[bank_name]],list_all_banks!$B$1:$C$691,2,FALSE)</f>
        <v>IT00799960158</v>
      </c>
      <c r="D3871" s="6" t="s">
        <v>1082</v>
      </c>
      <c r="E3871" s="42" t="str">
        <f t="shared" si="63"/>
        <v>31.12.2015</v>
      </c>
      <c r="F3871" s="9">
        <v>2015</v>
      </c>
      <c r="G3871" s="9">
        <v>0</v>
      </c>
      <c r="H3871" s="9" t="s">
        <v>20</v>
      </c>
      <c r="I3871" s="9">
        <v>1</v>
      </c>
      <c r="J3871" s="9">
        <v>2</v>
      </c>
      <c r="K3871" s="9" t="s">
        <v>1366</v>
      </c>
      <c r="L3871" s="9">
        <v>0</v>
      </c>
      <c r="M3871" s="9" t="s">
        <v>14</v>
      </c>
      <c r="N3871" s="9" t="s">
        <v>91</v>
      </c>
      <c r="P3871" s="9">
        <v>2</v>
      </c>
      <c r="Q3871" s="9">
        <v>0</v>
      </c>
      <c r="R3871" s="9">
        <v>0</v>
      </c>
      <c r="S3871" s="9">
        <v>0</v>
      </c>
      <c r="U3871" s="9">
        <v>0</v>
      </c>
      <c r="V3871" s="9">
        <v>0</v>
      </c>
      <c r="W3871" s="9" t="s">
        <v>20</v>
      </c>
      <c r="Y3871" s="9" t="s">
        <v>1001</v>
      </c>
      <c r="Z3871" s="9">
        <f>394519+86227+299636</f>
        <v>780382</v>
      </c>
      <c r="AA3871" s="9">
        <f>54+27+52</f>
        <v>133</v>
      </c>
      <c r="AB3871" s="9">
        <f>78568+80098+279494</f>
        <v>438160</v>
      </c>
      <c r="AC3871" s="9" t="s">
        <v>20</v>
      </c>
      <c r="AD3871" s="9">
        <f>10973+9748+34675</f>
        <v>55396</v>
      </c>
      <c r="AE3871" s="9" t="s">
        <v>20</v>
      </c>
      <c r="AF3871" s="9" t="s">
        <v>20</v>
      </c>
      <c r="AG3871" s="9" t="s">
        <v>20</v>
      </c>
      <c r="AH3871" s="9" t="s">
        <v>20</v>
      </c>
      <c r="AI3871" s="9">
        <v>0</v>
      </c>
      <c r="AK3871" s="9">
        <v>1</v>
      </c>
      <c r="AL3871" s="9">
        <v>0</v>
      </c>
      <c r="AM3871" s="9">
        <v>2</v>
      </c>
      <c r="AN3871" s="9">
        <v>0</v>
      </c>
      <c r="AO3871" s="9">
        <v>0</v>
      </c>
      <c r="AQ3871" s="9">
        <v>1</v>
      </c>
      <c r="AR3871" s="9">
        <v>1</v>
      </c>
      <c r="AS3871" s="9">
        <v>0</v>
      </c>
      <c r="AT3871" s="9">
        <v>1</v>
      </c>
      <c r="AU3871" s="9">
        <v>5</v>
      </c>
      <c r="AV3871" s="9">
        <v>2</v>
      </c>
      <c r="AW3871" s="9" t="s">
        <v>1382</v>
      </c>
      <c r="AX3871" s="9" t="s">
        <v>1382</v>
      </c>
      <c r="BA3871" s="9" t="s">
        <v>2578</v>
      </c>
      <c r="BB3871" s="6" t="s">
        <v>1578</v>
      </c>
      <c r="BC3871" s="9"/>
      <c r="BD3871" s="9"/>
      <c r="BE3871" s="9"/>
      <c r="BF3871" s="9"/>
      <c r="BG3871" s="9"/>
      <c r="BI3871" t="s">
        <v>3146</v>
      </c>
    </row>
    <row r="3872" spans="1:72" x14ac:dyDescent="0.25">
      <c r="A3872" s="19" t="s">
        <v>1020</v>
      </c>
      <c r="B3872" t="s">
        <v>1081</v>
      </c>
      <c r="C3872" t="str">
        <f>VLOOKUP(Tabelle1[[#This Row],[bank_name]],list_all_banks!$B$1:$C$691,2,FALSE)</f>
        <v>IT00799960158</v>
      </c>
      <c r="D3872" s="6" t="s">
        <v>1082</v>
      </c>
      <c r="E3872" s="42" t="str">
        <f t="shared" si="63"/>
        <v>31.12.2015</v>
      </c>
      <c r="F3872">
        <v>2015</v>
      </c>
      <c r="G3872">
        <v>0</v>
      </c>
      <c r="H3872" t="s">
        <v>20</v>
      </c>
      <c r="I3872">
        <v>1</v>
      </c>
      <c r="J3872">
        <v>2</v>
      </c>
      <c r="K3872" t="s">
        <v>1366</v>
      </c>
      <c r="L3872">
        <v>0</v>
      </c>
      <c r="M3872" t="s">
        <v>14</v>
      </c>
      <c r="N3872" t="s">
        <v>91</v>
      </c>
      <c r="P3872">
        <v>2</v>
      </c>
      <c r="Q3872">
        <v>0</v>
      </c>
      <c r="R3872">
        <v>0</v>
      </c>
      <c r="S3872">
        <v>0</v>
      </c>
      <c r="U3872">
        <v>0</v>
      </c>
      <c r="V3872">
        <v>0</v>
      </c>
      <c r="W3872" t="s">
        <v>20</v>
      </c>
      <c r="Y3872" t="s">
        <v>1020</v>
      </c>
      <c r="Z3872">
        <f>3643090+14440241+1233541+6176</f>
        <v>19323048</v>
      </c>
      <c r="AA3872">
        <f>620+51729+1105+7789</f>
        <v>61243</v>
      </c>
      <c r="AB3872">
        <f>840255+4335802+775590+10028</f>
        <v>5961675</v>
      </c>
      <c r="AC3872" t="s">
        <v>20</v>
      </c>
      <c r="AD3872">
        <f>235736+545439+253568+1692</f>
        <v>1036435</v>
      </c>
      <c r="AE3872" t="s">
        <v>20</v>
      </c>
      <c r="AF3872" t="s">
        <v>20</v>
      </c>
      <c r="AG3872" t="s">
        <v>20</v>
      </c>
      <c r="AH3872" t="s">
        <v>20</v>
      </c>
      <c r="AI3872">
        <v>0</v>
      </c>
      <c r="AK3872">
        <v>1</v>
      </c>
      <c r="AL3872">
        <v>0</v>
      </c>
      <c r="AM3872">
        <v>2</v>
      </c>
      <c r="AN3872">
        <v>0</v>
      </c>
      <c r="AO3872">
        <v>0</v>
      </c>
      <c r="AQ3872">
        <v>1</v>
      </c>
      <c r="AR3872">
        <v>1</v>
      </c>
      <c r="AS3872">
        <v>0</v>
      </c>
      <c r="AT3872">
        <v>1</v>
      </c>
      <c r="AU3872">
        <v>5</v>
      </c>
      <c r="AV3872">
        <v>2</v>
      </c>
      <c r="AW3872" t="s">
        <v>1382</v>
      </c>
      <c r="AX3872" t="s">
        <v>1382</v>
      </c>
      <c r="BA3872" t="s">
        <v>2578</v>
      </c>
      <c r="BB3872" s="6" t="s">
        <v>1578</v>
      </c>
      <c r="BG3872" s="9"/>
      <c r="BI3872" t="s">
        <v>3146</v>
      </c>
    </row>
    <row r="3873" spans="1:61" x14ac:dyDescent="0.25">
      <c r="A3873" s="96" t="s">
        <v>1020</v>
      </c>
      <c r="B3873" s="9" t="s">
        <v>1081</v>
      </c>
      <c r="C3873" s="9" t="str">
        <f>VLOOKUP(Tabelle1[[#This Row],[bank_name]],list_all_banks!$B$1:$C$691,2,FALSE)</f>
        <v>IT00799960158</v>
      </c>
      <c r="D3873" s="6" t="s">
        <v>1082</v>
      </c>
      <c r="E3873" s="42" t="str">
        <f t="shared" si="63"/>
        <v>31.12.2015</v>
      </c>
      <c r="F3873" s="9">
        <v>2015</v>
      </c>
      <c r="G3873" s="9">
        <v>0</v>
      </c>
      <c r="H3873" s="9" t="s">
        <v>20</v>
      </c>
      <c r="I3873" s="9">
        <v>1</v>
      </c>
      <c r="J3873" s="9">
        <v>2</v>
      </c>
      <c r="K3873" s="9" t="s">
        <v>1366</v>
      </c>
      <c r="L3873" s="9">
        <v>0</v>
      </c>
      <c r="M3873" s="9" t="s">
        <v>14</v>
      </c>
      <c r="N3873" s="9" t="s">
        <v>91</v>
      </c>
      <c r="P3873" s="9">
        <v>2</v>
      </c>
      <c r="Q3873" s="9">
        <v>0</v>
      </c>
      <c r="R3873" s="9">
        <v>0</v>
      </c>
      <c r="S3873" s="9">
        <v>0</v>
      </c>
      <c r="U3873" s="9">
        <v>0</v>
      </c>
      <c r="V3873" s="9">
        <v>0</v>
      </c>
      <c r="W3873" s="9" t="s">
        <v>20</v>
      </c>
      <c r="Y3873" s="9" t="s">
        <v>1696</v>
      </c>
      <c r="Z3873" s="9">
        <v>3724</v>
      </c>
      <c r="AA3873" s="9">
        <v>14</v>
      </c>
      <c r="AB3873" s="9">
        <v>1512</v>
      </c>
      <c r="AC3873" s="9" t="s">
        <v>20</v>
      </c>
      <c r="AD3873" s="9">
        <v>288</v>
      </c>
      <c r="AE3873" s="9" t="s">
        <v>20</v>
      </c>
      <c r="AF3873" s="9" t="s">
        <v>20</v>
      </c>
      <c r="AG3873" s="9" t="s">
        <v>20</v>
      </c>
      <c r="AH3873" s="9" t="s">
        <v>20</v>
      </c>
      <c r="AI3873" s="9">
        <v>0</v>
      </c>
      <c r="AK3873" s="9">
        <v>1</v>
      </c>
      <c r="AL3873" s="9">
        <v>0</v>
      </c>
      <c r="AM3873" s="9">
        <v>2</v>
      </c>
      <c r="AN3873" s="9">
        <v>0</v>
      </c>
      <c r="AO3873" s="9">
        <v>0</v>
      </c>
      <c r="AQ3873" s="9">
        <v>1</v>
      </c>
      <c r="AR3873" s="9">
        <v>1</v>
      </c>
      <c r="AS3873" s="9">
        <v>0</v>
      </c>
      <c r="AT3873" s="9">
        <v>1</v>
      </c>
      <c r="AU3873" s="9">
        <v>5</v>
      </c>
      <c r="AV3873" s="9">
        <v>2</v>
      </c>
      <c r="AW3873" s="9" t="s">
        <v>1382</v>
      </c>
      <c r="AX3873" s="9" t="s">
        <v>1382</v>
      </c>
      <c r="BA3873" s="9" t="s">
        <v>2578</v>
      </c>
      <c r="BB3873" s="6" t="s">
        <v>1578</v>
      </c>
      <c r="BC3873" s="9"/>
      <c r="BD3873" s="9"/>
      <c r="BE3873" s="9"/>
      <c r="BF3873" s="9"/>
      <c r="BG3873" s="9"/>
      <c r="BI3873" t="s">
        <v>3146</v>
      </c>
    </row>
    <row r="3874" spans="1:61" x14ac:dyDescent="0.25">
      <c r="A3874" s="96" t="s">
        <v>1020</v>
      </c>
      <c r="B3874" s="9" t="s">
        <v>1081</v>
      </c>
      <c r="C3874" s="9" t="str">
        <f>VLOOKUP(Tabelle1[[#This Row],[bank_name]],list_all_banks!$B$1:$C$691,2,FALSE)</f>
        <v>IT00799960158</v>
      </c>
      <c r="D3874" s="6" t="s">
        <v>1082</v>
      </c>
      <c r="E3874" s="42" t="str">
        <f t="shared" si="63"/>
        <v>31.12.2015</v>
      </c>
      <c r="F3874" s="9">
        <v>2015</v>
      </c>
      <c r="G3874" s="9">
        <v>0</v>
      </c>
      <c r="H3874" s="9" t="s">
        <v>20</v>
      </c>
      <c r="I3874" s="9">
        <v>1</v>
      </c>
      <c r="J3874" s="9">
        <v>2</v>
      </c>
      <c r="K3874" s="9" t="s">
        <v>1366</v>
      </c>
      <c r="L3874" s="9">
        <v>0</v>
      </c>
      <c r="M3874" s="9" t="s">
        <v>14</v>
      </c>
      <c r="N3874" s="9" t="s">
        <v>91</v>
      </c>
      <c r="P3874" s="9">
        <v>2</v>
      </c>
      <c r="Q3874" s="9">
        <v>0</v>
      </c>
      <c r="R3874" s="9">
        <v>0</v>
      </c>
      <c r="S3874" s="9">
        <v>0</v>
      </c>
      <c r="U3874" s="9">
        <v>0</v>
      </c>
      <c r="V3874" s="9">
        <v>0</v>
      </c>
      <c r="W3874" s="9" t="s">
        <v>20</v>
      </c>
      <c r="Y3874" s="9" t="s">
        <v>1225</v>
      </c>
      <c r="Z3874" s="9">
        <v>9063</v>
      </c>
      <c r="AA3874" s="9">
        <v>10</v>
      </c>
      <c r="AB3874" s="9">
        <v>7250</v>
      </c>
      <c r="AC3874" s="9" t="s">
        <v>20</v>
      </c>
      <c r="AD3874" s="9">
        <v>1425</v>
      </c>
      <c r="AE3874" s="9" t="s">
        <v>20</v>
      </c>
      <c r="AF3874" s="9" t="s">
        <v>20</v>
      </c>
      <c r="AG3874" s="9" t="s">
        <v>20</v>
      </c>
      <c r="AH3874" s="9" t="s">
        <v>20</v>
      </c>
      <c r="AI3874" s="9">
        <v>0</v>
      </c>
      <c r="AK3874" s="9">
        <v>1</v>
      </c>
      <c r="AL3874" s="9">
        <v>0</v>
      </c>
      <c r="AM3874" s="9">
        <v>2</v>
      </c>
      <c r="AN3874" s="9">
        <v>0</v>
      </c>
      <c r="AO3874" s="9">
        <v>0</v>
      </c>
      <c r="AQ3874" s="9">
        <v>1</v>
      </c>
      <c r="AR3874" s="9">
        <v>1</v>
      </c>
      <c r="AS3874" s="9">
        <v>0</v>
      </c>
      <c r="AT3874" s="9">
        <v>1</v>
      </c>
      <c r="AU3874" s="9">
        <v>5</v>
      </c>
      <c r="AV3874" s="9">
        <v>2</v>
      </c>
      <c r="AW3874" s="9" t="s">
        <v>1382</v>
      </c>
      <c r="AX3874" s="9" t="s">
        <v>1382</v>
      </c>
      <c r="BA3874" s="9" t="s">
        <v>2578</v>
      </c>
      <c r="BB3874" s="6" t="s">
        <v>1578</v>
      </c>
      <c r="BC3874" s="9"/>
      <c r="BD3874" s="9"/>
      <c r="BE3874" s="9"/>
      <c r="BF3874" s="9"/>
      <c r="BG3874" s="9"/>
      <c r="BI3874" t="s">
        <v>3146</v>
      </c>
    </row>
    <row r="3875" spans="1:61" x14ac:dyDescent="0.25">
      <c r="A3875" s="96" t="s">
        <v>1020</v>
      </c>
      <c r="B3875" s="9" t="s">
        <v>1081</v>
      </c>
      <c r="C3875" s="9" t="str">
        <f>VLOOKUP(Tabelle1[[#This Row],[bank_name]],list_all_banks!$B$1:$C$691,2,FALSE)</f>
        <v>IT00799960158</v>
      </c>
      <c r="D3875" s="6" t="s">
        <v>1082</v>
      </c>
      <c r="E3875" s="42" t="str">
        <f t="shared" si="63"/>
        <v>31.12.2015</v>
      </c>
      <c r="F3875" s="9">
        <v>2015</v>
      </c>
      <c r="G3875" s="9">
        <v>0</v>
      </c>
      <c r="H3875" s="9" t="s">
        <v>20</v>
      </c>
      <c r="I3875" s="9">
        <v>1</v>
      </c>
      <c r="J3875" s="9">
        <v>2</v>
      </c>
      <c r="K3875" s="9" t="s">
        <v>1366</v>
      </c>
      <c r="L3875" s="9">
        <v>0</v>
      </c>
      <c r="M3875" s="9" t="s">
        <v>14</v>
      </c>
      <c r="N3875" s="9" t="s">
        <v>91</v>
      </c>
      <c r="P3875" s="9">
        <v>2</v>
      </c>
      <c r="Q3875" s="9">
        <v>0</v>
      </c>
      <c r="R3875" s="9">
        <v>0</v>
      </c>
      <c r="S3875" s="9">
        <v>0</v>
      </c>
      <c r="U3875" s="9">
        <v>0</v>
      </c>
      <c r="V3875" s="9">
        <v>0</v>
      </c>
      <c r="W3875" s="9" t="s">
        <v>20</v>
      </c>
      <c r="Y3875" s="9" t="s">
        <v>1278</v>
      </c>
      <c r="Z3875" s="9">
        <v>5536</v>
      </c>
      <c r="AA3875" s="9">
        <v>11</v>
      </c>
      <c r="AB3875" s="9">
        <v>4238</v>
      </c>
      <c r="AC3875" s="9" t="s">
        <v>20</v>
      </c>
      <c r="AD3875" s="9">
        <v>460</v>
      </c>
      <c r="AE3875" s="9" t="s">
        <v>20</v>
      </c>
      <c r="AF3875" s="9" t="s">
        <v>20</v>
      </c>
      <c r="AG3875" s="9" t="s">
        <v>20</v>
      </c>
      <c r="AH3875" s="9" t="s">
        <v>20</v>
      </c>
      <c r="AI3875" s="9">
        <v>0</v>
      </c>
      <c r="AK3875" s="9">
        <v>1</v>
      </c>
      <c r="AL3875" s="9">
        <v>0</v>
      </c>
      <c r="AM3875" s="9">
        <v>2</v>
      </c>
      <c r="AN3875" s="9">
        <v>0</v>
      </c>
      <c r="AO3875" s="9">
        <v>0</v>
      </c>
      <c r="AQ3875" s="9">
        <v>1</v>
      </c>
      <c r="AR3875" s="9">
        <v>1</v>
      </c>
      <c r="AS3875" s="9">
        <v>0</v>
      </c>
      <c r="AT3875" s="9">
        <v>1</v>
      </c>
      <c r="AU3875" s="9">
        <v>5</v>
      </c>
      <c r="AV3875" s="9">
        <v>2</v>
      </c>
      <c r="AW3875" s="9" t="s">
        <v>1382</v>
      </c>
      <c r="AX3875" s="9" t="s">
        <v>1382</v>
      </c>
      <c r="BA3875" s="9" t="s">
        <v>2578</v>
      </c>
      <c r="BB3875" s="6" t="s">
        <v>1578</v>
      </c>
      <c r="BG3875" s="9"/>
      <c r="BI3875" t="s">
        <v>3146</v>
      </c>
    </row>
    <row r="3876" spans="1:61" x14ac:dyDescent="0.25">
      <c r="A3876" s="96" t="s">
        <v>1020</v>
      </c>
      <c r="B3876" s="9" t="s">
        <v>1081</v>
      </c>
      <c r="C3876" s="9" t="str">
        <f>VLOOKUP(Tabelle1[[#This Row],[bank_name]],list_all_banks!$B$1:$C$691,2,FALSE)</f>
        <v>IT00799960158</v>
      </c>
      <c r="D3876" s="6" t="s">
        <v>1082</v>
      </c>
      <c r="E3876" s="42" t="str">
        <f t="shared" si="63"/>
        <v>31.12.2015</v>
      </c>
      <c r="F3876" s="9">
        <v>2015</v>
      </c>
      <c r="G3876" s="9">
        <v>0</v>
      </c>
      <c r="H3876" s="9" t="s">
        <v>20</v>
      </c>
      <c r="I3876" s="9">
        <v>1</v>
      </c>
      <c r="J3876" s="9">
        <v>2</v>
      </c>
      <c r="K3876" s="9" t="s">
        <v>1366</v>
      </c>
      <c r="L3876" s="9">
        <v>0</v>
      </c>
      <c r="M3876" s="9" t="s">
        <v>14</v>
      </c>
      <c r="N3876" s="9" t="s">
        <v>91</v>
      </c>
      <c r="P3876" s="9">
        <v>2</v>
      </c>
      <c r="Q3876" s="9">
        <v>0</v>
      </c>
      <c r="R3876" s="9">
        <v>0</v>
      </c>
      <c r="S3876" s="9">
        <v>0</v>
      </c>
      <c r="U3876" s="9">
        <v>0</v>
      </c>
      <c r="V3876" s="9">
        <v>0</v>
      </c>
      <c r="W3876" s="9" t="s">
        <v>20</v>
      </c>
      <c r="Y3876" s="9" t="s">
        <v>1324</v>
      </c>
      <c r="Z3876" s="9">
        <f>39552-22</f>
        <v>39530</v>
      </c>
      <c r="AA3876" s="9">
        <v>659</v>
      </c>
      <c r="AB3876" s="9">
        <f>-28708-1642</f>
        <v>-30350</v>
      </c>
      <c r="AC3876" s="9" t="s">
        <v>20</v>
      </c>
      <c r="AD3876" s="9">
        <v>-141</v>
      </c>
      <c r="AE3876" s="9" t="s">
        <v>20</v>
      </c>
      <c r="AF3876" s="9" t="s">
        <v>20</v>
      </c>
      <c r="AG3876" s="9" t="s">
        <v>20</v>
      </c>
      <c r="AH3876" s="9" t="s">
        <v>20</v>
      </c>
      <c r="AI3876" s="9">
        <v>0</v>
      </c>
      <c r="AK3876" s="9">
        <v>1</v>
      </c>
      <c r="AL3876" s="9">
        <v>0</v>
      </c>
      <c r="AM3876" s="9">
        <v>2</v>
      </c>
      <c r="AN3876" s="9">
        <v>0</v>
      </c>
      <c r="AO3876" s="9">
        <v>0</v>
      </c>
      <c r="AQ3876" s="9">
        <v>1</v>
      </c>
      <c r="AR3876" s="9">
        <v>1</v>
      </c>
      <c r="AS3876" s="9">
        <v>0</v>
      </c>
      <c r="AT3876" s="9">
        <v>1</v>
      </c>
      <c r="AU3876" s="9">
        <v>5</v>
      </c>
      <c r="AV3876" s="9">
        <v>2</v>
      </c>
      <c r="AW3876" s="9" t="s">
        <v>1382</v>
      </c>
      <c r="AX3876" s="9" t="s">
        <v>1382</v>
      </c>
      <c r="BA3876" s="9" t="s">
        <v>2578</v>
      </c>
      <c r="BB3876" s="6" t="s">
        <v>1578</v>
      </c>
      <c r="BG3876" s="9"/>
      <c r="BI3876" t="s">
        <v>3146</v>
      </c>
    </row>
    <row r="3877" spans="1:61" x14ac:dyDescent="0.25">
      <c r="A3877" s="96" t="s">
        <v>1020</v>
      </c>
      <c r="B3877" s="9" t="s">
        <v>1081</v>
      </c>
      <c r="C3877" s="9" t="str">
        <f>VLOOKUP(Tabelle1[[#This Row],[bank_name]],list_all_banks!$B$1:$C$691,2,FALSE)</f>
        <v>IT00799960158</v>
      </c>
      <c r="D3877" s="6" t="s">
        <v>1082</v>
      </c>
      <c r="E3877" s="42" t="str">
        <f t="shared" ref="E3877:E3940" si="64">CONCATENATE($E$2,F3877)</f>
        <v>31.12.2015</v>
      </c>
      <c r="F3877" s="9">
        <v>2015</v>
      </c>
      <c r="G3877" s="9">
        <v>0</v>
      </c>
      <c r="H3877" s="9" t="s">
        <v>20</v>
      </c>
      <c r="I3877" s="9">
        <v>1</v>
      </c>
      <c r="J3877" s="9">
        <v>2</v>
      </c>
      <c r="K3877" s="9" t="s">
        <v>1366</v>
      </c>
      <c r="L3877" s="9">
        <v>0</v>
      </c>
      <c r="M3877" s="9" t="s">
        <v>14</v>
      </c>
      <c r="N3877" s="9" t="s">
        <v>91</v>
      </c>
      <c r="P3877" s="9">
        <v>2</v>
      </c>
      <c r="Q3877" s="9">
        <v>0</v>
      </c>
      <c r="R3877" s="9">
        <v>0</v>
      </c>
      <c r="S3877" s="9">
        <v>0</v>
      </c>
      <c r="U3877" s="9">
        <v>0</v>
      </c>
      <c r="V3877" s="9">
        <v>0</v>
      </c>
      <c r="W3877" s="9" t="s">
        <v>20</v>
      </c>
      <c r="Y3877" s="9" t="s">
        <v>1661</v>
      </c>
      <c r="Z3877" s="9">
        <v>89221</v>
      </c>
      <c r="AA3877" s="9">
        <v>1622</v>
      </c>
      <c r="AB3877" s="9">
        <v>-40835</v>
      </c>
      <c r="AC3877" s="9" t="s">
        <v>20</v>
      </c>
      <c r="AD3877" s="9">
        <v>-8186</v>
      </c>
      <c r="AE3877" s="9" t="s">
        <v>20</v>
      </c>
      <c r="AF3877" s="9" t="s">
        <v>20</v>
      </c>
      <c r="AG3877" s="9" t="s">
        <v>20</v>
      </c>
      <c r="AH3877" s="9" t="s">
        <v>20</v>
      </c>
      <c r="AI3877" s="9">
        <v>0</v>
      </c>
      <c r="AK3877" s="9">
        <v>1</v>
      </c>
      <c r="AL3877" s="9">
        <v>0</v>
      </c>
      <c r="AM3877" s="9">
        <v>2</v>
      </c>
      <c r="AN3877" s="9">
        <v>0</v>
      </c>
      <c r="AO3877" s="9">
        <v>0</v>
      </c>
      <c r="AQ3877" s="9">
        <v>1</v>
      </c>
      <c r="AR3877" s="9">
        <v>1</v>
      </c>
      <c r="AS3877" s="9">
        <v>0</v>
      </c>
      <c r="AT3877" s="9">
        <v>1</v>
      </c>
      <c r="AU3877" s="9">
        <v>5</v>
      </c>
      <c r="AV3877" s="9">
        <v>2</v>
      </c>
      <c r="AW3877" s="9" t="s">
        <v>1382</v>
      </c>
      <c r="AX3877" s="9" t="s">
        <v>1382</v>
      </c>
      <c r="BA3877" s="9" t="s">
        <v>2578</v>
      </c>
      <c r="BB3877" s="6" t="s">
        <v>1578</v>
      </c>
      <c r="BC3877" s="9"/>
      <c r="BD3877" s="9"/>
      <c r="BE3877" s="9"/>
      <c r="BF3877" s="9"/>
      <c r="BG3877" s="9"/>
      <c r="BI3877" t="s">
        <v>3146</v>
      </c>
    </row>
    <row r="3878" spans="1:61" x14ac:dyDescent="0.25">
      <c r="A3878" s="19" t="s">
        <v>1020</v>
      </c>
      <c r="B3878" t="s">
        <v>1081</v>
      </c>
      <c r="C3878" t="str">
        <f>VLOOKUP(Tabelle1[[#This Row],[bank_name]],list_all_banks!$B$1:$C$691,2,FALSE)</f>
        <v>IT00799960158</v>
      </c>
      <c r="D3878" s="6" t="s">
        <v>1082</v>
      </c>
      <c r="E3878" s="42" t="str">
        <f t="shared" si="64"/>
        <v>31.12.2015</v>
      </c>
      <c r="F3878">
        <v>2015</v>
      </c>
      <c r="G3878">
        <v>0</v>
      </c>
      <c r="H3878" t="s">
        <v>20</v>
      </c>
      <c r="I3878">
        <v>1</v>
      </c>
      <c r="J3878">
        <v>2</v>
      </c>
      <c r="K3878" t="s">
        <v>1366</v>
      </c>
      <c r="L3878">
        <v>0</v>
      </c>
      <c r="M3878" t="s">
        <v>14</v>
      </c>
      <c r="N3878" t="s">
        <v>91</v>
      </c>
      <c r="P3878">
        <v>2</v>
      </c>
      <c r="Q3878">
        <v>0</v>
      </c>
      <c r="R3878">
        <v>0</v>
      </c>
      <c r="S3878">
        <v>0</v>
      </c>
      <c r="U3878">
        <v>0</v>
      </c>
      <c r="V3878">
        <v>0</v>
      </c>
      <c r="W3878" t="s">
        <v>20</v>
      </c>
      <c r="Y3878" t="s">
        <v>1654</v>
      </c>
      <c r="Z3878">
        <f>237558+2485</f>
        <v>240043</v>
      </c>
      <c r="AA3878">
        <f>2999+35</f>
        <v>3034</v>
      </c>
      <c r="AB3878">
        <f>80232+1286</f>
        <v>81518</v>
      </c>
      <c r="AC3878" t="s">
        <v>20</v>
      </c>
      <c r="AD3878">
        <f>9099+214</f>
        <v>9313</v>
      </c>
      <c r="AE3878" t="s">
        <v>20</v>
      </c>
      <c r="AF3878" t="s">
        <v>20</v>
      </c>
      <c r="AG3878" t="s">
        <v>20</v>
      </c>
      <c r="AH3878" t="s">
        <v>20</v>
      </c>
      <c r="AI3878">
        <v>0</v>
      </c>
      <c r="AK3878">
        <v>1</v>
      </c>
      <c r="AL3878">
        <v>0</v>
      </c>
      <c r="AM3878">
        <v>2</v>
      </c>
      <c r="AN3878">
        <v>0</v>
      </c>
      <c r="AO3878">
        <v>0</v>
      </c>
      <c r="AQ3878">
        <v>1</v>
      </c>
      <c r="AR3878">
        <v>1</v>
      </c>
      <c r="AS3878">
        <v>0</v>
      </c>
      <c r="AT3878">
        <v>1</v>
      </c>
      <c r="AU3878">
        <v>5</v>
      </c>
      <c r="AV3878">
        <v>2</v>
      </c>
      <c r="AW3878" t="s">
        <v>1382</v>
      </c>
      <c r="AX3878" t="s">
        <v>1382</v>
      </c>
      <c r="BA3878" t="s">
        <v>2578</v>
      </c>
      <c r="BB3878" s="6" t="s">
        <v>1578</v>
      </c>
      <c r="BG3878" s="9"/>
      <c r="BI3878" t="s">
        <v>3146</v>
      </c>
    </row>
    <row r="3879" spans="1:61" x14ac:dyDescent="0.25">
      <c r="A3879" s="19" t="s">
        <v>1020</v>
      </c>
      <c r="B3879" t="s">
        <v>1081</v>
      </c>
      <c r="C3879" t="str">
        <f>VLOOKUP(Tabelle1[[#This Row],[bank_name]],list_all_banks!$B$1:$C$691,2,FALSE)</f>
        <v>IT00799960158</v>
      </c>
      <c r="D3879" s="6" t="s">
        <v>1082</v>
      </c>
      <c r="E3879" s="42" t="str">
        <f t="shared" si="64"/>
        <v>31.12.2015</v>
      </c>
      <c r="F3879">
        <v>2015</v>
      </c>
      <c r="G3879">
        <v>0</v>
      </c>
      <c r="H3879" t="s">
        <v>20</v>
      </c>
      <c r="I3879">
        <v>1</v>
      </c>
      <c r="J3879">
        <v>2</v>
      </c>
      <c r="K3879" t="s">
        <v>1366</v>
      </c>
      <c r="L3879">
        <v>0</v>
      </c>
      <c r="M3879" t="s">
        <v>14</v>
      </c>
      <c r="N3879" t="s">
        <v>91</v>
      </c>
      <c r="P3879">
        <v>2</v>
      </c>
      <c r="Q3879">
        <v>0</v>
      </c>
      <c r="R3879">
        <v>0</v>
      </c>
      <c r="S3879">
        <v>0</v>
      </c>
      <c r="U3879">
        <v>0</v>
      </c>
      <c r="V3879">
        <v>0</v>
      </c>
      <c r="W3879" t="s">
        <v>20</v>
      </c>
      <c r="Y3879" t="s">
        <v>1659</v>
      </c>
      <c r="Z3879">
        <v>24575</v>
      </c>
      <c r="AA3879">
        <v>26</v>
      </c>
      <c r="AB3879">
        <v>14961</v>
      </c>
      <c r="AC3879" t="s">
        <v>20</v>
      </c>
      <c r="AD3879">
        <v>563</v>
      </c>
      <c r="AE3879" t="s">
        <v>20</v>
      </c>
      <c r="AF3879" t="s">
        <v>20</v>
      </c>
      <c r="AG3879" t="s">
        <v>20</v>
      </c>
      <c r="AH3879" t="s">
        <v>20</v>
      </c>
      <c r="AI3879">
        <v>0</v>
      </c>
      <c r="AK3879">
        <v>1</v>
      </c>
      <c r="AL3879">
        <v>0</v>
      </c>
      <c r="AM3879">
        <v>2</v>
      </c>
      <c r="AN3879">
        <v>0</v>
      </c>
      <c r="AO3879">
        <v>0</v>
      </c>
      <c r="AQ3879">
        <v>1</v>
      </c>
      <c r="AR3879">
        <v>1</v>
      </c>
      <c r="AS3879">
        <v>0</v>
      </c>
      <c r="AT3879">
        <v>1</v>
      </c>
      <c r="AU3879">
        <v>5</v>
      </c>
      <c r="AV3879">
        <v>2</v>
      </c>
      <c r="AW3879" t="s">
        <v>1382</v>
      </c>
      <c r="AX3879" t="s">
        <v>1382</v>
      </c>
      <c r="BA3879" t="s">
        <v>2578</v>
      </c>
      <c r="BB3879" s="6" t="s">
        <v>1578</v>
      </c>
      <c r="BG3879" s="9"/>
      <c r="BI3879" t="s">
        <v>3146</v>
      </c>
    </row>
    <row r="3880" spans="1:61" x14ac:dyDescent="0.25">
      <c r="A3880" s="19" t="s">
        <v>1020</v>
      </c>
      <c r="B3880" t="s">
        <v>1081</v>
      </c>
      <c r="C3880" t="str">
        <f>VLOOKUP(Tabelle1[[#This Row],[bank_name]],list_all_banks!$B$1:$C$691,2,FALSE)</f>
        <v>IT00799960158</v>
      </c>
      <c r="D3880" s="6" t="s">
        <v>1082</v>
      </c>
      <c r="E3880" s="42" t="str">
        <f t="shared" si="64"/>
        <v>31.12.2015</v>
      </c>
      <c r="F3880">
        <v>2015</v>
      </c>
      <c r="G3880">
        <v>0</v>
      </c>
      <c r="H3880" t="s">
        <v>20</v>
      </c>
      <c r="I3880">
        <v>1</v>
      </c>
      <c r="J3880">
        <v>2</v>
      </c>
      <c r="K3880" t="s">
        <v>1366</v>
      </c>
      <c r="L3880">
        <v>0</v>
      </c>
      <c r="M3880" t="s">
        <v>14</v>
      </c>
      <c r="N3880" t="s">
        <v>91</v>
      </c>
      <c r="P3880">
        <v>2</v>
      </c>
      <c r="Q3880">
        <v>0</v>
      </c>
      <c r="R3880">
        <v>0</v>
      </c>
      <c r="S3880">
        <v>0</v>
      </c>
      <c r="U3880">
        <v>0</v>
      </c>
      <c r="V3880">
        <v>0</v>
      </c>
      <c r="W3880" t="s">
        <v>20</v>
      </c>
      <c r="Y3880" t="s">
        <v>1363</v>
      </c>
      <c r="Z3880">
        <f>446509+109883</f>
        <v>556392</v>
      </c>
      <c r="AA3880">
        <f>3926+510</f>
        <v>4436</v>
      </c>
      <c r="AB3880">
        <f>167549+52002</f>
        <v>219551</v>
      </c>
      <c r="AC3880" t="s">
        <v>20</v>
      </c>
      <c r="AD3880">
        <f>39502+10038</f>
        <v>49540</v>
      </c>
      <c r="AE3880" t="s">
        <v>20</v>
      </c>
      <c r="AF3880" t="s">
        <v>20</v>
      </c>
      <c r="AG3880" t="s">
        <v>20</v>
      </c>
      <c r="AH3880" t="s">
        <v>20</v>
      </c>
      <c r="AI3880">
        <v>0</v>
      </c>
      <c r="AK3880">
        <v>1</v>
      </c>
      <c r="AL3880">
        <v>0</v>
      </c>
      <c r="AM3880">
        <v>2</v>
      </c>
      <c r="AN3880">
        <v>0</v>
      </c>
      <c r="AO3880">
        <v>0</v>
      </c>
      <c r="AQ3880">
        <v>1</v>
      </c>
      <c r="AR3880">
        <v>1</v>
      </c>
      <c r="AS3880">
        <v>0</v>
      </c>
      <c r="AT3880">
        <v>1</v>
      </c>
      <c r="AU3880">
        <v>5</v>
      </c>
      <c r="AV3880">
        <v>2</v>
      </c>
      <c r="AW3880" t="s">
        <v>1382</v>
      </c>
      <c r="AX3880" t="s">
        <v>1382</v>
      </c>
      <c r="BA3880" t="s">
        <v>2578</v>
      </c>
      <c r="BB3880" s="6" t="s">
        <v>1578</v>
      </c>
      <c r="BG3880" s="9"/>
      <c r="BI3880" t="s">
        <v>3146</v>
      </c>
    </row>
    <row r="3881" spans="1:61" x14ac:dyDescent="0.25">
      <c r="A3881" s="96" t="s">
        <v>1020</v>
      </c>
      <c r="B3881" s="9" t="s">
        <v>1081</v>
      </c>
      <c r="C3881" s="9" t="str">
        <f>VLOOKUP(Tabelle1[[#This Row],[bank_name]],list_all_banks!$B$1:$C$691,2,FALSE)</f>
        <v>IT00799960158</v>
      </c>
      <c r="D3881" s="6" t="s">
        <v>1082</v>
      </c>
      <c r="E3881" s="42" t="str">
        <f t="shared" si="64"/>
        <v>31.12.2015</v>
      </c>
      <c r="F3881" s="9">
        <v>2015</v>
      </c>
      <c r="G3881" s="9">
        <v>0</v>
      </c>
      <c r="H3881" s="9" t="s">
        <v>20</v>
      </c>
      <c r="I3881" s="9">
        <v>1</v>
      </c>
      <c r="J3881" s="9">
        <v>2</v>
      </c>
      <c r="K3881" s="9" t="s">
        <v>1366</v>
      </c>
      <c r="L3881" s="9">
        <v>0</v>
      </c>
      <c r="M3881" s="9" t="s">
        <v>14</v>
      </c>
      <c r="N3881" s="9" t="s">
        <v>91</v>
      </c>
      <c r="P3881" s="9">
        <v>2</v>
      </c>
      <c r="Q3881" s="9">
        <v>0</v>
      </c>
      <c r="R3881" s="9">
        <v>0</v>
      </c>
      <c r="S3881" s="9">
        <v>0</v>
      </c>
      <c r="U3881" s="9">
        <v>0</v>
      </c>
      <c r="V3881" s="9">
        <v>0</v>
      </c>
      <c r="W3881" s="9" t="s">
        <v>20</v>
      </c>
      <c r="Y3881" s="9" t="s">
        <v>1350</v>
      </c>
      <c r="Z3881" s="9">
        <f>76438+9975</f>
        <v>86413</v>
      </c>
      <c r="AA3881" s="9">
        <f>737+82</f>
        <v>819</v>
      </c>
      <c r="AB3881" s="9">
        <f>14197+565</f>
        <v>14762</v>
      </c>
      <c r="AC3881" s="9" t="s">
        <v>20</v>
      </c>
      <c r="AD3881" s="9">
        <f>2354+28</f>
        <v>2382</v>
      </c>
      <c r="AE3881" s="9" t="s">
        <v>20</v>
      </c>
      <c r="AF3881" s="9" t="s">
        <v>20</v>
      </c>
      <c r="AG3881" s="9" t="s">
        <v>20</v>
      </c>
      <c r="AH3881" s="9" t="s">
        <v>20</v>
      </c>
      <c r="AI3881">
        <v>0</v>
      </c>
      <c r="AK3881" s="9">
        <v>1</v>
      </c>
      <c r="AL3881" s="9">
        <v>0</v>
      </c>
      <c r="AM3881" s="9">
        <v>2</v>
      </c>
      <c r="AN3881" s="9">
        <v>0</v>
      </c>
      <c r="AO3881" s="9">
        <v>0</v>
      </c>
      <c r="AQ3881" s="9">
        <v>1</v>
      </c>
      <c r="AR3881" s="9">
        <v>1</v>
      </c>
      <c r="AS3881" s="9">
        <v>0</v>
      </c>
      <c r="AT3881" s="9">
        <v>1</v>
      </c>
      <c r="AU3881" s="9">
        <v>5</v>
      </c>
      <c r="AV3881" s="9">
        <v>2</v>
      </c>
      <c r="AW3881" s="9" t="s">
        <v>1382</v>
      </c>
      <c r="AX3881" s="9" t="s">
        <v>1382</v>
      </c>
      <c r="BA3881" s="9" t="s">
        <v>2578</v>
      </c>
      <c r="BB3881" s="6" t="s">
        <v>1578</v>
      </c>
      <c r="BG3881" s="9"/>
      <c r="BI3881" t="s">
        <v>3146</v>
      </c>
    </row>
    <row r="3882" spans="1:61" x14ac:dyDescent="0.25">
      <c r="A3882" s="19" t="s">
        <v>1020</v>
      </c>
      <c r="B3882" t="s">
        <v>1081</v>
      </c>
      <c r="C3882" t="str">
        <f>VLOOKUP(Tabelle1[[#This Row],[bank_name]],list_all_banks!$B$1:$C$691,2,FALSE)</f>
        <v>IT00799960158</v>
      </c>
      <c r="D3882" s="6" t="s">
        <v>1082</v>
      </c>
      <c r="E3882" s="42" t="str">
        <f t="shared" si="64"/>
        <v>31.12.2015</v>
      </c>
      <c r="F3882" s="9">
        <v>2015</v>
      </c>
      <c r="G3882">
        <v>0</v>
      </c>
      <c r="H3882" t="s">
        <v>20</v>
      </c>
      <c r="I3882">
        <v>1</v>
      </c>
      <c r="J3882">
        <v>2</v>
      </c>
      <c r="K3882" t="s">
        <v>1366</v>
      </c>
      <c r="L3882">
        <v>0</v>
      </c>
      <c r="M3882" t="s">
        <v>14</v>
      </c>
      <c r="N3882" t="s">
        <v>91</v>
      </c>
      <c r="P3882">
        <v>2</v>
      </c>
      <c r="Q3882">
        <v>0</v>
      </c>
      <c r="R3882">
        <v>0</v>
      </c>
      <c r="S3882">
        <v>0</v>
      </c>
      <c r="U3882">
        <v>0</v>
      </c>
      <c r="V3882">
        <v>0</v>
      </c>
      <c r="W3882" t="s">
        <v>20</v>
      </c>
      <c r="Y3882" t="s">
        <v>493</v>
      </c>
      <c r="Z3882">
        <v>22703</v>
      </c>
      <c r="AA3882">
        <v>15</v>
      </c>
      <c r="AB3882">
        <v>26143</v>
      </c>
      <c r="AC3882" t="s">
        <v>20</v>
      </c>
      <c r="AD3882">
        <v>4383</v>
      </c>
      <c r="AE3882" t="s">
        <v>20</v>
      </c>
      <c r="AF3882" t="s">
        <v>20</v>
      </c>
      <c r="AG3882" t="s">
        <v>20</v>
      </c>
      <c r="AH3882" t="s">
        <v>20</v>
      </c>
      <c r="AI3882">
        <v>0</v>
      </c>
      <c r="AK3882">
        <v>1</v>
      </c>
      <c r="AL3882">
        <v>0</v>
      </c>
      <c r="AM3882">
        <v>2</v>
      </c>
      <c r="AN3882">
        <v>0</v>
      </c>
      <c r="AO3882">
        <v>0</v>
      </c>
      <c r="AQ3882">
        <v>1</v>
      </c>
      <c r="AR3882">
        <v>1</v>
      </c>
      <c r="AS3882">
        <v>0</v>
      </c>
      <c r="AT3882">
        <v>1</v>
      </c>
      <c r="AU3882">
        <v>5</v>
      </c>
      <c r="AV3882">
        <v>2</v>
      </c>
      <c r="AW3882" t="s">
        <v>1382</v>
      </c>
      <c r="AX3882" t="s">
        <v>1382</v>
      </c>
      <c r="BA3882" t="s">
        <v>2578</v>
      </c>
      <c r="BB3882" s="6" t="s">
        <v>1578</v>
      </c>
      <c r="BG3882" s="9"/>
      <c r="BI3882" t="s">
        <v>3146</v>
      </c>
    </row>
    <row r="3883" spans="1:61" x14ac:dyDescent="0.25">
      <c r="A3883" s="96" t="s">
        <v>1020</v>
      </c>
      <c r="B3883" s="9" t="s">
        <v>1081</v>
      </c>
      <c r="C3883" s="9" t="str">
        <f>VLOOKUP(Tabelle1[[#This Row],[bank_name]],list_all_banks!$B$1:$C$691,2,FALSE)</f>
        <v>IT00799960158</v>
      </c>
      <c r="D3883" s="6" t="s">
        <v>1082</v>
      </c>
      <c r="E3883" s="42" t="str">
        <f t="shared" si="64"/>
        <v>31.12.2015</v>
      </c>
      <c r="F3883" s="9">
        <v>2015</v>
      </c>
      <c r="G3883" s="9">
        <v>0</v>
      </c>
      <c r="H3883" s="9" t="s">
        <v>20</v>
      </c>
      <c r="I3883" s="9">
        <v>1</v>
      </c>
      <c r="J3883" s="9">
        <v>2</v>
      </c>
      <c r="K3883" s="9" t="s">
        <v>1366</v>
      </c>
      <c r="L3883" s="9">
        <v>0</v>
      </c>
      <c r="M3883" s="9" t="s">
        <v>14</v>
      </c>
      <c r="N3883" s="9" t="s">
        <v>91</v>
      </c>
      <c r="P3883" s="9">
        <v>2</v>
      </c>
      <c r="Q3883" s="9">
        <v>0</v>
      </c>
      <c r="R3883" s="9">
        <v>0</v>
      </c>
      <c r="S3883" s="9">
        <v>0</v>
      </c>
      <c r="U3883" s="9">
        <v>0</v>
      </c>
      <c r="V3883" s="9">
        <v>0</v>
      </c>
      <c r="W3883" s="9" t="s">
        <v>20</v>
      </c>
      <c r="Y3883" s="9" t="s">
        <v>1651</v>
      </c>
      <c r="Z3883" s="9">
        <v>8136</v>
      </c>
      <c r="AA3883" s="9">
        <v>23</v>
      </c>
      <c r="AB3883" s="9">
        <v>1993</v>
      </c>
      <c r="AC3883" s="9" t="s">
        <v>20</v>
      </c>
      <c r="AD3883" s="9">
        <v>395</v>
      </c>
      <c r="AE3883" s="9" t="s">
        <v>20</v>
      </c>
      <c r="AF3883" s="9" t="s">
        <v>20</v>
      </c>
      <c r="AG3883" s="9" t="s">
        <v>20</v>
      </c>
      <c r="AH3883" s="9" t="s">
        <v>20</v>
      </c>
      <c r="AI3883">
        <v>0</v>
      </c>
      <c r="AK3883" s="9">
        <v>1</v>
      </c>
      <c r="AL3883" s="9">
        <v>0</v>
      </c>
      <c r="AM3883" s="9">
        <v>2</v>
      </c>
      <c r="AN3883" s="9">
        <v>0</v>
      </c>
      <c r="AO3883" s="9">
        <v>0</v>
      </c>
      <c r="AQ3883" s="9">
        <v>1</v>
      </c>
      <c r="AR3883" s="9">
        <v>1</v>
      </c>
      <c r="AS3883" s="9">
        <v>0</v>
      </c>
      <c r="AT3883" s="9">
        <v>1</v>
      </c>
      <c r="AU3883" s="9">
        <v>5</v>
      </c>
      <c r="AV3883" s="9">
        <v>2</v>
      </c>
      <c r="AW3883" s="9" t="s">
        <v>1382</v>
      </c>
      <c r="AX3883" s="9" t="s">
        <v>1382</v>
      </c>
      <c r="BA3883" s="9" t="s">
        <v>2578</v>
      </c>
      <c r="BB3883" s="6" t="s">
        <v>1578</v>
      </c>
      <c r="BG3883" s="9"/>
      <c r="BI3883" t="s">
        <v>3146</v>
      </c>
    </row>
    <row r="3884" spans="1:61" x14ac:dyDescent="0.25">
      <c r="A3884" s="96" t="s">
        <v>1020</v>
      </c>
      <c r="B3884" s="9" t="s">
        <v>1081</v>
      </c>
      <c r="C3884" s="9" t="str">
        <f>VLOOKUP(Tabelle1[[#This Row],[bank_name]],list_all_banks!$B$1:$C$691,2,FALSE)</f>
        <v>IT00799960158</v>
      </c>
      <c r="D3884" s="6" t="s">
        <v>1082</v>
      </c>
      <c r="E3884" s="42" t="str">
        <f t="shared" si="64"/>
        <v>31.12.2015</v>
      </c>
      <c r="F3884" s="9">
        <v>2015</v>
      </c>
      <c r="G3884" s="9">
        <v>0</v>
      </c>
      <c r="H3884" s="9" t="s">
        <v>20</v>
      </c>
      <c r="I3884" s="9">
        <v>1</v>
      </c>
      <c r="J3884" s="9">
        <v>2</v>
      </c>
      <c r="K3884" s="9" t="s">
        <v>1366</v>
      </c>
      <c r="L3884" s="9">
        <v>0</v>
      </c>
      <c r="M3884" s="9" t="s">
        <v>14</v>
      </c>
      <c r="N3884" s="9" t="s">
        <v>91</v>
      </c>
      <c r="P3884" s="9">
        <v>2</v>
      </c>
      <c r="Q3884" s="9">
        <v>0</v>
      </c>
      <c r="R3884" s="9">
        <v>0</v>
      </c>
      <c r="S3884" s="9">
        <v>0</v>
      </c>
      <c r="U3884" s="9">
        <v>0</v>
      </c>
      <c r="V3884" s="9">
        <v>0</v>
      </c>
      <c r="W3884" s="9" t="s">
        <v>20</v>
      </c>
      <c r="Y3884" s="9" t="s">
        <v>1694</v>
      </c>
      <c r="Z3884" s="9">
        <v>37926</v>
      </c>
      <c r="AA3884" s="9">
        <v>23</v>
      </c>
      <c r="AB3884" s="9">
        <v>25936</v>
      </c>
      <c r="AC3884" s="9" t="s">
        <v>20</v>
      </c>
      <c r="AD3884" s="9">
        <v>5789</v>
      </c>
      <c r="AE3884" s="9" t="s">
        <v>20</v>
      </c>
      <c r="AF3884" s="9" t="s">
        <v>20</v>
      </c>
      <c r="AG3884" s="9" t="s">
        <v>20</v>
      </c>
      <c r="AH3884" s="9" t="s">
        <v>20</v>
      </c>
      <c r="AI3884" s="9">
        <v>0</v>
      </c>
      <c r="AK3884" s="9">
        <v>1</v>
      </c>
      <c r="AL3884" s="9">
        <v>0</v>
      </c>
      <c r="AM3884" s="9">
        <v>2</v>
      </c>
      <c r="AN3884" s="9">
        <v>0</v>
      </c>
      <c r="AO3884" s="9">
        <v>0</v>
      </c>
      <c r="AQ3884" s="9">
        <v>1</v>
      </c>
      <c r="AR3884" s="9">
        <v>1</v>
      </c>
      <c r="AS3884" s="9">
        <v>0</v>
      </c>
      <c r="AT3884" s="9">
        <v>1</v>
      </c>
      <c r="AU3884" s="9">
        <v>5</v>
      </c>
      <c r="AV3884" s="9">
        <v>2</v>
      </c>
      <c r="AW3884" s="9" t="s">
        <v>1382</v>
      </c>
      <c r="AX3884" s="9" t="s">
        <v>1382</v>
      </c>
      <c r="BA3884" s="9" t="s">
        <v>2578</v>
      </c>
      <c r="BB3884" s="6" t="s">
        <v>1578</v>
      </c>
      <c r="BG3884" s="9"/>
      <c r="BI3884" t="s">
        <v>3146</v>
      </c>
    </row>
    <row r="3885" spans="1:61" x14ac:dyDescent="0.25">
      <c r="A3885" s="19" t="s">
        <v>1020</v>
      </c>
      <c r="B3885" t="s">
        <v>1081</v>
      </c>
      <c r="C3885" t="str">
        <f>VLOOKUP(Tabelle1[[#This Row],[bank_name]],list_all_banks!$B$1:$C$691,2,FALSE)</f>
        <v>IT00799960158</v>
      </c>
      <c r="D3885" s="6" t="s">
        <v>1082</v>
      </c>
      <c r="E3885" s="42" t="str">
        <f t="shared" si="64"/>
        <v>31.12.2015</v>
      </c>
      <c r="F3885">
        <v>2015</v>
      </c>
      <c r="G3885">
        <v>0</v>
      </c>
      <c r="H3885" t="s">
        <v>20</v>
      </c>
      <c r="I3885">
        <v>1</v>
      </c>
      <c r="J3885">
        <v>2</v>
      </c>
      <c r="K3885" t="s">
        <v>1366</v>
      </c>
      <c r="L3885">
        <v>0</v>
      </c>
      <c r="M3885" t="s">
        <v>14</v>
      </c>
      <c r="N3885" t="s">
        <v>91</v>
      </c>
      <c r="P3885">
        <v>2</v>
      </c>
      <c r="Q3885">
        <v>0</v>
      </c>
      <c r="R3885">
        <v>0</v>
      </c>
      <c r="S3885">
        <v>0</v>
      </c>
      <c r="U3885">
        <v>0</v>
      </c>
      <c r="V3885">
        <v>0</v>
      </c>
      <c r="W3885" t="s">
        <v>20</v>
      </c>
      <c r="Y3885" t="s">
        <v>1700</v>
      </c>
      <c r="Z3885">
        <v>8689</v>
      </c>
      <c r="AA3885">
        <v>2259</v>
      </c>
      <c r="AB3885">
        <v>-52145</v>
      </c>
      <c r="AC3885" t="s">
        <v>20</v>
      </c>
      <c r="AD3885">
        <v>-10</v>
      </c>
      <c r="AE3885" t="s">
        <v>20</v>
      </c>
      <c r="AF3885" t="s">
        <v>20</v>
      </c>
      <c r="AG3885" t="s">
        <v>20</v>
      </c>
      <c r="AH3885" t="s">
        <v>20</v>
      </c>
      <c r="AI3885">
        <v>0</v>
      </c>
      <c r="AK3885">
        <v>1</v>
      </c>
      <c r="AL3885">
        <v>0</v>
      </c>
      <c r="AM3885">
        <v>2</v>
      </c>
      <c r="AN3885">
        <v>0</v>
      </c>
      <c r="AO3885">
        <v>0</v>
      </c>
      <c r="AQ3885">
        <v>1</v>
      </c>
      <c r="AR3885">
        <v>1</v>
      </c>
      <c r="AS3885">
        <v>0</v>
      </c>
      <c r="AT3885">
        <v>1</v>
      </c>
      <c r="AU3885">
        <v>5</v>
      </c>
      <c r="AV3885">
        <v>2</v>
      </c>
      <c r="AW3885" t="s">
        <v>1382</v>
      </c>
      <c r="AX3885" t="s">
        <v>1382</v>
      </c>
      <c r="BA3885" t="s">
        <v>2578</v>
      </c>
      <c r="BB3885" s="6" t="s">
        <v>1578</v>
      </c>
      <c r="BG3885" s="9"/>
      <c r="BI3885" t="s">
        <v>3146</v>
      </c>
    </row>
    <row r="3886" spans="1:61" x14ac:dyDescent="0.25">
      <c r="A3886" s="19" t="s">
        <v>1020</v>
      </c>
      <c r="B3886" t="s">
        <v>1081</v>
      </c>
      <c r="C3886" t="str">
        <f>VLOOKUP(Tabelle1[[#This Row],[bank_name]],list_all_banks!$B$1:$C$691,2,FALSE)</f>
        <v>IT00799960158</v>
      </c>
      <c r="D3886" s="6" t="s">
        <v>1082</v>
      </c>
      <c r="E3886" s="42" t="str">
        <f t="shared" si="64"/>
        <v>31.12.2015</v>
      </c>
      <c r="F3886">
        <v>2015</v>
      </c>
      <c r="G3886">
        <v>0</v>
      </c>
      <c r="H3886" t="s">
        <v>20</v>
      </c>
      <c r="I3886">
        <v>1</v>
      </c>
      <c r="J3886">
        <v>2</v>
      </c>
      <c r="K3886" t="s">
        <v>1366</v>
      </c>
      <c r="L3886">
        <v>0</v>
      </c>
      <c r="M3886" t="s">
        <v>14</v>
      </c>
      <c r="N3886" t="s">
        <v>91</v>
      </c>
      <c r="P3886">
        <v>2</v>
      </c>
      <c r="Q3886">
        <v>0</v>
      </c>
      <c r="R3886">
        <v>0</v>
      </c>
      <c r="S3886">
        <v>0</v>
      </c>
      <c r="U3886">
        <v>0</v>
      </c>
      <c r="V3886">
        <v>0</v>
      </c>
      <c r="W3886" t="s">
        <v>20</v>
      </c>
      <c r="Y3886" t="s">
        <v>1628</v>
      </c>
      <c r="Z3886">
        <v>49394</v>
      </c>
      <c r="AA3886">
        <v>18</v>
      </c>
      <c r="AB3886">
        <v>45991</v>
      </c>
      <c r="AC3886" t="s">
        <v>20</v>
      </c>
      <c r="AD3886" t="s">
        <v>20</v>
      </c>
      <c r="AE3886" t="s">
        <v>20</v>
      </c>
      <c r="AF3886" t="s">
        <v>20</v>
      </c>
      <c r="AG3886" t="s">
        <v>20</v>
      </c>
      <c r="AH3886" t="s">
        <v>20</v>
      </c>
      <c r="AI3886">
        <v>0</v>
      </c>
      <c r="AK3886">
        <v>1</v>
      </c>
      <c r="AL3886">
        <v>0</v>
      </c>
      <c r="AM3886">
        <v>2</v>
      </c>
      <c r="AN3886">
        <v>0</v>
      </c>
      <c r="AO3886">
        <v>0</v>
      </c>
      <c r="AQ3886">
        <v>1</v>
      </c>
      <c r="AR3886">
        <v>1</v>
      </c>
      <c r="AS3886">
        <v>0</v>
      </c>
      <c r="AT3886">
        <v>1</v>
      </c>
      <c r="AU3886">
        <v>5</v>
      </c>
      <c r="AV3886">
        <v>2</v>
      </c>
      <c r="AW3886" t="s">
        <v>1382</v>
      </c>
      <c r="AX3886" t="s">
        <v>1382</v>
      </c>
      <c r="BA3886" t="s">
        <v>2578</v>
      </c>
      <c r="BB3886" s="6" t="s">
        <v>1578</v>
      </c>
      <c r="BG3886" s="9"/>
      <c r="BI3886" t="s">
        <v>3146</v>
      </c>
    </row>
    <row r="3887" spans="1:61" s="74" customFormat="1" x14ac:dyDescent="0.25">
      <c r="A3887" s="19" t="s">
        <v>1020</v>
      </c>
      <c r="B3887" t="s">
        <v>1081</v>
      </c>
      <c r="C3887" t="str">
        <f>VLOOKUP(Tabelle1[[#This Row],[bank_name]],list_all_banks!$B$1:$C$691,2,FALSE)</f>
        <v>IT00799960158</v>
      </c>
      <c r="D3887" s="6" t="s">
        <v>1082</v>
      </c>
      <c r="E3887" s="42" t="str">
        <f t="shared" si="64"/>
        <v>31.12.2015</v>
      </c>
      <c r="F3887">
        <v>2015</v>
      </c>
      <c r="G3887">
        <v>0</v>
      </c>
      <c r="H3887" t="s">
        <v>20</v>
      </c>
      <c r="I3887">
        <v>1</v>
      </c>
      <c r="J3887">
        <v>2</v>
      </c>
      <c r="K3887" t="s">
        <v>1366</v>
      </c>
      <c r="L3887">
        <v>0</v>
      </c>
      <c r="M3887" t="s">
        <v>14</v>
      </c>
      <c r="N3887" t="s">
        <v>91</v>
      </c>
      <c r="O3887" s="6"/>
      <c r="P3887">
        <v>2</v>
      </c>
      <c r="Q3887">
        <v>0</v>
      </c>
      <c r="R3887">
        <v>0</v>
      </c>
      <c r="S3887">
        <v>0</v>
      </c>
      <c r="T3887" s="6"/>
      <c r="U3887">
        <v>0</v>
      </c>
      <c r="V3887">
        <v>0</v>
      </c>
      <c r="W3887" t="s">
        <v>20</v>
      </c>
      <c r="X3887" s="6"/>
      <c r="Y3887" t="s">
        <v>820</v>
      </c>
      <c r="Z3887">
        <v>187067</v>
      </c>
      <c r="AA3887">
        <v>187</v>
      </c>
      <c r="AB3887">
        <v>137419</v>
      </c>
      <c r="AC3887" t="s">
        <v>20</v>
      </c>
      <c r="AD3887">
        <v>27029</v>
      </c>
      <c r="AE3887" t="s">
        <v>20</v>
      </c>
      <c r="AF3887" t="s">
        <v>20</v>
      </c>
      <c r="AG3887" t="s">
        <v>20</v>
      </c>
      <c r="AH3887" t="s">
        <v>20</v>
      </c>
      <c r="AI3887">
        <v>0</v>
      </c>
      <c r="AJ3887" s="6"/>
      <c r="AK3887">
        <v>1</v>
      </c>
      <c r="AL3887">
        <v>0</v>
      </c>
      <c r="AM3887">
        <v>2</v>
      </c>
      <c r="AN3887">
        <v>0</v>
      </c>
      <c r="AO3887">
        <v>0</v>
      </c>
      <c r="AP3887" s="6"/>
      <c r="AQ3887">
        <v>1</v>
      </c>
      <c r="AR3887">
        <v>1</v>
      </c>
      <c r="AS3887">
        <v>0</v>
      </c>
      <c r="AT3887">
        <v>1</v>
      </c>
      <c r="AU3887">
        <v>5</v>
      </c>
      <c r="AV3887">
        <v>2</v>
      </c>
      <c r="AW3887" t="s">
        <v>1382</v>
      </c>
      <c r="AX3887" t="s">
        <v>1382</v>
      </c>
      <c r="AY3887" s="6"/>
      <c r="AZ3887" s="42"/>
      <c r="BA3887" t="s">
        <v>2578</v>
      </c>
      <c r="BB3887" s="6" t="s">
        <v>1578</v>
      </c>
      <c r="BH3887" s="75"/>
      <c r="BI3887" t="s">
        <v>3146</v>
      </c>
    </row>
    <row r="3888" spans="1:61" s="44" customFormat="1" ht="15.75" thickBot="1" x14ac:dyDescent="0.3">
      <c r="A3888" s="162" t="s">
        <v>1020</v>
      </c>
      <c r="B3888" s="44" t="s">
        <v>1081</v>
      </c>
      <c r="C3888" s="44" t="str">
        <f>VLOOKUP(Tabelle1[[#This Row],[bank_name]],list_all_banks!$B$1:$C$691,2,FALSE)</f>
        <v>IT00799960158</v>
      </c>
      <c r="D3888" s="45" t="s">
        <v>1082</v>
      </c>
      <c r="E3888" s="46" t="str">
        <f t="shared" si="64"/>
        <v>31.12.2015</v>
      </c>
      <c r="F3888" s="44">
        <v>2015</v>
      </c>
      <c r="G3888" s="44">
        <v>0</v>
      </c>
      <c r="H3888" s="44" t="s">
        <v>20</v>
      </c>
      <c r="I3888" s="44">
        <v>1</v>
      </c>
      <c r="J3888" s="44">
        <v>2</v>
      </c>
      <c r="K3888" s="44" t="s">
        <v>1366</v>
      </c>
      <c r="L3888" s="44">
        <v>0</v>
      </c>
      <c r="M3888" s="44" t="s">
        <v>14</v>
      </c>
      <c r="N3888" s="44" t="s">
        <v>91</v>
      </c>
      <c r="O3888" s="45"/>
      <c r="P3888" s="44">
        <v>2</v>
      </c>
      <c r="Q3888" s="44">
        <v>0</v>
      </c>
      <c r="R3888" s="44">
        <v>0</v>
      </c>
      <c r="S3888" s="44">
        <v>0</v>
      </c>
      <c r="T3888" s="45"/>
      <c r="U3888" s="44">
        <v>0</v>
      </c>
      <c r="V3888" s="44">
        <v>0</v>
      </c>
      <c r="W3888" s="44" t="s">
        <v>20</v>
      </c>
      <c r="X3888" s="45"/>
      <c r="Y3888" s="44" t="s">
        <v>1650</v>
      </c>
      <c r="Z3888" s="44">
        <f>218976+37900</f>
        <v>256876</v>
      </c>
      <c r="AA3888" s="44">
        <v>165</v>
      </c>
      <c r="AB3888" s="44">
        <f>188946+17323</f>
        <v>206269</v>
      </c>
      <c r="AC3888" s="44" t="s">
        <v>20</v>
      </c>
      <c r="AD3888" s="44">
        <f>-7719+6630</f>
        <v>-1089</v>
      </c>
      <c r="AE3888" s="44" t="s">
        <v>20</v>
      </c>
      <c r="AF3888" s="44" t="s">
        <v>20</v>
      </c>
      <c r="AG3888" s="44" t="s">
        <v>20</v>
      </c>
      <c r="AH3888" s="44" t="s">
        <v>20</v>
      </c>
      <c r="AI3888" s="44">
        <v>0</v>
      </c>
      <c r="AJ3888" s="45"/>
      <c r="AK3888" s="44">
        <v>1</v>
      </c>
      <c r="AL3888" s="44">
        <v>0</v>
      </c>
      <c r="AM3888" s="44">
        <v>2</v>
      </c>
      <c r="AN3888" s="44">
        <v>0</v>
      </c>
      <c r="AO3888" s="44">
        <v>0</v>
      </c>
      <c r="AP3888" s="45"/>
      <c r="AQ3888" s="44">
        <v>1</v>
      </c>
      <c r="AR3888" s="44">
        <v>1</v>
      </c>
      <c r="AS3888" s="44">
        <v>0</v>
      </c>
      <c r="AT3888" s="44">
        <v>1</v>
      </c>
      <c r="AU3888" s="44">
        <v>5</v>
      </c>
      <c r="AV3888" s="44">
        <v>2</v>
      </c>
      <c r="AW3888" s="44" t="s">
        <v>1382</v>
      </c>
      <c r="AX3888" s="44" t="s">
        <v>1382</v>
      </c>
      <c r="AY3888" s="45"/>
      <c r="AZ3888" s="46"/>
      <c r="BA3888" s="44" t="s">
        <v>2578</v>
      </c>
      <c r="BB3888" s="45" t="s">
        <v>1578</v>
      </c>
      <c r="BH3888" s="45"/>
      <c r="BI3888" t="s">
        <v>3146</v>
      </c>
    </row>
    <row r="3889" spans="1:74" x14ac:dyDescent="0.25">
      <c r="A3889" s="96" t="s">
        <v>1020</v>
      </c>
      <c r="B3889" s="9" t="s">
        <v>1081</v>
      </c>
      <c r="C3889" s="9" t="str">
        <f>VLOOKUP(Tabelle1[[#This Row],[bank_name]],list_all_banks!$B$1:$C$691,2,FALSE)</f>
        <v>IT00799960158</v>
      </c>
      <c r="D3889" s="6" t="s">
        <v>1082</v>
      </c>
      <c r="E3889" s="42" t="str">
        <f t="shared" si="64"/>
        <v>31.12.2015</v>
      </c>
      <c r="F3889" s="9">
        <v>2015</v>
      </c>
      <c r="G3889" s="9">
        <v>0</v>
      </c>
      <c r="H3889" s="9" t="s">
        <v>20</v>
      </c>
      <c r="I3889" s="9">
        <v>1</v>
      </c>
      <c r="J3889" s="9">
        <v>2</v>
      </c>
      <c r="K3889" s="9" t="s">
        <v>1366</v>
      </c>
      <c r="L3889" s="9">
        <v>0</v>
      </c>
      <c r="M3889" s="9" t="s">
        <v>14</v>
      </c>
      <c r="N3889" s="9" t="s">
        <v>91</v>
      </c>
      <c r="P3889" s="9">
        <v>2</v>
      </c>
      <c r="Q3889" s="9">
        <v>0</v>
      </c>
      <c r="R3889" s="9">
        <v>0</v>
      </c>
      <c r="S3889" s="9">
        <v>0</v>
      </c>
      <c r="U3889" s="9">
        <v>0</v>
      </c>
      <c r="V3889" s="9">
        <v>0</v>
      </c>
      <c r="W3889" s="9" t="s">
        <v>20</v>
      </c>
      <c r="Y3889" s="9" t="s">
        <v>1170</v>
      </c>
      <c r="Z3889" s="9">
        <f>233088+273188+13</f>
        <v>506289</v>
      </c>
      <c r="AA3889" s="9">
        <f>215+104</f>
        <v>319</v>
      </c>
      <c r="AB3889" s="9">
        <f>186484+250420+8791</f>
        <v>445695</v>
      </c>
      <c r="AC3889" s="9" t="s">
        <v>20</v>
      </c>
      <c r="AD3889" s="9">
        <f>1606+73925+26</f>
        <v>75557</v>
      </c>
      <c r="AE3889" s="9" t="s">
        <v>20</v>
      </c>
      <c r="AF3889" s="9" t="s">
        <v>20</v>
      </c>
      <c r="AG3889" s="9" t="s">
        <v>20</v>
      </c>
      <c r="AH3889" s="9" t="s">
        <v>20</v>
      </c>
      <c r="AI3889" s="9">
        <v>0</v>
      </c>
      <c r="AK3889" s="9">
        <v>1</v>
      </c>
      <c r="AL3889" s="9">
        <v>0</v>
      </c>
      <c r="AM3889" s="9">
        <v>2</v>
      </c>
      <c r="AN3889" s="9">
        <v>0</v>
      </c>
      <c r="AO3889" s="9">
        <v>0</v>
      </c>
      <c r="AQ3889" s="9">
        <v>1</v>
      </c>
      <c r="AR3889" s="9">
        <v>1</v>
      </c>
      <c r="AS3889" s="9">
        <v>0</v>
      </c>
      <c r="AT3889" s="9">
        <v>1</v>
      </c>
      <c r="AU3889" s="9">
        <v>5</v>
      </c>
      <c r="AV3889" s="9">
        <v>2</v>
      </c>
      <c r="AW3889" s="9" t="s">
        <v>1382</v>
      </c>
      <c r="AX3889" s="9" t="s">
        <v>1382</v>
      </c>
      <c r="BA3889" s="9" t="s">
        <v>2578</v>
      </c>
      <c r="BB3889" s="6" t="s">
        <v>1578</v>
      </c>
      <c r="BC3889" s="9"/>
      <c r="BD3889" s="9"/>
      <c r="BE3889" s="9"/>
      <c r="BF3889" s="9"/>
      <c r="BG3889" s="9"/>
      <c r="BI3889" t="s">
        <v>3146</v>
      </c>
    </row>
    <row r="3890" spans="1:74" x14ac:dyDescent="0.25">
      <c r="A3890" s="19" t="s">
        <v>1020</v>
      </c>
      <c r="B3890" t="s">
        <v>1081</v>
      </c>
      <c r="C3890" t="str">
        <f>VLOOKUP(Tabelle1[[#This Row],[bank_name]],list_all_banks!$B$1:$C$691,2,FALSE)</f>
        <v>IT00799960158</v>
      </c>
      <c r="D3890" s="6" t="s">
        <v>1082</v>
      </c>
      <c r="E3890" s="42" t="str">
        <f t="shared" si="64"/>
        <v>31.12.2016</v>
      </c>
      <c r="F3890">
        <v>2016</v>
      </c>
      <c r="G3890">
        <v>0</v>
      </c>
      <c r="H3890" t="s">
        <v>20</v>
      </c>
      <c r="I3890">
        <v>1</v>
      </c>
      <c r="J3890">
        <v>2</v>
      </c>
      <c r="K3890" t="s">
        <v>1366</v>
      </c>
      <c r="L3890">
        <v>0</v>
      </c>
      <c r="M3890" t="s">
        <v>14</v>
      </c>
      <c r="N3890" t="s">
        <v>91</v>
      </c>
      <c r="P3890">
        <v>2</v>
      </c>
      <c r="Q3890">
        <v>0</v>
      </c>
      <c r="R3890">
        <v>0</v>
      </c>
      <c r="S3890">
        <v>0</v>
      </c>
      <c r="U3890">
        <v>0</v>
      </c>
      <c r="V3890">
        <v>0</v>
      </c>
      <c r="W3890" t="s">
        <v>20</v>
      </c>
      <c r="Y3890" s="9" t="s">
        <v>1629</v>
      </c>
      <c r="Z3890">
        <v>36998</v>
      </c>
      <c r="AA3890">
        <v>575</v>
      </c>
      <c r="AB3890">
        <v>20132</v>
      </c>
      <c r="AD3890">
        <v>3497</v>
      </c>
      <c r="AE3890" t="s">
        <v>20</v>
      </c>
      <c r="AF3890" t="s">
        <v>20</v>
      </c>
      <c r="AG3890" t="s">
        <v>20</v>
      </c>
      <c r="AH3890" t="s">
        <v>20</v>
      </c>
      <c r="AI3890">
        <v>0</v>
      </c>
      <c r="AK3890">
        <v>1</v>
      </c>
      <c r="AL3890">
        <v>0</v>
      </c>
      <c r="AM3890">
        <v>2</v>
      </c>
      <c r="AN3890">
        <v>0</v>
      </c>
      <c r="AO3890">
        <v>0</v>
      </c>
      <c r="AQ3890">
        <v>1</v>
      </c>
      <c r="AR3890">
        <v>1</v>
      </c>
      <c r="AS3890">
        <v>0</v>
      </c>
      <c r="AT3890">
        <v>1</v>
      </c>
      <c r="AU3890">
        <v>5</v>
      </c>
      <c r="AV3890">
        <v>2</v>
      </c>
      <c r="AW3890" t="s">
        <v>1382</v>
      </c>
      <c r="AX3890" t="s">
        <v>1382</v>
      </c>
      <c r="BA3890" t="s">
        <v>2579</v>
      </c>
      <c r="BB3890" s="6" t="s">
        <v>1579</v>
      </c>
      <c r="BG3890" s="9"/>
      <c r="BI3890" t="s">
        <v>3146</v>
      </c>
    </row>
    <row r="3891" spans="1:74" x14ac:dyDescent="0.25">
      <c r="A3891" s="96" t="s">
        <v>1020</v>
      </c>
      <c r="B3891" s="9" t="s">
        <v>1081</v>
      </c>
      <c r="C3891" s="9" t="str">
        <f>VLOOKUP(Tabelle1[[#This Row],[bank_name]],list_all_banks!$B$1:$C$691,2,FALSE)</f>
        <v>IT00799960158</v>
      </c>
      <c r="D3891" s="6" t="s">
        <v>2163</v>
      </c>
      <c r="E3891" s="42" t="str">
        <f t="shared" si="64"/>
        <v>31.12.2014</v>
      </c>
      <c r="F3891" s="9">
        <v>2014</v>
      </c>
      <c r="G3891" s="9">
        <v>0</v>
      </c>
      <c r="H3891" s="9" t="s">
        <v>20</v>
      </c>
      <c r="I3891" s="9">
        <v>1</v>
      </c>
      <c r="J3891" s="9">
        <v>2</v>
      </c>
      <c r="K3891" s="9" t="s">
        <v>1366</v>
      </c>
      <c r="L3891" s="9">
        <v>0</v>
      </c>
      <c r="M3891" s="9" t="s">
        <v>14</v>
      </c>
      <c r="N3891" s="9" t="s">
        <v>91</v>
      </c>
      <c r="P3891" s="9">
        <v>2</v>
      </c>
      <c r="Q3891" s="9">
        <v>0</v>
      </c>
      <c r="R3891" s="9">
        <v>0</v>
      </c>
      <c r="S3891" s="9">
        <v>0</v>
      </c>
      <c r="U3891" s="9">
        <v>0</v>
      </c>
      <c r="V3891" s="9">
        <v>0</v>
      </c>
      <c r="W3891" s="9" t="s">
        <v>20</v>
      </c>
      <c r="Y3891" s="9" t="s">
        <v>154</v>
      </c>
      <c r="Z3891" s="9">
        <v>2017</v>
      </c>
      <c r="AA3891" s="9">
        <v>9</v>
      </c>
      <c r="AB3891" s="9">
        <v>844</v>
      </c>
      <c r="AC3891" s="9" t="s">
        <v>20</v>
      </c>
      <c r="AD3891" s="9">
        <v>50</v>
      </c>
      <c r="AE3891" s="9" t="s">
        <v>20</v>
      </c>
      <c r="AF3891" s="9" t="s">
        <v>20</v>
      </c>
      <c r="AG3891" s="9" t="s">
        <v>20</v>
      </c>
      <c r="AH3891" s="9" t="s">
        <v>20</v>
      </c>
      <c r="AI3891" s="9">
        <v>0</v>
      </c>
      <c r="AK3891" s="9">
        <v>1</v>
      </c>
      <c r="AL3891" s="9">
        <v>0</v>
      </c>
      <c r="AM3891" s="9">
        <v>2</v>
      </c>
      <c r="AN3891" s="9">
        <v>0</v>
      </c>
      <c r="AO3891" s="9">
        <v>0</v>
      </c>
      <c r="AQ3891" s="9">
        <v>1</v>
      </c>
      <c r="AR3891" s="9">
        <v>1</v>
      </c>
      <c r="AS3891" s="9">
        <v>0</v>
      </c>
      <c r="AT3891" s="9">
        <v>1</v>
      </c>
      <c r="AU3891" s="9">
        <v>5</v>
      </c>
      <c r="AV3891" s="9">
        <v>2</v>
      </c>
      <c r="AW3891" s="9" t="s">
        <v>1382</v>
      </c>
      <c r="AX3891" s="9" t="s">
        <v>1382</v>
      </c>
      <c r="BA3891" s="9" t="s">
        <v>2549</v>
      </c>
      <c r="BB3891" s="6" t="s">
        <v>1577</v>
      </c>
      <c r="BC3891" s="9"/>
      <c r="BD3891" s="9"/>
      <c r="BE3891" s="9"/>
      <c r="BF3891" s="9"/>
      <c r="BG3891" s="9"/>
      <c r="BI3891" t="s">
        <v>3146</v>
      </c>
    </row>
    <row r="3892" spans="1:74" x14ac:dyDescent="0.25">
      <c r="A3892" s="19" t="s">
        <v>1020</v>
      </c>
      <c r="B3892" t="s">
        <v>1081</v>
      </c>
      <c r="C3892" t="str">
        <f>VLOOKUP(Tabelle1[[#This Row],[bank_name]],list_all_banks!$B$1:$C$691,2,FALSE)</f>
        <v>IT00799960158</v>
      </c>
      <c r="D3892" s="6" t="s">
        <v>2163</v>
      </c>
      <c r="E3892" s="42" t="str">
        <f t="shared" si="64"/>
        <v>31.12.2016</v>
      </c>
      <c r="F3892">
        <v>2016</v>
      </c>
      <c r="G3892">
        <v>0</v>
      </c>
      <c r="H3892" t="s">
        <v>20</v>
      </c>
      <c r="I3892">
        <v>1</v>
      </c>
      <c r="J3892">
        <v>2</v>
      </c>
      <c r="K3892" t="s">
        <v>1366</v>
      </c>
      <c r="L3892">
        <v>0</v>
      </c>
      <c r="M3892" t="s">
        <v>14</v>
      </c>
      <c r="N3892" t="s">
        <v>91</v>
      </c>
      <c r="P3892">
        <v>2</v>
      </c>
      <c r="Q3892">
        <v>0</v>
      </c>
      <c r="R3892">
        <v>0</v>
      </c>
      <c r="S3892">
        <v>0</v>
      </c>
      <c r="U3892">
        <v>0</v>
      </c>
      <c r="V3892">
        <v>0</v>
      </c>
      <c r="W3892" t="s">
        <v>20</v>
      </c>
      <c r="Y3892" t="s">
        <v>154</v>
      </c>
      <c r="Z3892">
        <v>445</v>
      </c>
      <c r="AA3892">
        <v>0</v>
      </c>
      <c r="AB3892">
        <v>-456</v>
      </c>
      <c r="AD3892">
        <v>0</v>
      </c>
      <c r="AE3892" t="s">
        <v>20</v>
      </c>
      <c r="AF3892" t="s">
        <v>20</v>
      </c>
      <c r="AG3892" t="s">
        <v>20</v>
      </c>
      <c r="AH3892" t="s">
        <v>20</v>
      </c>
      <c r="AI3892">
        <v>0</v>
      </c>
      <c r="AK3892">
        <v>1</v>
      </c>
      <c r="AL3892">
        <v>0</v>
      </c>
      <c r="AM3892">
        <v>2</v>
      </c>
      <c r="AN3892">
        <v>0</v>
      </c>
      <c r="AO3892">
        <v>0</v>
      </c>
      <c r="AQ3892">
        <v>1</v>
      </c>
      <c r="AR3892">
        <v>1</v>
      </c>
      <c r="AS3892">
        <v>0</v>
      </c>
      <c r="AT3892">
        <v>1</v>
      </c>
      <c r="AU3892">
        <v>5</v>
      </c>
      <c r="AV3892">
        <v>2</v>
      </c>
      <c r="AW3892" t="s">
        <v>1382</v>
      </c>
      <c r="AX3892" t="s">
        <v>1382</v>
      </c>
      <c r="BA3892" t="s">
        <v>2579</v>
      </c>
      <c r="BB3892" s="6" t="s">
        <v>1579</v>
      </c>
      <c r="BC3892" s="9"/>
      <c r="BD3892" s="9"/>
      <c r="BE3892" s="9"/>
      <c r="BF3892" s="9"/>
      <c r="BG3892" s="9"/>
      <c r="BI3892" t="s">
        <v>3146</v>
      </c>
    </row>
    <row r="3893" spans="1:74" x14ac:dyDescent="0.25">
      <c r="A3893" s="96" t="s">
        <v>1020</v>
      </c>
      <c r="B3893" s="9" t="s">
        <v>1081</v>
      </c>
      <c r="C3893" s="9" t="str">
        <f>VLOOKUP(Tabelle1[[#This Row],[bank_name]],list_all_banks!$B$1:$C$691,2,FALSE)</f>
        <v>IT00799960158</v>
      </c>
      <c r="D3893" s="6" t="s">
        <v>2164</v>
      </c>
      <c r="E3893" s="42" t="str">
        <f t="shared" si="64"/>
        <v>31.12.2014</v>
      </c>
      <c r="F3893" s="9">
        <v>2014</v>
      </c>
      <c r="G3893" s="9">
        <v>0</v>
      </c>
      <c r="H3893" s="9" t="s">
        <v>20</v>
      </c>
      <c r="I3893" s="9">
        <v>1</v>
      </c>
      <c r="J3893" s="9">
        <v>2</v>
      </c>
      <c r="K3893" s="9" t="s">
        <v>1366</v>
      </c>
      <c r="L3893" s="9">
        <v>0</v>
      </c>
      <c r="M3893" s="9" t="s">
        <v>14</v>
      </c>
      <c r="N3893" s="9" t="s">
        <v>91</v>
      </c>
      <c r="P3893" s="9">
        <v>2</v>
      </c>
      <c r="Q3893" s="9">
        <v>0</v>
      </c>
      <c r="R3893" s="9">
        <v>0</v>
      </c>
      <c r="S3893" s="9">
        <v>0</v>
      </c>
      <c r="U3893" s="9">
        <v>0</v>
      </c>
      <c r="V3893" s="9">
        <v>0</v>
      </c>
      <c r="W3893" s="9" t="s">
        <v>20</v>
      </c>
      <c r="Y3893" s="9" t="s">
        <v>2242</v>
      </c>
      <c r="Z3893" s="9">
        <f>35156+200</f>
        <v>35356</v>
      </c>
      <c r="AA3893" s="9">
        <v>516</v>
      </c>
      <c r="AB3893" s="9">
        <v>11031</v>
      </c>
      <c r="AC3893" s="9" t="s">
        <v>20</v>
      </c>
      <c r="AD3893" s="9">
        <v>1119</v>
      </c>
      <c r="AE3893" s="9" t="s">
        <v>20</v>
      </c>
      <c r="AF3893" s="9" t="s">
        <v>20</v>
      </c>
      <c r="AG3893" s="9" t="s">
        <v>20</v>
      </c>
      <c r="AH3893" s="9" t="s">
        <v>20</v>
      </c>
      <c r="AI3893" s="9">
        <v>0</v>
      </c>
      <c r="AK3893" s="9">
        <v>1</v>
      </c>
      <c r="AL3893" s="9">
        <v>0</v>
      </c>
      <c r="AM3893" s="9">
        <v>2</v>
      </c>
      <c r="AN3893" s="9">
        <v>0</v>
      </c>
      <c r="AO3893" s="9">
        <v>0</v>
      </c>
      <c r="AQ3893" s="9">
        <v>1</v>
      </c>
      <c r="AR3893" s="9">
        <v>1</v>
      </c>
      <c r="AS3893" s="9">
        <v>0</v>
      </c>
      <c r="AT3893" s="9">
        <v>1</v>
      </c>
      <c r="AU3893" s="9">
        <v>5</v>
      </c>
      <c r="AV3893" s="9">
        <v>2</v>
      </c>
      <c r="AW3893" s="9" t="s">
        <v>1382</v>
      </c>
      <c r="AX3893" s="9" t="s">
        <v>1382</v>
      </c>
      <c r="BA3893" s="9" t="s">
        <v>2550</v>
      </c>
      <c r="BB3893" s="6" t="s">
        <v>1577</v>
      </c>
      <c r="BG3893" s="9"/>
      <c r="BI3893" t="s">
        <v>3146</v>
      </c>
    </row>
    <row r="3894" spans="1:74" x14ac:dyDescent="0.25">
      <c r="A3894" s="19" t="s">
        <v>1020</v>
      </c>
      <c r="B3894" t="s">
        <v>1081</v>
      </c>
      <c r="C3894" t="str">
        <f>VLOOKUP(Tabelle1[[#This Row],[bank_name]],list_all_banks!$B$1:$C$691,2,FALSE)</f>
        <v>IT00799960158</v>
      </c>
      <c r="D3894" s="6" t="s">
        <v>2164</v>
      </c>
      <c r="E3894" s="42" t="str">
        <f t="shared" si="64"/>
        <v>31.12.2016</v>
      </c>
      <c r="F3894">
        <v>2016</v>
      </c>
      <c r="G3894">
        <v>0</v>
      </c>
      <c r="H3894" t="s">
        <v>20</v>
      </c>
      <c r="I3894">
        <v>1</v>
      </c>
      <c r="J3894">
        <v>2</v>
      </c>
      <c r="K3894" t="s">
        <v>1366</v>
      </c>
      <c r="L3894">
        <v>0</v>
      </c>
      <c r="M3894" t="s">
        <v>14</v>
      </c>
      <c r="N3894" t="s">
        <v>91</v>
      </c>
      <c r="P3894">
        <v>2</v>
      </c>
      <c r="Q3894">
        <v>0</v>
      </c>
      <c r="R3894">
        <v>0</v>
      </c>
      <c r="S3894">
        <v>0</v>
      </c>
      <c r="U3894">
        <v>0</v>
      </c>
      <c r="V3894">
        <v>0</v>
      </c>
      <c r="W3894" t="s">
        <v>20</v>
      </c>
      <c r="Y3894" t="s">
        <v>1693</v>
      </c>
      <c r="Z3894">
        <v>41873</v>
      </c>
      <c r="AA3894">
        <v>552</v>
      </c>
      <c r="AB3894">
        <v>15425</v>
      </c>
      <c r="AD3894">
        <v>1587</v>
      </c>
      <c r="AE3894" t="s">
        <v>20</v>
      </c>
      <c r="AF3894" t="s">
        <v>20</v>
      </c>
      <c r="AG3894" t="s">
        <v>20</v>
      </c>
      <c r="AH3894" t="s">
        <v>20</v>
      </c>
      <c r="AI3894">
        <v>0</v>
      </c>
      <c r="AK3894">
        <v>1</v>
      </c>
      <c r="AL3894">
        <v>0</v>
      </c>
      <c r="AM3894">
        <v>2</v>
      </c>
      <c r="AN3894">
        <v>0</v>
      </c>
      <c r="AO3894">
        <v>0</v>
      </c>
      <c r="AQ3894">
        <v>1</v>
      </c>
      <c r="AR3894">
        <v>1</v>
      </c>
      <c r="AS3894">
        <v>0</v>
      </c>
      <c r="AT3894">
        <v>1</v>
      </c>
      <c r="AU3894">
        <v>5</v>
      </c>
      <c r="AV3894">
        <v>2</v>
      </c>
      <c r="AW3894" t="s">
        <v>1382</v>
      </c>
      <c r="AX3894" t="s">
        <v>1382</v>
      </c>
      <c r="BA3894" t="s">
        <v>2579</v>
      </c>
      <c r="BB3894" s="6" t="s">
        <v>1579</v>
      </c>
      <c r="BC3894" s="9"/>
      <c r="BD3894" s="9"/>
      <c r="BE3894" s="9"/>
      <c r="BF3894" s="9"/>
      <c r="BG3894" s="9"/>
      <c r="BI3894" t="s">
        <v>3146</v>
      </c>
    </row>
    <row r="3895" spans="1:74" x14ac:dyDescent="0.25">
      <c r="A3895" s="19" t="s">
        <v>1020</v>
      </c>
      <c r="B3895" t="s">
        <v>1081</v>
      </c>
      <c r="C3895" t="str">
        <f>VLOOKUP(Tabelle1[[#This Row],[bank_name]],list_all_banks!$B$1:$C$691,2,FALSE)</f>
        <v>IT00799960158</v>
      </c>
      <c r="D3895" s="6" t="s">
        <v>2165</v>
      </c>
      <c r="E3895" s="42" t="str">
        <f t="shared" si="64"/>
        <v>31.12.2014</v>
      </c>
      <c r="F3895">
        <v>2014</v>
      </c>
      <c r="G3895">
        <v>0</v>
      </c>
      <c r="H3895" t="s">
        <v>20</v>
      </c>
      <c r="I3895">
        <v>1</v>
      </c>
      <c r="J3895">
        <v>2</v>
      </c>
      <c r="K3895" t="s">
        <v>1366</v>
      </c>
      <c r="L3895">
        <v>0</v>
      </c>
      <c r="M3895" t="s">
        <v>14</v>
      </c>
      <c r="N3895" t="s">
        <v>91</v>
      </c>
      <c r="P3895">
        <v>2</v>
      </c>
      <c r="Q3895">
        <v>0</v>
      </c>
      <c r="R3895">
        <v>0</v>
      </c>
      <c r="S3895">
        <v>0</v>
      </c>
      <c r="U3895">
        <v>0</v>
      </c>
      <c r="V3895">
        <v>0</v>
      </c>
      <c r="W3895" t="s">
        <v>20</v>
      </c>
      <c r="Y3895" t="s">
        <v>293</v>
      </c>
      <c r="Z3895">
        <v>5689</v>
      </c>
      <c r="AA3895" t="s">
        <v>20</v>
      </c>
      <c r="AB3895">
        <v>1671</v>
      </c>
      <c r="AC3895" t="s">
        <v>20</v>
      </c>
      <c r="AD3895">
        <v>371</v>
      </c>
      <c r="AE3895" t="s">
        <v>20</v>
      </c>
      <c r="AF3895" t="s">
        <v>20</v>
      </c>
      <c r="AG3895" t="s">
        <v>20</v>
      </c>
      <c r="AH3895" t="s">
        <v>20</v>
      </c>
      <c r="AI3895">
        <v>0</v>
      </c>
      <c r="AK3895">
        <v>1</v>
      </c>
      <c r="AL3895">
        <v>0</v>
      </c>
      <c r="AM3895" s="9">
        <v>2</v>
      </c>
      <c r="AN3895" s="9">
        <v>0</v>
      </c>
      <c r="AO3895">
        <v>0</v>
      </c>
      <c r="AQ3895">
        <v>1</v>
      </c>
      <c r="AR3895">
        <v>1</v>
      </c>
      <c r="AS3895">
        <v>0</v>
      </c>
      <c r="AT3895">
        <v>1</v>
      </c>
      <c r="AU3895" s="9">
        <v>5</v>
      </c>
      <c r="AV3895">
        <v>2</v>
      </c>
      <c r="AW3895" t="s">
        <v>1382</v>
      </c>
      <c r="AX3895" t="s">
        <v>1382</v>
      </c>
      <c r="BA3895" t="s">
        <v>2553</v>
      </c>
      <c r="BB3895" s="6" t="s">
        <v>1577</v>
      </c>
      <c r="BG3895" s="9"/>
      <c r="BI3895" t="s">
        <v>3146</v>
      </c>
    </row>
    <row r="3896" spans="1:74" x14ac:dyDescent="0.25">
      <c r="A3896" s="19" t="s">
        <v>1020</v>
      </c>
      <c r="B3896" t="s">
        <v>1081</v>
      </c>
      <c r="C3896" t="str">
        <f>VLOOKUP(Tabelle1[[#This Row],[bank_name]],list_all_banks!$B$1:$C$691,2,FALSE)</f>
        <v>IT00799960158</v>
      </c>
      <c r="D3896" s="6" t="s">
        <v>2165</v>
      </c>
      <c r="E3896" s="42" t="str">
        <f t="shared" si="64"/>
        <v>31.12.2016</v>
      </c>
      <c r="F3896">
        <v>2016</v>
      </c>
      <c r="G3896">
        <v>0</v>
      </c>
      <c r="H3896" t="s">
        <v>20</v>
      </c>
      <c r="I3896">
        <v>1</v>
      </c>
      <c r="J3896">
        <v>2</v>
      </c>
      <c r="K3896" t="s">
        <v>1366</v>
      </c>
      <c r="L3896">
        <v>0</v>
      </c>
      <c r="M3896" t="s">
        <v>14</v>
      </c>
      <c r="N3896" t="s">
        <v>91</v>
      </c>
      <c r="P3896">
        <v>2</v>
      </c>
      <c r="Q3896">
        <v>0</v>
      </c>
      <c r="R3896">
        <v>0</v>
      </c>
      <c r="S3896">
        <v>0</v>
      </c>
      <c r="U3896">
        <v>0</v>
      </c>
      <c r="V3896">
        <v>0</v>
      </c>
      <c r="W3896" t="s">
        <v>20</v>
      </c>
      <c r="Y3896" t="s">
        <v>1677</v>
      </c>
      <c r="Z3896">
        <v>13873</v>
      </c>
      <c r="AA3896">
        <v>41</v>
      </c>
      <c r="AB3896">
        <v>6630</v>
      </c>
      <c r="AD3896">
        <v>3315</v>
      </c>
      <c r="AE3896" t="s">
        <v>20</v>
      </c>
      <c r="AF3896" t="s">
        <v>20</v>
      </c>
      <c r="AG3896" t="s">
        <v>20</v>
      </c>
      <c r="AH3896" t="s">
        <v>20</v>
      </c>
      <c r="AI3896">
        <v>0</v>
      </c>
      <c r="AK3896">
        <v>1</v>
      </c>
      <c r="AL3896">
        <v>0</v>
      </c>
      <c r="AM3896">
        <v>2</v>
      </c>
      <c r="AN3896">
        <v>0</v>
      </c>
      <c r="AO3896">
        <v>0</v>
      </c>
      <c r="AQ3896">
        <v>1</v>
      </c>
      <c r="AR3896">
        <v>1</v>
      </c>
      <c r="AS3896">
        <v>0</v>
      </c>
      <c r="AT3896">
        <v>1</v>
      </c>
      <c r="AU3896">
        <v>5</v>
      </c>
      <c r="AV3896">
        <v>2</v>
      </c>
      <c r="AW3896" t="s">
        <v>1382</v>
      </c>
      <c r="AX3896" t="s">
        <v>1382</v>
      </c>
      <c r="BA3896" t="s">
        <v>2579</v>
      </c>
      <c r="BB3896" s="6" t="s">
        <v>1579</v>
      </c>
      <c r="BC3896" s="9"/>
      <c r="BD3896" s="9"/>
      <c r="BE3896" s="9"/>
      <c r="BF3896" s="9"/>
      <c r="BG3896" s="9"/>
      <c r="BI3896" t="s">
        <v>3146</v>
      </c>
    </row>
    <row r="3897" spans="1:74" x14ac:dyDescent="0.25">
      <c r="A3897" s="96" t="s">
        <v>1020</v>
      </c>
      <c r="B3897" s="9" t="s">
        <v>1081</v>
      </c>
      <c r="C3897" s="9" t="str">
        <f>VLOOKUP(Tabelle1[[#This Row],[bank_name]],list_all_banks!$B$1:$C$691,2,FALSE)</f>
        <v>IT00799960158</v>
      </c>
      <c r="D3897" s="6" t="s">
        <v>2166</v>
      </c>
      <c r="E3897" s="42" t="str">
        <f t="shared" si="64"/>
        <v>31.12.2014</v>
      </c>
      <c r="F3897" s="9">
        <v>2014</v>
      </c>
      <c r="G3897" s="9">
        <v>0</v>
      </c>
      <c r="H3897" s="9" t="s">
        <v>20</v>
      </c>
      <c r="I3897" s="9">
        <v>1</v>
      </c>
      <c r="J3897" s="9">
        <v>2</v>
      </c>
      <c r="K3897" s="9" t="s">
        <v>1366</v>
      </c>
      <c r="L3897" s="9">
        <v>0</v>
      </c>
      <c r="M3897" s="9" t="s">
        <v>14</v>
      </c>
      <c r="N3897" s="9" t="s">
        <v>91</v>
      </c>
      <c r="P3897" s="9">
        <v>2</v>
      </c>
      <c r="Q3897" s="9">
        <v>0</v>
      </c>
      <c r="R3897" s="9">
        <v>0</v>
      </c>
      <c r="S3897" s="9">
        <v>0</v>
      </c>
      <c r="U3897" s="9">
        <v>0</v>
      </c>
      <c r="V3897" s="9">
        <v>0</v>
      </c>
      <c r="W3897" s="9" t="s">
        <v>20</v>
      </c>
      <c r="Y3897" s="9" t="s">
        <v>1660</v>
      </c>
      <c r="Z3897" s="9">
        <v>101893</v>
      </c>
      <c r="AA3897" s="9">
        <v>99</v>
      </c>
      <c r="AB3897" s="9">
        <v>85328</v>
      </c>
      <c r="AC3897" s="9" t="s">
        <v>20</v>
      </c>
      <c r="AD3897" s="9">
        <v>16397</v>
      </c>
      <c r="AE3897" s="9" t="s">
        <v>20</v>
      </c>
      <c r="AF3897" s="9" t="s">
        <v>20</v>
      </c>
      <c r="AG3897" s="9" t="s">
        <v>20</v>
      </c>
      <c r="AH3897" s="9" t="s">
        <v>20</v>
      </c>
      <c r="AI3897" s="9">
        <v>0</v>
      </c>
      <c r="AK3897" s="9">
        <v>1</v>
      </c>
      <c r="AL3897" s="9">
        <v>0</v>
      </c>
      <c r="AM3897" s="9">
        <v>2</v>
      </c>
      <c r="AN3897" s="9">
        <v>0</v>
      </c>
      <c r="AO3897" s="9">
        <v>0</v>
      </c>
      <c r="AQ3897" s="9">
        <v>1</v>
      </c>
      <c r="AR3897" s="9">
        <v>1</v>
      </c>
      <c r="AS3897" s="9">
        <v>0</v>
      </c>
      <c r="AT3897" s="9">
        <v>1</v>
      </c>
      <c r="AU3897" s="9">
        <v>5</v>
      </c>
      <c r="AV3897" s="9">
        <v>2</v>
      </c>
      <c r="AW3897" s="9" t="s">
        <v>1382</v>
      </c>
      <c r="AX3897" s="9" t="s">
        <v>1382</v>
      </c>
      <c r="BA3897" s="9" t="s">
        <v>2551</v>
      </c>
      <c r="BB3897" s="6" t="s">
        <v>1577</v>
      </c>
      <c r="BC3897" s="9"/>
      <c r="BD3897" s="9"/>
      <c r="BE3897" s="9"/>
      <c r="BF3897" s="9"/>
      <c r="BG3897" s="9"/>
      <c r="BI3897" t="s">
        <v>3146</v>
      </c>
    </row>
    <row r="3898" spans="1:74" x14ac:dyDescent="0.25">
      <c r="A3898" s="19" t="s">
        <v>1020</v>
      </c>
      <c r="B3898" t="s">
        <v>1081</v>
      </c>
      <c r="C3898" t="str">
        <f>VLOOKUP(Tabelle1[[#This Row],[bank_name]],list_all_banks!$B$1:$C$691,2,FALSE)</f>
        <v>IT00799960158</v>
      </c>
      <c r="D3898" s="6" t="s">
        <v>2166</v>
      </c>
      <c r="E3898" s="42" t="str">
        <f t="shared" si="64"/>
        <v>31.12.2016</v>
      </c>
      <c r="F3898">
        <v>2016</v>
      </c>
      <c r="G3898">
        <v>0</v>
      </c>
      <c r="H3898" t="s">
        <v>20</v>
      </c>
      <c r="I3898">
        <v>1</v>
      </c>
      <c r="J3898">
        <v>2</v>
      </c>
      <c r="K3898" t="s">
        <v>1366</v>
      </c>
      <c r="L3898">
        <v>0</v>
      </c>
      <c r="M3898" t="s">
        <v>14</v>
      </c>
      <c r="N3898" t="s">
        <v>91</v>
      </c>
      <c r="P3898">
        <v>2</v>
      </c>
      <c r="Q3898">
        <v>0</v>
      </c>
      <c r="R3898">
        <v>0</v>
      </c>
      <c r="S3898">
        <v>0</v>
      </c>
      <c r="U3898">
        <v>0</v>
      </c>
      <c r="V3898">
        <v>0</v>
      </c>
      <c r="W3898" t="s">
        <v>20</v>
      </c>
      <c r="Y3898" t="s">
        <v>293</v>
      </c>
      <c r="Z3898">
        <f>6167+104</f>
        <v>6271</v>
      </c>
      <c r="AA3898">
        <v>0</v>
      </c>
      <c r="AB3898">
        <f>4033-1532</f>
        <v>2501</v>
      </c>
      <c r="AD3898">
        <v>633</v>
      </c>
      <c r="AE3898" t="s">
        <v>20</v>
      </c>
      <c r="AF3898" t="s">
        <v>20</v>
      </c>
      <c r="AG3898" t="s">
        <v>20</v>
      </c>
      <c r="AH3898" t="s">
        <v>20</v>
      </c>
      <c r="AI3898">
        <v>0</v>
      </c>
      <c r="AK3898">
        <v>1</v>
      </c>
      <c r="AL3898">
        <v>0</v>
      </c>
      <c r="AM3898">
        <v>2</v>
      </c>
      <c r="AN3898">
        <v>0</v>
      </c>
      <c r="AO3898">
        <v>0</v>
      </c>
      <c r="AQ3898">
        <v>1</v>
      </c>
      <c r="AR3898">
        <v>1</v>
      </c>
      <c r="AS3898">
        <v>0</v>
      </c>
      <c r="AT3898">
        <v>1</v>
      </c>
      <c r="AU3898">
        <v>5</v>
      </c>
      <c r="AV3898">
        <v>2</v>
      </c>
      <c r="AW3898" t="s">
        <v>1382</v>
      </c>
      <c r="AX3898" t="s">
        <v>1382</v>
      </c>
      <c r="BA3898" t="s">
        <v>2579</v>
      </c>
      <c r="BB3898" s="6" t="s">
        <v>1579</v>
      </c>
      <c r="BC3898" s="9"/>
      <c r="BD3898" s="9"/>
      <c r="BE3898" s="9"/>
      <c r="BF3898" s="9"/>
      <c r="BG3898" s="9"/>
      <c r="BI3898" t="s">
        <v>3146</v>
      </c>
    </row>
    <row r="3899" spans="1:74" x14ac:dyDescent="0.25">
      <c r="A3899" s="96" t="s">
        <v>1020</v>
      </c>
      <c r="B3899" s="9" t="s">
        <v>1081</v>
      </c>
      <c r="C3899" s="9" t="str">
        <f>VLOOKUP(Tabelle1[[#This Row],[bank_name]],list_all_banks!$B$1:$C$691,2,FALSE)</f>
        <v>IT00799960158</v>
      </c>
      <c r="D3899" s="6" t="s">
        <v>2167</v>
      </c>
      <c r="E3899" s="42" t="str">
        <f t="shared" si="64"/>
        <v>31.12.2014</v>
      </c>
      <c r="F3899" s="9">
        <v>2014</v>
      </c>
      <c r="G3899" s="9">
        <v>0</v>
      </c>
      <c r="H3899" s="9" t="s">
        <v>20</v>
      </c>
      <c r="I3899" s="9">
        <v>1</v>
      </c>
      <c r="J3899" s="9">
        <v>2</v>
      </c>
      <c r="K3899" s="9" t="s">
        <v>1366</v>
      </c>
      <c r="L3899" s="9">
        <v>0</v>
      </c>
      <c r="M3899" s="9" t="s">
        <v>14</v>
      </c>
      <c r="N3899" s="9" t="s">
        <v>91</v>
      </c>
      <c r="P3899" s="9">
        <v>2</v>
      </c>
      <c r="Q3899" s="9">
        <v>0</v>
      </c>
      <c r="R3899" s="9">
        <v>0</v>
      </c>
      <c r="S3899" s="9">
        <v>0</v>
      </c>
      <c r="U3899" s="9">
        <v>0</v>
      </c>
      <c r="V3899" s="9">
        <v>0</v>
      </c>
      <c r="W3899" s="9" t="s">
        <v>20</v>
      </c>
      <c r="Y3899" s="9" t="s">
        <v>980</v>
      </c>
      <c r="Z3899" s="9">
        <f>384040+111815+618</f>
        <v>496473</v>
      </c>
      <c r="AA3899" s="9">
        <f>3684+598+17</f>
        <v>4299</v>
      </c>
      <c r="AB3899" s="9">
        <f>110800+45662+114</f>
        <v>156576</v>
      </c>
      <c r="AC3899" s="9" t="s">
        <v>20</v>
      </c>
      <c r="AD3899" s="9">
        <f>24295+9154+29</f>
        <v>33478</v>
      </c>
      <c r="AE3899" s="9" t="s">
        <v>20</v>
      </c>
      <c r="AF3899" s="9" t="s">
        <v>20</v>
      </c>
      <c r="AG3899" s="9" t="s">
        <v>20</v>
      </c>
      <c r="AH3899" s="9" t="s">
        <v>20</v>
      </c>
      <c r="AI3899" s="9">
        <v>0</v>
      </c>
      <c r="AK3899" s="9">
        <v>1</v>
      </c>
      <c r="AL3899" s="9">
        <v>0</v>
      </c>
      <c r="AM3899" s="9">
        <v>2</v>
      </c>
      <c r="AN3899" s="9">
        <v>0</v>
      </c>
      <c r="AO3899" s="9">
        <v>0</v>
      </c>
      <c r="AQ3899" s="9">
        <v>1</v>
      </c>
      <c r="AR3899" s="9">
        <v>1</v>
      </c>
      <c r="AS3899" s="9">
        <v>0</v>
      </c>
      <c r="AT3899" s="9">
        <v>1</v>
      </c>
      <c r="AU3899" s="9">
        <v>5</v>
      </c>
      <c r="AV3899" s="9">
        <v>2</v>
      </c>
      <c r="AW3899" s="9" t="s">
        <v>1382</v>
      </c>
      <c r="AX3899" s="9" t="s">
        <v>1382</v>
      </c>
      <c r="BA3899" s="9" t="s">
        <v>2552</v>
      </c>
      <c r="BB3899" s="6" t="s">
        <v>1577</v>
      </c>
      <c r="BC3899" s="9"/>
      <c r="BD3899" s="9"/>
      <c r="BE3899" s="9"/>
      <c r="BF3899" s="9"/>
      <c r="BG3899" s="9"/>
      <c r="BI3899" t="s">
        <v>3146</v>
      </c>
    </row>
    <row r="3900" spans="1:74" x14ac:dyDescent="0.25">
      <c r="A3900" s="19" t="s">
        <v>1020</v>
      </c>
      <c r="B3900" t="s">
        <v>1081</v>
      </c>
      <c r="C3900" t="str">
        <f>VLOOKUP(Tabelle1[[#This Row],[bank_name]],list_all_banks!$B$1:$C$691,2,FALSE)</f>
        <v>IT00799960158</v>
      </c>
      <c r="D3900" s="6" t="s">
        <v>2167</v>
      </c>
      <c r="E3900" s="42" t="str">
        <f t="shared" si="64"/>
        <v>31.12.2016</v>
      </c>
      <c r="F3900">
        <v>2016</v>
      </c>
      <c r="G3900">
        <v>0</v>
      </c>
      <c r="H3900" t="s">
        <v>20</v>
      </c>
      <c r="I3900">
        <v>1</v>
      </c>
      <c r="J3900">
        <v>2</v>
      </c>
      <c r="K3900" t="s">
        <v>1366</v>
      </c>
      <c r="L3900">
        <v>0</v>
      </c>
      <c r="M3900" t="s">
        <v>14</v>
      </c>
      <c r="N3900" t="s">
        <v>91</v>
      </c>
      <c r="P3900">
        <v>2</v>
      </c>
      <c r="Q3900">
        <v>0</v>
      </c>
      <c r="R3900">
        <v>0</v>
      </c>
      <c r="S3900">
        <v>0</v>
      </c>
      <c r="U3900">
        <v>0</v>
      </c>
      <c r="V3900">
        <v>0</v>
      </c>
      <c r="W3900" t="s">
        <v>20</v>
      </c>
      <c r="Y3900" t="s">
        <v>1660</v>
      </c>
      <c r="Z3900">
        <v>121601</v>
      </c>
      <c r="AA3900">
        <v>109</v>
      </c>
      <c r="AB3900">
        <f>90514</f>
        <v>90514</v>
      </c>
      <c r="AD3900">
        <v>2216</v>
      </c>
      <c r="AE3900" t="s">
        <v>20</v>
      </c>
      <c r="AF3900" t="s">
        <v>20</v>
      </c>
      <c r="AG3900" t="s">
        <v>20</v>
      </c>
      <c r="AH3900" t="s">
        <v>20</v>
      </c>
      <c r="AI3900">
        <v>0</v>
      </c>
      <c r="AK3900">
        <v>1</v>
      </c>
      <c r="AL3900">
        <v>0</v>
      </c>
      <c r="AM3900">
        <v>2</v>
      </c>
      <c r="AN3900">
        <v>0</v>
      </c>
      <c r="AO3900">
        <v>0</v>
      </c>
      <c r="AQ3900">
        <v>1</v>
      </c>
      <c r="AR3900">
        <v>1</v>
      </c>
      <c r="AS3900">
        <v>0</v>
      </c>
      <c r="AT3900">
        <v>1</v>
      </c>
      <c r="AU3900">
        <v>5</v>
      </c>
      <c r="AV3900">
        <v>2</v>
      </c>
      <c r="AW3900" t="s">
        <v>1382</v>
      </c>
      <c r="AX3900" t="s">
        <v>1382</v>
      </c>
      <c r="BA3900" t="s">
        <v>2579</v>
      </c>
      <c r="BB3900" s="6" t="s">
        <v>1579</v>
      </c>
      <c r="BC3900" s="9"/>
      <c r="BD3900" s="9"/>
      <c r="BE3900" s="9"/>
      <c r="BF3900" s="9"/>
      <c r="BG3900" s="9"/>
      <c r="BI3900" t="s">
        <v>3146</v>
      </c>
      <c r="BJ3900" s="9"/>
      <c r="BK3900" s="9"/>
      <c r="BL3900" s="9"/>
      <c r="BM3900" s="9"/>
      <c r="BN3900" s="9"/>
      <c r="BO3900" s="9"/>
      <c r="BP3900" s="9"/>
      <c r="BQ3900" s="9"/>
      <c r="BR3900" s="9"/>
      <c r="BS3900" s="9"/>
      <c r="BT3900" s="9"/>
      <c r="BU3900" s="9"/>
      <c r="BV3900" s="9"/>
    </row>
    <row r="3901" spans="1:74" x14ac:dyDescent="0.25">
      <c r="A3901" s="19" t="s">
        <v>1020</v>
      </c>
      <c r="B3901" t="s">
        <v>1081</v>
      </c>
      <c r="C3901" t="str">
        <f>VLOOKUP(Tabelle1[[#This Row],[bank_name]],list_all_banks!$B$1:$C$691,2,FALSE)</f>
        <v>IT00799960158</v>
      </c>
      <c r="D3901" s="6" t="s">
        <v>2168</v>
      </c>
      <c r="E3901" s="42" t="str">
        <f t="shared" si="64"/>
        <v>31.12.2014</v>
      </c>
      <c r="F3901">
        <v>2014</v>
      </c>
      <c r="G3901">
        <v>0</v>
      </c>
      <c r="H3901" t="s">
        <v>20</v>
      </c>
      <c r="I3901">
        <v>1</v>
      </c>
      <c r="J3901">
        <v>2</v>
      </c>
      <c r="K3901" t="s">
        <v>1366</v>
      </c>
      <c r="L3901">
        <v>0</v>
      </c>
      <c r="M3901" t="s">
        <v>14</v>
      </c>
      <c r="N3901" t="s">
        <v>91</v>
      </c>
      <c r="P3901">
        <v>2</v>
      </c>
      <c r="Q3901">
        <v>0</v>
      </c>
      <c r="R3901">
        <v>0</v>
      </c>
      <c r="S3901">
        <v>0</v>
      </c>
      <c r="U3901">
        <v>0</v>
      </c>
      <c r="V3901">
        <v>0</v>
      </c>
      <c r="W3901" t="s">
        <v>20</v>
      </c>
      <c r="Y3901" t="s">
        <v>1628</v>
      </c>
      <c r="Z3901">
        <v>13350</v>
      </c>
      <c r="AA3901">
        <v>19</v>
      </c>
      <c r="AB3901">
        <f>10148</f>
        <v>10148</v>
      </c>
      <c r="AC3901" t="s">
        <v>20</v>
      </c>
      <c r="AD3901" t="s">
        <v>20</v>
      </c>
      <c r="AE3901" t="s">
        <v>20</v>
      </c>
      <c r="AF3901" t="s">
        <v>20</v>
      </c>
      <c r="AG3901" t="s">
        <v>20</v>
      </c>
      <c r="AH3901" t="s">
        <v>20</v>
      </c>
      <c r="AI3901">
        <v>0</v>
      </c>
      <c r="AK3901">
        <v>1</v>
      </c>
      <c r="AL3901">
        <v>0</v>
      </c>
      <c r="AM3901">
        <v>2</v>
      </c>
      <c r="AN3901">
        <v>0</v>
      </c>
      <c r="AO3901">
        <v>0</v>
      </c>
      <c r="AQ3901">
        <v>1</v>
      </c>
      <c r="AR3901">
        <v>1</v>
      </c>
      <c r="AS3901">
        <v>0</v>
      </c>
      <c r="AT3901">
        <v>1</v>
      </c>
      <c r="AU3901">
        <v>5</v>
      </c>
      <c r="AV3901">
        <v>2</v>
      </c>
      <c r="AW3901" t="s">
        <v>1382</v>
      </c>
      <c r="AX3901" t="s">
        <v>1382</v>
      </c>
      <c r="BA3901" t="s">
        <v>2574</v>
      </c>
      <c r="BB3901" s="6" t="s">
        <v>1577</v>
      </c>
      <c r="BG3901" s="9"/>
      <c r="BI3901" t="s">
        <v>3146</v>
      </c>
    </row>
    <row r="3902" spans="1:74" x14ac:dyDescent="0.25">
      <c r="A3902" s="96" t="s">
        <v>1020</v>
      </c>
      <c r="B3902" s="9" t="s">
        <v>1081</v>
      </c>
      <c r="C3902" s="9" t="str">
        <f>VLOOKUP(Tabelle1[[#This Row],[bank_name]],list_all_banks!$B$1:$C$691,2,FALSE)</f>
        <v>IT00799960158</v>
      </c>
      <c r="D3902" s="6" t="s">
        <v>2168</v>
      </c>
      <c r="E3902" s="42" t="str">
        <f t="shared" si="64"/>
        <v>31.12.2016</v>
      </c>
      <c r="F3902" s="9">
        <v>2016</v>
      </c>
      <c r="G3902" s="9">
        <v>0</v>
      </c>
      <c r="H3902" s="9" t="s">
        <v>20</v>
      </c>
      <c r="I3902" s="9">
        <v>1</v>
      </c>
      <c r="J3902" s="9">
        <v>2</v>
      </c>
      <c r="K3902" s="9" t="s">
        <v>1366</v>
      </c>
      <c r="L3902" s="9">
        <v>0</v>
      </c>
      <c r="M3902" s="9" t="s">
        <v>14</v>
      </c>
      <c r="N3902" s="9" t="s">
        <v>91</v>
      </c>
      <c r="P3902" s="9">
        <v>2</v>
      </c>
      <c r="Q3902" s="9">
        <v>0</v>
      </c>
      <c r="R3902" s="9">
        <v>0</v>
      </c>
      <c r="S3902" s="9">
        <v>0</v>
      </c>
      <c r="U3902" s="9">
        <v>0</v>
      </c>
      <c r="V3902" s="9">
        <v>0</v>
      </c>
      <c r="W3902" s="9" t="s">
        <v>20</v>
      </c>
      <c r="Y3902" s="9" t="s">
        <v>980</v>
      </c>
      <c r="Z3902" s="9">
        <f>472471+78809+1204</f>
        <v>552484</v>
      </c>
      <c r="AA3902" s="9">
        <f>3658+333+19</f>
        <v>4010</v>
      </c>
      <c r="AB3902" s="9">
        <f>231723+28064+796</f>
        <v>260583</v>
      </c>
      <c r="AC3902" s="9"/>
      <c r="AD3902" s="9">
        <f>50462+6987+185</f>
        <v>57634</v>
      </c>
      <c r="AE3902" s="9" t="s">
        <v>20</v>
      </c>
      <c r="AF3902" s="9" t="s">
        <v>20</v>
      </c>
      <c r="AG3902" s="9" t="s">
        <v>20</v>
      </c>
      <c r="AH3902" s="9" t="s">
        <v>20</v>
      </c>
      <c r="AI3902" s="9">
        <v>0</v>
      </c>
      <c r="AK3902" s="9">
        <v>1</v>
      </c>
      <c r="AL3902" s="9">
        <v>0</v>
      </c>
      <c r="AM3902" s="9">
        <v>2</v>
      </c>
      <c r="AN3902" s="9">
        <v>0</v>
      </c>
      <c r="AO3902" s="9">
        <v>0</v>
      </c>
      <c r="AQ3902" s="9">
        <v>1</v>
      </c>
      <c r="AR3902" s="9">
        <v>1</v>
      </c>
      <c r="AS3902" s="9">
        <v>0</v>
      </c>
      <c r="AT3902" s="9">
        <v>1</v>
      </c>
      <c r="AU3902" s="9">
        <v>5</v>
      </c>
      <c r="AV3902" s="9">
        <v>2</v>
      </c>
      <c r="AW3902" s="9" t="s">
        <v>1382</v>
      </c>
      <c r="AX3902" s="9" t="s">
        <v>1382</v>
      </c>
      <c r="BA3902" s="9" t="s">
        <v>2579</v>
      </c>
      <c r="BB3902" s="6" t="s">
        <v>1579</v>
      </c>
      <c r="BC3902" s="9"/>
      <c r="BD3902" s="9"/>
      <c r="BE3902" s="9"/>
      <c r="BF3902" s="9"/>
      <c r="BG3902" s="9"/>
      <c r="BI3902" t="s">
        <v>3146</v>
      </c>
    </row>
    <row r="3903" spans="1:74" x14ac:dyDescent="0.25">
      <c r="A3903" s="19" t="s">
        <v>1020</v>
      </c>
      <c r="B3903" t="s">
        <v>1081</v>
      </c>
      <c r="C3903" t="str">
        <f>VLOOKUP(Tabelle1[[#This Row],[bank_name]],list_all_banks!$B$1:$C$691,2,FALSE)</f>
        <v>IT00799960158</v>
      </c>
      <c r="D3903" s="6" t="s">
        <v>2169</v>
      </c>
      <c r="E3903" s="42" t="str">
        <f t="shared" si="64"/>
        <v>31.12.2014</v>
      </c>
      <c r="F3903">
        <v>2014</v>
      </c>
      <c r="G3903">
        <v>0</v>
      </c>
      <c r="H3903" t="s">
        <v>20</v>
      </c>
      <c r="I3903">
        <v>1</v>
      </c>
      <c r="J3903">
        <v>2</v>
      </c>
      <c r="K3903" t="s">
        <v>1366</v>
      </c>
      <c r="L3903">
        <v>0</v>
      </c>
      <c r="M3903" t="s">
        <v>14</v>
      </c>
      <c r="N3903" t="s">
        <v>91</v>
      </c>
      <c r="P3903">
        <v>2</v>
      </c>
      <c r="Q3903">
        <v>0</v>
      </c>
      <c r="R3903">
        <v>0</v>
      </c>
      <c r="S3903">
        <v>0</v>
      </c>
      <c r="U3903">
        <v>0</v>
      </c>
      <c r="V3903">
        <v>0</v>
      </c>
      <c r="W3903" t="s">
        <v>20</v>
      </c>
      <c r="Y3903" t="s">
        <v>1786</v>
      </c>
      <c r="Z3903">
        <v>303238</v>
      </c>
      <c r="AA3903">
        <v>5152</v>
      </c>
      <c r="AB3903">
        <v>112049</v>
      </c>
      <c r="AC3903" t="s">
        <v>20</v>
      </c>
      <c r="AD3903">
        <v>37278</v>
      </c>
      <c r="AE3903" t="s">
        <v>20</v>
      </c>
      <c r="AF3903" t="s">
        <v>20</v>
      </c>
      <c r="AG3903" t="s">
        <v>20</v>
      </c>
      <c r="AH3903" t="s">
        <v>20</v>
      </c>
      <c r="AI3903">
        <v>0</v>
      </c>
      <c r="AK3903">
        <v>1</v>
      </c>
      <c r="AL3903">
        <v>0</v>
      </c>
      <c r="AM3903">
        <v>2</v>
      </c>
      <c r="AN3903">
        <v>0</v>
      </c>
      <c r="AO3903">
        <v>0</v>
      </c>
      <c r="AQ3903">
        <v>1</v>
      </c>
      <c r="AR3903">
        <v>1</v>
      </c>
      <c r="AS3903">
        <v>0</v>
      </c>
      <c r="AT3903">
        <v>1</v>
      </c>
      <c r="AU3903">
        <v>5</v>
      </c>
      <c r="AV3903">
        <v>2</v>
      </c>
      <c r="AW3903" t="s">
        <v>1382</v>
      </c>
      <c r="AX3903" t="s">
        <v>1382</v>
      </c>
      <c r="BA3903" t="s">
        <v>2554</v>
      </c>
      <c r="BB3903" s="6" t="s">
        <v>1577</v>
      </c>
      <c r="BG3903" s="9"/>
      <c r="BI3903" t="s">
        <v>3146</v>
      </c>
    </row>
    <row r="3904" spans="1:74" x14ac:dyDescent="0.25">
      <c r="A3904" s="19" t="s">
        <v>1020</v>
      </c>
      <c r="B3904" t="s">
        <v>1081</v>
      </c>
      <c r="C3904" t="str">
        <f>VLOOKUP(Tabelle1[[#This Row],[bank_name]],list_all_banks!$B$1:$C$691,2,FALSE)</f>
        <v>IT00799960158</v>
      </c>
      <c r="D3904" s="6" t="s">
        <v>2169</v>
      </c>
      <c r="E3904" s="42" t="str">
        <f t="shared" si="64"/>
        <v>31.12.2016</v>
      </c>
      <c r="F3904">
        <v>2016</v>
      </c>
      <c r="G3904">
        <v>0</v>
      </c>
      <c r="H3904" t="s">
        <v>20</v>
      </c>
      <c r="I3904">
        <v>1</v>
      </c>
      <c r="J3904">
        <v>2</v>
      </c>
      <c r="K3904" t="s">
        <v>1366</v>
      </c>
      <c r="L3904">
        <v>0</v>
      </c>
      <c r="M3904" t="s">
        <v>14</v>
      </c>
      <c r="N3904" t="s">
        <v>91</v>
      </c>
      <c r="P3904">
        <v>2</v>
      </c>
      <c r="Q3904">
        <v>0</v>
      </c>
      <c r="R3904">
        <v>0</v>
      </c>
      <c r="S3904">
        <v>0</v>
      </c>
      <c r="U3904">
        <v>0</v>
      </c>
      <c r="V3904">
        <v>0</v>
      </c>
      <c r="W3904" t="s">
        <v>20</v>
      </c>
      <c r="Y3904" t="s">
        <v>1628</v>
      </c>
      <c r="Z3904">
        <v>92663</v>
      </c>
      <c r="AA3904">
        <v>25</v>
      </c>
      <c r="AB3904">
        <v>88033</v>
      </c>
      <c r="AD3904">
        <v>0</v>
      </c>
      <c r="AE3904" t="s">
        <v>20</v>
      </c>
      <c r="AF3904" t="s">
        <v>20</v>
      </c>
      <c r="AG3904" t="s">
        <v>20</v>
      </c>
      <c r="AH3904" t="s">
        <v>20</v>
      </c>
      <c r="AI3904">
        <v>0</v>
      </c>
      <c r="AK3904">
        <v>1</v>
      </c>
      <c r="AL3904">
        <v>0</v>
      </c>
      <c r="AM3904">
        <v>2</v>
      </c>
      <c r="AN3904">
        <v>0</v>
      </c>
      <c r="AO3904">
        <v>0</v>
      </c>
      <c r="AQ3904">
        <v>1</v>
      </c>
      <c r="AR3904">
        <v>1</v>
      </c>
      <c r="AS3904">
        <v>0</v>
      </c>
      <c r="AT3904">
        <v>1</v>
      </c>
      <c r="AU3904">
        <v>5</v>
      </c>
      <c r="AV3904">
        <v>2</v>
      </c>
      <c r="AW3904" t="s">
        <v>1382</v>
      </c>
      <c r="AX3904" t="s">
        <v>1382</v>
      </c>
      <c r="BA3904" t="s">
        <v>2579</v>
      </c>
      <c r="BB3904" s="6" t="s">
        <v>1579</v>
      </c>
      <c r="BC3904" s="9"/>
      <c r="BD3904" s="9"/>
      <c r="BE3904" s="9"/>
      <c r="BF3904" s="9"/>
      <c r="BG3904" s="9"/>
      <c r="BI3904" t="s">
        <v>3146</v>
      </c>
    </row>
    <row r="3905" spans="1:61" x14ac:dyDescent="0.25">
      <c r="A3905" s="96" t="s">
        <v>1020</v>
      </c>
      <c r="B3905" s="9" t="s">
        <v>1081</v>
      </c>
      <c r="C3905" s="9" t="str">
        <f>VLOOKUP(Tabelle1[[#This Row],[bank_name]],list_all_banks!$B$1:$C$691,2,FALSE)</f>
        <v>IT00799960158</v>
      </c>
      <c r="D3905" s="6" t="s">
        <v>2170</v>
      </c>
      <c r="E3905" s="42" t="str">
        <f t="shared" si="64"/>
        <v>31.12.2014</v>
      </c>
      <c r="F3905" s="9">
        <v>2014</v>
      </c>
      <c r="G3905" s="9">
        <v>0</v>
      </c>
      <c r="H3905" s="9" t="s">
        <v>20</v>
      </c>
      <c r="I3905" s="9">
        <v>1</v>
      </c>
      <c r="J3905" s="9">
        <v>2</v>
      </c>
      <c r="K3905" s="9" t="s">
        <v>1366</v>
      </c>
      <c r="L3905" s="9">
        <v>0</v>
      </c>
      <c r="M3905" s="9" t="s">
        <v>14</v>
      </c>
      <c r="N3905" s="9" t="s">
        <v>91</v>
      </c>
      <c r="P3905" s="9">
        <v>2</v>
      </c>
      <c r="Q3905" s="9">
        <v>0</v>
      </c>
      <c r="R3905" s="9">
        <v>0</v>
      </c>
      <c r="S3905" s="9">
        <v>0</v>
      </c>
      <c r="U3905" s="9">
        <v>0</v>
      </c>
      <c r="V3905" s="9">
        <v>0</v>
      </c>
      <c r="W3905" s="9" t="s">
        <v>20</v>
      </c>
      <c r="Y3905" s="9" t="s">
        <v>658</v>
      </c>
      <c r="Z3905" s="9">
        <f>37690+58658</f>
        <v>96348</v>
      </c>
      <c r="AA3905" s="9">
        <v>34</v>
      </c>
      <c r="AB3905" s="9">
        <f>28909+57095</f>
        <v>86004</v>
      </c>
      <c r="AC3905" s="9" t="s">
        <v>20</v>
      </c>
      <c r="AD3905" s="9">
        <f>9806+17101</f>
        <v>26907</v>
      </c>
      <c r="AE3905" s="9" t="s">
        <v>20</v>
      </c>
      <c r="AF3905" s="9" t="s">
        <v>20</v>
      </c>
      <c r="AG3905" s="9" t="s">
        <v>20</v>
      </c>
      <c r="AH3905" s="9" t="s">
        <v>20</v>
      </c>
      <c r="AI3905" s="9">
        <v>0</v>
      </c>
      <c r="AK3905" s="9">
        <v>1</v>
      </c>
      <c r="AL3905" s="9">
        <v>0</v>
      </c>
      <c r="AM3905" s="9">
        <v>2</v>
      </c>
      <c r="AN3905" s="9">
        <v>0</v>
      </c>
      <c r="AO3905" s="9">
        <v>0</v>
      </c>
      <c r="AQ3905" s="9">
        <v>1</v>
      </c>
      <c r="AR3905" s="9">
        <v>1</v>
      </c>
      <c r="AS3905" s="9">
        <v>0</v>
      </c>
      <c r="AT3905" s="9">
        <v>1</v>
      </c>
      <c r="AU3905" s="9">
        <v>5</v>
      </c>
      <c r="AV3905" s="9">
        <v>2</v>
      </c>
      <c r="AW3905" s="9" t="s">
        <v>1382</v>
      </c>
      <c r="AX3905" s="9" t="s">
        <v>1382</v>
      </c>
      <c r="BA3905" s="9" t="s">
        <v>2555</v>
      </c>
      <c r="BB3905" s="6" t="s">
        <v>1577</v>
      </c>
      <c r="BC3905" s="9"/>
      <c r="BD3905" s="9"/>
      <c r="BE3905" s="9"/>
      <c r="BF3905" s="9"/>
      <c r="BG3905" s="9"/>
      <c r="BI3905" t="s">
        <v>3146</v>
      </c>
    </row>
    <row r="3906" spans="1:61" x14ac:dyDescent="0.25">
      <c r="A3906" s="19" t="s">
        <v>1020</v>
      </c>
      <c r="B3906" t="s">
        <v>1081</v>
      </c>
      <c r="C3906" t="str">
        <f>VLOOKUP(Tabelle1[[#This Row],[bank_name]],list_all_banks!$B$1:$C$691,2,FALSE)</f>
        <v>IT00799960158</v>
      </c>
      <c r="D3906" s="6" t="s">
        <v>2170</v>
      </c>
      <c r="E3906" s="42" t="str">
        <f t="shared" si="64"/>
        <v>31.12.2016</v>
      </c>
      <c r="F3906">
        <v>2016</v>
      </c>
      <c r="G3906">
        <v>0</v>
      </c>
      <c r="H3906" t="s">
        <v>20</v>
      </c>
      <c r="I3906">
        <v>1</v>
      </c>
      <c r="J3906">
        <v>2</v>
      </c>
      <c r="K3906" t="s">
        <v>1366</v>
      </c>
      <c r="L3906">
        <v>0</v>
      </c>
      <c r="M3906" t="s">
        <v>14</v>
      </c>
      <c r="N3906" t="s">
        <v>91</v>
      </c>
      <c r="P3906">
        <v>2</v>
      </c>
      <c r="Q3906">
        <v>0</v>
      </c>
      <c r="R3906">
        <v>0</v>
      </c>
      <c r="S3906">
        <v>0</v>
      </c>
      <c r="U3906">
        <v>0</v>
      </c>
      <c r="V3906">
        <v>0</v>
      </c>
      <c r="W3906" t="s">
        <v>20</v>
      </c>
      <c r="Y3906" t="s">
        <v>1786</v>
      </c>
      <c r="Z3906">
        <v>337843</v>
      </c>
      <c r="AA3906">
        <v>4718</v>
      </c>
      <c r="AB3906">
        <v>153791</v>
      </c>
      <c r="AD3906">
        <v>32242</v>
      </c>
      <c r="AE3906" t="s">
        <v>20</v>
      </c>
      <c r="AF3906" t="s">
        <v>20</v>
      </c>
      <c r="AG3906" t="s">
        <v>20</v>
      </c>
      <c r="AH3906" t="s">
        <v>20</v>
      </c>
      <c r="AI3906">
        <v>0</v>
      </c>
      <c r="AK3906">
        <v>1</v>
      </c>
      <c r="AL3906">
        <v>0</v>
      </c>
      <c r="AM3906">
        <v>2</v>
      </c>
      <c r="AN3906">
        <v>0</v>
      </c>
      <c r="AO3906">
        <v>0</v>
      </c>
      <c r="AQ3906">
        <v>1</v>
      </c>
      <c r="AR3906">
        <v>1</v>
      </c>
      <c r="AS3906">
        <v>0</v>
      </c>
      <c r="AT3906">
        <v>1</v>
      </c>
      <c r="AU3906">
        <v>5</v>
      </c>
      <c r="AV3906">
        <v>2</v>
      </c>
      <c r="AW3906" t="s">
        <v>1382</v>
      </c>
      <c r="AX3906" t="s">
        <v>1382</v>
      </c>
      <c r="BA3906" t="s">
        <v>2579</v>
      </c>
      <c r="BB3906" s="6" t="s">
        <v>1579</v>
      </c>
      <c r="BC3906" s="9"/>
      <c r="BD3906" s="9"/>
      <c r="BE3906" s="9"/>
      <c r="BF3906" s="9"/>
      <c r="BG3906" s="9"/>
      <c r="BI3906" t="s">
        <v>3146</v>
      </c>
    </row>
    <row r="3907" spans="1:61" x14ac:dyDescent="0.25">
      <c r="A3907" s="19" t="s">
        <v>1020</v>
      </c>
      <c r="B3907" t="s">
        <v>1081</v>
      </c>
      <c r="C3907" t="str">
        <f>VLOOKUP(Tabelle1[[#This Row],[bank_name]],list_all_banks!$B$1:$C$691,2,FALSE)</f>
        <v>IT00799960158</v>
      </c>
      <c r="D3907" s="6" t="s">
        <v>2171</v>
      </c>
      <c r="E3907" s="42" t="str">
        <f t="shared" si="64"/>
        <v>31.12.2014</v>
      </c>
      <c r="F3907">
        <v>2014</v>
      </c>
      <c r="G3907">
        <v>0</v>
      </c>
      <c r="H3907" t="s">
        <v>20</v>
      </c>
      <c r="I3907">
        <v>1</v>
      </c>
      <c r="J3907">
        <v>2</v>
      </c>
      <c r="K3907" t="s">
        <v>1366</v>
      </c>
      <c r="L3907">
        <v>0</v>
      </c>
      <c r="M3907" t="s">
        <v>14</v>
      </c>
      <c r="N3907" t="s">
        <v>91</v>
      </c>
      <c r="P3907">
        <v>2</v>
      </c>
      <c r="Q3907">
        <v>0</v>
      </c>
      <c r="R3907">
        <v>0</v>
      </c>
      <c r="S3907">
        <v>0</v>
      </c>
      <c r="U3907">
        <v>0</v>
      </c>
      <c r="V3907">
        <v>0</v>
      </c>
      <c r="W3907" t="s">
        <v>20</v>
      </c>
      <c r="Y3907" t="s">
        <v>1</v>
      </c>
      <c r="Z3907">
        <v>36082</v>
      </c>
      <c r="AA3907">
        <v>25</v>
      </c>
      <c r="AB3907">
        <v>31233</v>
      </c>
      <c r="AC3907" t="s">
        <v>20</v>
      </c>
      <c r="AD3907">
        <v>4544</v>
      </c>
      <c r="AE3907" t="s">
        <v>20</v>
      </c>
      <c r="AF3907" t="s">
        <v>20</v>
      </c>
      <c r="AG3907" t="s">
        <v>20</v>
      </c>
      <c r="AH3907" t="s">
        <v>20</v>
      </c>
      <c r="AI3907">
        <v>0</v>
      </c>
      <c r="AK3907">
        <v>1</v>
      </c>
      <c r="AL3907">
        <v>0</v>
      </c>
      <c r="AM3907">
        <v>2</v>
      </c>
      <c r="AN3907">
        <v>0</v>
      </c>
      <c r="AO3907">
        <v>0</v>
      </c>
      <c r="AQ3907">
        <v>1</v>
      </c>
      <c r="AR3907">
        <v>1</v>
      </c>
      <c r="AS3907">
        <v>0</v>
      </c>
      <c r="AT3907">
        <v>1</v>
      </c>
      <c r="AU3907">
        <v>5</v>
      </c>
      <c r="AV3907">
        <v>2</v>
      </c>
      <c r="AW3907" t="s">
        <v>1382</v>
      </c>
      <c r="AX3907" t="s">
        <v>1382</v>
      </c>
      <c r="BA3907" t="s">
        <v>2556</v>
      </c>
      <c r="BB3907" s="6" t="s">
        <v>1577</v>
      </c>
      <c r="BG3907" s="9"/>
      <c r="BI3907" t="s">
        <v>3146</v>
      </c>
    </row>
    <row r="3908" spans="1:61" x14ac:dyDescent="0.25">
      <c r="A3908" s="19" t="s">
        <v>1020</v>
      </c>
      <c r="B3908" t="s">
        <v>1081</v>
      </c>
      <c r="C3908" t="str">
        <f>VLOOKUP(Tabelle1[[#This Row],[bank_name]],list_all_banks!$B$1:$C$691,2,FALSE)</f>
        <v>IT00799960158</v>
      </c>
      <c r="D3908" s="6" t="s">
        <v>2171</v>
      </c>
      <c r="E3908" s="42" t="str">
        <f t="shared" si="64"/>
        <v>31.12.2016</v>
      </c>
      <c r="F3908">
        <v>2016</v>
      </c>
      <c r="G3908">
        <v>0</v>
      </c>
      <c r="H3908" t="s">
        <v>20</v>
      </c>
      <c r="I3908">
        <v>1</v>
      </c>
      <c r="J3908">
        <v>2</v>
      </c>
      <c r="K3908" t="s">
        <v>1366</v>
      </c>
      <c r="L3908">
        <v>0</v>
      </c>
      <c r="M3908" t="s">
        <v>14</v>
      </c>
      <c r="N3908" t="s">
        <v>91</v>
      </c>
      <c r="P3908">
        <v>2</v>
      </c>
      <c r="Q3908">
        <v>0</v>
      </c>
      <c r="R3908">
        <v>0</v>
      </c>
      <c r="S3908">
        <v>0</v>
      </c>
      <c r="U3908">
        <v>0</v>
      </c>
      <c r="V3908">
        <v>0</v>
      </c>
      <c r="W3908" t="s">
        <v>20</v>
      </c>
      <c r="Y3908" t="s">
        <v>658</v>
      </c>
      <c r="Z3908">
        <f>51739+50878</f>
        <v>102617</v>
      </c>
      <c r="AA3908">
        <v>32</v>
      </c>
      <c r="AB3908">
        <f>45401+49296</f>
        <v>94697</v>
      </c>
      <c r="AD3908">
        <f>11453+13965</f>
        <v>25418</v>
      </c>
      <c r="AE3908" t="s">
        <v>20</v>
      </c>
      <c r="AF3908" t="s">
        <v>20</v>
      </c>
      <c r="AG3908" t="s">
        <v>20</v>
      </c>
      <c r="AH3908" t="s">
        <v>20</v>
      </c>
      <c r="AI3908">
        <v>0</v>
      </c>
      <c r="AK3908">
        <v>1</v>
      </c>
      <c r="AL3908">
        <v>0</v>
      </c>
      <c r="AM3908">
        <v>2</v>
      </c>
      <c r="AN3908">
        <v>0</v>
      </c>
      <c r="AO3908">
        <v>0</v>
      </c>
      <c r="AQ3908">
        <v>1</v>
      </c>
      <c r="AR3908">
        <v>1</v>
      </c>
      <c r="AS3908">
        <v>0</v>
      </c>
      <c r="AT3908">
        <v>1</v>
      </c>
      <c r="AU3908">
        <v>5</v>
      </c>
      <c r="AV3908">
        <v>2</v>
      </c>
      <c r="AW3908" t="s">
        <v>1382</v>
      </c>
      <c r="AX3908" t="s">
        <v>1382</v>
      </c>
      <c r="BA3908" t="s">
        <v>2579</v>
      </c>
      <c r="BB3908" s="6" t="s">
        <v>1579</v>
      </c>
      <c r="BC3908" s="9"/>
      <c r="BD3908" s="9"/>
      <c r="BE3908" s="9"/>
      <c r="BF3908" s="9"/>
      <c r="BG3908" s="9"/>
      <c r="BI3908" t="s">
        <v>3146</v>
      </c>
    </row>
    <row r="3909" spans="1:61" x14ac:dyDescent="0.25">
      <c r="A3909" s="96" t="s">
        <v>1020</v>
      </c>
      <c r="B3909" s="9" t="s">
        <v>1081</v>
      </c>
      <c r="C3909" s="9" t="str">
        <f>VLOOKUP(Tabelle1[[#This Row],[bank_name]],list_all_banks!$B$1:$C$691,2,FALSE)</f>
        <v>IT00799960158</v>
      </c>
      <c r="D3909" s="6" t="s">
        <v>2172</v>
      </c>
      <c r="E3909" s="42" t="str">
        <f t="shared" si="64"/>
        <v>31.12.2014</v>
      </c>
      <c r="F3909" s="9">
        <v>2014</v>
      </c>
      <c r="G3909" s="9">
        <v>0</v>
      </c>
      <c r="H3909" s="9" t="s">
        <v>20</v>
      </c>
      <c r="I3909" s="9">
        <v>1</v>
      </c>
      <c r="J3909" s="9">
        <v>2</v>
      </c>
      <c r="K3909" s="9" t="s">
        <v>1366</v>
      </c>
      <c r="L3909" s="9">
        <v>0</v>
      </c>
      <c r="M3909" s="9" t="s">
        <v>14</v>
      </c>
      <c r="N3909" s="9" t="s">
        <v>91</v>
      </c>
      <c r="P3909" s="9">
        <v>2</v>
      </c>
      <c r="Q3909" s="9">
        <v>0</v>
      </c>
      <c r="R3909" s="9">
        <v>0</v>
      </c>
      <c r="S3909" s="9">
        <v>0</v>
      </c>
      <c r="U3909" s="9">
        <v>0</v>
      </c>
      <c r="V3909" s="9">
        <v>0</v>
      </c>
      <c r="W3909" s="9" t="s">
        <v>20</v>
      </c>
      <c r="Y3909" s="9" t="s">
        <v>1696</v>
      </c>
      <c r="Z3909" s="9">
        <v>2739</v>
      </c>
      <c r="AA3909" s="9">
        <v>14</v>
      </c>
      <c r="AB3909" s="9">
        <v>737</v>
      </c>
      <c r="AC3909" s="9" t="s">
        <v>20</v>
      </c>
      <c r="AD3909" s="9">
        <v>184</v>
      </c>
      <c r="AE3909" s="9" t="s">
        <v>20</v>
      </c>
      <c r="AF3909" s="9" t="s">
        <v>20</v>
      </c>
      <c r="AG3909" s="9" t="s">
        <v>20</v>
      </c>
      <c r="AH3909" s="9" t="s">
        <v>20</v>
      </c>
      <c r="AI3909" s="9">
        <v>0</v>
      </c>
      <c r="AK3909" s="9">
        <v>1</v>
      </c>
      <c r="AL3909" s="9">
        <v>0</v>
      </c>
      <c r="AM3909" s="9">
        <v>2</v>
      </c>
      <c r="AN3909" s="9">
        <v>0</v>
      </c>
      <c r="AO3909" s="9">
        <v>0</v>
      </c>
      <c r="AQ3909" s="9">
        <v>1</v>
      </c>
      <c r="AR3909" s="9">
        <v>1</v>
      </c>
      <c r="AS3909" s="9">
        <v>0</v>
      </c>
      <c r="AT3909" s="9">
        <v>1</v>
      </c>
      <c r="AU3909" s="9">
        <v>5</v>
      </c>
      <c r="AV3909" s="9">
        <v>2</v>
      </c>
      <c r="AW3909" s="9" t="s">
        <v>1382</v>
      </c>
      <c r="AX3909" s="9" t="s">
        <v>1382</v>
      </c>
      <c r="BA3909" s="9" t="s">
        <v>2560</v>
      </c>
      <c r="BB3909" s="6" t="s">
        <v>1577</v>
      </c>
      <c r="BG3909" s="9"/>
      <c r="BI3909" t="s">
        <v>3146</v>
      </c>
    </row>
    <row r="3910" spans="1:61" x14ac:dyDescent="0.25">
      <c r="A3910" s="19" t="s">
        <v>1020</v>
      </c>
      <c r="B3910" t="s">
        <v>1081</v>
      </c>
      <c r="C3910" t="str">
        <f>VLOOKUP(Tabelle1[[#This Row],[bank_name]],list_all_banks!$B$1:$C$691,2,FALSE)</f>
        <v>IT00799960158</v>
      </c>
      <c r="D3910" s="6" t="s">
        <v>2172</v>
      </c>
      <c r="E3910" s="42" t="str">
        <f t="shared" si="64"/>
        <v>31.12.2016</v>
      </c>
      <c r="F3910">
        <v>2016</v>
      </c>
      <c r="G3910">
        <v>0</v>
      </c>
      <c r="H3910" t="s">
        <v>20</v>
      </c>
      <c r="I3910">
        <v>1</v>
      </c>
      <c r="J3910">
        <v>2</v>
      </c>
      <c r="K3910" t="s">
        <v>1366</v>
      </c>
      <c r="L3910">
        <v>0</v>
      </c>
      <c r="M3910" t="s">
        <v>14</v>
      </c>
      <c r="N3910" t="s">
        <v>91</v>
      </c>
      <c r="P3910">
        <v>2</v>
      </c>
      <c r="Q3910">
        <v>0</v>
      </c>
      <c r="R3910">
        <v>0</v>
      </c>
      <c r="S3910">
        <v>0</v>
      </c>
      <c r="U3910">
        <v>0</v>
      </c>
      <c r="V3910">
        <v>0</v>
      </c>
      <c r="W3910" t="s">
        <v>20</v>
      </c>
      <c r="Y3910" t="s">
        <v>1</v>
      </c>
      <c r="Z3910">
        <v>25771</v>
      </c>
      <c r="AA3910">
        <v>24</v>
      </c>
      <c r="AB3910">
        <v>-209</v>
      </c>
      <c r="AD3910">
        <v>2818</v>
      </c>
      <c r="AE3910" t="s">
        <v>20</v>
      </c>
      <c r="AF3910" t="s">
        <v>20</v>
      </c>
      <c r="AG3910" t="s">
        <v>20</v>
      </c>
      <c r="AH3910" t="s">
        <v>20</v>
      </c>
      <c r="AI3910">
        <v>0</v>
      </c>
      <c r="AK3910">
        <v>1</v>
      </c>
      <c r="AL3910">
        <v>0</v>
      </c>
      <c r="AM3910">
        <v>2</v>
      </c>
      <c r="AN3910">
        <v>0</v>
      </c>
      <c r="AO3910">
        <v>0</v>
      </c>
      <c r="AQ3910">
        <v>1</v>
      </c>
      <c r="AR3910">
        <v>1</v>
      </c>
      <c r="AS3910">
        <v>0</v>
      </c>
      <c r="AT3910">
        <v>1</v>
      </c>
      <c r="AU3910">
        <v>5</v>
      </c>
      <c r="AV3910">
        <v>2</v>
      </c>
      <c r="AW3910" t="s">
        <v>1382</v>
      </c>
      <c r="AX3910" t="s">
        <v>1382</v>
      </c>
      <c r="BA3910" t="s">
        <v>2579</v>
      </c>
      <c r="BB3910" s="6" t="s">
        <v>1579</v>
      </c>
      <c r="BC3910" s="9"/>
      <c r="BD3910" s="9"/>
      <c r="BE3910" s="9"/>
      <c r="BF3910" s="9"/>
      <c r="BG3910" s="9"/>
      <c r="BI3910" t="s">
        <v>3146</v>
      </c>
    </row>
    <row r="3911" spans="1:61" x14ac:dyDescent="0.25">
      <c r="A3911" s="96" t="s">
        <v>1020</v>
      </c>
      <c r="B3911" s="9" t="s">
        <v>1081</v>
      </c>
      <c r="C3911" s="9" t="str">
        <f>VLOOKUP(Tabelle1[[#This Row],[bank_name]],list_all_banks!$B$1:$C$691,2,FALSE)</f>
        <v>IT00799960158</v>
      </c>
      <c r="D3911" s="6" t="s">
        <v>2173</v>
      </c>
      <c r="E3911" s="42" t="str">
        <f t="shared" si="64"/>
        <v>31.12.2014</v>
      </c>
      <c r="F3911" s="9">
        <v>2014</v>
      </c>
      <c r="G3911" s="9">
        <v>0</v>
      </c>
      <c r="H3911" s="9" t="s">
        <v>20</v>
      </c>
      <c r="I3911" s="9">
        <v>1</v>
      </c>
      <c r="J3911" s="9">
        <v>2</v>
      </c>
      <c r="K3911" s="9" t="s">
        <v>1366</v>
      </c>
      <c r="L3911" s="9">
        <v>0</v>
      </c>
      <c r="M3911" s="9" t="s">
        <v>14</v>
      </c>
      <c r="N3911" s="9" t="s">
        <v>91</v>
      </c>
      <c r="P3911" s="9">
        <v>2</v>
      </c>
      <c r="Q3911" s="9">
        <v>0</v>
      </c>
      <c r="R3911" s="9">
        <v>0</v>
      </c>
      <c r="S3911" s="9">
        <v>0</v>
      </c>
      <c r="U3911" s="9">
        <v>0</v>
      </c>
      <c r="V3911" s="9">
        <v>0</v>
      </c>
      <c r="W3911" s="9" t="s">
        <v>20</v>
      </c>
      <c r="Y3911" s="9" t="s">
        <v>1001</v>
      </c>
      <c r="Z3911" s="9">
        <f>290041+94373+252753</f>
        <v>637167</v>
      </c>
      <c r="AA3911" s="9">
        <f>51+25+52</f>
        <v>128</v>
      </c>
      <c r="AB3911" s="9">
        <f>62822+93625+232221</f>
        <v>388668</v>
      </c>
      <c r="AC3911" s="9" t="s">
        <v>20</v>
      </c>
      <c r="AD3911" s="9">
        <f>7940+12302+29245</f>
        <v>49487</v>
      </c>
      <c r="AE3911" s="9" t="s">
        <v>20</v>
      </c>
      <c r="AF3911" s="9" t="s">
        <v>20</v>
      </c>
      <c r="AG3911" s="9" t="s">
        <v>20</v>
      </c>
      <c r="AH3911" s="9" t="s">
        <v>20</v>
      </c>
      <c r="AI3911" s="9">
        <v>0</v>
      </c>
      <c r="AK3911" s="9">
        <v>1</v>
      </c>
      <c r="AL3911" s="9">
        <v>0</v>
      </c>
      <c r="AM3911" s="9">
        <v>2</v>
      </c>
      <c r="AN3911" s="9">
        <v>0</v>
      </c>
      <c r="AO3911" s="9">
        <v>0</v>
      </c>
      <c r="AQ3911" s="9">
        <v>1</v>
      </c>
      <c r="AR3911" s="9">
        <v>1</v>
      </c>
      <c r="AS3911" s="9">
        <v>0</v>
      </c>
      <c r="AT3911" s="9">
        <v>1</v>
      </c>
      <c r="AU3911" s="9">
        <v>5</v>
      </c>
      <c r="AV3911" s="9">
        <v>2</v>
      </c>
      <c r="AW3911" s="9" t="s">
        <v>1382</v>
      </c>
      <c r="AX3911" s="9" t="s">
        <v>1382</v>
      </c>
      <c r="BA3911" s="9" t="s">
        <v>2558</v>
      </c>
      <c r="BB3911" s="6" t="s">
        <v>1577</v>
      </c>
      <c r="BG3911" s="9"/>
      <c r="BI3911" t="s">
        <v>3146</v>
      </c>
    </row>
    <row r="3912" spans="1:61" x14ac:dyDescent="0.25">
      <c r="A3912" s="19" t="s">
        <v>1020</v>
      </c>
      <c r="B3912" t="s">
        <v>1081</v>
      </c>
      <c r="C3912" t="str">
        <f>VLOOKUP(Tabelle1[[#This Row],[bank_name]],list_all_banks!$B$1:$C$691,2,FALSE)</f>
        <v>IT00799960158</v>
      </c>
      <c r="D3912" s="6" t="s">
        <v>2173</v>
      </c>
      <c r="E3912" s="42" t="str">
        <f t="shared" si="64"/>
        <v>31.12.2016</v>
      </c>
      <c r="F3912">
        <v>2016</v>
      </c>
      <c r="G3912">
        <v>0</v>
      </c>
      <c r="H3912" t="s">
        <v>20</v>
      </c>
      <c r="I3912">
        <v>1</v>
      </c>
      <c r="J3912">
        <v>2</v>
      </c>
      <c r="K3912" t="s">
        <v>1366</v>
      </c>
      <c r="L3912">
        <v>0</v>
      </c>
      <c r="M3912" t="s">
        <v>14</v>
      </c>
      <c r="N3912" t="s">
        <v>91</v>
      </c>
      <c r="P3912">
        <v>2</v>
      </c>
      <c r="Q3912">
        <v>0</v>
      </c>
      <c r="R3912">
        <v>0</v>
      </c>
      <c r="S3912">
        <v>0</v>
      </c>
      <c r="U3912">
        <v>0</v>
      </c>
      <c r="V3912">
        <v>0</v>
      </c>
      <c r="W3912" t="s">
        <v>20</v>
      </c>
      <c r="Y3912" t="s">
        <v>1696</v>
      </c>
      <c r="Z3912">
        <v>4815</v>
      </c>
      <c r="AA3912">
        <v>13</v>
      </c>
      <c r="AB3912">
        <v>2657</v>
      </c>
      <c r="AD3912">
        <v>1010</v>
      </c>
      <c r="AE3912" t="s">
        <v>20</v>
      </c>
      <c r="AF3912" t="s">
        <v>20</v>
      </c>
      <c r="AG3912" t="s">
        <v>20</v>
      </c>
      <c r="AH3912" t="s">
        <v>20</v>
      </c>
      <c r="AI3912">
        <v>0</v>
      </c>
      <c r="AK3912">
        <v>1</v>
      </c>
      <c r="AL3912">
        <v>0</v>
      </c>
      <c r="AM3912">
        <v>2</v>
      </c>
      <c r="AN3912">
        <v>0</v>
      </c>
      <c r="AO3912">
        <v>0</v>
      </c>
      <c r="AQ3912">
        <v>1</v>
      </c>
      <c r="AR3912">
        <v>1</v>
      </c>
      <c r="AS3912">
        <v>0</v>
      </c>
      <c r="AT3912">
        <v>1</v>
      </c>
      <c r="AU3912">
        <v>5</v>
      </c>
      <c r="AV3912">
        <v>2</v>
      </c>
      <c r="AW3912" t="s">
        <v>1382</v>
      </c>
      <c r="AX3912" t="s">
        <v>1382</v>
      </c>
      <c r="BA3912" t="s">
        <v>2579</v>
      </c>
      <c r="BB3912" s="6" t="s">
        <v>1579</v>
      </c>
      <c r="BC3912" s="9"/>
      <c r="BD3912" s="9"/>
      <c r="BE3912" s="9"/>
      <c r="BF3912" s="9"/>
      <c r="BG3912" s="9"/>
      <c r="BI3912" t="s">
        <v>3146</v>
      </c>
    </row>
    <row r="3913" spans="1:61" x14ac:dyDescent="0.25">
      <c r="A3913" s="19" t="s">
        <v>1020</v>
      </c>
      <c r="B3913" t="s">
        <v>1081</v>
      </c>
      <c r="C3913" t="str">
        <f>VLOOKUP(Tabelle1[[#This Row],[bank_name]],list_all_banks!$B$1:$C$691,2,FALSE)</f>
        <v>IT00799960158</v>
      </c>
      <c r="D3913" s="6" t="s">
        <v>2174</v>
      </c>
      <c r="E3913" s="42" t="str">
        <f t="shared" si="64"/>
        <v>31.12.2014</v>
      </c>
      <c r="F3913">
        <v>2014</v>
      </c>
      <c r="G3913">
        <v>0</v>
      </c>
      <c r="H3913" t="s">
        <v>20</v>
      </c>
      <c r="I3913">
        <v>1</v>
      </c>
      <c r="J3913">
        <v>2</v>
      </c>
      <c r="K3913" t="s">
        <v>1366</v>
      </c>
      <c r="L3913">
        <v>0</v>
      </c>
      <c r="M3913" t="s">
        <v>14</v>
      </c>
      <c r="N3913" t="s">
        <v>91</v>
      </c>
      <c r="P3913">
        <v>2</v>
      </c>
      <c r="Q3913">
        <v>0</v>
      </c>
      <c r="R3913">
        <v>0</v>
      </c>
      <c r="S3913">
        <v>0</v>
      </c>
      <c r="U3913">
        <v>0</v>
      </c>
      <c r="V3913">
        <v>0</v>
      </c>
      <c r="W3913" t="s">
        <v>20</v>
      </c>
      <c r="Y3913" t="s">
        <v>1020</v>
      </c>
      <c r="Z3913">
        <f>3348260+13522833+1248019-2711</f>
        <v>18116401</v>
      </c>
      <c r="AA3913">
        <f>623+51478+1605+7978</f>
        <v>61684</v>
      </c>
      <c r="AB3913">
        <f>690429+2276054+766901+14746</f>
        <v>3748130</v>
      </c>
      <c r="AC3913" t="s">
        <v>20</v>
      </c>
      <c r="AD3913">
        <f>214349+745281+218698+25383</f>
        <v>1203711</v>
      </c>
      <c r="AE3913" t="s">
        <v>20</v>
      </c>
      <c r="AF3913" t="s">
        <v>20</v>
      </c>
      <c r="AG3913" t="s">
        <v>20</v>
      </c>
      <c r="AH3913" t="s">
        <v>20</v>
      </c>
      <c r="AI3913">
        <v>0</v>
      </c>
      <c r="AK3913">
        <v>1</v>
      </c>
      <c r="AL3913">
        <v>0</v>
      </c>
      <c r="AM3913">
        <v>2</v>
      </c>
      <c r="AN3913">
        <v>0</v>
      </c>
      <c r="AO3913">
        <v>0</v>
      </c>
      <c r="AQ3913">
        <v>1</v>
      </c>
      <c r="AR3913">
        <v>1</v>
      </c>
      <c r="AS3913">
        <v>0</v>
      </c>
      <c r="AT3913">
        <v>1</v>
      </c>
      <c r="AU3913">
        <v>5</v>
      </c>
      <c r="AV3913">
        <v>2</v>
      </c>
      <c r="AW3913" t="s">
        <v>1382</v>
      </c>
      <c r="AX3913" t="s">
        <v>1382</v>
      </c>
      <c r="BA3913" t="s">
        <v>2559</v>
      </c>
      <c r="BB3913" s="6" t="s">
        <v>1577</v>
      </c>
      <c r="BC3913" s="9"/>
      <c r="BD3913" s="9"/>
      <c r="BE3913" s="9"/>
      <c r="BF3913" s="9"/>
      <c r="BG3913" s="9"/>
      <c r="BI3913" t="s">
        <v>3146</v>
      </c>
    </row>
    <row r="3914" spans="1:61" x14ac:dyDescent="0.25">
      <c r="A3914" s="19" t="s">
        <v>1020</v>
      </c>
      <c r="B3914" t="s">
        <v>1081</v>
      </c>
      <c r="C3914" t="str">
        <f>VLOOKUP(Tabelle1[[#This Row],[bank_name]],list_all_banks!$B$1:$C$691,2,FALSE)</f>
        <v>IT00799960158</v>
      </c>
      <c r="D3914" s="6" t="s">
        <v>2174</v>
      </c>
      <c r="E3914" s="42" t="str">
        <f t="shared" si="64"/>
        <v>31.12.2016</v>
      </c>
      <c r="F3914">
        <v>2016</v>
      </c>
      <c r="G3914">
        <v>0</v>
      </c>
      <c r="H3914" t="s">
        <v>20</v>
      </c>
      <c r="I3914">
        <v>1</v>
      </c>
      <c r="J3914">
        <v>2</v>
      </c>
      <c r="K3914" t="s">
        <v>1366</v>
      </c>
      <c r="L3914">
        <v>0</v>
      </c>
      <c r="M3914" t="s">
        <v>14</v>
      </c>
      <c r="N3914" t="s">
        <v>91</v>
      </c>
      <c r="P3914">
        <v>2</v>
      </c>
      <c r="Q3914">
        <v>0</v>
      </c>
      <c r="R3914">
        <v>0</v>
      </c>
      <c r="S3914">
        <v>0</v>
      </c>
      <c r="U3914">
        <v>0</v>
      </c>
      <c r="V3914">
        <v>0</v>
      </c>
      <c r="W3914" t="s">
        <v>20</v>
      </c>
      <c r="Y3914" t="s">
        <v>1001</v>
      </c>
      <c r="Z3914">
        <f>474264+81414+326900</f>
        <v>882578</v>
      </c>
      <c r="AA3914">
        <f>61+27+58</f>
        <v>146</v>
      </c>
      <c r="AB3914">
        <f>85994+75693+307640</f>
        <v>469327</v>
      </c>
      <c r="AD3914">
        <f>12582+9456+38490</f>
        <v>60528</v>
      </c>
      <c r="AE3914" t="s">
        <v>20</v>
      </c>
      <c r="AF3914" t="s">
        <v>20</v>
      </c>
      <c r="AG3914" t="s">
        <v>20</v>
      </c>
      <c r="AH3914" t="s">
        <v>20</v>
      </c>
      <c r="AI3914">
        <v>0</v>
      </c>
      <c r="AK3914">
        <v>1</v>
      </c>
      <c r="AL3914">
        <v>0</v>
      </c>
      <c r="AM3914">
        <v>2</v>
      </c>
      <c r="AN3914">
        <v>0</v>
      </c>
      <c r="AO3914">
        <v>0</v>
      </c>
      <c r="AQ3914">
        <v>1</v>
      </c>
      <c r="AR3914">
        <v>1</v>
      </c>
      <c r="AS3914">
        <v>0</v>
      </c>
      <c r="AT3914">
        <v>1</v>
      </c>
      <c r="AU3914">
        <v>5</v>
      </c>
      <c r="AV3914">
        <v>2</v>
      </c>
      <c r="AW3914" t="s">
        <v>1382</v>
      </c>
      <c r="AX3914" t="s">
        <v>1382</v>
      </c>
      <c r="BA3914" t="s">
        <v>2579</v>
      </c>
      <c r="BB3914" s="6" t="s">
        <v>1579</v>
      </c>
      <c r="BC3914" s="9"/>
      <c r="BD3914" s="9"/>
      <c r="BE3914" s="9"/>
      <c r="BF3914" s="9"/>
      <c r="BG3914" s="9"/>
      <c r="BI3914" t="s">
        <v>3146</v>
      </c>
    </row>
    <row r="3915" spans="1:61" x14ac:dyDescent="0.25">
      <c r="A3915" s="96" t="s">
        <v>1020</v>
      </c>
      <c r="B3915" s="9" t="s">
        <v>1081</v>
      </c>
      <c r="C3915" s="9" t="str">
        <f>VLOOKUP(Tabelle1[[#This Row],[bank_name]],list_all_banks!$B$1:$C$691,2,FALSE)</f>
        <v>IT00799960158</v>
      </c>
      <c r="D3915" s="6" t="s">
        <v>2175</v>
      </c>
      <c r="E3915" s="42" t="str">
        <f t="shared" si="64"/>
        <v>31.12.2014</v>
      </c>
      <c r="F3915" s="9">
        <v>2014</v>
      </c>
      <c r="G3915" s="9">
        <v>0</v>
      </c>
      <c r="H3915" s="9" t="s">
        <v>20</v>
      </c>
      <c r="I3915" s="9">
        <v>1</v>
      </c>
      <c r="J3915" s="9">
        <v>2</v>
      </c>
      <c r="K3915" s="9" t="s">
        <v>1366</v>
      </c>
      <c r="L3915" s="9">
        <v>0</v>
      </c>
      <c r="M3915" s="9" t="s">
        <v>14</v>
      </c>
      <c r="N3915" s="9" t="s">
        <v>91</v>
      </c>
      <c r="P3915" s="9">
        <v>2</v>
      </c>
      <c r="Q3915" s="9">
        <v>0</v>
      </c>
      <c r="R3915" s="9">
        <v>0</v>
      </c>
      <c r="S3915" s="9">
        <v>0</v>
      </c>
      <c r="U3915" s="9">
        <v>0</v>
      </c>
      <c r="V3915" s="9">
        <v>0</v>
      </c>
      <c r="W3915" s="9" t="s">
        <v>20</v>
      </c>
      <c r="Y3915" s="9" t="s">
        <v>1170</v>
      </c>
      <c r="Z3915" s="9">
        <f>233548+264067+51</f>
        <v>497666</v>
      </c>
      <c r="AA3915" s="9">
        <f>195+90+37</f>
        <v>322</v>
      </c>
      <c r="AB3915" s="9">
        <f>188475+188882+5685</f>
        <v>383042</v>
      </c>
      <c r="AC3915" s="9" t="s">
        <v>20</v>
      </c>
      <c r="AD3915" s="9">
        <f>6788+102365+35</f>
        <v>109188</v>
      </c>
      <c r="AE3915" s="9" t="s">
        <v>20</v>
      </c>
      <c r="AF3915" s="9" t="s">
        <v>20</v>
      </c>
      <c r="AG3915" s="9" t="s">
        <v>20</v>
      </c>
      <c r="AH3915" s="9" t="s">
        <v>20</v>
      </c>
      <c r="AI3915" s="9">
        <v>0</v>
      </c>
      <c r="AK3915" s="9">
        <v>1</v>
      </c>
      <c r="AL3915" s="9">
        <v>0</v>
      </c>
      <c r="AM3915" s="9">
        <v>2</v>
      </c>
      <c r="AN3915" s="9">
        <v>0</v>
      </c>
      <c r="AO3915" s="9">
        <v>0</v>
      </c>
      <c r="AQ3915" s="9">
        <v>1</v>
      </c>
      <c r="AR3915" s="9">
        <v>1</v>
      </c>
      <c r="AS3915" s="9">
        <v>0</v>
      </c>
      <c r="AT3915" s="9">
        <v>1</v>
      </c>
      <c r="AU3915" s="9">
        <v>5</v>
      </c>
      <c r="AV3915" s="9">
        <v>2</v>
      </c>
      <c r="AW3915" s="9" t="s">
        <v>1382</v>
      </c>
      <c r="AX3915" s="9" t="s">
        <v>1382</v>
      </c>
      <c r="BA3915" s="9" t="s">
        <v>2577</v>
      </c>
      <c r="BB3915" s="6" t="s">
        <v>1577</v>
      </c>
      <c r="BC3915" s="9"/>
      <c r="BD3915" s="9"/>
      <c r="BE3915" s="9"/>
      <c r="BF3915" s="9"/>
      <c r="BG3915" s="9"/>
      <c r="BI3915" t="s">
        <v>3146</v>
      </c>
    </row>
    <row r="3916" spans="1:61" x14ac:dyDescent="0.25">
      <c r="A3916" s="19" t="s">
        <v>1020</v>
      </c>
      <c r="B3916" t="s">
        <v>1081</v>
      </c>
      <c r="C3916" t="str">
        <f>VLOOKUP(Tabelle1[[#This Row],[bank_name]],list_all_banks!$B$1:$C$691,2,FALSE)</f>
        <v>IT00799960158</v>
      </c>
      <c r="D3916" s="6" t="s">
        <v>2175</v>
      </c>
      <c r="E3916" s="42" t="str">
        <f t="shared" si="64"/>
        <v>31.12.2016</v>
      </c>
      <c r="F3916">
        <v>2016</v>
      </c>
      <c r="G3916">
        <v>0</v>
      </c>
      <c r="H3916" t="s">
        <v>20</v>
      </c>
      <c r="I3916">
        <v>1</v>
      </c>
      <c r="J3916">
        <v>2</v>
      </c>
      <c r="K3916" t="s">
        <v>1366</v>
      </c>
      <c r="L3916">
        <v>0</v>
      </c>
      <c r="M3916" t="s">
        <v>14</v>
      </c>
      <c r="N3916" t="s">
        <v>91</v>
      </c>
      <c r="P3916">
        <v>2</v>
      </c>
      <c r="Q3916">
        <v>0</v>
      </c>
      <c r="R3916">
        <v>0</v>
      </c>
      <c r="S3916">
        <v>0</v>
      </c>
      <c r="U3916">
        <v>0</v>
      </c>
      <c r="V3916">
        <v>0</v>
      </c>
      <c r="W3916" t="s">
        <v>20</v>
      </c>
      <c r="Y3916" t="s">
        <v>1020</v>
      </c>
      <c r="Z3916">
        <f>3443686+13007823+881464-24072</f>
        <v>17308901</v>
      </c>
      <c r="AA3916">
        <f>630+51558+759+8151</f>
        <v>61098</v>
      </c>
      <c r="AB3916">
        <f>935181+1895643+448036-65086</f>
        <v>3213774</v>
      </c>
      <c r="AD3916">
        <f>292717+178924+101694+43358</f>
        <v>616693</v>
      </c>
      <c r="AE3916" t="s">
        <v>20</v>
      </c>
      <c r="AF3916" t="s">
        <v>20</v>
      </c>
      <c r="AG3916" t="s">
        <v>20</v>
      </c>
      <c r="AH3916" t="s">
        <v>20</v>
      </c>
      <c r="AI3916">
        <v>0</v>
      </c>
      <c r="AK3916">
        <v>1</v>
      </c>
      <c r="AL3916">
        <v>0</v>
      </c>
      <c r="AM3916">
        <v>2</v>
      </c>
      <c r="AN3916">
        <v>0</v>
      </c>
      <c r="AO3916">
        <v>0</v>
      </c>
      <c r="AQ3916">
        <v>1</v>
      </c>
      <c r="AR3916">
        <v>1</v>
      </c>
      <c r="AS3916">
        <v>0</v>
      </c>
      <c r="AT3916">
        <v>1</v>
      </c>
      <c r="AU3916">
        <v>5</v>
      </c>
      <c r="AV3916">
        <v>2</v>
      </c>
      <c r="AW3916" t="s">
        <v>1382</v>
      </c>
      <c r="AX3916" t="s">
        <v>1382</v>
      </c>
      <c r="BA3916" t="s">
        <v>2579</v>
      </c>
      <c r="BB3916" s="6" t="s">
        <v>1579</v>
      </c>
      <c r="BC3916" s="9"/>
      <c r="BD3916" s="9"/>
      <c r="BE3916" s="9"/>
      <c r="BF3916" s="9"/>
      <c r="BG3916" s="9"/>
      <c r="BI3916" t="s">
        <v>3146</v>
      </c>
    </row>
    <row r="3917" spans="1:61" x14ac:dyDescent="0.25">
      <c r="A3917" s="96" t="s">
        <v>1020</v>
      </c>
      <c r="B3917" s="9" t="s">
        <v>1081</v>
      </c>
      <c r="C3917" s="9" t="str">
        <f>VLOOKUP(Tabelle1[[#This Row],[bank_name]],list_all_banks!$B$1:$C$691,2,FALSE)</f>
        <v>IT00799960158</v>
      </c>
      <c r="D3917" s="6" t="s">
        <v>2176</v>
      </c>
      <c r="E3917" s="42" t="str">
        <f t="shared" si="64"/>
        <v>31.12.2014</v>
      </c>
      <c r="F3917" s="9">
        <v>2014</v>
      </c>
      <c r="G3917" s="9">
        <v>0</v>
      </c>
      <c r="H3917" s="9" t="s">
        <v>20</v>
      </c>
      <c r="I3917" s="9">
        <v>1</v>
      </c>
      <c r="J3917" s="9">
        <v>2</v>
      </c>
      <c r="K3917" s="9" t="s">
        <v>1366</v>
      </c>
      <c r="L3917" s="9">
        <v>0</v>
      </c>
      <c r="M3917" s="9" t="s">
        <v>14</v>
      </c>
      <c r="N3917" s="9" t="s">
        <v>91</v>
      </c>
      <c r="P3917" s="9">
        <v>2</v>
      </c>
      <c r="Q3917" s="9">
        <v>0</v>
      </c>
      <c r="R3917" s="9">
        <v>0</v>
      </c>
      <c r="S3917" s="9">
        <v>0</v>
      </c>
      <c r="U3917" s="9">
        <v>0</v>
      </c>
      <c r="V3917" s="9">
        <v>0</v>
      </c>
      <c r="W3917" s="9" t="s">
        <v>20</v>
      </c>
      <c r="Y3917" s="9" t="s">
        <v>1225</v>
      </c>
      <c r="Z3917" s="9">
        <v>11928</v>
      </c>
      <c r="AA3917" s="9">
        <v>11</v>
      </c>
      <c r="AB3917" s="9">
        <v>9990</v>
      </c>
      <c r="AC3917" s="9" t="s">
        <v>20</v>
      </c>
      <c r="AD3917" s="9">
        <v>2492</v>
      </c>
      <c r="AE3917" s="9" t="s">
        <v>20</v>
      </c>
      <c r="AF3917" s="9" t="s">
        <v>20</v>
      </c>
      <c r="AG3917" s="9" t="s">
        <v>20</v>
      </c>
      <c r="AH3917" s="9" t="s">
        <v>20</v>
      </c>
      <c r="AI3917">
        <v>0</v>
      </c>
      <c r="AK3917" s="9">
        <v>1</v>
      </c>
      <c r="AL3917" s="9">
        <v>0</v>
      </c>
      <c r="AM3917" s="9">
        <v>2</v>
      </c>
      <c r="AN3917" s="9">
        <v>0</v>
      </c>
      <c r="AO3917" s="9">
        <v>0</v>
      </c>
      <c r="AQ3917" s="9">
        <v>1</v>
      </c>
      <c r="AR3917" s="9">
        <v>1</v>
      </c>
      <c r="AS3917" s="9">
        <v>0</v>
      </c>
      <c r="AT3917" s="9">
        <v>1</v>
      </c>
      <c r="AU3917" s="9">
        <v>5</v>
      </c>
      <c r="AV3917" s="9">
        <v>2</v>
      </c>
      <c r="AW3917" s="9" t="s">
        <v>1382</v>
      </c>
      <c r="AX3917" s="9" t="s">
        <v>1382</v>
      </c>
      <c r="BA3917" s="9" t="s">
        <v>2561</v>
      </c>
      <c r="BB3917" s="6" t="s">
        <v>1577</v>
      </c>
      <c r="BG3917" s="9"/>
      <c r="BI3917" t="s">
        <v>3146</v>
      </c>
    </row>
    <row r="3918" spans="1:61" s="44" customFormat="1" ht="15.75" thickBot="1" x14ac:dyDescent="0.3">
      <c r="A3918" s="162" t="s">
        <v>1020</v>
      </c>
      <c r="B3918" s="44" t="s">
        <v>1081</v>
      </c>
      <c r="C3918" s="44" t="str">
        <f>VLOOKUP(Tabelle1[[#This Row],[bank_name]],list_all_banks!$B$1:$C$691,2,FALSE)</f>
        <v>IT00799960158</v>
      </c>
      <c r="D3918" s="45" t="s">
        <v>2176</v>
      </c>
      <c r="E3918" s="46" t="str">
        <f t="shared" si="64"/>
        <v>31.12.2016</v>
      </c>
      <c r="F3918" s="44">
        <v>2016</v>
      </c>
      <c r="G3918" s="44">
        <v>0</v>
      </c>
      <c r="H3918" s="44" t="s">
        <v>20</v>
      </c>
      <c r="I3918" s="44">
        <v>1</v>
      </c>
      <c r="J3918" s="44">
        <v>2</v>
      </c>
      <c r="K3918" s="44" t="s">
        <v>1366</v>
      </c>
      <c r="L3918" s="44">
        <v>0</v>
      </c>
      <c r="M3918" s="44" t="s">
        <v>14</v>
      </c>
      <c r="N3918" s="44" t="s">
        <v>91</v>
      </c>
      <c r="O3918" s="45"/>
      <c r="P3918" s="44">
        <v>2</v>
      </c>
      <c r="Q3918" s="44">
        <v>0</v>
      </c>
      <c r="R3918" s="44">
        <v>0</v>
      </c>
      <c r="S3918" s="44">
        <v>0</v>
      </c>
      <c r="T3918" s="45"/>
      <c r="U3918" s="44">
        <v>0</v>
      </c>
      <c r="V3918" s="44">
        <v>0</v>
      </c>
      <c r="W3918" s="44" t="s">
        <v>20</v>
      </c>
      <c r="X3918" s="45"/>
      <c r="Y3918" s="44" t="s">
        <v>1729</v>
      </c>
      <c r="Z3918" s="44">
        <v>638</v>
      </c>
      <c r="AA3918" s="44">
        <v>2</v>
      </c>
      <c r="AB3918" s="44">
        <v>299</v>
      </c>
      <c r="AD3918" s="44">
        <v>0</v>
      </c>
      <c r="AE3918" s="44" t="s">
        <v>20</v>
      </c>
      <c r="AF3918" s="44" t="s">
        <v>20</v>
      </c>
      <c r="AG3918" s="44" t="s">
        <v>20</v>
      </c>
      <c r="AH3918" s="44" t="s">
        <v>20</v>
      </c>
      <c r="AI3918" s="44">
        <v>0</v>
      </c>
      <c r="AJ3918" s="45"/>
      <c r="AK3918" s="44">
        <v>1</v>
      </c>
      <c r="AL3918" s="44">
        <v>0</v>
      </c>
      <c r="AM3918" s="44">
        <v>2</v>
      </c>
      <c r="AN3918" s="44">
        <v>0</v>
      </c>
      <c r="AO3918" s="44">
        <v>0</v>
      </c>
      <c r="AP3918" s="45"/>
      <c r="AQ3918" s="44">
        <v>1</v>
      </c>
      <c r="AR3918" s="44">
        <v>1</v>
      </c>
      <c r="AS3918" s="44">
        <v>0</v>
      </c>
      <c r="AT3918" s="44">
        <v>1</v>
      </c>
      <c r="AU3918" s="44">
        <v>5</v>
      </c>
      <c r="AV3918" s="44">
        <v>2</v>
      </c>
      <c r="AW3918" s="44" t="s">
        <v>1382</v>
      </c>
      <c r="AX3918" s="44" t="s">
        <v>1382</v>
      </c>
      <c r="AY3918" s="45"/>
      <c r="AZ3918" s="46"/>
      <c r="BA3918" s="44" t="s">
        <v>2579</v>
      </c>
      <c r="BB3918" s="45" t="s">
        <v>1579</v>
      </c>
      <c r="BH3918" s="45"/>
      <c r="BI3918" t="s">
        <v>3146</v>
      </c>
    </row>
    <row r="3919" spans="1:61" x14ac:dyDescent="0.25">
      <c r="A3919" s="96" t="s">
        <v>1020</v>
      </c>
      <c r="B3919" s="9" t="s">
        <v>1081</v>
      </c>
      <c r="C3919" s="9" t="str">
        <f>VLOOKUP(Tabelle1[[#This Row],[bank_name]],list_all_banks!$B$1:$C$691,2,FALSE)</f>
        <v>IT00799960158</v>
      </c>
      <c r="D3919" s="6" t="s">
        <v>2177</v>
      </c>
      <c r="E3919" s="42" t="str">
        <f t="shared" si="64"/>
        <v>31.12.2014</v>
      </c>
      <c r="F3919" s="9">
        <v>2014</v>
      </c>
      <c r="G3919" s="9">
        <v>0</v>
      </c>
      <c r="H3919" s="9" t="s">
        <v>20</v>
      </c>
      <c r="I3919" s="9">
        <v>1</v>
      </c>
      <c r="J3919" s="9">
        <v>2</v>
      </c>
      <c r="K3919" s="9" t="s">
        <v>1366</v>
      </c>
      <c r="L3919" s="9">
        <v>0</v>
      </c>
      <c r="M3919" s="9" t="s">
        <v>14</v>
      </c>
      <c r="N3919" s="9" t="s">
        <v>91</v>
      </c>
      <c r="P3919" s="9">
        <v>2</v>
      </c>
      <c r="Q3919" s="9">
        <v>0</v>
      </c>
      <c r="R3919" s="9">
        <v>0</v>
      </c>
      <c r="S3919" s="9">
        <v>0</v>
      </c>
      <c r="U3919" s="9">
        <v>0</v>
      </c>
      <c r="V3919" s="9">
        <v>0</v>
      </c>
      <c r="W3919" s="9" t="s">
        <v>20</v>
      </c>
      <c r="Y3919" s="9" t="s">
        <v>1685</v>
      </c>
      <c r="Z3919" s="9">
        <v>1077</v>
      </c>
      <c r="AA3919" s="9" t="s">
        <v>20</v>
      </c>
      <c r="AB3919" s="9">
        <v>-1075</v>
      </c>
      <c r="AC3919" s="9" t="s">
        <v>20</v>
      </c>
      <c r="AD3919" s="9" t="s">
        <v>20</v>
      </c>
      <c r="AE3919" s="9" t="s">
        <v>20</v>
      </c>
      <c r="AF3919" s="9" t="s">
        <v>20</v>
      </c>
      <c r="AG3919" s="9" t="s">
        <v>20</v>
      </c>
      <c r="AH3919" s="9" t="s">
        <v>20</v>
      </c>
      <c r="AI3919" s="9">
        <v>0</v>
      </c>
      <c r="AK3919" s="9">
        <v>1</v>
      </c>
      <c r="AL3919" s="9">
        <v>0</v>
      </c>
      <c r="AM3919" s="9">
        <v>2</v>
      </c>
      <c r="AN3919" s="9">
        <v>0</v>
      </c>
      <c r="AO3919" s="9">
        <v>0</v>
      </c>
      <c r="AQ3919" s="9">
        <v>1</v>
      </c>
      <c r="AR3919" s="9">
        <v>1</v>
      </c>
      <c r="AS3919" s="9">
        <v>0</v>
      </c>
      <c r="AT3919" s="9">
        <v>1</v>
      </c>
      <c r="AU3919" s="9">
        <v>5</v>
      </c>
      <c r="AV3919" s="9">
        <v>2</v>
      </c>
      <c r="AW3919" s="9" t="s">
        <v>1382</v>
      </c>
      <c r="AX3919" s="9" t="s">
        <v>1382</v>
      </c>
      <c r="BA3919" s="9" t="s">
        <v>2562</v>
      </c>
      <c r="BB3919" s="6" t="s">
        <v>1577</v>
      </c>
      <c r="BC3919" s="9"/>
      <c r="BD3919" s="9"/>
      <c r="BE3919" s="9"/>
      <c r="BF3919" s="9"/>
      <c r="BG3919" s="9"/>
      <c r="BI3919" t="s">
        <v>3146</v>
      </c>
    </row>
    <row r="3920" spans="1:61" s="9" customFormat="1" x14ac:dyDescent="0.25">
      <c r="A3920" s="96" t="s">
        <v>1020</v>
      </c>
      <c r="B3920" s="9" t="s">
        <v>1081</v>
      </c>
      <c r="C3920" s="9" t="str">
        <f>VLOOKUP(Tabelle1[[#This Row],[bank_name]],list_all_banks!$B$1:$C$691,2,FALSE)</f>
        <v>IT00799960158</v>
      </c>
      <c r="D3920" s="6" t="s">
        <v>2177</v>
      </c>
      <c r="E3920" s="42" t="str">
        <f t="shared" si="64"/>
        <v>31.12.2016</v>
      </c>
      <c r="F3920" s="9">
        <v>2016</v>
      </c>
      <c r="G3920" s="9">
        <v>0</v>
      </c>
      <c r="H3920" s="9" t="s">
        <v>20</v>
      </c>
      <c r="I3920" s="9">
        <v>1</v>
      </c>
      <c r="J3920" s="9">
        <v>2</v>
      </c>
      <c r="K3920" s="9" t="s">
        <v>1366</v>
      </c>
      <c r="L3920" s="9">
        <v>0</v>
      </c>
      <c r="M3920" s="9" t="s">
        <v>14</v>
      </c>
      <c r="N3920" s="9" t="s">
        <v>91</v>
      </c>
      <c r="O3920" s="6"/>
      <c r="P3920" s="9">
        <v>2</v>
      </c>
      <c r="Q3920" s="9">
        <v>0</v>
      </c>
      <c r="R3920" s="9">
        <v>0</v>
      </c>
      <c r="S3920" s="9">
        <v>0</v>
      </c>
      <c r="T3920" s="6"/>
      <c r="U3920" s="9">
        <v>0</v>
      </c>
      <c r="V3920" s="9">
        <v>0</v>
      </c>
      <c r="W3920" s="9" t="s">
        <v>20</v>
      </c>
      <c r="X3920" s="6"/>
      <c r="Y3920" s="9" t="s">
        <v>1170</v>
      </c>
      <c r="Z3920" s="9">
        <f>202738+328415-7</f>
        <v>531146</v>
      </c>
      <c r="AA3920" s="9">
        <f>223+76+34</f>
        <v>333</v>
      </c>
      <c r="AB3920" s="9">
        <f>152898+119652+2838</f>
        <v>275388</v>
      </c>
      <c r="AD3920" s="9">
        <f>7985+59952+94</f>
        <v>68031</v>
      </c>
      <c r="AE3920" s="9" t="s">
        <v>20</v>
      </c>
      <c r="AF3920" s="9" t="s">
        <v>20</v>
      </c>
      <c r="AG3920" s="9" t="s">
        <v>20</v>
      </c>
      <c r="AH3920" s="9" t="s">
        <v>20</v>
      </c>
      <c r="AI3920" s="9">
        <v>0</v>
      </c>
      <c r="AJ3920" s="6"/>
      <c r="AK3920" s="9">
        <v>1</v>
      </c>
      <c r="AL3920" s="9">
        <v>0</v>
      </c>
      <c r="AM3920" s="9">
        <v>2</v>
      </c>
      <c r="AN3920" s="9">
        <v>0</v>
      </c>
      <c r="AO3920" s="9">
        <v>0</v>
      </c>
      <c r="AP3920" s="6"/>
      <c r="AQ3920" s="9">
        <v>1</v>
      </c>
      <c r="AR3920" s="9">
        <v>1</v>
      </c>
      <c r="AS3920" s="9">
        <v>0</v>
      </c>
      <c r="AT3920" s="9">
        <v>1</v>
      </c>
      <c r="AU3920" s="9">
        <v>5</v>
      </c>
      <c r="AV3920" s="9">
        <v>2</v>
      </c>
      <c r="AW3920" s="9" t="s">
        <v>1382</v>
      </c>
      <c r="AX3920" s="9" t="s">
        <v>1382</v>
      </c>
      <c r="AY3920" s="6"/>
      <c r="AZ3920" s="42"/>
      <c r="BA3920" s="9" t="s">
        <v>2579</v>
      </c>
      <c r="BB3920" s="6" t="s">
        <v>1579</v>
      </c>
      <c r="BH3920" s="6"/>
      <c r="BI3920" t="s">
        <v>3146</v>
      </c>
    </row>
    <row r="3921" spans="1:61" s="9" customFormat="1" x14ac:dyDescent="0.25">
      <c r="A3921" s="19" t="s">
        <v>1020</v>
      </c>
      <c r="B3921" t="s">
        <v>1081</v>
      </c>
      <c r="C3921" t="str">
        <f>VLOOKUP(Tabelle1[[#This Row],[bank_name]],list_all_banks!$B$1:$C$691,2,FALSE)</f>
        <v>IT00799960158</v>
      </c>
      <c r="D3921" s="6" t="s">
        <v>2178</v>
      </c>
      <c r="E3921" s="42" t="str">
        <f t="shared" si="64"/>
        <v>31.12.2014</v>
      </c>
      <c r="F3921">
        <v>2014</v>
      </c>
      <c r="G3921">
        <v>0</v>
      </c>
      <c r="H3921" t="s">
        <v>20</v>
      </c>
      <c r="I3921">
        <v>1</v>
      </c>
      <c r="J3921">
        <v>2</v>
      </c>
      <c r="K3921" t="s">
        <v>1366</v>
      </c>
      <c r="L3921">
        <v>0</v>
      </c>
      <c r="M3921" t="s">
        <v>14</v>
      </c>
      <c r="N3921" t="s">
        <v>91</v>
      </c>
      <c r="O3921" s="6"/>
      <c r="P3921">
        <v>2</v>
      </c>
      <c r="Q3921">
        <v>0</v>
      </c>
      <c r="R3921">
        <v>0</v>
      </c>
      <c r="S3921">
        <v>0</v>
      </c>
      <c r="T3921" s="6"/>
      <c r="U3921">
        <v>0</v>
      </c>
      <c r="V3921">
        <v>0</v>
      </c>
      <c r="W3921" t="s">
        <v>20</v>
      </c>
      <c r="X3921" s="6"/>
      <c r="Y3921" t="s">
        <v>1278</v>
      </c>
      <c r="Z3921">
        <v>1861</v>
      </c>
      <c r="AA3921">
        <v>10</v>
      </c>
      <c r="AB3921">
        <v>624</v>
      </c>
      <c r="AC3921" t="s">
        <v>20</v>
      </c>
      <c r="AD3921">
        <v>8</v>
      </c>
      <c r="AE3921" t="s">
        <v>20</v>
      </c>
      <c r="AF3921" t="s">
        <v>20</v>
      </c>
      <c r="AG3921" t="s">
        <v>20</v>
      </c>
      <c r="AH3921" t="s">
        <v>20</v>
      </c>
      <c r="AI3921">
        <v>0</v>
      </c>
      <c r="AJ3921" s="6"/>
      <c r="AK3921">
        <v>1</v>
      </c>
      <c r="AL3921">
        <v>0</v>
      </c>
      <c r="AM3921">
        <v>2</v>
      </c>
      <c r="AN3921">
        <v>0</v>
      </c>
      <c r="AO3921">
        <v>0</v>
      </c>
      <c r="AP3921" s="6"/>
      <c r="AQ3921">
        <v>1</v>
      </c>
      <c r="AR3921">
        <v>1</v>
      </c>
      <c r="AS3921">
        <v>0</v>
      </c>
      <c r="AT3921">
        <v>1</v>
      </c>
      <c r="AU3921">
        <v>5</v>
      </c>
      <c r="AV3921">
        <v>2</v>
      </c>
      <c r="AW3921" t="s">
        <v>1382</v>
      </c>
      <c r="AX3921" t="s">
        <v>1382</v>
      </c>
      <c r="AY3921" s="6"/>
      <c r="AZ3921" s="42"/>
      <c r="BA3921" t="s">
        <v>2563</v>
      </c>
      <c r="BB3921" s="6" t="s">
        <v>1577</v>
      </c>
      <c r="BC3921"/>
      <c r="BD3921"/>
      <c r="BE3921"/>
      <c r="BF3921"/>
      <c r="BH3921" s="6"/>
      <c r="BI3921" t="s">
        <v>3146</v>
      </c>
    </row>
    <row r="3922" spans="1:61" s="9" customFormat="1" x14ac:dyDescent="0.25">
      <c r="A3922" s="19" t="s">
        <v>1020</v>
      </c>
      <c r="B3922" t="s">
        <v>1081</v>
      </c>
      <c r="C3922" t="str">
        <f>VLOOKUP(Tabelle1[[#This Row],[bank_name]],list_all_banks!$B$1:$C$691,2,FALSE)</f>
        <v>IT00799960158</v>
      </c>
      <c r="D3922" s="6" t="s">
        <v>2178</v>
      </c>
      <c r="E3922" s="42" t="str">
        <f t="shared" si="64"/>
        <v>31.12.2016</v>
      </c>
      <c r="F3922">
        <v>2016</v>
      </c>
      <c r="G3922">
        <v>0</v>
      </c>
      <c r="H3922" t="s">
        <v>20</v>
      </c>
      <c r="I3922">
        <v>1</v>
      </c>
      <c r="J3922">
        <v>2</v>
      </c>
      <c r="K3922" t="s">
        <v>1366</v>
      </c>
      <c r="L3922">
        <v>0</v>
      </c>
      <c r="M3922" t="s">
        <v>14</v>
      </c>
      <c r="N3922" t="s">
        <v>91</v>
      </c>
      <c r="O3922" s="6"/>
      <c r="P3922">
        <v>2</v>
      </c>
      <c r="Q3922">
        <v>0</v>
      </c>
      <c r="R3922">
        <v>0</v>
      </c>
      <c r="S3922">
        <v>0</v>
      </c>
      <c r="T3922" s="6"/>
      <c r="U3922">
        <v>0</v>
      </c>
      <c r="V3922">
        <v>0</v>
      </c>
      <c r="W3922" t="s">
        <v>20</v>
      </c>
      <c r="X3922" s="6"/>
      <c r="Y3922" t="s">
        <v>1225</v>
      </c>
      <c r="Z3922">
        <v>455</v>
      </c>
      <c r="AA3922">
        <v>0</v>
      </c>
      <c r="AB3922">
        <v>263</v>
      </c>
      <c r="AC3922"/>
      <c r="AD3922">
        <v>55</v>
      </c>
      <c r="AE3922" t="s">
        <v>20</v>
      </c>
      <c r="AF3922" t="s">
        <v>20</v>
      </c>
      <c r="AG3922" t="s">
        <v>20</v>
      </c>
      <c r="AH3922" t="s">
        <v>20</v>
      </c>
      <c r="AI3922">
        <v>0</v>
      </c>
      <c r="AJ3922" s="6"/>
      <c r="AK3922">
        <v>1</v>
      </c>
      <c r="AL3922">
        <v>0</v>
      </c>
      <c r="AM3922">
        <v>2</v>
      </c>
      <c r="AN3922">
        <v>0</v>
      </c>
      <c r="AO3922">
        <v>0</v>
      </c>
      <c r="AP3922" s="6"/>
      <c r="AQ3922">
        <v>1</v>
      </c>
      <c r="AR3922">
        <v>1</v>
      </c>
      <c r="AS3922">
        <v>0</v>
      </c>
      <c r="AT3922">
        <v>1</v>
      </c>
      <c r="AU3922">
        <v>5</v>
      </c>
      <c r="AV3922">
        <v>2</v>
      </c>
      <c r="AW3922" t="s">
        <v>1382</v>
      </c>
      <c r="AX3922" t="s">
        <v>1382</v>
      </c>
      <c r="AY3922" s="6"/>
      <c r="AZ3922" s="42"/>
      <c r="BA3922" t="s">
        <v>2579</v>
      </c>
      <c r="BB3922" s="6" t="s">
        <v>1579</v>
      </c>
      <c r="BH3922" s="6"/>
      <c r="BI3922" t="s">
        <v>3146</v>
      </c>
    </row>
    <row r="3923" spans="1:61" s="9" customFormat="1" x14ac:dyDescent="0.25">
      <c r="A3923" s="96" t="s">
        <v>1020</v>
      </c>
      <c r="B3923" s="9" t="s">
        <v>1081</v>
      </c>
      <c r="C3923" s="9" t="str">
        <f>VLOOKUP(Tabelle1[[#This Row],[bank_name]],list_all_banks!$B$1:$C$691,2,FALSE)</f>
        <v>IT00799960158</v>
      </c>
      <c r="D3923" s="6" t="s">
        <v>2179</v>
      </c>
      <c r="E3923" s="42" t="str">
        <f t="shared" si="64"/>
        <v>31.12.2014</v>
      </c>
      <c r="F3923" s="9">
        <v>2014</v>
      </c>
      <c r="G3923" s="9">
        <v>0</v>
      </c>
      <c r="H3923" s="9" t="s">
        <v>20</v>
      </c>
      <c r="I3923" s="9">
        <v>1</v>
      </c>
      <c r="J3923" s="9">
        <v>2</v>
      </c>
      <c r="K3923" s="9" t="s">
        <v>1366</v>
      </c>
      <c r="L3923" s="9">
        <v>0</v>
      </c>
      <c r="M3923" s="9" t="s">
        <v>14</v>
      </c>
      <c r="N3923" s="9" t="s">
        <v>91</v>
      </c>
      <c r="O3923" s="6"/>
      <c r="P3923" s="9">
        <v>2</v>
      </c>
      <c r="Q3923" s="9">
        <v>0</v>
      </c>
      <c r="R3923" s="9">
        <v>0</v>
      </c>
      <c r="S3923" s="9">
        <v>0</v>
      </c>
      <c r="T3923" s="6"/>
      <c r="U3923" s="9">
        <v>0</v>
      </c>
      <c r="V3923" s="9">
        <v>0</v>
      </c>
      <c r="W3923" s="9" t="s">
        <v>20</v>
      </c>
      <c r="X3923" s="6"/>
      <c r="Y3923" s="9" t="s">
        <v>820</v>
      </c>
      <c r="Z3923" s="9">
        <v>219442</v>
      </c>
      <c r="AA3923" s="9">
        <v>177</v>
      </c>
      <c r="AB3923" s="9">
        <v>159838</v>
      </c>
      <c r="AC3923" s="9" t="s">
        <v>20</v>
      </c>
      <c r="AD3923" s="9">
        <v>27211</v>
      </c>
      <c r="AE3923" s="9" t="s">
        <v>20</v>
      </c>
      <c r="AF3923" s="9" t="s">
        <v>20</v>
      </c>
      <c r="AG3923" s="9" t="s">
        <v>20</v>
      </c>
      <c r="AH3923" s="9" t="s">
        <v>20</v>
      </c>
      <c r="AI3923" s="9">
        <v>0</v>
      </c>
      <c r="AJ3923" s="6"/>
      <c r="AK3923" s="9">
        <v>1</v>
      </c>
      <c r="AL3923" s="9">
        <v>0</v>
      </c>
      <c r="AM3923" s="9">
        <v>2</v>
      </c>
      <c r="AN3923" s="9">
        <v>0</v>
      </c>
      <c r="AO3923" s="9">
        <v>0</v>
      </c>
      <c r="AP3923" s="6"/>
      <c r="AQ3923" s="9">
        <v>1</v>
      </c>
      <c r="AR3923" s="9">
        <v>1</v>
      </c>
      <c r="AS3923" s="9">
        <v>0</v>
      </c>
      <c r="AT3923" s="9">
        <v>1</v>
      </c>
      <c r="AU3923" s="9">
        <v>5</v>
      </c>
      <c r="AV3923" s="9">
        <v>2</v>
      </c>
      <c r="AW3923" s="9" t="s">
        <v>1382</v>
      </c>
      <c r="AX3923" s="9" t="s">
        <v>1382</v>
      </c>
      <c r="AY3923" s="6"/>
      <c r="AZ3923" s="42"/>
      <c r="BA3923" s="9" t="s">
        <v>2575</v>
      </c>
      <c r="BB3923" s="6" t="s">
        <v>1577</v>
      </c>
      <c r="BH3923" s="6"/>
      <c r="BI3923" t="s">
        <v>3146</v>
      </c>
    </row>
    <row r="3924" spans="1:61" s="9" customFormat="1" x14ac:dyDescent="0.25">
      <c r="A3924" s="19" t="s">
        <v>1020</v>
      </c>
      <c r="B3924" t="s">
        <v>1081</v>
      </c>
      <c r="C3924" t="str">
        <f>VLOOKUP(Tabelle1[[#This Row],[bank_name]],list_all_banks!$B$1:$C$691,2,FALSE)</f>
        <v>IT00799960158</v>
      </c>
      <c r="D3924" s="6" t="s">
        <v>2179</v>
      </c>
      <c r="E3924" s="42" t="str">
        <f t="shared" si="64"/>
        <v>31.12.2016</v>
      </c>
      <c r="F3924" s="9">
        <v>2016</v>
      </c>
      <c r="G3924">
        <v>0</v>
      </c>
      <c r="H3924" t="s">
        <v>20</v>
      </c>
      <c r="I3924">
        <v>1</v>
      </c>
      <c r="J3924">
        <v>2</v>
      </c>
      <c r="K3924" t="s">
        <v>1366</v>
      </c>
      <c r="L3924">
        <v>0</v>
      </c>
      <c r="M3924" t="s">
        <v>14</v>
      </c>
      <c r="N3924" t="s">
        <v>91</v>
      </c>
      <c r="O3924" s="6"/>
      <c r="P3924">
        <v>2</v>
      </c>
      <c r="Q3924">
        <v>0</v>
      </c>
      <c r="R3924">
        <v>0</v>
      </c>
      <c r="S3924">
        <v>0</v>
      </c>
      <c r="T3924" s="6"/>
      <c r="U3924">
        <v>0</v>
      </c>
      <c r="V3924">
        <v>0</v>
      </c>
      <c r="W3924" t="s">
        <v>20</v>
      </c>
      <c r="X3924" s="6"/>
      <c r="Y3924" t="s">
        <v>1278</v>
      </c>
      <c r="Z3924">
        <v>10533</v>
      </c>
      <c r="AA3924">
        <v>9</v>
      </c>
      <c r="AB3924">
        <v>9011</v>
      </c>
      <c r="AC3924"/>
      <c r="AD3924">
        <v>449</v>
      </c>
      <c r="AE3924" t="s">
        <v>20</v>
      </c>
      <c r="AF3924" t="s">
        <v>20</v>
      </c>
      <c r="AG3924" t="s">
        <v>20</v>
      </c>
      <c r="AH3924" t="s">
        <v>20</v>
      </c>
      <c r="AI3924">
        <v>0</v>
      </c>
      <c r="AJ3924" s="6"/>
      <c r="AK3924">
        <v>1</v>
      </c>
      <c r="AL3924">
        <v>0</v>
      </c>
      <c r="AM3924">
        <v>2</v>
      </c>
      <c r="AN3924">
        <v>0</v>
      </c>
      <c r="AO3924">
        <v>0</v>
      </c>
      <c r="AP3924" s="6"/>
      <c r="AQ3924">
        <v>1</v>
      </c>
      <c r="AR3924">
        <v>1</v>
      </c>
      <c r="AS3924">
        <v>0</v>
      </c>
      <c r="AT3924">
        <v>1</v>
      </c>
      <c r="AU3924">
        <v>5</v>
      </c>
      <c r="AV3924">
        <v>2</v>
      </c>
      <c r="AW3924" t="s">
        <v>1382</v>
      </c>
      <c r="AX3924" t="s">
        <v>1382</v>
      </c>
      <c r="AY3924" s="6"/>
      <c r="AZ3924" s="42"/>
      <c r="BA3924" t="s">
        <v>2579</v>
      </c>
      <c r="BB3924" s="6" t="s">
        <v>1579</v>
      </c>
      <c r="BH3924" s="6"/>
      <c r="BI3924" t="s">
        <v>3146</v>
      </c>
    </row>
    <row r="3925" spans="1:61" s="9" customFormat="1" x14ac:dyDescent="0.25">
      <c r="A3925" s="19" t="s">
        <v>1020</v>
      </c>
      <c r="B3925" t="s">
        <v>1081</v>
      </c>
      <c r="C3925" t="str">
        <f>VLOOKUP(Tabelle1[[#This Row],[bank_name]],list_all_banks!$B$1:$C$691,2,FALSE)</f>
        <v>IT00799960158</v>
      </c>
      <c r="D3925" s="6" t="s">
        <v>2180</v>
      </c>
      <c r="E3925" s="42" t="str">
        <f t="shared" si="64"/>
        <v>31.12.2014</v>
      </c>
      <c r="F3925">
        <v>2014</v>
      </c>
      <c r="G3925">
        <v>0</v>
      </c>
      <c r="H3925" t="s">
        <v>20</v>
      </c>
      <c r="I3925">
        <v>1</v>
      </c>
      <c r="J3925">
        <v>2</v>
      </c>
      <c r="K3925" t="s">
        <v>1366</v>
      </c>
      <c r="L3925">
        <v>0</v>
      </c>
      <c r="M3925" t="s">
        <v>14</v>
      </c>
      <c r="N3925" t="s">
        <v>91</v>
      </c>
      <c r="O3925" s="6"/>
      <c r="P3925">
        <v>2</v>
      </c>
      <c r="Q3925">
        <v>0</v>
      </c>
      <c r="R3925">
        <v>0</v>
      </c>
      <c r="S3925">
        <v>0</v>
      </c>
      <c r="T3925" s="6"/>
      <c r="U3925">
        <v>0</v>
      </c>
      <c r="V3925">
        <v>0</v>
      </c>
      <c r="W3925" s="9" t="s">
        <v>20</v>
      </c>
      <c r="X3925" s="6"/>
      <c r="Y3925" t="s">
        <v>1721</v>
      </c>
      <c r="Z3925">
        <f>43180+862</f>
        <v>44042</v>
      </c>
      <c r="AA3925">
        <f>775+18</f>
        <v>793</v>
      </c>
      <c r="AB3925">
        <f>-24045-930</f>
        <v>-24975</v>
      </c>
      <c r="AC3925" t="s">
        <v>20</v>
      </c>
      <c r="AD3925">
        <v>141</v>
      </c>
      <c r="AE3925" t="s">
        <v>20</v>
      </c>
      <c r="AF3925" t="s">
        <v>20</v>
      </c>
      <c r="AG3925" t="s">
        <v>20</v>
      </c>
      <c r="AH3925" t="s">
        <v>20</v>
      </c>
      <c r="AI3925">
        <v>0</v>
      </c>
      <c r="AJ3925" s="6"/>
      <c r="AK3925">
        <v>1</v>
      </c>
      <c r="AL3925">
        <v>0</v>
      </c>
      <c r="AM3925">
        <v>2</v>
      </c>
      <c r="AN3925">
        <v>0</v>
      </c>
      <c r="AO3925">
        <v>0</v>
      </c>
      <c r="AP3925" s="6"/>
      <c r="AQ3925">
        <v>1</v>
      </c>
      <c r="AR3925">
        <v>1</v>
      </c>
      <c r="AS3925">
        <v>0</v>
      </c>
      <c r="AT3925">
        <v>1</v>
      </c>
      <c r="AU3925">
        <v>5</v>
      </c>
      <c r="AV3925">
        <v>2</v>
      </c>
      <c r="AW3925" t="s">
        <v>1382</v>
      </c>
      <c r="AX3925" t="s">
        <v>1382</v>
      </c>
      <c r="AY3925" s="6"/>
      <c r="AZ3925" s="42"/>
      <c r="BA3925" t="s">
        <v>2564</v>
      </c>
      <c r="BB3925" s="6" t="s">
        <v>1577</v>
      </c>
      <c r="BC3925"/>
      <c r="BD3925"/>
      <c r="BE3925"/>
      <c r="BF3925"/>
      <c r="BH3925" s="6"/>
      <c r="BI3925" t="s">
        <v>3146</v>
      </c>
    </row>
    <row r="3926" spans="1:61" s="9" customFormat="1" x14ac:dyDescent="0.25">
      <c r="A3926" s="19" t="s">
        <v>1020</v>
      </c>
      <c r="B3926" t="s">
        <v>1081</v>
      </c>
      <c r="C3926" t="str">
        <f>VLOOKUP(Tabelle1[[#This Row],[bank_name]],list_all_banks!$B$1:$C$691,2,FALSE)</f>
        <v>IT00799960158</v>
      </c>
      <c r="D3926" s="6" t="s">
        <v>2180</v>
      </c>
      <c r="E3926" s="42" t="str">
        <f t="shared" si="64"/>
        <v>31.12.2016</v>
      </c>
      <c r="F3926">
        <v>2016</v>
      </c>
      <c r="G3926">
        <v>0</v>
      </c>
      <c r="H3926" t="s">
        <v>20</v>
      </c>
      <c r="I3926">
        <v>1</v>
      </c>
      <c r="J3926">
        <v>2</v>
      </c>
      <c r="K3926" t="s">
        <v>1366</v>
      </c>
      <c r="L3926">
        <v>0</v>
      </c>
      <c r="M3926" t="s">
        <v>14</v>
      </c>
      <c r="N3926" t="s">
        <v>91</v>
      </c>
      <c r="O3926" s="6"/>
      <c r="P3926">
        <v>2</v>
      </c>
      <c r="Q3926">
        <v>0</v>
      </c>
      <c r="R3926">
        <v>0</v>
      </c>
      <c r="S3926">
        <v>0</v>
      </c>
      <c r="T3926" s="6"/>
      <c r="U3926">
        <v>0</v>
      </c>
      <c r="V3926">
        <v>0</v>
      </c>
      <c r="W3926" t="s">
        <v>20</v>
      </c>
      <c r="X3926" s="6"/>
      <c r="Y3926" t="s">
        <v>820</v>
      </c>
      <c r="Z3926">
        <f>239978+1955</f>
        <v>241933</v>
      </c>
      <c r="AA3926">
        <v>195</v>
      </c>
      <c r="AB3926">
        <f>192418+446</f>
        <v>192864</v>
      </c>
      <c r="AC3926"/>
      <c r="AD3926">
        <f>43365+89</f>
        <v>43454</v>
      </c>
      <c r="AE3926" t="s">
        <v>20</v>
      </c>
      <c r="AF3926" t="s">
        <v>20</v>
      </c>
      <c r="AG3926" t="s">
        <v>20</v>
      </c>
      <c r="AH3926" t="s">
        <v>20</v>
      </c>
      <c r="AI3926">
        <v>0</v>
      </c>
      <c r="AJ3926" s="6"/>
      <c r="AK3926">
        <v>1</v>
      </c>
      <c r="AL3926">
        <v>0</v>
      </c>
      <c r="AM3926">
        <v>2</v>
      </c>
      <c r="AN3926">
        <v>0</v>
      </c>
      <c r="AO3926">
        <v>0</v>
      </c>
      <c r="AP3926" s="6"/>
      <c r="AQ3926">
        <v>1</v>
      </c>
      <c r="AR3926">
        <v>1</v>
      </c>
      <c r="AS3926">
        <v>0</v>
      </c>
      <c r="AT3926">
        <v>1</v>
      </c>
      <c r="AU3926">
        <v>5</v>
      </c>
      <c r="AV3926">
        <v>2</v>
      </c>
      <c r="AW3926" t="s">
        <v>1382</v>
      </c>
      <c r="AX3926" t="s">
        <v>1382</v>
      </c>
      <c r="AY3926" s="6"/>
      <c r="AZ3926" s="42"/>
      <c r="BA3926" t="s">
        <v>2579</v>
      </c>
      <c r="BB3926" s="6" t="s">
        <v>1579</v>
      </c>
      <c r="BH3926" s="6"/>
      <c r="BI3926" t="s">
        <v>3146</v>
      </c>
    </row>
    <row r="3927" spans="1:61" s="9" customFormat="1" x14ac:dyDescent="0.25">
      <c r="A3927" s="96" t="s">
        <v>1020</v>
      </c>
      <c r="B3927" s="9" t="s">
        <v>1081</v>
      </c>
      <c r="C3927" s="9" t="str">
        <f>VLOOKUP(Tabelle1[[#This Row],[bank_name]],list_all_banks!$B$1:$C$691,2,FALSE)</f>
        <v>IT00799960158</v>
      </c>
      <c r="D3927" s="6" t="s">
        <v>2181</v>
      </c>
      <c r="E3927" s="42" t="str">
        <f t="shared" si="64"/>
        <v>31.12.2014</v>
      </c>
      <c r="F3927" s="9">
        <v>2014</v>
      </c>
      <c r="G3927" s="9">
        <v>0</v>
      </c>
      <c r="H3927" s="9" t="s">
        <v>20</v>
      </c>
      <c r="I3927" s="9">
        <v>1</v>
      </c>
      <c r="J3927" s="9">
        <v>2</v>
      </c>
      <c r="K3927" s="9" t="s">
        <v>1366</v>
      </c>
      <c r="L3927" s="9">
        <v>0</v>
      </c>
      <c r="M3927" s="9" t="s">
        <v>14</v>
      </c>
      <c r="N3927" s="9" t="s">
        <v>91</v>
      </c>
      <c r="O3927" s="6"/>
      <c r="P3927" s="9">
        <v>2</v>
      </c>
      <c r="Q3927" s="9">
        <v>0</v>
      </c>
      <c r="R3927" s="9">
        <v>0</v>
      </c>
      <c r="S3927" s="9">
        <v>0</v>
      </c>
      <c r="T3927" s="6"/>
      <c r="U3927" s="9">
        <v>0</v>
      </c>
      <c r="V3927" s="9">
        <v>0</v>
      </c>
      <c r="W3927" s="9" t="s">
        <v>20</v>
      </c>
      <c r="X3927" s="6"/>
      <c r="Y3927" s="9" t="s">
        <v>1661</v>
      </c>
      <c r="Z3927" s="9">
        <v>102908</v>
      </c>
      <c r="AA3927" s="9">
        <v>1808</v>
      </c>
      <c r="AB3927" s="9">
        <v>357</v>
      </c>
      <c r="AC3927" s="9" t="s">
        <v>20</v>
      </c>
      <c r="AD3927" s="9">
        <v>72</v>
      </c>
      <c r="AE3927" s="9" t="s">
        <v>20</v>
      </c>
      <c r="AF3927" s="9" t="s">
        <v>20</v>
      </c>
      <c r="AG3927" s="9" t="s">
        <v>20</v>
      </c>
      <c r="AH3927" s="9" t="s">
        <v>20</v>
      </c>
      <c r="AI3927" s="9">
        <v>0</v>
      </c>
      <c r="AJ3927" s="6"/>
      <c r="AK3927" s="9">
        <v>1</v>
      </c>
      <c r="AL3927" s="9">
        <v>0</v>
      </c>
      <c r="AM3927" s="9">
        <v>2</v>
      </c>
      <c r="AN3927" s="9">
        <v>0</v>
      </c>
      <c r="AO3927" s="9">
        <v>0</v>
      </c>
      <c r="AP3927" s="6"/>
      <c r="AQ3927" s="9">
        <v>1</v>
      </c>
      <c r="AR3927" s="9">
        <v>1</v>
      </c>
      <c r="AS3927" s="9">
        <v>0</v>
      </c>
      <c r="AT3927" s="9">
        <v>1</v>
      </c>
      <c r="AU3927" s="9">
        <v>5</v>
      </c>
      <c r="AV3927" s="9">
        <v>2</v>
      </c>
      <c r="AW3927" s="9" t="s">
        <v>1382</v>
      </c>
      <c r="AX3927" s="9" t="s">
        <v>1382</v>
      </c>
      <c r="AY3927" s="6"/>
      <c r="AZ3927" s="42"/>
      <c r="BA3927" s="9" t="s">
        <v>2565</v>
      </c>
      <c r="BB3927" s="6" t="s">
        <v>1577</v>
      </c>
      <c r="BC3927"/>
      <c r="BD3927"/>
      <c r="BE3927"/>
      <c r="BF3927"/>
      <c r="BH3927" s="6"/>
      <c r="BI3927" t="s">
        <v>3146</v>
      </c>
    </row>
    <row r="3928" spans="1:61" s="9" customFormat="1" x14ac:dyDescent="0.25">
      <c r="A3928" s="19" t="s">
        <v>1020</v>
      </c>
      <c r="B3928" t="s">
        <v>1081</v>
      </c>
      <c r="C3928" t="str">
        <f>VLOOKUP(Tabelle1[[#This Row],[bank_name]],list_all_banks!$B$1:$C$691,2,FALSE)</f>
        <v>IT00799960158</v>
      </c>
      <c r="D3928" s="6" t="s">
        <v>2181</v>
      </c>
      <c r="E3928" s="42" t="str">
        <f t="shared" si="64"/>
        <v>31.12.2016</v>
      </c>
      <c r="F3928">
        <v>2016</v>
      </c>
      <c r="G3928">
        <v>0</v>
      </c>
      <c r="H3928" t="s">
        <v>20</v>
      </c>
      <c r="I3928">
        <v>1</v>
      </c>
      <c r="J3928">
        <v>2</v>
      </c>
      <c r="K3928" t="s">
        <v>1366</v>
      </c>
      <c r="L3928">
        <v>0</v>
      </c>
      <c r="M3928" t="s">
        <v>14</v>
      </c>
      <c r="N3928" t="s">
        <v>91</v>
      </c>
      <c r="O3928" s="6"/>
      <c r="P3928">
        <v>2</v>
      </c>
      <c r="Q3928">
        <v>0</v>
      </c>
      <c r="R3928">
        <v>0</v>
      </c>
      <c r="S3928">
        <v>0</v>
      </c>
      <c r="T3928" s="6"/>
      <c r="U3928">
        <v>0</v>
      </c>
      <c r="V3928">
        <v>0</v>
      </c>
      <c r="W3928" t="s">
        <v>20</v>
      </c>
      <c r="X3928" s="6"/>
      <c r="Y3928" t="s">
        <v>1324</v>
      </c>
      <c r="Z3928">
        <v>35883</v>
      </c>
      <c r="AA3928">
        <v>586</v>
      </c>
      <c r="AB3928">
        <v>2912</v>
      </c>
      <c r="AC3928"/>
      <c r="AD3928">
        <v>0</v>
      </c>
      <c r="AE3928" t="s">
        <v>20</v>
      </c>
      <c r="AF3928" t="s">
        <v>20</v>
      </c>
      <c r="AG3928" t="s">
        <v>20</v>
      </c>
      <c r="AH3928" t="s">
        <v>20</v>
      </c>
      <c r="AI3928">
        <v>0</v>
      </c>
      <c r="AJ3928" s="6"/>
      <c r="AK3928">
        <v>1</v>
      </c>
      <c r="AL3928">
        <v>0</v>
      </c>
      <c r="AM3928">
        <v>2</v>
      </c>
      <c r="AN3928">
        <v>0</v>
      </c>
      <c r="AO3928">
        <v>0</v>
      </c>
      <c r="AP3928" s="6"/>
      <c r="AQ3928">
        <v>1</v>
      </c>
      <c r="AR3928">
        <v>1</v>
      </c>
      <c r="AS3928">
        <v>0</v>
      </c>
      <c r="AT3928">
        <v>1</v>
      </c>
      <c r="AU3928">
        <v>5</v>
      </c>
      <c r="AV3928">
        <v>2</v>
      </c>
      <c r="AW3928" t="s">
        <v>1382</v>
      </c>
      <c r="AX3928" t="s">
        <v>1382</v>
      </c>
      <c r="AY3928" s="6"/>
      <c r="AZ3928" s="42"/>
      <c r="BA3928" t="s">
        <v>2579</v>
      </c>
      <c r="BB3928" s="6" t="s">
        <v>1579</v>
      </c>
      <c r="BH3928" s="6"/>
      <c r="BI3928" t="s">
        <v>3146</v>
      </c>
    </row>
    <row r="3929" spans="1:61" s="9" customFormat="1" x14ac:dyDescent="0.25">
      <c r="A3929" s="96" t="s">
        <v>1020</v>
      </c>
      <c r="B3929" s="9" t="s">
        <v>1081</v>
      </c>
      <c r="C3929" s="9" t="str">
        <f>VLOOKUP(Tabelle1[[#This Row],[bank_name]],list_all_banks!$B$1:$C$691,2,FALSE)</f>
        <v>IT00799960158</v>
      </c>
      <c r="D3929" s="6" t="s">
        <v>2182</v>
      </c>
      <c r="E3929" s="42" t="str">
        <f t="shared" si="64"/>
        <v>31.12.2014</v>
      </c>
      <c r="F3929" s="9">
        <v>2014</v>
      </c>
      <c r="G3929" s="9">
        <v>0</v>
      </c>
      <c r="H3929" s="9" t="s">
        <v>20</v>
      </c>
      <c r="I3929" s="9">
        <v>1</v>
      </c>
      <c r="J3929" s="9">
        <v>2</v>
      </c>
      <c r="K3929" s="9" t="s">
        <v>1366</v>
      </c>
      <c r="L3929" s="9">
        <v>0</v>
      </c>
      <c r="M3929" s="9" t="s">
        <v>14</v>
      </c>
      <c r="N3929" s="9" t="s">
        <v>91</v>
      </c>
      <c r="O3929" s="6"/>
      <c r="P3929" s="9">
        <v>2</v>
      </c>
      <c r="Q3929" s="9">
        <v>0</v>
      </c>
      <c r="R3929" s="9">
        <v>0</v>
      </c>
      <c r="S3929" s="9">
        <v>0</v>
      </c>
      <c r="T3929" s="6"/>
      <c r="U3929" s="9">
        <v>0</v>
      </c>
      <c r="V3929" s="9">
        <v>0</v>
      </c>
      <c r="W3929" s="9" t="s">
        <v>20</v>
      </c>
      <c r="X3929" s="6"/>
      <c r="Y3929" s="9" t="s">
        <v>1654</v>
      </c>
      <c r="Z3929" s="9">
        <f>235759+2769</f>
        <v>238528</v>
      </c>
      <c r="AA3929" s="9">
        <f>3013+34</f>
        <v>3047</v>
      </c>
      <c r="AB3929" s="9">
        <f>60562+1307</f>
        <v>61869</v>
      </c>
      <c r="AC3929" s="9" t="s">
        <v>20</v>
      </c>
      <c r="AD3929" s="9">
        <f>2454+235</f>
        <v>2689</v>
      </c>
      <c r="AE3929" s="9" t="s">
        <v>20</v>
      </c>
      <c r="AF3929" s="9" t="s">
        <v>20</v>
      </c>
      <c r="AG3929" s="9" t="s">
        <v>20</v>
      </c>
      <c r="AH3929" s="9" t="s">
        <v>20</v>
      </c>
      <c r="AI3929" s="9">
        <v>0</v>
      </c>
      <c r="AJ3929" s="6"/>
      <c r="AK3929" s="9">
        <v>1</v>
      </c>
      <c r="AL3929" s="9">
        <v>0</v>
      </c>
      <c r="AM3929" s="9">
        <v>2</v>
      </c>
      <c r="AN3929" s="9">
        <v>0</v>
      </c>
      <c r="AO3929" s="9">
        <v>0</v>
      </c>
      <c r="AP3929" s="6"/>
      <c r="AQ3929" s="9">
        <v>1</v>
      </c>
      <c r="AR3929" s="9">
        <v>1</v>
      </c>
      <c r="AS3929" s="9">
        <v>0</v>
      </c>
      <c r="AT3929" s="9">
        <v>1</v>
      </c>
      <c r="AU3929" s="9">
        <v>5</v>
      </c>
      <c r="AV3929" s="9">
        <v>2</v>
      </c>
      <c r="AW3929" s="9" t="s">
        <v>1382</v>
      </c>
      <c r="AX3929" s="9" t="s">
        <v>1382</v>
      </c>
      <c r="AY3929" s="6"/>
      <c r="AZ3929" s="42"/>
      <c r="BA3929" s="9" t="s">
        <v>2566</v>
      </c>
      <c r="BB3929" s="6" t="s">
        <v>1577</v>
      </c>
      <c r="BH3929" s="6"/>
      <c r="BI3929" t="s">
        <v>3146</v>
      </c>
    </row>
    <row r="3930" spans="1:61" s="9" customFormat="1" x14ac:dyDescent="0.25">
      <c r="A3930" s="19" t="s">
        <v>1020</v>
      </c>
      <c r="B3930" t="s">
        <v>1081</v>
      </c>
      <c r="C3930" t="str">
        <f>VLOOKUP(Tabelle1[[#This Row],[bank_name]],list_all_banks!$B$1:$C$691,2,FALSE)</f>
        <v>IT00799960158</v>
      </c>
      <c r="D3930" s="6" t="s">
        <v>2182</v>
      </c>
      <c r="E3930" s="42" t="str">
        <f t="shared" si="64"/>
        <v>31.12.2016</v>
      </c>
      <c r="F3930">
        <v>2016</v>
      </c>
      <c r="G3930">
        <v>0</v>
      </c>
      <c r="H3930" t="s">
        <v>20</v>
      </c>
      <c r="I3930">
        <v>1</v>
      </c>
      <c r="J3930">
        <v>2</v>
      </c>
      <c r="K3930" t="s">
        <v>1366</v>
      </c>
      <c r="L3930">
        <v>0</v>
      </c>
      <c r="M3930" t="s">
        <v>14</v>
      </c>
      <c r="N3930" t="s">
        <v>91</v>
      </c>
      <c r="O3930" s="6"/>
      <c r="P3930">
        <v>2</v>
      </c>
      <c r="Q3930">
        <v>0</v>
      </c>
      <c r="R3930">
        <v>0</v>
      </c>
      <c r="S3930">
        <v>0</v>
      </c>
      <c r="T3930" s="6"/>
      <c r="U3930">
        <v>0</v>
      </c>
      <c r="V3930">
        <v>0</v>
      </c>
      <c r="W3930" t="s">
        <v>20</v>
      </c>
      <c r="X3930" s="6"/>
      <c r="Y3930" t="s">
        <v>1661</v>
      </c>
      <c r="Z3930">
        <v>68704</v>
      </c>
      <c r="AA3930">
        <v>1463</v>
      </c>
      <c r="AB3930">
        <v>6103</v>
      </c>
      <c r="AC3930"/>
      <c r="AD3930">
        <v>1265</v>
      </c>
      <c r="AE3930" t="s">
        <v>20</v>
      </c>
      <c r="AF3930" t="s">
        <v>20</v>
      </c>
      <c r="AG3930" t="s">
        <v>20</v>
      </c>
      <c r="AH3930" t="s">
        <v>20</v>
      </c>
      <c r="AI3930">
        <v>0</v>
      </c>
      <c r="AJ3930" s="6"/>
      <c r="AK3930">
        <v>1</v>
      </c>
      <c r="AL3930">
        <v>0</v>
      </c>
      <c r="AM3930">
        <v>2</v>
      </c>
      <c r="AN3930">
        <v>0</v>
      </c>
      <c r="AO3930">
        <v>0</v>
      </c>
      <c r="AP3930" s="6"/>
      <c r="AQ3930">
        <v>1</v>
      </c>
      <c r="AR3930">
        <v>1</v>
      </c>
      <c r="AS3930">
        <v>0</v>
      </c>
      <c r="AT3930">
        <v>1</v>
      </c>
      <c r="AU3930">
        <v>5</v>
      </c>
      <c r="AV3930">
        <v>2</v>
      </c>
      <c r="AW3930" t="s">
        <v>1382</v>
      </c>
      <c r="AX3930" t="s">
        <v>1382</v>
      </c>
      <c r="AY3930" s="6"/>
      <c r="AZ3930" s="42"/>
      <c r="BA3930" t="s">
        <v>2579</v>
      </c>
      <c r="BB3930" s="6" t="s">
        <v>1579</v>
      </c>
      <c r="BH3930" s="6"/>
      <c r="BI3930" t="s">
        <v>3146</v>
      </c>
    </row>
    <row r="3931" spans="1:61" s="9" customFormat="1" x14ac:dyDescent="0.25">
      <c r="A3931" s="19" t="s">
        <v>1020</v>
      </c>
      <c r="B3931" t="s">
        <v>1081</v>
      </c>
      <c r="C3931" t="str">
        <f>VLOOKUP(Tabelle1[[#This Row],[bank_name]],list_all_banks!$B$1:$C$691,2,FALSE)</f>
        <v>IT00799960158</v>
      </c>
      <c r="D3931" s="6" t="s">
        <v>2183</v>
      </c>
      <c r="E3931" s="42" t="str">
        <f t="shared" si="64"/>
        <v>31.12.2014</v>
      </c>
      <c r="F3931">
        <v>2014</v>
      </c>
      <c r="G3931">
        <v>0</v>
      </c>
      <c r="H3931" t="s">
        <v>20</v>
      </c>
      <c r="I3931">
        <v>1</v>
      </c>
      <c r="J3931">
        <v>2</v>
      </c>
      <c r="K3931" t="s">
        <v>1366</v>
      </c>
      <c r="L3931">
        <v>0</v>
      </c>
      <c r="M3931" t="s">
        <v>14</v>
      </c>
      <c r="N3931" t="s">
        <v>91</v>
      </c>
      <c r="O3931" s="6"/>
      <c r="P3931">
        <v>2</v>
      </c>
      <c r="Q3931">
        <v>0</v>
      </c>
      <c r="R3931">
        <v>0</v>
      </c>
      <c r="S3931">
        <v>0</v>
      </c>
      <c r="T3931" s="6"/>
      <c r="U3931">
        <v>0</v>
      </c>
      <c r="V3931">
        <v>0</v>
      </c>
      <c r="W3931" t="s">
        <v>20</v>
      </c>
      <c r="X3931" s="6"/>
      <c r="Y3931" t="s">
        <v>1659</v>
      </c>
      <c r="Z3931">
        <v>13830</v>
      </c>
      <c r="AA3931">
        <v>26</v>
      </c>
      <c r="AB3931">
        <v>11182</v>
      </c>
      <c r="AC3931" t="s">
        <v>20</v>
      </c>
      <c r="AD3931">
        <f>1138</f>
        <v>1138</v>
      </c>
      <c r="AE3931" t="s">
        <v>20</v>
      </c>
      <c r="AF3931" t="s">
        <v>20</v>
      </c>
      <c r="AG3931" t="s">
        <v>20</v>
      </c>
      <c r="AH3931" t="s">
        <v>20</v>
      </c>
      <c r="AI3931">
        <v>0</v>
      </c>
      <c r="AJ3931" s="6"/>
      <c r="AK3931">
        <v>1</v>
      </c>
      <c r="AL3931">
        <v>0</v>
      </c>
      <c r="AM3931">
        <v>2</v>
      </c>
      <c r="AN3931">
        <v>0</v>
      </c>
      <c r="AO3931">
        <v>0</v>
      </c>
      <c r="AP3931" s="6"/>
      <c r="AQ3931">
        <v>1</v>
      </c>
      <c r="AR3931">
        <v>1</v>
      </c>
      <c r="AS3931">
        <v>0</v>
      </c>
      <c r="AT3931">
        <v>1</v>
      </c>
      <c r="AU3931">
        <v>5</v>
      </c>
      <c r="AV3931">
        <v>2</v>
      </c>
      <c r="AW3931" t="s">
        <v>1382</v>
      </c>
      <c r="AX3931" t="s">
        <v>1382</v>
      </c>
      <c r="AY3931" s="6"/>
      <c r="AZ3931" s="42"/>
      <c r="BA3931" t="s">
        <v>2567</v>
      </c>
      <c r="BB3931" s="6" t="s">
        <v>1577</v>
      </c>
      <c r="BC3931"/>
      <c r="BD3931"/>
      <c r="BE3931"/>
      <c r="BF3931"/>
      <c r="BH3931" s="6"/>
      <c r="BI3931" t="s">
        <v>3146</v>
      </c>
    </row>
    <row r="3932" spans="1:61" s="9" customFormat="1" x14ac:dyDescent="0.25">
      <c r="A3932" s="19" t="s">
        <v>1020</v>
      </c>
      <c r="B3932" t="s">
        <v>1081</v>
      </c>
      <c r="C3932" t="str">
        <f>VLOOKUP(Tabelle1[[#This Row],[bank_name]],list_all_banks!$B$1:$C$691,2,FALSE)</f>
        <v>IT00799960158</v>
      </c>
      <c r="D3932" s="6" t="s">
        <v>2183</v>
      </c>
      <c r="E3932" s="42" t="str">
        <f t="shared" si="64"/>
        <v>31.12.2016</v>
      </c>
      <c r="F3932">
        <v>2016</v>
      </c>
      <c r="G3932">
        <v>0</v>
      </c>
      <c r="H3932" t="s">
        <v>20</v>
      </c>
      <c r="I3932">
        <v>1</v>
      </c>
      <c r="J3932">
        <v>2</v>
      </c>
      <c r="K3932" t="s">
        <v>1366</v>
      </c>
      <c r="L3932">
        <v>0</v>
      </c>
      <c r="M3932" t="s">
        <v>14</v>
      </c>
      <c r="N3932" t="s">
        <v>91</v>
      </c>
      <c r="O3932" s="6"/>
      <c r="P3932">
        <v>2</v>
      </c>
      <c r="Q3932">
        <v>0</v>
      </c>
      <c r="R3932">
        <v>0</v>
      </c>
      <c r="S3932">
        <v>0</v>
      </c>
      <c r="T3932" s="6"/>
      <c r="U3932">
        <v>0</v>
      </c>
      <c r="V3932">
        <v>0</v>
      </c>
      <c r="W3932" t="s">
        <v>20</v>
      </c>
      <c r="X3932" s="6"/>
      <c r="Y3932" t="s">
        <v>1654</v>
      </c>
      <c r="Z3932">
        <f>223647+2326</f>
        <v>225973</v>
      </c>
      <c r="AA3932">
        <v>3056</v>
      </c>
      <c r="AB3932">
        <f>87658+1363</f>
        <v>89021</v>
      </c>
      <c r="AC3932"/>
      <c r="AD3932">
        <f>6968+249</f>
        <v>7217</v>
      </c>
      <c r="AE3932" t="s">
        <v>20</v>
      </c>
      <c r="AF3932" t="s">
        <v>20</v>
      </c>
      <c r="AG3932" t="s">
        <v>20</v>
      </c>
      <c r="AH3932" t="s">
        <v>20</v>
      </c>
      <c r="AI3932">
        <v>0</v>
      </c>
      <c r="AJ3932" s="6"/>
      <c r="AK3932">
        <v>1</v>
      </c>
      <c r="AL3932">
        <v>0</v>
      </c>
      <c r="AM3932">
        <v>2</v>
      </c>
      <c r="AN3932">
        <v>0</v>
      </c>
      <c r="AO3932">
        <v>0</v>
      </c>
      <c r="AP3932" s="6"/>
      <c r="AQ3932">
        <v>1</v>
      </c>
      <c r="AR3932">
        <v>1</v>
      </c>
      <c r="AS3932">
        <v>0</v>
      </c>
      <c r="AT3932">
        <v>1</v>
      </c>
      <c r="AU3932">
        <v>5</v>
      </c>
      <c r="AV3932">
        <v>2</v>
      </c>
      <c r="AW3932" t="s">
        <v>1382</v>
      </c>
      <c r="AX3932" t="s">
        <v>1382</v>
      </c>
      <c r="AY3932" s="6"/>
      <c r="AZ3932" s="42"/>
      <c r="BA3932" t="s">
        <v>2579</v>
      </c>
      <c r="BB3932" s="6" t="s">
        <v>1579</v>
      </c>
      <c r="BH3932" s="6"/>
      <c r="BI3932" t="s">
        <v>3146</v>
      </c>
    </row>
    <row r="3933" spans="1:61" s="9" customFormat="1" x14ac:dyDescent="0.25">
      <c r="A3933" s="19" t="s">
        <v>1020</v>
      </c>
      <c r="B3933" t="s">
        <v>1081</v>
      </c>
      <c r="C3933" t="str">
        <f>VLOOKUP(Tabelle1[[#This Row],[bank_name]],list_all_banks!$B$1:$C$691,2,FALSE)</f>
        <v>IT00799960158</v>
      </c>
      <c r="D3933" s="6" t="s">
        <v>2184</v>
      </c>
      <c r="E3933" s="42" t="str">
        <f t="shared" si="64"/>
        <v>31.12.2014</v>
      </c>
      <c r="F3933">
        <v>2014</v>
      </c>
      <c r="G3933">
        <v>0</v>
      </c>
      <c r="H3933" t="s">
        <v>20</v>
      </c>
      <c r="I3933">
        <v>1</v>
      </c>
      <c r="J3933">
        <v>2</v>
      </c>
      <c r="K3933" t="s">
        <v>1366</v>
      </c>
      <c r="L3933">
        <v>0</v>
      </c>
      <c r="M3933" t="s">
        <v>14</v>
      </c>
      <c r="N3933" t="s">
        <v>91</v>
      </c>
      <c r="O3933" s="6"/>
      <c r="P3933">
        <v>2</v>
      </c>
      <c r="Q3933">
        <v>0</v>
      </c>
      <c r="R3933">
        <v>0</v>
      </c>
      <c r="S3933">
        <v>0</v>
      </c>
      <c r="T3933" s="6"/>
      <c r="U3933">
        <v>0</v>
      </c>
      <c r="V3933">
        <v>0</v>
      </c>
      <c r="W3933" t="s">
        <v>20</v>
      </c>
      <c r="X3933" s="6"/>
      <c r="Y3933" t="s">
        <v>1363</v>
      </c>
      <c r="Z3933">
        <f>434143+104202</f>
        <v>538345</v>
      </c>
      <c r="AA3933">
        <f>4403+25</f>
        <v>4428</v>
      </c>
      <c r="AB3933">
        <f>144363+47470</f>
        <v>191833</v>
      </c>
      <c r="AC3933" t="s">
        <v>20</v>
      </c>
      <c r="AD3933">
        <f>34015+9860</f>
        <v>43875</v>
      </c>
      <c r="AE3933" t="s">
        <v>20</v>
      </c>
      <c r="AF3933" t="s">
        <v>20</v>
      </c>
      <c r="AG3933" t="s">
        <v>20</v>
      </c>
      <c r="AH3933" t="s">
        <v>20</v>
      </c>
      <c r="AI3933">
        <v>0</v>
      </c>
      <c r="AJ3933" s="6"/>
      <c r="AK3933">
        <v>1</v>
      </c>
      <c r="AL3933">
        <v>0</v>
      </c>
      <c r="AM3933">
        <v>2</v>
      </c>
      <c r="AN3933">
        <v>0</v>
      </c>
      <c r="AO3933">
        <v>0</v>
      </c>
      <c r="AP3933" s="6"/>
      <c r="AQ3933">
        <v>1</v>
      </c>
      <c r="AR3933">
        <v>1</v>
      </c>
      <c r="AS3933">
        <v>0</v>
      </c>
      <c r="AT3933">
        <v>1</v>
      </c>
      <c r="AU3933">
        <v>5</v>
      </c>
      <c r="AV3933">
        <v>2</v>
      </c>
      <c r="AW3933" t="s">
        <v>1382</v>
      </c>
      <c r="AX3933" t="s">
        <v>1382</v>
      </c>
      <c r="AY3933" s="6"/>
      <c r="AZ3933" s="42"/>
      <c r="BA3933" t="s">
        <v>2568</v>
      </c>
      <c r="BB3933" s="6" t="s">
        <v>1577</v>
      </c>
      <c r="BC3933"/>
      <c r="BD3933"/>
      <c r="BE3933"/>
      <c r="BF3933"/>
      <c r="BH3933" s="6"/>
      <c r="BI3933" t="s">
        <v>3146</v>
      </c>
    </row>
    <row r="3934" spans="1:61" s="9" customFormat="1" x14ac:dyDescent="0.25">
      <c r="A3934" s="19" t="s">
        <v>1020</v>
      </c>
      <c r="B3934" t="s">
        <v>1081</v>
      </c>
      <c r="C3934" t="str">
        <f>VLOOKUP(Tabelle1[[#This Row],[bank_name]],list_all_banks!$B$1:$C$691,2,FALSE)</f>
        <v>IT00799960158</v>
      </c>
      <c r="D3934" s="6" t="s">
        <v>2184</v>
      </c>
      <c r="E3934" s="42" t="str">
        <f t="shared" si="64"/>
        <v>31.12.2016</v>
      </c>
      <c r="F3934">
        <v>2016</v>
      </c>
      <c r="G3934">
        <v>0</v>
      </c>
      <c r="H3934" t="s">
        <v>20</v>
      </c>
      <c r="I3934">
        <v>1</v>
      </c>
      <c r="J3934">
        <v>2</v>
      </c>
      <c r="K3934" t="s">
        <v>1366</v>
      </c>
      <c r="L3934">
        <v>0</v>
      </c>
      <c r="M3934" t="s">
        <v>14</v>
      </c>
      <c r="N3934" t="s">
        <v>91</v>
      </c>
      <c r="O3934" s="6"/>
      <c r="P3934">
        <v>2</v>
      </c>
      <c r="Q3934">
        <v>0</v>
      </c>
      <c r="R3934">
        <v>0</v>
      </c>
      <c r="S3934">
        <v>0</v>
      </c>
      <c r="T3934" s="6"/>
      <c r="U3934">
        <v>0</v>
      </c>
      <c r="V3934">
        <v>0</v>
      </c>
      <c r="W3934" t="s">
        <v>20</v>
      </c>
      <c r="X3934" s="6"/>
      <c r="Y3934" t="s">
        <v>1659</v>
      </c>
      <c r="Z3934">
        <v>17430</v>
      </c>
      <c r="AA3934">
        <v>24</v>
      </c>
      <c r="AB3934">
        <v>12194</v>
      </c>
      <c r="AC3934"/>
      <c r="AD3934">
        <v>188</v>
      </c>
      <c r="AE3934" t="s">
        <v>20</v>
      </c>
      <c r="AF3934" t="s">
        <v>20</v>
      </c>
      <c r="AG3934" t="s">
        <v>20</v>
      </c>
      <c r="AH3934" t="s">
        <v>20</v>
      </c>
      <c r="AI3934">
        <v>0</v>
      </c>
      <c r="AJ3934" s="6"/>
      <c r="AK3934">
        <v>1</v>
      </c>
      <c r="AL3934">
        <v>0</v>
      </c>
      <c r="AM3934">
        <v>2</v>
      </c>
      <c r="AN3934">
        <v>0</v>
      </c>
      <c r="AO3934">
        <v>0</v>
      </c>
      <c r="AP3934" s="6"/>
      <c r="AQ3934">
        <v>1</v>
      </c>
      <c r="AR3934">
        <v>1</v>
      </c>
      <c r="AS3934">
        <v>0</v>
      </c>
      <c r="AT3934">
        <v>1</v>
      </c>
      <c r="AU3934">
        <v>5</v>
      </c>
      <c r="AV3934">
        <v>2</v>
      </c>
      <c r="AW3934" t="s">
        <v>1382</v>
      </c>
      <c r="AX3934" t="s">
        <v>1382</v>
      </c>
      <c r="AY3934" s="6"/>
      <c r="AZ3934" s="42"/>
      <c r="BA3934" t="s">
        <v>2579</v>
      </c>
      <c r="BB3934" s="6" t="s">
        <v>1579</v>
      </c>
      <c r="BH3934" s="6"/>
      <c r="BI3934" t="s">
        <v>3146</v>
      </c>
    </row>
    <row r="3935" spans="1:61" s="9" customFormat="1" x14ac:dyDescent="0.25">
      <c r="A3935" s="96" t="s">
        <v>1020</v>
      </c>
      <c r="B3935" s="9" t="s">
        <v>1081</v>
      </c>
      <c r="C3935" s="9" t="str">
        <f>VLOOKUP(Tabelle1[[#This Row],[bank_name]],list_all_banks!$B$1:$C$691,2,FALSE)</f>
        <v>IT00799960158</v>
      </c>
      <c r="D3935" s="6" t="s">
        <v>2185</v>
      </c>
      <c r="E3935" s="42" t="str">
        <f t="shared" si="64"/>
        <v>31.12.2014</v>
      </c>
      <c r="F3935" s="9">
        <v>2014</v>
      </c>
      <c r="G3935" s="9">
        <v>0</v>
      </c>
      <c r="H3935" s="9" t="s">
        <v>20</v>
      </c>
      <c r="I3935" s="9">
        <v>1</v>
      </c>
      <c r="J3935" s="9">
        <v>2</v>
      </c>
      <c r="K3935" s="9" t="s">
        <v>1366</v>
      </c>
      <c r="L3935" s="9">
        <v>0</v>
      </c>
      <c r="M3935" s="9" t="s">
        <v>14</v>
      </c>
      <c r="N3935" s="9" t="s">
        <v>91</v>
      </c>
      <c r="O3935" s="6"/>
      <c r="P3935" s="9">
        <v>2</v>
      </c>
      <c r="Q3935" s="9">
        <v>0</v>
      </c>
      <c r="R3935" s="9">
        <v>0</v>
      </c>
      <c r="S3935" s="9">
        <v>0</v>
      </c>
      <c r="T3935" s="6"/>
      <c r="U3935" s="9">
        <v>0</v>
      </c>
      <c r="V3935" s="9">
        <v>0</v>
      </c>
      <c r="W3935" s="9" t="s">
        <v>20</v>
      </c>
      <c r="X3935" s="6"/>
      <c r="Y3935" s="9" t="s">
        <v>1350</v>
      </c>
      <c r="Z3935" s="9">
        <f>76515+11108</f>
        <v>87623</v>
      </c>
      <c r="AA3935" s="9">
        <f>749+81</f>
        <v>830</v>
      </c>
      <c r="AB3935" s="9">
        <f>8783-258</f>
        <v>8525</v>
      </c>
      <c r="AC3935" s="9" t="s">
        <v>20</v>
      </c>
      <c r="AD3935" s="9">
        <f>1185+163</f>
        <v>1348</v>
      </c>
      <c r="AE3935" s="9" t="s">
        <v>20</v>
      </c>
      <c r="AF3935" s="9" t="s">
        <v>20</v>
      </c>
      <c r="AG3935" s="9" t="s">
        <v>20</v>
      </c>
      <c r="AH3935" s="9" t="s">
        <v>20</v>
      </c>
      <c r="AI3935" s="9">
        <v>0</v>
      </c>
      <c r="AJ3935" s="6"/>
      <c r="AK3935" s="9">
        <v>1</v>
      </c>
      <c r="AL3935" s="9">
        <v>0</v>
      </c>
      <c r="AM3935" s="9">
        <v>2</v>
      </c>
      <c r="AN3935" s="9">
        <v>0</v>
      </c>
      <c r="AO3935" s="9">
        <v>0</v>
      </c>
      <c r="AP3935" s="6"/>
      <c r="AQ3935" s="9">
        <v>1</v>
      </c>
      <c r="AR3935" s="9">
        <v>1</v>
      </c>
      <c r="AS3935" s="9">
        <v>0</v>
      </c>
      <c r="AT3935" s="9">
        <v>1</v>
      </c>
      <c r="AU3935" s="9">
        <v>5</v>
      </c>
      <c r="AV3935" s="9">
        <v>2</v>
      </c>
      <c r="AW3935" s="9" t="s">
        <v>1382</v>
      </c>
      <c r="AX3935" s="9" t="s">
        <v>1382</v>
      </c>
      <c r="AY3935" s="6"/>
      <c r="AZ3935" s="42"/>
      <c r="BA3935" s="9" t="s">
        <v>2569</v>
      </c>
      <c r="BB3935" s="6" t="s">
        <v>1577</v>
      </c>
      <c r="BC3935"/>
      <c r="BD3935"/>
      <c r="BE3935"/>
      <c r="BF3935"/>
      <c r="BH3935" s="6"/>
      <c r="BI3935" t="s">
        <v>3146</v>
      </c>
    </row>
    <row r="3936" spans="1:61" s="9" customFormat="1" x14ac:dyDescent="0.25">
      <c r="A3936" s="19" t="s">
        <v>1020</v>
      </c>
      <c r="B3936" t="s">
        <v>1081</v>
      </c>
      <c r="C3936" t="str">
        <f>VLOOKUP(Tabelle1[[#This Row],[bank_name]],list_all_banks!$B$1:$C$691,2,FALSE)</f>
        <v>IT00799960158</v>
      </c>
      <c r="D3936" s="6" t="s">
        <v>2185</v>
      </c>
      <c r="E3936" s="42" t="str">
        <f t="shared" si="64"/>
        <v>31.12.2016</v>
      </c>
      <c r="F3936">
        <v>2016</v>
      </c>
      <c r="G3936">
        <v>0</v>
      </c>
      <c r="H3936" t="s">
        <v>20</v>
      </c>
      <c r="I3936">
        <v>1</v>
      </c>
      <c r="J3936">
        <v>2</v>
      </c>
      <c r="K3936" t="s">
        <v>1366</v>
      </c>
      <c r="L3936">
        <v>0</v>
      </c>
      <c r="M3936" t="s">
        <v>14</v>
      </c>
      <c r="N3936" t="s">
        <v>91</v>
      </c>
      <c r="O3936" s="6"/>
      <c r="P3936">
        <v>2</v>
      </c>
      <c r="Q3936">
        <v>0</v>
      </c>
      <c r="R3936">
        <v>0</v>
      </c>
      <c r="S3936">
        <v>0</v>
      </c>
      <c r="T3936" s="6"/>
      <c r="U3936">
        <v>0</v>
      </c>
      <c r="V3936">
        <v>0</v>
      </c>
      <c r="W3936" t="s">
        <v>20</v>
      </c>
      <c r="X3936" s="6"/>
      <c r="Y3936" t="s">
        <v>1363</v>
      </c>
      <c r="Z3936">
        <f>581231+98980</f>
        <v>680211</v>
      </c>
      <c r="AA3936">
        <f>3930+626</f>
        <v>4556</v>
      </c>
      <c r="AB3936">
        <f>307486+38957</f>
        <v>346443</v>
      </c>
      <c r="AC3936"/>
      <c r="AD3936">
        <f>45729+9142</f>
        <v>54871</v>
      </c>
      <c r="AE3936" t="s">
        <v>20</v>
      </c>
      <c r="AF3936" t="s">
        <v>20</v>
      </c>
      <c r="AG3936" t="s">
        <v>20</v>
      </c>
      <c r="AH3936" t="s">
        <v>20</v>
      </c>
      <c r="AI3936">
        <v>0</v>
      </c>
      <c r="AJ3936" s="6"/>
      <c r="AK3936">
        <v>1</v>
      </c>
      <c r="AL3936">
        <v>0</v>
      </c>
      <c r="AM3936">
        <v>2</v>
      </c>
      <c r="AN3936">
        <v>0</v>
      </c>
      <c r="AO3936">
        <v>0</v>
      </c>
      <c r="AP3936" s="6"/>
      <c r="AQ3936">
        <v>1</v>
      </c>
      <c r="AR3936">
        <v>1</v>
      </c>
      <c r="AS3936">
        <v>0</v>
      </c>
      <c r="AT3936">
        <v>1</v>
      </c>
      <c r="AU3936">
        <v>5</v>
      </c>
      <c r="AV3936">
        <v>2</v>
      </c>
      <c r="AW3936" t="s">
        <v>1382</v>
      </c>
      <c r="AX3936" t="s">
        <v>1382</v>
      </c>
      <c r="AY3936" s="6"/>
      <c r="AZ3936" s="42"/>
      <c r="BA3936" t="s">
        <v>2579</v>
      </c>
      <c r="BB3936" s="6" t="s">
        <v>1579</v>
      </c>
      <c r="BH3936" s="6"/>
      <c r="BI3936" t="s">
        <v>3146</v>
      </c>
    </row>
    <row r="3937" spans="1:61" s="9" customFormat="1" x14ac:dyDescent="0.25">
      <c r="A3937" s="96" t="s">
        <v>1020</v>
      </c>
      <c r="B3937" s="9" t="s">
        <v>1081</v>
      </c>
      <c r="C3937" s="9" t="str">
        <f>VLOOKUP(Tabelle1[[#This Row],[bank_name]],list_all_banks!$B$1:$C$691,2,FALSE)</f>
        <v>IT00799960158</v>
      </c>
      <c r="D3937" s="6" t="s">
        <v>2186</v>
      </c>
      <c r="E3937" s="42" t="str">
        <f t="shared" si="64"/>
        <v>31.12.2014</v>
      </c>
      <c r="F3937" s="9">
        <v>2014</v>
      </c>
      <c r="G3937" s="9">
        <v>0</v>
      </c>
      <c r="H3937" s="9" t="s">
        <v>20</v>
      </c>
      <c r="I3937" s="9">
        <v>1</v>
      </c>
      <c r="J3937" s="9">
        <v>2</v>
      </c>
      <c r="K3937" s="9" t="s">
        <v>1366</v>
      </c>
      <c r="L3937" s="9">
        <v>0</v>
      </c>
      <c r="M3937" s="9" t="s">
        <v>14</v>
      </c>
      <c r="N3937" s="9" t="s">
        <v>91</v>
      </c>
      <c r="O3937" s="6"/>
      <c r="P3937" s="9">
        <v>2</v>
      </c>
      <c r="Q3937" s="9">
        <v>0</v>
      </c>
      <c r="R3937" s="9">
        <v>0</v>
      </c>
      <c r="S3937" s="9">
        <v>0</v>
      </c>
      <c r="T3937" s="6"/>
      <c r="U3937" s="9">
        <v>0</v>
      </c>
      <c r="V3937" s="9">
        <v>0</v>
      </c>
      <c r="W3937" s="9" t="s">
        <v>20</v>
      </c>
      <c r="X3937" s="6"/>
      <c r="Y3937" s="9" t="s">
        <v>493</v>
      </c>
      <c r="Z3937" s="9">
        <v>23113</v>
      </c>
      <c r="AA3937" s="9">
        <v>16</v>
      </c>
      <c r="AB3937" s="9">
        <v>31379</v>
      </c>
      <c r="AC3937" s="9" t="s">
        <v>20</v>
      </c>
      <c r="AD3937" s="9">
        <v>5731</v>
      </c>
      <c r="AE3937" s="9" t="s">
        <v>20</v>
      </c>
      <c r="AF3937" s="9" t="s">
        <v>20</v>
      </c>
      <c r="AG3937" s="9" t="s">
        <v>20</v>
      </c>
      <c r="AH3937" s="9" t="s">
        <v>20</v>
      </c>
      <c r="AI3937" s="9">
        <v>0</v>
      </c>
      <c r="AJ3937" s="6"/>
      <c r="AK3937" s="9">
        <v>1</v>
      </c>
      <c r="AL3937" s="9">
        <v>0</v>
      </c>
      <c r="AM3937" s="9">
        <v>2</v>
      </c>
      <c r="AN3937" s="9">
        <v>0</v>
      </c>
      <c r="AO3937" s="9">
        <v>0</v>
      </c>
      <c r="AP3937" s="6"/>
      <c r="AQ3937" s="9">
        <v>1</v>
      </c>
      <c r="AR3937" s="9">
        <v>1</v>
      </c>
      <c r="AS3937" s="9">
        <v>0</v>
      </c>
      <c r="AT3937" s="9">
        <v>1</v>
      </c>
      <c r="AU3937" s="9">
        <v>5</v>
      </c>
      <c r="AV3937" s="9">
        <v>2</v>
      </c>
      <c r="AW3937" s="9" t="s">
        <v>1382</v>
      </c>
      <c r="AX3937" s="9" t="s">
        <v>1382</v>
      </c>
      <c r="AY3937" s="6"/>
      <c r="AZ3937" s="42"/>
      <c r="BA3937" s="9" t="s">
        <v>2570</v>
      </c>
      <c r="BB3937" s="6" t="s">
        <v>1577</v>
      </c>
      <c r="BH3937" s="6"/>
      <c r="BI3937" t="s">
        <v>3146</v>
      </c>
    </row>
    <row r="3938" spans="1:61" s="9" customFormat="1" x14ac:dyDescent="0.25">
      <c r="A3938" s="96" t="s">
        <v>1020</v>
      </c>
      <c r="B3938" s="9" t="s">
        <v>1081</v>
      </c>
      <c r="C3938" s="9" t="str">
        <f>VLOOKUP(Tabelle1[[#This Row],[bank_name]],list_all_banks!$B$1:$C$691,2,FALSE)</f>
        <v>IT00799960158</v>
      </c>
      <c r="D3938" s="6" t="s">
        <v>2186</v>
      </c>
      <c r="E3938" s="42" t="str">
        <f t="shared" si="64"/>
        <v>31.12.2016</v>
      </c>
      <c r="F3938" s="9">
        <v>2016</v>
      </c>
      <c r="G3938" s="9">
        <v>0</v>
      </c>
      <c r="H3938" s="9" t="s">
        <v>20</v>
      </c>
      <c r="I3938" s="9">
        <v>1</v>
      </c>
      <c r="J3938" s="9">
        <v>2</v>
      </c>
      <c r="K3938" s="9" t="s">
        <v>1366</v>
      </c>
      <c r="L3938" s="9">
        <v>0</v>
      </c>
      <c r="M3938" s="9" t="s">
        <v>14</v>
      </c>
      <c r="N3938" s="9" t="s">
        <v>91</v>
      </c>
      <c r="O3938" s="6"/>
      <c r="P3938" s="9">
        <v>2</v>
      </c>
      <c r="Q3938" s="9">
        <v>0</v>
      </c>
      <c r="R3938" s="9">
        <v>0</v>
      </c>
      <c r="S3938" s="9">
        <v>0</v>
      </c>
      <c r="T3938" s="6"/>
      <c r="U3938" s="9">
        <v>0</v>
      </c>
      <c r="V3938" s="9">
        <v>0</v>
      </c>
      <c r="W3938" s="9" t="s">
        <v>20</v>
      </c>
      <c r="X3938" s="6"/>
      <c r="Y3938" s="9" t="s">
        <v>1350</v>
      </c>
      <c r="Z3938" s="9">
        <v>77148</v>
      </c>
      <c r="AA3938" s="9">
        <v>737</v>
      </c>
      <c r="AB3938" s="9">
        <v>11852</v>
      </c>
      <c r="AD3938" s="9">
        <v>1729</v>
      </c>
      <c r="AE3938" t="s">
        <v>20</v>
      </c>
      <c r="AF3938" t="s">
        <v>20</v>
      </c>
      <c r="AG3938" t="s">
        <v>20</v>
      </c>
      <c r="AH3938" t="s">
        <v>20</v>
      </c>
      <c r="AI3938">
        <v>0</v>
      </c>
      <c r="AJ3938" s="6"/>
      <c r="AK3938" s="9">
        <v>1</v>
      </c>
      <c r="AL3938" s="9">
        <v>0</v>
      </c>
      <c r="AM3938" s="9">
        <v>2</v>
      </c>
      <c r="AN3938" s="9">
        <v>0</v>
      </c>
      <c r="AO3938" s="9">
        <v>0</v>
      </c>
      <c r="AP3938" s="6"/>
      <c r="AQ3938" s="9">
        <v>1</v>
      </c>
      <c r="AR3938" s="9">
        <v>1</v>
      </c>
      <c r="AS3938" s="9">
        <v>0</v>
      </c>
      <c r="AT3938" s="9">
        <v>1</v>
      </c>
      <c r="AU3938" s="9">
        <v>5</v>
      </c>
      <c r="AV3938" s="9">
        <v>2</v>
      </c>
      <c r="AW3938" s="9" t="s">
        <v>1382</v>
      </c>
      <c r="AX3938" s="9" t="s">
        <v>1382</v>
      </c>
      <c r="AY3938" s="6"/>
      <c r="AZ3938" s="42"/>
      <c r="BA3938" s="9" t="s">
        <v>2579</v>
      </c>
      <c r="BB3938" s="6" t="s">
        <v>1579</v>
      </c>
      <c r="BH3938" s="6"/>
      <c r="BI3938" t="s">
        <v>3146</v>
      </c>
    </row>
    <row r="3939" spans="1:61" s="9" customFormat="1" x14ac:dyDescent="0.25">
      <c r="A3939" s="19" t="s">
        <v>1020</v>
      </c>
      <c r="B3939" t="s">
        <v>1081</v>
      </c>
      <c r="C3939" t="str">
        <f>VLOOKUP(Tabelle1[[#This Row],[bank_name]],list_all_banks!$B$1:$C$691,2,FALSE)</f>
        <v>IT00799960158</v>
      </c>
      <c r="D3939" s="6" t="s">
        <v>2187</v>
      </c>
      <c r="E3939" s="42" t="str">
        <f t="shared" si="64"/>
        <v>31.12.2014</v>
      </c>
      <c r="F3939">
        <v>2014</v>
      </c>
      <c r="G3939">
        <v>0</v>
      </c>
      <c r="H3939" t="s">
        <v>20</v>
      </c>
      <c r="I3939">
        <v>1</v>
      </c>
      <c r="J3939">
        <v>2</v>
      </c>
      <c r="K3939" t="s">
        <v>1366</v>
      </c>
      <c r="L3939">
        <v>0</v>
      </c>
      <c r="M3939" t="s">
        <v>14</v>
      </c>
      <c r="N3939" t="s">
        <v>91</v>
      </c>
      <c r="O3939" s="6"/>
      <c r="P3939">
        <v>2</v>
      </c>
      <c r="Q3939">
        <v>0</v>
      </c>
      <c r="R3939">
        <v>0</v>
      </c>
      <c r="S3939">
        <v>0</v>
      </c>
      <c r="T3939" s="6"/>
      <c r="U3939">
        <v>0</v>
      </c>
      <c r="V3939">
        <v>0</v>
      </c>
      <c r="W3939" t="s">
        <v>20</v>
      </c>
      <c r="X3939" s="6"/>
      <c r="Y3939" t="s">
        <v>1650</v>
      </c>
      <c r="Z3939">
        <f>145290+31355</f>
        <v>176645</v>
      </c>
      <c r="AA3939">
        <f>109+49</f>
        <v>158</v>
      </c>
      <c r="AB3939">
        <f>114764+16475</f>
        <v>131239</v>
      </c>
      <c r="AC3939" t="s">
        <v>20</v>
      </c>
      <c r="AD3939">
        <f>-9525+7555</f>
        <v>-1970</v>
      </c>
      <c r="AE3939" t="s">
        <v>20</v>
      </c>
      <c r="AF3939" t="s">
        <v>20</v>
      </c>
      <c r="AG3939" t="s">
        <v>20</v>
      </c>
      <c r="AH3939" t="s">
        <v>20</v>
      </c>
      <c r="AI3939">
        <v>0</v>
      </c>
      <c r="AJ3939" s="6"/>
      <c r="AK3939">
        <v>1</v>
      </c>
      <c r="AL3939">
        <v>0</v>
      </c>
      <c r="AM3939">
        <v>2</v>
      </c>
      <c r="AN3939">
        <v>0</v>
      </c>
      <c r="AO3939">
        <v>0</v>
      </c>
      <c r="AP3939" s="6"/>
      <c r="AQ3939">
        <v>1</v>
      </c>
      <c r="AR3939">
        <v>1</v>
      </c>
      <c r="AS3939">
        <v>0</v>
      </c>
      <c r="AT3939">
        <v>1</v>
      </c>
      <c r="AU3939">
        <v>5</v>
      </c>
      <c r="AV3939">
        <v>2</v>
      </c>
      <c r="AW3939" t="s">
        <v>1382</v>
      </c>
      <c r="AX3939" t="s">
        <v>1382</v>
      </c>
      <c r="AY3939" s="6"/>
      <c r="AZ3939" s="42"/>
      <c r="BA3939" t="s">
        <v>2576</v>
      </c>
      <c r="BB3939" s="6" t="s">
        <v>1577</v>
      </c>
      <c r="BH3939" s="6"/>
      <c r="BI3939" t="s">
        <v>3146</v>
      </c>
    </row>
    <row r="3940" spans="1:61" s="9" customFormat="1" x14ac:dyDescent="0.25">
      <c r="A3940" s="19" t="s">
        <v>1020</v>
      </c>
      <c r="B3940" t="s">
        <v>1081</v>
      </c>
      <c r="C3940" t="str">
        <f>VLOOKUP(Tabelle1[[#This Row],[bank_name]],list_all_banks!$B$1:$C$691,2,FALSE)</f>
        <v>IT00799960158</v>
      </c>
      <c r="D3940" s="6" t="s">
        <v>2187</v>
      </c>
      <c r="E3940" s="42" t="str">
        <f t="shared" si="64"/>
        <v>31.12.2016</v>
      </c>
      <c r="F3940" s="9">
        <v>2016</v>
      </c>
      <c r="G3940">
        <v>0</v>
      </c>
      <c r="H3940" t="s">
        <v>20</v>
      </c>
      <c r="I3940">
        <v>1</v>
      </c>
      <c r="J3940">
        <v>2</v>
      </c>
      <c r="K3940" t="s">
        <v>1366</v>
      </c>
      <c r="L3940">
        <v>0</v>
      </c>
      <c r="M3940" t="s">
        <v>14</v>
      </c>
      <c r="N3940" t="s">
        <v>91</v>
      </c>
      <c r="O3940" s="6"/>
      <c r="P3940">
        <v>2</v>
      </c>
      <c r="Q3940">
        <v>0</v>
      </c>
      <c r="R3940">
        <v>0</v>
      </c>
      <c r="S3940">
        <v>0</v>
      </c>
      <c r="T3940" s="6"/>
      <c r="U3940">
        <v>0</v>
      </c>
      <c r="V3940">
        <v>0</v>
      </c>
      <c r="W3940" t="s">
        <v>20</v>
      </c>
      <c r="X3940" s="6"/>
      <c r="Y3940" t="s">
        <v>493</v>
      </c>
      <c r="Z3940">
        <v>19876</v>
      </c>
      <c r="AA3940">
        <v>15</v>
      </c>
      <c r="AB3940">
        <v>17521</v>
      </c>
      <c r="AC3940"/>
      <c r="AD3940">
        <v>4279</v>
      </c>
      <c r="AE3940" t="s">
        <v>20</v>
      </c>
      <c r="AF3940" t="s">
        <v>20</v>
      </c>
      <c r="AG3940" t="s">
        <v>20</v>
      </c>
      <c r="AH3940" t="s">
        <v>20</v>
      </c>
      <c r="AI3940">
        <v>0</v>
      </c>
      <c r="AJ3940" s="6"/>
      <c r="AK3940">
        <v>1</v>
      </c>
      <c r="AL3940">
        <v>0</v>
      </c>
      <c r="AM3940">
        <v>2</v>
      </c>
      <c r="AN3940">
        <v>0</v>
      </c>
      <c r="AO3940">
        <v>0</v>
      </c>
      <c r="AP3940" s="6"/>
      <c r="AQ3940">
        <v>1</v>
      </c>
      <c r="AR3940">
        <v>1</v>
      </c>
      <c r="AS3940">
        <v>0</v>
      </c>
      <c r="AT3940">
        <v>1</v>
      </c>
      <c r="AU3940">
        <v>5</v>
      </c>
      <c r="AV3940">
        <v>2</v>
      </c>
      <c r="AW3940" t="s">
        <v>1382</v>
      </c>
      <c r="AX3940" t="s">
        <v>1382</v>
      </c>
      <c r="AY3940" s="6"/>
      <c r="AZ3940" s="42"/>
      <c r="BA3940" t="s">
        <v>2579</v>
      </c>
      <c r="BB3940" s="6" t="s">
        <v>1579</v>
      </c>
      <c r="BH3940" s="6"/>
      <c r="BI3940" t="s">
        <v>3146</v>
      </c>
    </row>
    <row r="3941" spans="1:61" s="9" customFormat="1" x14ac:dyDescent="0.25">
      <c r="A3941" s="19" t="s">
        <v>1020</v>
      </c>
      <c r="B3941" t="s">
        <v>1081</v>
      </c>
      <c r="C3941" t="str">
        <f>VLOOKUP(Tabelle1[[#This Row],[bank_name]],list_all_banks!$B$1:$C$691,2,FALSE)</f>
        <v>IT00799960158</v>
      </c>
      <c r="D3941" s="6" t="s">
        <v>2188</v>
      </c>
      <c r="E3941" s="42" t="str">
        <f t="shared" ref="E3941:E4004" si="65">CONCATENATE($E$2,F3941)</f>
        <v>31.12.2014</v>
      </c>
      <c r="F3941">
        <v>2014</v>
      </c>
      <c r="G3941">
        <v>0</v>
      </c>
      <c r="H3941" t="s">
        <v>20</v>
      </c>
      <c r="I3941">
        <v>1</v>
      </c>
      <c r="J3941">
        <v>2</v>
      </c>
      <c r="K3941" t="s">
        <v>1366</v>
      </c>
      <c r="L3941">
        <v>0</v>
      </c>
      <c r="M3941" t="s">
        <v>14</v>
      </c>
      <c r="N3941" t="s">
        <v>91</v>
      </c>
      <c r="O3941" s="6"/>
      <c r="P3941">
        <v>2</v>
      </c>
      <c r="Q3941">
        <v>0</v>
      </c>
      <c r="R3941">
        <v>0</v>
      </c>
      <c r="S3941">
        <v>0</v>
      </c>
      <c r="T3941" s="6"/>
      <c r="U3941">
        <v>0</v>
      </c>
      <c r="V3941">
        <v>0</v>
      </c>
      <c r="W3941" t="s">
        <v>20</v>
      </c>
      <c r="X3941" s="6"/>
      <c r="Y3941" t="s">
        <v>1651</v>
      </c>
      <c r="Z3941">
        <v>6867</v>
      </c>
      <c r="AA3941">
        <v>22</v>
      </c>
      <c r="AB3941">
        <v>1043</v>
      </c>
      <c r="AC3941" t="s">
        <v>20</v>
      </c>
      <c r="AD3941">
        <v>203</v>
      </c>
      <c r="AE3941" t="s">
        <v>20</v>
      </c>
      <c r="AF3941" t="s">
        <v>20</v>
      </c>
      <c r="AG3941" t="s">
        <v>20</v>
      </c>
      <c r="AH3941" t="s">
        <v>20</v>
      </c>
      <c r="AI3941">
        <v>0</v>
      </c>
      <c r="AJ3941" s="6"/>
      <c r="AK3941">
        <v>1</v>
      </c>
      <c r="AL3941">
        <v>0</v>
      </c>
      <c r="AM3941">
        <v>2</v>
      </c>
      <c r="AN3941">
        <v>0</v>
      </c>
      <c r="AO3941">
        <v>0</v>
      </c>
      <c r="AP3941" s="6"/>
      <c r="AQ3941">
        <v>1</v>
      </c>
      <c r="AR3941">
        <v>1</v>
      </c>
      <c r="AS3941">
        <v>0</v>
      </c>
      <c r="AT3941">
        <v>1</v>
      </c>
      <c r="AU3941">
        <v>5</v>
      </c>
      <c r="AV3941">
        <v>2</v>
      </c>
      <c r="AW3941" t="s">
        <v>1382</v>
      </c>
      <c r="AX3941" t="s">
        <v>1382</v>
      </c>
      <c r="AY3941" s="6"/>
      <c r="AZ3941" s="42"/>
      <c r="BA3941" t="s">
        <v>2571</v>
      </c>
      <c r="BB3941" s="6" t="s">
        <v>1577</v>
      </c>
      <c r="BC3941"/>
      <c r="BD3941"/>
      <c r="BE3941"/>
      <c r="BF3941"/>
      <c r="BH3941" s="6"/>
      <c r="BI3941" t="s">
        <v>3146</v>
      </c>
    </row>
    <row r="3942" spans="1:61" s="9" customFormat="1" x14ac:dyDescent="0.25">
      <c r="A3942" s="96" t="s">
        <v>1020</v>
      </c>
      <c r="B3942" s="9" t="s">
        <v>1081</v>
      </c>
      <c r="C3942" s="9" t="str">
        <f>VLOOKUP(Tabelle1[[#This Row],[bank_name]],list_all_banks!$B$1:$C$691,2,FALSE)</f>
        <v>IT00799960158</v>
      </c>
      <c r="D3942" s="6" t="s">
        <v>2188</v>
      </c>
      <c r="E3942" s="42" t="str">
        <f t="shared" si="65"/>
        <v>31.12.2016</v>
      </c>
      <c r="F3942" s="9">
        <v>2016</v>
      </c>
      <c r="G3942" s="9">
        <v>0</v>
      </c>
      <c r="H3942" s="9" t="s">
        <v>20</v>
      </c>
      <c r="I3942" s="9">
        <v>1</v>
      </c>
      <c r="J3942" s="9">
        <v>2</v>
      </c>
      <c r="K3942" s="9" t="s">
        <v>1366</v>
      </c>
      <c r="L3942" s="9">
        <v>0</v>
      </c>
      <c r="M3942" s="9" t="s">
        <v>14</v>
      </c>
      <c r="N3942" s="9" t="s">
        <v>91</v>
      </c>
      <c r="O3942" s="6"/>
      <c r="P3942" s="9">
        <v>2</v>
      </c>
      <c r="Q3942" s="9">
        <v>0</v>
      </c>
      <c r="R3942" s="9">
        <v>0</v>
      </c>
      <c r="S3942" s="9">
        <v>0</v>
      </c>
      <c r="T3942" s="6"/>
      <c r="U3942" s="9">
        <v>0</v>
      </c>
      <c r="V3942" s="9">
        <v>0</v>
      </c>
      <c r="W3942" s="9" t="s">
        <v>20</v>
      </c>
      <c r="X3942" s="6"/>
      <c r="Y3942" s="9" t="s">
        <v>1650</v>
      </c>
      <c r="Z3942" s="9">
        <f>362990+36425</f>
        <v>399415</v>
      </c>
      <c r="AA3942" s="9">
        <v>161</v>
      </c>
      <c r="AB3942" s="9">
        <f>329446-268</f>
        <v>329178</v>
      </c>
      <c r="AD3942" s="9">
        <f>8566+5305</f>
        <v>13871</v>
      </c>
      <c r="AE3942" s="9" t="s">
        <v>20</v>
      </c>
      <c r="AF3942" s="9" t="s">
        <v>20</v>
      </c>
      <c r="AG3942" s="9" t="s">
        <v>20</v>
      </c>
      <c r="AH3942" s="9" t="s">
        <v>20</v>
      </c>
      <c r="AI3942" s="9">
        <v>0</v>
      </c>
      <c r="AJ3942" s="6"/>
      <c r="AK3942" s="9">
        <v>1</v>
      </c>
      <c r="AL3942" s="9">
        <v>0</v>
      </c>
      <c r="AM3942" s="9">
        <v>2</v>
      </c>
      <c r="AN3942" s="9">
        <v>0</v>
      </c>
      <c r="AO3942" s="9">
        <v>0</v>
      </c>
      <c r="AP3942" s="6"/>
      <c r="AQ3942" s="9">
        <v>1</v>
      </c>
      <c r="AR3942" s="9">
        <v>1</v>
      </c>
      <c r="AS3942" s="9">
        <v>0</v>
      </c>
      <c r="AT3942" s="9">
        <v>1</v>
      </c>
      <c r="AU3942" s="9">
        <v>5</v>
      </c>
      <c r="AV3942" s="9">
        <v>2</v>
      </c>
      <c r="AW3942" s="9" t="s">
        <v>1382</v>
      </c>
      <c r="AX3942" s="9" t="s">
        <v>1382</v>
      </c>
      <c r="AY3942" s="6"/>
      <c r="AZ3942" s="42"/>
      <c r="BA3942" s="9" t="s">
        <v>2579</v>
      </c>
      <c r="BB3942" s="6" t="s">
        <v>1579</v>
      </c>
      <c r="BH3942" s="6"/>
      <c r="BI3942" t="s">
        <v>3146</v>
      </c>
    </row>
    <row r="3943" spans="1:61" s="9" customFormat="1" x14ac:dyDescent="0.25">
      <c r="A3943" s="19" t="s">
        <v>1020</v>
      </c>
      <c r="B3943" t="s">
        <v>1081</v>
      </c>
      <c r="C3943" t="str">
        <f>VLOOKUP(Tabelle1[[#This Row],[bank_name]],list_all_banks!$B$1:$C$691,2,FALSE)</f>
        <v>IT00799960158</v>
      </c>
      <c r="D3943" s="6" t="s">
        <v>2189</v>
      </c>
      <c r="E3943" s="42" t="str">
        <f t="shared" si="65"/>
        <v>31.12.2014</v>
      </c>
      <c r="F3943">
        <v>2014</v>
      </c>
      <c r="G3943">
        <v>0</v>
      </c>
      <c r="H3943" t="s">
        <v>20</v>
      </c>
      <c r="I3943">
        <v>1</v>
      </c>
      <c r="J3943">
        <v>2</v>
      </c>
      <c r="K3943" t="s">
        <v>1366</v>
      </c>
      <c r="L3943">
        <v>0</v>
      </c>
      <c r="M3943" t="s">
        <v>14</v>
      </c>
      <c r="N3943" t="s">
        <v>91</v>
      </c>
      <c r="O3943" s="6"/>
      <c r="P3943">
        <v>2</v>
      </c>
      <c r="Q3943">
        <v>0</v>
      </c>
      <c r="R3943">
        <v>0</v>
      </c>
      <c r="S3943">
        <v>0</v>
      </c>
      <c r="T3943" s="6"/>
      <c r="U3943">
        <v>0</v>
      </c>
      <c r="V3943">
        <v>0</v>
      </c>
      <c r="W3943" t="s">
        <v>20</v>
      </c>
      <c r="X3943" s="6"/>
      <c r="Y3943" t="s">
        <v>1694</v>
      </c>
      <c r="Z3943">
        <v>23076</v>
      </c>
      <c r="AA3943">
        <v>16</v>
      </c>
      <c r="AB3943">
        <v>17799</v>
      </c>
      <c r="AC3943" t="s">
        <v>20</v>
      </c>
      <c r="AD3943">
        <v>3973</v>
      </c>
      <c r="AE3943" t="s">
        <v>20</v>
      </c>
      <c r="AF3943" t="s">
        <v>20</v>
      </c>
      <c r="AG3943" t="s">
        <v>20</v>
      </c>
      <c r="AH3943" t="s">
        <v>20</v>
      </c>
      <c r="AI3943">
        <v>0</v>
      </c>
      <c r="AJ3943" s="6"/>
      <c r="AK3943">
        <v>1</v>
      </c>
      <c r="AL3943">
        <v>0</v>
      </c>
      <c r="AM3943">
        <v>2</v>
      </c>
      <c r="AN3943">
        <v>0</v>
      </c>
      <c r="AO3943">
        <v>0</v>
      </c>
      <c r="AP3943" s="6"/>
      <c r="AQ3943">
        <v>1</v>
      </c>
      <c r="AR3943">
        <v>1</v>
      </c>
      <c r="AS3943">
        <v>0</v>
      </c>
      <c r="AT3943">
        <v>1</v>
      </c>
      <c r="AU3943">
        <v>5</v>
      </c>
      <c r="AV3943">
        <v>2</v>
      </c>
      <c r="AW3943" t="s">
        <v>1382</v>
      </c>
      <c r="AX3943" t="s">
        <v>1382</v>
      </c>
      <c r="AY3943" s="6"/>
      <c r="AZ3943" s="42"/>
      <c r="BA3943" t="s">
        <v>2572</v>
      </c>
      <c r="BB3943" s="6" t="s">
        <v>1577</v>
      </c>
      <c r="BC3943"/>
      <c r="BD3943"/>
      <c r="BE3943"/>
      <c r="BF3943"/>
      <c r="BH3943" s="6"/>
      <c r="BI3943" t="s">
        <v>3146</v>
      </c>
    </row>
    <row r="3944" spans="1:61" s="9" customFormat="1" x14ac:dyDescent="0.25">
      <c r="A3944" s="19" t="s">
        <v>1020</v>
      </c>
      <c r="B3944" t="s">
        <v>1081</v>
      </c>
      <c r="C3944" t="str">
        <f>VLOOKUP(Tabelle1[[#This Row],[bank_name]],list_all_banks!$B$1:$C$691,2,FALSE)</f>
        <v>IT00799960158</v>
      </c>
      <c r="D3944" s="6" t="s">
        <v>2189</v>
      </c>
      <c r="E3944" s="42" t="str">
        <f t="shared" si="65"/>
        <v>31.12.2016</v>
      </c>
      <c r="F3944">
        <v>2016</v>
      </c>
      <c r="G3944">
        <v>0</v>
      </c>
      <c r="H3944" t="s">
        <v>20</v>
      </c>
      <c r="I3944">
        <v>1</v>
      </c>
      <c r="J3944">
        <v>2</v>
      </c>
      <c r="K3944" t="s">
        <v>1366</v>
      </c>
      <c r="L3944">
        <v>0</v>
      </c>
      <c r="M3944" t="s">
        <v>14</v>
      </c>
      <c r="N3944" t="s">
        <v>91</v>
      </c>
      <c r="O3944" s="6"/>
      <c r="P3944">
        <v>2</v>
      </c>
      <c r="Q3944">
        <v>0</v>
      </c>
      <c r="R3944">
        <v>0</v>
      </c>
      <c r="S3944">
        <v>0</v>
      </c>
      <c r="T3944" s="6"/>
      <c r="U3944">
        <v>0</v>
      </c>
      <c r="V3944">
        <v>0</v>
      </c>
      <c r="W3944" t="s">
        <v>20</v>
      </c>
      <c r="X3944" s="6"/>
      <c r="Y3944" t="s">
        <v>1651</v>
      </c>
      <c r="Z3944">
        <v>7050</v>
      </c>
      <c r="AA3944">
        <v>25</v>
      </c>
      <c r="AB3944">
        <v>105</v>
      </c>
      <c r="AC3944"/>
      <c r="AD3944">
        <v>5</v>
      </c>
      <c r="AE3944" t="s">
        <v>20</v>
      </c>
      <c r="AF3944" t="s">
        <v>20</v>
      </c>
      <c r="AG3944" t="s">
        <v>20</v>
      </c>
      <c r="AH3944" t="s">
        <v>20</v>
      </c>
      <c r="AI3944">
        <v>0</v>
      </c>
      <c r="AJ3944" s="6"/>
      <c r="AK3944">
        <v>1</v>
      </c>
      <c r="AL3944">
        <v>0</v>
      </c>
      <c r="AM3944">
        <v>2</v>
      </c>
      <c r="AN3944">
        <v>0</v>
      </c>
      <c r="AO3944">
        <v>0</v>
      </c>
      <c r="AP3944" s="6"/>
      <c r="AQ3944">
        <v>1</v>
      </c>
      <c r="AR3944">
        <v>1</v>
      </c>
      <c r="AS3944">
        <v>0</v>
      </c>
      <c r="AT3944">
        <v>1</v>
      </c>
      <c r="AU3944">
        <v>5</v>
      </c>
      <c r="AV3944">
        <v>2</v>
      </c>
      <c r="AW3944" t="s">
        <v>1382</v>
      </c>
      <c r="AX3944" t="s">
        <v>1382</v>
      </c>
      <c r="AY3944" s="6"/>
      <c r="AZ3944" s="42"/>
      <c r="BA3944" t="s">
        <v>2579</v>
      </c>
      <c r="BB3944" s="6" t="s">
        <v>1579</v>
      </c>
      <c r="BH3944" s="6"/>
      <c r="BI3944" t="s">
        <v>3146</v>
      </c>
    </row>
    <row r="3945" spans="1:61" s="9" customFormat="1" x14ac:dyDescent="0.25">
      <c r="A3945" s="96" t="s">
        <v>1020</v>
      </c>
      <c r="B3945" s="9" t="s">
        <v>1081</v>
      </c>
      <c r="C3945" s="9" t="str">
        <f>VLOOKUP(Tabelle1[[#This Row],[bank_name]],list_all_banks!$B$1:$C$691,2,FALSE)</f>
        <v>IT00799960158</v>
      </c>
      <c r="D3945" s="6" t="s">
        <v>2190</v>
      </c>
      <c r="E3945" s="42" t="str">
        <f t="shared" si="65"/>
        <v>31.12.2014</v>
      </c>
      <c r="F3945" s="9">
        <v>2014</v>
      </c>
      <c r="G3945" s="9">
        <v>0</v>
      </c>
      <c r="H3945" s="9" t="s">
        <v>20</v>
      </c>
      <c r="I3945" s="9">
        <v>1</v>
      </c>
      <c r="J3945" s="9">
        <v>2</v>
      </c>
      <c r="K3945" s="9" t="s">
        <v>1366</v>
      </c>
      <c r="L3945" s="9">
        <v>0</v>
      </c>
      <c r="M3945" s="9" t="s">
        <v>14</v>
      </c>
      <c r="N3945" s="9" t="s">
        <v>91</v>
      </c>
      <c r="O3945" s="6"/>
      <c r="P3945" s="9">
        <v>2</v>
      </c>
      <c r="Q3945" s="9">
        <v>0</v>
      </c>
      <c r="R3945" s="9">
        <v>0</v>
      </c>
      <c r="S3945" s="9">
        <v>0</v>
      </c>
      <c r="T3945" s="6"/>
      <c r="U3945" s="9">
        <v>0</v>
      </c>
      <c r="V3945" s="9">
        <v>0</v>
      </c>
      <c r="W3945" s="9" t="s">
        <v>20</v>
      </c>
      <c r="X3945" s="6"/>
      <c r="Y3945" s="9" t="s">
        <v>1700</v>
      </c>
      <c r="Z3945" s="9">
        <v>-2130</v>
      </c>
      <c r="AA3945" s="9">
        <v>3201</v>
      </c>
      <c r="AB3945" s="9">
        <v>-50674</v>
      </c>
      <c r="AC3945" s="9" t="s">
        <v>20</v>
      </c>
      <c r="AD3945" s="9" t="s">
        <v>20</v>
      </c>
      <c r="AE3945" s="9" t="s">
        <v>20</v>
      </c>
      <c r="AF3945" s="9" t="s">
        <v>20</v>
      </c>
      <c r="AG3945" s="9" t="s">
        <v>20</v>
      </c>
      <c r="AH3945" s="9" t="s">
        <v>20</v>
      </c>
      <c r="AI3945" s="9">
        <v>0</v>
      </c>
      <c r="AJ3945" s="6"/>
      <c r="AK3945" s="9">
        <v>1</v>
      </c>
      <c r="AL3945" s="9">
        <v>0</v>
      </c>
      <c r="AM3945" s="9">
        <v>2</v>
      </c>
      <c r="AN3945" s="9">
        <v>0</v>
      </c>
      <c r="AO3945" s="9">
        <v>0</v>
      </c>
      <c r="AP3945" s="6"/>
      <c r="AQ3945" s="9">
        <v>1</v>
      </c>
      <c r="AR3945" s="9">
        <v>1</v>
      </c>
      <c r="AS3945" s="9">
        <v>0</v>
      </c>
      <c r="AT3945" s="9">
        <v>1</v>
      </c>
      <c r="AU3945" s="9">
        <v>5</v>
      </c>
      <c r="AV3945" s="9">
        <v>2</v>
      </c>
      <c r="AW3945" s="9" t="s">
        <v>1382</v>
      </c>
      <c r="AX3945" s="9" t="s">
        <v>1382</v>
      </c>
      <c r="AY3945" s="6"/>
      <c r="AZ3945" s="42"/>
      <c r="BA3945" s="9" t="s">
        <v>2573</v>
      </c>
      <c r="BB3945" s="6" t="s">
        <v>1577</v>
      </c>
      <c r="BH3945" s="6"/>
      <c r="BI3945" t="s">
        <v>3146</v>
      </c>
    </row>
    <row r="3946" spans="1:61" s="9" customFormat="1" x14ac:dyDescent="0.25">
      <c r="A3946" s="19" t="s">
        <v>1020</v>
      </c>
      <c r="B3946" t="s">
        <v>1081</v>
      </c>
      <c r="C3946" t="str">
        <f>VLOOKUP(Tabelle1[[#This Row],[bank_name]],list_all_banks!$B$1:$C$691,2,FALSE)</f>
        <v>IT00799960158</v>
      </c>
      <c r="D3946" s="6" t="s">
        <v>2190</v>
      </c>
      <c r="E3946" s="42" t="str">
        <f t="shared" si="65"/>
        <v>31.12.2016</v>
      </c>
      <c r="F3946">
        <v>2016</v>
      </c>
      <c r="G3946">
        <v>0</v>
      </c>
      <c r="H3946" t="s">
        <v>20</v>
      </c>
      <c r="I3946">
        <v>1</v>
      </c>
      <c r="J3946">
        <v>2</v>
      </c>
      <c r="K3946" t="s">
        <v>1366</v>
      </c>
      <c r="L3946">
        <v>0</v>
      </c>
      <c r="M3946" t="s">
        <v>14</v>
      </c>
      <c r="N3946" t="s">
        <v>91</v>
      </c>
      <c r="O3946" s="6"/>
      <c r="P3946">
        <v>2</v>
      </c>
      <c r="Q3946">
        <v>0</v>
      </c>
      <c r="R3946">
        <v>0</v>
      </c>
      <c r="S3946">
        <v>0</v>
      </c>
      <c r="T3946" s="6"/>
      <c r="U3946">
        <v>0</v>
      </c>
      <c r="V3946">
        <v>0</v>
      </c>
      <c r="W3946" t="s">
        <v>20</v>
      </c>
      <c r="X3946" s="6"/>
      <c r="Y3946" t="s">
        <v>1694</v>
      </c>
      <c r="Z3946">
        <v>43916</v>
      </c>
      <c r="AA3946">
        <v>23</v>
      </c>
      <c r="AB3946">
        <v>35779</v>
      </c>
      <c r="AC3946"/>
      <c r="AD3946">
        <v>7454</v>
      </c>
      <c r="AE3946" t="s">
        <v>20</v>
      </c>
      <c r="AF3946" t="s">
        <v>20</v>
      </c>
      <c r="AG3946" t="s">
        <v>20</v>
      </c>
      <c r="AH3946" t="s">
        <v>20</v>
      </c>
      <c r="AI3946">
        <v>0</v>
      </c>
      <c r="AJ3946" s="6"/>
      <c r="AK3946">
        <v>1</v>
      </c>
      <c r="AL3946">
        <v>0</v>
      </c>
      <c r="AM3946">
        <v>2</v>
      </c>
      <c r="AN3946">
        <v>0</v>
      </c>
      <c r="AO3946">
        <v>0</v>
      </c>
      <c r="AP3946" s="6"/>
      <c r="AQ3946">
        <v>1</v>
      </c>
      <c r="AR3946">
        <v>1</v>
      </c>
      <c r="AS3946">
        <v>0</v>
      </c>
      <c r="AT3946">
        <v>1</v>
      </c>
      <c r="AU3946">
        <v>5</v>
      </c>
      <c r="AV3946">
        <v>2</v>
      </c>
      <c r="AW3946" t="s">
        <v>1382</v>
      </c>
      <c r="AX3946" t="s">
        <v>1382</v>
      </c>
      <c r="AY3946" s="6"/>
      <c r="AZ3946" s="42"/>
      <c r="BA3946" t="s">
        <v>2579</v>
      </c>
      <c r="BB3946" s="6" t="s">
        <v>1579</v>
      </c>
      <c r="BH3946" s="6"/>
      <c r="BI3946" t="s">
        <v>3146</v>
      </c>
    </row>
    <row r="3947" spans="1:61" s="9" customFormat="1" x14ac:dyDescent="0.25">
      <c r="A3947" s="96" t="s">
        <v>1020</v>
      </c>
      <c r="B3947" s="9" t="s">
        <v>1081</v>
      </c>
      <c r="C3947" s="9" t="str">
        <f>VLOOKUP(Tabelle1[[#This Row],[bank_name]],list_all_banks!$B$1:$C$691,2,FALSE)</f>
        <v>IT00799960158</v>
      </c>
      <c r="D3947" s="6" t="s">
        <v>2191</v>
      </c>
      <c r="E3947" s="42" t="str">
        <f t="shared" si="65"/>
        <v>31.12.2014</v>
      </c>
      <c r="F3947" s="9">
        <v>2014</v>
      </c>
      <c r="G3947" s="9">
        <v>0</v>
      </c>
      <c r="H3947" s="9" t="s">
        <v>20</v>
      </c>
      <c r="I3947" s="9">
        <v>1</v>
      </c>
      <c r="J3947" s="9">
        <v>2</v>
      </c>
      <c r="K3947" s="9" t="s">
        <v>1366</v>
      </c>
      <c r="L3947" s="9">
        <v>0</v>
      </c>
      <c r="M3947" s="9" t="s">
        <v>14</v>
      </c>
      <c r="N3947" s="9" t="s">
        <v>91</v>
      </c>
      <c r="O3947" s="6"/>
      <c r="P3947" s="9">
        <v>2</v>
      </c>
      <c r="Q3947" s="9">
        <v>0</v>
      </c>
      <c r="R3947" s="9">
        <v>0</v>
      </c>
      <c r="S3947" s="9">
        <v>0</v>
      </c>
      <c r="T3947" s="6"/>
      <c r="U3947" s="9">
        <v>0</v>
      </c>
      <c r="V3947" s="9">
        <v>0</v>
      </c>
      <c r="W3947" s="9" t="s">
        <v>20</v>
      </c>
      <c r="X3947" s="6"/>
      <c r="Y3947" s="9" t="s">
        <v>983</v>
      </c>
      <c r="Z3947" s="9">
        <f>241750+33393-7553</f>
        <v>267590</v>
      </c>
      <c r="AA3947" s="9">
        <f>2987+20</f>
        <v>3007</v>
      </c>
      <c r="AB3947" s="9">
        <f>-351400-92461-38294</f>
        <v>-482155</v>
      </c>
      <c r="AC3947" s="9" t="s">
        <v>20</v>
      </c>
      <c r="AD3947" s="9">
        <f>43620+6837+259</f>
        <v>50716</v>
      </c>
      <c r="AE3947" s="9" t="s">
        <v>20</v>
      </c>
      <c r="AF3947" s="9" t="s">
        <v>20</v>
      </c>
      <c r="AG3947" s="9" t="s">
        <v>20</v>
      </c>
      <c r="AH3947" s="9" t="s">
        <v>20</v>
      </c>
      <c r="AI3947">
        <v>0</v>
      </c>
      <c r="AJ3947" s="6"/>
      <c r="AK3947" s="9">
        <v>1</v>
      </c>
      <c r="AL3947" s="9">
        <v>0</v>
      </c>
      <c r="AM3947" s="9">
        <v>2</v>
      </c>
      <c r="AN3947" s="9">
        <v>0</v>
      </c>
      <c r="AO3947" s="9">
        <v>0</v>
      </c>
      <c r="AP3947" s="6"/>
      <c r="AQ3947" s="9">
        <v>1</v>
      </c>
      <c r="AR3947" s="9">
        <v>1</v>
      </c>
      <c r="AS3947" s="9">
        <v>0</v>
      </c>
      <c r="AT3947" s="9">
        <v>1</v>
      </c>
      <c r="AU3947" s="9">
        <v>5</v>
      </c>
      <c r="AV3947" s="9">
        <v>2</v>
      </c>
      <c r="AW3947" s="9" t="s">
        <v>1382</v>
      </c>
      <c r="AX3947" s="9" t="s">
        <v>1382</v>
      </c>
      <c r="AY3947" s="6"/>
      <c r="AZ3947" s="42"/>
      <c r="BA3947" s="9" t="s">
        <v>2557</v>
      </c>
      <c r="BB3947" s="6" t="s">
        <v>1577</v>
      </c>
      <c r="BC3947"/>
      <c r="BD3947"/>
      <c r="BE3947"/>
      <c r="BF3947"/>
      <c r="BH3947" s="6"/>
      <c r="BI3947" t="s">
        <v>3146</v>
      </c>
    </row>
    <row r="3948" spans="1:61" s="9" customFormat="1" x14ac:dyDescent="0.25">
      <c r="A3948" s="19" t="s">
        <v>1020</v>
      </c>
      <c r="B3948" t="s">
        <v>1081</v>
      </c>
      <c r="C3948" t="str">
        <f>VLOOKUP(Tabelle1[[#This Row],[bank_name]],list_all_banks!$B$1:$C$691,2,FALSE)</f>
        <v>IT00799960158</v>
      </c>
      <c r="D3948" s="6" t="s">
        <v>2191</v>
      </c>
      <c r="E3948" s="42" t="str">
        <f t="shared" si="65"/>
        <v>31.12.2016</v>
      </c>
      <c r="F3948">
        <v>2016</v>
      </c>
      <c r="G3948">
        <v>0</v>
      </c>
      <c r="H3948" t="s">
        <v>20</v>
      </c>
      <c r="I3948">
        <v>1</v>
      </c>
      <c r="J3948">
        <v>2</v>
      </c>
      <c r="K3948" t="s">
        <v>1366</v>
      </c>
      <c r="L3948">
        <v>0</v>
      </c>
      <c r="M3948" t="s">
        <v>14</v>
      </c>
      <c r="N3948" t="s">
        <v>91</v>
      </c>
      <c r="O3948" s="6"/>
      <c r="P3948">
        <v>2</v>
      </c>
      <c r="Q3948">
        <v>0</v>
      </c>
      <c r="R3948">
        <v>0</v>
      </c>
      <c r="S3948">
        <v>0</v>
      </c>
      <c r="T3948" s="6"/>
      <c r="U3948">
        <v>0</v>
      </c>
      <c r="V3948">
        <v>0</v>
      </c>
      <c r="W3948" t="s">
        <v>20</v>
      </c>
      <c r="X3948" s="6"/>
      <c r="Y3948" t="s">
        <v>1700</v>
      </c>
      <c r="Z3948">
        <v>14392</v>
      </c>
      <c r="AA3948">
        <v>1601</v>
      </c>
      <c r="AB3948">
        <v>-20286</v>
      </c>
      <c r="AC3948"/>
      <c r="AD3948">
        <v>300</v>
      </c>
      <c r="AE3948" t="s">
        <v>20</v>
      </c>
      <c r="AF3948" t="s">
        <v>20</v>
      </c>
      <c r="AG3948" t="s">
        <v>20</v>
      </c>
      <c r="AH3948" t="s">
        <v>20</v>
      </c>
      <c r="AI3948">
        <v>0</v>
      </c>
      <c r="AJ3948" s="6"/>
      <c r="AK3948">
        <v>1</v>
      </c>
      <c r="AL3948">
        <v>0</v>
      </c>
      <c r="AM3948">
        <v>2</v>
      </c>
      <c r="AN3948">
        <v>0</v>
      </c>
      <c r="AO3948">
        <v>0</v>
      </c>
      <c r="AP3948" s="6"/>
      <c r="AQ3948">
        <v>1</v>
      </c>
      <c r="AR3948">
        <v>1</v>
      </c>
      <c r="AS3948">
        <v>0</v>
      </c>
      <c r="AT3948">
        <v>1</v>
      </c>
      <c r="AU3948">
        <v>5</v>
      </c>
      <c r="AV3948">
        <v>2</v>
      </c>
      <c r="AW3948" t="s">
        <v>1382</v>
      </c>
      <c r="AX3948" t="s">
        <v>1382</v>
      </c>
      <c r="AY3948" s="6"/>
      <c r="AZ3948" s="42"/>
      <c r="BA3948" t="s">
        <v>2579</v>
      </c>
      <c r="BB3948" s="6" t="s">
        <v>1579</v>
      </c>
      <c r="BH3948" s="6"/>
      <c r="BI3948" t="s">
        <v>3146</v>
      </c>
    </row>
    <row r="3949" spans="1:61" s="44" customFormat="1" ht="15.75" thickBot="1" x14ac:dyDescent="0.3">
      <c r="A3949" s="162" t="s">
        <v>1020</v>
      </c>
      <c r="B3949" s="44" t="s">
        <v>1081</v>
      </c>
      <c r="C3949" s="44" t="str">
        <f>VLOOKUP(Tabelle1[[#This Row],[bank_name]],list_all_banks!$B$1:$C$691,2,FALSE)</f>
        <v>IT00799960158</v>
      </c>
      <c r="D3949" s="45" t="s">
        <v>2192</v>
      </c>
      <c r="E3949" s="46" t="str">
        <f t="shared" si="65"/>
        <v>31.12.2016</v>
      </c>
      <c r="F3949" s="44">
        <v>2016</v>
      </c>
      <c r="G3949" s="44">
        <v>0</v>
      </c>
      <c r="H3949" s="44" t="s">
        <v>20</v>
      </c>
      <c r="I3949" s="44">
        <v>1</v>
      </c>
      <c r="J3949" s="44">
        <v>2</v>
      </c>
      <c r="K3949" s="44" t="s">
        <v>1366</v>
      </c>
      <c r="L3949" s="44">
        <v>0</v>
      </c>
      <c r="M3949" s="44" t="s">
        <v>14</v>
      </c>
      <c r="N3949" s="44" t="s">
        <v>91</v>
      </c>
      <c r="O3949" s="45"/>
      <c r="P3949" s="44">
        <v>2</v>
      </c>
      <c r="Q3949" s="44">
        <v>0</v>
      </c>
      <c r="R3949" s="44">
        <v>0</v>
      </c>
      <c r="S3949" s="44">
        <v>0</v>
      </c>
      <c r="T3949" s="45"/>
      <c r="U3949" s="44">
        <v>0</v>
      </c>
      <c r="V3949" s="44">
        <v>0</v>
      </c>
      <c r="W3949" s="44" t="s">
        <v>20</v>
      </c>
      <c r="X3949" s="45"/>
      <c r="Y3949" s="44" t="s">
        <v>983</v>
      </c>
      <c r="Z3949" s="44">
        <f>202519+18700-2622</f>
        <v>218597</v>
      </c>
      <c r="AA3949" s="44">
        <v>2563</v>
      </c>
      <c r="AB3949" s="44">
        <f>73529+14067-16763</f>
        <v>70833</v>
      </c>
      <c r="AD3949" s="44">
        <f>24856+2501+499</f>
        <v>27856</v>
      </c>
      <c r="AE3949" s="44" t="s">
        <v>20</v>
      </c>
      <c r="AF3949" s="44" t="s">
        <v>20</v>
      </c>
      <c r="AG3949" s="44" t="s">
        <v>20</v>
      </c>
      <c r="AH3949" s="44" t="s">
        <v>20</v>
      </c>
      <c r="AI3949" s="44">
        <v>0</v>
      </c>
      <c r="AJ3949" s="45"/>
      <c r="AK3949" s="44">
        <v>1</v>
      </c>
      <c r="AL3949" s="44">
        <v>0</v>
      </c>
      <c r="AM3949" s="44">
        <v>2</v>
      </c>
      <c r="AN3949" s="44">
        <v>0</v>
      </c>
      <c r="AO3949" s="44">
        <v>0</v>
      </c>
      <c r="AP3949" s="45"/>
      <c r="AQ3949" s="44">
        <v>1</v>
      </c>
      <c r="AR3949" s="44">
        <v>1</v>
      </c>
      <c r="AS3949" s="44">
        <v>0</v>
      </c>
      <c r="AT3949" s="44">
        <v>1</v>
      </c>
      <c r="AU3949" s="44">
        <v>5</v>
      </c>
      <c r="AV3949" s="44">
        <v>2</v>
      </c>
      <c r="AW3949" s="44" t="s">
        <v>1382</v>
      </c>
      <c r="AX3949" s="44" t="s">
        <v>1382</v>
      </c>
      <c r="AY3949" s="45"/>
      <c r="AZ3949" s="46"/>
      <c r="BA3949" s="44" t="s">
        <v>2579</v>
      </c>
      <c r="BB3949" s="45" t="s">
        <v>1579</v>
      </c>
      <c r="BH3949" s="45"/>
      <c r="BI3949" t="s">
        <v>3146</v>
      </c>
    </row>
    <row r="3950" spans="1:61" s="9" customFormat="1" x14ac:dyDescent="0.25">
      <c r="A3950" t="s">
        <v>1020</v>
      </c>
      <c r="B3950" t="s">
        <v>1083</v>
      </c>
      <c r="C3950" t="str">
        <f>VLOOKUP(Tabelle1[[#This Row],[bank_name]],list_all_banks!$B$1:$C$691,2,FALSE)</f>
        <v>IT00821100013</v>
      </c>
      <c r="D3950" s="6" t="s">
        <v>1084</v>
      </c>
      <c r="E3950" s="42" t="str">
        <f t="shared" si="65"/>
        <v>31.12.</v>
      </c>
      <c r="F3950"/>
      <c r="G3950"/>
      <c r="H3950"/>
      <c r="I3950"/>
      <c r="J3950"/>
      <c r="K3950"/>
      <c r="L3950"/>
      <c r="M3950"/>
      <c r="N3950"/>
      <c r="O3950" s="6"/>
      <c r="P3950"/>
      <c r="Q3950"/>
      <c r="R3950"/>
      <c r="S3950"/>
      <c r="T3950" s="6"/>
      <c r="U3950"/>
      <c r="V3950"/>
      <c r="W3950"/>
      <c r="X3950" s="6"/>
      <c r="Y3950"/>
      <c r="Z3950"/>
      <c r="AA3950"/>
      <c r="AB3950"/>
      <c r="AC3950"/>
      <c r="AD3950"/>
      <c r="AE3950"/>
      <c r="AF3950"/>
      <c r="AG3950"/>
      <c r="AH3950"/>
      <c r="AI3950"/>
      <c r="AJ3950" s="6"/>
      <c r="AK3950"/>
      <c r="AL3950"/>
      <c r="AM3950"/>
      <c r="AN3950"/>
      <c r="AO3950"/>
      <c r="AP3950" s="6"/>
      <c r="AQ3950"/>
      <c r="AR3950"/>
      <c r="AS3950"/>
      <c r="AT3950"/>
      <c r="AU3950"/>
      <c r="AV3950"/>
      <c r="AW3950"/>
      <c r="AX3950"/>
      <c r="AY3950" s="6"/>
      <c r="AZ3950" s="125"/>
      <c r="BA3950"/>
      <c r="BB3950" s="6"/>
      <c r="BH3950" s="6"/>
    </row>
    <row r="3951" spans="1:61" s="44" customFormat="1" ht="15.75" thickBot="1" x14ac:dyDescent="0.3">
      <c r="A3951" s="44" t="s">
        <v>1020</v>
      </c>
      <c r="B3951" s="44" t="s">
        <v>1085</v>
      </c>
      <c r="C3951" s="44" t="str">
        <f>VLOOKUP(Tabelle1[[#This Row],[bank_name]],list_all_banks!$B$1:$C$691,2,FALSE)</f>
        <v>IT00833240328</v>
      </c>
      <c r="D3951" s="45" t="s">
        <v>1086</v>
      </c>
      <c r="E3951" s="46" t="str">
        <f t="shared" si="65"/>
        <v>31.12.</v>
      </c>
      <c r="O3951" s="45"/>
      <c r="T3951" s="45"/>
      <c r="X3951" s="45"/>
      <c r="AJ3951" s="45"/>
      <c r="AP3951" s="45"/>
      <c r="AY3951" s="45"/>
      <c r="AZ3951" s="179"/>
      <c r="BB3951" s="45"/>
      <c r="BH3951" s="45"/>
      <c r="BI3951" s="9"/>
    </row>
    <row r="3952" spans="1:61" s="9" customFormat="1" x14ac:dyDescent="0.25">
      <c r="A3952" s="96" t="s">
        <v>1020</v>
      </c>
      <c r="B3952" s="9" t="s">
        <v>1087</v>
      </c>
      <c r="C3952" s="9" t="str">
        <f>VLOOKUP(Tabelle1[[#This Row],[bank_name]],list_all_banks!$B$1:$C$691,2,FALSE)</f>
        <v>IT00884060526</v>
      </c>
      <c r="D3952" s="6" t="s">
        <v>1088</v>
      </c>
      <c r="E3952" s="42" t="str">
        <f t="shared" si="65"/>
        <v>31.12.2014</v>
      </c>
      <c r="F3952" s="9">
        <v>2014</v>
      </c>
      <c r="G3952" s="9">
        <v>1</v>
      </c>
      <c r="H3952" s="9" t="s">
        <v>20</v>
      </c>
      <c r="I3952" s="9">
        <v>3</v>
      </c>
      <c r="J3952" s="9">
        <v>2</v>
      </c>
      <c r="K3952" s="9" t="s">
        <v>1366</v>
      </c>
      <c r="L3952" s="9">
        <v>0</v>
      </c>
      <c r="M3952" s="9" t="s">
        <v>14</v>
      </c>
      <c r="N3952" s="9" t="s">
        <v>91</v>
      </c>
      <c r="O3952" s="6"/>
      <c r="P3952" s="9">
        <v>3</v>
      </c>
      <c r="Q3952" s="9">
        <v>0</v>
      </c>
      <c r="R3952" s="9" t="s">
        <v>20</v>
      </c>
      <c r="S3952" s="9">
        <v>1</v>
      </c>
      <c r="T3952" s="6"/>
      <c r="U3952" s="9">
        <v>1</v>
      </c>
      <c r="V3952" s="9">
        <v>1</v>
      </c>
      <c r="W3952" s="9" t="s">
        <v>20</v>
      </c>
      <c r="X3952" s="6"/>
      <c r="Y3952" s="9" t="s">
        <v>1711</v>
      </c>
      <c r="Z3952" s="9" t="s">
        <v>20</v>
      </c>
      <c r="AA3952" s="9">
        <v>1</v>
      </c>
      <c r="AB3952" s="9" t="s">
        <v>20</v>
      </c>
      <c r="AC3952" s="9" t="s">
        <v>20</v>
      </c>
      <c r="AD3952" s="9" t="s">
        <v>20</v>
      </c>
      <c r="AE3952" s="9" t="s">
        <v>20</v>
      </c>
      <c r="AF3952" s="9" t="s">
        <v>20</v>
      </c>
      <c r="AG3952" s="9" t="s">
        <v>20</v>
      </c>
      <c r="AH3952" s="9">
        <v>0</v>
      </c>
      <c r="AI3952" s="9">
        <v>0</v>
      </c>
      <c r="AJ3952" s="6"/>
      <c r="AK3952" s="9">
        <v>1</v>
      </c>
      <c r="AL3952" s="9">
        <v>0</v>
      </c>
      <c r="AM3952" s="9">
        <v>2</v>
      </c>
      <c r="AN3952" s="9">
        <v>0</v>
      </c>
      <c r="AO3952" s="9">
        <v>0</v>
      </c>
      <c r="AP3952" s="6"/>
      <c r="AQ3952" s="53">
        <v>1</v>
      </c>
      <c r="AR3952" s="9">
        <v>3</v>
      </c>
      <c r="AS3952" s="9">
        <v>0</v>
      </c>
      <c r="AT3952" s="9">
        <v>1</v>
      </c>
      <c r="AU3952" s="9">
        <v>5</v>
      </c>
      <c r="AV3952" s="9">
        <v>0</v>
      </c>
      <c r="AW3952" s="9" t="s">
        <v>1382</v>
      </c>
      <c r="AX3952" s="9" t="s">
        <v>1382</v>
      </c>
      <c r="AY3952" s="6"/>
      <c r="AZ3952" s="125" t="s">
        <v>2154</v>
      </c>
      <c r="BA3952" s="63" t="s">
        <v>2580</v>
      </c>
      <c r="BB3952" s="6"/>
      <c r="BH3952" s="6"/>
      <c r="BI3952" t="s">
        <v>3146</v>
      </c>
    </row>
    <row r="3953" spans="1:61" s="9" customFormat="1" x14ac:dyDescent="0.25">
      <c r="A3953" s="19" t="s">
        <v>1020</v>
      </c>
      <c r="B3953" t="s">
        <v>1087</v>
      </c>
      <c r="C3953" t="str">
        <f>VLOOKUP(Tabelle1[[#This Row],[bank_name]],list_all_banks!$B$1:$C$691,2,FALSE)</f>
        <v>IT00884060526</v>
      </c>
      <c r="D3953" s="6" t="s">
        <v>1088</v>
      </c>
      <c r="E3953" s="42" t="str">
        <f t="shared" si="65"/>
        <v>31.12.2014</v>
      </c>
      <c r="F3953">
        <v>2014</v>
      </c>
      <c r="G3953">
        <v>1</v>
      </c>
      <c r="H3953" t="s">
        <v>20</v>
      </c>
      <c r="I3953">
        <v>3</v>
      </c>
      <c r="J3953">
        <v>2</v>
      </c>
      <c r="K3953" t="s">
        <v>1366</v>
      </c>
      <c r="L3953">
        <v>0</v>
      </c>
      <c r="M3953" t="s">
        <v>14</v>
      </c>
      <c r="N3953" t="s">
        <v>91</v>
      </c>
      <c r="O3953" s="6"/>
      <c r="P3953">
        <v>3</v>
      </c>
      <c r="Q3953">
        <v>0</v>
      </c>
      <c r="R3953" t="s">
        <v>20</v>
      </c>
      <c r="S3953">
        <v>1</v>
      </c>
      <c r="T3953" s="6"/>
      <c r="U3953">
        <v>1</v>
      </c>
      <c r="V3953">
        <v>1</v>
      </c>
      <c r="W3953" t="s">
        <v>20</v>
      </c>
      <c r="X3953" s="6"/>
      <c r="Y3953" t="s">
        <v>239</v>
      </c>
      <c r="Z3953">
        <v>9104</v>
      </c>
      <c r="AA3953">
        <v>110</v>
      </c>
      <c r="AB3953">
        <v>-8444</v>
      </c>
      <c r="AC3953" t="s">
        <v>20</v>
      </c>
      <c r="AD3953" t="s">
        <v>20</v>
      </c>
      <c r="AE3953" t="s">
        <v>20</v>
      </c>
      <c r="AF3953" t="s">
        <v>20</v>
      </c>
      <c r="AG3953" t="s">
        <v>20</v>
      </c>
      <c r="AH3953">
        <v>0</v>
      </c>
      <c r="AI3953">
        <v>0</v>
      </c>
      <c r="AJ3953" s="6"/>
      <c r="AK3953">
        <v>1</v>
      </c>
      <c r="AL3953">
        <v>0</v>
      </c>
      <c r="AM3953">
        <v>2</v>
      </c>
      <c r="AN3953">
        <v>0</v>
      </c>
      <c r="AO3953">
        <v>0</v>
      </c>
      <c r="AP3953" s="6"/>
      <c r="AQ3953" s="5">
        <v>1</v>
      </c>
      <c r="AR3953">
        <v>3</v>
      </c>
      <c r="AS3953">
        <v>0</v>
      </c>
      <c r="AT3953">
        <v>1</v>
      </c>
      <c r="AU3953">
        <v>5</v>
      </c>
      <c r="AV3953">
        <v>0</v>
      </c>
      <c r="AW3953" t="s">
        <v>1382</v>
      </c>
      <c r="AX3953" t="s">
        <v>1382</v>
      </c>
      <c r="AY3953" s="6"/>
      <c r="AZ3953" s="125" t="s">
        <v>2154</v>
      </c>
      <c r="BA3953" s="14" t="s">
        <v>2581</v>
      </c>
      <c r="BB3953" s="6"/>
      <c r="BH3953" s="6"/>
      <c r="BI3953" t="s">
        <v>3146</v>
      </c>
    </row>
    <row r="3954" spans="1:61" s="9" customFormat="1" x14ac:dyDescent="0.25">
      <c r="A3954" s="19" t="s">
        <v>1020</v>
      </c>
      <c r="B3954" t="s">
        <v>1087</v>
      </c>
      <c r="C3954" t="str">
        <f>VLOOKUP(Tabelle1[[#This Row],[bank_name]],list_all_banks!$B$1:$C$691,2,FALSE)</f>
        <v>IT00884060526</v>
      </c>
      <c r="D3954" s="6" t="s">
        <v>1088</v>
      </c>
      <c r="E3954" s="42" t="str">
        <f t="shared" si="65"/>
        <v>31.12.2014</v>
      </c>
      <c r="F3954">
        <v>2014</v>
      </c>
      <c r="G3954">
        <v>1</v>
      </c>
      <c r="H3954" t="s">
        <v>20</v>
      </c>
      <c r="I3954">
        <v>3</v>
      </c>
      <c r="J3954">
        <v>2</v>
      </c>
      <c r="K3954" t="s">
        <v>1366</v>
      </c>
      <c r="L3954">
        <v>0</v>
      </c>
      <c r="M3954" t="s">
        <v>14</v>
      </c>
      <c r="N3954" t="s">
        <v>91</v>
      </c>
      <c r="O3954" s="6"/>
      <c r="P3954">
        <v>3</v>
      </c>
      <c r="Q3954">
        <v>0</v>
      </c>
      <c r="R3954" t="s">
        <v>20</v>
      </c>
      <c r="S3954">
        <v>1</v>
      </c>
      <c r="T3954" s="6"/>
      <c r="U3954">
        <v>1</v>
      </c>
      <c r="V3954">
        <v>1</v>
      </c>
      <c r="W3954" t="s">
        <v>20</v>
      </c>
      <c r="X3954" s="6"/>
      <c r="Y3954" t="s">
        <v>1660</v>
      </c>
      <c r="Z3954">
        <v>9574</v>
      </c>
      <c r="AA3954">
        <v>43</v>
      </c>
      <c r="AB3954">
        <v>3612</v>
      </c>
      <c r="AC3954" t="s">
        <v>20</v>
      </c>
      <c r="AD3954" t="s">
        <v>20</v>
      </c>
      <c r="AE3954" t="s">
        <v>20</v>
      </c>
      <c r="AF3954" t="s">
        <v>20</v>
      </c>
      <c r="AG3954">
        <v>-591</v>
      </c>
      <c r="AH3954">
        <v>0</v>
      </c>
      <c r="AI3954">
        <v>0</v>
      </c>
      <c r="AJ3954" s="6"/>
      <c r="AK3954">
        <v>1</v>
      </c>
      <c r="AL3954">
        <v>0</v>
      </c>
      <c r="AM3954">
        <v>2</v>
      </c>
      <c r="AN3954">
        <v>0</v>
      </c>
      <c r="AO3954">
        <v>0</v>
      </c>
      <c r="AP3954" s="6"/>
      <c r="AQ3954" s="5">
        <v>1</v>
      </c>
      <c r="AR3954">
        <v>3</v>
      </c>
      <c r="AS3954">
        <v>0</v>
      </c>
      <c r="AT3954">
        <v>1</v>
      </c>
      <c r="AU3954">
        <v>5</v>
      </c>
      <c r="AV3954">
        <v>0</v>
      </c>
      <c r="AW3954" t="s">
        <v>1382</v>
      </c>
      <c r="AX3954" t="s">
        <v>1382</v>
      </c>
      <c r="AY3954" s="6"/>
      <c r="AZ3954" s="125" t="s">
        <v>2154</v>
      </c>
      <c r="BA3954" s="14" t="s">
        <v>2582</v>
      </c>
      <c r="BB3954" s="6"/>
      <c r="BH3954" s="6"/>
      <c r="BI3954" t="s">
        <v>3146</v>
      </c>
    </row>
    <row r="3955" spans="1:61" s="9" customFormat="1" x14ac:dyDescent="0.25">
      <c r="A3955" s="19" t="s">
        <v>1020</v>
      </c>
      <c r="B3955" t="s">
        <v>1087</v>
      </c>
      <c r="C3955" t="str">
        <f>VLOOKUP(Tabelle1[[#This Row],[bank_name]],list_all_banks!$B$1:$C$691,2,FALSE)</f>
        <v>IT00884060526</v>
      </c>
      <c r="D3955" s="6" t="s">
        <v>1088</v>
      </c>
      <c r="E3955" s="42" t="str">
        <f t="shared" si="65"/>
        <v>31.12.2014</v>
      </c>
      <c r="F3955">
        <v>2014</v>
      </c>
      <c r="G3955">
        <v>1</v>
      </c>
      <c r="H3955" t="s">
        <v>20</v>
      </c>
      <c r="I3955">
        <v>3</v>
      </c>
      <c r="J3955">
        <v>2</v>
      </c>
      <c r="K3955" t="s">
        <v>1366</v>
      </c>
      <c r="L3955">
        <v>0</v>
      </c>
      <c r="M3955" t="s">
        <v>14</v>
      </c>
      <c r="N3955" t="s">
        <v>91</v>
      </c>
      <c r="O3955" s="6"/>
      <c r="P3955">
        <v>3</v>
      </c>
      <c r="Q3955">
        <v>0</v>
      </c>
      <c r="R3955" t="s">
        <v>20</v>
      </c>
      <c r="S3955">
        <v>1</v>
      </c>
      <c r="T3955" s="6"/>
      <c r="U3955">
        <v>1</v>
      </c>
      <c r="V3955">
        <v>1</v>
      </c>
      <c r="W3955" t="s">
        <v>20</v>
      </c>
      <c r="X3955" s="6"/>
      <c r="Y3955" t="s">
        <v>1786</v>
      </c>
      <c r="Z3955" t="s">
        <v>20</v>
      </c>
      <c r="AA3955">
        <v>4</v>
      </c>
      <c r="AB3955" t="s">
        <v>20</v>
      </c>
      <c r="AC3955" t="s">
        <v>20</v>
      </c>
      <c r="AD3955" t="s">
        <v>20</v>
      </c>
      <c r="AE3955" t="s">
        <v>20</v>
      </c>
      <c r="AF3955" t="s">
        <v>20</v>
      </c>
      <c r="AG3955" t="s">
        <v>20</v>
      </c>
      <c r="AH3955">
        <v>0</v>
      </c>
      <c r="AI3955">
        <v>0</v>
      </c>
      <c r="AJ3955" s="6"/>
      <c r="AK3955">
        <v>1</v>
      </c>
      <c r="AL3955">
        <v>0</v>
      </c>
      <c r="AM3955">
        <v>2</v>
      </c>
      <c r="AN3955">
        <v>0</v>
      </c>
      <c r="AO3955">
        <v>0</v>
      </c>
      <c r="AP3955" s="6"/>
      <c r="AQ3955" s="5">
        <v>1</v>
      </c>
      <c r="AR3955">
        <v>3</v>
      </c>
      <c r="AS3955">
        <v>0</v>
      </c>
      <c r="AT3955">
        <v>1</v>
      </c>
      <c r="AU3955">
        <v>5</v>
      </c>
      <c r="AV3955">
        <v>0</v>
      </c>
      <c r="AW3955" t="s">
        <v>1382</v>
      </c>
      <c r="AX3955" t="s">
        <v>1382</v>
      </c>
      <c r="AY3955" s="6"/>
      <c r="AZ3955" s="125" t="s">
        <v>2154</v>
      </c>
      <c r="BA3955" s="14" t="s">
        <v>2583</v>
      </c>
      <c r="BB3955" s="6"/>
      <c r="BH3955" s="6"/>
      <c r="BI3955" t="s">
        <v>3146</v>
      </c>
    </row>
    <row r="3956" spans="1:61" s="9" customFormat="1" x14ac:dyDescent="0.25">
      <c r="A3956" s="96" t="s">
        <v>1020</v>
      </c>
      <c r="B3956" s="9" t="s">
        <v>1087</v>
      </c>
      <c r="C3956" s="9" t="str">
        <f>VLOOKUP(Tabelle1[[#This Row],[bank_name]],list_all_banks!$B$1:$C$691,2,FALSE)</f>
        <v>IT00884060526</v>
      </c>
      <c r="D3956" s="6" t="s">
        <v>1088</v>
      </c>
      <c r="E3956" s="42" t="str">
        <f t="shared" si="65"/>
        <v>31.12.2014</v>
      </c>
      <c r="F3956" s="9">
        <v>2014</v>
      </c>
      <c r="G3956" s="9">
        <v>1</v>
      </c>
      <c r="H3956" s="9" t="s">
        <v>20</v>
      </c>
      <c r="I3956" s="9">
        <v>3</v>
      </c>
      <c r="J3956" s="9">
        <v>2</v>
      </c>
      <c r="K3956" s="9" t="s">
        <v>1366</v>
      </c>
      <c r="L3956" s="9">
        <v>0</v>
      </c>
      <c r="M3956" s="9" t="s">
        <v>14</v>
      </c>
      <c r="N3956" s="9" t="s">
        <v>91</v>
      </c>
      <c r="O3956" s="6"/>
      <c r="P3956" s="9">
        <v>3</v>
      </c>
      <c r="Q3956" s="9">
        <v>0</v>
      </c>
      <c r="R3956" s="9" t="s">
        <v>20</v>
      </c>
      <c r="S3956" s="9">
        <v>1</v>
      </c>
      <c r="T3956" s="6"/>
      <c r="U3956" s="9">
        <v>1</v>
      </c>
      <c r="V3956" s="9">
        <v>1</v>
      </c>
      <c r="W3956" s="9" t="s">
        <v>20</v>
      </c>
      <c r="X3956" s="6"/>
      <c r="Y3956" s="9" t="s">
        <v>658</v>
      </c>
      <c r="Z3956" s="9">
        <v>44271</v>
      </c>
      <c r="AA3956" s="9">
        <v>304</v>
      </c>
      <c r="AB3956" s="9">
        <v>-5263</v>
      </c>
      <c r="AC3956" s="9" t="s">
        <v>20</v>
      </c>
      <c r="AD3956" s="9" t="s">
        <v>20</v>
      </c>
      <c r="AE3956" t="s">
        <v>20</v>
      </c>
      <c r="AF3956" t="s">
        <v>20</v>
      </c>
      <c r="AG3956">
        <v>5072</v>
      </c>
      <c r="AH3956">
        <v>0</v>
      </c>
      <c r="AI3956">
        <v>0</v>
      </c>
      <c r="AJ3956" s="6"/>
      <c r="AK3956" s="9">
        <v>1</v>
      </c>
      <c r="AL3956" s="9">
        <v>0</v>
      </c>
      <c r="AM3956" s="9">
        <v>2</v>
      </c>
      <c r="AN3956" s="9">
        <v>0</v>
      </c>
      <c r="AO3956" s="9">
        <v>0</v>
      </c>
      <c r="AP3956" s="6"/>
      <c r="AQ3956" s="53">
        <v>1</v>
      </c>
      <c r="AR3956" s="9">
        <v>3</v>
      </c>
      <c r="AS3956" s="9">
        <v>0</v>
      </c>
      <c r="AT3956" s="9">
        <v>1</v>
      </c>
      <c r="AU3956" s="9">
        <v>5</v>
      </c>
      <c r="AV3956" s="9">
        <v>0</v>
      </c>
      <c r="AW3956" s="9" t="s">
        <v>1382</v>
      </c>
      <c r="AX3956" s="9" t="s">
        <v>1382</v>
      </c>
      <c r="AY3956" s="6"/>
      <c r="AZ3956" s="125" t="s">
        <v>2154</v>
      </c>
      <c r="BA3956" s="63" t="s">
        <v>2584</v>
      </c>
      <c r="BB3956" s="6"/>
      <c r="BH3956" s="6"/>
      <c r="BI3956" t="s">
        <v>3146</v>
      </c>
    </row>
    <row r="3957" spans="1:61" s="9" customFormat="1" x14ac:dyDescent="0.25">
      <c r="A3957" s="19" t="s">
        <v>1020</v>
      </c>
      <c r="B3957" t="s">
        <v>1087</v>
      </c>
      <c r="C3957" t="str">
        <f>VLOOKUP(Tabelle1[[#This Row],[bank_name]],list_all_banks!$B$1:$C$691,2,FALSE)</f>
        <v>IT00884060526</v>
      </c>
      <c r="D3957" s="6" t="s">
        <v>1088</v>
      </c>
      <c r="E3957" s="42" t="str">
        <f t="shared" si="65"/>
        <v>31.12.2014</v>
      </c>
      <c r="F3957">
        <v>2014</v>
      </c>
      <c r="G3957">
        <v>1</v>
      </c>
      <c r="H3957" t="s">
        <v>20</v>
      </c>
      <c r="I3957">
        <v>3</v>
      </c>
      <c r="J3957">
        <v>2</v>
      </c>
      <c r="K3957" t="s">
        <v>1366</v>
      </c>
      <c r="L3957">
        <v>0</v>
      </c>
      <c r="M3957" t="s">
        <v>14</v>
      </c>
      <c r="N3957" t="s">
        <v>91</v>
      </c>
      <c r="O3957" s="6"/>
      <c r="P3957">
        <v>3</v>
      </c>
      <c r="Q3957">
        <v>0</v>
      </c>
      <c r="R3957" t="s">
        <v>20</v>
      </c>
      <c r="S3957">
        <v>1</v>
      </c>
      <c r="T3957" s="6"/>
      <c r="U3957">
        <v>1</v>
      </c>
      <c r="V3957">
        <v>1</v>
      </c>
      <c r="W3957" t="s">
        <v>20</v>
      </c>
      <c r="X3957" s="6"/>
      <c r="Y3957" t="s">
        <v>1</v>
      </c>
      <c r="Z3957" t="s">
        <v>20</v>
      </c>
      <c r="AA3957">
        <v>2</v>
      </c>
      <c r="AB3957" t="s">
        <v>20</v>
      </c>
      <c r="AC3957" t="s">
        <v>20</v>
      </c>
      <c r="AD3957" t="s">
        <v>20</v>
      </c>
      <c r="AE3957" t="s">
        <v>20</v>
      </c>
      <c r="AF3957" t="s">
        <v>20</v>
      </c>
      <c r="AG3957" t="s">
        <v>20</v>
      </c>
      <c r="AH3957">
        <v>0</v>
      </c>
      <c r="AI3957">
        <v>0</v>
      </c>
      <c r="AJ3957" s="6"/>
      <c r="AK3957">
        <v>1</v>
      </c>
      <c r="AL3957">
        <v>0</v>
      </c>
      <c r="AM3957">
        <v>2</v>
      </c>
      <c r="AN3957">
        <v>0</v>
      </c>
      <c r="AO3957">
        <v>0</v>
      </c>
      <c r="AP3957" s="6"/>
      <c r="AQ3957" s="5">
        <v>1</v>
      </c>
      <c r="AR3957">
        <v>3</v>
      </c>
      <c r="AS3957">
        <v>0</v>
      </c>
      <c r="AT3957">
        <v>1</v>
      </c>
      <c r="AU3957">
        <v>5</v>
      </c>
      <c r="AV3957">
        <v>0</v>
      </c>
      <c r="AW3957" t="s">
        <v>1382</v>
      </c>
      <c r="AX3957" t="s">
        <v>1382</v>
      </c>
      <c r="AY3957" s="6"/>
      <c r="AZ3957" s="125" t="s">
        <v>2154</v>
      </c>
      <c r="BA3957" s="14" t="s">
        <v>2585</v>
      </c>
      <c r="BB3957" s="6"/>
      <c r="BH3957" s="6"/>
      <c r="BI3957" t="s">
        <v>3146</v>
      </c>
    </row>
    <row r="3958" spans="1:61" s="9" customFormat="1" x14ac:dyDescent="0.25">
      <c r="A3958" s="19" t="s">
        <v>1020</v>
      </c>
      <c r="B3958" t="s">
        <v>1087</v>
      </c>
      <c r="C3958" t="str">
        <f>VLOOKUP(Tabelle1[[#This Row],[bank_name]],list_all_banks!$B$1:$C$691,2,FALSE)</f>
        <v>IT00884060526</v>
      </c>
      <c r="D3958" s="6" t="s">
        <v>1088</v>
      </c>
      <c r="E3958" s="42" t="str">
        <f t="shared" si="65"/>
        <v>31.12.2014</v>
      </c>
      <c r="F3958">
        <v>2014</v>
      </c>
      <c r="G3958">
        <v>1</v>
      </c>
      <c r="H3958" t="s">
        <v>20</v>
      </c>
      <c r="I3958">
        <v>3</v>
      </c>
      <c r="J3958">
        <v>2</v>
      </c>
      <c r="K3958" t="s">
        <v>1366</v>
      </c>
      <c r="L3958">
        <v>0</v>
      </c>
      <c r="M3958" t="s">
        <v>14</v>
      </c>
      <c r="N3958" t="s">
        <v>91</v>
      </c>
      <c r="O3958" s="6"/>
      <c r="P3958">
        <v>3</v>
      </c>
      <c r="Q3958">
        <v>0</v>
      </c>
      <c r="R3958" t="s">
        <v>20</v>
      </c>
      <c r="S3958">
        <v>1</v>
      </c>
      <c r="T3958" s="6"/>
      <c r="U3958">
        <v>1</v>
      </c>
      <c r="V3958">
        <v>1</v>
      </c>
      <c r="W3958" t="s">
        <v>20</v>
      </c>
      <c r="X3958" s="6"/>
      <c r="Y3958" t="s">
        <v>1662</v>
      </c>
      <c r="Z3958" t="s">
        <v>20</v>
      </c>
      <c r="AA3958">
        <v>2</v>
      </c>
      <c r="AB3958" t="s">
        <v>20</v>
      </c>
      <c r="AC3958" t="s">
        <v>20</v>
      </c>
      <c r="AD3958" t="s">
        <v>20</v>
      </c>
      <c r="AE3958" t="s">
        <v>20</v>
      </c>
      <c r="AF3958" t="s">
        <v>20</v>
      </c>
      <c r="AG3958" t="s">
        <v>20</v>
      </c>
      <c r="AH3958">
        <v>0</v>
      </c>
      <c r="AI3958">
        <v>0</v>
      </c>
      <c r="AJ3958" s="6"/>
      <c r="AK3958">
        <v>1</v>
      </c>
      <c r="AL3958">
        <v>0</v>
      </c>
      <c r="AM3958">
        <v>2</v>
      </c>
      <c r="AN3958">
        <v>0</v>
      </c>
      <c r="AO3958">
        <v>0</v>
      </c>
      <c r="AP3958" s="6"/>
      <c r="AQ3958" s="5">
        <v>1</v>
      </c>
      <c r="AR3958">
        <v>3</v>
      </c>
      <c r="AS3958">
        <v>0</v>
      </c>
      <c r="AT3958">
        <v>1</v>
      </c>
      <c r="AU3958">
        <v>5</v>
      </c>
      <c r="AV3958">
        <v>0</v>
      </c>
      <c r="AW3958" t="s">
        <v>1382</v>
      </c>
      <c r="AX3958" t="s">
        <v>1382</v>
      </c>
      <c r="AY3958" s="6"/>
      <c r="AZ3958" s="125" t="s">
        <v>2154</v>
      </c>
      <c r="BA3958" s="14" t="s">
        <v>2587</v>
      </c>
      <c r="BB3958" s="6"/>
      <c r="BH3958" s="6"/>
      <c r="BI3958" t="s">
        <v>3146</v>
      </c>
    </row>
    <row r="3959" spans="1:61" s="9" customFormat="1" x14ac:dyDescent="0.25">
      <c r="A3959" s="96" t="s">
        <v>1020</v>
      </c>
      <c r="B3959" s="9" t="s">
        <v>1087</v>
      </c>
      <c r="C3959" s="9" t="str">
        <f>VLOOKUP(Tabelle1[[#This Row],[bank_name]],list_all_banks!$B$1:$C$691,2,FALSE)</f>
        <v>IT00884060526</v>
      </c>
      <c r="D3959" s="6" t="s">
        <v>1088</v>
      </c>
      <c r="E3959" s="42" t="str">
        <f t="shared" si="65"/>
        <v>31.12.2014</v>
      </c>
      <c r="F3959" s="9">
        <v>2014</v>
      </c>
      <c r="G3959" s="9">
        <v>1</v>
      </c>
      <c r="H3959" s="9" t="s">
        <v>20</v>
      </c>
      <c r="I3959" s="9">
        <v>3</v>
      </c>
      <c r="J3959" s="9">
        <v>2</v>
      </c>
      <c r="K3959" s="9" t="s">
        <v>1366</v>
      </c>
      <c r="L3959" s="9">
        <v>0</v>
      </c>
      <c r="M3959" s="9" t="s">
        <v>14</v>
      </c>
      <c r="N3959" s="9" t="s">
        <v>91</v>
      </c>
      <c r="O3959" s="6"/>
      <c r="P3959" s="9">
        <v>3</v>
      </c>
      <c r="Q3959" s="9">
        <v>0</v>
      </c>
      <c r="R3959" s="9" t="s">
        <v>20</v>
      </c>
      <c r="S3959" s="9">
        <v>1</v>
      </c>
      <c r="T3959" s="6"/>
      <c r="U3959" s="9">
        <v>1</v>
      </c>
      <c r="V3959" s="9">
        <v>1</v>
      </c>
      <c r="W3959" s="9" t="s">
        <v>20</v>
      </c>
      <c r="X3959" s="6"/>
      <c r="Y3959" s="9" t="s">
        <v>1001</v>
      </c>
      <c r="Z3959" s="9">
        <f>570-1058</f>
        <v>-488</v>
      </c>
      <c r="AA3959" s="9" t="s">
        <v>20</v>
      </c>
      <c r="AB3959" s="9">
        <f>570-1058+74873</f>
        <v>74385</v>
      </c>
      <c r="AC3959" s="9" t="s">
        <v>20</v>
      </c>
      <c r="AD3959" s="9" t="s">
        <v>20</v>
      </c>
      <c r="AE3959" s="9" t="s">
        <v>20</v>
      </c>
      <c r="AF3959" s="9" t="s">
        <v>20</v>
      </c>
      <c r="AG3959" s="9">
        <v>513</v>
      </c>
      <c r="AH3959" s="9">
        <v>0</v>
      </c>
      <c r="AI3959" s="9">
        <v>0</v>
      </c>
      <c r="AJ3959" s="6"/>
      <c r="AK3959" s="9">
        <v>1</v>
      </c>
      <c r="AL3959" s="9">
        <v>0</v>
      </c>
      <c r="AM3959" s="9">
        <v>2</v>
      </c>
      <c r="AN3959" s="9">
        <v>0</v>
      </c>
      <c r="AO3959" s="9">
        <v>0</v>
      </c>
      <c r="AP3959" s="6"/>
      <c r="AQ3959" s="53">
        <v>1</v>
      </c>
      <c r="AR3959" s="9">
        <v>3</v>
      </c>
      <c r="AS3959" s="9">
        <v>0</v>
      </c>
      <c r="AT3959" s="9">
        <v>1</v>
      </c>
      <c r="AU3959" s="9">
        <v>5</v>
      </c>
      <c r="AV3959" s="9">
        <v>0</v>
      </c>
      <c r="AW3959" s="9" t="s">
        <v>1382</v>
      </c>
      <c r="AX3959" s="9" t="s">
        <v>1382</v>
      </c>
      <c r="AY3959" s="6"/>
      <c r="AZ3959" s="125" t="s">
        <v>2154</v>
      </c>
      <c r="BA3959" s="63" t="s">
        <v>2588</v>
      </c>
      <c r="BB3959" s="6"/>
      <c r="BH3959" s="6"/>
      <c r="BI3959" t="s">
        <v>3146</v>
      </c>
    </row>
    <row r="3960" spans="1:61" s="9" customFormat="1" x14ac:dyDescent="0.25">
      <c r="A3960" s="19" t="s">
        <v>1020</v>
      </c>
      <c r="B3960" t="s">
        <v>1087</v>
      </c>
      <c r="C3960" t="str">
        <f>VLOOKUP(Tabelle1[[#This Row],[bank_name]],list_all_banks!$B$1:$C$691,2,FALSE)</f>
        <v>IT00884060526</v>
      </c>
      <c r="D3960" s="6" t="s">
        <v>1088</v>
      </c>
      <c r="E3960" s="42" t="str">
        <f t="shared" si="65"/>
        <v>31.12.2014</v>
      </c>
      <c r="F3960">
        <v>2014</v>
      </c>
      <c r="G3960">
        <v>1</v>
      </c>
      <c r="H3960" t="s">
        <v>20</v>
      </c>
      <c r="I3960">
        <v>3</v>
      </c>
      <c r="J3960">
        <v>2</v>
      </c>
      <c r="K3960" t="s">
        <v>1366</v>
      </c>
      <c r="L3960">
        <v>0</v>
      </c>
      <c r="M3960" t="s">
        <v>14</v>
      </c>
      <c r="N3960" t="s">
        <v>91</v>
      </c>
      <c r="O3960" s="6"/>
      <c r="P3960">
        <v>3</v>
      </c>
      <c r="Q3960">
        <v>0</v>
      </c>
      <c r="R3960" t="s">
        <v>20</v>
      </c>
      <c r="S3960">
        <v>1</v>
      </c>
      <c r="T3960" s="6"/>
      <c r="U3960">
        <v>1</v>
      </c>
      <c r="V3960">
        <v>1</v>
      </c>
      <c r="W3960" t="s">
        <v>20</v>
      </c>
      <c r="X3960" s="6"/>
      <c r="Y3960" t="s">
        <v>1020</v>
      </c>
      <c r="Z3960">
        <v>4047366</v>
      </c>
      <c r="AA3960">
        <v>4267</v>
      </c>
      <c r="AB3960">
        <v>-7759329</v>
      </c>
      <c r="AC3960" t="s">
        <v>20</v>
      </c>
      <c r="AD3960" t="s">
        <v>20</v>
      </c>
      <c r="AE3960" t="s">
        <v>20</v>
      </c>
      <c r="AF3960" t="s">
        <v>20</v>
      </c>
      <c r="AG3960">
        <v>1989260</v>
      </c>
      <c r="AH3960">
        <v>181</v>
      </c>
      <c r="AI3960">
        <v>0</v>
      </c>
      <c r="AJ3960" s="6"/>
      <c r="AK3960">
        <v>1</v>
      </c>
      <c r="AL3960">
        <v>0</v>
      </c>
      <c r="AM3960">
        <v>2</v>
      </c>
      <c r="AN3960">
        <v>0</v>
      </c>
      <c r="AO3960">
        <v>0</v>
      </c>
      <c r="AP3960" s="6"/>
      <c r="AQ3960" s="5">
        <v>1</v>
      </c>
      <c r="AR3960">
        <v>3</v>
      </c>
      <c r="AS3960">
        <v>0</v>
      </c>
      <c r="AT3960">
        <v>1</v>
      </c>
      <c r="AU3960">
        <v>5</v>
      </c>
      <c r="AV3960">
        <v>0</v>
      </c>
      <c r="AW3960" t="s">
        <v>1382</v>
      </c>
      <c r="AX3960" t="s">
        <v>1382</v>
      </c>
      <c r="AY3960" s="6"/>
      <c r="AZ3960" s="125" t="s">
        <v>2154</v>
      </c>
      <c r="BA3960" s="14" t="s">
        <v>2594</v>
      </c>
      <c r="BB3960" s="6"/>
      <c r="BH3960" s="6"/>
      <c r="BI3960" t="s">
        <v>3146</v>
      </c>
    </row>
    <row r="3961" spans="1:61" s="9" customFormat="1" x14ac:dyDescent="0.25">
      <c r="A3961" s="96" t="s">
        <v>1020</v>
      </c>
      <c r="B3961" s="9" t="s">
        <v>1087</v>
      </c>
      <c r="C3961" s="9" t="str">
        <f>VLOOKUP(Tabelle1[[#This Row],[bank_name]],list_all_banks!$B$1:$C$691,2,FALSE)</f>
        <v>IT00884060526</v>
      </c>
      <c r="D3961" s="6" t="s">
        <v>1088</v>
      </c>
      <c r="E3961" s="42" t="str">
        <f t="shared" si="65"/>
        <v>31.12.2014</v>
      </c>
      <c r="F3961" s="9">
        <v>2014</v>
      </c>
      <c r="G3961" s="9">
        <v>1</v>
      </c>
      <c r="H3961" s="9" t="s">
        <v>20</v>
      </c>
      <c r="I3961" s="9">
        <v>3</v>
      </c>
      <c r="J3961" s="9">
        <v>2</v>
      </c>
      <c r="K3961" s="9" t="s">
        <v>1366</v>
      </c>
      <c r="L3961" s="9">
        <v>0</v>
      </c>
      <c r="M3961" s="9" t="s">
        <v>14</v>
      </c>
      <c r="N3961" s="9" t="s">
        <v>91</v>
      </c>
      <c r="O3961" s="6"/>
      <c r="P3961" s="9">
        <v>3</v>
      </c>
      <c r="Q3961" s="9">
        <v>0</v>
      </c>
      <c r="R3961" s="9" t="s">
        <v>20</v>
      </c>
      <c r="S3961" s="9">
        <v>1</v>
      </c>
      <c r="T3961" s="6"/>
      <c r="U3961" s="9">
        <v>1</v>
      </c>
      <c r="V3961" s="9">
        <v>1</v>
      </c>
      <c r="W3961" s="9" t="s">
        <v>20</v>
      </c>
      <c r="X3961" s="6"/>
      <c r="Y3961" s="9" t="s">
        <v>1170</v>
      </c>
      <c r="Z3961" s="9">
        <f>2408-25798</f>
        <v>-23390</v>
      </c>
      <c r="AA3961" s="9" t="s">
        <v>20</v>
      </c>
      <c r="AB3961" s="9">
        <f>2350-531</f>
        <v>1819</v>
      </c>
      <c r="AC3961" s="9" t="s">
        <v>20</v>
      </c>
      <c r="AD3961" s="9" t="s">
        <v>20</v>
      </c>
      <c r="AE3961" s="9" t="s">
        <v>20</v>
      </c>
      <c r="AF3961" s="9" t="s">
        <v>20</v>
      </c>
      <c r="AG3961" s="9">
        <f>2449+7</f>
        <v>2456</v>
      </c>
      <c r="AH3961" s="9">
        <v>0</v>
      </c>
      <c r="AI3961" s="9">
        <v>0</v>
      </c>
      <c r="AJ3961" s="6"/>
      <c r="AK3961" s="9">
        <v>1</v>
      </c>
      <c r="AL3961" s="9">
        <v>0</v>
      </c>
      <c r="AM3961" s="9">
        <v>2</v>
      </c>
      <c r="AN3961" s="9">
        <v>0</v>
      </c>
      <c r="AO3961" s="9">
        <v>0</v>
      </c>
      <c r="AP3961" s="6"/>
      <c r="AQ3961" s="53">
        <v>1</v>
      </c>
      <c r="AR3961" s="9">
        <v>3</v>
      </c>
      <c r="AS3961" s="9">
        <v>0</v>
      </c>
      <c r="AT3961" s="9">
        <v>1</v>
      </c>
      <c r="AU3961" s="9">
        <v>5</v>
      </c>
      <c r="AV3961" s="9">
        <v>0</v>
      </c>
      <c r="AW3961" s="9" t="s">
        <v>1382</v>
      </c>
      <c r="AX3961" s="9" t="s">
        <v>1382</v>
      </c>
      <c r="AY3961" s="6"/>
      <c r="AZ3961" s="125" t="s">
        <v>2154</v>
      </c>
      <c r="BA3961" s="63" t="s">
        <v>2595</v>
      </c>
      <c r="BB3961" s="6"/>
      <c r="BH3961" s="6"/>
      <c r="BI3961" t="s">
        <v>3146</v>
      </c>
    </row>
    <row r="3962" spans="1:61" s="9" customFormat="1" x14ac:dyDescent="0.25">
      <c r="A3962" s="19" t="s">
        <v>1020</v>
      </c>
      <c r="B3962" t="s">
        <v>1087</v>
      </c>
      <c r="C3962" t="str">
        <f>VLOOKUP(Tabelle1[[#This Row],[bank_name]],list_all_banks!$B$1:$C$691,2,FALSE)</f>
        <v>IT00884060526</v>
      </c>
      <c r="D3962" s="6" t="s">
        <v>1088</v>
      </c>
      <c r="E3962" s="42" t="str">
        <f t="shared" si="65"/>
        <v>31.12.2014</v>
      </c>
      <c r="F3962">
        <v>2014</v>
      </c>
      <c r="G3962">
        <v>1</v>
      </c>
      <c r="H3962" t="s">
        <v>20</v>
      </c>
      <c r="I3962">
        <v>3</v>
      </c>
      <c r="J3962">
        <v>2</v>
      </c>
      <c r="K3962" t="s">
        <v>1366</v>
      </c>
      <c r="L3962">
        <v>0</v>
      </c>
      <c r="M3962" t="s">
        <v>14</v>
      </c>
      <c r="N3962" t="s">
        <v>91</v>
      </c>
      <c r="O3962" s="6"/>
      <c r="P3962">
        <v>3</v>
      </c>
      <c r="Q3962">
        <v>0</v>
      </c>
      <c r="R3962" t="s">
        <v>20</v>
      </c>
      <c r="S3962">
        <v>1</v>
      </c>
      <c r="T3962" s="6"/>
      <c r="U3962">
        <v>1</v>
      </c>
      <c r="V3962">
        <v>1</v>
      </c>
      <c r="W3962" t="s">
        <v>20</v>
      </c>
      <c r="X3962" s="6"/>
      <c r="Y3962" t="s">
        <v>1682</v>
      </c>
      <c r="Z3962" t="s">
        <v>20</v>
      </c>
      <c r="AA3962">
        <v>3</v>
      </c>
      <c r="AB3962" t="s">
        <v>20</v>
      </c>
      <c r="AC3962" t="s">
        <v>20</v>
      </c>
      <c r="AD3962" t="s">
        <v>20</v>
      </c>
      <c r="AE3962" t="s">
        <v>20</v>
      </c>
      <c r="AF3962" t="s">
        <v>20</v>
      </c>
      <c r="AG3962" t="s">
        <v>20</v>
      </c>
      <c r="AH3962">
        <v>0</v>
      </c>
      <c r="AI3962">
        <v>0</v>
      </c>
      <c r="AJ3962" s="6"/>
      <c r="AK3962">
        <v>1</v>
      </c>
      <c r="AL3962">
        <v>0</v>
      </c>
      <c r="AM3962">
        <v>2</v>
      </c>
      <c r="AN3962">
        <v>0</v>
      </c>
      <c r="AO3962">
        <v>0</v>
      </c>
      <c r="AP3962" s="6"/>
      <c r="AQ3962" s="5">
        <v>1</v>
      </c>
      <c r="AR3962">
        <v>3</v>
      </c>
      <c r="AS3962">
        <v>0</v>
      </c>
      <c r="AT3962">
        <v>1</v>
      </c>
      <c r="AU3962">
        <v>5</v>
      </c>
      <c r="AV3962">
        <v>0</v>
      </c>
      <c r="AW3962" t="s">
        <v>1382</v>
      </c>
      <c r="AX3962" t="s">
        <v>1382</v>
      </c>
      <c r="AY3962" s="6"/>
      <c r="AZ3962" s="125" t="s">
        <v>2154</v>
      </c>
      <c r="BA3962" s="14" t="s">
        <v>2589</v>
      </c>
      <c r="BB3962" s="6"/>
      <c r="BH3962" s="6"/>
      <c r="BI3962" t="s">
        <v>3146</v>
      </c>
    </row>
    <row r="3963" spans="1:61" s="9" customFormat="1" x14ac:dyDescent="0.25">
      <c r="A3963" s="96" t="s">
        <v>1020</v>
      </c>
      <c r="B3963" s="9" t="s">
        <v>1087</v>
      </c>
      <c r="C3963" s="9" t="str">
        <f>VLOOKUP(Tabelle1[[#This Row],[bank_name]],list_all_banks!$B$1:$C$691,2,FALSE)</f>
        <v>IT00884060526</v>
      </c>
      <c r="D3963" s="6" t="s">
        <v>1088</v>
      </c>
      <c r="E3963" s="42" t="str">
        <f t="shared" si="65"/>
        <v>31.12.2014</v>
      </c>
      <c r="F3963" s="9">
        <v>2014</v>
      </c>
      <c r="G3963" s="9">
        <v>1</v>
      </c>
      <c r="H3963" s="9" t="s">
        <v>20</v>
      </c>
      <c r="I3963" s="9">
        <v>3</v>
      </c>
      <c r="J3963" s="9">
        <v>2</v>
      </c>
      <c r="K3963" s="9" t="s">
        <v>1366</v>
      </c>
      <c r="L3963" s="9">
        <v>0</v>
      </c>
      <c r="M3963" s="9" t="s">
        <v>14</v>
      </c>
      <c r="N3963" s="9" t="s">
        <v>91</v>
      </c>
      <c r="O3963" s="6"/>
      <c r="P3963" s="9">
        <v>3</v>
      </c>
      <c r="Q3963" s="9">
        <v>0</v>
      </c>
      <c r="R3963" s="9" t="s">
        <v>20</v>
      </c>
      <c r="S3963" s="9">
        <v>1</v>
      </c>
      <c r="T3963" s="6"/>
      <c r="U3963" s="9">
        <v>1</v>
      </c>
      <c r="V3963" s="9">
        <v>1</v>
      </c>
      <c r="W3963" s="9" t="s">
        <v>20</v>
      </c>
      <c r="X3963" s="6"/>
      <c r="Y3963" s="9" t="s">
        <v>1225</v>
      </c>
      <c r="Z3963" s="9">
        <v>3759</v>
      </c>
      <c r="AA3963" s="9" t="s">
        <v>20</v>
      </c>
      <c r="AB3963" s="9">
        <v>3739</v>
      </c>
      <c r="AC3963" s="9" t="s">
        <v>20</v>
      </c>
      <c r="AD3963" s="9" t="s">
        <v>20</v>
      </c>
      <c r="AE3963" s="9" t="s">
        <v>20</v>
      </c>
      <c r="AF3963" s="9" t="s">
        <v>20</v>
      </c>
      <c r="AG3963" s="9" t="s">
        <v>20</v>
      </c>
      <c r="AH3963" s="9">
        <v>0</v>
      </c>
      <c r="AI3963" s="9">
        <v>0</v>
      </c>
      <c r="AJ3963" s="6"/>
      <c r="AK3963" s="9">
        <v>1</v>
      </c>
      <c r="AL3963" s="9">
        <v>0</v>
      </c>
      <c r="AM3963" s="9">
        <v>2</v>
      </c>
      <c r="AN3963" s="9">
        <v>0</v>
      </c>
      <c r="AO3963" s="9">
        <v>0</v>
      </c>
      <c r="AP3963" s="6"/>
      <c r="AQ3963" s="53">
        <v>1</v>
      </c>
      <c r="AR3963" s="9">
        <v>3</v>
      </c>
      <c r="AS3963" s="9">
        <v>0</v>
      </c>
      <c r="AT3963" s="9">
        <v>1</v>
      </c>
      <c r="AU3963" s="9">
        <v>5</v>
      </c>
      <c r="AV3963" s="9">
        <v>0</v>
      </c>
      <c r="AW3963" s="9" t="s">
        <v>1382</v>
      </c>
      <c r="AX3963" s="9" t="s">
        <v>1382</v>
      </c>
      <c r="AY3963" s="6"/>
      <c r="AZ3963" s="125" t="s">
        <v>2154</v>
      </c>
      <c r="BA3963" s="63" t="s">
        <v>2586</v>
      </c>
      <c r="BB3963" s="6"/>
      <c r="BH3963" s="6"/>
      <c r="BI3963" t="s">
        <v>3146</v>
      </c>
    </row>
    <row r="3964" spans="1:61" s="9" customFormat="1" x14ac:dyDescent="0.25">
      <c r="A3964" s="96" t="s">
        <v>1020</v>
      </c>
      <c r="B3964" s="9" t="s">
        <v>1087</v>
      </c>
      <c r="C3964" s="9" t="str">
        <f>VLOOKUP(Tabelle1[[#This Row],[bank_name]],list_all_banks!$B$1:$C$691,2,FALSE)</f>
        <v>IT00884060526</v>
      </c>
      <c r="D3964" s="6" t="s">
        <v>1088</v>
      </c>
      <c r="E3964" s="42" t="str">
        <f t="shared" si="65"/>
        <v>31.12.2014</v>
      </c>
      <c r="F3964" s="9">
        <v>2014</v>
      </c>
      <c r="G3964" s="9">
        <v>1</v>
      </c>
      <c r="H3964" s="9" t="s">
        <v>20</v>
      </c>
      <c r="I3964" s="9">
        <v>3</v>
      </c>
      <c r="J3964" s="9">
        <v>2</v>
      </c>
      <c r="K3964" s="9" t="s">
        <v>1366</v>
      </c>
      <c r="L3964" s="9">
        <v>0</v>
      </c>
      <c r="M3964" s="9" t="s">
        <v>14</v>
      </c>
      <c r="N3964" s="9" t="s">
        <v>91</v>
      </c>
      <c r="O3964" s="6"/>
      <c r="P3964" s="9">
        <v>3</v>
      </c>
      <c r="Q3964" s="9">
        <v>0</v>
      </c>
      <c r="R3964" s="9" t="s">
        <v>20</v>
      </c>
      <c r="S3964" s="9">
        <v>1</v>
      </c>
      <c r="T3964" s="6"/>
      <c r="U3964" s="9">
        <v>1</v>
      </c>
      <c r="V3964" s="9">
        <v>1</v>
      </c>
      <c r="W3964" s="9" t="s">
        <v>20</v>
      </c>
      <c r="X3964" s="6"/>
      <c r="Y3964" s="9" t="s">
        <v>1661</v>
      </c>
      <c r="Z3964" s="9" t="s">
        <v>20</v>
      </c>
      <c r="AA3964" s="9">
        <v>3</v>
      </c>
      <c r="AB3964" s="9" t="s">
        <v>20</v>
      </c>
      <c r="AC3964" s="9" t="s">
        <v>20</v>
      </c>
      <c r="AD3964" s="9" t="s">
        <v>20</v>
      </c>
      <c r="AE3964" s="9" t="s">
        <v>20</v>
      </c>
      <c r="AF3964" s="9" t="s">
        <v>20</v>
      </c>
      <c r="AG3964" s="9" t="s">
        <v>20</v>
      </c>
      <c r="AH3964" s="9">
        <v>0</v>
      </c>
      <c r="AI3964" s="9">
        <v>0</v>
      </c>
      <c r="AJ3964" s="6"/>
      <c r="AK3964" s="9">
        <v>1</v>
      </c>
      <c r="AL3964" s="9">
        <v>0</v>
      </c>
      <c r="AM3964" s="9">
        <v>2</v>
      </c>
      <c r="AN3964" s="9">
        <v>0</v>
      </c>
      <c r="AO3964" s="9">
        <v>0</v>
      </c>
      <c r="AP3964" s="6"/>
      <c r="AQ3964" s="53">
        <v>1</v>
      </c>
      <c r="AR3964" s="9">
        <v>3</v>
      </c>
      <c r="AS3964" s="9">
        <v>0</v>
      </c>
      <c r="AT3964" s="9">
        <v>1</v>
      </c>
      <c r="AU3964" s="9">
        <v>5</v>
      </c>
      <c r="AV3964" s="9">
        <v>0</v>
      </c>
      <c r="AW3964" s="9" t="s">
        <v>1382</v>
      </c>
      <c r="AX3964" s="9" t="s">
        <v>1382</v>
      </c>
      <c r="AY3964" s="6"/>
      <c r="AZ3964" s="125" t="s">
        <v>2154</v>
      </c>
      <c r="BA3964" s="63" t="s">
        <v>2590</v>
      </c>
      <c r="BB3964" s="6"/>
      <c r="BH3964" s="6"/>
      <c r="BI3964" t="s">
        <v>3146</v>
      </c>
    </row>
    <row r="3965" spans="1:61" s="9" customFormat="1" x14ac:dyDescent="0.25">
      <c r="A3965" s="19" t="s">
        <v>1020</v>
      </c>
      <c r="B3965" t="s">
        <v>1087</v>
      </c>
      <c r="C3965" t="str">
        <f>VLOOKUP(Tabelle1[[#This Row],[bank_name]],list_all_banks!$B$1:$C$691,2,FALSE)</f>
        <v>IT00884060526</v>
      </c>
      <c r="D3965" s="6" t="s">
        <v>1088</v>
      </c>
      <c r="E3965" s="42" t="str">
        <f t="shared" si="65"/>
        <v>31.12.2014</v>
      </c>
      <c r="F3965">
        <v>2014</v>
      </c>
      <c r="G3965">
        <v>1</v>
      </c>
      <c r="H3965" t="s">
        <v>20</v>
      </c>
      <c r="I3965">
        <v>3</v>
      </c>
      <c r="J3965">
        <v>2</v>
      </c>
      <c r="K3965" t="s">
        <v>1366</v>
      </c>
      <c r="L3965">
        <v>0</v>
      </c>
      <c r="M3965" t="s">
        <v>14</v>
      </c>
      <c r="N3965" t="s">
        <v>91</v>
      </c>
      <c r="O3965" s="6"/>
      <c r="P3965">
        <v>3</v>
      </c>
      <c r="Q3965">
        <v>0</v>
      </c>
      <c r="R3965" t="s">
        <v>20</v>
      </c>
      <c r="S3965">
        <v>1</v>
      </c>
      <c r="T3965" s="6"/>
      <c r="U3965">
        <v>1</v>
      </c>
      <c r="V3965">
        <v>1</v>
      </c>
      <c r="W3965" t="s">
        <v>20</v>
      </c>
      <c r="X3965" s="6"/>
      <c r="Y3965" t="s">
        <v>1742</v>
      </c>
      <c r="Z3965" t="s">
        <v>20</v>
      </c>
      <c r="AA3965">
        <v>1</v>
      </c>
      <c r="AB3965" t="s">
        <v>20</v>
      </c>
      <c r="AC3965" t="s">
        <v>20</v>
      </c>
      <c r="AD3965" t="s">
        <v>20</v>
      </c>
      <c r="AE3965" t="s">
        <v>20</v>
      </c>
      <c r="AF3965" t="s">
        <v>20</v>
      </c>
      <c r="AG3965" t="s">
        <v>20</v>
      </c>
      <c r="AH3965">
        <v>0</v>
      </c>
      <c r="AI3965">
        <v>0</v>
      </c>
      <c r="AJ3965" s="6"/>
      <c r="AK3965">
        <v>1</v>
      </c>
      <c r="AL3965">
        <v>0</v>
      </c>
      <c r="AM3965">
        <v>2</v>
      </c>
      <c r="AN3965">
        <v>0</v>
      </c>
      <c r="AO3965">
        <v>0</v>
      </c>
      <c r="AP3965" s="6"/>
      <c r="AQ3965" s="5">
        <v>1</v>
      </c>
      <c r="AR3965">
        <v>3</v>
      </c>
      <c r="AS3965">
        <v>0</v>
      </c>
      <c r="AT3965">
        <v>1</v>
      </c>
      <c r="AU3965">
        <v>5</v>
      </c>
      <c r="AV3965">
        <v>0</v>
      </c>
      <c r="AW3965" t="s">
        <v>1382</v>
      </c>
      <c r="AX3965" t="s">
        <v>1382</v>
      </c>
      <c r="AY3965" s="6"/>
      <c r="AZ3965" s="125" t="s">
        <v>2154</v>
      </c>
      <c r="BA3965" s="14" t="s">
        <v>2591</v>
      </c>
      <c r="BB3965" s="6"/>
      <c r="BH3965" s="6"/>
      <c r="BI3965" t="s">
        <v>3146</v>
      </c>
    </row>
    <row r="3966" spans="1:61" s="9" customFormat="1" x14ac:dyDescent="0.25">
      <c r="A3966" s="19" t="s">
        <v>1020</v>
      </c>
      <c r="B3966" t="s">
        <v>1087</v>
      </c>
      <c r="C3966" t="str">
        <f>VLOOKUP(Tabelle1[[#This Row],[bank_name]],list_all_banks!$B$1:$C$691,2,FALSE)</f>
        <v>IT00884060526</v>
      </c>
      <c r="D3966" s="6" t="s">
        <v>1088</v>
      </c>
      <c r="E3966" s="42" t="str">
        <f t="shared" si="65"/>
        <v>31.12.2014</v>
      </c>
      <c r="F3966">
        <v>2014</v>
      </c>
      <c r="G3966">
        <v>1</v>
      </c>
      <c r="H3966" t="s">
        <v>20</v>
      </c>
      <c r="I3966">
        <v>3</v>
      </c>
      <c r="J3966">
        <v>2</v>
      </c>
      <c r="K3966" t="s">
        <v>1366</v>
      </c>
      <c r="L3966">
        <v>0</v>
      </c>
      <c r="M3966" t="s">
        <v>14</v>
      </c>
      <c r="N3966" t="s">
        <v>91</v>
      </c>
      <c r="O3966" s="6"/>
      <c r="P3966">
        <v>3</v>
      </c>
      <c r="Q3966">
        <v>0</v>
      </c>
      <c r="R3966" t="s">
        <v>20</v>
      </c>
      <c r="S3966">
        <v>1</v>
      </c>
      <c r="T3966" s="6"/>
      <c r="U3966">
        <v>1</v>
      </c>
      <c r="V3966">
        <v>1</v>
      </c>
      <c r="W3966" t="s">
        <v>20</v>
      </c>
      <c r="X3966" s="6"/>
      <c r="Y3966" t="s">
        <v>1694</v>
      </c>
      <c r="Z3966" t="s">
        <v>20</v>
      </c>
      <c r="AA3966">
        <v>3</v>
      </c>
      <c r="AB3966" t="s">
        <v>20</v>
      </c>
      <c r="AC3966" t="s">
        <v>20</v>
      </c>
      <c r="AD3966" t="s">
        <v>20</v>
      </c>
      <c r="AE3966" t="s">
        <v>20</v>
      </c>
      <c r="AF3966" t="s">
        <v>20</v>
      </c>
      <c r="AG3966" t="s">
        <v>20</v>
      </c>
      <c r="AH3966">
        <v>0</v>
      </c>
      <c r="AI3966">
        <v>0</v>
      </c>
      <c r="AJ3966" s="6"/>
      <c r="AK3966">
        <v>1</v>
      </c>
      <c r="AL3966">
        <v>0</v>
      </c>
      <c r="AM3966">
        <v>2</v>
      </c>
      <c r="AN3966">
        <v>0</v>
      </c>
      <c r="AO3966">
        <v>0</v>
      </c>
      <c r="AP3966" s="6"/>
      <c r="AQ3966" s="5">
        <v>1</v>
      </c>
      <c r="AR3966">
        <v>3</v>
      </c>
      <c r="AS3966">
        <v>0</v>
      </c>
      <c r="AT3966">
        <v>1</v>
      </c>
      <c r="AU3966">
        <v>5</v>
      </c>
      <c r="AV3966">
        <v>0</v>
      </c>
      <c r="AW3966" t="s">
        <v>1382</v>
      </c>
      <c r="AX3966" t="s">
        <v>1382</v>
      </c>
      <c r="AY3966" s="6"/>
      <c r="AZ3966" s="125" t="s">
        <v>2154</v>
      </c>
      <c r="BA3966" s="14" t="s">
        <v>2592</v>
      </c>
      <c r="BB3966" s="6"/>
      <c r="BH3966" s="6"/>
      <c r="BI3966" t="s">
        <v>3146</v>
      </c>
    </row>
    <row r="3967" spans="1:61" s="9" customFormat="1" x14ac:dyDescent="0.25">
      <c r="A3967" s="19" t="s">
        <v>1020</v>
      </c>
      <c r="B3967" t="s">
        <v>1087</v>
      </c>
      <c r="C3967" t="str">
        <f>VLOOKUP(Tabelle1[[#This Row],[bank_name]],list_all_banks!$B$1:$C$691,2,FALSE)</f>
        <v>IT00884060526</v>
      </c>
      <c r="D3967" s="6" t="s">
        <v>1088</v>
      </c>
      <c r="E3967" s="42" t="str">
        <f t="shared" si="65"/>
        <v>31.12.2014</v>
      </c>
      <c r="F3967">
        <v>2014</v>
      </c>
      <c r="G3967">
        <v>1</v>
      </c>
      <c r="H3967" t="s">
        <v>20</v>
      </c>
      <c r="I3967">
        <v>3</v>
      </c>
      <c r="J3967">
        <v>2</v>
      </c>
      <c r="K3967" t="s">
        <v>1366</v>
      </c>
      <c r="L3967">
        <v>0</v>
      </c>
      <c r="M3967" t="s">
        <v>14</v>
      </c>
      <c r="N3967" t="s">
        <v>91</v>
      </c>
      <c r="O3967" s="6"/>
      <c r="P3967">
        <v>3</v>
      </c>
      <c r="Q3967">
        <v>0</v>
      </c>
      <c r="R3967" t="s">
        <v>20</v>
      </c>
      <c r="S3967">
        <v>1</v>
      </c>
      <c r="T3967" s="6"/>
      <c r="U3967">
        <v>1</v>
      </c>
      <c r="V3967">
        <v>1</v>
      </c>
      <c r="W3967" t="s">
        <v>20</v>
      </c>
      <c r="X3967" s="6"/>
      <c r="Y3967" t="s">
        <v>820</v>
      </c>
      <c r="Z3967">
        <v>15361</v>
      </c>
      <c r="AA3967">
        <v>25</v>
      </c>
      <c r="AB3967">
        <v>14348</v>
      </c>
      <c r="AC3967" t="s">
        <v>20</v>
      </c>
      <c r="AD3967" t="s">
        <v>20</v>
      </c>
      <c r="AE3967" t="s">
        <v>20</v>
      </c>
      <c r="AF3967" t="s">
        <v>20</v>
      </c>
      <c r="AG3967" t="s">
        <v>20</v>
      </c>
      <c r="AH3967">
        <v>0</v>
      </c>
      <c r="AI3967">
        <v>0</v>
      </c>
      <c r="AJ3967" s="6"/>
      <c r="AK3967">
        <v>1</v>
      </c>
      <c r="AL3967">
        <v>0</v>
      </c>
      <c r="AM3967">
        <v>2</v>
      </c>
      <c r="AN3967">
        <v>0</v>
      </c>
      <c r="AO3967">
        <v>0</v>
      </c>
      <c r="AP3967" s="6"/>
      <c r="AQ3967" s="5">
        <v>1</v>
      </c>
      <c r="AR3967">
        <v>3</v>
      </c>
      <c r="AS3967">
        <v>0</v>
      </c>
      <c r="AT3967">
        <v>1</v>
      </c>
      <c r="AU3967">
        <v>5</v>
      </c>
      <c r="AV3967">
        <v>0</v>
      </c>
      <c r="AW3967" t="s">
        <v>1382</v>
      </c>
      <c r="AX3967" t="s">
        <v>1382</v>
      </c>
      <c r="AY3967" s="6"/>
      <c r="AZ3967" s="125" t="s">
        <v>2154</v>
      </c>
      <c r="BA3967" s="14" t="s">
        <v>2593</v>
      </c>
      <c r="BB3967" s="6"/>
      <c r="BH3967" s="6"/>
      <c r="BI3967" t="s">
        <v>3146</v>
      </c>
    </row>
    <row r="3968" spans="1:61" s="44" customFormat="1" ht="15.75" thickBot="1" x14ac:dyDescent="0.3">
      <c r="A3968" s="162" t="s">
        <v>1020</v>
      </c>
      <c r="B3968" s="44" t="s">
        <v>1087</v>
      </c>
      <c r="C3968" s="44" t="str">
        <f>VLOOKUP(Tabelle1[[#This Row],[bank_name]],list_all_banks!$B$1:$C$691,2,FALSE)</f>
        <v>IT00884060526</v>
      </c>
      <c r="D3968" s="45" t="s">
        <v>1088</v>
      </c>
      <c r="E3968" s="46" t="str">
        <f t="shared" si="65"/>
        <v>31.12.2014</v>
      </c>
      <c r="F3968" s="44">
        <v>2014</v>
      </c>
      <c r="G3968" s="44">
        <v>1</v>
      </c>
      <c r="H3968" s="44" t="s">
        <v>20</v>
      </c>
      <c r="I3968" s="44">
        <v>3</v>
      </c>
      <c r="J3968" s="44">
        <v>2</v>
      </c>
      <c r="K3968" s="44" t="s">
        <v>1366</v>
      </c>
      <c r="L3968" s="44">
        <v>0</v>
      </c>
      <c r="M3968" s="44" t="s">
        <v>14</v>
      </c>
      <c r="N3968" s="44" t="s">
        <v>91</v>
      </c>
      <c r="O3968" s="45"/>
      <c r="P3968" s="44">
        <v>3</v>
      </c>
      <c r="Q3968" s="44">
        <v>0</v>
      </c>
      <c r="R3968" s="44" t="s">
        <v>20</v>
      </c>
      <c r="S3968" s="44">
        <v>1</v>
      </c>
      <c r="T3968" s="45"/>
      <c r="U3968" s="44">
        <v>1</v>
      </c>
      <c r="V3968" s="44">
        <v>1</v>
      </c>
      <c r="W3968" s="44" t="s">
        <v>20</v>
      </c>
      <c r="X3968" s="45"/>
      <c r="Y3968" s="44" t="s">
        <v>1650</v>
      </c>
      <c r="Z3968" s="44">
        <v>-10801</v>
      </c>
      <c r="AA3968" s="44">
        <v>25</v>
      </c>
      <c r="AB3968" s="44">
        <v>-29304</v>
      </c>
      <c r="AC3968" s="44" t="s">
        <v>20</v>
      </c>
      <c r="AD3968" s="44" t="s">
        <v>20</v>
      </c>
      <c r="AE3968" s="44" t="s">
        <v>20</v>
      </c>
      <c r="AF3968" s="44" t="s">
        <v>20</v>
      </c>
      <c r="AG3968" s="44">
        <v>-3681</v>
      </c>
      <c r="AH3968" s="44">
        <v>0</v>
      </c>
      <c r="AI3968" s="44">
        <v>0</v>
      </c>
      <c r="AJ3968" s="45"/>
      <c r="AK3968" s="44">
        <v>1</v>
      </c>
      <c r="AL3968" s="44">
        <v>0</v>
      </c>
      <c r="AM3968" s="44">
        <v>2</v>
      </c>
      <c r="AN3968" s="44">
        <v>0</v>
      </c>
      <c r="AO3968" s="44">
        <v>0</v>
      </c>
      <c r="AP3968" s="45"/>
      <c r="AQ3968" s="57">
        <v>1</v>
      </c>
      <c r="AR3968" s="44">
        <v>3</v>
      </c>
      <c r="AS3968" s="44">
        <v>0</v>
      </c>
      <c r="AT3968" s="44">
        <v>1</v>
      </c>
      <c r="AU3968" s="44">
        <v>5</v>
      </c>
      <c r="AV3968" s="44">
        <v>0</v>
      </c>
      <c r="AW3968" s="44" t="s">
        <v>1382</v>
      </c>
      <c r="AX3968" s="44" t="s">
        <v>1382</v>
      </c>
      <c r="AY3968" s="45"/>
      <c r="AZ3968" s="179" t="s">
        <v>2154</v>
      </c>
      <c r="BA3968" s="47" t="s">
        <v>2596</v>
      </c>
      <c r="BB3968" s="45"/>
      <c r="BH3968" s="45"/>
      <c r="BI3968" t="s">
        <v>3146</v>
      </c>
    </row>
    <row r="3969" spans="1:61" x14ac:dyDescent="0.25">
      <c r="A3969" s="96" t="s">
        <v>1020</v>
      </c>
      <c r="B3969" s="9" t="s">
        <v>1087</v>
      </c>
      <c r="C3969" s="9" t="str">
        <f>VLOOKUP(Tabelle1[[#This Row],[bank_name]],list_all_banks!$B$1:$C$691,2,FALSE)</f>
        <v>IT00884060526</v>
      </c>
      <c r="D3969" s="6" t="s">
        <v>1088</v>
      </c>
      <c r="E3969" s="42" t="str">
        <f t="shared" si="65"/>
        <v>31.12.2015</v>
      </c>
      <c r="F3969" s="9">
        <v>2015</v>
      </c>
      <c r="G3969" s="9">
        <v>1</v>
      </c>
      <c r="H3969" s="9" t="s">
        <v>20</v>
      </c>
      <c r="I3969" s="9">
        <v>3</v>
      </c>
      <c r="J3969" s="9">
        <v>2</v>
      </c>
      <c r="K3969" s="9" t="s">
        <v>1366</v>
      </c>
      <c r="L3969" s="9">
        <v>0</v>
      </c>
      <c r="M3969" s="9" t="s">
        <v>14</v>
      </c>
      <c r="N3969" s="9" t="s">
        <v>91</v>
      </c>
      <c r="P3969" s="9">
        <v>3</v>
      </c>
      <c r="Q3969" s="9">
        <v>0</v>
      </c>
      <c r="R3969" s="9" t="s">
        <v>20</v>
      </c>
      <c r="S3969" s="9">
        <v>1</v>
      </c>
      <c r="U3969" s="9">
        <v>1</v>
      </c>
      <c r="V3969" s="9">
        <v>1</v>
      </c>
      <c r="W3969" s="9" t="s">
        <v>20</v>
      </c>
      <c r="Y3969" s="9" t="s">
        <v>1711</v>
      </c>
      <c r="Z3969" s="9" t="s">
        <v>20</v>
      </c>
      <c r="AA3969" s="9">
        <v>1</v>
      </c>
      <c r="AB3969" s="9" t="s">
        <v>20</v>
      </c>
      <c r="AC3969" s="9" t="s">
        <v>20</v>
      </c>
      <c r="AD3969" s="9" t="s">
        <v>20</v>
      </c>
      <c r="AE3969" s="9" t="s">
        <v>20</v>
      </c>
      <c r="AF3969" s="9" t="s">
        <v>20</v>
      </c>
      <c r="AG3969" s="9" t="s">
        <v>20</v>
      </c>
      <c r="AH3969" s="9">
        <v>0</v>
      </c>
      <c r="AI3969" s="9">
        <v>0</v>
      </c>
      <c r="AK3969" s="9">
        <v>1</v>
      </c>
      <c r="AL3969" s="9">
        <v>0</v>
      </c>
      <c r="AM3969" s="9">
        <v>2</v>
      </c>
      <c r="AN3969" s="9">
        <v>0</v>
      </c>
      <c r="AO3969" s="9">
        <v>0</v>
      </c>
      <c r="AQ3969" s="53">
        <v>1</v>
      </c>
      <c r="AR3969" s="9">
        <v>3</v>
      </c>
      <c r="AS3969" s="9">
        <v>0</v>
      </c>
      <c r="AT3969" s="9">
        <v>1</v>
      </c>
      <c r="AU3969" s="9">
        <v>5</v>
      </c>
      <c r="AV3969" s="9">
        <v>0</v>
      </c>
      <c r="AW3969" s="9" t="s">
        <v>1382</v>
      </c>
      <c r="AX3969" s="9" t="s">
        <v>1382</v>
      </c>
      <c r="AZ3969" s="125" t="s">
        <v>2154</v>
      </c>
      <c r="BA3969" s="63" t="s">
        <v>2597</v>
      </c>
      <c r="BG3969" s="9"/>
      <c r="BI3969" t="s">
        <v>3146</v>
      </c>
    </row>
    <row r="3970" spans="1:61" x14ac:dyDescent="0.25">
      <c r="A3970" s="96" t="s">
        <v>1020</v>
      </c>
      <c r="B3970" s="9" t="s">
        <v>1087</v>
      </c>
      <c r="C3970" s="9" t="str">
        <f>VLOOKUP(Tabelle1[[#This Row],[bank_name]],list_all_banks!$B$1:$C$691,2,FALSE)</f>
        <v>IT00884060526</v>
      </c>
      <c r="D3970" s="6" t="s">
        <v>1088</v>
      </c>
      <c r="E3970" s="42" t="str">
        <f t="shared" si="65"/>
        <v>31.12.2015</v>
      </c>
      <c r="F3970" s="9">
        <v>2015</v>
      </c>
      <c r="G3970" s="9">
        <v>1</v>
      </c>
      <c r="H3970" s="9" t="s">
        <v>20</v>
      </c>
      <c r="I3970" s="9">
        <v>3</v>
      </c>
      <c r="J3970" s="9">
        <v>2</v>
      </c>
      <c r="K3970" s="9" t="s">
        <v>1366</v>
      </c>
      <c r="L3970" s="9">
        <v>0</v>
      </c>
      <c r="M3970" s="9" t="s">
        <v>14</v>
      </c>
      <c r="N3970" s="9" t="s">
        <v>91</v>
      </c>
      <c r="P3970" s="9">
        <v>3</v>
      </c>
      <c r="Q3970" s="9">
        <v>0</v>
      </c>
      <c r="R3970" s="9" t="s">
        <v>20</v>
      </c>
      <c r="S3970" s="9">
        <v>1</v>
      </c>
      <c r="U3970" s="9">
        <v>1</v>
      </c>
      <c r="V3970" s="9">
        <v>1</v>
      </c>
      <c r="W3970" s="9" t="s">
        <v>20</v>
      </c>
      <c r="Y3970" s="9" t="s">
        <v>239</v>
      </c>
      <c r="Z3970" s="9">
        <v>34137</v>
      </c>
      <c r="AA3970" s="9">
        <v>112</v>
      </c>
      <c r="AB3970" s="9">
        <v>12648</v>
      </c>
      <c r="AC3970" s="9">
        <v>459</v>
      </c>
      <c r="AD3970" s="9" t="s">
        <v>20</v>
      </c>
      <c r="AE3970" s="9" t="s">
        <v>20</v>
      </c>
      <c r="AF3970" s="9" t="s">
        <v>20</v>
      </c>
      <c r="AG3970" s="9" t="s">
        <v>20</v>
      </c>
      <c r="AH3970" s="9">
        <v>0</v>
      </c>
      <c r="AI3970" s="9">
        <v>0</v>
      </c>
      <c r="AK3970" s="9">
        <v>1</v>
      </c>
      <c r="AL3970" s="9">
        <v>0</v>
      </c>
      <c r="AM3970" s="9">
        <v>2</v>
      </c>
      <c r="AN3970" s="9">
        <v>0</v>
      </c>
      <c r="AO3970" s="9">
        <v>0</v>
      </c>
      <c r="AQ3970" s="53">
        <v>1</v>
      </c>
      <c r="AR3970" s="9">
        <v>3</v>
      </c>
      <c r="AS3970" s="9">
        <v>0</v>
      </c>
      <c r="AT3970" s="9">
        <v>1</v>
      </c>
      <c r="AU3970" s="9">
        <v>5</v>
      </c>
      <c r="AV3970" s="9">
        <v>0</v>
      </c>
      <c r="AW3970" s="9" t="s">
        <v>1382</v>
      </c>
      <c r="AX3970" s="9" t="s">
        <v>1382</v>
      </c>
      <c r="AZ3970" s="125" t="s">
        <v>2154</v>
      </c>
      <c r="BA3970" s="63" t="s">
        <v>2597</v>
      </c>
      <c r="BC3970" s="9"/>
      <c r="BD3970" s="9"/>
      <c r="BE3970" s="9"/>
      <c r="BF3970" s="9"/>
      <c r="BG3970" s="9"/>
      <c r="BI3970" t="s">
        <v>3146</v>
      </c>
    </row>
    <row r="3971" spans="1:61" x14ac:dyDescent="0.25">
      <c r="A3971" s="19" t="s">
        <v>1020</v>
      </c>
      <c r="B3971" t="s">
        <v>1087</v>
      </c>
      <c r="C3971" t="str">
        <f>VLOOKUP(Tabelle1[[#This Row],[bank_name]],list_all_banks!$B$1:$C$691,2,FALSE)</f>
        <v>IT00884060526</v>
      </c>
      <c r="D3971" s="6" t="s">
        <v>1088</v>
      </c>
      <c r="E3971" s="42" t="str">
        <f t="shared" si="65"/>
        <v>31.12.2015</v>
      </c>
      <c r="F3971">
        <v>2015</v>
      </c>
      <c r="G3971">
        <v>1</v>
      </c>
      <c r="H3971" t="s">
        <v>20</v>
      </c>
      <c r="I3971">
        <v>3</v>
      </c>
      <c r="J3971">
        <v>2</v>
      </c>
      <c r="K3971" t="s">
        <v>1366</v>
      </c>
      <c r="L3971">
        <v>0</v>
      </c>
      <c r="M3971" t="s">
        <v>14</v>
      </c>
      <c r="N3971" t="s">
        <v>91</v>
      </c>
      <c r="P3971">
        <v>3</v>
      </c>
      <c r="Q3971">
        <v>0</v>
      </c>
      <c r="R3971" t="s">
        <v>20</v>
      </c>
      <c r="S3971">
        <v>1</v>
      </c>
      <c r="U3971">
        <v>1</v>
      </c>
      <c r="V3971">
        <v>1</v>
      </c>
      <c r="W3971" t="s">
        <v>20</v>
      </c>
      <c r="Y3971" t="s">
        <v>1660</v>
      </c>
      <c r="Z3971">
        <v>10770</v>
      </c>
      <c r="AA3971">
        <v>45</v>
      </c>
      <c r="AB3971">
        <v>6040</v>
      </c>
      <c r="AC3971">
        <v>637</v>
      </c>
      <c r="AD3971" t="s">
        <v>20</v>
      </c>
      <c r="AE3971" t="s">
        <v>20</v>
      </c>
      <c r="AF3971" t="s">
        <v>20</v>
      </c>
      <c r="AG3971" t="s">
        <v>20</v>
      </c>
      <c r="AH3971">
        <v>0</v>
      </c>
      <c r="AI3971">
        <v>0</v>
      </c>
      <c r="AK3971">
        <v>1</v>
      </c>
      <c r="AL3971">
        <v>0</v>
      </c>
      <c r="AM3971">
        <v>2</v>
      </c>
      <c r="AN3971">
        <v>0</v>
      </c>
      <c r="AO3971">
        <v>0</v>
      </c>
      <c r="AQ3971" s="5">
        <v>1</v>
      </c>
      <c r="AR3971">
        <v>3</v>
      </c>
      <c r="AS3971">
        <v>0</v>
      </c>
      <c r="AT3971">
        <v>1</v>
      </c>
      <c r="AU3971">
        <v>5</v>
      </c>
      <c r="AV3971">
        <v>0</v>
      </c>
      <c r="AW3971" t="s">
        <v>1382</v>
      </c>
      <c r="AX3971" t="s">
        <v>1382</v>
      </c>
      <c r="AZ3971" s="125" t="s">
        <v>2154</v>
      </c>
      <c r="BA3971" s="14" t="s">
        <v>2597</v>
      </c>
      <c r="BG3971" s="9"/>
      <c r="BI3971" t="s">
        <v>3146</v>
      </c>
    </row>
    <row r="3972" spans="1:61" x14ac:dyDescent="0.25">
      <c r="A3972" s="19" t="s">
        <v>1020</v>
      </c>
      <c r="B3972" t="s">
        <v>1087</v>
      </c>
      <c r="C3972" t="str">
        <f>VLOOKUP(Tabelle1[[#This Row],[bank_name]],list_all_banks!$B$1:$C$691,2,FALSE)</f>
        <v>IT00884060526</v>
      </c>
      <c r="D3972" s="6" t="s">
        <v>1088</v>
      </c>
      <c r="E3972" s="42" t="str">
        <f t="shared" si="65"/>
        <v>31.12.2015</v>
      </c>
      <c r="F3972">
        <v>2015</v>
      </c>
      <c r="G3972">
        <v>1</v>
      </c>
      <c r="H3972" t="s">
        <v>20</v>
      </c>
      <c r="I3972">
        <v>3</v>
      </c>
      <c r="J3972">
        <v>2</v>
      </c>
      <c r="K3972" t="s">
        <v>1366</v>
      </c>
      <c r="L3972">
        <v>0</v>
      </c>
      <c r="M3972" t="s">
        <v>14</v>
      </c>
      <c r="N3972" t="s">
        <v>91</v>
      </c>
      <c r="P3972">
        <v>3</v>
      </c>
      <c r="Q3972">
        <v>0</v>
      </c>
      <c r="R3972" t="s">
        <v>20</v>
      </c>
      <c r="S3972">
        <v>1</v>
      </c>
      <c r="U3972">
        <v>1</v>
      </c>
      <c r="V3972">
        <v>1</v>
      </c>
      <c r="W3972" t="s">
        <v>20</v>
      </c>
      <c r="Y3972" t="s">
        <v>2243</v>
      </c>
      <c r="Z3972" t="s">
        <v>20</v>
      </c>
      <c r="AA3972">
        <v>4</v>
      </c>
      <c r="AB3972" t="s">
        <v>20</v>
      </c>
      <c r="AC3972" t="s">
        <v>20</v>
      </c>
      <c r="AD3972" t="s">
        <v>20</v>
      </c>
      <c r="AE3972" t="s">
        <v>20</v>
      </c>
      <c r="AF3972" t="s">
        <v>20</v>
      </c>
      <c r="AG3972" t="s">
        <v>20</v>
      </c>
      <c r="AH3972">
        <v>0</v>
      </c>
      <c r="AI3972">
        <v>0</v>
      </c>
      <c r="AK3972">
        <v>1</v>
      </c>
      <c r="AL3972">
        <v>0</v>
      </c>
      <c r="AM3972">
        <v>2</v>
      </c>
      <c r="AN3972">
        <v>0</v>
      </c>
      <c r="AO3972">
        <v>0</v>
      </c>
      <c r="AQ3972" s="5">
        <v>1</v>
      </c>
      <c r="AR3972">
        <v>3</v>
      </c>
      <c r="AS3972">
        <v>0</v>
      </c>
      <c r="AT3972">
        <v>1</v>
      </c>
      <c r="AU3972">
        <v>5</v>
      </c>
      <c r="AV3972">
        <v>0</v>
      </c>
      <c r="AW3972" t="s">
        <v>1382</v>
      </c>
      <c r="AX3972" t="s">
        <v>1382</v>
      </c>
      <c r="AZ3972" s="125" t="s">
        <v>2154</v>
      </c>
      <c r="BA3972" s="14" t="s">
        <v>2597</v>
      </c>
      <c r="BG3972" s="9"/>
      <c r="BI3972" t="s">
        <v>3146</v>
      </c>
    </row>
    <row r="3973" spans="1:61" s="74" customFormat="1" x14ac:dyDescent="0.25">
      <c r="A3973" s="19" t="s">
        <v>1020</v>
      </c>
      <c r="B3973" t="s">
        <v>1087</v>
      </c>
      <c r="C3973" t="str">
        <f>VLOOKUP(Tabelle1[[#This Row],[bank_name]],list_all_banks!$B$1:$C$691,2,FALSE)</f>
        <v>IT00884060526</v>
      </c>
      <c r="D3973" s="6" t="s">
        <v>1088</v>
      </c>
      <c r="E3973" s="42" t="str">
        <f t="shared" si="65"/>
        <v>31.12.2015</v>
      </c>
      <c r="F3973">
        <v>2015</v>
      </c>
      <c r="G3973">
        <v>1</v>
      </c>
      <c r="H3973" t="s">
        <v>20</v>
      </c>
      <c r="I3973">
        <v>3</v>
      </c>
      <c r="J3973">
        <v>2</v>
      </c>
      <c r="K3973" t="s">
        <v>1366</v>
      </c>
      <c r="L3973">
        <v>0</v>
      </c>
      <c r="M3973" t="s">
        <v>14</v>
      </c>
      <c r="N3973" t="s">
        <v>91</v>
      </c>
      <c r="O3973" s="6"/>
      <c r="P3973">
        <v>3</v>
      </c>
      <c r="Q3973">
        <v>0</v>
      </c>
      <c r="R3973" t="s">
        <v>20</v>
      </c>
      <c r="S3973">
        <v>1</v>
      </c>
      <c r="T3973" s="6"/>
      <c r="U3973">
        <v>1</v>
      </c>
      <c r="V3973">
        <v>1</v>
      </c>
      <c r="W3973" t="s">
        <v>20</v>
      </c>
      <c r="X3973" s="6"/>
      <c r="Y3973" t="s">
        <v>658</v>
      </c>
      <c r="Z3973">
        <v>44000</v>
      </c>
      <c r="AA3973">
        <v>302</v>
      </c>
      <c r="AB3973">
        <v>-8223</v>
      </c>
      <c r="AC3973">
        <v>190</v>
      </c>
      <c r="AD3973" t="s">
        <v>20</v>
      </c>
      <c r="AE3973" t="s">
        <v>20</v>
      </c>
      <c r="AF3973" t="s">
        <v>20</v>
      </c>
      <c r="AG3973" t="s">
        <v>20</v>
      </c>
      <c r="AH3973">
        <v>0</v>
      </c>
      <c r="AI3973">
        <v>0</v>
      </c>
      <c r="AJ3973" s="6"/>
      <c r="AK3973">
        <v>1</v>
      </c>
      <c r="AL3973">
        <v>0</v>
      </c>
      <c r="AM3973">
        <v>2</v>
      </c>
      <c r="AN3973">
        <v>0</v>
      </c>
      <c r="AO3973">
        <v>0</v>
      </c>
      <c r="AP3973" s="6"/>
      <c r="AQ3973" s="5">
        <v>1</v>
      </c>
      <c r="AR3973">
        <v>3</v>
      </c>
      <c r="AS3973">
        <v>0</v>
      </c>
      <c r="AT3973">
        <v>1</v>
      </c>
      <c r="AU3973">
        <v>5</v>
      </c>
      <c r="AV3973">
        <v>0</v>
      </c>
      <c r="AW3973" t="s">
        <v>1382</v>
      </c>
      <c r="AX3973" t="s">
        <v>1382</v>
      </c>
      <c r="AY3973" s="6"/>
      <c r="AZ3973" s="125" t="s">
        <v>2154</v>
      </c>
      <c r="BA3973" s="14" t="s">
        <v>2597</v>
      </c>
      <c r="BB3973" s="6"/>
      <c r="BH3973" s="75"/>
      <c r="BI3973" t="s">
        <v>3146</v>
      </c>
    </row>
    <row r="3974" spans="1:61" x14ac:dyDescent="0.25">
      <c r="A3974" s="19" t="s">
        <v>1020</v>
      </c>
      <c r="B3974" t="s">
        <v>1087</v>
      </c>
      <c r="C3974" t="str">
        <f>VLOOKUP(Tabelle1[[#This Row],[bank_name]],list_all_banks!$B$1:$C$691,2,FALSE)</f>
        <v>IT00884060526</v>
      </c>
      <c r="D3974" s="6" t="s">
        <v>1088</v>
      </c>
      <c r="E3974" s="42" t="str">
        <f t="shared" si="65"/>
        <v>31.12.2015</v>
      </c>
      <c r="F3974">
        <v>2015</v>
      </c>
      <c r="G3974">
        <v>1</v>
      </c>
      <c r="H3974" t="s">
        <v>20</v>
      </c>
      <c r="I3974">
        <v>3</v>
      </c>
      <c r="J3974">
        <v>2</v>
      </c>
      <c r="K3974" t="s">
        <v>1366</v>
      </c>
      <c r="L3974">
        <v>0</v>
      </c>
      <c r="M3974" t="s">
        <v>14</v>
      </c>
      <c r="N3974" t="s">
        <v>91</v>
      </c>
      <c r="P3974">
        <v>3</v>
      </c>
      <c r="Q3974">
        <v>0</v>
      </c>
      <c r="R3974" t="s">
        <v>20</v>
      </c>
      <c r="S3974">
        <v>1</v>
      </c>
      <c r="U3974">
        <v>1</v>
      </c>
      <c r="V3974">
        <v>1</v>
      </c>
      <c r="W3974" t="s">
        <v>20</v>
      </c>
      <c r="Y3974" t="s">
        <v>1</v>
      </c>
      <c r="Z3974" t="s">
        <v>20</v>
      </c>
      <c r="AA3974">
        <v>2</v>
      </c>
      <c r="AB3974" t="s">
        <v>20</v>
      </c>
      <c r="AC3974" t="s">
        <v>20</v>
      </c>
      <c r="AD3974" t="s">
        <v>20</v>
      </c>
      <c r="AE3974" t="s">
        <v>20</v>
      </c>
      <c r="AF3974" t="s">
        <v>20</v>
      </c>
      <c r="AG3974" t="s">
        <v>20</v>
      </c>
      <c r="AH3974">
        <v>0</v>
      </c>
      <c r="AI3974">
        <v>0</v>
      </c>
      <c r="AK3974">
        <v>1</v>
      </c>
      <c r="AL3974">
        <v>0</v>
      </c>
      <c r="AM3974">
        <v>2</v>
      </c>
      <c r="AN3974">
        <v>0</v>
      </c>
      <c r="AO3974">
        <v>0</v>
      </c>
      <c r="AQ3974" s="5">
        <v>1</v>
      </c>
      <c r="AR3974">
        <v>3</v>
      </c>
      <c r="AS3974">
        <v>0</v>
      </c>
      <c r="AT3974">
        <v>1</v>
      </c>
      <c r="AU3974">
        <v>5</v>
      </c>
      <c r="AV3974">
        <v>0</v>
      </c>
      <c r="AW3974" t="s">
        <v>1382</v>
      </c>
      <c r="AX3974" t="s">
        <v>1382</v>
      </c>
      <c r="AZ3974" s="125" t="s">
        <v>2154</v>
      </c>
      <c r="BA3974" s="14" t="s">
        <v>2597</v>
      </c>
      <c r="BG3974" s="9"/>
      <c r="BI3974" t="s">
        <v>3146</v>
      </c>
    </row>
    <row r="3975" spans="1:61" s="74" customFormat="1" x14ac:dyDescent="0.25">
      <c r="A3975" s="19" t="s">
        <v>1020</v>
      </c>
      <c r="B3975" t="s">
        <v>1087</v>
      </c>
      <c r="C3975" t="str">
        <f>VLOOKUP(Tabelle1[[#This Row],[bank_name]],list_all_banks!$B$1:$C$691,2,FALSE)</f>
        <v>IT00884060526</v>
      </c>
      <c r="D3975" s="6" t="s">
        <v>1088</v>
      </c>
      <c r="E3975" s="42" t="str">
        <f t="shared" si="65"/>
        <v>31.12.2015</v>
      </c>
      <c r="F3975">
        <v>2015</v>
      </c>
      <c r="G3975">
        <v>1</v>
      </c>
      <c r="H3975" t="s">
        <v>20</v>
      </c>
      <c r="I3975">
        <v>3</v>
      </c>
      <c r="J3975">
        <v>2</v>
      </c>
      <c r="K3975" t="s">
        <v>1366</v>
      </c>
      <c r="L3975">
        <v>0</v>
      </c>
      <c r="M3975" t="s">
        <v>14</v>
      </c>
      <c r="N3975" t="s">
        <v>91</v>
      </c>
      <c r="O3975" s="6"/>
      <c r="P3975">
        <v>3</v>
      </c>
      <c r="Q3975">
        <v>0</v>
      </c>
      <c r="R3975" t="s">
        <v>20</v>
      </c>
      <c r="S3975">
        <v>1</v>
      </c>
      <c r="T3975" s="6"/>
      <c r="U3975">
        <v>1</v>
      </c>
      <c r="V3975">
        <v>1</v>
      </c>
      <c r="W3975" t="s">
        <v>20</v>
      </c>
      <c r="X3975" s="6"/>
      <c r="Y3975" t="s">
        <v>1662</v>
      </c>
      <c r="Z3975" t="s">
        <v>20</v>
      </c>
      <c r="AA3975">
        <v>2</v>
      </c>
      <c r="AB3975" t="s">
        <v>20</v>
      </c>
      <c r="AC3975" t="s">
        <v>20</v>
      </c>
      <c r="AD3975" t="s">
        <v>20</v>
      </c>
      <c r="AE3975" t="s">
        <v>20</v>
      </c>
      <c r="AF3975" t="s">
        <v>20</v>
      </c>
      <c r="AG3975" t="s">
        <v>20</v>
      </c>
      <c r="AH3975">
        <v>0</v>
      </c>
      <c r="AI3975">
        <v>0</v>
      </c>
      <c r="AJ3975" s="6"/>
      <c r="AK3975">
        <v>1</v>
      </c>
      <c r="AL3975">
        <v>0</v>
      </c>
      <c r="AM3975">
        <v>2</v>
      </c>
      <c r="AN3975">
        <v>0</v>
      </c>
      <c r="AO3975">
        <v>0</v>
      </c>
      <c r="AP3975" s="6"/>
      <c r="AQ3975" s="5">
        <v>1</v>
      </c>
      <c r="AR3975">
        <v>3</v>
      </c>
      <c r="AS3975">
        <v>0</v>
      </c>
      <c r="AT3975">
        <v>1</v>
      </c>
      <c r="AU3975">
        <v>5</v>
      </c>
      <c r="AV3975">
        <v>0</v>
      </c>
      <c r="AW3975" t="s">
        <v>1382</v>
      </c>
      <c r="AX3975" t="s">
        <v>1382</v>
      </c>
      <c r="AY3975" s="6"/>
      <c r="AZ3975" s="125" t="s">
        <v>2154</v>
      </c>
      <c r="BA3975" s="14" t="s">
        <v>2597</v>
      </c>
      <c r="BB3975" s="6"/>
      <c r="BH3975" s="75"/>
      <c r="BI3975" t="s">
        <v>3146</v>
      </c>
    </row>
    <row r="3976" spans="1:61" x14ac:dyDescent="0.25">
      <c r="A3976" s="19" t="s">
        <v>1020</v>
      </c>
      <c r="B3976" t="s">
        <v>1087</v>
      </c>
      <c r="C3976" t="str">
        <f>VLOOKUP(Tabelle1[[#This Row],[bank_name]],list_all_banks!$B$1:$C$691,2,FALSE)</f>
        <v>IT00884060526</v>
      </c>
      <c r="D3976" s="6" t="s">
        <v>1088</v>
      </c>
      <c r="E3976" s="42" t="str">
        <f t="shared" si="65"/>
        <v>31.12.2015</v>
      </c>
      <c r="F3976">
        <v>2015</v>
      </c>
      <c r="G3976">
        <v>1</v>
      </c>
      <c r="H3976" t="s">
        <v>20</v>
      </c>
      <c r="I3976">
        <v>3</v>
      </c>
      <c r="J3976">
        <v>2</v>
      </c>
      <c r="K3976" t="s">
        <v>1366</v>
      </c>
      <c r="L3976">
        <v>0</v>
      </c>
      <c r="M3976" t="s">
        <v>14</v>
      </c>
      <c r="N3976" t="s">
        <v>91</v>
      </c>
      <c r="P3976">
        <v>3</v>
      </c>
      <c r="Q3976">
        <v>0</v>
      </c>
      <c r="R3976" t="s">
        <v>20</v>
      </c>
      <c r="S3976">
        <v>1</v>
      </c>
      <c r="U3976">
        <v>1</v>
      </c>
      <c r="V3976">
        <v>1</v>
      </c>
      <c r="W3976" t="s">
        <v>20</v>
      </c>
      <c r="Y3976" t="s">
        <v>1001</v>
      </c>
      <c r="Z3976" t="s">
        <v>20</v>
      </c>
      <c r="AA3976" t="s">
        <v>20</v>
      </c>
      <c r="AB3976">
        <v>61796</v>
      </c>
      <c r="AC3976" t="s">
        <v>20</v>
      </c>
      <c r="AD3976" t="s">
        <v>20</v>
      </c>
      <c r="AE3976" t="s">
        <v>20</v>
      </c>
      <c r="AF3976" t="s">
        <v>20</v>
      </c>
      <c r="AG3976" t="s">
        <v>20</v>
      </c>
      <c r="AH3976">
        <v>0</v>
      </c>
      <c r="AI3976">
        <v>0</v>
      </c>
      <c r="AK3976">
        <v>1</v>
      </c>
      <c r="AL3976">
        <v>0</v>
      </c>
      <c r="AM3976">
        <v>2</v>
      </c>
      <c r="AN3976">
        <v>0</v>
      </c>
      <c r="AO3976">
        <v>0</v>
      </c>
      <c r="AQ3976" s="5">
        <v>1</v>
      </c>
      <c r="AR3976">
        <v>3</v>
      </c>
      <c r="AS3976">
        <v>0</v>
      </c>
      <c r="AT3976">
        <v>1</v>
      </c>
      <c r="AU3976">
        <v>5</v>
      </c>
      <c r="AV3976">
        <v>0</v>
      </c>
      <c r="AW3976" t="s">
        <v>1382</v>
      </c>
      <c r="AX3976" t="s">
        <v>1382</v>
      </c>
      <c r="AZ3976" s="125" t="s">
        <v>2154</v>
      </c>
      <c r="BA3976" s="14" t="s">
        <v>2597</v>
      </c>
      <c r="BG3976" s="9"/>
      <c r="BI3976" t="s">
        <v>3146</v>
      </c>
    </row>
    <row r="3977" spans="1:61" x14ac:dyDescent="0.25">
      <c r="A3977" s="19" t="s">
        <v>1020</v>
      </c>
      <c r="B3977" t="s">
        <v>1087</v>
      </c>
      <c r="C3977" t="str">
        <f>VLOOKUP(Tabelle1[[#This Row],[bank_name]],list_all_banks!$B$1:$C$691,2,FALSE)</f>
        <v>IT00884060526</v>
      </c>
      <c r="D3977" s="6" t="s">
        <v>1088</v>
      </c>
      <c r="E3977" s="42" t="str">
        <f t="shared" si="65"/>
        <v>31.12.2015</v>
      </c>
      <c r="F3977">
        <v>2015</v>
      </c>
      <c r="G3977">
        <v>1</v>
      </c>
      <c r="H3977" t="s">
        <v>20</v>
      </c>
      <c r="I3977">
        <v>3</v>
      </c>
      <c r="J3977">
        <v>2</v>
      </c>
      <c r="K3977" t="s">
        <v>1366</v>
      </c>
      <c r="L3977">
        <v>0</v>
      </c>
      <c r="M3977" t="s">
        <v>14</v>
      </c>
      <c r="N3977" t="s">
        <v>91</v>
      </c>
      <c r="P3977">
        <v>3</v>
      </c>
      <c r="Q3977">
        <v>0</v>
      </c>
      <c r="R3977" t="s">
        <v>20</v>
      </c>
      <c r="S3977">
        <v>1</v>
      </c>
      <c r="U3977">
        <v>1</v>
      </c>
      <c r="V3977">
        <v>1</v>
      </c>
      <c r="W3977" t="s">
        <v>20</v>
      </c>
      <c r="Y3977" t="s">
        <v>1682</v>
      </c>
      <c r="Z3977" t="s">
        <v>20</v>
      </c>
      <c r="AA3977">
        <v>3</v>
      </c>
      <c r="AB3977" t="s">
        <v>20</v>
      </c>
      <c r="AC3977" t="s">
        <v>20</v>
      </c>
      <c r="AD3977" t="s">
        <v>20</v>
      </c>
      <c r="AE3977" t="s">
        <v>20</v>
      </c>
      <c r="AF3977" t="s">
        <v>20</v>
      </c>
      <c r="AG3977" t="s">
        <v>20</v>
      </c>
      <c r="AH3977">
        <v>0</v>
      </c>
      <c r="AI3977">
        <v>0</v>
      </c>
      <c r="AK3977">
        <v>1</v>
      </c>
      <c r="AL3977">
        <v>0</v>
      </c>
      <c r="AM3977">
        <v>2</v>
      </c>
      <c r="AN3977">
        <v>0</v>
      </c>
      <c r="AO3977">
        <v>0</v>
      </c>
      <c r="AQ3977" s="5">
        <v>1</v>
      </c>
      <c r="AR3977">
        <v>3</v>
      </c>
      <c r="AS3977">
        <v>0</v>
      </c>
      <c r="AT3977">
        <v>1</v>
      </c>
      <c r="AU3977">
        <v>5</v>
      </c>
      <c r="AV3977">
        <v>0</v>
      </c>
      <c r="AW3977" t="s">
        <v>1382</v>
      </c>
      <c r="AX3977" t="s">
        <v>1382</v>
      </c>
      <c r="AZ3977" s="125" t="s">
        <v>2154</v>
      </c>
      <c r="BA3977" s="14" t="s">
        <v>2597</v>
      </c>
      <c r="BG3977" s="9"/>
      <c r="BI3977" t="s">
        <v>3146</v>
      </c>
    </row>
    <row r="3978" spans="1:61" x14ac:dyDescent="0.25">
      <c r="A3978" s="19" t="s">
        <v>1020</v>
      </c>
      <c r="B3978" t="s">
        <v>1087</v>
      </c>
      <c r="C3978" t="str">
        <f>VLOOKUP(Tabelle1[[#This Row],[bank_name]],list_all_banks!$B$1:$C$691,2,FALSE)</f>
        <v>IT00884060526</v>
      </c>
      <c r="D3978" s="6" t="s">
        <v>1088</v>
      </c>
      <c r="E3978" s="42" t="str">
        <f t="shared" si="65"/>
        <v>31.12.2015</v>
      </c>
      <c r="F3978">
        <v>2015</v>
      </c>
      <c r="G3978">
        <v>1</v>
      </c>
      <c r="H3978" t="s">
        <v>20</v>
      </c>
      <c r="I3978">
        <v>3</v>
      </c>
      <c r="J3978">
        <v>2</v>
      </c>
      <c r="K3978" t="s">
        <v>1366</v>
      </c>
      <c r="L3978">
        <v>0</v>
      </c>
      <c r="M3978" t="s">
        <v>14</v>
      </c>
      <c r="N3978" t="s">
        <v>91</v>
      </c>
      <c r="P3978">
        <v>3</v>
      </c>
      <c r="Q3978">
        <v>0</v>
      </c>
      <c r="R3978" t="s">
        <v>20</v>
      </c>
      <c r="S3978">
        <v>1</v>
      </c>
      <c r="U3978">
        <v>1</v>
      </c>
      <c r="V3978">
        <v>1</v>
      </c>
      <c r="W3978" t="s">
        <v>20</v>
      </c>
      <c r="Y3978" t="s">
        <v>1661</v>
      </c>
      <c r="Z3978" t="s">
        <v>20</v>
      </c>
      <c r="AA3978">
        <v>3</v>
      </c>
      <c r="AB3978" t="s">
        <v>20</v>
      </c>
      <c r="AC3978" t="s">
        <v>20</v>
      </c>
      <c r="AD3978" t="s">
        <v>20</v>
      </c>
      <c r="AE3978" t="s">
        <v>20</v>
      </c>
      <c r="AF3978" t="s">
        <v>20</v>
      </c>
      <c r="AG3978" t="s">
        <v>20</v>
      </c>
      <c r="AH3978">
        <v>0</v>
      </c>
      <c r="AI3978">
        <v>0</v>
      </c>
      <c r="AK3978">
        <v>1</v>
      </c>
      <c r="AL3978">
        <v>0</v>
      </c>
      <c r="AM3978">
        <v>2</v>
      </c>
      <c r="AN3978">
        <v>0</v>
      </c>
      <c r="AO3978">
        <v>0</v>
      </c>
      <c r="AQ3978" s="5">
        <v>1</v>
      </c>
      <c r="AR3978">
        <v>3</v>
      </c>
      <c r="AS3978">
        <v>0</v>
      </c>
      <c r="AT3978">
        <v>1</v>
      </c>
      <c r="AU3978">
        <v>5</v>
      </c>
      <c r="AV3978">
        <v>0</v>
      </c>
      <c r="AW3978" t="s">
        <v>1382</v>
      </c>
      <c r="AX3978" t="s">
        <v>1382</v>
      </c>
      <c r="AZ3978" s="125" t="s">
        <v>2154</v>
      </c>
      <c r="BA3978" s="63" t="s">
        <v>2597</v>
      </c>
      <c r="BG3978" s="9"/>
      <c r="BI3978" t="s">
        <v>3146</v>
      </c>
    </row>
    <row r="3979" spans="1:61" x14ac:dyDescent="0.25">
      <c r="A3979" s="19" t="s">
        <v>1020</v>
      </c>
      <c r="B3979" t="s">
        <v>1087</v>
      </c>
      <c r="C3979" t="str">
        <f>VLOOKUP(Tabelle1[[#This Row],[bank_name]],list_all_banks!$B$1:$C$691,2,FALSE)</f>
        <v>IT00884060526</v>
      </c>
      <c r="D3979" s="6" t="s">
        <v>1088</v>
      </c>
      <c r="E3979" s="42" t="str">
        <f t="shared" si="65"/>
        <v>31.12.2015</v>
      </c>
      <c r="F3979">
        <v>2015</v>
      </c>
      <c r="G3979">
        <v>1</v>
      </c>
      <c r="H3979" t="s">
        <v>20</v>
      </c>
      <c r="I3979">
        <v>3</v>
      </c>
      <c r="J3979">
        <v>2</v>
      </c>
      <c r="K3979" t="s">
        <v>1366</v>
      </c>
      <c r="L3979">
        <v>0</v>
      </c>
      <c r="M3979" t="s">
        <v>14</v>
      </c>
      <c r="N3979" t="s">
        <v>91</v>
      </c>
      <c r="P3979">
        <v>3</v>
      </c>
      <c r="Q3979">
        <v>0</v>
      </c>
      <c r="R3979" t="s">
        <v>20</v>
      </c>
      <c r="S3979">
        <v>1</v>
      </c>
      <c r="U3979">
        <v>1</v>
      </c>
      <c r="V3979">
        <v>1</v>
      </c>
      <c r="W3979" t="s">
        <v>20</v>
      </c>
      <c r="Y3979" t="s">
        <v>1742</v>
      </c>
      <c r="Z3979" t="s">
        <v>20</v>
      </c>
      <c r="AA3979">
        <v>2</v>
      </c>
      <c r="AB3979" t="s">
        <v>20</v>
      </c>
      <c r="AC3979" t="s">
        <v>20</v>
      </c>
      <c r="AD3979" t="s">
        <v>20</v>
      </c>
      <c r="AE3979" t="s">
        <v>20</v>
      </c>
      <c r="AF3979" t="s">
        <v>20</v>
      </c>
      <c r="AG3979" t="s">
        <v>20</v>
      </c>
      <c r="AH3979">
        <v>0</v>
      </c>
      <c r="AI3979">
        <v>0</v>
      </c>
      <c r="AK3979">
        <v>1</v>
      </c>
      <c r="AL3979">
        <v>0</v>
      </c>
      <c r="AM3979">
        <v>2</v>
      </c>
      <c r="AN3979">
        <v>0</v>
      </c>
      <c r="AO3979">
        <v>0</v>
      </c>
      <c r="AQ3979" s="5">
        <v>1</v>
      </c>
      <c r="AR3979">
        <v>3</v>
      </c>
      <c r="AS3979">
        <v>0</v>
      </c>
      <c r="AT3979">
        <v>1</v>
      </c>
      <c r="AU3979">
        <v>5</v>
      </c>
      <c r="AV3979">
        <v>0</v>
      </c>
      <c r="AW3979" t="s">
        <v>1382</v>
      </c>
      <c r="AX3979" t="s">
        <v>1382</v>
      </c>
      <c r="AZ3979" s="125" t="s">
        <v>2154</v>
      </c>
      <c r="BA3979" s="14" t="s">
        <v>2597</v>
      </c>
      <c r="BG3979" s="9"/>
      <c r="BI3979" t="s">
        <v>3146</v>
      </c>
    </row>
    <row r="3980" spans="1:61" x14ac:dyDescent="0.25">
      <c r="A3980" s="19" t="s">
        <v>1020</v>
      </c>
      <c r="B3980" t="s">
        <v>1087</v>
      </c>
      <c r="C3980" t="str">
        <f>VLOOKUP(Tabelle1[[#This Row],[bank_name]],list_all_banks!$B$1:$C$691,2,FALSE)</f>
        <v>IT00884060526</v>
      </c>
      <c r="D3980" s="6" t="s">
        <v>1088</v>
      </c>
      <c r="E3980" s="42" t="str">
        <f t="shared" si="65"/>
        <v>31.12.2015</v>
      </c>
      <c r="F3980">
        <v>2015</v>
      </c>
      <c r="G3980">
        <v>1</v>
      </c>
      <c r="H3980" t="s">
        <v>20</v>
      </c>
      <c r="I3980">
        <v>3</v>
      </c>
      <c r="J3980">
        <v>2</v>
      </c>
      <c r="K3980" t="s">
        <v>1366</v>
      </c>
      <c r="L3980">
        <v>0</v>
      </c>
      <c r="M3980" t="s">
        <v>14</v>
      </c>
      <c r="N3980" t="s">
        <v>91</v>
      </c>
      <c r="P3980">
        <v>3</v>
      </c>
      <c r="Q3980">
        <v>0</v>
      </c>
      <c r="R3980" t="s">
        <v>20</v>
      </c>
      <c r="S3980">
        <v>1</v>
      </c>
      <c r="U3980">
        <v>1</v>
      </c>
      <c r="V3980">
        <v>1</v>
      </c>
      <c r="W3980" t="s">
        <v>20</v>
      </c>
      <c r="Y3980" t="s">
        <v>1694</v>
      </c>
      <c r="Z3980" t="s">
        <v>20</v>
      </c>
      <c r="AA3980">
        <v>3</v>
      </c>
      <c r="AB3980" t="s">
        <v>20</v>
      </c>
      <c r="AC3980" t="s">
        <v>20</v>
      </c>
      <c r="AD3980" t="s">
        <v>20</v>
      </c>
      <c r="AE3980" t="s">
        <v>20</v>
      </c>
      <c r="AF3980" t="s">
        <v>20</v>
      </c>
      <c r="AG3980" t="s">
        <v>20</v>
      </c>
      <c r="AH3980">
        <v>0</v>
      </c>
      <c r="AI3980">
        <v>0</v>
      </c>
      <c r="AK3980">
        <v>1</v>
      </c>
      <c r="AL3980">
        <v>0</v>
      </c>
      <c r="AM3980">
        <v>2</v>
      </c>
      <c r="AN3980">
        <v>0</v>
      </c>
      <c r="AO3980">
        <v>0</v>
      </c>
      <c r="AQ3980" s="5">
        <v>1</v>
      </c>
      <c r="AR3980">
        <v>3</v>
      </c>
      <c r="AS3980">
        <v>0</v>
      </c>
      <c r="AT3980">
        <v>1</v>
      </c>
      <c r="AU3980">
        <v>5</v>
      </c>
      <c r="AV3980">
        <v>0</v>
      </c>
      <c r="AW3980" t="s">
        <v>1382</v>
      </c>
      <c r="AX3980" t="s">
        <v>1382</v>
      </c>
      <c r="AZ3980" s="125" t="s">
        <v>2154</v>
      </c>
      <c r="BA3980" s="14" t="s">
        <v>2597</v>
      </c>
      <c r="BG3980" s="9"/>
      <c r="BI3980" t="s">
        <v>3146</v>
      </c>
    </row>
    <row r="3981" spans="1:61" x14ac:dyDescent="0.25">
      <c r="A3981" s="96" t="s">
        <v>1020</v>
      </c>
      <c r="B3981" s="9" t="s">
        <v>1087</v>
      </c>
      <c r="C3981" s="9" t="str">
        <f>VLOOKUP(Tabelle1[[#This Row],[bank_name]],list_all_banks!$B$1:$C$691,2,FALSE)</f>
        <v>IT00884060526</v>
      </c>
      <c r="D3981" s="6" t="s">
        <v>1088</v>
      </c>
      <c r="E3981" s="42" t="str">
        <f t="shared" si="65"/>
        <v>31.12.2015</v>
      </c>
      <c r="F3981" s="9">
        <v>2015</v>
      </c>
      <c r="G3981" s="9">
        <v>1</v>
      </c>
      <c r="H3981" s="9" t="s">
        <v>20</v>
      </c>
      <c r="I3981" s="9">
        <v>3</v>
      </c>
      <c r="J3981" s="9">
        <v>2</v>
      </c>
      <c r="K3981" s="9" t="s">
        <v>1366</v>
      </c>
      <c r="L3981" s="9">
        <v>0</v>
      </c>
      <c r="M3981" s="9" t="s">
        <v>14</v>
      </c>
      <c r="N3981" s="9" t="s">
        <v>91</v>
      </c>
      <c r="P3981" s="9">
        <v>3</v>
      </c>
      <c r="Q3981" s="9">
        <v>0</v>
      </c>
      <c r="R3981" s="9" t="s">
        <v>20</v>
      </c>
      <c r="S3981" s="9">
        <v>1</v>
      </c>
      <c r="U3981" s="9">
        <v>1</v>
      </c>
      <c r="V3981" s="9">
        <v>1</v>
      </c>
      <c r="W3981" s="9" t="s">
        <v>20</v>
      </c>
      <c r="Y3981" s="9" t="s">
        <v>820</v>
      </c>
      <c r="Z3981" s="9">
        <v>9499</v>
      </c>
      <c r="AA3981" s="9">
        <v>27</v>
      </c>
      <c r="AB3981" s="9">
        <v>5099</v>
      </c>
      <c r="AC3981" s="9">
        <v>860</v>
      </c>
      <c r="AD3981" s="9" t="s">
        <v>20</v>
      </c>
      <c r="AE3981" s="9" t="s">
        <v>20</v>
      </c>
      <c r="AF3981" s="9" t="s">
        <v>20</v>
      </c>
      <c r="AG3981" s="9" t="s">
        <v>20</v>
      </c>
      <c r="AH3981" s="9">
        <v>0</v>
      </c>
      <c r="AI3981" s="9">
        <v>0</v>
      </c>
      <c r="AK3981" s="9">
        <v>1</v>
      </c>
      <c r="AL3981" s="9">
        <v>0</v>
      </c>
      <c r="AM3981" s="9">
        <v>2</v>
      </c>
      <c r="AN3981" s="9">
        <v>0</v>
      </c>
      <c r="AO3981" s="9">
        <v>0</v>
      </c>
      <c r="AQ3981" s="53">
        <v>1</v>
      </c>
      <c r="AR3981" s="9">
        <v>3</v>
      </c>
      <c r="AS3981" s="9">
        <v>0</v>
      </c>
      <c r="AT3981" s="9">
        <v>1</v>
      </c>
      <c r="AU3981" s="9">
        <v>5</v>
      </c>
      <c r="AV3981" s="9">
        <v>0</v>
      </c>
      <c r="AW3981" s="9" t="s">
        <v>1382</v>
      </c>
      <c r="AX3981" s="9" t="s">
        <v>1382</v>
      </c>
      <c r="AZ3981" s="125" t="s">
        <v>2154</v>
      </c>
      <c r="BA3981" s="63" t="s">
        <v>2597</v>
      </c>
      <c r="BC3981" s="9"/>
      <c r="BD3981" s="9"/>
      <c r="BE3981" s="9"/>
      <c r="BF3981" s="9"/>
      <c r="BG3981" s="9"/>
      <c r="BI3981" t="s">
        <v>3146</v>
      </c>
    </row>
    <row r="3982" spans="1:61" s="9" customFormat="1" x14ac:dyDescent="0.25">
      <c r="A3982" s="96" t="s">
        <v>1020</v>
      </c>
      <c r="B3982" s="9" t="s">
        <v>1087</v>
      </c>
      <c r="C3982" s="9" t="str">
        <f>VLOOKUP(Tabelle1[[#This Row],[bank_name]],list_all_banks!$B$1:$C$691,2,FALSE)</f>
        <v>IT00884060526</v>
      </c>
      <c r="D3982" s="6" t="s">
        <v>1088</v>
      </c>
      <c r="E3982" s="42" t="str">
        <f t="shared" si="65"/>
        <v>31.12.2015</v>
      </c>
      <c r="F3982" s="9">
        <v>2015</v>
      </c>
      <c r="G3982" s="9">
        <v>1</v>
      </c>
      <c r="H3982" s="9" t="s">
        <v>20</v>
      </c>
      <c r="I3982" s="9">
        <v>3</v>
      </c>
      <c r="J3982" s="9">
        <v>2</v>
      </c>
      <c r="K3982" s="9" t="s">
        <v>1366</v>
      </c>
      <c r="L3982" s="9">
        <v>0</v>
      </c>
      <c r="M3982" s="9" t="s">
        <v>14</v>
      </c>
      <c r="N3982" s="9" t="s">
        <v>91</v>
      </c>
      <c r="O3982" s="6"/>
      <c r="P3982" s="9">
        <v>3</v>
      </c>
      <c r="Q3982" s="9">
        <v>0</v>
      </c>
      <c r="R3982" s="9" t="s">
        <v>20</v>
      </c>
      <c r="S3982" s="9">
        <v>1</v>
      </c>
      <c r="T3982" s="6"/>
      <c r="U3982" s="9">
        <v>1</v>
      </c>
      <c r="V3982" s="9">
        <v>1</v>
      </c>
      <c r="W3982" s="9" t="s">
        <v>20</v>
      </c>
      <c r="X3982" s="6"/>
      <c r="Y3982" s="9" t="s">
        <v>1020</v>
      </c>
      <c r="Z3982" s="9">
        <v>4974285</v>
      </c>
      <c r="AA3982" s="9">
        <v>25201</v>
      </c>
      <c r="AB3982" s="9">
        <v>257577</v>
      </c>
      <c r="AC3982" s="9">
        <v>24349</v>
      </c>
      <c r="AD3982" s="9" t="s">
        <v>20</v>
      </c>
      <c r="AE3982" s="9" t="s">
        <v>20</v>
      </c>
      <c r="AF3982" s="9" t="s">
        <v>20</v>
      </c>
      <c r="AG3982" s="9" t="s">
        <v>20</v>
      </c>
      <c r="AH3982" s="9">
        <v>190</v>
      </c>
      <c r="AI3982" s="9">
        <v>0</v>
      </c>
      <c r="AJ3982" s="6"/>
      <c r="AK3982" s="9">
        <v>1</v>
      </c>
      <c r="AL3982" s="9">
        <v>0</v>
      </c>
      <c r="AM3982" s="9">
        <v>2</v>
      </c>
      <c r="AN3982" s="9">
        <v>0</v>
      </c>
      <c r="AO3982" s="9">
        <v>0</v>
      </c>
      <c r="AP3982" s="6"/>
      <c r="AQ3982" s="53">
        <v>1</v>
      </c>
      <c r="AR3982" s="9">
        <v>3</v>
      </c>
      <c r="AS3982" s="9">
        <v>0</v>
      </c>
      <c r="AT3982" s="9">
        <v>1</v>
      </c>
      <c r="AU3982" s="9">
        <v>5</v>
      </c>
      <c r="AV3982" s="9">
        <v>0</v>
      </c>
      <c r="AW3982" s="9" t="s">
        <v>1382</v>
      </c>
      <c r="AX3982" s="9" t="s">
        <v>1382</v>
      </c>
      <c r="AY3982" s="6"/>
      <c r="AZ3982" s="125" t="s">
        <v>2154</v>
      </c>
      <c r="BA3982" s="63" t="s">
        <v>2597</v>
      </c>
      <c r="BB3982" s="6"/>
      <c r="BH3982" s="6"/>
      <c r="BI3982" t="s">
        <v>3146</v>
      </c>
    </row>
    <row r="3983" spans="1:61" s="9" customFormat="1" x14ac:dyDescent="0.25">
      <c r="A3983" s="96" t="s">
        <v>1020</v>
      </c>
      <c r="B3983" s="9" t="s">
        <v>1087</v>
      </c>
      <c r="C3983" s="9" t="str">
        <f>VLOOKUP(Tabelle1[[#This Row],[bank_name]],list_all_banks!$B$1:$C$691,2,FALSE)</f>
        <v>IT00884060526</v>
      </c>
      <c r="D3983" s="6" t="s">
        <v>1088</v>
      </c>
      <c r="E3983" s="42" t="str">
        <f t="shared" si="65"/>
        <v>31.12.2015</v>
      </c>
      <c r="F3983" s="9">
        <v>2015</v>
      </c>
      <c r="G3983" s="9">
        <v>1</v>
      </c>
      <c r="H3983" s="9" t="s">
        <v>20</v>
      </c>
      <c r="I3983" s="9">
        <v>3</v>
      </c>
      <c r="J3983" s="9">
        <v>2</v>
      </c>
      <c r="K3983" s="9" t="s">
        <v>1366</v>
      </c>
      <c r="L3983" s="9">
        <v>0</v>
      </c>
      <c r="M3983" s="9" t="s">
        <v>14</v>
      </c>
      <c r="N3983" s="9" t="s">
        <v>91</v>
      </c>
      <c r="O3983" s="6"/>
      <c r="P3983" s="9">
        <v>3</v>
      </c>
      <c r="Q3983" s="9">
        <v>0</v>
      </c>
      <c r="R3983" s="9" t="s">
        <v>20</v>
      </c>
      <c r="S3983" s="9">
        <v>1</v>
      </c>
      <c r="T3983" s="6"/>
      <c r="U3983" s="9">
        <v>1</v>
      </c>
      <c r="V3983" s="9">
        <v>1</v>
      </c>
      <c r="W3983" s="9" t="s">
        <v>20</v>
      </c>
      <c r="X3983" s="6"/>
      <c r="Y3983" s="9" t="s">
        <v>1170</v>
      </c>
      <c r="Z3983" s="9">
        <f>-25638+111</f>
        <v>-25527</v>
      </c>
      <c r="AA3983" s="9" t="s">
        <v>20</v>
      </c>
      <c r="AB3983" s="9">
        <f>-633+298</f>
        <v>-335</v>
      </c>
      <c r="AC3983" s="9">
        <f>12-1569</f>
        <v>-1557</v>
      </c>
      <c r="AD3983" s="9" t="s">
        <v>20</v>
      </c>
      <c r="AE3983" s="9" t="s">
        <v>20</v>
      </c>
      <c r="AF3983" s="9" t="s">
        <v>20</v>
      </c>
      <c r="AG3983" s="9" t="s">
        <v>20</v>
      </c>
      <c r="AH3983" s="9">
        <v>0</v>
      </c>
      <c r="AI3983" s="9">
        <v>0</v>
      </c>
      <c r="AJ3983" s="6"/>
      <c r="AK3983" s="9">
        <v>1</v>
      </c>
      <c r="AL3983" s="9">
        <v>0</v>
      </c>
      <c r="AM3983" s="9">
        <v>2</v>
      </c>
      <c r="AN3983" s="9">
        <v>0</v>
      </c>
      <c r="AO3983" s="9">
        <v>0</v>
      </c>
      <c r="AP3983" s="6"/>
      <c r="AQ3983" s="53">
        <v>1</v>
      </c>
      <c r="AR3983" s="9">
        <v>3</v>
      </c>
      <c r="AS3983" s="9">
        <v>0</v>
      </c>
      <c r="AT3983" s="9">
        <v>1</v>
      </c>
      <c r="AU3983" s="9">
        <v>5</v>
      </c>
      <c r="AV3983" s="9">
        <v>0</v>
      </c>
      <c r="AW3983" s="9" t="s">
        <v>1382</v>
      </c>
      <c r="AX3983" s="9" t="s">
        <v>1382</v>
      </c>
      <c r="AY3983" s="6"/>
      <c r="AZ3983" s="125" t="s">
        <v>2154</v>
      </c>
      <c r="BA3983" s="63" t="s">
        <v>2597</v>
      </c>
      <c r="BB3983" s="6"/>
      <c r="BH3983" s="6"/>
      <c r="BI3983" t="s">
        <v>3146</v>
      </c>
    </row>
    <row r="3984" spans="1:61" s="44" customFormat="1" ht="15.75" thickBot="1" x14ac:dyDescent="0.3">
      <c r="A3984" s="162" t="s">
        <v>1020</v>
      </c>
      <c r="B3984" s="44" t="s">
        <v>1087</v>
      </c>
      <c r="C3984" s="44" t="str">
        <f>VLOOKUP(Tabelle1[[#This Row],[bank_name]],list_all_banks!$B$1:$C$691,2,FALSE)</f>
        <v>IT00884060526</v>
      </c>
      <c r="D3984" s="45" t="s">
        <v>1088</v>
      </c>
      <c r="E3984" s="46" t="str">
        <f t="shared" si="65"/>
        <v>31.12.2015</v>
      </c>
      <c r="F3984" s="44">
        <v>2015</v>
      </c>
      <c r="G3984" s="44">
        <v>1</v>
      </c>
      <c r="H3984" s="44" t="s">
        <v>20</v>
      </c>
      <c r="I3984" s="44">
        <v>3</v>
      </c>
      <c r="J3984" s="44">
        <v>2</v>
      </c>
      <c r="K3984" s="44" t="s">
        <v>1366</v>
      </c>
      <c r="L3984" s="44">
        <v>0</v>
      </c>
      <c r="M3984" s="44" t="s">
        <v>14</v>
      </c>
      <c r="N3984" s="44" t="s">
        <v>91</v>
      </c>
      <c r="O3984" s="45"/>
      <c r="P3984" s="44">
        <v>3</v>
      </c>
      <c r="Q3984" s="44">
        <v>0</v>
      </c>
      <c r="R3984" s="44" t="s">
        <v>20</v>
      </c>
      <c r="S3984" s="44">
        <v>1</v>
      </c>
      <c r="T3984" s="45"/>
      <c r="U3984" s="44">
        <v>1</v>
      </c>
      <c r="V3984" s="44">
        <v>1</v>
      </c>
      <c r="W3984" s="44" t="s">
        <v>20</v>
      </c>
      <c r="X3984" s="45"/>
      <c r="Y3984" s="44" t="s">
        <v>1650</v>
      </c>
      <c r="Z3984" s="44">
        <v>53095</v>
      </c>
      <c r="AA3984" s="44">
        <v>24</v>
      </c>
      <c r="AB3984" s="44">
        <v>47981</v>
      </c>
      <c r="AC3984" s="44">
        <v>-5404</v>
      </c>
      <c r="AD3984" s="44" t="s">
        <v>20</v>
      </c>
      <c r="AE3984" s="44" t="s">
        <v>20</v>
      </c>
      <c r="AF3984" s="44" t="s">
        <v>20</v>
      </c>
      <c r="AG3984" s="44" t="s">
        <v>20</v>
      </c>
      <c r="AH3984" s="44">
        <v>0</v>
      </c>
      <c r="AI3984" s="44">
        <v>0</v>
      </c>
      <c r="AJ3984" s="45"/>
      <c r="AK3984" s="44">
        <v>1</v>
      </c>
      <c r="AL3984" s="44">
        <v>0</v>
      </c>
      <c r="AM3984" s="44">
        <v>2</v>
      </c>
      <c r="AN3984" s="44">
        <v>0</v>
      </c>
      <c r="AO3984" s="44">
        <v>0</v>
      </c>
      <c r="AP3984" s="45"/>
      <c r="AQ3984" s="57">
        <v>1</v>
      </c>
      <c r="AR3984" s="44">
        <v>3</v>
      </c>
      <c r="AS3984" s="44">
        <v>0</v>
      </c>
      <c r="AT3984" s="44">
        <v>1</v>
      </c>
      <c r="AU3984" s="44">
        <v>5</v>
      </c>
      <c r="AV3984" s="44">
        <v>0</v>
      </c>
      <c r="AW3984" s="44" t="s">
        <v>1382</v>
      </c>
      <c r="AX3984" s="44" t="s">
        <v>1382</v>
      </c>
      <c r="AY3984" s="45"/>
      <c r="AZ3984" s="179" t="s">
        <v>2154</v>
      </c>
      <c r="BA3984" s="47" t="s">
        <v>2597</v>
      </c>
      <c r="BB3984" s="45"/>
      <c r="BH3984" s="45"/>
      <c r="BI3984" t="s">
        <v>3146</v>
      </c>
    </row>
    <row r="3985" spans="1:61" s="60" customFormat="1" ht="15.75" thickBot="1" x14ac:dyDescent="0.3">
      <c r="A3985" s="60" t="s">
        <v>1020</v>
      </c>
      <c r="B3985" s="60" t="s">
        <v>1089</v>
      </c>
      <c r="C3985" s="60" t="str">
        <f>VLOOKUP(Tabelle1[[#This Row],[bank_name]],list_all_banks!$B$1:$C$691,2,FALSE)</f>
        <v>IT01130140260</v>
      </c>
      <c r="D3985" s="128" t="s">
        <v>1090</v>
      </c>
      <c r="E3985" s="176" t="str">
        <f t="shared" si="65"/>
        <v>31.12.</v>
      </c>
      <c r="O3985" s="128"/>
      <c r="T3985" s="128"/>
      <c r="X3985" s="128"/>
      <c r="AJ3985" s="128"/>
      <c r="AP3985" s="128"/>
      <c r="AY3985" s="128"/>
      <c r="AZ3985" s="176"/>
      <c r="BB3985" s="128"/>
      <c r="BH3985" s="128"/>
      <c r="BI3985" s="9"/>
    </row>
    <row r="3986" spans="1:61" x14ac:dyDescent="0.25">
      <c r="A3986" s="19" t="s">
        <v>1020</v>
      </c>
      <c r="B3986" t="s">
        <v>1091</v>
      </c>
      <c r="C3986" t="str">
        <f>VLOOKUP(Tabelle1[[#This Row],[bank_name]],list_all_banks!$B$1:$C$691,2,FALSE)</f>
        <v>IT01153230360</v>
      </c>
      <c r="D3986" s="6" t="s">
        <v>1092</v>
      </c>
      <c r="E3986" s="42" t="str">
        <f t="shared" si="65"/>
        <v>31.12.2015</v>
      </c>
      <c r="F3986">
        <v>2015</v>
      </c>
      <c r="G3986">
        <v>1</v>
      </c>
      <c r="H3986" t="s">
        <v>20</v>
      </c>
      <c r="I3986">
        <v>3</v>
      </c>
      <c r="J3986">
        <v>2</v>
      </c>
      <c r="K3986" t="s">
        <v>1366</v>
      </c>
      <c r="L3986">
        <v>0</v>
      </c>
      <c r="M3986" t="s">
        <v>14</v>
      </c>
      <c r="N3986" t="s">
        <v>91</v>
      </c>
      <c r="P3986">
        <v>3</v>
      </c>
      <c r="Q3986">
        <v>0</v>
      </c>
      <c r="R3986">
        <v>0</v>
      </c>
      <c r="S3986">
        <v>3</v>
      </c>
      <c r="U3986">
        <v>1</v>
      </c>
      <c r="V3986">
        <v>1</v>
      </c>
      <c r="W3986" t="s">
        <v>20</v>
      </c>
      <c r="Y3986" t="s">
        <v>1020</v>
      </c>
      <c r="Z3986">
        <v>2300994</v>
      </c>
      <c r="AA3986">
        <v>10344</v>
      </c>
      <c r="AB3986">
        <v>212807</v>
      </c>
      <c r="AC3986" t="s">
        <v>20</v>
      </c>
      <c r="AD3986">
        <v>6157</v>
      </c>
      <c r="AE3986" t="s">
        <v>20</v>
      </c>
      <c r="AF3986" t="s">
        <v>20</v>
      </c>
      <c r="AG3986" t="s">
        <v>20</v>
      </c>
      <c r="AH3986">
        <v>100</v>
      </c>
      <c r="AI3986">
        <v>0</v>
      </c>
      <c r="AK3986">
        <v>1</v>
      </c>
      <c r="AL3986">
        <v>0</v>
      </c>
      <c r="AM3986">
        <v>0</v>
      </c>
      <c r="AN3986">
        <v>0</v>
      </c>
      <c r="AO3986">
        <v>0</v>
      </c>
      <c r="AQ3986">
        <v>1</v>
      </c>
      <c r="AR3986">
        <v>3</v>
      </c>
      <c r="AS3986">
        <v>0</v>
      </c>
      <c r="AT3986">
        <v>1</v>
      </c>
      <c r="AU3986">
        <v>5</v>
      </c>
      <c r="AV3986">
        <v>0</v>
      </c>
      <c r="AW3986" t="s">
        <v>1382</v>
      </c>
      <c r="AX3986" t="s">
        <v>1382</v>
      </c>
      <c r="BA3986" s="14" t="s">
        <v>2598</v>
      </c>
      <c r="BB3986" s="6" t="s">
        <v>1580</v>
      </c>
      <c r="BG3986" s="9"/>
      <c r="BI3986" t="s">
        <v>3146</v>
      </c>
    </row>
    <row r="3987" spans="1:61" x14ac:dyDescent="0.25">
      <c r="A3987" s="96" t="s">
        <v>1020</v>
      </c>
      <c r="B3987" s="9" t="s">
        <v>1091</v>
      </c>
      <c r="C3987" s="9" t="str">
        <f>VLOOKUP(Tabelle1[[#This Row],[bank_name]],list_all_banks!$B$1:$C$691,2,FALSE)</f>
        <v>IT01153230360</v>
      </c>
      <c r="D3987" s="6" t="s">
        <v>1092</v>
      </c>
      <c r="E3987" s="42" t="str">
        <f t="shared" si="65"/>
        <v>31.12.2015</v>
      </c>
      <c r="F3987" s="9">
        <v>2015</v>
      </c>
      <c r="G3987" s="9">
        <v>1</v>
      </c>
      <c r="H3987" s="9" t="s">
        <v>20</v>
      </c>
      <c r="I3987" s="9">
        <v>3</v>
      </c>
      <c r="J3987" s="9">
        <v>2</v>
      </c>
      <c r="K3987" s="9" t="s">
        <v>1366</v>
      </c>
      <c r="L3987" s="9">
        <v>0</v>
      </c>
      <c r="M3987" s="9" t="s">
        <v>14</v>
      </c>
      <c r="N3987" s="9" t="s">
        <v>91</v>
      </c>
      <c r="P3987" s="9">
        <v>3</v>
      </c>
      <c r="Q3987" s="9">
        <v>0</v>
      </c>
      <c r="R3987" s="9">
        <v>0</v>
      </c>
      <c r="S3987" s="9">
        <v>3</v>
      </c>
      <c r="U3987" s="9">
        <v>1</v>
      </c>
      <c r="V3987" s="9">
        <v>1</v>
      </c>
      <c r="W3987" s="9" t="s">
        <v>20</v>
      </c>
      <c r="Y3987" s="9" t="s">
        <v>1170</v>
      </c>
      <c r="Z3987" s="9">
        <v>3518</v>
      </c>
      <c r="AA3987" s="9">
        <v>16</v>
      </c>
      <c r="AB3987" s="9">
        <v>491</v>
      </c>
      <c r="AC3987" s="9" t="s">
        <v>20</v>
      </c>
      <c r="AD3987" s="9">
        <v>-143</v>
      </c>
      <c r="AE3987" s="9" t="s">
        <v>20</v>
      </c>
      <c r="AF3987" s="9" t="s">
        <v>20</v>
      </c>
      <c r="AG3987" s="9" t="s">
        <v>20</v>
      </c>
      <c r="AH3987" s="9" t="s">
        <v>20</v>
      </c>
      <c r="AI3987" s="9">
        <v>0</v>
      </c>
      <c r="AK3987" s="9">
        <v>1</v>
      </c>
      <c r="AL3987" s="9">
        <v>0</v>
      </c>
      <c r="AM3987" s="9">
        <v>0</v>
      </c>
      <c r="AN3987" s="9">
        <v>0</v>
      </c>
      <c r="AO3987" s="9">
        <v>0</v>
      </c>
      <c r="AQ3987" s="9">
        <v>1</v>
      </c>
      <c r="AR3987" s="9">
        <v>3</v>
      </c>
      <c r="AS3987" s="9">
        <v>0</v>
      </c>
      <c r="AT3987" s="9">
        <v>1</v>
      </c>
      <c r="AU3987" s="9">
        <v>5</v>
      </c>
      <c r="AV3987" s="9">
        <v>0</v>
      </c>
      <c r="AW3987" s="9" t="s">
        <v>1382</v>
      </c>
      <c r="AX3987" s="9" t="s">
        <v>1382</v>
      </c>
      <c r="BA3987" s="63" t="s">
        <v>2598</v>
      </c>
      <c r="BB3987" s="6" t="s">
        <v>1580</v>
      </c>
      <c r="BG3987" s="9"/>
      <c r="BI3987" t="s">
        <v>3146</v>
      </c>
    </row>
    <row r="3988" spans="1:61" s="44" customFormat="1" ht="15.75" thickBot="1" x14ac:dyDescent="0.3">
      <c r="A3988" s="162" t="s">
        <v>1020</v>
      </c>
      <c r="B3988" s="44" t="s">
        <v>1091</v>
      </c>
      <c r="C3988" s="44" t="str">
        <f>VLOOKUP(Tabelle1[[#This Row],[bank_name]],list_all_banks!$B$1:$C$691,2,FALSE)</f>
        <v>IT01153230360</v>
      </c>
      <c r="D3988" s="45" t="s">
        <v>1092</v>
      </c>
      <c r="E3988" s="46" t="str">
        <f t="shared" si="65"/>
        <v>31.12.2015</v>
      </c>
      <c r="F3988" s="44">
        <v>2015</v>
      </c>
      <c r="G3988" s="44">
        <v>1</v>
      </c>
      <c r="H3988" s="44" t="s">
        <v>20</v>
      </c>
      <c r="I3988" s="44">
        <v>3</v>
      </c>
      <c r="J3988" s="44">
        <v>2</v>
      </c>
      <c r="K3988" s="44" t="s">
        <v>1366</v>
      </c>
      <c r="L3988" s="44">
        <v>0</v>
      </c>
      <c r="M3988" s="44" t="s">
        <v>14</v>
      </c>
      <c r="N3988" s="44" t="s">
        <v>91</v>
      </c>
      <c r="O3988" s="45"/>
      <c r="P3988" s="44">
        <v>3</v>
      </c>
      <c r="Q3988" s="44">
        <v>0</v>
      </c>
      <c r="R3988" s="44">
        <v>0</v>
      </c>
      <c r="S3988" s="44">
        <v>3</v>
      </c>
      <c r="T3988" s="45"/>
      <c r="U3988" s="44">
        <v>1</v>
      </c>
      <c r="V3988" s="44">
        <v>1</v>
      </c>
      <c r="W3988" s="44" t="s">
        <v>20</v>
      </c>
      <c r="X3988" s="45"/>
      <c r="Y3988" s="44" t="s">
        <v>1001</v>
      </c>
      <c r="Z3988" s="44">
        <v>13559</v>
      </c>
      <c r="AA3988" s="44">
        <v>4</v>
      </c>
      <c r="AB3988" s="44">
        <v>214</v>
      </c>
      <c r="AC3988" s="44" t="s">
        <v>20</v>
      </c>
      <c r="AD3988" s="44">
        <v>-296</v>
      </c>
      <c r="AE3988" s="44" t="s">
        <v>20</v>
      </c>
      <c r="AF3988" s="44" t="s">
        <v>20</v>
      </c>
      <c r="AG3988" s="44" t="s">
        <v>20</v>
      </c>
      <c r="AH3988" s="44" t="s">
        <v>20</v>
      </c>
      <c r="AI3988" s="44">
        <v>0</v>
      </c>
      <c r="AJ3988" s="45"/>
      <c r="AK3988" s="44">
        <v>1</v>
      </c>
      <c r="AL3988" s="44">
        <v>0</v>
      </c>
      <c r="AM3988" s="44">
        <v>0</v>
      </c>
      <c r="AN3988" s="44">
        <v>0</v>
      </c>
      <c r="AO3988" s="44">
        <v>0</v>
      </c>
      <c r="AP3988" s="45"/>
      <c r="AQ3988" s="44">
        <v>1</v>
      </c>
      <c r="AR3988" s="44">
        <v>3</v>
      </c>
      <c r="AS3988" s="44">
        <v>0</v>
      </c>
      <c r="AT3988" s="44">
        <v>1</v>
      </c>
      <c r="AU3988" s="44">
        <v>5</v>
      </c>
      <c r="AV3988" s="44">
        <v>0</v>
      </c>
      <c r="AW3988" s="44" t="s">
        <v>1382</v>
      </c>
      <c r="AX3988" s="44" t="s">
        <v>1382</v>
      </c>
      <c r="AY3988" s="45"/>
      <c r="AZ3988" s="46"/>
      <c r="BA3988" s="47" t="s">
        <v>2598</v>
      </c>
      <c r="BB3988" s="45" t="s">
        <v>1580</v>
      </c>
      <c r="BH3988" s="45"/>
      <c r="BI3988" t="s">
        <v>3146</v>
      </c>
    </row>
    <row r="3989" spans="1:61" s="74" customFormat="1" x14ac:dyDescent="0.25">
      <c r="A3989" s="96" t="s">
        <v>1020</v>
      </c>
      <c r="B3989" s="9" t="s">
        <v>1091</v>
      </c>
      <c r="C3989" s="9" t="str">
        <f>VLOOKUP(Tabelle1[[#This Row],[bank_name]],list_all_banks!$B$1:$C$691,2,FALSE)</f>
        <v>IT01153230360</v>
      </c>
      <c r="D3989" s="6" t="s">
        <v>1092</v>
      </c>
      <c r="E3989" s="42" t="str">
        <f t="shared" si="65"/>
        <v>31.12.2016</v>
      </c>
      <c r="F3989" s="9">
        <v>2016</v>
      </c>
      <c r="G3989" s="9">
        <v>1</v>
      </c>
      <c r="H3989" s="9" t="s">
        <v>20</v>
      </c>
      <c r="I3989" s="9">
        <v>3</v>
      </c>
      <c r="J3989" s="9">
        <v>1</v>
      </c>
      <c r="K3989" s="9" t="s">
        <v>1020</v>
      </c>
      <c r="L3989" s="9">
        <v>0</v>
      </c>
      <c r="M3989" s="9" t="s">
        <v>14</v>
      </c>
      <c r="N3989" s="9" t="s">
        <v>91</v>
      </c>
      <c r="O3989" s="6"/>
      <c r="P3989" s="9">
        <v>3</v>
      </c>
      <c r="Q3989" s="9">
        <v>0</v>
      </c>
      <c r="R3989" s="9">
        <v>0</v>
      </c>
      <c r="S3989" s="9">
        <v>3</v>
      </c>
      <c r="T3989" s="6"/>
      <c r="U3989" s="9">
        <v>1</v>
      </c>
      <c r="V3989" s="9">
        <v>1</v>
      </c>
      <c r="W3989" s="9" t="s">
        <v>20</v>
      </c>
      <c r="X3989" s="6"/>
      <c r="Y3989" s="9" t="s">
        <v>1020</v>
      </c>
      <c r="Z3989" s="9">
        <v>2005818</v>
      </c>
      <c r="AA3989" s="9">
        <v>10410</v>
      </c>
      <c r="AB3989" s="9">
        <v>8479</v>
      </c>
      <c r="AC3989" s="9" t="s">
        <v>20</v>
      </c>
      <c r="AD3989" s="9">
        <v>5900</v>
      </c>
      <c r="AE3989" s="9" t="s">
        <v>20</v>
      </c>
      <c r="AF3989" s="9" t="s">
        <v>20</v>
      </c>
      <c r="AG3989" s="9" t="s">
        <v>20</v>
      </c>
      <c r="AH3989" s="9">
        <v>132</v>
      </c>
      <c r="AI3989" s="9">
        <v>0</v>
      </c>
      <c r="AJ3989" s="6"/>
      <c r="AK3989" s="9">
        <v>1</v>
      </c>
      <c r="AL3989" s="9">
        <v>0</v>
      </c>
      <c r="AM3989" s="9">
        <v>0</v>
      </c>
      <c r="AN3989" s="9">
        <v>0</v>
      </c>
      <c r="AO3989" s="9">
        <v>0</v>
      </c>
      <c r="AP3989" s="6"/>
      <c r="AQ3989" s="9">
        <v>1</v>
      </c>
      <c r="AR3989" s="9">
        <v>3</v>
      </c>
      <c r="AS3989" s="9">
        <v>0</v>
      </c>
      <c r="AT3989" s="9">
        <v>1</v>
      </c>
      <c r="AU3989" s="9">
        <v>5</v>
      </c>
      <c r="AV3989" s="9">
        <v>0</v>
      </c>
      <c r="AW3989" s="9" t="s">
        <v>1382</v>
      </c>
      <c r="AX3989" s="9" t="s">
        <v>1382</v>
      </c>
      <c r="AY3989" s="6"/>
      <c r="AZ3989" s="42"/>
      <c r="BA3989" s="9" t="s">
        <v>2599</v>
      </c>
      <c r="BB3989" s="6" t="s">
        <v>1581</v>
      </c>
      <c r="BH3989" s="75"/>
      <c r="BI3989" t="s">
        <v>3146</v>
      </c>
    </row>
    <row r="3990" spans="1:61" s="180" customFormat="1" ht="15.75" thickBot="1" x14ac:dyDescent="0.3">
      <c r="A3990" s="162" t="s">
        <v>1020</v>
      </c>
      <c r="B3990" s="44" t="s">
        <v>1091</v>
      </c>
      <c r="C3990" s="44" t="str">
        <f>VLOOKUP(Tabelle1[[#This Row],[bank_name]],list_all_banks!$B$1:$C$691,2,FALSE)</f>
        <v>IT01153230360</v>
      </c>
      <c r="D3990" s="45" t="s">
        <v>1092</v>
      </c>
      <c r="E3990" s="46" t="str">
        <f t="shared" si="65"/>
        <v>31.12.2016</v>
      </c>
      <c r="F3990" s="44">
        <v>2016</v>
      </c>
      <c r="G3990" s="44">
        <v>1</v>
      </c>
      <c r="H3990" s="44" t="s">
        <v>20</v>
      </c>
      <c r="I3990" s="44">
        <v>3</v>
      </c>
      <c r="J3990" s="44">
        <v>1</v>
      </c>
      <c r="K3990" s="44" t="s">
        <v>1020</v>
      </c>
      <c r="L3990" s="44">
        <v>0</v>
      </c>
      <c r="M3990" s="44" t="s">
        <v>14</v>
      </c>
      <c r="N3990" s="44" t="s">
        <v>91</v>
      </c>
      <c r="O3990" s="45"/>
      <c r="P3990" s="44">
        <v>3</v>
      </c>
      <c r="Q3990" s="44">
        <v>0</v>
      </c>
      <c r="R3990" s="44">
        <v>0</v>
      </c>
      <c r="S3990" s="44">
        <v>3</v>
      </c>
      <c r="T3990" s="45"/>
      <c r="U3990" s="44">
        <v>1</v>
      </c>
      <c r="V3990" s="44">
        <v>1</v>
      </c>
      <c r="W3990" s="44" t="s">
        <v>20</v>
      </c>
      <c r="X3990" s="45"/>
      <c r="Y3990" s="44" t="s">
        <v>1170</v>
      </c>
      <c r="Z3990" s="44">
        <v>7222</v>
      </c>
      <c r="AA3990" s="44">
        <v>17</v>
      </c>
      <c r="AB3990" s="44">
        <v>2065</v>
      </c>
      <c r="AC3990" s="44" t="s">
        <v>20</v>
      </c>
      <c r="AD3990" s="44">
        <v>-630</v>
      </c>
      <c r="AE3990" s="44" t="s">
        <v>20</v>
      </c>
      <c r="AF3990" s="44" t="s">
        <v>20</v>
      </c>
      <c r="AG3990" s="44" t="s">
        <v>20</v>
      </c>
      <c r="AH3990" s="44">
        <v>39</v>
      </c>
      <c r="AI3990" s="44">
        <v>0</v>
      </c>
      <c r="AJ3990" s="45"/>
      <c r="AK3990" s="44">
        <v>1</v>
      </c>
      <c r="AL3990" s="44">
        <v>0</v>
      </c>
      <c r="AM3990" s="44">
        <v>0</v>
      </c>
      <c r="AN3990" s="44">
        <v>0</v>
      </c>
      <c r="AO3990" s="44">
        <v>0</v>
      </c>
      <c r="AP3990" s="45"/>
      <c r="AQ3990" s="44">
        <v>1</v>
      </c>
      <c r="AR3990" s="44">
        <v>3</v>
      </c>
      <c r="AS3990" s="44">
        <v>0</v>
      </c>
      <c r="AT3990" s="44">
        <v>1</v>
      </c>
      <c r="AU3990" s="44">
        <v>5</v>
      </c>
      <c r="AV3990" s="44">
        <v>0</v>
      </c>
      <c r="AW3990" s="44" t="s">
        <v>1382</v>
      </c>
      <c r="AX3990" s="44" t="s">
        <v>1382</v>
      </c>
      <c r="AY3990" s="45"/>
      <c r="AZ3990" s="46"/>
      <c r="BA3990" s="44" t="s">
        <v>2599</v>
      </c>
      <c r="BB3990" s="45" t="s">
        <v>1581</v>
      </c>
      <c r="BH3990" s="212"/>
      <c r="BI3990" t="s">
        <v>3146</v>
      </c>
    </row>
    <row r="3991" spans="1:61" x14ac:dyDescent="0.25">
      <c r="A3991" s="96" t="s">
        <v>1020</v>
      </c>
      <c r="B3991" s="52" t="s">
        <v>1093</v>
      </c>
      <c r="C3991" s="9" t="str">
        <f>VLOOKUP(Tabelle1[[#This Row],[bank_name]],list_all_banks!$B$1:$C$691,2,FALSE)</f>
        <v>IT01181770155</v>
      </c>
      <c r="D3991" s="6" t="s">
        <v>1094</v>
      </c>
      <c r="E3991" s="42" t="str">
        <f t="shared" si="65"/>
        <v>31.12.2014</v>
      </c>
      <c r="F3991" s="9">
        <v>2014</v>
      </c>
      <c r="G3991" s="9">
        <v>1</v>
      </c>
      <c r="H3991" s="9" t="s">
        <v>20</v>
      </c>
      <c r="I3991" s="9">
        <v>3</v>
      </c>
      <c r="J3991" s="9">
        <v>1</v>
      </c>
      <c r="K3991" s="9" t="s">
        <v>1020</v>
      </c>
      <c r="L3991" s="9">
        <v>0</v>
      </c>
      <c r="M3991" s="9" t="s">
        <v>14</v>
      </c>
      <c r="N3991" s="9" t="s">
        <v>91</v>
      </c>
      <c r="P3991" s="9">
        <v>1</v>
      </c>
      <c r="Q3991" s="9">
        <v>0</v>
      </c>
      <c r="R3991" s="9">
        <v>0</v>
      </c>
      <c r="S3991" s="9">
        <v>0</v>
      </c>
      <c r="U3991" s="9">
        <v>0</v>
      </c>
      <c r="V3991" s="9">
        <v>0</v>
      </c>
      <c r="W3991" s="9" t="s">
        <v>20</v>
      </c>
      <c r="Y3991" s="9" t="s">
        <v>1651</v>
      </c>
      <c r="Z3991" s="9">
        <v>229</v>
      </c>
      <c r="AA3991" s="9">
        <v>4</v>
      </c>
      <c r="AB3991" s="9">
        <v>852</v>
      </c>
      <c r="AC3991" s="9" t="s">
        <v>20</v>
      </c>
      <c r="AD3991" s="9" t="s">
        <v>20</v>
      </c>
      <c r="AE3991" s="9" t="s">
        <v>20</v>
      </c>
      <c r="AF3991" s="9" t="s">
        <v>20</v>
      </c>
      <c r="AG3991" s="9" t="s">
        <v>20</v>
      </c>
      <c r="AH3991" s="9" t="s">
        <v>20</v>
      </c>
      <c r="AI3991">
        <v>0</v>
      </c>
      <c r="AK3991" s="9">
        <v>0</v>
      </c>
      <c r="AL3991" s="9">
        <v>0</v>
      </c>
      <c r="AM3991" s="9">
        <v>3</v>
      </c>
      <c r="AN3991" s="9">
        <v>0</v>
      </c>
      <c r="AO3991" s="9">
        <v>0</v>
      </c>
      <c r="AQ3991" s="9">
        <v>1</v>
      </c>
      <c r="AR3991" s="9">
        <v>3</v>
      </c>
      <c r="AS3991" s="9">
        <v>0</v>
      </c>
      <c r="AT3991" s="9">
        <v>0</v>
      </c>
      <c r="AU3991" s="9">
        <v>0</v>
      </c>
      <c r="AV3991" s="9">
        <v>0</v>
      </c>
      <c r="AW3991" s="9" t="s">
        <v>1382</v>
      </c>
      <c r="AX3991" s="66" t="s">
        <v>1382</v>
      </c>
      <c r="AY3991" s="67" t="s">
        <v>2161</v>
      </c>
      <c r="AZ3991" s="214" t="s">
        <v>2255</v>
      </c>
      <c r="BA3991" s="9" t="s">
        <v>2600</v>
      </c>
      <c r="BB3991" s="6" t="s">
        <v>1582</v>
      </c>
      <c r="BG3991" s="9"/>
      <c r="BI3991" t="s">
        <v>3146</v>
      </c>
    </row>
    <row r="3992" spans="1:61" x14ac:dyDescent="0.25">
      <c r="A3992" s="19" t="s">
        <v>1020</v>
      </c>
      <c r="B3992" s="40" t="s">
        <v>1093</v>
      </c>
      <c r="C3992" t="str">
        <f>VLOOKUP(Tabelle1[[#This Row],[bank_name]],list_all_banks!$B$1:$C$691,2,FALSE)</f>
        <v>IT01181770155</v>
      </c>
      <c r="D3992" s="6" t="s">
        <v>1094</v>
      </c>
      <c r="E3992" s="42" t="str">
        <f t="shared" si="65"/>
        <v>31.12.2014</v>
      </c>
      <c r="F3992">
        <v>2014</v>
      </c>
      <c r="G3992">
        <v>1</v>
      </c>
      <c r="H3992" t="s">
        <v>20</v>
      </c>
      <c r="I3992">
        <v>3</v>
      </c>
      <c r="J3992">
        <v>1</v>
      </c>
      <c r="K3992" t="s">
        <v>1020</v>
      </c>
      <c r="L3992">
        <v>0</v>
      </c>
      <c r="M3992" t="s">
        <v>14</v>
      </c>
      <c r="N3992" t="s">
        <v>91</v>
      </c>
      <c r="P3992">
        <v>1</v>
      </c>
      <c r="Q3992">
        <v>0</v>
      </c>
      <c r="R3992">
        <v>0</v>
      </c>
      <c r="S3992">
        <v>0</v>
      </c>
      <c r="U3992">
        <v>0</v>
      </c>
      <c r="V3992">
        <v>0</v>
      </c>
      <c r="W3992" t="s">
        <v>20</v>
      </c>
      <c r="Y3992" t="s">
        <v>1020</v>
      </c>
      <c r="Z3992">
        <f>397079+23244</f>
        <v>420323</v>
      </c>
      <c r="AA3992">
        <f>1994+33</f>
        <v>2027</v>
      </c>
      <c r="AB3992">
        <f>34005+21175</f>
        <v>55180</v>
      </c>
      <c r="AC3992" t="s">
        <v>20</v>
      </c>
      <c r="AD3992">
        <f>16848+2098</f>
        <v>18946</v>
      </c>
      <c r="AE3992" t="s">
        <v>20</v>
      </c>
      <c r="AF3992" t="s">
        <v>20</v>
      </c>
      <c r="AG3992" t="s">
        <v>20</v>
      </c>
      <c r="AH3992" t="s">
        <v>20</v>
      </c>
      <c r="AI3992">
        <v>0</v>
      </c>
      <c r="AK3992">
        <v>0</v>
      </c>
      <c r="AL3992">
        <v>0</v>
      </c>
      <c r="AM3992">
        <v>3</v>
      </c>
      <c r="AN3992">
        <v>0</v>
      </c>
      <c r="AO3992">
        <v>0</v>
      </c>
      <c r="AQ3992">
        <v>1</v>
      </c>
      <c r="AR3992">
        <v>3</v>
      </c>
      <c r="AS3992">
        <v>0</v>
      </c>
      <c r="AT3992">
        <v>0</v>
      </c>
      <c r="AU3992">
        <v>0</v>
      </c>
      <c r="AV3992">
        <v>0</v>
      </c>
      <c r="AW3992" t="s">
        <v>1382</v>
      </c>
      <c r="AX3992" s="9" t="s">
        <v>1382</v>
      </c>
      <c r="AY3992" s="6" t="s">
        <v>2161</v>
      </c>
      <c r="AZ3992" s="114"/>
      <c r="BA3992" t="s">
        <v>2600</v>
      </c>
      <c r="BB3992" s="6" t="s">
        <v>1582</v>
      </c>
      <c r="BG3992" s="9"/>
      <c r="BI3992" t="s">
        <v>3146</v>
      </c>
    </row>
    <row r="3993" spans="1:61" s="44" customFormat="1" ht="15.75" thickBot="1" x14ac:dyDescent="0.3">
      <c r="A3993" s="162" t="s">
        <v>1020</v>
      </c>
      <c r="B3993" s="48" t="s">
        <v>1093</v>
      </c>
      <c r="C3993" s="44" t="str">
        <f>VLOOKUP(Tabelle1[[#This Row],[bank_name]],list_all_banks!$B$1:$C$691,2,FALSE)</f>
        <v>IT01181770155</v>
      </c>
      <c r="D3993" s="45" t="s">
        <v>1094</v>
      </c>
      <c r="E3993" s="46" t="str">
        <f t="shared" si="65"/>
        <v>31.12.2014</v>
      </c>
      <c r="F3993" s="44">
        <v>2014</v>
      </c>
      <c r="G3993" s="44">
        <v>1</v>
      </c>
      <c r="H3993" s="44" t="s">
        <v>20</v>
      </c>
      <c r="I3993" s="44">
        <v>3</v>
      </c>
      <c r="J3993" s="44">
        <v>1</v>
      </c>
      <c r="K3993" s="44" t="s">
        <v>1020</v>
      </c>
      <c r="L3993" s="44">
        <v>0</v>
      </c>
      <c r="M3993" s="44" t="s">
        <v>14</v>
      </c>
      <c r="N3993" s="44" t="s">
        <v>91</v>
      </c>
      <c r="O3993" s="45"/>
      <c r="P3993" s="44">
        <v>1</v>
      </c>
      <c r="Q3993" s="44">
        <v>0</v>
      </c>
      <c r="R3993" s="44">
        <v>0</v>
      </c>
      <c r="S3993" s="44">
        <v>0</v>
      </c>
      <c r="T3993" s="45"/>
      <c r="U3993" s="44">
        <v>0</v>
      </c>
      <c r="V3993" s="44">
        <v>0</v>
      </c>
      <c r="W3993" s="44" t="s">
        <v>20</v>
      </c>
      <c r="X3993" s="45"/>
      <c r="Y3993" s="44" t="s">
        <v>1170</v>
      </c>
      <c r="Z3993" s="44">
        <v>3328</v>
      </c>
      <c r="AA3993" s="44">
        <v>2</v>
      </c>
      <c r="AB3993" s="44">
        <v>2518</v>
      </c>
      <c r="AC3993" s="44" t="s">
        <v>20</v>
      </c>
      <c r="AD3993" s="44">
        <v>177</v>
      </c>
      <c r="AE3993" s="44" t="s">
        <v>20</v>
      </c>
      <c r="AF3993" s="44" t="s">
        <v>20</v>
      </c>
      <c r="AG3993" s="44" t="s">
        <v>20</v>
      </c>
      <c r="AH3993" s="44" t="s">
        <v>20</v>
      </c>
      <c r="AI3993" s="44">
        <v>0</v>
      </c>
      <c r="AJ3993" s="45"/>
      <c r="AK3993" s="44">
        <v>0</v>
      </c>
      <c r="AL3993" s="44">
        <v>0</v>
      </c>
      <c r="AM3993" s="44">
        <v>3</v>
      </c>
      <c r="AN3993" s="44">
        <v>0</v>
      </c>
      <c r="AO3993" s="44">
        <v>0</v>
      </c>
      <c r="AP3993" s="45"/>
      <c r="AQ3993" s="44">
        <v>1</v>
      </c>
      <c r="AR3993" s="44">
        <v>3</v>
      </c>
      <c r="AS3993" s="44">
        <v>0</v>
      </c>
      <c r="AT3993" s="44">
        <v>0</v>
      </c>
      <c r="AU3993" s="44">
        <v>0</v>
      </c>
      <c r="AV3993" s="44">
        <v>0</v>
      </c>
      <c r="AW3993" s="44" t="s">
        <v>1382</v>
      </c>
      <c r="AX3993" s="44" t="s">
        <v>1382</v>
      </c>
      <c r="AY3993" s="45" t="s">
        <v>2161</v>
      </c>
      <c r="AZ3993" s="185"/>
      <c r="BA3993" s="44" t="s">
        <v>2600</v>
      </c>
      <c r="BB3993" s="45" t="s">
        <v>1582</v>
      </c>
      <c r="BH3993" s="45"/>
      <c r="BI3993" t="s">
        <v>3146</v>
      </c>
    </row>
    <row r="3994" spans="1:61" x14ac:dyDescent="0.25">
      <c r="A3994" s="19" t="s">
        <v>1020</v>
      </c>
      <c r="B3994" s="40" t="s">
        <v>1093</v>
      </c>
      <c r="C3994" t="str">
        <f>VLOOKUP(Tabelle1[[#This Row],[bank_name]],list_all_banks!$B$1:$C$691,2,FALSE)</f>
        <v>IT01181770155</v>
      </c>
      <c r="D3994" s="6" t="s">
        <v>1094</v>
      </c>
      <c r="E3994" s="42" t="str">
        <f t="shared" si="65"/>
        <v>31.12.2015</v>
      </c>
      <c r="F3994">
        <v>2015</v>
      </c>
      <c r="G3994">
        <v>1</v>
      </c>
      <c r="H3994" t="s">
        <v>20</v>
      </c>
      <c r="I3994">
        <v>3</v>
      </c>
      <c r="J3994">
        <v>1</v>
      </c>
      <c r="K3994" t="s">
        <v>1020</v>
      </c>
      <c r="L3994">
        <v>0</v>
      </c>
      <c r="M3994" t="s">
        <v>14</v>
      </c>
      <c r="N3994" t="s">
        <v>91</v>
      </c>
      <c r="P3994">
        <v>1</v>
      </c>
      <c r="Q3994">
        <v>0</v>
      </c>
      <c r="R3994">
        <v>0</v>
      </c>
      <c r="S3994">
        <v>0</v>
      </c>
      <c r="U3994">
        <v>0</v>
      </c>
      <c r="V3994">
        <v>0</v>
      </c>
      <c r="W3994" t="s">
        <v>20</v>
      </c>
      <c r="Y3994" t="s">
        <v>1020</v>
      </c>
      <c r="Z3994">
        <f>425668+25274</f>
        <v>450942</v>
      </c>
      <c r="AA3994">
        <f>2034+32</f>
        <v>2066</v>
      </c>
      <c r="AB3994">
        <f>22193+21994</f>
        <v>44187</v>
      </c>
      <c r="AC3994" t="s">
        <v>20</v>
      </c>
      <c r="AD3994">
        <f>3689+1831</f>
        <v>5520</v>
      </c>
      <c r="AE3994" t="s">
        <v>20</v>
      </c>
      <c r="AF3994" t="s">
        <v>20</v>
      </c>
      <c r="AG3994" t="s">
        <v>20</v>
      </c>
      <c r="AH3994" t="s">
        <v>20</v>
      </c>
      <c r="AI3994">
        <v>0</v>
      </c>
      <c r="AK3994">
        <v>0</v>
      </c>
      <c r="AL3994">
        <v>0</v>
      </c>
      <c r="AM3994">
        <v>3</v>
      </c>
      <c r="AN3994">
        <v>0</v>
      </c>
      <c r="AO3994">
        <v>0</v>
      </c>
      <c r="AQ3994">
        <v>1</v>
      </c>
      <c r="AR3994">
        <v>3</v>
      </c>
      <c r="AS3994">
        <v>0</v>
      </c>
      <c r="AT3994">
        <v>0</v>
      </c>
      <c r="AU3994">
        <v>0</v>
      </c>
      <c r="AV3994">
        <v>0</v>
      </c>
      <c r="AW3994" t="s">
        <v>1382</v>
      </c>
      <c r="AX3994" s="66" t="s">
        <v>1382</v>
      </c>
      <c r="AY3994" s="6" t="s">
        <v>2161</v>
      </c>
      <c r="AZ3994" s="114"/>
      <c r="BA3994" t="s">
        <v>2602</v>
      </c>
      <c r="BB3994" s="6" t="s">
        <v>1583</v>
      </c>
      <c r="BC3994" s="9"/>
      <c r="BD3994" s="9"/>
      <c r="BE3994" s="9"/>
      <c r="BF3994" s="9"/>
      <c r="BG3994" s="9"/>
      <c r="BI3994" t="s">
        <v>3146</v>
      </c>
    </row>
    <row r="3995" spans="1:61" s="74" customFormat="1" x14ac:dyDescent="0.25">
      <c r="A3995" s="96" t="s">
        <v>1020</v>
      </c>
      <c r="B3995" s="52" t="s">
        <v>1093</v>
      </c>
      <c r="C3995" s="9" t="str">
        <f>VLOOKUP(Tabelle1[[#This Row],[bank_name]],list_all_banks!$B$1:$C$691,2,FALSE)</f>
        <v>IT01181770155</v>
      </c>
      <c r="D3995" s="6" t="s">
        <v>1094</v>
      </c>
      <c r="E3995" s="42" t="str">
        <f t="shared" si="65"/>
        <v>31.12.2015</v>
      </c>
      <c r="F3995" s="9">
        <v>2015</v>
      </c>
      <c r="G3995" s="9">
        <v>1</v>
      </c>
      <c r="H3995" s="9" t="s">
        <v>20</v>
      </c>
      <c r="I3995" s="9">
        <v>3</v>
      </c>
      <c r="J3995" s="9">
        <v>1</v>
      </c>
      <c r="K3995" s="9" t="s">
        <v>1020</v>
      </c>
      <c r="L3995" s="9">
        <v>0</v>
      </c>
      <c r="M3995" s="9" t="s">
        <v>14</v>
      </c>
      <c r="N3995" s="9" t="s">
        <v>91</v>
      </c>
      <c r="O3995" s="6"/>
      <c r="P3995" s="9">
        <v>1</v>
      </c>
      <c r="Q3995" s="9">
        <v>0</v>
      </c>
      <c r="R3995" s="9">
        <v>0</v>
      </c>
      <c r="S3995" s="9">
        <v>0</v>
      </c>
      <c r="T3995" s="6"/>
      <c r="U3995" s="9">
        <v>0</v>
      </c>
      <c r="V3995" s="9">
        <v>0</v>
      </c>
      <c r="W3995" s="9" t="s">
        <v>20</v>
      </c>
      <c r="X3995" s="6"/>
      <c r="Y3995" s="9" t="s">
        <v>1170</v>
      </c>
      <c r="Z3995" s="9">
        <v>4036</v>
      </c>
      <c r="AA3995" s="9">
        <v>2</v>
      </c>
      <c r="AB3995" s="9">
        <v>3127</v>
      </c>
      <c r="AC3995" s="9" t="s">
        <v>20</v>
      </c>
      <c r="AD3995" s="9">
        <v>1831</v>
      </c>
      <c r="AE3995" s="9" t="s">
        <v>20</v>
      </c>
      <c r="AF3995" s="9" t="s">
        <v>20</v>
      </c>
      <c r="AG3995" s="9" t="s">
        <v>20</v>
      </c>
      <c r="AH3995" s="9" t="s">
        <v>20</v>
      </c>
      <c r="AI3995" s="9">
        <v>0</v>
      </c>
      <c r="AJ3995" s="6"/>
      <c r="AK3995" s="9">
        <v>0</v>
      </c>
      <c r="AL3995" s="9">
        <v>0</v>
      </c>
      <c r="AM3995" s="9">
        <v>3</v>
      </c>
      <c r="AN3995" s="9">
        <v>0</v>
      </c>
      <c r="AO3995" s="9">
        <v>0</v>
      </c>
      <c r="AP3995" s="6"/>
      <c r="AQ3995" s="9">
        <v>1</v>
      </c>
      <c r="AR3995" s="9">
        <v>3</v>
      </c>
      <c r="AS3995" s="9">
        <v>0</v>
      </c>
      <c r="AT3995" s="9">
        <v>0</v>
      </c>
      <c r="AU3995" s="9">
        <v>0</v>
      </c>
      <c r="AV3995" s="9">
        <v>0</v>
      </c>
      <c r="AW3995" s="9" t="s">
        <v>1382</v>
      </c>
      <c r="AX3995" s="9" t="s">
        <v>1382</v>
      </c>
      <c r="AY3995" s="6" t="s">
        <v>2161</v>
      </c>
      <c r="AZ3995" s="114"/>
      <c r="BA3995" s="9" t="s">
        <v>2603</v>
      </c>
      <c r="BB3995" s="6" t="s">
        <v>1583</v>
      </c>
      <c r="BH3995" s="75"/>
      <c r="BI3995" t="s">
        <v>3146</v>
      </c>
    </row>
    <row r="3996" spans="1:61" s="44" customFormat="1" ht="15.75" thickBot="1" x14ac:dyDescent="0.3">
      <c r="A3996" s="162" t="s">
        <v>1020</v>
      </c>
      <c r="B3996" s="48" t="s">
        <v>1093</v>
      </c>
      <c r="C3996" s="44" t="str">
        <f>VLOOKUP(Tabelle1[[#This Row],[bank_name]],list_all_banks!$B$1:$C$691,2,FALSE)</f>
        <v>IT01181770155</v>
      </c>
      <c r="D3996" s="45" t="s">
        <v>1094</v>
      </c>
      <c r="E3996" s="46" t="str">
        <f t="shared" si="65"/>
        <v>31.12.2015</v>
      </c>
      <c r="F3996" s="44">
        <v>2015</v>
      </c>
      <c r="G3996" s="44">
        <v>1</v>
      </c>
      <c r="H3996" s="44" t="s">
        <v>20</v>
      </c>
      <c r="I3996" s="44">
        <v>3</v>
      </c>
      <c r="J3996" s="44">
        <v>1</v>
      </c>
      <c r="K3996" s="44" t="s">
        <v>1020</v>
      </c>
      <c r="L3996" s="44">
        <v>0</v>
      </c>
      <c r="M3996" s="44" t="s">
        <v>14</v>
      </c>
      <c r="N3996" s="44" t="s">
        <v>91</v>
      </c>
      <c r="O3996" s="45"/>
      <c r="P3996" s="44">
        <v>1</v>
      </c>
      <c r="Q3996" s="44">
        <v>0</v>
      </c>
      <c r="R3996" s="44">
        <v>0</v>
      </c>
      <c r="S3996" s="44">
        <v>0</v>
      </c>
      <c r="T3996" s="45"/>
      <c r="U3996" s="44">
        <v>0</v>
      </c>
      <c r="V3996" s="44">
        <v>0</v>
      </c>
      <c r="W3996" s="44" t="s">
        <v>20</v>
      </c>
      <c r="X3996" s="45"/>
      <c r="Y3996" s="44" t="s">
        <v>1651</v>
      </c>
      <c r="Z3996" s="44">
        <v>140</v>
      </c>
      <c r="AA3996" s="44">
        <v>3</v>
      </c>
      <c r="AB3996" s="44">
        <v>-4019</v>
      </c>
      <c r="AC3996" s="44" t="s">
        <v>20</v>
      </c>
      <c r="AD3996" s="44">
        <v>177</v>
      </c>
      <c r="AE3996" s="44" t="s">
        <v>20</v>
      </c>
      <c r="AF3996" s="44" t="s">
        <v>20</v>
      </c>
      <c r="AG3996" s="44" t="s">
        <v>20</v>
      </c>
      <c r="AH3996" s="44" t="s">
        <v>20</v>
      </c>
      <c r="AI3996" s="44">
        <v>0</v>
      </c>
      <c r="AJ3996" s="45"/>
      <c r="AK3996" s="44">
        <v>0</v>
      </c>
      <c r="AL3996" s="44">
        <v>0</v>
      </c>
      <c r="AM3996" s="44">
        <v>3</v>
      </c>
      <c r="AN3996" s="44">
        <v>0</v>
      </c>
      <c r="AO3996" s="44">
        <v>0</v>
      </c>
      <c r="AP3996" s="45"/>
      <c r="AQ3996" s="44">
        <v>1</v>
      </c>
      <c r="AR3996" s="44">
        <v>3</v>
      </c>
      <c r="AS3996" s="44">
        <v>0</v>
      </c>
      <c r="AT3996" s="44">
        <v>0</v>
      </c>
      <c r="AU3996" s="44">
        <v>0</v>
      </c>
      <c r="AV3996" s="44">
        <v>0</v>
      </c>
      <c r="AW3996" s="44" t="s">
        <v>1382</v>
      </c>
      <c r="AX3996" s="44" t="s">
        <v>1382</v>
      </c>
      <c r="AY3996" s="45" t="s">
        <v>2161</v>
      </c>
      <c r="AZ3996" s="185" t="s">
        <v>2255</v>
      </c>
      <c r="BA3996" s="44" t="s">
        <v>2601</v>
      </c>
      <c r="BB3996" s="45" t="s">
        <v>1583</v>
      </c>
      <c r="BH3996" s="45"/>
      <c r="BI3996" t="s">
        <v>3146</v>
      </c>
    </row>
    <row r="3997" spans="1:61" s="44" customFormat="1" ht="15.75" thickBot="1" x14ac:dyDescent="0.3">
      <c r="A3997" s="162" t="s">
        <v>1020</v>
      </c>
      <c r="B3997" s="48" t="s">
        <v>1093</v>
      </c>
      <c r="C3997" s="44" t="str">
        <f>VLOOKUP(Tabelle1[[#This Row],[bank_name]],list_all_banks!$B$1:$C$691,2,FALSE)</f>
        <v>IT01181770155</v>
      </c>
      <c r="D3997" s="45" t="s">
        <v>1094</v>
      </c>
      <c r="E3997" s="46" t="str">
        <f t="shared" si="65"/>
        <v>31.12.2016</v>
      </c>
      <c r="F3997" s="44">
        <v>2016</v>
      </c>
      <c r="G3997" s="44">
        <v>1</v>
      </c>
      <c r="H3997" s="44">
        <v>2</v>
      </c>
      <c r="I3997" s="44" t="s">
        <v>1382</v>
      </c>
      <c r="J3997" s="44" t="s">
        <v>1382</v>
      </c>
      <c r="K3997" s="44" t="s">
        <v>1020</v>
      </c>
      <c r="L3997" s="44">
        <v>0</v>
      </c>
      <c r="M3997" s="44" t="s">
        <v>14</v>
      </c>
      <c r="N3997" s="44" t="s">
        <v>91</v>
      </c>
      <c r="O3997" s="45"/>
      <c r="P3997" s="44">
        <v>3</v>
      </c>
      <c r="Q3997" s="44">
        <v>0</v>
      </c>
      <c r="R3997" s="44">
        <v>0</v>
      </c>
      <c r="S3997" s="44">
        <v>0</v>
      </c>
      <c r="T3997" s="45"/>
      <c r="U3997" s="44">
        <v>1</v>
      </c>
      <c r="V3997" s="44">
        <v>0</v>
      </c>
      <c r="W3997" s="44" t="s">
        <v>20</v>
      </c>
      <c r="X3997" s="45"/>
      <c r="Y3997" s="44" t="s">
        <v>1020</v>
      </c>
      <c r="Z3997" s="44">
        <v>411104</v>
      </c>
      <c r="AA3997" s="44">
        <v>2004</v>
      </c>
      <c r="AB3997" s="44">
        <v>27553</v>
      </c>
      <c r="AC3997" s="44" t="s">
        <v>20</v>
      </c>
      <c r="AD3997" s="44" t="s">
        <v>20</v>
      </c>
      <c r="AE3997" s="44" t="s">
        <v>20</v>
      </c>
      <c r="AF3997" s="44" t="s">
        <v>20</v>
      </c>
      <c r="AG3997" s="44">
        <v>2016</v>
      </c>
      <c r="AH3997" s="44" t="s">
        <v>20</v>
      </c>
      <c r="AI3997" s="44">
        <v>0</v>
      </c>
      <c r="AJ3997" s="45" t="s">
        <v>3047</v>
      </c>
      <c r="AK3997" s="44" t="s">
        <v>20</v>
      </c>
      <c r="AL3997" s="44">
        <v>0</v>
      </c>
      <c r="AM3997" s="44" t="s">
        <v>20</v>
      </c>
      <c r="AN3997" s="44" t="s">
        <v>20</v>
      </c>
      <c r="AO3997" s="44" t="s">
        <v>20</v>
      </c>
      <c r="AP3997" s="45"/>
      <c r="AQ3997" s="44">
        <v>0</v>
      </c>
      <c r="AR3997" s="44" t="s">
        <v>20</v>
      </c>
      <c r="AS3997" s="44" t="s">
        <v>20</v>
      </c>
      <c r="AT3997" s="44">
        <v>0</v>
      </c>
      <c r="AU3997" s="44">
        <v>0</v>
      </c>
      <c r="AV3997" s="44">
        <v>0</v>
      </c>
      <c r="AY3997" s="45"/>
      <c r="AZ3997" s="220" t="s">
        <v>2255</v>
      </c>
      <c r="BA3997" s="44" t="s">
        <v>3028</v>
      </c>
      <c r="BB3997" s="45" t="s">
        <v>1584</v>
      </c>
      <c r="BH3997" s="45"/>
      <c r="BI3997" t="s">
        <v>3146</v>
      </c>
    </row>
    <row r="3998" spans="1:61" s="44" customFormat="1" ht="15.75" thickBot="1" x14ac:dyDescent="0.3">
      <c r="A3998" s="162" t="s">
        <v>1020</v>
      </c>
      <c r="B3998" s="57" t="s">
        <v>1095</v>
      </c>
      <c r="C3998" s="44" t="str">
        <f>VLOOKUP(Tabelle1[[#This Row],[bank_name]],list_all_banks!$B$1:$C$691,2,FALSE)</f>
        <v>IT01188860397</v>
      </c>
      <c r="D3998" s="45" t="s">
        <v>1096</v>
      </c>
      <c r="E3998" s="46" t="str">
        <f t="shared" si="65"/>
        <v>31.12.2014</v>
      </c>
      <c r="F3998" s="44">
        <v>2014</v>
      </c>
      <c r="G3998" s="44" t="s">
        <v>3048</v>
      </c>
      <c r="H3998" s="44" t="s">
        <v>1020</v>
      </c>
      <c r="J3998" s="44" t="s">
        <v>3029</v>
      </c>
      <c r="K3998" s="44" t="s">
        <v>1585</v>
      </c>
      <c r="L3998" s="44" t="s">
        <v>3030</v>
      </c>
      <c r="M3998" s="44" t="s">
        <v>1586</v>
      </c>
      <c r="O3998" s="45"/>
      <c r="T3998" s="45"/>
      <c r="X3998" s="45"/>
      <c r="AJ3998" s="45"/>
      <c r="AP3998" s="45"/>
      <c r="AY3998" s="45"/>
      <c r="AZ3998" s="176" t="s">
        <v>3122</v>
      </c>
      <c r="BB3998" s="45"/>
      <c r="BH3998" s="45"/>
      <c r="BI3998" s="9"/>
    </row>
    <row r="3999" spans="1:61" s="60" customFormat="1" ht="15.75" thickBot="1" x14ac:dyDescent="0.3">
      <c r="A3999" s="205" t="s">
        <v>1020</v>
      </c>
      <c r="B3999" s="111" t="s">
        <v>1095</v>
      </c>
      <c r="C3999" s="60" t="str">
        <f>VLOOKUP(Tabelle1[[#This Row],[bank_name]],list_all_banks!$B$1:$C$691,2,FALSE)</f>
        <v>IT01188860397</v>
      </c>
      <c r="D3999" s="128" t="s">
        <v>1096</v>
      </c>
      <c r="E3999" s="176" t="str">
        <f t="shared" si="65"/>
        <v>31.12.2015</v>
      </c>
      <c r="F3999" s="60">
        <v>2015</v>
      </c>
      <c r="G3999" s="60">
        <v>0</v>
      </c>
      <c r="H3999" s="60" t="s">
        <v>1020</v>
      </c>
      <c r="J3999" s="60" t="s">
        <v>3031</v>
      </c>
      <c r="K3999" s="60" t="s">
        <v>1587</v>
      </c>
      <c r="O3999" s="128"/>
      <c r="T3999" s="128"/>
      <c r="X3999" s="128"/>
      <c r="AJ3999" s="128"/>
      <c r="AP3999" s="128"/>
      <c r="AY3999" s="128"/>
      <c r="AZ3999" s="176" t="s">
        <v>3122</v>
      </c>
      <c r="BB3999" s="128"/>
      <c r="BH3999" s="128"/>
      <c r="BI3999" s="9"/>
    </row>
    <row r="4000" spans="1:61" s="60" customFormat="1" ht="15.75" thickBot="1" x14ac:dyDescent="0.3">
      <c r="A4000" s="205" t="s">
        <v>1020</v>
      </c>
      <c r="B4000" s="111" t="s">
        <v>1095</v>
      </c>
      <c r="C4000" s="60" t="str">
        <f>VLOOKUP(Tabelle1[[#This Row],[bank_name]],list_all_banks!$B$1:$C$691,2,FALSE)</f>
        <v>IT01188860397</v>
      </c>
      <c r="D4000" s="128" t="s">
        <v>1096</v>
      </c>
      <c r="E4000" s="176" t="str">
        <f t="shared" si="65"/>
        <v>31.12.2016</v>
      </c>
      <c r="F4000" s="60">
        <v>2016</v>
      </c>
      <c r="G4000" s="60">
        <v>1</v>
      </c>
      <c r="H4000" s="60" t="s">
        <v>1020</v>
      </c>
      <c r="J4000" s="147" t="s">
        <v>3032</v>
      </c>
      <c r="K4000" s="60" t="s">
        <v>1588</v>
      </c>
      <c r="O4000" s="128"/>
      <c r="T4000" s="128"/>
      <c r="X4000" s="128"/>
      <c r="AJ4000" s="128"/>
      <c r="AP4000" s="128"/>
      <c r="AY4000" s="128"/>
      <c r="AZ4000" s="176" t="s">
        <v>3122</v>
      </c>
      <c r="BB4000" s="128"/>
      <c r="BH4000" s="128"/>
      <c r="BI4000" s="9"/>
    </row>
    <row r="4001" spans="1:61" s="9" customFormat="1" x14ac:dyDescent="0.25">
      <c r="A4001" s="9" t="s">
        <v>1020</v>
      </c>
      <c r="B4001" s="9" t="s">
        <v>1097</v>
      </c>
      <c r="C4001" s="9" t="str">
        <f>VLOOKUP(Tabelle1[[#This Row],[bank_name]],list_all_banks!$B$1:$C$691,2,FALSE)</f>
        <v>IT01230590687</v>
      </c>
      <c r="D4001" s="6" t="s">
        <v>1098</v>
      </c>
      <c r="E4001" s="42" t="str">
        <f t="shared" si="65"/>
        <v>31.12.</v>
      </c>
      <c r="O4001" s="6"/>
      <c r="T4001" s="6"/>
      <c r="X4001" s="6"/>
      <c r="AJ4001" s="6"/>
      <c r="AP4001" s="6"/>
      <c r="AY4001" s="6"/>
      <c r="AZ4001" s="42"/>
      <c r="BB4001" s="6"/>
      <c r="BH4001" s="6"/>
    </row>
    <row r="4002" spans="1:61" s="9" customFormat="1" x14ac:dyDescent="0.25">
      <c r="A4002" s="9" t="s">
        <v>1020</v>
      </c>
      <c r="B4002" s="9" t="s">
        <v>1099</v>
      </c>
      <c r="C4002" s="9" t="str">
        <f>VLOOKUP(Tabelle1[[#This Row],[bank_name]],list_all_banks!$B$1:$C$691,2,FALSE)</f>
        <v>IT01275240586</v>
      </c>
      <c r="D4002" s="6" t="s">
        <v>1100</v>
      </c>
      <c r="E4002" s="42" t="str">
        <f t="shared" si="65"/>
        <v>31.12.</v>
      </c>
      <c r="O4002" s="6"/>
      <c r="T4002" s="6"/>
      <c r="X4002" s="6"/>
      <c r="AJ4002" s="6"/>
      <c r="AP4002" s="6"/>
      <c r="AY4002" s="6"/>
      <c r="AZ4002" s="125"/>
      <c r="BB4002" s="6"/>
      <c r="BH4002" s="6"/>
    </row>
    <row r="4003" spans="1:61" s="9" customFormat="1" x14ac:dyDescent="0.25">
      <c r="A4003" s="9" t="s">
        <v>1020</v>
      </c>
      <c r="B4003" s="9" t="s">
        <v>1101</v>
      </c>
      <c r="C4003" s="9" t="str">
        <f>VLOOKUP(Tabelle1[[#This Row],[bank_name]],list_all_banks!$B$1:$C$691,2,FALSE)</f>
        <v>IT01369030935</v>
      </c>
      <c r="D4003" s="6" t="s">
        <v>1102</v>
      </c>
      <c r="E4003" s="42" t="str">
        <f t="shared" si="65"/>
        <v>31.12.</v>
      </c>
      <c r="O4003" s="6"/>
      <c r="T4003" s="6"/>
      <c r="X4003" s="6"/>
      <c r="AJ4003" s="6"/>
      <c r="AP4003" s="6"/>
      <c r="AY4003" s="6"/>
      <c r="AZ4003" s="42"/>
      <c r="BB4003" s="6"/>
      <c r="BH4003" s="6"/>
    </row>
    <row r="4004" spans="1:61" s="44" customFormat="1" ht="15.75" thickBot="1" x14ac:dyDescent="0.3">
      <c r="A4004" s="44" t="s">
        <v>1020</v>
      </c>
      <c r="B4004" s="44" t="s">
        <v>1103</v>
      </c>
      <c r="C4004" s="44" t="str">
        <f>VLOOKUP(Tabelle1[[#This Row],[bank_name]],list_all_banks!$B$1:$C$691,2,FALSE)</f>
        <v>IT01392970404</v>
      </c>
      <c r="D4004" s="45" t="s">
        <v>1104</v>
      </c>
      <c r="E4004" s="46" t="str">
        <f t="shared" si="65"/>
        <v>31.12.</v>
      </c>
      <c r="O4004" s="45"/>
      <c r="T4004" s="45"/>
      <c r="X4004" s="45"/>
      <c r="AJ4004" s="45"/>
      <c r="AP4004" s="45"/>
      <c r="AY4004" s="45"/>
      <c r="AZ4004" s="46"/>
      <c r="BB4004" s="45"/>
      <c r="BH4004" s="45"/>
      <c r="BI4004" s="9"/>
    </row>
    <row r="4005" spans="1:61" x14ac:dyDescent="0.25">
      <c r="A4005" s="9" t="s">
        <v>1020</v>
      </c>
      <c r="B4005" s="9" t="s">
        <v>1105</v>
      </c>
      <c r="C4005" s="9" t="str">
        <f>VLOOKUP(Tabelle1[[#This Row],[bank_name]],list_all_banks!$B$1:$C$691,2,FALSE)</f>
        <v>IT01709430027</v>
      </c>
      <c r="D4005" s="6" t="s">
        <v>1106</v>
      </c>
      <c r="E4005" s="42" t="str">
        <f t="shared" ref="E4005:E4068" si="66">CONCATENATE($E$2,F4005)</f>
        <v>31.12.2016</v>
      </c>
      <c r="F4005" s="9">
        <v>2016</v>
      </c>
      <c r="G4005" s="9">
        <v>0</v>
      </c>
      <c r="H4005" s="9" t="s">
        <v>20</v>
      </c>
      <c r="I4005" s="9">
        <v>1</v>
      </c>
      <c r="J4005" s="9">
        <v>1</v>
      </c>
      <c r="K4005" s="9" t="s">
        <v>1020</v>
      </c>
      <c r="L4005" s="9">
        <v>0</v>
      </c>
      <c r="M4005" s="9" t="s">
        <v>14</v>
      </c>
      <c r="N4005" s="9" t="s">
        <v>91</v>
      </c>
      <c r="P4005" s="9">
        <v>1</v>
      </c>
      <c r="Q4005" s="9">
        <v>0</v>
      </c>
      <c r="R4005" s="9">
        <v>0</v>
      </c>
      <c r="S4005" s="9">
        <v>1</v>
      </c>
      <c r="U4005" s="9">
        <v>1</v>
      </c>
      <c r="V4005" s="9">
        <v>1</v>
      </c>
      <c r="W4005" s="9" t="s">
        <v>20</v>
      </c>
      <c r="Y4005" s="9" t="s">
        <v>1627</v>
      </c>
      <c r="Z4005" s="9">
        <v>113</v>
      </c>
      <c r="AA4005" s="9">
        <v>212.73</v>
      </c>
      <c r="AB4005" s="9">
        <v>-10</v>
      </c>
      <c r="AC4005" s="9" t="s">
        <v>20</v>
      </c>
      <c r="AD4005" s="9">
        <v>36</v>
      </c>
      <c r="AE4005" s="9" t="s">
        <v>20</v>
      </c>
      <c r="AF4005" s="9" t="s">
        <v>20</v>
      </c>
      <c r="AG4005" s="9" t="s">
        <v>20</v>
      </c>
      <c r="AH4005" s="9">
        <v>0</v>
      </c>
      <c r="AI4005" s="9">
        <v>0</v>
      </c>
      <c r="AK4005" s="9">
        <v>1</v>
      </c>
      <c r="AL4005" s="9">
        <v>0</v>
      </c>
      <c r="AM4005" s="9">
        <v>3</v>
      </c>
      <c r="AN4005" s="9">
        <v>0</v>
      </c>
      <c r="AO4005" s="9">
        <v>0</v>
      </c>
      <c r="AQ4005" s="9">
        <v>1</v>
      </c>
      <c r="AR4005" s="9">
        <v>3</v>
      </c>
      <c r="AS4005" s="9" t="s">
        <v>20</v>
      </c>
      <c r="AT4005" s="9">
        <v>1</v>
      </c>
      <c r="AU4005" s="9">
        <v>2</v>
      </c>
      <c r="AV4005" s="9">
        <v>0</v>
      </c>
      <c r="AW4005" s="9" t="s">
        <v>1382</v>
      </c>
      <c r="AX4005" s="9" t="s">
        <v>1382</v>
      </c>
      <c r="AZ4005" s="42" t="s">
        <v>2160</v>
      </c>
      <c r="BA4005" s="63" t="s">
        <v>3049</v>
      </c>
      <c r="BB4005" s="6" t="s">
        <v>1874</v>
      </c>
      <c r="BC4005" s="9"/>
      <c r="BD4005" s="9"/>
      <c r="BE4005" s="9"/>
      <c r="BF4005" s="9"/>
      <c r="BG4005" s="9"/>
      <c r="BI4005" t="s">
        <v>3146</v>
      </c>
    </row>
    <row r="4006" spans="1:61" x14ac:dyDescent="0.25">
      <c r="A4006" s="9" t="s">
        <v>1020</v>
      </c>
      <c r="B4006" s="9" t="s">
        <v>1105</v>
      </c>
      <c r="C4006" s="9" t="str">
        <f>VLOOKUP(Tabelle1[[#This Row],[bank_name]],list_all_banks!$B$1:$C$691,2,FALSE)</f>
        <v>IT01709430027</v>
      </c>
      <c r="D4006" s="6" t="s">
        <v>1106</v>
      </c>
      <c r="E4006" s="42" t="str">
        <f t="shared" si="66"/>
        <v>31.12.2016</v>
      </c>
      <c r="F4006" s="9">
        <v>2016</v>
      </c>
      <c r="G4006" s="9">
        <v>0</v>
      </c>
      <c r="H4006" s="9" t="s">
        <v>20</v>
      </c>
      <c r="I4006" s="9">
        <v>1</v>
      </c>
      <c r="J4006" s="9">
        <v>1</v>
      </c>
      <c r="K4006" s="9" t="s">
        <v>1020</v>
      </c>
      <c r="L4006" s="9">
        <v>0</v>
      </c>
      <c r="M4006" s="9" t="s">
        <v>14</v>
      </c>
      <c r="N4006" s="9" t="s">
        <v>91</v>
      </c>
      <c r="P4006" s="9">
        <v>1</v>
      </c>
      <c r="Q4006" s="9">
        <v>0</v>
      </c>
      <c r="R4006" s="9">
        <v>0</v>
      </c>
      <c r="S4006" s="9">
        <v>1</v>
      </c>
      <c r="U4006" s="9">
        <v>1</v>
      </c>
      <c r="V4006" s="9">
        <v>1</v>
      </c>
      <c r="W4006" s="9" t="s">
        <v>20</v>
      </c>
      <c r="Y4006" s="9" t="s">
        <v>1324</v>
      </c>
      <c r="Z4006" s="9">
        <v>-35</v>
      </c>
      <c r="AA4006" s="9">
        <v>362.79</v>
      </c>
      <c r="AB4006" s="9">
        <v>1078</v>
      </c>
      <c r="AC4006" s="9" t="s">
        <v>20</v>
      </c>
      <c r="AD4006" s="9">
        <v>192</v>
      </c>
      <c r="AE4006" s="9" t="s">
        <v>20</v>
      </c>
      <c r="AF4006" s="9" t="s">
        <v>20</v>
      </c>
      <c r="AG4006" s="9" t="s">
        <v>20</v>
      </c>
      <c r="AH4006" s="9">
        <v>0</v>
      </c>
      <c r="AI4006" s="9">
        <v>0</v>
      </c>
      <c r="AK4006" s="9">
        <v>1</v>
      </c>
      <c r="AL4006" s="9">
        <v>0</v>
      </c>
      <c r="AM4006" s="9">
        <v>3</v>
      </c>
      <c r="AN4006" s="9">
        <v>0</v>
      </c>
      <c r="AO4006" s="9">
        <v>0</v>
      </c>
      <c r="AQ4006" s="9">
        <v>1</v>
      </c>
      <c r="AR4006" s="9">
        <v>3</v>
      </c>
      <c r="AS4006" s="9" t="s">
        <v>20</v>
      </c>
      <c r="AT4006" s="9">
        <v>1</v>
      </c>
      <c r="AU4006" s="9">
        <v>2</v>
      </c>
      <c r="AV4006" s="9">
        <v>0</v>
      </c>
      <c r="AW4006" s="9" t="s">
        <v>1382</v>
      </c>
      <c r="AX4006" s="9" t="s">
        <v>1382</v>
      </c>
      <c r="AZ4006" s="42" t="s">
        <v>2160</v>
      </c>
      <c r="BA4006" s="63" t="s">
        <v>3049</v>
      </c>
      <c r="BB4006" s="6" t="s">
        <v>1874</v>
      </c>
      <c r="BC4006" s="9"/>
      <c r="BD4006" s="9"/>
      <c r="BE4006" s="9"/>
      <c r="BF4006" s="9"/>
      <c r="BG4006" s="9"/>
      <c r="BI4006" t="s">
        <v>3146</v>
      </c>
    </row>
    <row r="4007" spans="1:61" x14ac:dyDescent="0.25">
      <c r="A4007" s="9" t="s">
        <v>1020</v>
      </c>
      <c r="B4007" s="9" t="s">
        <v>1105</v>
      </c>
      <c r="C4007" s="9" t="str">
        <f>VLOOKUP(Tabelle1[[#This Row],[bank_name]],list_all_banks!$B$1:$C$691,2,FALSE)</f>
        <v>IT01709430027</v>
      </c>
      <c r="D4007" s="6" t="s">
        <v>1106</v>
      </c>
      <c r="E4007" s="42" t="str">
        <f t="shared" si="66"/>
        <v>31.12.2016</v>
      </c>
      <c r="F4007" s="9">
        <v>2016</v>
      </c>
      <c r="G4007" s="9">
        <v>0</v>
      </c>
      <c r="H4007" s="9" t="s">
        <v>20</v>
      </c>
      <c r="I4007" s="9">
        <v>1</v>
      </c>
      <c r="J4007" s="9">
        <v>1</v>
      </c>
      <c r="K4007" s="9" t="s">
        <v>1020</v>
      </c>
      <c r="L4007" s="9">
        <v>0</v>
      </c>
      <c r="M4007" s="9" t="s">
        <v>14</v>
      </c>
      <c r="N4007" s="9" t="s">
        <v>91</v>
      </c>
      <c r="P4007" s="9">
        <v>1</v>
      </c>
      <c r="Q4007" s="9">
        <v>0</v>
      </c>
      <c r="R4007" s="9">
        <v>0</v>
      </c>
      <c r="S4007" s="9">
        <v>1</v>
      </c>
      <c r="U4007" s="9">
        <v>1</v>
      </c>
      <c r="V4007" s="9">
        <v>1</v>
      </c>
      <c r="W4007" s="9" t="s">
        <v>20</v>
      </c>
      <c r="Y4007" s="9" t="s">
        <v>1020</v>
      </c>
      <c r="Z4007" s="9">
        <f>494269+84618-18-392</f>
        <v>578477</v>
      </c>
      <c r="AA4007" s="9">
        <f>2711.49+297.45+18.94+3.49</f>
        <v>3031.3699999999994</v>
      </c>
      <c r="AB4007" s="9">
        <f>75687+14775+3453+3818</f>
        <v>97733</v>
      </c>
      <c r="AC4007" s="9" t="s">
        <v>20</v>
      </c>
      <c r="AD4007" s="9">
        <f>3367+4677+1592+917</f>
        <v>10553</v>
      </c>
      <c r="AE4007" s="9" t="s">
        <v>20</v>
      </c>
      <c r="AF4007" s="9" t="s">
        <v>20</v>
      </c>
      <c r="AG4007" s="9" t="s">
        <v>20</v>
      </c>
      <c r="AH4007" s="9">
        <v>0</v>
      </c>
      <c r="AI4007" s="9">
        <v>0</v>
      </c>
      <c r="AK4007" s="9">
        <v>1</v>
      </c>
      <c r="AL4007" s="9">
        <v>0</v>
      </c>
      <c r="AM4007" s="9">
        <v>3</v>
      </c>
      <c r="AN4007" s="9">
        <v>0</v>
      </c>
      <c r="AO4007" s="9">
        <v>0</v>
      </c>
      <c r="AQ4007" s="9">
        <v>1</v>
      </c>
      <c r="AR4007" s="9">
        <v>3</v>
      </c>
      <c r="AS4007" s="9" t="s">
        <v>20</v>
      </c>
      <c r="AT4007" s="9">
        <v>1</v>
      </c>
      <c r="AU4007" s="9">
        <v>2</v>
      </c>
      <c r="AV4007" s="9">
        <v>0</v>
      </c>
      <c r="AW4007" s="9" t="s">
        <v>1382</v>
      </c>
      <c r="AX4007" s="9" t="s">
        <v>1382</v>
      </c>
      <c r="AZ4007" s="42" t="s">
        <v>2160</v>
      </c>
      <c r="BA4007" s="63" t="s">
        <v>3049</v>
      </c>
      <c r="BB4007" s="6" t="s">
        <v>1874</v>
      </c>
      <c r="BC4007" s="9"/>
      <c r="BD4007" s="9"/>
      <c r="BE4007" s="9"/>
      <c r="BF4007" s="9"/>
      <c r="BG4007" s="9"/>
      <c r="BI4007" t="s">
        <v>3146</v>
      </c>
    </row>
    <row r="4008" spans="1:61" s="44" customFormat="1" ht="15.75" thickBot="1" x14ac:dyDescent="0.3">
      <c r="A4008" s="44" t="s">
        <v>1020</v>
      </c>
      <c r="B4008" s="44" t="s">
        <v>1105</v>
      </c>
      <c r="C4008" s="44" t="str">
        <f>VLOOKUP(Tabelle1[[#This Row],[bank_name]],list_all_banks!$B$1:$C$691,2,FALSE)</f>
        <v>IT01709430027</v>
      </c>
      <c r="D4008" s="45" t="s">
        <v>1106</v>
      </c>
      <c r="E4008" s="46" t="str">
        <f t="shared" si="66"/>
        <v>31.12.2016</v>
      </c>
      <c r="F4008" s="44">
        <v>2016</v>
      </c>
      <c r="G4008" s="44">
        <v>0</v>
      </c>
      <c r="H4008" s="44" t="s">
        <v>20</v>
      </c>
      <c r="I4008" s="44">
        <v>1</v>
      </c>
      <c r="J4008" s="44">
        <v>1</v>
      </c>
      <c r="K4008" s="44" t="s">
        <v>1020</v>
      </c>
      <c r="L4008" s="44">
        <v>0</v>
      </c>
      <c r="M4008" s="44" t="s">
        <v>14</v>
      </c>
      <c r="N4008" s="44" t="s">
        <v>91</v>
      </c>
      <c r="O4008" s="45"/>
      <c r="P4008" s="44">
        <v>1</v>
      </c>
      <c r="Q4008" s="44">
        <v>0</v>
      </c>
      <c r="R4008" s="44">
        <v>0</v>
      </c>
      <c r="S4008" s="44">
        <v>1</v>
      </c>
      <c r="T4008" s="45"/>
      <c r="U4008" s="44">
        <v>1</v>
      </c>
      <c r="V4008" s="44">
        <v>1</v>
      </c>
      <c r="W4008" s="44" t="s">
        <v>20</v>
      </c>
      <c r="X4008" s="45"/>
      <c r="Y4008" s="44" t="s">
        <v>1170</v>
      </c>
      <c r="Z4008" s="44">
        <v>-10</v>
      </c>
      <c r="AA4008" s="44">
        <v>1.19</v>
      </c>
      <c r="AB4008" s="44">
        <v>-205</v>
      </c>
      <c r="AC4008" s="44" t="s">
        <v>20</v>
      </c>
      <c r="AD4008" s="44">
        <v>0</v>
      </c>
      <c r="AE4008" s="44" t="s">
        <v>20</v>
      </c>
      <c r="AF4008" s="44" t="s">
        <v>20</v>
      </c>
      <c r="AG4008" s="44" t="s">
        <v>20</v>
      </c>
      <c r="AH4008" s="44">
        <v>0</v>
      </c>
      <c r="AI4008" s="44">
        <v>0</v>
      </c>
      <c r="AJ4008" s="45"/>
      <c r="AK4008" s="44">
        <v>1</v>
      </c>
      <c r="AL4008" s="44">
        <v>0</v>
      </c>
      <c r="AM4008" s="44">
        <v>3</v>
      </c>
      <c r="AN4008" s="44">
        <v>0</v>
      </c>
      <c r="AO4008" s="44">
        <v>0</v>
      </c>
      <c r="AP4008" s="45"/>
      <c r="AQ4008" s="44">
        <v>1</v>
      </c>
      <c r="AR4008" s="44">
        <v>3</v>
      </c>
      <c r="AS4008" s="44" t="s">
        <v>20</v>
      </c>
      <c r="AT4008" s="44">
        <v>1</v>
      </c>
      <c r="AU4008" s="44">
        <v>2</v>
      </c>
      <c r="AV4008" s="44">
        <v>0</v>
      </c>
      <c r="AW4008" s="44" t="s">
        <v>1382</v>
      </c>
      <c r="AX4008" s="44" t="s">
        <v>1382</v>
      </c>
      <c r="AY4008" s="45"/>
      <c r="AZ4008" s="46" t="s">
        <v>2160</v>
      </c>
      <c r="BA4008" s="47" t="s">
        <v>3049</v>
      </c>
      <c r="BB4008" s="45" t="s">
        <v>1874</v>
      </c>
      <c r="BH4008" s="45"/>
      <c r="BI4008" t="s">
        <v>3146</v>
      </c>
    </row>
    <row r="4009" spans="1:61" s="60" customFormat="1" ht="15.75" thickBot="1" x14ac:dyDescent="0.3">
      <c r="A4009" s="60" t="s">
        <v>1020</v>
      </c>
      <c r="B4009" s="60" t="s">
        <v>1107</v>
      </c>
      <c r="C4009" s="60" t="str">
        <f>VLOOKUP(Tabelle1[[#This Row],[bank_name]],list_all_banks!$B$1:$C$691,2,FALSE)</f>
        <v>IT02113530345</v>
      </c>
      <c r="D4009" s="128" t="s">
        <v>1108</v>
      </c>
      <c r="E4009" s="176" t="str">
        <f t="shared" si="66"/>
        <v>31.12.</v>
      </c>
      <c r="O4009" s="128"/>
      <c r="T4009" s="128"/>
      <c r="X4009" s="128"/>
      <c r="AJ4009" s="128"/>
      <c r="AP4009" s="128"/>
      <c r="AY4009" s="128"/>
      <c r="AZ4009" s="176"/>
      <c r="BB4009" s="128"/>
      <c r="BH4009" s="128"/>
      <c r="BI4009" s="9"/>
    </row>
    <row r="4010" spans="1:61" x14ac:dyDescent="0.25">
      <c r="A4010" s="96" t="s">
        <v>1020</v>
      </c>
      <c r="B4010" s="53" t="s">
        <v>1109</v>
      </c>
      <c r="C4010" s="9" t="str">
        <f>VLOOKUP(Tabelle1[[#This Row],[bank_name]],list_all_banks!$B$1:$C$691,2,FALSE)</f>
        <v>IT02124090164</v>
      </c>
      <c r="D4010" s="6" t="s">
        <v>1110</v>
      </c>
      <c r="E4010" s="42" t="str">
        <f t="shared" si="66"/>
        <v>31.12.2015</v>
      </c>
      <c r="F4010" s="9">
        <v>2015</v>
      </c>
      <c r="G4010" s="9">
        <v>1</v>
      </c>
      <c r="H4010" s="9" t="s">
        <v>20</v>
      </c>
      <c r="I4010" s="9">
        <v>3</v>
      </c>
      <c r="J4010" s="9">
        <v>1</v>
      </c>
      <c r="K4010" s="9" t="s">
        <v>1020</v>
      </c>
      <c r="L4010" s="9">
        <v>0</v>
      </c>
      <c r="M4010" t="s">
        <v>14</v>
      </c>
      <c r="N4010" s="9" t="s">
        <v>91</v>
      </c>
      <c r="P4010" s="9">
        <v>0</v>
      </c>
      <c r="Q4010" s="9">
        <v>0</v>
      </c>
      <c r="R4010" s="9">
        <v>1</v>
      </c>
      <c r="S4010" s="9">
        <v>1</v>
      </c>
      <c r="U4010" s="9">
        <v>0</v>
      </c>
      <c r="V4010" s="9">
        <v>0</v>
      </c>
      <c r="W4010" s="9" t="s">
        <v>20</v>
      </c>
      <c r="Y4010" s="9" t="s">
        <v>1020</v>
      </c>
      <c r="Z4010" s="9">
        <v>3610147</v>
      </c>
      <c r="AA4010" s="9">
        <v>2134</v>
      </c>
      <c r="AB4010" s="9">
        <v>496593</v>
      </c>
      <c r="AC4010" s="9" t="s">
        <v>20</v>
      </c>
      <c r="AD4010" s="9" t="s">
        <v>20</v>
      </c>
      <c r="AE4010" s="9" t="s">
        <v>20</v>
      </c>
      <c r="AF4010" s="9" t="s">
        <v>20</v>
      </c>
      <c r="AG4010" s="9">
        <v>54941</v>
      </c>
      <c r="AH4010" s="9" t="s">
        <v>20</v>
      </c>
      <c r="AI4010" s="9">
        <v>1</v>
      </c>
      <c r="AK4010" s="9">
        <v>1</v>
      </c>
      <c r="AL4010" s="9">
        <v>0</v>
      </c>
      <c r="AM4010" s="9">
        <v>3</v>
      </c>
      <c r="AN4010" s="9">
        <v>0</v>
      </c>
      <c r="AO4010" s="9">
        <v>0</v>
      </c>
      <c r="AQ4010" s="53">
        <v>1</v>
      </c>
      <c r="AR4010" s="9">
        <v>3</v>
      </c>
      <c r="AS4010" s="9">
        <v>0</v>
      </c>
      <c r="AT4010" s="9">
        <v>1</v>
      </c>
      <c r="AU4010" s="9">
        <v>4</v>
      </c>
      <c r="AV4010" s="9">
        <v>0</v>
      </c>
      <c r="AW4010" s="9" t="s">
        <v>1382</v>
      </c>
      <c r="AX4010" s="9" t="s">
        <v>1382</v>
      </c>
      <c r="AZ4010" s="125" t="s">
        <v>2154</v>
      </c>
      <c r="BA4010" s="9" t="s">
        <v>2604</v>
      </c>
      <c r="BB4010" s="6" t="s">
        <v>1589</v>
      </c>
      <c r="BG4010" s="9"/>
      <c r="BI4010" t="s">
        <v>3146</v>
      </c>
    </row>
    <row r="4011" spans="1:61" x14ac:dyDescent="0.25">
      <c r="A4011" s="96" t="s">
        <v>1020</v>
      </c>
      <c r="B4011" s="53" t="s">
        <v>1109</v>
      </c>
      <c r="C4011" s="9" t="str">
        <f>VLOOKUP(Tabelle1[[#This Row],[bank_name]],list_all_banks!$B$1:$C$691,2,FALSE)</f>
        <v>IT02124090164</v>
      </c>
      <c r="D4011" s="6" t="s">
        <v>1110</v>
      </c>
      <c r="E4011" s="42" t="str">
        <f t="shared" si="66"/>
        <v>31.12.2016</v>
      </c>
      <c r="F4011" s="9">
        <v>2016</v>
      </c>
      <c r="G4011" s="9">
        <v>1</v>
      </c>
      <c r="H4011" s="9" t="s">
        <v>20</v>
      </c>
      <c r="I4011" s="9">
        <v>3</v>
      </c>
      <c r="J4011" s="9">
        <v>1</v>
      </c>
      <c r="K4011" s="9" t="s">
        <v>1020</v>
      </c>
      <c r="L4011" s="9">
        <v>0</v>
      </c>
      <c r="M4011" t="s">
        <v>14</v>
      </c>
      <c r="N4011" s="9" t="s">
        <v>91</v>
      </c>
      <c r="P4011" s="9">
        <v>0</v>
      </c>
      <c r="Q4011" s="9">
        <v>0</v>
      </c>
      <c r="R4011" s="9">
        <v>1</v>
      </c>
      <c r="S4011" s="9">
        <v>1</v>
      </c>
      <c r="U4011" s="9">
        <v>0</v>
      </c>
      <c r="V4011" s="9">
        <v>0</v>
      </c>
      <c r="W4011" s="9" t="s">
        <v>20</v>
      </c>
      <c r="Y4011" s="9" t="s">
        <v>1020</v>
      </c>
      <c r="Z4011" s="9">
        <v>2591266</v>
      </c>
      <c r="AA4011" s="9">
        <v>2267</v>
      </c>
      <c r="AB4011" s="9">
        <v>406524</v>
      </c>
      <c r="AC4011" s="9" t="s">
        <v>20</v>
      </c>
      <c r="AD4011" s="9" t="s">
        <v>20</v>
      </c>
      <c r="AE4011" s="9" t="s">
        <v>20</v>
      </c>
      <c r="AF4011" s="9" t="s">
        <v>20</v>
      </c>
      <c r="AG4011" s="9">
        <v>-6845</v>
      </c>
      <c r="AH4011" s="9" t="s">
        <v>20</v>
      </c>
      <c r="AI4011" s="9">
        <v>1</v>
      </c>
      <c r="AK4011" s="9">
        <v>1</v>
      </c>
      <c r="AL4011" s="9">
        <v>0</v>
      </c>
      <c r="AM4011" s="9">
        <v>3</v>
      </c>
      <c r="AN4011" s="9">
        <v>0</v>
      </c>
      <c r="AO4011" s="9">
        <v>0</v>
      </c>
      <c r="AQ4011" s="53">
        <v>1</v>
      </c>
      <c r="AR4011" s="9">
        <v>3</v>
      </c>
      <c r="AS4011" s="9">
        <v>0</v>
      </c>
      <c r="AT4011" s="9">
        <v>1</v>
      </c>
      <c r="AU4011" s="9">
        <v>4</v>
      </c>
      <c r="AV4011" s="9">
        <v>0</v>
      </c>
      <c r="AW4011" s="9" t="s">
        <v>1382</v>
      </c>
      <c r="AX4011" s="9" t="s">
        <v>1382</v>
      </c>
      <c r="AZ4011" s="125" t="s">
        <v>2154</v>
      </c>
      <c r="BA4011" s="9" t="s">
        <v>2605</v>
      </c>
      <c r="BB4011" s="6" t="s">
        <v>1590</v>
      </c>
      <c r="BG4011" s="9"/>
      <c r="BI4011" t="s">
        <v>3146</v>
      </c>
    </row>
    <row r="4012" spans="1:61" s="74" customFormat="1" x14ac:dyDescent="0.25">
      <c r="A4012" s="96" t="s">
        <v>1020</v>
      </c>
      <c r="B4012" s="53" t="s">
        <v>1109</v>
      </c>
      <c r="C4012" s="9" t="str">
        <f>VLOOKUP(Tabelle1[[#This Row],[bank_name]],list_all_banks!$B$1:$C$691,2,FALSE)</f>
        <v>IT02124090164</v>
      </c>
      <c r="D4012" s="6" t="s">
        <v>1110</v>
      </c>
      <c r="E4012" s="42" t="str">
        <f t="shared" si="66"/>
        <v>31.12.2016</v>
      </c>
      <c r="F4012" s="9">
        <v>2016</v>
      </c>
      <c r="G4012" s="9">
        <v>1</v>
      </c>
      <c r="H4012" s="9" t="s">
        <v>20</v>
      </c>
      <c r="I4012" s="9">
        <v>3</v>
      </c>
      <c r="J4012" s="9">
        <v>1</v>
      </c>
      <c r="K4012" s="9" t="s">
        <v>1020</v>
      </c>
      <c r="L4012" s="9">
        <v>0</v>
      </c>
      <c r="M4012" s="9" t="s">
        <v>14</v>
      </c>
      <c r="N4012" s="9" t="s">
        <v>91</v>
      </c>
      <c r="O4012" s="6"/>
      <c r="P4012" s="9">
        <v>0</v>
      </c>
      <c r="Q4012" s="9">
        <v>0</v>
      </c>
      <c r="R4012" s="9">
        <v>1</v>
      </c>
      <c r="S4012" s="9">
        <v>1</v>
      </c>
      <c r="T4012" s="6"/>
      <c r="U4012" s="9">
        <v>0</v>
      </c>
      <c r="V4012" s="9">
        <v>0</v>
      </c>
      <c r="W4012" s="9" t="s">
        <v>20</v>
      </c>
      <c r="X4012" s="6"/>
      <c r="Y4012" s="9" t="s">
        <v>493</v>
      </c>
      <c r="Z4012" s="9">
        <v>50238</v>
      </c>
      <c r="AA4012" s="9">
        <v>242</v>
      </c>
      <c r="AB4012" s="9">
        <v>25110</v>
      </c>
      <c r="AC4012" s="9" t="s">
        <v>20</v>
      </c>
      <c r="AD4012" s="9" t="s">
        <v>20</v>
      </c>
      <c r="AE4012" s="9" t="s">
        <v>20</v>
      </c>
      <c r="AF4012" s="9" t="s">
        <v>20</v>
      </c>
      <c r="AG4012" s="9">
        <v>2303</v>
      </c>
      <c r="AH4012" s="9" t="s">
        <v>20</v>
      </c>
      <c r="AI4012" s="9">
        <v>1</v>
      </c>
      <c r="AJ4012" s="6"/>
      <c r="AK4012" s="9">
        <v>1</v>
      </c>
      <c r="AL4012" s="9">
        <v>0</v>
      </c>
      <c r="AM4012" s="9">
        <v>3</v>
      </c>
      <c r="AN4012" s="9">
        <v>0</v>
      </c>
      <c r="AO4012" s="9">
        <v>0</v>
      </c>
      <c r="AP4012" s="6"/>
      <c r="AQ4012" s="53">
        <v>1</v>
      </c>
      <c r="AR4012" s="9">
        <v>3</v>
      </c>
      <c r="AS4012" s="9">
        <v>0</v>
      </c>
      <c r="AT4012" s="9">
        <v>1</v>
      </c>
      <c r="AU4012" s="9">
        <v>4</v>
      </c>
      <c r="AV4012" s="9">
        <v>0</v>
      </c>
      <c r="AW4012" s="9" t="s">
        <v>1382</v>
      </c>
      <c r="AX4012" s="9" t="s">
        <v>1382</v>
      </c>
      <c r="AY4012" s="6"/>
      <c r="AZ4012" s="125" t="s">
        <v>2154</v>
      </c>
      <c r="BA4012" s="9" t="s">
        <v>2605</v>
      </c>
      <c r="BB4012" s="6" t="s">
        <v>1590</v>
      </c>
      <c r="BH4012" s="75"/>
      <c r="BI4012" t="s">
        <v>3146</v>
      </c>
    </row>
    <row r="4013" spans="1:61" x14ac:dyDescent="0.25">
      <c r="A4013" s="96" t="s">
        <v>1020</v>
      </c>
      <c r="B4013" s="53" t="s">
        <v>1109</v>
      </c>
      <c r="C4013" s="9" t="str">
        <f>VLOOKUP(Tabelle1[[#This Row],[bank_name]],list_all_banks!$B$1:$C$691,2,FALSE)</f>
        <v>IT02124090164</v>
      </c>
      <c r="D4013" s="6" t="s">
        <v>1110</v>
      </c>
      <c r="E4013" s="42" t="str">
        <f t="shared" si="66"/>
        <v>31.12.2016</v>
      </c>
      <c r="F4013" s="9">
        <v>2016</v>
      </c>
      <c r="G4013" s="9">
        <v>1</v>
      </c>
      <c r="H4013" s="9" t="s">
        <v>20</v>
      </c>
      <c r="I4013" s="9">
        <v>3</v>
      </c>
      <c r="J4013" s="9">
        <v>1</v>
      </c>
      <c r="K4013" s="9" t="s">
        <v>1020</v>
      </c>
      <c r="L4013" s="9">
        <v>0</v>
      </c>
      <c r="M4013" t="s">
        <v>14</v>
      </c>
      <c r="N4013" s="9" t="s">
        <v>91</v>
      </c>
      <c r="P4013" s="9">
        <v>0</v>
      </c>
      <c r="Q4013" s="9">
        <v>0</v>
      </c>
      <c r="R4013" s="9">
        <v>1</v>
      </c>
      <c r="S4013" s="9">
        <v>1</v>
      </c>
      <c r="U4013" s="9">
        <v>0</v>
      </c>
      <c r="V4013" s="9">
        <v>0</v>
      </c>
      <c r="W4013" s="9" t="s">
        <v>20</v>
      </c>
      <c r="Y4013" s="9" t="s">
        <v>1001</v>
      </c>
      <c r="Z4013" s="9">
        <v>816124</v>
      </c>
      <c r="AA4013" s="9">
        <v>58</v>
      </c>
      <c r="AB4013" s="9">
        <v>464756</v>
      </c>
      <c r="AC4013" s="9"/>
      <c r="AD4013" s="9" t="s">
        <v>20</v>
      </c>
      <c r="AE4013" s="9" t="s">
        <v>20</v>
      </c>
      <c r="AF4013" s="9" t="s">
        <v>20</v>
      </c>
      <c r="AG4013" s="9">
        <v>58360</v>
      </c>
      <c r="AH4013" s="9" t="s">
        <v>20</v>
      </c>
      <c r="AI4013" s="9">
        <v>1</v>
      </c>
      <c r="AK4013" s="9">
        <v>1</v>
      </c>
      <c r="AL4013" s="9">
        <v>0</v>
      </c>
      <c r="AM4013" s="9">
        <v>3</v>
      </c>
      <c r="AN4013" s="9">
        <v>0</v>
      </c>
      <c r="AO4013" s="9">
        <v>0</v>
      </c>
      <c r="AQ4013" s="53">
        <v>1</v>
      </c>
      <c r="AR4013" s="9">
        <v>3</v>
      </c>
      <c r="AS4013" s="9">
        <v>0</v>
      </c>
      <c r="AT4013" s="9">
        <v>1</v>
      </c>
      <c r="AU4013" s="9">
        <v>4</v>
      </c>
      <c r="AV4013" s="9">
        <v>0</v>
      </c>
      <c r="AW4013" s="9" t="s">
        <v>1382</v>
      </c>
      <c r="AX4013" s="9" t="s">
        <v>1382</v>
      </c>
      <c r="AZ4013" s="125" t="s">
        <v>2154</v>
      </c>
      <c r="BA4013" s="9" t="s">
        <v>2605</v>
      </c>
      <c r="BB4013" s="6" t="s">
        <v>1590</v>
      </c>
      <c r="BG4013" s="9"/>
      <c r="BI4013" t="s">
        <v>3146</v>
      </c>
    </row>
    <row r="4014" spans="1:61" s="44" customFormat="1" ht="15.75" thickBot="1" x14ac:dyDescent="0.3">
      <c r="A4014" s="162" t="s">
        <v>1020</v>
      </c>
      <c r="B4014" s="57" t="s">
        <v>1109</v>
      </c>
      <c r="C4014" s="44" t="str">
        <f>VLOOKUP(Tabelle1[[#This Row],[bank_name]],list_all_banks!$B$1:$C$691,2,FALSE)</f>
        <v>IT02124090164</v>
      </c>
      <c r="D4014" s="45" t="s">
        <v>1110</v>
      </c>
      <c r="E4014" s="46" t="str">
        <f t="shared" si="66"/>
        <v>31.12.2016</v>
      </c>
      <c r="F4014" s="44">
        <v>2016</v>
      </c>
      <c r="G4014" s="44">
        <v>1</v>
      </c>
      <c r="H4014" s="44" t="s">
        <v>20</v>
      </c>
      <c r="I4014" s="44">
        <v>3</v>
      </c>
      <c r="J4014" s="44">
        <v>1</v>
      </c>
      <c r="K4014" s="44" t="s">
        <v>1020</v>
      </c>
      <c r="L4014" s="44">
        <v>0</v>
      </c>
      <c r="M4014" s="44" t="s">
        <v>14</v>
      </c>
      <c r="N4014" s="44" t="s">
        <v>91</v>
      </c>
      <c r="O4014" s="45"/>
      <c r="P4014" s="44">
        <v>0</v>
      </c>
      <c r="Q4014" s="44">
        <v>0</v>
      </c>
      <c r="R4014" s="44">
        <v>1</v>
      </c>
      <c r="S4014" s="44">
        <v>1</v>
      </c>
      <c r="T4014" s="45"/>
      <c r="U4014" s="44">
        <v>0</v>
      </c>
      <c r="V4014" s="44">
        <v>0</v>
      </c>
      <c r="W4014" s="44" t="s">
        <v>20</v>
      </c>
      <c r="X4014" s="45"/>
      <c r="Y4014" s="44" t="s">
        <v>1</v>
      </c>
      <c r="Z4014" s="44">
        <v>21679</v>
      </c>
      <c r="AA4014" s="44">
        <v>91</v>
      </c>
      <c r="AB4014" s="44">
        <v>1842</v>
      </c>
      <c r="AC4014" s="44" t="s">
        <v>20</v>
      </c>
      <c r="AD4014" s="44" t="s">
        <v>20</v>
      </c>
      <c r="AE4014" s="44" t="s">
        <v>20</v>
      </c>
      <c r="AF4014" s="44" t="s">
        <v>20</v>
      </c>
      <c r="AG4014" s="44" t="s">
        <v>20</v>
      </c>
      <c r="AH4014" s="44" t="s">
        <v>20</v>
      </c>
      <c r="AI4014" s="44">
        <v>1</v>
      </c>
      <c r="AJ4014" s="45"/>
      <c r="AK4014" s="44">
        <v>1</v>
      </c>
      <c r="AL4014" s="44">
        <v>0</v>
      </c>
      <c r="AM4014" s="44">
        <v>3</v>
      </c>
      <c r="AN4014" s="44">
        <v>0</v>
      </c>
      <c r="AO4014" s="44">
        <v>0</v>
      </c>
      <c r="AP4014" s="45"/>
      <c r="AQ4014" s="57">
        <v>1</v>
      </c>
      <c r="AR4014" s="44">
        <v>3</v>
      </c>
      <c r="AS4014" s="44">
        <v>0</v>
      </c>
      <c r="AT4014" s="44">
        <v>1</v>
      </c>
      <c r="AU4014" s="44">
        <v>4</v>
      </c>
      <c r="AV4014" s="44">
        <v>0</v>
      </c>
      <c r="AW4014" s="44" t="s">
        <v>1382</v>
      </c>
      <c r="AX4014" s="44" t="s">
        <v>1382</v>
      </c>
      <c r="AY4014" s="45"/>
      <c r="AZ4014" s="179" t="s">
        <v>2154</v>
      </c>
      <c r="BA4014" s="44" t="s">
        <v>2605</v>
      </c>
      <c r="BB4014" s="45" t="s">
        <v>1590</v>
      </c>
      <c r="BH4014" s="45"/>
      <c r="BI4014" t="s">
        <v>3146</v>
      </c>
    </row>
    <row r="4015" spans="1:61" x14ac:dyDescent="0.25">
      <c r="A4015" s="96" t="s">
        <v>1020</v>
      </c>
      <c r="B4015" s="53" t="s">
        <v>1109</v>
      </c>
      <c r="C4015" s="9" t="str">
        <f>VLOOKUP(Tabelle1[[#This Row],[bank_name]],list_all_banks!$B$1:$C$691,2,FALSE)</f>
        <v>IT02124090164</v>
      </c>
      <c r="D4015" s="6" t="s">
        <v>1110</v>
      </c>
      <c r="E4015" s="42" t="str">
        <f t="shared" si="66"/>
        <v>31.12.2016</v>
      </c>
      <c r="F4015" s="9">
        <v>2016</v>
      </c>
      <c r="G4015" s="9">
        <v>1</v>
      </c>
      <c r="H4015" s="9" t="s">
        <v>20</v>
      </c>
      <c r="I4015" s="9">
        <v>3</v>
      </c>
      <c r="J4015" s="9">
        <v>1</v>
      </c>
      <c r="K4015" s="9" t="s">
        <v>1020</v>
      </c>
      <c r="L4015" s="9">
        <v>0</v>
      </c>
      <c r="M4015" s="9" t="s">
        <v>14</v>
      </c>
      <c r="N4015" s="9" t="s">
        <v>91</v>
      </c>
      <c r="P4015" s="9">
        <v>0</v>
      </c>
      <c r="Q4015" s="9">
        <v>0</v>
      </c>
      <c r="R4015" s="9">
        <v>1</v>
      </c>
      <c r="S4015" s="9">
        <v>1</v>
      </c>
      <c r="U4015" s="9">
        <v>0</v>
      </c>
      <c r="V4015" s="9">
        <v>0</v>
      </c>
      <c r="W4015" s="9" t="s">
        <v>20</v>
      </c>
      <c r="Y4015" s="9" t="s">
        <v>1170</v>
      </c>
      <c r="Z4015" s="9">
        <v>5672</v>
      </c>
      <c r="AA4015" s="9">
        <v>2</v>
      </c>
      <c r="AB4015" s="9">
        <v>4579</v>
      </c>
      <c r="AC4015" s="9" t="s">
        <v>20</v>
      </c>
      <c r="AD4015" s="9" t="s">
        <v>20</v>
      </c>
      <c r="AE4015" s="9" t="s">
        <v>20</v>
      </c>
      <c r="AF4015" s="9" t="s">
        <v>20</v>
      </c>
      <c r="AG4015" s="9">
        <v>365</v>
      </c>
      <c r="AH4015" s="9" t="s">
        <v>20</v>
      </c>
      <c r="AI4015" s="9">
        <v>1</v>
      </c>
      <c r="AK4015" s="9">
        <v>1</v>
      </c>
      <c r="AL4015" s="9">
        <v>0</v>
      </c>
      <c r="AM4015" s="9">
        <v>3</v>
      </c>
      <c r="AN4015" s="9">
        <v>0</v>
      </c>
      <c r="AO4015" s="9">
        <v>0</v>
      </c>
      <c r="AQ4015" s="53">
        <v>1</v>
      </c>
      <c r="AR4015" s="9">
        <v>3</v>
      </c>
      <c r="AS4015" s="9">
        <v>0</v>
      </c>
      <c r="AT4015" s="9">
        <v>1</v>
      </c>
      <c r="AU4015" s="9">
        <v>4</v>
      </c>
      <c r="AV4015" s="9">
        <v>0</v>
      </c>
      <c r="AW4015" s="9" t="s">
        <v>1382</v>
      </c>
      <c r="AX4015" s="9" t="s">
        <v>1382</v>
      </c>
      <c r="AZ4015" s="125" t="s">
        <v>2154</v>
      </c>
      <c r="BA4015" s="9" t="s">
        <v>2605</v>
      </c>
      <c r="BB4015" s="6" t="s">
        <v>1590</v>
      </c>
      <c r="BC4015" s="9"/>
      <c r="BD4015" s="9"/>
      <c r="BE4015" s="9"/>
      <c r="BF4015" s="9"/>
      <c r="BG4015" s="9"/>
      <c r="BI4015" t="s">
        <v>3146</v>
      </c>
    </row>
    <row r="4016" spans="1:61" x14ac:dyDescent="0.25">
      <c r="A4016" s="96" t="s">
        <v>1020</v>
      </c>
      <c r="B4016" s="53" t="s">
        <v>1109</v>
      </c>
      <c r="C4016" s="9" t="str">
        <f>VLOOKUP(Tabelle1[[#This Row],[bank_name]],list_all_banks!$B$1:$C$691,2,FALSE)</f>
        <v>IT02124090164</v>
      </c>
      <c r="D4016" s="6" t="s">
        <v>2155</v>
      </c>
      <c r="E4016" s="42" t="str">
        <f t="shared" si="66"/>
        <v>31.12.2015</v>
      </c>
      <c r="F4016" s="9">
        <v>2015</v>
      </c>
      <c r="G4016" s="9">
        <v>1</v>
      </c>
      <c r="H4016" s="9" t="s">
        <v>20</v>
      </c>
      <c r="I4016" s="9">
        <v>3</v>
      </c>
      <c r="J4016" s="9">
        <v>1</v>
      </c>
      <c r="K4016" s="9" t="s">
        <v>1020</v>
      </c>
      <c r="L4016" s="9">
        <v>0</v>
      </c>
      <c r="M4016" t="s">
        <v>14</v>
      </c>
      <c r="N4016" s="9" t="s">
        <v>91</v>
      </c>
      <c r="P4016" s="9">
        <v>0</v>
      </c>
      <c r="Q4016" s="9">
        <v>0</v>
      </c>
      <c r="R4016" s="9">
        <v>1</v>
      </c>
      <c r="S4016" s="9">
        <v>1</v>
      </c>
      <c r="U4016" s="9">
        <v>0</v>
      </c>
      <c r="V4016" s="9">
        <v>0</v>
      </c>
      <c r="W4016" s="9" t="s">
        <v>20</v>
      </c>
      <c r="Y4016" s="9" t="s">
        <v>493</v>
      </c>
      <c r="Z4016" s="9">
        <v>58346</v>
      </c>
      <c r="AA4016" s="9">
        <v>223</v>
      </c>
      <c r="AB4016" s="9">
        <v>13494</v>
      </c>
      <c r="AC4016" s="9" t="s">
        <v>20</v>
      </c>
      <c r="AD4016" s="9" t="s">
        <v>20</v>
      </c>
      <c r="AE4016" s="9" t="s">
        <v>20</v>
      </c>
      <c r="AF4016" s="9" t="s">
        <v>20</v>
      </c>
      <c r="AG4016" s="9">
        <v>-2280</v>
      </c>
      <c r="AH4016" s="9" t="s">
        <v>20</v>
      </c>
      <c r="AI4016" s="9">
        <v>1</v>
      </c>
      <c r="AK4016" s="9">
        <v>1</v>
      </c>
      <c r="AL4016" s="9">
        <v>0</v>
      </c>
      <c r="AM4016" s="9">
        <v>3</v>
      </c>
      <c r="AN4016" s="9">
        <v>0</v>
      </c>
      <c r="AO4016" s="9">
        <v>0</v>
      </c>
      <c r="AQ4016" s="53">
        <v>1</v>
      </c>
      <c r="AR4016" s="9">
        <v>3</v>
      </c>
      <c r="AS4016" s="9">
        <v>0</v>
      </c>
      <c r="AT4016" s="9">
        <v>1</v>
      </c>
      <c r="AU4016" s="9">
        <v>4</v>
      </c>
      <c r="AV4016" s="9">
        <v>0</v>
      </c>
      <c r="AW4016" s="9" t="s">
        <v>1382</v>
      </c>
      <c r="AX4016" s="9" t="s">
        <v>1382</v>
      </c>
      <c r="AZ4016" s="125" t="s">
        <v>2154</v>
      </c>
      <c r="BA4016" s="9" t="s">
        <v>2604</v>
      </c>
      <c r="BB4016" s="6" t="s">
        <v>1589</v>
      </c>
      <c r="BG4016" s="9"/>
      <c r="BI4016" t="s">
        <v>3146</v>
      </c>
    </row>
    <row r="4017" spans="1:61" x14ac:dyDescent="0.25">
      <c r="A4017" s="96" t="s">
        <v>1020</v>
      </c>
      <c r="B4017" s="53" t="s">
        <v>1109</v>
      </c>
      <c r="C4017" s="9" t="str">
        <f>VLOOKUP(Tabelle1[[#This Row],[bank_name]],list_all_banks!$B$1:$C$691,2,FALSE)</f>
        <v>IT02124090164</v>
      </c>
      <c r="D4017" s="6" t="s">
        <v>2156</v>
      </c>
      <c r="E4017" s="42" t="str">
        <f t="shared" si="66"/>
        <v>31.12.2015</v>
      </c>
      <c r="F4017" s="9">
        <v>2015</v>
      </c>
      <c r="G4017" s="9">
        <v>1</v>
      </c>
      <c r="H4017" s="9" t="s">
        <v>20</v>
      </c>
      <c r="I4017" s="9">
        <v>3</v>
      </c>
      <c r="J4017" s="9">
        <v>1</v>
      </c>
      <c r="K4017" s="9" t="s">
        <v>1020</v>
      </c>
      <c r="L4017" s="9">
        <v>0</v>
      </c>
      <c r="M4017" s="9" t="s">
        <v>14</v>
      </c>
      <c r="N4017" s="9" t="s">
        <v>91</v>
      </c>
      <c r="P4017" s="9">
        <v>0</v>
      </c>
      <c r="Q4017" s="9">
        <v>0</v>
      </c>
      <c r="R4017" s="9">
        <v>1</v>
      </c>
      <c r="S4017" s="9">
        <v>1</v>
      </c>
      <c r="U4017" s="9">
        <v>0</v>
      </c>
      <c r="V4017" s="9">
        <v>0</v>
      </c>
      <c r="W4017" s="9" t="s">
        <v>20</v>
      </c>
      <c r="Y4017" s="9" t="s">
        <v>1001</v>
      </c>
      <c r="Z4017" s="9">
        <v>769404</v>
      </c>
      <c r="AA4017" s="9">
        <v>68</v>
      </c>
      <c r="AB4017" s="9">
        <v>557896</v>
      </c>
      <c r="AC4017" s="9" t="s">
        <v>20</v>
      </c>
      <c r="AD4017" s="9" t="s">
        <v>20</v>
      </c>
      <c r="AE4017" s="9" t="s">
        <v>20</v>
      </c>
      <c r="AF4017" s="9" t="s">
        <v>20</v>
      </c>
      <c r="AG4017" s="87">
        <f>SUM(AG4015:AG4016)</f>
        <v>-1915</v>
      </c>
      <c r="AH4017" s="9" t="s">
        <v>20</v>
      </c>
      <c r="AI4017" s="9">
        <v>1</v>
      </c>
      <c r="AK4017" s="9">
        <v>1</v>
      </c>
      <c r="AL4017" s="9">
        <v>0</v>
      </c>
      <c r="AM4017" s="9">
        <v>3</v>
      </c>
      <c r="AN4017" s="9">
        <v>0</v>
      </c>
      <c r="AO4017" s="9">
        <v>0</v>
      </c>
      <c r="AQ4017" s="53">
        <v>1</v>
      </c>
      <c r="AR4017" s="9">
        <v>3</v>
      </c>
      <c r="AS4017" s="9">
        <v>0</v>
      </c>
      <c r="AT4017" s="9">
        <v>1</v>
      </c>
      <c r="AU4017" s="9">
        <v>4</v>
      </c>
      <c r="AV4017" s="9">
        <v>0</v>
      </c>
      <c r="AW4017" s="9" t="s">
        <v>1382</v>
      </c>
      <c r="AX4017" s="9" t="s">
        <v>1382</v>
      </c>
      <c r="AZ4017" s="125" t="s">
        <v>2154</v>
      </c>
      <c r="BA4017" s="9" t="s">
        <v>2604</v>
      </c>
      <c r="BB4017" s="6" t="s">
        <v>1589</v>
      </c>
      <c r="BC4017" s="9"/>
      <c r="BD4017" s="9"/>
      <c r="BE4017" s="9"/>
      <c r="BF4017" s="9"/>
      <c r="BG4017" s="9"/>
      <c r="BI4017" t="s">
        <v>3146</v>
      </c>
    </row>
    <row r="4018" spans="1:61" x14ac:dyDescent="0.25">
      <c r="A4018" s="96" t="s">
        <v>1020</v>
      </c>
      <c r="B4018" s="53" t="s">
        <v>1109</v>
      </c>
      <c r="C4018" s="9" t="str">
        <f>VLOOKUP(Tabelle1[[#This Row],[bank_name]],list_all_banks!$B$1:$C$691,2,FALSE)</f>
        <v>IT02124090164</v>
      </c>
      <c r="D4018" s="6" t="s">
        <v>2157</v>
      </c>
      <c r="E4018" s="42" t="str">
        <f t="shared" si="66"/>
        <v>31.12.2015</v>
      </c>
      <c r="F4018" s="9">
        <v>2015</v>
      </c>
      <c r="G4018" s="9">
        <v>1</v>
      </c>
      <c r="H4018" s="9" t="s">
        <v>20</v>
      </c>
      <c r="I4018" s="9">
        <v>3</v>
      </c>
      <c r="J4018" s="9">
        <v>1</v>
      </c>
      <c r="K4018" s="9" t="s">
        <v>1020</v>
      </c>
      <c r="L4018" s="9">
        <v>0</v>
      </c>
      <c r="M4018" s="9" t="s">
        <v>14</v>
      </c>
      <c r="N4018" s="9" t="s">
        <v>91</v>
      </c>
      <c r="P4018" s="9">
        <v>0</v>
      </c>
      <c r="Q4018" s="9">
        <v>0</v>
      </c>
      <c r="R4018" s="9">
        <v>1</v>
      </c>
      <c r="S4018" s="9">
        <v>1</v>
      </c>
      <c r="U4018" s="9">
        <v>0</v>
      </c>
      <c r="V4018" s="9">
        <v>0</v>
      </c>
      <c r="W4018" s="9" t="s">
        <v>20</v>
      </c>
      <c r="Y4018" s="9" t="s">
        <v>1</v>
      </c>
      <c r="Z4018" s="9">
        <v>16450</v>
      </c>
      <c r="AA4018" s="9">
        <v>83</v>
      </c>
      <c r="AB4018" s="9">
        <v>-2076</v>
      </c>
      <c r="AC4018" s="9" t="s">
        <v>20</v>
      </c>
      <c r="AD4018" s="9" t="s">
        <v>20</v>
      </c>
      <c r="AE4018" s="9" t="s">
        <v>20</v>
      </c>
      <c r="AF4018" s="9" t="s">
        <v>20</v>
      </c>
      <c r="AG4018" s="9" t="s">
        <v>20</v>
      </c>
      <c r="AH4018" s="9" t="s">
        <v>20</v>
      </c>
      <c r="AI4018" s="9">
        <v>1</v>
      </c>
      <c r="AK4018" s="9">
        <v>1</v>
      </c>
      <c r="AL4018" s="9">
        <v>0</v>
      </c>
      <c r="AM4018" s="9">
        <v>3</v>
      </c>
      <c r="AN4018" s="9">
        <v>0</v>
      </c>
      <c r="AO4018" s="9">
        <v>0</v>
      </c>
      <c r="AQ4018" s="53">
        <v>1</v>
      </c>
      <c r="AR4018" s="9">
        <v>3</v>
      </c>
      <c r="AS4018" s="9">
        <v>0</v>
      </c>
      <c r="AT4018" s="9">
        <v>1</v>
      </c>
      <c r="AU4018" s="9">
        <v>4</v>
      </c>
      <c r="AV4018" s="9">
        <v>0</v>
      </c>
      <c r="AW4018" s="9" t="s">
        <v>1382</v>
      </c>
      <c r="AX4018" s="9" t="s">
        <v>1382</v>
      </c>
      <c r="AZ4018" s="125" t="s">
        <v>2154</v>
      </c>
      <c r="BA4018" s="9" t="s">
        <v>2604</v>
      </c>
      <c r="BB4018" s="6" t="s">
        <v>1589</v>
      </c>
      <c r="BG4018" s="9"/>
      <c r="BI4018" t="s">
        <v>3146</v>
      </c>
    </row>
    <row r="4019" spans="1:61" s="44" customFormat="1" ht="15.75" thickBot="1" x14ac:dyDescent="0.3">
      <c r="A4019" s="162" t="s">
        <v>1020</v>
      </c>
      <c r="B4019" s="57" t="s">
        <v>1109</v>
      </c>
      <c r="C4019" s="44" t="str">
        <f>VLOOKUP(Tabelle1[[#This Row],[bank_name]],list_all_banks!$B$1:$C$691,2,FALSE)</f>
        <v>IT02124090164</v>
      </c>
      <c r="D4019" s="45" t="s">
        <v>2158</v>
      </c>
      <c r="E4019" s="46" t="str">
        <f t="shared" si="66"/>
        <v>31.12.2015</v>
      </c>
      <c r="F4019" s="44">
        <v>2015</v>
      </c>
      <c r="G4019" s="44">
        <v>1</v>
      </c>
      <c r="H4019" s="44" t="s">
        <v>20</v>
      </c>
      <c r="I4019" s="44">
        <v>3</v>
      </c>
      <c r="J4019" s="44">
        <v>1</v>
      </c>
      <c r="K4019" s="44" t="s">
        <v>1020</v>
      </c>
      <c r="L4019" s="44">
        <v>0</v>
      </c>
      <c r="M4019" s="44" t="s">
        <v>14</v>
      </c>
      <c r="N4019" s="44" t="s">
        <v>91</v>
      </c>
      <c r="O4019" s="45"/>
      <c r="P4019" s="44">
        <v>0</v>
      </c>
      <c r="Q4019" s="44">
        <v>0</v>
      </c>
      <c r="R4019" s="44">
        <v>1</v>
      </c>
      <c r="S4019" s="44">
        <v>1</v>
      </c>
      <c r="T4019" s="45"/>
      <c r="U4019" s="44">
        <v>0</v>
      </c>
      <c r="V4019" s="44">
        <v>0</v>
      </c>
      <c r="W4019" s="44" t="s">
        <v>20</v>
      </c>
      <c r="X4019" s="45"/>
      <c r="Y4019" s="44" t="s">
        <v>1170</v>
      </c>
      <c r="Z4019" s="44">
        <v>10341</v>
      </c>
      <c r="AA4019" s="44">
        <v>2</v>
      </c>
      <c r="AB4019" s="44">
        <v>9238</v>
      </c>
      <c r="AC4019" s="44" t="s">
        <v>20</v>
      </c>
      <c r="AD4019" s="44" t="s">
        <v>20</v>
      </c>
      <c r="AE4019" s="44" t="s">
        <v>20</v>
      </c>
      <c r="AF4019" s="44" t="s">
        <v>20</v>
      </c>
      <c r="AG4019" s="44">
        <v>679</v>
      </c>
      <c r="AH4019" s="44" t="s">
        <v>20</v>
      </c>
      <c r="AI4019" s="44">
        <v>1</v>
      </c>
      <c r="AJ4019" s="45"/>
      <c r="AK4019" s="44">
        <v>1</v>
      </c>
      <c r="AL4019" s="44">
        <v>0</v>
      </c>
      <c r="AM4019" s="44">
        <v>3</v>
      </c>
      <c r="AN4019" s="44">
        <v>0</v>
      </c>
      <c r="AO4019" s="44">
        <v>0</v>
      </c>
      <c r="AP4019" s="45"/>
      <c r="AQ4019" s="57">
        <v>1</v>
      </c>
      <c r="AR4019" s="44">
        <v>3</v>
      </c>
      <c r="AS4019" s="44">
        <v>0</v>
      </c>
      <c r="AT4019" s="44">
        <v>1</v>
      </c>
      <c r="AU4019" s="44">
        <v>4</v>
      </c>
      <c r="AV4019" s="44">
        <v>0</v>
      </c>
      <c r="AW4019" s="44" t="s">
        <v>1382</v>
      </c>
      <c r="AX4019" s="44" t="s">
        <v>1382</v>
      </c>
      <c r="AY4019" s="45"/>
      <c r="AZ4019" s="179" t="s">
        <v>2154</v>
      </c>
      <c r="BA4019" s="44" t="s">
        <v>2604</v>
      </c>
      <c r="BB4019" s="45" t="s">
        <v>1589</v>
      </c>
      <c r="BH4019" s="45"/>
      <c r="BI4019" t="s">
        <v>3146</v>
      </c>
    </row>
    <row r="4020" spans="1:61" s="60" customFormat="1" ht="15.75" thickBot="1" x14ac:dyDescent="0.3">
      <c r="A4020" s="205" t="s">
        <v>1020</v>
      </c>
      <c r="B4020" s="111" t="s">
        <v>1111</v>
      </c>
      <c r="C4020" s="60" t="str">
        <f>VLOOKUP(Tabelle1[[#This Row],[bank_name]],list_all_banks!$B$1:$C$691,2,FALSE)</f>
        <v>IT02155830405</v>
      </c>
      <c r="D4020" s="128" t="s">
        <v>1112</v>
      </c>
      <c r="E4020" s="176" t="str">
        <f t="shared" si="66"/>
        <v>31.12.2015</v>
      </c>
      <c r="F4020" s="60">
        <v>2015</v>
      </c>
      <c r="G4020" s="60">
        <v>0</v>
      </c>
      <c r="H4020" s="60" t="s">
        <v>1020</v>
      </c>
      <c r="J4020" s="60" t="s">
        <v>3033</v>
      </c>
      <c r="K4020" s="60" t="s">
        <v>1591</v>
      </c>
      <c r="O4020" s="128"/>
      <c r="T4020" s="128"/>
      <c r="X4020" s="128"/>
      <c r="AJ4020" s="128"/>
      <c r="AP4020" s="128"/>
      <c r="AY4020" s="128"/>
      <c r="AZ4020" s="176" t="s">
        <v>3122</v>
      </c>
      <c r="BB4020" s="128"/>
      <c r="BH4020" s="128"/>
      <c r="BI4020" s="9"/>
    </row>
    <row r="4021" spans="1:61" x14ac:dyDescent="0.25">
      <c r="A4021" s="96" t="s">
        <v>1020</v>
      </c>
      <c r="B4021" s="9" t="s">
        <v>1113</v>
      </c>
      <c r="C4021" s="9" t="str">
        <f>VLOOKUP(Tabelle1[[#This Row],[bank_name]],list_all_banks!$B$1:$C$691,2,FALSE)</f>
        <v>IT02505630109</v>
      </c>
      <c r="D4021" s="6" t="s">
        <v>1114</v>
      </c>
      <c r="E4021" s="42" t="str">
        <f t="shared" si="66"/>
        <v>31.12.2014</v>
      </c>
      <c r="F4021" s="9">
        <v>2014</v>
      </c>
      <c r="G4021" s="9">
        <v>1</v>
      </c>
      <c r="H4021" s="9" t="s">
        <v>20</v>
      </c>
      <c r="I4021" s="9">
        <v>3</v>
      </c>
      <c r="J4021" s="9">
        <v>2</v>
      </c>
      <c r="K4021" s="9" t="s">
        <v>1366</v>
      </c>
      <c r="L4021" s="9">
        <v>0</v>
      </c>
      <c r="M4021" s="9" t="s">
        <v>14</v>
      </c>
      <c r="N4021" s="9" t="s">
        <v>91</v>
      </c>
      <c r="P4021" s="9">
        <v>1</v>
      </c>
      <c r="Q4021" s="9">
        <v>0</v>
      </c>
      <c r="R4021" s="9">
        <v>1</v>
      </c>
      <c r="S4021" s="9">
        <v>3</v>
      </c>
      <c r="U4021" s="9">
        <v>0</v>
      </c>
      <c r="V4021" s="9">
        <v>0</v>
      </c>
      <c r="W4021" s="9" t="s">
        <v>20</v>
      </c>
      <c r="Y4021" s="9" t="s">
        <v>1020</v>
      </c>
      <c r="Z4021" s="9">
        <v>278069</v>
      </c>
      <c r="AA4021" s="9">
        <v>508.77</v>
      </c>
      <c r="AB4021" s="9">
        <v>143076</v>
      </c>
      <c r="AC4021" s="9" t="s">
        <v>20</v>
      </c>
      <c r="AD4021" s="9" t="s">
        <v>20</v>
      </c>
      <c r="AE4021" s="9" t="s">
        <v>20</v>
      </c>
      <c r="AF4021" s="9" t="s">
        <v>20</v>
      </c>
      <c r="AG4021" s="9">
        <v>48680</v>
      </c>
      <c r="AH4021" s="9" t="s">
        <v>20</v>
      </c>
      <c r="AI4021" s="9" t="s">
        <v>20</v>
      </c>
      <c r="AK4021" s="9">
        <v>1</v>
      </c>
      <c r="AL4021" s="9">
        <v>0</v>
      </c>
      <c r="AM4021" s="53">
        <v>3</v>
      </c>
      <c r="AN4021" s="9" t="s">
        <v>20</v>
      </c>
      <c r="AO4021" s="9" t="s">
        <v>20</v>
      </c>
      <c r="AQ4021" s="9">
        <v>3</v>
      </c>
      <c r="AR4021" s="9">
        <v>2</v>
      </c>
      <c r="AS4021" s="9">
        <v>0</v>
      </c>
      <c r="AT4021" s="9">
        <v>0</v>
      </c>
      <c r="AU4021" s="9">
        <v>0</v>
      </c>
      <c r="AV4021" s="9">
        <v>0</v>
      </c>
      <c r="AW4021" s="9" t="s">
        <v>1382</v>
      </c>
      <c r="AX4021" s="9" t="s">
        <v>1382</v>
      </c>
      <c r="AZ4021" s="125"/>
      <c r="BA4021" s="9" t="s">
        <v>2606</v>
      </c>
      <c r="BB4021" s="6" t="s">
        <v>1592</v>
      </c>
      <c r="BG4021" s="9"/>
      <c r="BI4021" t="s">
        <v>3146</v>
      </c>
    </row>
    <row r="4022" spans="1:61" s="44" customFormat="1" ht="15.75" thickBot="1" x14ac:dyDescent="0.3">
      <c r="A4022" s="162" t="s">
        <v>1020</v>
      </c>
      <c r="B4022" s="44" t="s">
        <v>1113</v>
      </c>
      <c r="C4022" s="44" t="str">
        <f>VLOOKUP(Tabelle1[[#This Row],[bank_name]],list_all_banks!$B$1:$C$691,2,FALSE)</f>
        <v>IT02505630109</v>
      </c>
      <c r="D4022" s="45" t="s">
        <v>1114</v>
      </c>
      <c r="E4022" s="46" t="str">
        <f t="shared" si="66"/>
        <v>31.12.2014</v>
      </c>
      <c r="F4022" s="44">
        <v>2014</v>
      </c>
      <c r="G4022" s="44">
        <v>1</v>
      </c>
      <c r="H4022" s="44" t="s">
        <v>20</v>
      </c>
      <c r="I4022" s="44">
        <v>3</v>
      </c>
      <c r="J4022" s="44">
        <v>2</v>
      </c>
      <c r="K4022" s="44" t="s">
        <v>1366</v>
      </c>
      <c r="L4022" s="44">
        <v>0</v>
      </c>
      <c r="M4022" s="44" t="s">
        <v>14</v>
      </c>
      <c r="N4022" s="44" t="s">
        <v>91</v>
      </c>
      <c r="O4022" s="45"/>
      <c r="P4022" s="44">
        <v>1</v>
      </c>
      <c r="Q4022" s="44">
        <v>0</v>
      </c>
      <c r="R4022" s="44">
        <v>1</v>
      </c>
      <c r="S4022" s="44">
        <v>3</v>
      </c>
      <c r="T4022" s="45"/>
      <c r="U4022" s="44">
        <v>0</v>
      </c>
      <c r="V4022" s="44">
        <v>0</v>
      </c>
      <c r="W4022" s="44" t="s">
        <v>20</v>
      </c>
      <c r="X4022" s="45"/>
      <c r="Y4022" s="44" t="s">
        <v>2153</v>
      </c>
      <c r="Z4022" s="44">
        <v>2861</v>
      </c>
      <c r="AA4022" s="44">
        <v>12.8</v>
      </c>
      <c r="AB4022" s="44">
        <v>1867</v>
      </c>
      <c r="AC4022" s="44" t="s">
        <v>20</v>
      </c>
      <c r="AD4022" s="44" t="s">
        <v>20</v>
      </c>
      <c r="AE4022" s="44" t="s">
        <v>20</v>
      </c>
      <c r="AF4022" s="44" t="s">
        <v>20</v>
      </c>
      <c r="AG4022" s="44">
        <v>387</v>
      </c>
      <c r="AH4022" s="44" t="s">
        <v>20</v>
      </c>
      <c r="AI4022" s="44" t="s">
        <v>20</v>
      </c>
      <c r="AJ4022" s="45"/>
      <c r="AK4022" s="44">
        <v>1</v>
      </c>
      <c r="AL4022" s="44">
        <v>0</v>
      </c>
      <c r="AM4022" s="57">
        <v>3</v>
      </c>
      <c r="AN4022" s="44" t="s">
        <v>20</v>
      </c>
      <c r="AO4022" s="44" t="s">
        <v>20</v>
      </c>
      <c r="AP4022" s="45"/>
      <c r="AQ4022" s="44">
        <v>3</v>
      </c>
      <c r="AR4022" s="44">
        <v>2</v>
      </c>
      <c r="AS4022" s="44">
        <v>0</v>
      </c>
      <c r="AT4022" s="44">
        <v>0</v>
      </c>
      <c r="AU4022" s="44">
        <v>0</v>
      </c>
      <c r="AV4022" s="44">
        <v>0</v>
      </c>
      <c r="AW4022" s="44" t="s">
        <v>1382</v>
      </c>
      <c r="AX4022" s="44" t="s">
        <v>1382</v>
      </c>
      <c r="AY4022" s="45"/>
      <c r="AZ4022" s="179"/>
      <c r="BA4022" s="44" t="s">
        <v>2606</v>
      </c>
      <c r="BB4022" s="45" t="s">
        <v>1592</v>
      </c>
      <c r="BH4022" s="45"/>
      <c r="BI4022" t="s">
        <v>3146</v>
      </c>
    </row>
    <row r="4023" spans="1:61" s="60" customFormat="1" ht="15.75" thickBot="1" x14ac:dyDescent="0.3">
      <c r="A4023" s="60" t="s">
        <v>1020</v>
      </c>
      <c r="B4023" s="60" t="s">
        <v>1115</v>
      </c>
      <c r="C4023" s="60" t="str">
        <f>VLOOKUP(Tabelle1[[#This Row],[bank_name]],list_all_banks!$B$1:$C$691,2,FALSE)</f>
        <v>IT02751170016</v>
      </c>
      <c r="D4023" s="128" t="s">
        <v>1116</v>
      </c>
      <c r="E4023" s="176" t="str">
        <f t="shared" si="66"/>
        <v>31.12.</v>
      </c>
      <c r="O4023" s="128"/>
      <c r="T4023" s="128"/>
      <c r="X4023" s="128"/>
      <c r="AJ4023" s="128"/>
      <c r="AP4023" s="128"/>
      <c r="AY4023" s="128"/>
      <c r="AZ4023" s="177"/>
      <c r="BB4023" s="128"/>
      <c r="BH4023" s="128"/>
      <c r="BI4023" s="9"/>
    </row>
    <row r="4024" spans="1:61" x14ac:dyDescent="0.25">
      <c r="A4024" s="97" t="s">
        <v>1020</v>
      </c>
      <c r="B4024" s="9" t="s">
        <v>1117</v>
      </c>
      <c r="C4024" s="9" t="str">
        <f>VLOOKUP(Tabelle1[[#This Row],[bank_name]],list_all_banks!$B$1:$C$691,2,FALSE)</f>
        <v>IT03053920165</v>
      </c>
      <c r="D4024" s="6" t="s">
        <v>1118</v>
      </c>
      <c r="E4024" s="42" t="str">
        <f t="shared" si="66"/>
        <v>31.12.2015</v>
      </c>
      <c r="F4024" s="9">
        <v>2015</v>
      </c>
      <c r="G4024" s="9">
        <v>1</v>
      </c>
      <c r="H4024" s="9" t="s">
        <v>20</v>
      </c>
      <c r="I4024" s="9">
        <v>3</v>
      </c>
      <c r="J4024" s="9">
        <v>1</v>
      </c>
      <c r="K4024" s="73" t="s">
        <v>1020</v>
      </c>
      <c r="L4024" s="9" t="s">
        <v>20</v>
      </c>
      <c r="M4024" s="9" t="s">
        <v>14</v>
      </c>
      <c r="N4024" s="9" t="s">
        <v>91</v>
      </c>
      <c r="P4024" s="9">
        <v>1</v>
      </c>
      <c r="Q4024" s="9">
        <v>0</v>
      </c>
      <c r="R4024" s="9">
        <v>0</v>
      </c>
      <c r="S4024" s="9">
        <v>0</v>
      </c>
      <c r="U4024" s="9">
        <v>0</v>
      </c>
      <c r="V4024" s="9">
        <v>0</v>
      </c>
      <c r="W4024" s="53" t="s">
        <v>20</v>
      </c>
      <c r="Y4024" s="9" t="s">
        <v>1020</v>
      </c>
      <c r="Z4024" s="9">
        <v>3398723</v>
      </c>
      <c r="AA4024" s="9">
        <v>17085</v>
      </c>
      <c r="AB4024" s="9">
        <v>442172</v>
      </c>
      <c r="AC4024" s="9" t="s">
        <v>20</v>
      </c>
      <c r="AD4024" s="9">
        <v>115986</v>
      </c>
      <c r="AE4024" s="9" t="s">
        <v>20</v>
      </c>
      <c r="AF4024" s="9" t="s">
        <v>20</v>
      </c>
      <c r="AG4024" s="9" t="s">
        <v>20</v>
      </c>
      <c r="AH4024" s="9" t="s">
        <v>20</v>
      </c>
      <c r="AI4024" s="9">
        <v>1</v>
      </c>
      <c r="AK4024" s="9">
        <v>1</v>
      </c>
      <c r="AL4024" s="9">
        <v>0</v>
      </c>
      <c r="AM4024" s="9">
        <v>0</v>
      </c>
      <c r="AN4024" s="9">
        <v>0</v>
      </c>
      <c r="AO4024" s="9">
        <v>0</v>
      </c>
      <c r="AQ4024" s="9">
        <v>1</v>
      </c>
      <c r="AR4024" s="9">
        <v>2</v>
      </c>
      <c r="AS4024" s="9">
        <v>0</v>
      </c>
      <c r="AT4024" s="9">
        <v>1</v>
      </c>
      <c r="AU4024" s="9">
        <v>5</v>
      </c>
      <c r="AV4024" s="9">
        <v>0</v>
      </c>
      <c r="AW4024" s="9" t="s">
        <v>1382</v>
      </c>
      <c r="AX4024" s="9" t="s">
        <v>1382</v>
      </c>
      <c r="BA4024" s="9" t="s">
        <v>2827</v>
      </c>
      <c r="BB4024" s="6" t="s">
        <v>1989</v>
      </c>
      <c r="BC4024" s="9"/>
      <c r="BD4024" s="9"/>
      <c r="BE4024" s="9"/>
      <c r="BF4024" s="9"/>
      <c r="BG4024" s="9"/>
      <c r="BI4024" t="s">
        <v>3146</v>
      </c>
    </row>
    <row r="4025" spans="1:61" x14ac:dyDescent="0.25">
      <c r="A4025" s="97" t="s">
        <v>1020</v>
      </c>
      <c r="B4025" s="9" t="s">
        <v>1117</v>
      </c>
      <c r="C4025" s="9" t="str">
        <f>VLOOKUP(Tabelle1[[#This Row],[bank_name]],list_all_banks!$B$1:$C$691,2,FALSE)</f>
        <v>IT03053920165</v>
      </c>
      <c r="D4025" s="6" t="s">
        <v>1118</v>
      </c>
      <c r="E4025" s="42" t="str">
        <f t="shared" si="66"/>
        <v>31.12.2015</v>
      </c>
      <c r="F4025" s="9">
        <v>2015</v>
      </c>
      <c r="G4025" s="9">
        <v>1</v>
      </c>
      <c r="H4025" s="9" t="s">
        <v>20</v>
      </c>
      <c r="I4025" s="9">
        <v>3</v>
      </c>
      <c r="J4025" s="9">
        <v>1</v>
      </c>
      <c r="K4025" s="73" t="s">
        <v>1020</v>
      </c>
      <c r="L4025" s="9" t="s">
        <v>20</v>
      </c>
      <c r="M4025" s="9" t="s">
        <v>14</v>
      </c>
      <c r="N4025" s="9" t="s">
        <v>91</v>
      </c>
      <c r="P4025" s="9">
        <v>1</v>
      </c>
      <c r="Q4025" s="9">
        <v>0</v>
      </c>
      <c r="R4025" s="9">
        <v>0</v>
      </c>
      <c r="S4025" s="9">
        <v>0</v>
      </c>
      <c r="U4025" s="9">
        <v>0</v>
      </c>
      <c r="V4025" s="9">
        <v>0</v>
      </c>
      <c r="W4025" s="53" t="s">
        <v>20</v>
      </c>
      <c r="Y4025" s="9" t="s">
        <v>658</v>
      </c>
      <c r="Z4025" s="9">
        <v>2938</v>
      </c>
      <c r="AA4025" s="9">
        <v>17</v>
      </c>
      <c r="AB4025" s="9">
        <v>491</v>
      </c>
      <c r="AC4025" s="9" t="s">
        <v>20</v>
      </c>
      <c r="AD4025" s="9" t="s">
        <v>20</v>
      </c>
      <c r="AE4025" s="9" t="s">
        <v>20</v>
      </c>
      <c r="AF4025" s="9" t="s">
        <v>20</v>
      </c>
      <c r="AG4025" s="9" t="s">
        <v>20</v>
      </c>
      <c r="AH4025" s="9" t="s">
        <v>20</v>
      </c>
      <c r="AI4025" s="9">
        <v>1</v>
      </c>
      <c r="AK4025" s="9">
        <v>1</v>
      </c>
      <c r="AL4025" s="9">
        <v>0</v>
      </c>
      <c r="AM4025" s="9">
        <v>0</v>
      </c>
      <c r="AN4025" s="9">
        <v>0</v>
      </c>
      <c r="AO4025" s="9">
        <v>0</v>
      </c>
      <c r="AQ4025" s="9">
        <v>1</v>
      </c>
      <c r="AR4025" s="9">
        <v>2</v>
      </c>
      <c r="AS4025" s="9">
        <v>0</v>
      </c>
      <c r="AT4025" s="9">
        <v>1</v>
      </c>
      <c r="AU4025" s="9">
        <v>5</v>
      </c>
      <c r="AV4025" s="9">
        <v>0</v>
      </c>
      <c r="AW4025" s="9" t="s">
        <v>1382</v>
      </c>
      <c r="AX4025" s="9" t="s">
        <v>1382</v>
      </c>
      <c r="BA4025" s="9" t="s">
        <v>2828</v>
      </c>
      <c r="BC4025" s="9"/>
      <c r="BD4025" s="9"/>
      <c r="BE4025" s="9"/>
      <c r="BF4025" s="9"/>
      <c r="BG4025" s="9"/>
      <c r="BI4025" t="s">
        <v>3146</v>
      </c>
    </row>
    <row r="4026" spans="1:61" x14ac:dyDescent="0.25">
      <c r="A4026" s="97" t="s">
        <v>1020</v>
      </c>
      <c r="B4026" s="9" t="s">
        <v>1117</v>
      </c>
      <c r="C4026" s="9" t="str">
        <f>VLOOKUP(Tabelle1[[#This Row],[bank_name]],list_all_banks!$B$1:$C$691,2,FALSE)</f>
        <v>IT03053920165</v>
      </c>
      <c r="D4026" s="6" t="s">
        <v>1118</v>
      </c>
      <c r="E4026" s="42" t="str">
        <f t="shared" si="66"/>
        <v>31.12.2015</v>
      </c>
      <c r="F4026" s="9">
        <v>2015</v>
      </c>
      <c r="G4026" s="9">
        <v>1</v>
      </c>
      <c r="H4026" s="9" t="s">
        <v>20</v>
      </c>
      <c r="I4026" s="9">
        <v>3</v>
      </c>
      <c r="J4026" s="9">
        <v>1</v>
      </c>
      <c r="K4026" s="73" t="s">
        <v>1020</v>
      </c>
      <c r="L4026" s="9" t="s">
        <v>20</v>
      </c>
      <c r="M4026" s="9" t="s">
        <v>14</v>
      </c>
      <c r="N4026" s="9" t="s">
        <v>91</v>
      </c>
      <c r="P4026" s="9">
        <v>1</v>
      </c>
      <c r="Q4026" s="9">
        <v>0</v>
      </c>
      <c r="R4026" s="9">
        <v>0</v>
      </c>
      <c r="S4026" s="9">
        <v>0</v>
      </c>
      <c r="U4026" s="9">
        <v>0</v>
      </c>
      <c r="V4026" s="9">
        <v>0</v>
      </c>
      <c r="W4026" s="53" t="s">
        <v>20</v>
      </c>
      <c r="Y4026" s="9" t="s">
        <v>1170</v>
      </c>
      <c r="Z4026" s="9">
        <v>17684</v>
      </c>
      <c r="AA4026" s="9">
        <v>71</v>
      </c>
      <c r="AB4026" s="9">
        <v>1737</v>
      </c>
      <c r="AC4026" s="9" t="s">
        <v>20</v>
      </c>
      <c r="AD4026" s="9">
        <v>1174</v>
      </c>
      <c r="AE4026" s="9" t="s">
        <v>20</v>
      </c>
      <c r="AF4026" s="9" t="s">
        <v>20</v>
      </c>
      <c r="AG4026" s="9" t="s">
        <v>20</v>
      </c>
      <c r="AH4026" s="9" t="s">
        <v>20</v>
      </c>
      <c r="AI4026" s="9">
        <v>1</v>
      </c>
      <c r="AK4026" s="9">
        <v>1</v>
      </c>
      <c r="AL4026" s="9">
        <v>0</v>
      </c>
      <c r="AM4026" s="9">
        <v>0</v>
      </c>
      <c r="AN4026" s="9">
        <v>0</v>
      </c>
      <c r="AO4026" s="9">
        <v>0</v>
      </c>
      <c r="AQ4026" s="9">
        <v>1</v>
      </c>
      <c r="AR4026" s="9">
        <v>2</v>
      </c>
      <c r="AS4026" s="9">
        <v>0</v>
      </c>
      <c r="AT4026" s="9">
        <v>1</v>
      </c>
      <c r="AU4026" s="9">
        <v>5</v>
      </c>
      <c r="AV4026" s="9">
        <v>0</v>
      </c>
      <c r="AW4026" s="9" t="s">
        <v>1382</v>
      </c>
      <c r="AX4026" s="9" t="s">
        <v>1382</v>
      </c>
      <c r="BA4026" s="9" t="s">
        <v>2829</v>
      </c>
      <c r="BC4026" s="9"/>
      <c r="BD4026" s="9"/>
      <c r="BE4026" s="9"/>
      <c r="BF4026" s="9"/>
      <c r="BG4026" s="9"/>
      <c r="BI4026" t="s">
        <v>3146</v>
      </c>
    </row>
    <row r="4027" spans="1:61" x14ac:dyDescent="0.25">
      <c r="A4027" s="97" t="s">
        <v>1020</v>
      </c>
      <c r="B4027" s="9" t="s">
        <v>1117</v>
      </c>
      <c r="C4027" s="9" t="str">
        <f>VLOOKUP(Tabelle1[[#This Row],[bank_name]],list_all_banks!$B$1:$C$691,2,FALSE)</f>
        <v>IT03053920165</v>
      </c>
      <c r="D4027" s="6" t="s">
        <v>1118</v>
      </c>
      <c r="E4027" s="42" t="str">
        <f t="shared" si="66"/>
        <v>31.12.2015</v>
      </c>
      <c r="F4027" s="9">
        <v>2015</v>
      </c>
      <c r="G4027" s="9">
        <v>1</v>
      </c>
      <c r="H4027" s="9" t="s">
        <v>20</v>
      </c>
      <c r="I4027" s="9">
        <v>3</v>
      </c>
      <c r="J4027" s="9">
        <v>1</v>
      </c>
      <c r="K4027" s="73" t="s">
        <v>1020</v>
      </c>
      <c r="L4027" s="9" t="s">
        <v>20</v>
      </c>
      <c r="M4027" s="9" t="s">
        <v>14</v>
      </c>
      <c r="N4027" s="9" t="s">
        <v>91</v>
      </c>
      <c r="P4027" s="9">
        <v>1</v>
      </c>
      <c r="Q4027" s="9">
        <v>0</v>
      </c>
      <c r="R4027" s="9">
        <v>0</v>
      </c>
      <c r="S4027" s="9">
        <v>0</v>
      </c>
      <c r="U4027" s="9">
        <v>0</v>
      </c>
      <c r="V4027" s="9">
        <v>0</v>
      </c>
      <c r="W4027" s="53" t="s">
        <v>20</v>
      </c>
      <c r="Y4027" s="9" t="s">
        <v>493</v>
      </c>
      <c r="Z4027" s="9">
        <v>2994</v>
      </c>
      <c r="AA4027" s="9">
        <v>14</v>
      </c>
      <c r="AB4027" s="9">
        <v>-1069</v>
      </c>
      <c r="AC4027" s="9" t="s">
        <v>20</v>
      </c>
      <c r="AD4027" s="9">
        <v>-129</v>
      </c>
      <c r="AE4027" s="9" t="s">
        <v>20</v>
      </c>
      <c r="AF4027" s="9" t="s">
        <v>20</v>
      </c>
      <c r="AG4027" s="9" t="s">
        <v>20</v>
      </c>
      <c r="AH4027" s="9" t="s">
        <v>20</v>
      </c>
      <c r="AI4027" s="9">
        <v>1</v>
      </c>
      <c r="AK4027" s="9">
        <v>1</v>
      </c>
      <c r="AL4027" s="9">
        <v>0</v>
      </c>
      <c r="AM4027" s="9">
        <v>0</v>
      </c>
      <c r="AN4027" s="9">
        <v>0</v>
      </c>
      <c r="AO4027" s="9">
        <v>0</v>
      </c>
      <c r="AQ4027" s="9">
        <v>1</v>
      </c>
      <c r="AR4027" s="9">
        <v>2</v>
      </c>
      <c r="AS4027" s="9">
        <v>0</v>
      </c>
      <c r="AT4027" s="9">
        <v>1</v>
      </c>
      <c r="AU4027" s="9">
        <v>5</v>
      </c>
      <c r="AV4027" s="9">
        <v>0</v>
      </c>
      <c r="AW4027" s="9" t="s">
        <v>1382</v>
      </c>
      <c r="AX4027" s="9" t="s">
        <v>1382</v>
      </c>
      <c r="BA4027" s="9" t="s">
        <v>2830</v>
      </c>
      <c r="BC4027" s="9"/>
      <c r="BD4027" s="9"/>
      <c r="BE4027" s="9"/>
      <c r="BF4027" s="9"/>
      <c r="BG4027" s="9"/>
      <c r="BI4027" t="s">
        <v>3146</v>
      </c>
    </row>
    <row r="4028" spans="1:61" x14ac:dyDescent="0.25">
      <c r="A4028" s="20" t="s">
        <v>1020</v>
      </c>
      <c r="B4028" t="s">
        <v>1117</v>
      </c>
      <c r="C4028" t="str">
        <f>VLOOKUP(Tabelle1[[#This Row],[bank_name]],list_all_banks!$B$1:$C$691,2,FALSE)</f>
        <v>IT03053920165</v>
      </c>
      <c r="D4028" s="6" t="s">
        <v>1118</v>
      </c>
      <c r="E4028" s="42" t="str">
        <f t="shared" si="66"/>
        <v>31.12.2015</v>
      </c>
      <c r="F4028">
        <v>2015</v>
      </c>
      <c r="G4028">
        <v>1</v>
      </c>
      <c r="H4028" t="s">
        <v>20</v>
      </c>
      <c r="I4028">
        <v>3</v>
      </c>
      <c r="J4028">
        <v>1</v>
      </c>
      <c r="K4028" s="41" t="s">
        <v>1020</v>
      </c>
      <c r="L4028" t="s">
        <v>20</v>
      </c>
      <c r="M4028" t="s">
        <v>14</v>
      </c>
      <c r="N4028" t="s">
        <v>91</v>
      </c>
      <c r="P4028">
        <v>1</v>
      </c>
      <c r="Q4028">
        <v>0</v>
      </c>
      <c r="R4028" s="9">
        <v>0</v>
      </c>
      <c r="S4028" s="9">
        <v>0</v>
      </c>
      <c r="U4028">
        <v>0</v>
      </c>
      <c r="V4028">
        <v>0</v>
      </c>
      <c r="W4028" s="5" t="s">
        <v>20</v>
      </c>
      <c r="Y4028" t="s">
        <v>1</v>
      </c>
      <c r="Z4028">
        <v>4371</v>
      </c>
      <c r="AA4028">
        <v>9</v>
      </c>
      <c r="AB4028">
        <v>1995</v>
      </c>
      <c r="AC4028" t="s">
        <v>20</v>
      </c>
      <c r="AD4028">
        <v>545</v>
      </c>
      <c r="AE4028" t="s">
        <v>20</v>
      </c>
      <c r="AF4028" t="s">
        <v>20</v>
      </c>
      <c r="AG4028" t="s">
        <v>20</v>
      </c>
      <c r="AH4028" t="s">
        <v>20</v>
      </c>
      <c r="AI4028">
        <v>1</v>
      </c>
      <c r="AK4028">
        <v>1</v>
      </c>
      <c r="AL4028">
        <v>0</v>
      </c>
      <c r="AM4028">
        <v>0</v>
      </c>
      <c r="AN4028">
        <v>0</v>
      </c>
      <c r="AO4028">
        <v>0</v>
      </c>
      <c r="AQ4028">
        <v>1</v>
      </c>
      <c r="AR4028">
        <v>2</v>
      </c>
      <c r="AS4028">
        <v>0</v>
      </c>
      <c r="AT4028">
        <v>1</v>
      </c>
      <c r="AU4028">
        <v>5</v>
      </c>
      <c r="AV4028">
        <v>0</v>
      </c>
      <c r="AW4028" t="s">
        <v>1382</v>
      </c>
      <c r="AX4028" t="s">
        <v>1382</v>
      </c>
      <c r="BA4028" t="s">
        <v>2831</v>
      </c>
      <c r="BG4028" s="9"/>
      <c r="BI4028" t="s">
        <v>3146</v>
      </c>
    </row>
    <row r="4029" spans="1:61" x14ac:dyDescent="0.25">
      <c r="A4029" s="97" t="s">
        <v>1020</v>
      </c>
      <c r="B4029" s="9" t="s">
        <v>1117</v>
      </c>
      <c r="C4029" s="9" t="str">
        <f>VLOOKUP(Tabelle1[[#This Row],[bank_name]],list_all_banks!$B$1:$C$691,2,FALSE)</f>
        <v>IT03053920165</v>
      </c>
      <c r="D4029" s="6" t="s">
        <v>1118</v>
      </c>
      <c r="E4029" s="42" t="str">
        <f t="shared" si="66"/>
        <v>31.12.2015</v>
      </c>
      <c r="F4029" s="9">
        <v>2015</v>
      </c>
      <c r="G4029" s="9">
        <v>1</v>
      </c>
      <c r="H4029" s="9" t="s">
        <v>20</v>
      </c>
      <c r="I4029" s="9">
        <v>3</v>
      </c>
      <c r="J4029" s="9">
        <v>1</v>
      </c>
      <c r="K4029" s="73" t="s">
        <v>1020</v>
      </c>
      <c r="L4029" s="9" t="s">
        <v>20</v>
      </c>
      <c r="M4029" s="9" t="s">
        <v>14</v>
      </c>
      <c r="N4029" s="9" t="s">
        <v>91</v>
      </c>
      <c r="P4029" s="9">
        <v>1</v>
      </c>
      <c r="Q4029" s="9">
        <v>0</v>
      </c>
      <c r="R4029" s="9">
        <v>0</v>
      </c>
      <c r="S4029" s="9">
        <v>0</v>
      </c>
      <c r="U4029" s="9">
        <v>0</v>
      </c>
      <c r="V4029" s="9">
        <v>0</v>
      </c>
      <c r="W4029" s="53" t="s">
        <v>20</v>
      </c>
      <c r="Y4029" s="9" t="s">
        <v>1278</v>
      </c>
      <c r="Z4029" s="9">
        <v>2294</v>
      </c>
      <c r="AA4029" s="9">
        <v>4</v>
      </c>
      <c r="AB4029" s="9">
        <v>1998</v>
      </c>
      <c r="AC4029" s="9" t="s">
        <v>20</v>
      </c>
      <c r="AD4029" s="9">
        <v>553</v>
      </c>
      <c r="AE4029" s="9" t="s">
        <v>20</v>
      </c>
      <c r="AF4029" s="9" t="s">
        <v>20</v>
      </c>
      <c r="AG4029" s="9" t="s">
        <v>20</v>
      </c>
      <c r="AH4029" s="9" t="s">
        <v>20</v>
      </c>
      <c r="AI4029" s="9">
        <v>1</v>
      </c>
      <c r="AK4029" s="9">
        <v>1</v>
      </c>
      <c r="AL4029" s="9">
        <v>0</v>
      </c>
      <c r="AM4029" s="9">
        <v>0</v>
      </c>
      <c r="AN4029" s="9">
        <v>0</v>
      </c>
      <c r="AO4029" s="9">
        <v>0</v>
      </c>
      <c r="AQ4029" s="9">
        <v>1</v>
      </c>
      <c r="AR4029" s="9">
        <v>2</v>
      </c>
      <c r="AS4029" s="9">
        <v>0</v>
      </c>
      <c r="AT4029" s="9">
        <v>1</v>
      </c>
      <c r="AU4029" s="9">
        <v>5</v>
      </c>
      <c r="AV4029" s="9">
        <v>0</v>
      </c>
      <c r="AW4029" s="9" t="s">
        <v>1382</v>
      </c>
      <c r="AX4029" s="9" t="s">
        <v>1382</v>
      </c>
      <c r="BA4029" s="9" t="s">
        <v>2832</v>
      </c>
      <c r="BC4029" s="9"/>
      <c r="BD4029" s="9"/>
      <c r="BE4029" s="9"/>
      <c r="BF4029" s="9"/>
      <c r="BG4029" s="9"/>
      <c r="BI4029" t="s">
        <v>3146</v>
      </c>
    </row>
    <row r="4030" spans="1:61" s="44" customFormat="1" ht="15.75" thickBot="1" x14ac:dyDescent="0.3">
      <c r="A4030" s="162" t="s">
        <v>1020</v>
      </c>
      <c r="B4030" s="44" t="s">
        <v>1117</v>
      </c>
      <c r="C4030" s="44" t="str">
        <f>VLOOKUP(Tabelle1[[#This Row],[bank_name]],list_all_banks!$B$1:$C$691,2,FALSE)</f>
        <v>IT03053920165</v>
      </c>
      <c r="D4030" s="45" t="s">
        <v>1118</v>
      </c>
      <c r="E4030" s="46" t="str">
        <f t="shared" si="66"/>
        <v>31.12.2014</v>
      </c>
      <c r="F4030" s="44">
        <v>2014</v>
      </c>
      <c r="G4030" s="44">
        <v>1</v>
      </c>
      <c r="H4030" s="44" t="s">
        <v>20</v>
      </c>
      <c r="I4030" s="44">
        <v>3</v>
      </c>
      <c r="J4030" s="44">
        <v>1</v>
      </c>
      <c r="K4030" s="44" t="s">
        <v>1020</v>
      </c>
      <c r="L4030" s="44">
        <v>0</v>
      </c>
      <c r="M4030" s="44" t="s">
        <v>14</v>
      </c>
      <c r="N4030" s="44" t="s">
        <v>91</v>
      </c>
      <c r="O4030" s="45"/>
      <c r="P4030" s="44">
        <v>1</v>
      </c>
      <c r="Q4030" s="44">
        <v>0</v>
      </c>
      <c r="R4030" s="44">
        <v>0</v>
      </c>
      <c r="S4030" s="44">
        <v>0</v>
      </c>
      <c r="T4030" s="45"/>
      <c r="U4030" s="44">
        <v>0</v>
      </c>
      <c r="V4030" s="44">
        <v>0</v>
      </c>
      <c r="W4030" s="57" t="s">
        <v>20</v>
      </c>
      <c r="X4030" s="45"/>
      <c r="Y4030" s="44" t="s">
        <v>1650</v>
      </c>
      <c r="Z4030" s="44">
        <v>-29</v>
      </c>
      <c r="AA4030" s="44" t="s">
        <v>20</v>
      </c>
      <c r="AB4030" s="44">
        <v>-2741</v>
      </c>
      <c r="AC4030" s="44" t="s">
        <v>20</v>
      </c>
      <c r="AD4030" s="44" t="s">
        <v>20</v>
      </c>
      <c r="AE4030" s="44" t="s">
        <v>20</v>
      </c>
      <c r="AF4030" s="44" t="s">
        <v>20</v>
      </c>
      <c r="AG4030" s="44" t="s">
        <v>20</v>
      </c>
      <c r="AH4030" s="44" t="s">
        <v>20</v>
      </c>
      <c r="AI4030" s="44">
        <v>0</v>
      </c>
      <c r="AJ4030" s="45"/>
      <c r="AK4030" s="44">
        <v>1</v>
      </c>
      <c r="AL4030" s="44">
        <v>0</v>
      </c>
      <c r="AM4030" s="44">
        <v>0</v>
      </c>
      <c r="AN4030" s="44">
        <v>0</v>
      </c>
      <c r="AO4030" s="44">
        <v>0</v>
      </c>
      <c r="AP4030" s="45"/>
      <c r="AQ4030" s="44">
        <v>1</v>
      </c>
      <c r="AR4030" s="44">
        <v>2</v>
      </c>
      <c r="AS4030" s="44" t="s">
        <v>20</v>
      </c>
      <c r="AT4030" s="44">
        <v>4</v>
      </c>
      <c r="AU4030" s="44">
        <v>0</v>
      </c>
      <c r="AV4030" s="44">
        <v>0</v>
      </c>
      <c r="AW4030" s="44" t="s">
        <v>1382</v>
      </c>
      <c r="AX4030" s="44" t="s">
        <v>1382</v>
      </c>
      <c r="AY4030" s="45"/>
      <c r="AZ4030" s="46"/>
      <c r="BA4030" s="47" t="s">
        <v>2607</v>
      </c>
      <c r="BB4030" s="45" t="s">
        <v>1593</v>
      </c>
      <c r="BH4030" s="45"/>
      <c r="BI4030" t="s">
        <v>3146</v>
      </c>
    </row>
    <row r="4031" spans="1:61" x14ac:dyDescent="0.25">
      <c r="A4031" s="96" t="s">
        <v>1020</v>
      </c>
      <c r="B4031" s="9" t="s">
        <v>1117</v>
      </c>
      <c r="C4031" s="9" t="str">
        <f>VLOOKUP(Tabelle1[[#This Row],[bank_name]],list_all_banks!$B$1:$C$691,2,FALSE)</f>
        <v>IT03053920165</v>
      </c>
      <c r="D4031" s="6" t="s">
        <v>1118</v>
      </c>
      <c r="E4031" s="42" t="str">
        <f t="shared" si="66"/>
        <v>31.12.2014</v>
      </c>
      <c r="F4031" s="9">
        <v>2014</v>
      </c>
      <c r="G4031" s="9">
        <v>1</v>
      </c>
      <c r="H4031" s="9" t="s">
        <v>20</v>
      </c>
      <c r="I4031" s="9">
        <v>3</v>
      </c>
      <c r="J4031" s="9">
        <v>1</v>
      </c>
      <c r="K4031" s="9" t="s">
        <v>1020</v>
      </c>
      <c r="L4031" s="9">
        <v>0</v>
      </c>
      <c r="M4031" s="9" t="s">
        <v>14</v>
      </c>
      <c r="N4031" s="9" t="s">
        <v>91</v>
      </c>
      <c r="P4031" s="9">
        <v>1</v>
      </c>
      <c r="Q4031" s="9">
        <v>0</v>
      </c>
      <c r="R4031" s="9">
        <v>0</v>
      </c>
      <c r="S4031" s="9">
        <v>0</v>
      </c>
      <c r="U4031" s="9">
        <v>0</v>
      </c>
      <c r="V4031" s="9">
        <v>0</v>
      </c>
      <c r="W4031" s="53" t="s">
        <v>20</v>
      </c>
      <c r="Y4031" s="9" t="s">
        <v>1020</v>
      </c>
      <c r="Z4031" s="68">
        <v>3535944</v>
      </c>
      <c r="AA4031" s="68">
        <v>17554</v>
      </c>
      <c r="AB4031" s="68">
        <v>-1211250</v>
      </c>
      <c r="AC4031" s="68" t="s">
        <v>20</v>
      </c>
      <c r="AD4031" s="250">
        <v>-35649</v>
      </c>
      <c r="AE4031" s="9" t="s">
        <v>20</v>
      </c>
      <c r="AF4031" s="9" t="s">
        <v>20</v>
      </c>
      <c r="AG4031" s="9" t="s">
        <v>20</v>
      </c>
      <c r="AH4031" s="6" t="s">
        <v>20</v>
      </c>
      <c r="AI4031" s="9">
        <v>0</v>
      </c>
      <c r="AK4031" s="9">
        <v>1</v>
      </c>
      <c r="AL4031" s="9">
        <v>0</v>
      </c>
      <c r="AM4031" s="9">
        <v>0</v>
      </c>
      <c r="AN4031" s="9">
        <v>0</v>
      </c>
      <c r="AO4031" s="9">
        <v>0</v>
      </c>
      <c r="AQ4031" s="9">
        <v>1</v>
      </c>
      <c r="AR4031" s="9">
        <v>2</v>
      </c>
      <c r="AS4031" s="9" t="s">
        <v>20</v>
      </c>
      <c r="AT4031" s="9">
        <v>4</v>
      </c>
      <c r="AU4031" s="9">
        <v>0</v>
      </c>
      <c r="AV4031" s="9">
        <v>0</v>
      </c>
      <c r="AW4031" s="9" t="s">
        <v>1382</v>
      </c>
      <c r="AX4031" s="9" t="s">
        <v>1382</v>
      </c>
      <c r="BA4031" s="63" t="s">
        <v>2607</v>
      </c>
      <c r="BB4031" s="6" t="s">
        <v>1593</v>
      </c>
      <c r="BC4031" s="9"/>
      <c r="BD4031" s="9"/>
      <c r="BE4031" s="9"/>
      <c r="BF4031" s="9"/>
      <c r="BG4031" s="9"/>
      <c r="BI4031" t="s">
        <v>3146</v>
      </c>
    </row>
    <row r="4032" spans="1:61" x14ac:dyDescent="0.25">
      <c r="A4032" s="96" t="s">
        <v>1020</v>
      </c>
      <c r="B4032" s="9" t="s">
        <v>1117</v>
      </c>
      <c r="C4032" s="9" t="str">
        <f>VLOOKUP(Tabelle1[[#This Row],[bank_name]],list_all_banks!$B$1:$C$691,2,FALSE)</f>
        <v>IT03053920165</v>
      </c>
      <c r="D4032" s="6" t="s">
        <v>1118</v>
      </c>
      <c r="E4032" s="42" t="str">
        <f t="shared" si="66"/>
        <v>31.12.2014</v>
      </c>
      <c r="F4032" s="9">
        <v>2014</v>
      </c>
      <c r="G4032" s="9">
        <v>1</v>
      </c>
      <c r="H4032" s="9" t="s">
        <v>20</v>
      </c>
      <c r="I4032" s="9">
        <v>3</v>
      </c>
      <c r="J4032" s="9">
        <v>1</v>
      </c>
      <c r="K4032" s="9" t="s">
        <v>1020</v>
      </c>
      <c r="L4032" s="9">
        <v>0</v>
      </c>
      <c r="M4032" s="9" t="s">
        <v>14</v>
      </c>
      <c r="N4032" s="9" t="s">
        <v>91</v>
      </c>
      <c r="P4032" s="9">
        <v>1</v>
      </c>
      <c r="Q4032" s="9">
        <v>0</v>
      </c>
      <c r="R4032" s="9">
        <v>0</v>
      </c>
      <c r="S4032" s="9">
        <v>0</v>
      </c>
      <c r="U4032" s="9">
        <v>0</v>
      </c>
      <c r="V4032" s="9">
        <v>0</v>
      </c>
      <c r="W4032" s="53" t="s">
        <v>20</v>
      </c>
      <c r="Y4032" s="9" t="s">
        <v>2225</v>
      </c>
      <c r="Z4032" s="9">
        <v>3061</v>
      </c>
      <c r="AA4032" s="9">
        <v>17</v>
      </c>
      <c r="AB4032" s="9">
        <v>628</v>
      </c>
      <c r="AC4032" s="9" t="s">
        <v>20</v>
      </c>
      <c r="AD4032" s="9" t="s">
        <v>20</v>
      </c>
      <c r="AE4032" s="9" t="s">
        <v>20</v>
      </c>
      <c r="AF4032" s="9" t="s">
        <v>20</v>
      </c>
      <c r="AG4032" s="9" t="s">
        <v>20</v>
      </c>
      <c r="AH4032" s="9" t="s">
        <v>20</v>
      </c>
      <c r="AI4032" s="9">
        <v>0</v>
      </c>
      <c r="AK4032" s="9">
        <v>1</v>
      </c>
      <c r="AL4032" s="9">
        <v>0</v>
      </c>
      <c r="AM4032" s="9">
        <v>0</v>
      </c>
      <c r="AN4032" s="9">
        <v>0</v>
      </c>
      <c r="AO4032" s="9">
        <v>0</v>
      </c>
      <c r="AQ4032" s="9">
        <v>1</v>
      </c>
      <c r="AR4032" s="9">
        <v>2</v>
      </c>
      <c r="AS4032" s="9" t="s">
        <v>20</v>
      </c>
      <c r="AT4032" s="9">
        <v>4</v>
      </c>
      <c r="AU4032" s="9">
        <v>0</v>
      </c>
      <c r="AV4032" s="9">
        <v>0</v>
      </c>
      <c r="AW4032" s="9" t="s">
        <v>1382</v>
      </c>
      <c r="AX4032" s="9" t="s">
        <v>1382</v>
      </c>
      <c r="BA4032" s="63" t="s">
        <v>2607</v>
      </c>
      <c r="BB4032" s="6" t="s">
        <v>1593</v>
      </c>
      <c r="BC4032" s="9"/>
      <c r="BD4032" s="9"/>
      <c r="BE4032" s="9"/>
      <c r="BF4032" s="9"/>
      <c r="BG4032" s="9"/>
      <c r="BI4032" t="s">
        <v>3146</v>
      </c>
    </row>
    <row r="4033" spans="1:61" x14ac:dyDescent="0.25">
      <c r="A4033" s="96" t="s">
        <v>1020</v>
      </c>
      <c r="B4033" s="9" t="s">
        <v>1117</v>
      </c>
      <c r="C4033" s="9" t="str">
        <f>VLOOKUP(Tabelle1[[#This Row],[bank_name]],list_all_banks!$B$1:$C$691,2,FALSE)</f>
        <v>IT03053920165</v>
      </c>
      <c r="D4033" s="6" t="s">
        <v>1118</v>
      </c>
      <c r="E4033" s="42" t="str">
        <f t="shared" si="66"/>
        <v>31.12.2014</v>
      </c>
      <c r="F4033" s="9">
        <v>2014</v>
      </c>
      <c r="G4033" s="9">
        <v>1</v>
      </c>
      <c r="H4033" s="9" t="s">
        <v>20</v>
      </c>
      <c r="I4033" s="9">
        <v>3</v>
      </c>
      <c r="J4033" s="9">
        <v>1</v>
      </c>
      <c r="K4033" s="9" t="s">
        <v>1020</v>
      </c>
      <c r="L4033" s="9">
        <v>0</v>
      </c>
      <c r="M4033" s="9" t="s">
        <v>14</v>
      </c>
      <c r="N4033" s="9" t="s">
        <v>91</v>
      </c>
      <c r="P4033" s="9">
        <v>1</v>
      </c>
      <c r="Q4033" s="9">
        <v>0</v>
      </c>
      <c r="R4033" s="9">
        <v>0</v>
      </c>
      <c r="S4033" s="9">
        <v>0</v>
      </c>
      <c r="U4033" s="9">
        <v>0</v>
      </c>
      <c r="V4033" s="9">
        <v>0</v>
      </c>
      <c r="W4033" s="53" t="s">
        <v>20</v>
      </c>
      <c r="Y4033" s="9" t="s">
        <v>1170</v>
      </c>
      <c r="Z4033" s="9">
        <v>17805</v>
      </c>
      <c r="AA4033" s="9">
        <v>80</v>
      </c>
      <c r="AB4033" s="9">
        <v>501</v>
      </c>
      <c r="AC4033" s="9" t="s">
        <v>20</v>
      </c>
      <c r="AD4033" s="9">
        <v>813</v>
      </c>
      <c r="AE4033" s="9" t="s">
        <v>20</v>
      </c>
      <c r="AF4033" s="9" t="s">
        <v>20</v>
      </c>
      <c r="AG4033" s="9" t="s">
        <v>20</v>
      </c>
      <c r="AH4033" s="9" t="s">
        <v>20</v>
      </c>
      <c r="AI4033" s="9">
        <v>0</v>
      </c>
      <c r="AK4033" s="9">
        <v>1</v>
      </c>
      <c r="AL4033" s="9">
        <v>0</v>
      </c>
      <c r="AM4033" s="9">
        <v>0</v>
      </c>
      <c r="AN4033" s="9">
        <v>0</v>
      </c>
      <c r="AO4033" s="9">
        <v>0</v>
      </c>
      <c r="AQ4033" s="9">
        <v>1</v>
      </c>
      <c r="AR4033" s="9">
        <v>2</v>
      </c>
      <c r="AS4033" s="9" t="s">
        <v>20</v>
      </c>
      <c r="AT4033" s="9">
        <v>4</v>
      </c>
      <c r="AU4033" s="9">
        <v>0</v>
      </c>
      <c r="AV4033" s="9">
        <v>0</v>
      </c>
      <c r="AW4033" s="9" t="s">
        <v>1382</v>
      </c>
      <c r="AX4033" s="9" t="s">
        <v>1382</v>
      </c>
      <c r="BA4033" s="63" t="s">
        <v>2607</v>
      </c>
      <c r="BB4033" s="6" t="s">
        <v>1593</v>
      </c>
      <c r="BC4033" s="9"/>
      <c r="BD4033" s="9"/>
      <c r="BE4033" s="9"/>
      <c r="BF4033" s="9"/>
      <c r="BG4033" s="9"/>
      <c r="BI4033" t="s">
        <v>3146</v>
      </c>
    </row>
    <row r="4034" spans="1:61" x14ac:dyDescent="0.25">
      <c r="A4034" s="96" t="s">
        <v>1020</v>
      </c>
      <c r="B4034" s="9" t="s">
        <v>1117</v>
      </c>
      <c r="C4034" s="9" t="str">
        <f>VLOOKUP(Tabelle1[[#This Row],[bank_name]],list_all_banks!$B$1:$C$691,2,FALSE)</f>
        <v>IT03053920165</v>
      </c>
      <c r="D4034" s="6" t="s">
        <v>1118</v>
      </c>
      <c r="E4034" s="42" t="str">
        <f t="shared" si="66"/>
        <v>31.12.2014</v>
      </c>
      <c r="F4034" s="9">
        <v>2014</v>
      </c>
      <c r="G4034" s="9">
        <v>1</v>
      </c>
      <c r="H4034" s="9" t="s">
        <v>20</v>
      </c>
      <c r="I4034" s="9">
        <v>3</v>
      </c>
      <c r="J4034" s="9">
        <v>1</v>
      </c>
      <c r="K4034" s="9" t="s">
        <v>1020</v>
      </c>
      <c r="L4034" s="9">
        <v>0</v>
      </c>
      <c r="M4034" s="9" t="s">
        <v>14</v>
      </c>
      <c r="N4034" s="9" t="s">
        <v>91</v>
      </c>
      <c r="P4034" s="9">
        <v>1</v>
      </c>
      <c r="Q4034" s="9">
        <v>0</v>
      </c>
      <c r="R4034" s="9">
        <v>0</v>
      </c>
      <c r="S4034" s="9">
        <v>0</v>
      </c>
      <c r="U4034" s="9">
        <v>0</v>
      </c>
      <c r="V4034" s="9">
        <v>0</v>
      </c>
      <c r="W4034" s="53" t="s">
        <v>20</v>
      </c>
      <c r="Y4034" s="9" t="s">
        <v>493</v>
      </c>
      <c r="Z4034" s="9">
        <v>6745</v>
      </c>
      <c r="AA4034" s="9">
        <v>16</v>
      </c>
      <c r="AB4034" s="9">
        <v>-13581</v>
      </c>
      <c r="AC4034" s="9" t="s">
        <v>20</v>
      </c>
      <c r="AD4034" s="9">
        <v>150</v>
      </c>
      <c r="AE4034" s="9" t="s">
        <v>20</v>
      </c>
      <c r="AF4034" s="9" t="s">
        <v>20</v>
      </c>
      <c r="AG4034" s="9" t="s">
        <v>20</v>
      </c>
      <c r="AH4034" s="9" t="s">
        <v>20</v>
      </c>
      <c r="AI4034" s="9">
        <v>0</v>
      </c>
      <c r="AK4034" s="9">
        <v>1</v>
      </c>
      <c r="AL4034" s="9">
        <v>0</v>
      </c>
      <c r="AM4034" s="9">
        <v>0</v>
      </c>
      <c r="AN4034" s="9">
        <v>0</v>
      </c>
      <c r="AO4034" s="9">
        <v>0</v>
      </c>
      <c r="AQ4034" s="9">
        <v>1</v>
      </c>
      <c r="AR4034" s="9">
        <v>2</v>
      </c>
      <c r="AS4034" s="9" t="s">
        <v>20</v>
      </c>
      <c r="AT4034" s="9">
        <v>4</v>
      </c>
      <c r="AU4034" s="9">
        <v>0</v>
      </c>
      <c r="AV4034" s="9">
        <v>0</v>
      </c>
      <c r="AW4034" s="9" t="s">
        <v>1382</v>
      </c>
      <c r="AX4034" s="9" t="s">
        <v>1382</v>
      </c>
      <c r="BA4034" s="63" t="s">
        <v>2607</v>
      </c>
      <c r="BB4034" s="6" t="s">
        <v>1593</v>
      </c>
      <c r="BC4034" s="9"/>
      <c r="BD4034" s="9"/>
      <c r="BE4034" s="9"/>
      <c r="BF4034" s="9"/>
      <c r="BG4034" s="9"/>
      <c r="BI4034" t="s">
        <v>3146</v>
      </c>
    </row>
    <row r="4035" spans="1:61" x14ac:dyDescent="0.25">
      <c r="A4035" s="96" t="s">
        <v>1020</v>
      </c>
      <c r="B4035" s="9" t="s">
        <v>1117</v>
      </c>
      <c r="C4035" s="9" t="str">
        <f>VLOOKUP(Tabelle1[[#This Row],[bank_name]],list_all_banks!$B$1:$C$691,2,FALSE)</f>
        <v>IT03053920165</v>
      </c>
      <c r="D4035" s="6" t="s">
        <v>1118</v>
      </c>
      <c r="E4035" s="42" t="str">
        <f t="shared" si="66"/>
        <v>31.12.2014</v>
      </c>
      <c r="F4035" s="9">
        <v>2014</v>
      </c>
      <c r="G4035" s="9">
        <v>1</v>
      </c>
      <c r="H4035" s="9" t="s">
        <v>20</v>
      </c>
      <c r="I4035" s="9">
        <v>3</v>
      </c>
      <c r="J4035" s="9">
        <v>1</v>
      </c>
      <c r="K4035" s="9" t="s">
        <v>1020</v>
      </c>
      <c r="L4035" s="9">
        <v>0</v>
      </c>
      <c r="M4035" s="9" t="s">
        <v>14</v>
      </c>
      <c r="N4035" s="9" t="s">
        <v>91</v>
      </c>
      <c r="P4035" s="9">
        <v>1</v>
      </c>
      <c r="Q4035" s="9">
        <v>0</v>
      </c>
      <c r="R4035" s="9">
        <v>0</v>
      </c>
      <c r="S4035" s="9">
        <v>0</v>
      </c>
      <c r="U4035" s="9">
        <v>0</v>
      </c>
      <c r="V4035" s="9">
        <v>0</v>
      </c>
      <c r="W4035" s="53" t="s">
        <v>20</v>
      </c>
      <c r="Y4035" s="9" t="s">
        <v>1</v>
      </c>
      <c r="Z4035" s="9">
        <v>5711</v>
      </c>
      <c r="AA4035" s="9">
        <v>11</v>
      </c>
      <c r="AB4035" s="9">
        <v>2433</v>
      </c>
      <c r="AC4035" s="9" t="s">
        <v>20</v>
      </c>
      <c r="AD4035" s="9">
        <v>907</v>
      </c>
      <c r="AE4035" s="9" t="s">
        <v>20</v>
      </c>
      <c r="AF4035" s="9" t="s">
        <v>20</v>
      </c>
      <c r="AG4035" s="9" t="s">
        <v>20</v>
      </c>
      <c r="AH4035" s="9" t="s">
        <v>20</v>
      </c>
      <c r="AI4035" s="9">
        <v>0</v>
      </c>
      <c r="AK4035" s="9">
        <v>1</v>
      </c>
      <c r="AL4035" s="9">
        <v>0</v>
      </c>
      <c r="AM4035" s="9">
        <v>0</v>
      </c>
      <c r="AN4035" s="9">
        <v>0</v>
      </c>
      <c r="AO4035" s="9">
        <v>0</v>
      </c>
      <c r="AQ4035" s="9">
        <v>1</v>
      </c>
      <c r="AR4035" s="9">
        <v>2</v>
      </c>
      <c r="AS4035" s="9" t="s">
        <v>20</v>
      </c>
      <c r="AT4035" s="9">
        <v>4</v>
      </c>
      <c r="AU4035" s="9">
        <v>0</v>
      </c>
      <c r="AV4035" s="9">
        <v>0</v>
      </c>
      <c r="AW4035" s="9" t="s">
        <v>1382</v>
      </c>
      <c r="AX4035" s="9" t="s">
        <v>1382</v>
      </c>
      <c r="BA4035" s="63" t="s">
        <v>2607</v>
      </c>
      <c r="BB4035" s="6" t="s">
        <v>1593</v>
      </c>
      <c r="BC4035" s="9"/>
      <c r="BD4035" s="9"/>
      <c r="BE4035" s="9"/>
      <c r="BF4035" s="9"/>
      <c r="BG4035" s="9"/>
      <c r="BI4035" t="s">
        <v>3146</v>
      </c>
    </row>
    <row r="4036" spans="1:61" s="44" customFormat="1" ht="15.75" thickBot="1" x14ac:dyDescent="0.3">
      <c r="A4036" s="162" t="s">
        <v>1020</v>
      </c>
      <c r="B4036" s="44" t="s">
        <v>1117</v>
      </c>
      <c r="C4036" s="44" t="str">
        <f>VLOOKUP(Tabelle1[[#This Row],[bank_name]],list_all_banks!$B$1:$C$691,2,FALSE)</f>
        <v>IT03053920165</v>
      </c>
      <c r="D4036" s="45" t="s">
        <v>1118</v>
      </c>
      <c r="E4036" s="46" t="str">
        <f t="shared" si="66"/>
        <v>31.12.2014</v>
      </c>
      <c r="F4036" s="44">
        <v>2014</v>
      </c>
      <c r="G4036" s="44">
        <v>1</v>
      </c>
      <c r="H4036" s="44" t="s">
        <v>20</v>
      </c>
      <c r="I4036" s="44">
        <v>3</v>
      </c>
      <c r="J4036" s="44">
        <v>1</v>
      </c>
      <c r="K4036" s="44" t="s">
        <v>1020</v>
      </c>
      <c r="L4036" s="44">
        <v>0</v>
      </c>
      <c r="M4036" s="44" t="s">
        <v>14</v>
      </c>
      <c r="N4036" s="44" t="s">
        <v>91</v>
      </c>
      <c r="O4036" s="45"/>
      <c r="P4036" s="44">
        <v>1</v>
      </c>
      <c r="Q4036" s="44">
        <v>0</v>
      </c>
      <c r="R4036" s="44">
        <v>0</v>
      </c>
      <c r="S4036" s="44">
        <v>0</v>
      </c>
      <c r="T4036" s="45"/>
      <c r="U4036" s="44">
        <v>0</v>
      </c>
      <c r="V4036" s="44">
        <v>0</v>
      </c>
      <c r="W4036" s="57" t="s">
        <v>20</v>
      </c>
      <c r="X4036" s="45"/>
      <c r="Y4036" s="44" t="s">
        <v>1278</v>
      </c>
      <c r="Z4036" s="44">
        <v>2531</v>
      </c>
      <c r="AA4036" s="44">
        <v>12</v>
      </c>
      <c r="AB4036" s="44">
        <v>2223</v>
      </c>
      <c r="AC4036" s="44" t="s">
        <v>20</v>
      </c>
      <c r="AD4036" s="44">
        <v>-616</v>
      </c>
      <c r="AE4036" s="44" t="s">
        <v>20</v>
      </c>
      <c r="AF4036" s="44" t="s">
        <v>20</v>
      </c>
      <c r="AG4036" s="44" t="s">
        <v>20</v>
      </c>
      <c r="AH4036" s="44" t="s">
        <v>20</v>
      </c>
      <c r="AI4036" s="44">
        <v>0</v>
      </c>
      <c r="AJ4036" s="45"/>
      <c r="AK4036" s="44">
        <v>1</v>
      </c>
      <c r="AL4036" s="44">
        <v>0</v>
      </c>
      <c r="AM4036" s="44">
        <v>0</v>
      </c>
      <c r="AN4036" s="44">
        <v>0</v>
      </c>
      <c r="AO4036" s="44">
        <v>0</v>
      </c>
      <c r="AP4036" s="45"/>
      <c r="AQ4036" s="44">
        <v>1</v>
      </c>
      <c r="AR4036" s="44">
        <v>2</v>
      </c>
      <c r="AS4036" s="44" t="s">
        <v>20</v>
      </c>
      <c r="AT4036" s="44">
        <v>4</v>
      </c>
      <c r="AU4036" s="44">
        <v>0</v>
      </c>
      <c r="AV4036" s="44">
        <v>0</v>
      </c>
      <c r="AW4036" s="44" t="s">
        <v>1382</v>
      </c>
      <c r="AX4036" s="44" t="s">
        <v>1382</v>
      </c>
      <c r="AY4036" s="45"/>
      <c r="AZ4036" s="46"/>
      <c r="BA4036" s="47" t="s">
        <v>2607</v>
      </c>
      <c r="BB4036" s="45" t="s">
        <v>1593</v>
      </c>
      <c r="BH4036" s="45"/>
      <c r="BI4036" t="s">
        <v>3146</v>
      </c>
    </row>
    <row r="4037" spans="1:61" s="74" customFormat="1" x14ac:dyDescent="0.25">
      <c r="A4037" s="96" t="s">
        <v>1020</v>
      </c>
      <c r="B4037" s="9" t="s">
        <v>1117</v>
      </c>
      <c r="C4037" s="9" t="str">
        <f>VLOOKUP(Tabelle1[[#This Row],[bank_name]],list_all_banks!$B$1:$C$691,2,FALSE)</f>
        <v>IT03053920165</v>
      </c>
      <c r="D4037" s="6" t="s">
        <v>1118</v>
      </c>
      <c r="E4037" s="42" t="str">
        <f t="shared" si="66"/>
        <v>31.12.2016</v>
      </c>
      <c r="F4037" s="9">
        <v>2016</v>
      </c>
      <c r="G4037" s="9">
        <v>1</v>
      </c>
      <c r="H4037" s="9" t="s">
        <v>20</v>
      </c>
      <c r="I4037" s="9">
        <v>3</v>
      </c>
      <c r="J4037" s="9">
        <v>1</v>
      </c>
      <c r="K4037" s="9" t="s">
        <v>1020</v>
      </c>
      <c r="L4037" s="9" t="s">
        <v>20</v>
      </c>
      <c r="M4037" s="9" t="s">
        <v>14</v>
      </c>
      <c r="N4037" s="9" t="s">
        <v>91</v>
      </c>
      <c r="O4037" s="6"/>
      <c r="P4037" s="9">
        <v>1</v>
      </c>
      <c r="Q4037" s="9">
        <v>0</v>
      </c>
      <c r="R4037" s="9">
        <v>0</v>
      </c>
      <c r="S4037" s="9">
        <v>0</v>
      </c>
      <c r="T4037" s="6"/>
      <c r="U4037" s="9">
        <v>0</v>
      </c>
      <c r="V4037" s="9">
        <v>0</v>
      </c>
      <c r="W4037" s="53" t="s">
        <v>20</v>
      </c>
      <c r="X4037" s="6"/>
      <c r="Y4037" s="9" t="s">
        <v>1020</v>
      </c>
      <c r="Z4037" s="68">
        <v>3128289</v>
      </c>
      <c r="AA4037" s="68">
        <v>16911</v>
      </c>
      <c r="AB4037" s="68">
        <v>1181492</v>
      </c>
      <c r="AC4037" s="68" t="s">
        <v>20</v>
      </c>
      <c r="AD4037" s="68">
        <v>317046</v>
      </c>
      <c r="AE4037" s="9" t="s">
        <v>20</v>
      </c>
      <c r="AF4037" s="9" t="s">
        <v>20</v>
      </c>
      <c r="AG4037" s="9" t="s">
        <v>20</v>
      </c>
      <c r="AH4037" s="9" t="s">
        <v>20</v>
      </c>
      <c r="AI4037" s="9">
        <v>1</v>
      </c>
      <c r="AJ4037" s="6"/>
      <c r="AK4037" s="9">
        <v>1</v>
      </c>
      <c r="AL4037" s="9">
        <v>0</v>
      </c>
      <c r="AM4037" s="9">
        <v>0</v>
      </c>
      <c r="AN4037" s="9">
        <v>0</v>
      </c>
      <c r="AO4037" s="9">
        <v>0</v>
      </c>
      <c r="AP4037" s="6"/>
      <c r="AQ4037" s="9">
        <v>1</v>
      </c>
      <c r="AR4037" s="9">
        <v>2</v>
      </c>
      <c r="AS4037" s="9">
        <v>0</v>
      </c>
      <c r="AT4037" s="9">
        <v>1</v>
      </c>
      <c r="AU4037" s="9">
        <v>5</v>
      </c>
      <c r="AV4037" s="9">
        <v>0</v>
      </c>
      <c r="AW4037" s="9" t="s">
        <v>1382</v>
      </c>
      <c r="AX4037" s="9" t="s">
        <v>1382</v>
      </c>
      <c r="AY4037" s="6"/>
      <c r="AZ4037" s="42"/>
      <c r="BA4037" s="63" t="s">
        <v>2608</v>
      </c>
      <c r="BB4037" s="6" t="s">
        <v>1594</v>
      </c>
      <c r="BH4037" s="75"/>
      <c r="BI4037" t="s">
        <v>3146</v>
      </c>
    </row>
    <row r="4038" spans="1:61" x14ac:dyDescent="0.25">
      <c r="A4038" s="96" t="s">
        <v>1020</v>
      </c>
      <c r="B4038" s="9" t="s">
        <v>1117</v>
      </c>
      <c r="C4038" s="9" t="str">
        <f>VLOOKUP(Tabelle1[[#This Row],[bank_name]],list_all_banks!$B$1:$C$691,2,FALSE)</f>
        <v>IT03053920165</v>
      </c>
      <c r="D4038" s="6" t="s">
        <v>1118</v>
      </c>
      <c r="E4038" s="42" t="str">
        <f t="shared" si="66"/>
        <v>31.12.2016</v>
      </c>
      <c r="F4038" s="9">
        <v>2016</v>
      </c>
      <c r="G4038" s="9">
        <v>1</v>
      </c>
      <c r="H4038" s="9" t="s">
        <v>20</v>
      </c>
      <c r="I4038" s="9">
        <v>3</v>
      </c>
      <c r="J4038" s="9">
        <v>1</v>
      </c>
      <c r="K4038" s="9" t="s">
        <v>1020</v>
      </c>
      <c r="L4038" s="9" t="s">
        <v>20</v>
      </c>
      <c r="M4038" s="9" t="s">
        <v>14</v>
      </c>
      <c r="N4038" s="9" t="s">
        <v>91</v>
      </c>
      <c r="P4038" s="9">
        <v>1</v>
      </c>
      <c r="Q4038" s="9">
        <v>0</v>
      </c>
      <c r="R4038" s="9">
        <v>0</v>
      </c>
      <c r="S4038" s="9">
        <v>0</v>
      </c>
      <c r="U4038" s="9">
        <v>0</v>
      </c>
      <c r="V4038" s="9">
        <v>0</v>
      </c>
      <c r="W4038" s="53" t="s">
        <v>20</v>
      </c>
      <c r="Y4038" s="9" t="s">
        <v>658</v>
      </c>
      <c r="Z4038" s="68">
        <v>2768</v>
      </c>
      <c r="AA4038" s="68">
        <v>18</v>
      </c>
      <c r="AB4038" s="68">
        <v>744</v>
      </c>
      <c r="AC4038" s="68" t="s">
        <v>20</v>
      </c>
      <c r="AD4038" s="68">
        <v>0</v>
      </c>
      <c r="AE4038" s="9" t="s">
        <v>20</v>
      </c>
      <c r="AF4038" s="9" t="s">
        <v>20</v>
      </c>
      <c r="AG4038" s="9" t="s">
        <v>20</v>
      </c>
      <c r="AH4038" s="9" t="s">
        <v>20</v>
      </c>
      <c r="AI4038" s="9">
        <v>1</v>
      </c>
      <c r="AK4038" s="9">
        <v>1</v>
      </c>
      <c r="AL4038" s="9">
        <v>0</v>
      </c>
      <c r="AM4038" s="9">
        <v>0</v>
      </c>
      <c r="AN4038" s="9">
        <v>0</v>
      </c>
      <c r="AO4038" s="9">
        <v>0</v>
      </c>
      <c r="AQ4038" s="9">
        <v>1</v>
      </c>
      <c r="AR4038" s="9">
        <v>2</v>
      </c>
      <c r="AS4038" s="9">
        <v>0</v>
      </c>
      <c r="AT4038" s="9">
        <v>1</v>
      </c>
      <c r="AU4038" s="9">
        <v>5</v>
      </c>
      <c r="AV4038" s="9">
        <v>0</v>
      </c>
      <c r="AW4038" s="9" t="s">
        <v>1382</v>
      </c>
      <c r="AX4038" s="9" t="s">
        <v>1382</v>
      </c>
      <c r="BA4038" s="63" t="s">
        <v>2609</v>
      </c>
      <c r="BB4038" s="6" t="s">
        <v>1594</v>
      </c>
      <c r="BC4038" s="9"/>
      <c r="BD4038" s="9"/>
      <c r="BE4038" s="9"/>
      <c r="BF4038" s="9"/>
      <c r="BG4038" s="9"/>
      <c r="BI4038" t="s">
        <v>3146</v>
      </c>
    </row>
    <row r="4039" spans="1:61" x14ac:dyDescent="0.25">
      <c r="A4039" s="96" t="s">
        <v>1020</v>
      </c>
      <c r="B4039" s="9" t="s">
        <v>1117</v>
      </c>
      <c r="C4039" s="9" t="str">
        <f>VLOOKUP(Tabelle1[[#This Row],[bank_name]],list_all_banks!$B$1:$C$691,2,FALSE)</f>
        <v>IT03053920165</v>
      </c>
      <c r="D4039" s="6" t="s">
        <v>1118</v>
      </c>
      <c r="E4039" s="42" t="str">
        <f t="shared" si="66"/>
        <v>31.12.2016</v>
      </c>
      <c r="F4039" s="9">
        <v>2016</v>
      </c>
      <c r="G4039" s="9">
        <v>1</v>
      </c>
      <c r="H4039" s="9" t="s">
        <v>20</v>
      </c>
      <c r="I4039" s="9">
        <v>3</v>
      </c>
      <c r="J4039" s="9">
        <v>1</v>
      </c>
      <c r="K4039" s="9" t="s">
        <v>1020</v>
      </c>
      <c r="L4039" s="9" t="s">
        <v>20</v>
      </c>
      <c r="M4039" s="9" t="s">
        <v>14</v>
      </c>
      <c r="N4039" s="9" t="s">
        <v>91</v>
      </c>
      <c r="P4039" s="9">
        <v>1</v>
      </c>
      <c r="Q4039" s="9">
        <v>0</v>
      </c>
      <c r="R4039" s="9">
        <v>0</v>
      </c>
      <c r="S4039" s="9">
        <v>0</v>
      </c>
      <c r="U4039" s="9">
        <v>0</v>
      </c>
      <c r="V4039" s="9">
        <v>0</v>
      </c>
      <c r="W4039" s="53" t="s">
        <v>20</v>
      </c>
      <c r="Y4039" s="9" t="s">
        <v>1170</v>
      </c>
      <c r="Z4039" s="68">
        <v>22033</v>
      </c>
      <c r="AA4039" s="68">
        <v>72</v>
      </c>
      <c r="AB4039" s="68">
        <v>6370</v>
      </c>
      <c r="AC4039" s="68" t="s">
        <v>20</v>
      </c>
      <c r="AD4039" s="68">
        <v>-1342</v>
      </c>
      <c r="AE4039" s="9" t="s">
        <v>20</v>
      </c>
      <c r="AF4039" s="9" t="s">
        <v>20</v>
      </c>
      <c r="AG4039" s="9" t="s">
        <v>20</v>
      </c>
      <c r="AH4039" s="9" t="s">
        <v>20</v>
      </c>
      <c r="AI4039" s="9">
        <v>1</v>
      </c>
      <c r="AK4039" s="9">
        <v>1</v>
      </c>
      <c r="AL4039" s="9">
        <v>0</v>
      </c>
      <c r="AM4039" s="9">
        <v>0</v>
      </c>
      <c r="AN4039" s="9">
        <v>0</v>
      </c>
      <c r="AO4039" s="9">
        <v>0</v>
      </c>
      <c r="AQ4039" s="9">
        <v>1</v>
      </c>
      <c r="AR4039" s="9">
        <v>2</v>
      </c>
      <c r="AS4039" s="9">
        <v>0</v>
      </c>
      <c r="AT4039" s="9">
        <v>1</v>
      </c>
      <c r="AU4039" s="9">
        <v>5</v>
      </c>
      <c r="AV4039" s="9">
        <v>0</v>
      </c>
      <c r="AW4039" s="9" t="s">
        <v>1382</v>
      </c>
      <c r="AX4039" s="9" t="s">
        <v>1382</v>
      </c>
      <c r="BA4039" s="63" t="s">
        <v>2610</v>
      </c>
      <c r="BB4039" s="6" t="s">
        <v>1594</v>
      </c>
      <c r="BC4039" s="9"/>
      <c r="BD4039" s="9"/>
      <c r="BE4039" s="9"/>
      <c r="BF4039" s="9"/>
      <c r="BG4039" s="9"/>
      <c r="BI4039" t="s">
        <v>3146</v>
      </c>
    </row>
    <row r="4040" spans="1:61" x14ac:dyDescent="0.25">
      <c r="A4040" s="96" t="s">
        <v>1020</v>
      </c>
      <c r="B4040" s="9" t="s">
        <v>1117</v>
      </c>
      <c r="C4040" s="9" t="str">
        <f>VLOOKUP(Tabelle1[[#This Row],[bank_name]],list_all_banks!$B$1:$C$691,2,FALSE)</f>
        <v>IT03053920165</v>
      </c>
      <c r="D4040" s="6" t="s">
        <v>1118</v>
      </c>
      <c r="E4040" s="42" t="str">
        <f t="shared" si="66"/>
        <v>31.12.2016</v>
      </c>
      <c r="F4040" s="9">
        <v>2016</v>
      </c>
      <c r="G4040" s="9">
        <v>1</v>
      </c>
      <c r="H4040" s="9" t="s">
        <v>20</v>
      </c>
      <c r="I4040" s="9">
        <v>3</v>
      </c>
      <c r="J4040" s="9">
        <v>1</v>
      </c>
      <c r="K4040" s="9" t="s">
        <v>1020</v>
      </c>
      <c r="L4040" s="9" t="s">
        <v>20</v>
      </c>
      <c r="M4040" s="9" t="s">
        <v>14</v>
      </c>
      <c r="N4040" s="9" t="s">
        <v>91</v>
      </c>
      <c r="P4040" s="9">
        <v>1</v>
      </c>
      <c r="Q4040" s="9">
        <v>0</v>
      </c>
      <c r="R4040" s="9">
        <v>0</v>
      </c>
      <c r="S4040" s="9">
        <v>0</v>
      </c>
      <c r="U4040" s="9">
        <v>0</v>
      </c>
      <c r="V4040" s="9">
        <v>0</v>
      </c>
      <c r="W4040" s="53" t="s">
        <v>20</v>
      </c>
      <c r="Y4040" s="9" t="s">
        <v>493</v>
      </c>
      <c r="Z4040" s="68">
        <v>6271</v>
      </c>
      <c r="AA4040" s="68">
        <v>14</v>
      </c>
      <c r="AB4040" s="68">
        <v>-1799</v>
      </c>
      <c r="AC4040" s="68" t="s">
        <v>20</v>
      </c>
      <c r="AD4040" s="68">
        <v>-129</v>
      </c>
      <c r="AE4040" s="9" t="s">
        <v>20</v>
      </c>
      <c r="AF4040" s="9" t="s">
        <v>20</v>
      </c>
      <c r="AG4040" s="9" t="s">
        <v>20</v>
      </c>
      <c r="AH4040" s="9" t="s">
        <v>20</v>
      </c>
      <c r="AI4040" s="9">
        <v>1</v>
      </c>
      <c r="AK4040" s="9">
        <v>1</v>
      </c>
      <c r="AL4040" s="9">
        <v>0</v>
      </c>
      <c r="AM4040" s="9">
        <v>0</v>
      </c>
      <c r="AN4040" s="9">
        <v>0</v>
      </c>
      <c r="AO4040" s="9">
        <v>0</v>
      </c>
      <c r="AQ4040" s="9">
        <v>1</v>
      </c>
      <c r="AR4040" s="9">
        <v>2</v>
      </c>
      <c r="AS4040" s="9">
        <v>0</v>
      </c>
      <c r="AT4040" s="9">
        <v>1</v>
      </c>
      <c r="AU4040" s="9">
        <v>5</v>
      </c>
      <c r="AV4040" s="9">
        <v>0</v>
      </c>
      <c r="AW4040" s="9" t="s">
        <v>1382</v>
      </c>
      <c r="AX4040" s="9" t="s">
        <v>1382</v>
      </c>
      <c r="BA4040" s="63" t="s">
        <v>2611</v>
      </c>
      <c r="BB4040" s="6" t="s">
        <v>1594</v>
      </c>
      <c r="BC4040" s="9"/>
      <c r="BD4040" s="9"/>
      <c r="BE4040" s="9"/>
      <c r="BF4040" s="9"/>
      <c r="BG4040" s="9"/>
      <c r="BI4040" t="s">
        <v>3146</v>
      </c>
    </row>
    <row r="4041" spans="1:61" x14ac:dyDescent="0.25">
      <c r="A4041" s="96" t="s">
        <v>1020</v>
      </c>
      <c r="B4041" s="9" t="s">
        <v>1117</v>
      </c>
      <c r="C4041" s="9" t="str">
        <f>VLOOKUP(Tabelle1[[#This Row],[bank_name]],list_all_banks!$B$1:$C$691,2,FALSE)</f>
        <v>IT03053920165</v>
      </c>
      <c r="D4041" s="6" t="s">
        <v>1118</v>
      </c>
      <c r="E4041" s="42" t="str">
        <f t="shared" si="66"/>
        <v>31.12.2016</v>
      </c>
      <c r="F4041" s="9">
        <v>2016</v>
      </c>
      <c r="G4041" s="9">
        <v>1</v>
      </c>
      <c r="H4041" s="9" t="s">
        <v>20</v>
      </c>
      <c r="I4041" s="9">
        <v>3</v>
      </c>
      <c r="J4041" s="9">
        <v>1</v>
      </c>
      <c r="K4041" s="9" t="s">
        <v>1020</v>
      </c>
      <c r="L4041" s="9" t="s">
        <v>20</v>
      </c>
      <c r="M4041" s="9" t="s">
        <v>14</v>
      </c>
      <c r="N4041" s="9" t="s">
        <v>91</v>
      </c>
      <c r="P4041" s="9">
        <v>1</v>
      </c>
      <c r="Q4041" s="9">
        <v>0</v>
      </c>
      <c r="R4041" s="9">
        <v>0</v>
      </c>
      <c r="S4041" s="9">
        <v>0</v>
      </c>
      <c r="U4041" s="9">
        <v>0</v>
      </c>
      <c r="V4041" s="9">
        <v>0</v>
      </c>
      <c r="W4041" s="53" t="s">
        <v>20</v>
      </c>
      <c r="Y4041" s="9" t="s">
        <v>1</v>
      </c>
      <c r="Z4041" s="68">
        <v>2554</v>
      </c>
      <c r="AA4041" s="68">
        <v>10</v>
      </c>
      <c r="AB4041" s="68">
        <v>-6553</v>
      </c>
      <c r="AC4041" s="68" t="s">
        <v>20</v>
      </c>
      <c r="AD4041" s="68">
        <v>0</v>
      </c>
      <c r="AE4041" s="9" t="s">
        <v>20</v>
      </c>
      <c r="AF4041" s="9" t="s">
        <v>20</v>
      </c>
      <c r="AG4041" s="9" t="s">
        <v>20</v>
      </c>
      <c r="AH4041" s="9" t="s">
        <v>20</v>
      </c>
      <c r="AI4041" s="9">
        <v>1</v>
      </c>
      <c r="AK4041" s="9">
        <v>1</v>
      </c>
      <c r="AL4041" s="9">
        <v>0</v>
      </c>
      <c r="AM4041" s="9">
        <v>0</v>
      </c>
      <c r="AN4041" s="9">
        <v>0</v>
      </c>
      <c r="AO4041" s="9">
        <v>0</v>
      </c>
      <c r="AQ4041" s="9">
        <v>1</v>
      </c>
      <c r="AR4041" s="9">
        <v>2</v>
      </c>
      <c r="AS4041" s="9">
        <v>0</v>
      </c>
      <c r="AT4041" s="9">
        <v>1</v>
      </c>
      <c r="AU4041" s="9">
        <v>5</v>
      </c>
      <c r="AV4041" s="9">
        <v>0</v>
      </c>
      <c r="AW4041" s="9" t="s">
        <v>1382</v>
      </c>
      <c r="AX4041" s="9" t="s">
        <v>1382</v>
      </c>
      <c r="BA4041" s="63" t="s">
        <v>2612</v>
      </c>
      <c r="BB4041" s="6" t="s">
        <v>1594</v>
      </c>
      <c r="BC4041" s="9"/>
      <c r="BD4041" s="9"/>
      <c r="BE4041" s="9"/>
      <c r="BF4041" s="9"/>
      <c r="BG4041" s="9"/>
      <c r="BI4041" t="s">
        <v>3146</v>
      </c>
    </row>
    <row r="4042" spans="1:61" s="44" customFormat="1" ht="15.75" thickBot="1" x14ac:dyDescent="0.3">
      <c r="A4042" s="162" t="s">
        <v>1020</v>
      </c>
      <c r="B4042" s="44" t="s">
        <v>1117</v>
      </c>
      <c r="C4042" s="44" t="str">
        <f>VLOOKUP(Tabelle1[[#This Row],[bank_name]],list_all_banks!$B$1:$C$691,2,FALSE)</f>
        <v>IT03053920165</v>
      </c>
      <c r="D4042" s="45" t="s">
        <v>1118</v>
      </c>
      <c r="E4042" s="46" t="str">
        <f t="shared" si="66"/>
        <v>31.12.2016</v>
      </c>
      <c r="F4042" s="44">
        <v>2016</v>
      </c>
      <c r="G4042" s="44">
        <v>1</v>
      </c>
      <c r="H4042" s="44" t="s">
        <v>20</v>
      </c>
      <c r="I4042" s="44">
        <v>3</v>
      </c>
      <c r="J4042" s="44">
        <v>1</v>
      </c>
      <c r="K4042" s="44" t="s">
        <v>1020</v>
      </c>
      <c r="L4042" s="44" t="s">
        <v>20</v>
      </c>
      <c r="M4042" s="44" t="s">
        <v>14</v>
      </c>
      <c r="N4042" s="44" t="s">
        <v>91</v>
      </c>
      <c r="O4042" s="45"/>
      <c r="P4042" s="44">
        <v>1</v>
      </c>
      <c r="Q4042" s="44">
        <v>0</v>
      </c>
      <c r="R4042" s="44">
        <v>0</v>
      </c>
      <c r="S4042" s="44">
        <v>0</v>
      </c>
      <c r="T4042" s="45"/>
      <c r="U4042" s="44">
        <v>0</v>
      </c>
      <c r="V4042" s="44">
        <v>0</v>
      </c>
      <c r="W4042" s="57" t="s">
        <v>20</v>
      </c>
      <c r="X4042" s="45"/>
      <c r="Y4042" s="44" t="s">
        <v>1278</v>
      </c>
      <c r="Z4042" s="123">
        <v>1799</v>
      </c>
      <c r="AA4042" s="123">
        <v>5</v>
      </c>
      <c r="AB4042" s="123">
        <v>1498</v>
      </c>
      <c r="AC4042" s="123" t="s">
        <v>20</v>
      </c>
      <c r="AD4042" s="123">
        <v>-415</v>
      </c>
      <c r="AE4042" s="44" t="s">
        <v>20</v>
      </c>
      <c r="AF4042" s="44" t="s">
        <v>20</v>
      </c>
      <c r="AG4042" s="44" t="s">
        <v>20</v>
      </c>
      <c r="AH4042" s="44" t="s">
        <v>20</v>
      </c>
      <c r="AI4042" s="44">
        <v>1</v>
      </c>
      <c r="AJ4042" s="45"/>
      <c r="AK4042" s="44">
        <v>1</v>
      </c>
      <c r="AL4042" s="44">
        <v>0</v>
      </c>
      <c r="AM4042" s="44">
        <v>0</v>
      </c>
      <c r="AN4042" s="44">
        <v>0</v>
      </c>
      <c r="AO4042" s="44">
        <v>0</v>
      </c>
      <c r="AP4042" s="45"/>
      <c r="AQ4042" s="44">
        <v>1</v>
      </c>
      <c r="AR4042" s="44">
        <v>2</v>
      </c>
      <c r="AS4042" s="44">
        <v>0</v>
      </c>
      <c r="AT4042" s="44">
        <v>1</v>
      </c>
      <c r="AU4042" s="44">
        <v>5</v>
      </c>
      <c r="AV4042" s="44">
        <v>0</v>
      </c>
      <c r="AW4042" s="44" t="s">
        <v>1382</v>
      </c>
      <c r="AX4042" s="44" t="s">
        <v>1382</v>
      </c>
      <c r="AY4042" s="45"/>
      <c r="AZ4042" s="46"/>
      <c r="BA4042" s="47" t="s">
        <v>2613</v>
      </c>
      <c r="BB4042" s="45" t="s">
        <v>1594</v>
      </c>
      <c r="BH4042" s="45"/>
      <c r="BI4042" t="s">
        <v>3146</v>
      </c>
    </row>
    <row r="4043" spans="1:61" x14ac:dyDescent="0.25">
      <c r="A4043" s="96" t="s">
        <v>1020</v>
      </c>
      <c r="B4043" s="9" t="s">
        <v>1119</v>
      </c>
      <c r="C4043" s="9" t="str">
        <f>VLOOKUP(Tabelle1[[#This Row],[bank_name]],list_all_banks!$B$1:$C$691,2,FALSE)</f>
        <v>IT03285880104</v>
      </c>
      <c r="D4043" s="6" t="s">
        <v>1120</v>
      </c>
      <c r="E4043" s="42" t="str">
        <f t="shared" si="66"/>
        <v>31.12.2014</v>
      </c>
      <c r="F4043" s="9">
        <v>2014</v>
      </c>
      <c r="G4043" s="9">
        <v>1</v>
      </c>
      <c r="H4043" s="9" t="s">
        <v>20</v>
      </c>
      <c r="I4043" s="9">
        <v>3</v>
      </c>
      <c r="J4043" s="9">
        <v>2</v>
      </c>
      <c r="K4043" s="9" t="s">
        <v>1366</v>
      </c>
      <c r="L4043" s="9">
        <v>0</v>
      </c>
      <c r="M4043" s="9" t="s">
        <v>14</v>
      </c>
      <c r="N4043" s="9" t="s">
        <v>91</v>
      </c>
      <c r="P4043" s="9">
        <v>1</v>
      </c>
      <c r="Q4043" s="9">
        <v>0</v>
      </c>
      <c r="R4043" s="9">
        <v>3</v>
      </c>
      <c r="S4043" s="9">
        <v>3</v>
      </c>
      <c r="U4043" s="9">
        <v>2</v>
      </c>
      <c r="V4043" s="9">
        <v>1</v>
      </c>
      <c r="W4043" s="9" t="s">
        <v>20</v>
      </c>
      <c r="Y4043" s="9" t="s">
        <v>1020</v>
      </c>
      <c r="Z4043" s="9">
        <v>740222</v>
      </c>
      <c r="AA4043" s="9">
        <v>5635</v>
      </c>
      <c r="AB4043" s="9">
        <v>-793077</v>
      </c>
      <c r="AC4043" s="9" t="s">
        <v>20</v>
      </c>
      <c r="AD4043" s="9" t="s">
        <v>20</v>
      </c>
      <c r="AE4043" s="9" t="s">
        <v>20</v>
      </c>
      <c r="AF4043" s="9">
        <v>139020</v>
      </c>
      <c r="AG4043" s="9" t="s">
        <v>20</v>
      </c>
      <c r="AH4043" s="9" t="s">
        <v>20</v>
      </c>
      <c r="AI4043" s="9">
        <v>0</v>
      </c>
      <c r="AK4043" s="9">
        <v>1</v>
      </c>
      <c r="AL4043" s="9">
        <v>0</v>
      </c>
      <c r="AM4043" s="9">
        <v>0</v>
      </c>
      <c r="AN4043" s="9">
        <v>0</v>
      </c>
      <c r="AO4043" s="9">
        <v>0</v>
      </c>
      <c r="AQ4043" s="9">
        <v>1</v>
      </c>
      <c r="AR4043" s="9">
        <v>1</v>
      </c>
      <c r="AS4043" s="9">
        <v>0</v>
      </c>
      <c r="AT4043" s="9">
        <v>5</v>
      </c>
      <c r="AU4043" s="9">
        <v>0</v>
      </c>
      <c r="AV4043" s="9">
        <v>0</v>
      </c>
      <c r="AW4043" s="9" t="s">
        <v>1382</v>
      </c>
      <c r="AX4043" s="9" t="s">
        <v>1382</v>
      </c>
      <c r="AZ4043" s="125" t="s">
        <v>2152</v>
      </c>
      <c r="BA4043" s="9" t="s">
        <v>2614</v>
      </c>
      <c r="BG4043" s="9"/>
      <c r="BI4043" t="s">
        <v>3146</v>
      </c>
    </row>
    <row r="4044" spans="1:61" s="44" customFormat="1" ht="15.75" thickBot="1" x14ac:dyDescent="0.3">
      <c r="A4044" s="162" t="s">
        <v>1020</v>
      </c>
      <c r="B4044" s="44" t="s">
        <v>1119</v>
      </c>
      <c r="C4044" s="44" t="str">
        <f>VLOOKUP(Tabelle1[[#This Row],[bank_name]],list_all_banks!$B$1:$C$691,2,FALSE)</f>
        <v>IT03285880104</v>
      </c>
      <c r="D4044" s="45" t="s">
        <v>1120</v>
      </c>
      <c r="E4044" s="46" t="str">
        <f t="shared" si="66"/>
        <v>31.12.2014</v>
      </c>
      <c r="F4044" s="44">
        <v>2014</v>
      </c>
      <c r="G4044" s="44">
        <v>1</v>
      </c>
      <c r="H4044" s="44" t="s">
        <v>20</v>
      </c>
      <c r="I4044" s="44">
        <v>3</v>
      </c>
      <c r="J4044" s="44">
        <v>2</v>
      </c>
      <c r="K4044" s="44" t="s">
        <v>1366</v>
      </c>
      <c r="L4044" s="44">
        <v>0</v>
      </c>
      <c r="M4044" s="44" t="s">
        <v>14</v>
      </c>
      <c r="N4044" s="44" t="s">
        <v>91</v>
      </c>
      <c r="O4044" s="45"/>
      <c r="P4044" s="44">
        <v>1</v>
      </c>
      <c r="Q4044" s="44">
        <v>0</v>
      </c>
      <c r="R4044" s="44">
        <v>3</v>
      </c>
      <c r="S4044" s="44">
        <v>3</v>
      </c>
      <c r="T4044" s="45"/>
      <c r="U4044" s="44">
        <v>2</v>
      </c>
      <c r="V4044" s="44">
        <v>1</v>
      </c>
      <c r="W4044" s="44" t="s">
        <v>20</v>
      </c>
      <c r="X4044" s="45"/>
      <c r="Y4044" s="44" t="s">
        <v>658</v>
      </c>
      <c r="Z4044" s="44">
        <v>5214</v>
      </c>
      <c r="AA4044" s="44">
        <v>4</v>
      </c>
      <c r="AB4044" s="44">
        <v>-7373</v>
      </c>
      <c r="AC4044" s="44" t="s">
        <v>20</v>
      </c>
      <c r="AD4044" s="44" t="s">
        <v>20</v>
      </c>
      <c r="AE4044" s="44" t="s">
        <v>20</v>
      </c>
      <c r="AF4044" s="44">
        <v>-827</v>
      </c>
      <c r="AG4044" s="44" t="s">
        <v>20</v>
      </c>
      <c r="AH4044" s="44" t="s">
        <v>20</v>
      </c>
      <c r="AI4044" s="44">
        <v>0</v>
      </c>
      <c r="AJ4044" s="45"/>
      <c r="AK4044" s="44">
        <v>1</v>
      </c>
      <c r="AL4044" s="44">
        <v>0</v>
      </c>
      <c r="AM4044" s="44">
        <v>0</v>
      </c>
      <c r="AN4044" s="44">
        <v>0</v>
      </c>
      <c r="AO4044" s="44">
        <v>0</v>
      </c>
      <c r="AP4044" s="45"/>
      <c r="AQ4044" s="44">
        <v>1</v>
      </c>
      <c r="AR4044" s="44">
        <v>1</v>
      </c>
      <c r="AS4044" s="44">
        <v>0</v>
      </c>
      <c r="AT4044" s="44">
        <v>5</v>
      </c>
      <c r="AU4044" s="44">
        <v>0</v>
      </c>
      <c r="AV4044" s="44">
        <v>0</v>
      </c>
      <c r="AW4044" s="44" t="s">
        <v>1382</v>
      </c>
      <c r="AX4044" s="44" t="s">
        <v>1382</v>
      </c>
      <c r="AY4044" s="45"/>
      <c r="AZ4044" s="179" t="s">
        <v>2152</v>
      </c>
      <c r="BA4044" s="44" t="s">
        <v>2615</v>
      </c>
      <c r="BB4044" s="45"/>
      <c r="BH4044" s="45"/>
      <c r="BI4044" t="s">
        <v>3146</v>
      </c>
    </row>
    <row r="4045" spans="1:61" s="9" customFormat="1" x14ac:dyDescent="0.25">
      <c r="A4045" s="19" t="s">
        <v>1020</v>
      </c>
      <c r="B4045" t="s">
        <v>1119</v>
      </c>
      <c r="C4045" t="str">
        <f>VLOOKUP(Tabelle1[[#This Row],[bank_name]],list_all_banks!$B$1:$C$691,2,FALSE)</f>
        <v>IT03285880104</v>
      </c>
      <c r="D4045" s="6" t="s">
        <v>1120</v>
      </c>
      <c r="E4045" s="42" t="str">
        <f t="shared" si="66"/>
        <v>31.12.2015</v>
      </c>
      <c r="F4045">
        <v>2015</v>
      </c>
      <c r="G4045">
        <v>1</v>
      </c>
      <c r="H4045" t="s">
        <v>20</v>
      </c>
      <c r="I4045">
        <v>3</v>
      </c>
      <c r="J4045">
        <v>2</v>
      </c>
      <c r="K4045" t="s">
        <v>1366</v>
      </c>
      <c r="L4045">
        <v>0</v>
      </c>
      <c r="M4045" t="s">
        <v>14</v>
      </c>
      <c r="N4045" t="s">
        <v>91</v>
      </c>
      <c r="O4045" s="6"/>
      <c r="P4045">
        <v>1</v>
      </c>
      <c r="Q4045">
        <v>0</v>
      </c>
      <c r="R4045">
        <v>3</v>
      </c>
      <c r="S4045">
        <v>3</v>
      </c>
      <c r="T4045" s="6"/>
      <c r="U4045">
        <v>2</v>
      </c>
      <c r="V4045">
        <v>1</v>
      </c>
      <c r="W4045" t="s">
        <v>20</v>
      </c>
      <c r="X4045" s="6"/>
      <c r="Y4045" t="s">
        <v>1020</v>
      </c>
      <c r="Z4045">
        <v>711503</v>
      </c>
      <c r="AA4045">
        <v>4926</v>
      </c>
      <c r="AB4045">
        <v>-241669</v>
      </c>
      <c r="AC4045" t="s">
        <v>20</v>
      </c>
      <c r="AD4045" t="s">
        <v>20</v>
      </c>
      <c r="AE4045" t="s">
        <v>20</v>
      </c>
      <c r="AF4045">
        <v>79104</v>
      </c>
      <c r="AG4045" t="s">
        <v>20</v>
      </c>
      <c r="AH4045" t="s">
        <v>20</v>
      </c>
      <c r="AI4045">
        <v>0</v>
      </c>
      <c r="AJ4045" s="6"/>
      <c r="AK4045">
        <v>1</v>
      </c>
      <c r="AL4045">
        <v>0</v>
      </c>
      <c r="AM4045">
        <v>0</v>
      </c>
      <c r="AN4045">
        <v>0</v>
      </c>
      <c r="AO4045">
        <v>0</v>
      </c>
      <c r="AP4045" s="6"/>
      <c r="AQ4045">
        <v>1</v>
      </c>
      <c r="AR4045">
        <v>1</v>
      </c>
      <c r="AS4045">
        <v>0</v>
      </c>
      <c r="AT4045">
        <v>5</v>
      </c>
      <c r="AU4045">
        <v>0</v>
      </c>
      <c r="AV4045">
        <v>0</v>
      </c>
      <c r="AW4045" t="s">
        <v>1382</v>
      </c>
      <c r="AX4045" t="s">
        <v>1382</v>
      </c>
      <c r="AY4045" s="6"/>
      <c r="AZ4045" s="125" t="s">
        <v>2152</v>
      </c>
      <c r="BA4045" s="14" t="s">
        <v>2616</v>
      </c>
      <c r="BB4045" s="6" t="s">
        <v>1595</v>
      </c>
      <c r="BH4045" s="6"/>
      <c r="BI4045" t="s">
        <v>3146</v>
      </c>
    </row>
    <row r="4046" spans="1:61" s="44" customFormat="1" ht="15.75" thickBot="1" x14ac:dyDescent="0.3">
      <c r="A4046" s="162" t="s">
        <v>1020</v>
      </c>
      <c r="B4046" s="44" t="s">
        <v>1119</v>
      </c>
      <c r="C4046" s="44" t="str">
        <f>VLOOKUP(Tabelle1[[#This Row],[bank_name]],list_all_banks!$B$1:$C$691,2,FALSE)</f>
        <v>IT03285880104</v>
      </c>
      <c r="D4046" s="45" t="s">
        <v>1120</v>
      </c>
      <c r="E4046" s="46" t="str">
        <f t="shared" si="66"/>
        <v>31.12.2016</v>
      </c>
      <c r="F4046" s="44">
        <v>2016</v>
      </c>
      <c r="G4046" s="44">
        <v>1</v>
      </c>
      <c r="H4046" s="44" t="s">
        <v>20</v>
      </c>
      <c r="I4046" s="44">
        <v>3</v>
      </c>
      <c r="J4046" s="44">
        <v>2</v>
      </c>
      <c r="K4046" s="44" t="s">
        <v>1366</v>
      </c>
      <c r="L4046" s="44">
        <v>0</v>
      </c>
      <c r="M4046" s="44" t="s">
        <v>14</v>
      </c>
      <c r="N4046" s="44" t="s">
        <v>91</v>
      </c>
      <c r="O4046" s="45"/>
      <c r="P4046" s="44">
        <v>1</v>
      </c>
      <c r="Q4046" s="44">
        <v>0</v>
      </c>
      <c r="R4046" s="44">
        <v>3</v>
      </c>
      <c r="S4046" s="44">
        <v>3</v>
      </c>
      <c r="T4046" s="45"/>
      <c r="U4046" s="44">
        <v>2</v>
      </c>
      <c r="V4046" s="44">
        <v>1</v>
      </c>
      <c r="W4046" s="44" t="s">
        <v>20</v>
      </c>
      <c r="X4046" s="45"/>
      <c r="Y4046" s="44" t="s">
        <v>1020</v>
      </c>
      <c r="Z4046" s="44">
        <v>636671</v>
      </c>
      <c r="AA4046" s="44">
        <v>4781</v>
      </c>
      <c r="AB4046" s="44">
        <v>-465968</v>
      </c>
      <c r="AC4046" s="44" t="s">
        <v>20</v>
      </c>
      <c r="AD4046" s="44" t="s">
        <v>20</v>
      </c>
      <c r="AE4046" s="44" t="s">
        <v>20</v>
      </c>
      <c r="AF4046" s="44">
        <v>134.76300000000001</v>
      </c>
      <c r="AG4046" s="44" t="s">
        <v>20</v>
      </c>
      <c r="AH4046" s="44" t="s">
        <v>20</v>
      </c>
      <c r="AI4046" s="44">
        <v>0</v>
      </c>
      <c r="AJ4046" s="45"/>
      <c r="AK4046" s="44">
        <v>1</v>
      </c>
      <c r="AL4046" s="44">
        <v>0</v>
      </c>
      <c r="AM4046" s="44">
        <v>0</v>
      </c>
      <c r="AN4046" s="44">
        <v>0</v>
      </c>
      <c r="AO4046" s="44">
        <v>0</v>
      </c>
      <c r="AP4046" s="45"/>
      <c r="AQ4046" s="44">
        <v>1</v>
      </c>
      <c r="AR4046" s="44">
        <v>1</v>
      </c>
      <c r="AS4046" s="44">
        <v>0</v>
      </c>
      <c r="AT4046" s="44">
        <v>5</v>
      </c>
      <c r="AU4046" s="44">
        <v>0</v>
      </c>
      <c r="AV4046" s="44">
        <v>0</v>
      </c>
      <c r="AW4046" s="44" t="s">
        <v>1382</v>
      </c>
      <c r="AX4046" s="44" t="s">
        <v>1382</v>
      </c>
      <c r="AY4046" s="45"/>
      <c r="AZ4046" s="179" t="s">
        <v>2152</v>
      </c>
      <c r="BA4046" s="44" t="s">
        <v>2617</v>
      </c>
      <c r="BB4046" s="45" t="s">
        <v>1596</v>
      </c>
      <c r="BH4046" s="45"/>
      <c r="BI4046" t="s">
        <v>3146</v>
      </c>
    </row>
    <row r="4047" spans="1:61" s="9" customFormat="1" x14ac:dyDescent="0.25">
      <c r="A4047" s="96" t="s">
        <v>1020</v>
      </c>
      <c r="B4047" s="9" t="s">
        <v>1119</v>
      </c>
      <c r="C4047" s="9" t="str">
        <f>VLOOKUP(Tabelle1[[#This Row],[bank_name]],list_all_banks!$B$1:$C$691,2,FALSE)</f>
        <v>IT03285880104</v>
      </c>
      <c r="D4047" s="6" t="s">
        <v>1120</v>
      </c>
      <c r="E4047" s="42" t="str">
        <f t="shared" si="66"/>
        <v>31.12.2016</v>
      </c>
      <c r="F4047" s="9">
        <v>2016</v>
      </c>
      <c r="G4047" s="9">
        <v>1</v>
      </c>
      <c r="H4047" s="9" t="s">
        <v>20</v>
      </c>
      <c r="I4047" s="9">
        <v>3</v>
      </c>
      <c r="J4047" s="9">
        <v>2</v>
      </c>
      <c r="K4047" s="9" t="s">
        <v>1366</v>
      </c>
      <c r="L4047" s="9">
        <v>0</v>
      </c>
      <c r="M4047" s="9" t="s">
        <v>14</v>
      </c>
      <c r="N4047" s="9" t="s">
        <v>91</v>
      </c>
      <c r="O4047" s="6"/>
      <c r="P4047" s="9">
        <v>1</v>
      </c>
      <c r="Q4047" s="9">
        <v>0</v>
      </c>
      <c r="R4047" s="9">
        <v>3</v>
      </c>
      <c r="S4047" s="9">
        <v>3</v>
      </c>
      <c r="T4047" s="6"/>
      <c r="U4047" s="9">
        <v>2</v>
      </c>
      <c r="V4047" s="9">
        <v>1</v>
      </c>
      <c r="W4047" s="9" t="s">
        <v>20</v>
      </c>
      <c r="X4047" s="6"/>
      <c r="Y4047" s="9" t="s">
        <v>658</v>
      </c>
      <c r="Z4047" s="9">
        <v>2204</v>
      </c>
      <c r="AA4047" s="9">
        <v>4</v>
      </c>
      <c r="AB4047" s="9">
        <v>-1210</v>
      </c>
      <c r="AC4047" s="9" t="s">
        <v>20</v>
      </c>
      <c r="AD4047" s="9" t="s">
        <v>20</v>
      </c>
      <c r="AE4047" s="9" t="s">
        <v>20</v>
      </c>
      <c r="AF4047" s="9">
        <v>74</v>
      </c>
      <c r="AG4047" s="9" t="s">
        <v>20</v>
      </c>
      <c r="AH4047" s="9" t="s">
        <v>20</v>
      </c>
      <c r="AI4047" s="9">
        <v>0</v>
      </c>
      <c r="AJ4047" s="6"/>
      <c r="AK4047" s="9">
        <v>1</v>
      </c>
      <c r="AL4047" s="9">
        <v>0</v>
      </c>
      <c r="AM4047" s="9">
        <v>0</v>
      </c>
      <c r="AN4047" s="9">
        <v>0</v>
      </c>
      <c r="AO4047" s="9">
        <v>0</v>
      </c>
      <c r="AP4047" s="6"/>
      <c r="AQ4047" s="9">
        <v>1</v>
      </c>
      <c r="AR4047" s="9">
        <v>1</v>
      </c>
      <c r="AS4047" s="9">
        <v>0</v>
      </c>
      <c r="AT4047" s="9">
        <v>5</v>
      </c>
      <c r="AU4047" s="9">
        <v>0</v>
      </c>
      <c r="AV4047" s="9">
        <v>0</v>
      </c>
      <c r="AW4047" s="9" t="s">
        <v>1382</v>
      </c>
      <c r="AX4047" s="9" t="s">
        <v>1382</v>
      </c>
      <c r="AY4047" s="6"/>
      <c r="AZ4047" s="125" t="s">
        <v>2152</v>
      </c>
      <c r="BA4047" s="9" t="s">
        <v>2617</v>
      </c>
      <c r="BB4047" s="6" t="s">
        <v>1596</v>
      </c>
      <c r="BH4047" s="6"/>
      <c r="BI4047" t="s">
        <v>3146</v>
      </c>
    </row>
    <row r="4048" spans="1:61" s="44" customFormat="1" ht="15.75" thickBot="1" x14ac:dyDescent="0.3">
      <c r="A4048" s="162" t="s">
        <v>1020</v>
      </c>
      <c r="B4048" s="44" t="s">
        <v>1119</v>
      </c>
      <c r="C4048" s="44" t="str">
        <f>VLOOKUP(Tabelle1[[#This Row],[bank_name]],list_all_banks!$B$1:$C$691,2,FALSE)</f>
        <v>IT03285880104</v>
      </c>
      <c r="D4048" s="45" t="s">
        <v>2151</v>
      </c>
      <c r="E4048" s="46" t="str">
        <f t="shared" si="66"/>
        <v>31.12.2015</v>
      </c>
      <c r="F4048" s="44">
        <v>2015</v>
      </c>
      <c r="G4048" s="44">
        <v>1</v>
      </c>
      <c r="H4048" s="44" t="s">
        <v>20</v>
      </c>
      <c r="I4048" s="44">
        <v>3</v>
      </c>
      <c r="J4048" s="44">
        <v>2</v>
      </c>
      <c r="K4048" s="44" t="s">
        <v>1366</v>
      </c>
      <c r="L4048" s="44">
        <v>0</v>
      </c>
      <c r="M4048" s="44" t="s">
        <v>14</v>
      </c>
      <c r="N4048" s="44" t="s">
        <v>91</v>
      </c>
      <c r="O4048" s="45"/>
      <c r="P4048" s="44">
        <v>1</v>
      </c>
      <c r="Q4048" s="44">
        <v>0</v>
      </c>
      <c r="R4048" s="44">
        <v>3</v>
      </c>
      <c r="S4048" s="44">
        <v>3</v>
      </c>
      <c r="T4048" s="45"/>
      <c r="U4048" s="44">
        <v>2</v>
      </c>
      <c r="V4048" s="44">
        <v>1</v>
      </c>
      <c r="W4048" s="44" t="s">
        <v>20</v>
      </c>
      <c r="X4048" s="45"/>
      <c r="Y4048" s="44" t="s">
        <v>658</v>
      </c>
      <c r="Z4048" s="44">
        <v>2992</v>
      </c>
      <c r="AA4048" s="44">
        <v>4</v>
      </c>
      <c r="AB4048" s="44">
        <v>-13879</v>
      </c>
      <c r="AC4048" s="44" t="s">
        <v>20</v>
      </c>
      <c r="AD4048" s="44" t="s">
        <v>20</v>
      </c>
      <c r="AE4048" s="44" t="s">
        <v>20</v>
      </c>
      <c r="AF4048" s="44">
        <v>-591</v>
      </c>
      <c r="AG4048" s="44" t="s">
        <v>20</v>
      </c>
      <c r="AH4048" s="44" t="s">
        <v>20</v>
      </c>
      <c r="AI4048" s="44">
        <v>0</v>
      </c>
      <c r="AJ4048" s="45"/>
      <c r="AK4048" s="44">
        <v>1</v>
      </c>
      <c r="AL4048" s="44">
        <v>0</v>
      </c>
      <c r="AM4048" s="44">
        <v>0</v>
      </c>
      <c r="AN4048" s="44">
        <v>0</v>
      </c>
      <c r="AO4048" s="44">
        <v>0</v>
      </c>
      <c r="AP4048" s="45"/>
      <c r="AQ4048" s="44">
        <v>1</v>
      </c>
      <c r="AR4048" s="44">
        <v>1</v>
      </c>
      <c r="AS4048" s="44">
        <v>0</v>
      </c>
      <c r="AT4048" s="44">
        <v>5</v>
      </c>
      <c r="AU4048" s="44">
        <v>0</v>
      </c>
      <c r="AV4048" s="44">
        <v>0</v>
      </c>
      <c r="AW4048" s="44" t="s">
        <v>1382</v>
      </c>
      <c r="AX4048" s="44" t="s">
        <v>1382</v>
      </c>
      <c r="AY4048" s="45"/>
      <c r="AZ4048" s="179" t="s">
        <v>2152</v>
      </c>
      <c r="BA4048" s="44" t="s">
        <v>2616</v>
      </c>
      <c r="BB4048" s="45"/>
      <c r="BH4048" s="45"/>
      <c r="BI4048" t="s">
        <v>3146</v>
      </c>
    </row>
    <row r="4049" spans="1:61" s="9" customFormat="1" x14ac:dyDescent="0.25">
      <c r="A4049" t="s">
        <v>1020</v>
      </c>
      <c r="B4049" t="s">
        <v>1121</v>
      </c>
      <c r="C4049" t="str">
        <f>VLOOKUP(Tabelle1[[#This Row],[bank_name]],list_all_banks!$B$1:$C$691,2,FALSE)</f>
        <v>IT03315240964</v>
      </c>
      <c r="D4049" s="6" t="s">
        <v>1122</v>
      </c>
      <c r="E4049" s="42" t="str">
        <f t="shared" si="66"/>
        <v>31.12.</v>
      </c>
      <c r="F4049"/>
      <c r="G4049"/>
      <c r="H4049"/>
      <c r="I4049"/>
      <c r="J4049"/>
      <c r="K4049"/>
      <c r="L4049"/>
      <c r="M4049"/>
      <c r="N4049"/>
      <c r="O4049" s="6"/>
      <c r="P4049"/>
      <c r="Q4049"/>
      <c r="R4049"/>
      <c r="S4049"/>
      <c r="T4049" s="6"/>
      <c r="U4049"/>
      <c r="V4049"/>
      <c r="W4049"/>
      <c r="X4049" s="6"/>
      <c r="Y4049"/>
      <c r="Z4049"/>
      <c r="AA4049"/>
      <c r="AB4049"/>
      <c r="AC4049"/>
      <c r="AD4049"/>
      <c r="AE4049"/>
      <c r="AF4049"/>
      <c r="AG4049"/>
      <c r="AH4049"/>
      <c r="AI4049"/>
      <c r="AJ4049" s="6"/>
      <c r="AK4049"/>
      <c r="AL4049"/>
      <c r="AM4049"/>
      <c r="AN4049"/>
      <c r="AO4049"/>
      <c r="AP4049" s="6"/>
      <c r="AQ4049"/>
      <c r="AR4049"/>
      <c r="AS4049"/>
      <c r="AT4049"/>
      <c r="AU4049"/>
      <c r="AV4049"/>
      <c r="AW4049"/>
      <c r="AX4049"/>
      <c r="AY4049" s="6"/>
      <c r="AZ4049" s="125"/>
      <c r="BA4049"/>
      <c r="BB4049" s="6"/>
      <c r="BH4049" s="6"/>
    </row>
    <row r="4050" spans="1:61" s="9" customFormat="1" x14ac:dyDescent="0.25">
      <c r="A4050" s="9" t="s">
        <v>1020</v>
      </c>
      <c r="B4050" s="9" t="s">
        <v>1123</v>
      </c>
      <c r="C4050" s="9" t="str">
        <f>VLOOKUP(Tabelle1[[#This Row],[bank_name]],list_all_banks!$B$1:$C$691,2,FALSE)</f>
        <v>IT03402170249</v>
      </c>
      <c r="D4050" s="6" t="s">
        <v>1124</v>
      </c>
      <c r="E4050" s="42" t="str">
        <f t="shared" si="66"/>
        <v>31.12.</v>
      </c>
      <c r="O4050" s="6"/>
      <c r="T4050" s="6"/>
      <c r="X4050" s="6"/>
      <c r="AJ4050" s="6"/>
      <c r="AP4050" s="6"/>
      <c r="AY4050" s="6"/>
      <c r="AZ4050" s="42"/>
      <c r="BB4050" s="6"/>
      <c r="BH4050" s="6"/>
    </row>
    <row r="4051" spans="1:61" s="9" customFormat="1" x14ac:dyDescent="0.25">
      <c r="A4051" t="s">
        <v>1020</v>
      </c>
      <c r="B4051" t="s">
        <v>1125</v>
      </c>
      <c r="C4051" t="str">
        <f>VLOOKUP(Tabelle1[[#This Row],[bank_name]],list_all_banks!$B$1:$C$691,2,FALSE)</f>
        <v>IT03719580379</v>
      </c>
      <c r="D4051" s="6" t="s">
        <v>1126</v>
      </c>
      <c r="E4051" s="42" t="str">
        <f t="shared" si="66"/>
        <v>31.12.</v>
      </c>
      <c r="F4051"/>
      <c r="G4051"/>
      <c r="H4051"/>
      <c r="I4051"/>
      <c r="J4051"/>
      <c r="K4051"/>
      <c r="L4051"/>
      <c r="M4051"/>
      <c r="N4051"/>
      <c r="O4051" s="6"/>
      <c r="P4051"/>
      <c r="Q4051"/>
      <c r="R4051"/>
      <c r="S4051"/>
      <c r="T4051" s="6"/>
      <c r="V4051"/>
      <c r="W4051"/>
      <c r="X4051" s="6"/>
      <c r="Y4051"/>
      <c r="Z4051"/>
      <c r="AA4051"/>
      <c r="AB4051"/>
      <c r="AC4051"/>
      <c r="AD4051"/>
      <c r="AE4051"/>
      <c r="AF4051"/>
      <c r="AG4051"/>
      <c r="AH4051"/>
      <c r="AI4051"/>
      <c r="AJ4051" s="6"/>
      <c r="AK4051"/>
      <c r="AL4051"/>
      <c r="AM4051"/>
      <c r="AN4051"/>
      <c r="AO4051"/>
      <c r="AP4051" s="6"/>
      <c r="AQ4051"/>
      <c r="AR4051"/>
      <c r="AS4051"/>
      <c r="AT4051"/>
      <c r="AU4051"/>
      <c r="AV4051"/>
      <c r="AW4051"/>
      <c r="AX4051"/>
      <c r="AY4051" s="6"/>
      <c r="AZ4051" s="42"/>
      <c r="BA4051"/>
      <c r="BB4051" s="6"/>
      <c r="BH4051" s="6"/>
    </row>
    <row r="4052" spans="1:61" s="9" customFormat="1" x14ac:dyDescent="0.25">
      <c r="A4052" t="s">
        <v>1020</v>
      </c>
      <c r="B4052" t="s">
        <v>1127</v>
      </c>
      <c r="C4052" t="str">
        <f>VLOOKUP(Tabelle1[[#This Row],[bank_name]],list_all_banks!$B$1:$C$691,2,FALSE)</f>
        <v>IT03739300154</v>
      </c>
      <c r="D4052" s="6" t="s">
        <v>1128</v>
      </c>
      <c r="E4052" s="42" t="str">
        <f t="shared" si="66"/>
        <v>31.12.</v>
      </c>
      <c r="F4052"/>
      <c r="G4052"/>
      <c r="H4052"/>
      <c r="I4052"/>
      <c r="J4052"/>
      <c r="K4052"/>
      <c r="L4052"/>
      <c r="M4052"/>
      <c r="N4052"/>
      <c r="O4052" s="6"/>
      <c r="P4052"/>
      <c r="Q4052"/>
      <c r="R4052"/>
      <c r="S4052"/>
      <c r="T4052" s="6"/>
      <c r="V4052"/>
      <c r="W4052"/>
      <c r="X4052" s="6"/>
      <c r="Y4052"/>
      <c r="Z4052"/>
      <c r="AA4052"/>
      <c r="AB4052"/>
      <c r="AC4052"/>
      <c r="AD4052"/>
      <c r="AE4052"/>
      <c r="AF4052"/>
      <c r="AG4052"/>
      <c r="AH4052"/>
      <c r="AI4052"/>
      <c r="AJ4052" s="6"/>
      <c r="AK4052"/>
      <c r="AL4052"/>
      <c r="AM4052"/>
      <c r="AN4052"/>
      <c r="AO4052"/>
      <c r="AP4052" s="6"/>
      <c r="AQ4052"/>
      <c r="AR4052"/>
      <c r="AS4052"/>
      <c r="AT4052"/>
      <c r="AU4052"/>
      <c r="AV4052"/>
      <c r="AW4052"/>
      <c r="AX4052"/>
      <c r="AY4052" s="6"/>
      <c r="AZ4052" s="42"/>
      <c r="BA4052"/>
      <c r="BB4052" s="6"/>
      <c r="BH4052" s="6"/>
    </row>
    <row r="4053" spans="1:61" s="9" customFormat="1" x14ac:dyDescent="0.25">
      <c r="A4053" s="9" t="s">
        <v>1020</v>
      </c>
      <c r="B4053" s="9" t="s">
        <v>1129</v>
      </c>
      <c r="C4053" s="9" t="str">
        <f>VLOOKUP(Tabelle1[[#This Row],[bank_name]],list_all_banks!$B$1:$C$691,2,FALSE)</f>
        <v>IT04774801007</v>
      </c>
      <c r="D4053" s="6" t="s">
        <v>1130</v>
      </c>
      <c r="E4053" s="42" t="str">
        <f t="shared" si="66"/>
        <v>31.12.</v>
      </c>
      <c r="O4053" s="6"/>
      <c r="T4053" s="6"/>
      <c r="X4053" s="6"/>
      <c r="AJ4053" s="6"/>
      <c r="AP4053" s="6"/>
      <c r="AY4053" s="6"/>
      <c r="AZ4053" s="42"/>
      <c r="BB4053" s="6"/>
      <c r="BH4053" s="6"/>
    </row>
    <row r="4054" spans="1:61" s="9" customFormat="1" x14ac:dyDescent="0.25">
      <c r="A4054" t="s">
        <v>1020</v>
      </c>
      <c r="B4054" t="s">
        <v>1131</v>
      </c>
      <c r="C4054" t="str">
        <f>VLOOKUP(Tabelle1[[#This Row],[bank_name]],list_all_banks!$B$1:$C$691,2,FALSE)</f>
        <v>IT04945821009</v>
      </c>
      <c r="D4054" s="6" t="s">
        <v>1132</v>
      </c>
      <c r="E4054" s="42" t="str">
        <f t="shared" si="66"/>
        <v>31.12.</v>
      </c>
      <c r="F4054"/>
      <c r="G4054"/>
      <c r="H4054"/>
      <c r="I4054"/>
      <c r="J4054"/>
      <c r="K4054"/>
      <c r="L4054"/>
      <c r="M4054"/>
      <c r="N4054"/>
      <c r="O4054" s="6"/>
      <c r="P4054"/>
      <c r="Q4054"/>
      <c r="R4054"/>
      <c r="S4054"/>
      <c r="T4054" s="6"/>
      <c r="V4054"/>
      <c r="W4054"/>
      <c r="X4054" s="6"/>
      <c r="Y4054"/>
      <c r="Z4054"/>
      <c r="AA4054"/>
      <c r="AB4054"/>
      <c r="AC4054"/>
      <c r="AD4054"/>
      <c r="AE4054"/>
      <c r="AF4054"/>
      <c r="AG4054"/>
      <c r="AH4054"/>
      <c r="AI4054"/>
      <c r="AJ4054" s="6"/>
      <c r="AK4054"/>
      <c r="AL4054"/>
      <c r="AM4054"/>
      <c r="AN4054"/>
      <c r="AO4054"/>
      <c r="AP4054" s="6"/>
      <c r="AQ4054"/>
      <c r="AR4054"/>
      <c r="AS4054"/>
      <c r="AT4054"/>
      <c r="AU4054"/>
      <c r="AV4054"/>
      <c r="AW4054"/>
      <c r="AY4054" s="6"/>
      <c r="AZ4054" s="42"/>
      <c r="BA4054"/>
      <c r="BB4054" s="6"/>
      <c r="BH4054" s="6"/>
    </row>
    <row r="4055" spans="1:61" s="9" customFormat="1" x14ac:dyDescent="0.25">
      <c r="A4055" t="s">
        <v>1020</v>
      </c>
      <c r="B4055" t="s">
        <v>1133</v>
      </c>
      <c r="C4055" t="str">
        <f>VLOOKUP(Tabelle1[[#This Row],[bank_name]],list_all_banks!$B$1:$C$691,2,FALSE)</f>
        <v>IT05072190969</v>
      </c>
      <c r="D4055" s="6" t="s">
        <v>1134</v>
      </c>
      <c r="E4055" s="42" t="str">
        <f t="shared" si="66"/>
        <v>31.12.</v>
      </c>
      <c r="F4055"/>
      <c r="G4055"/>
      <c r="H4055"/>
      <c r="I4055"/>
      <c r="J4055"/>
      <c r="K4055"/>
      <c r="L4055"/>
      <c r="M4055"/>
      <c r="N4055"/>
      <c r="O4055" s="6"/>
      <c r="P4055"/>
      <c r="Q4055"/>
      <c r="R4055"/>
      <c r="S4055"/>
      <c r="T4055" s="6"/>
      <c r="V4055"/>
      <c r="W4055"/>
      <c r="X4055" s="6"/>
      <c r="Y4055"/>
      <c r="Z4055"/>
      <c r="AA4055"/>
      <c r="AB4055"/>
      <c r="AC4055"/>
      <c r="AD4055"/>
      <c r="AE4055"/>
      <c r="AF4055"/>
      <c r="AG4055"/>
      <c r="AH4055"/>
      <c r="AI4055"/>
      <c r="AJ4055" s="6"/>
      <c r="AK4055"/>
      <c r="AL4055"/>
      <c r="AM4055"/>
      <c r="AN4055"/>
      <c r="AO4055"/>
      <c r="AP4055" s="6"/>
      <c r="AQ4055"/>
      <c r="AR4055"/>
      <c r="AS4055"/>
      <c r="AT4055"/>
      <c r="AU4055"/>
      <c r="AV4055"/>
      <c r="AW4055"/>
      <c r="AX4055"/>
      <c r="AY4055" s="6"/>
      <c r="AZ4055" s="42"/>
      <c r="BA4055"/>
      <c r="BB4055" s="6"/>
      <c r="BH4055" s="6"/>
    </row>
    <row r="4056" spans="1:61" x14ac:dyDescent="0.25">
      <c r="A4056" s="9" t="s">
        <v>1020</v>
      </c>
      <c r="B4056" s="9" t="s">
        <v>1135</v>
      </c>
      <c r="C4056" s="9" t="str">
        <f>VLOOKUP(Tabelle1[[#This Row],[bank_name]],list_all_banks!$B$1:$C$691,2,FALSE)</f>
        <v>IT05942660969</v>
      </c>
      <c r="D4056" s="6" t="s">
        <v>1136</v>
      </c>
      <c r="E4056" s="42" t="str">
        <f t="shared" si="66"/>
        <v>31.12.</v>
      </c>
      <c r="F4056" s="9"/>
      <c r="G4056" s="9"/>
      <c r="H4056" s="9"/>
      <c r="I4056" s="9"/>
      <c r="J4056" s="9"/>
      <c r="K4056" s="9"/>
      <c r="L4056" s="9"/>
      <c r="M4056" s="9"/>
      <c r="N4056" s="9"/>
      <c r="P4056" s="9"/>
      <c r="Q4056" s="9"/>
      <c r="R4056" s="9"/>
      <c r="S4056" s="9"/>
      <c r="U4056" s="9"/>
      <c r="V4056" s="9"/>
      <c r="W4056" s="9"/>
      <c r="Y4056" s="9"/>
      <c r="Z4056" s="9"/>
      <c r="AA4056" s="9"/>
      <c r="AB4056" s="9"/>
      <c r="AC4056" s="9"/>
      <c r="AD4056" s="9"/>
      <c r="AE4056" s="9"/>
      <c r="AF4056" s="9"/>
      <c r="AG4056" s="9"/>
      <c r="AH4056" s="9"/>
      <c r="AI4056" s="9"/>
      <c r="AK4056" s="9"/>
      <c r="AL4056" s="9"/>
      <c r="AM4056" s="9"/>
      <c r="AN4056" s="9"/>
      <c r="AO4056" s="9"/>
      <c r="AQ4056" s="9"/>
      <c r="AR4056" s="9"/>
      <c r="AS4056" s="9"/>
      <c r="AT4056" s="9"/>
      <c r="AU4056" s="9"/>
      <c r="AV4056" s="9"/>
      <c r="AW4056" s="9"/>
      <c r="AX4056" s="9"/>
      <c r="AZ4056" s="125"/>
      <c r="BG4056" s="9"/>
    </row>
    <row r="4057" spans="1:61" x14ac:dyDescent="0.25">
      <c r="A4057" s="9" t="s">
        <v>1020</v>
      </c>
      <c r="B4057" s="9" t="s">
        <v>1137</v>
      </c>
      <c r="C4057" s="9" t="str">
        <f>VLOOKUP(Tabelle1[[#This Row],[bank_name]],list_all_banks!$B$1:$C$691,2,FALSE)</f>
        <v>IT06707270960</v>
      </c>
      <c r="D4057" s="6" t="s">
        <v>1138</v>
      </c>
      <c r="E4057" s="42" t="str">
        <f t="shared" si="66"/>
        <v>31.12.</v>
      </c>
      <c r="F4057" s="9"/>
      <c r="G4057" s="9"/>
      <c r="H4057" s="9"/>
      <c r="I4057" s="9"/>
      <c r="J4057" s="9"/>
      <c r="K4057" s="9"/>
      <c r="L4057" s="9"/>
      <c r="M4057" s="9"/>
      <c r="N4057" s="9"/>
      <c r="P4057" s="9"/>
      <c r="Q4057" s="9"/>
      <c r="R4057" s="9"/>
      <c r="S4057" s="9"/>
      <c r="U4057" s="9"/>
      <c r="V4057" s="9"/>
      <c r="W4057" s="9"/>
      <c r="Y4057" s="9"/>
      <c r="Z4057" s="9"/>
      <c r="AA4057" s="9"/>
      <c r="AB4057" s="9"/>
      <c r="AC4057" s="9"/>
      <c r="AD4057" s="9"/>
      <c r="AE4057" s="9"/>
      <c r="AF4057" s="9"/>
      <c r="AG4057" s="9"/>
      <c r="AH4057" s="9"/>
      <c r="AI4057" s="9"/>
      <c r="AK4057" s="9"/>
      <c r="AL4057" s="9"/>
      <c r="AM4057" s="9"/>
      <c r="AN4057" s="9"/>
      <c r="AO4057" s="9"/>
      <c r="AQ4057" s="9"/>
      <c r="AR4057" s="9"/>
      <c r="AS4057" s="9"/>
      <c r="AT4057" s="9"/>
      <c r="AU4057" s="9"/>
      <c r="AV4057" s="9"/>
      <c r="AW4057" s="9"/>
      <c r="AX4057" s="9"/>
      <c r="AZ4057" s="125"/>
      <c r="BA4057" s="9"/>
      <c r="BG4057" s="9"/>
    </row>
    <row r="4058" spans="1:61" x14ac:dyDescent="0.25">
      <c r="A4058" s="9" t="s">
        <v>1020</v>
      </c>
      <c r="B4058" s="9" t="s">
        <v>1139</v>
      </c>
      <c r="C4058" s="9" t="str">
        <f>VLOOKUP(Tabelle1[[#This Row],[bank_name]],list_all_banks!$B$1:$C$691,2,FALSE)</f>
        <v>IT06748450019</v>
      </c>
      <c r="D4058" s="6" t="s">
        <v>1140</v>
      </c>
      <c r="E4058" s="42" t="str">
        <f t="shared" si="66"/>
        <v>31.12.</v>
      </c>
      <c r="F4058" s="9"/>
      <c r="G4058" s="9"/>
      <c r="H4058" s="9"/>
      <c r="I4058" s="9"/>
      <c r="J4058" s="9"/>
      <c r="K4058" s="9"/>
      <c r="L4058" s="9"/>
      <c r="M4058" s="9"/>
      <c r="N4058" s="9"/>
      <c r="P4058" s="9"/>
      <c r="Q4058" s="9"/>
      <c r="R4058" s="9"/>
      <c r="S4058" s="9"/>
      <c r="U4058" s="9"/>
      <c r="V4058" s="9"/>
      <c r="W4058" s="9"/>
      <c r="Y4058" s="9"/>
      <c r="Z4058" s="9"/>
      <c r="AA4058" s="9"/>
      <c r="AB4058" s="9"/>
      <c r="AC4058" s="9"/>
      <c r="AD4058" s="9"/>
      <c r="AE4058" s="9"/>
      <c r="AF4058" s="9"/>
      <c r="AG4058" s="9"/>
      <c r="AH4058" s="9"/>
      <c r="AI4058" s="9"/>
      <c r="AK4058" s="9"/>
      <c r="AL4058" s="9"/>
      <c r="AM4058" s="9"/>
      <c r="AN4058" s="9"/>
      <c r="AO4058" s="9"/>
      <c r="AQ4058" s="9"/>
      <c r="AR4058" s="9"/>
      <c r="AS4058" s="9"/>
      <c r="AT4058" s="9"/>
      <c r="AU4058" s="9"/>
      <c r="AV4058" s="9"/>
      <c r="AW4058" s="9"/>
      <c r="AX4058" s="9"/>
      <c r="BA4058" s="9"/>
      <c r="BG4058" s="9"/>
    </row>
    <row r="4059" spans="1:61" s="44" customFormat="1" ht="15.75" thickBot="1" x14ac:dyDescent="0.3">
      <c r="A4059" s="44" t="s">
        <v>1020</v>
      </c>
      <c r="B4059" s="44" t="s">
        <v>1141</v>
      </c>
      <c r="C4059" s="44" t="str">
        <f>VLOOKUP(Tabelle1[[#This Row],[bank_name]],list_all_banks!$B$1:$C$691,2,FALSE)</f>
        <v>IT07918170015</v>
      </c>
      <c r="D4059" s="45" t="s">
        <v>1142</v>
      </c>
      <c r="E4059" s="46" t="str">
        <f t="shared" si="66"/>
        <v>31.12.</v>
      </c>
      <c r="O4059" s="45"/>
      <c r="T4059" s="45"/>
      <c r="X4059" s="45"/>
      <c r="AJ4059" s="45"/>
      <c r="AP4059" s="45"/>
      <c r="AY4059" s="45"/>
      <c r="AZ4059" s="46"/>
      <c r="BB4059" s="45"/>
      <c r="BH4059" s="45"/>
      <c r="BI4059" s="9"/>
    </row>
    <row r="4060" spans="1:61" s="60" customFormat="1" ht="15.75" thickBot="1" x14ac:dyDescent="0.3">
      <c r="A4060" s="205" t="s">
        <v>1020</v>
      </c>
      <c r="B4060" s="111" t="s">
        <v>1143</v>
      </c>
      <c r="C4060" s="60" t="str">
        <f>VLOOKUP(Tabelle1[[#This Row],[bank_name]],list_all_banks!$B$1:$C$691,2,FALSE)</f>
        <v>IT07960110158</v>
      </c>
      <c r="D4060" s="128" t="s">
        <v>1144</v>
      </c>
      <c r="E4060" s="176" t="str">
        <f t="shared" si="66"/>
        <v>31.12.2013</v>
      </c>
      <c r="F4060" s="60">
        <v>2013</v>
      </c>
      <c r="G4060" s="60">
        <v>0</v>
      </c>
      <c r="H4060" s="60" t="s">
        <v>1366</v>
      </c>
      <c r="J4060" s="147" t="s">
        <v>3034</v>
      </c>
      <c r="K4060" s="60" t="s">
        <v>1597</v>
      </c>
      <c r="O4060" s="128"/>
      <c r="T4060" s="128"/>
      <c r="X4060" s="128"/>
      <c r="AJ4060" s="128"/>
      <c r="AP4060" s="128"/>
      <c r="AY4060" s="128"/>
      <c r="AZ4060" s="176" t="s">
        <v>3122</v>
      </c>
      <c r="BB4060" s="128"/>
      <c r="BH4060" s="128"/>
      <c r="BI4060" s="9"/>
    </row>
    <row r="4061" spans="1:61" s="60" customFormat="1" ht="15.75" thickBot="1" x14ac:dyDescent="0.3">
      <c r="A4061" s="205" t="s">
        <v>1020</v>
      </c>
      <c r="B4061" s="111" t="s">
        <v>1143</v>
      </c>
      <c r="C4061" s="60" t="str">
        <f>VLOOKUP(Tabelle1[[#This Row],[bank_name]],list_all_banks!$B$1:$C$691,2,FALSE)</f>
        <v>IT07960110158</v>
      </c>
      <c r="D4061" s="128" t="s">
        <v>1144</v>
      </c>
      <c r="E4061" s="176" t="str">
        <f t="shared" si="66"/>
        <v>31.12.2014</v>
      </c>
      <c r="F4061" s="60">
        <v>2014</v>
      </c>
      <c r="G4061" s="60">
        <v>0</v>
      </c>
      <c r="H4061" s="60" t="s">
        <v>1366</v>
      </c>
      <c r="J4061" s="147" t="s">
        <v>3035</v>
      </c>
      <c r="K4061" s="60" t="s">
        <v>1598</v>
      </c>
      <c r="O4061" s="128"/>
      <c r="T4061" s="128"/>
      <c r="X4061" s="128"/>
      <c r="AJ4061" s="128"/>
      <c r="AP4061" s="128"/>
      <c r="AY4061" s="128"/>
      <c r="AZ4061" s="176" t="s">
        <v>3122</v>
      </c>
      <c r="BB4061" s="128"/>
      <c r="BH4061" s="128"/>
      <c r="BI4061" s="9"/>
    </row>
    <row r="4062" spans="1:61" s="60" customFormat="1" ht="15.75" thickBot="1" x14ac:dyDescent="0.3">
      <c r="A4062" s="205" t="s">
        <v>1020</v>
      </c>
      <c r="B4062" s="111" t="s">
        <v>1143</v>
      </c>
      <c r="C4062" s="60" t="str">
        <f>VLOOKUP(Tabelle1[[#This Row],[bank_name]],list_all_banks!$B$1:$C$691,2,FALSE)</f>
        <v>IT07960110158</v>
      </c>
      <c r="D4062" s="128" t="s">
        <v>1144</v>
      </c>
      <c r="E4062" s="176" t="str">
        <f t="shared" si="66"/>
        <v>31.12.2015</v>
      </c>
      <c r="F4062" s="60">
        <v>2015</v>
      </c>
      <c r="G4062" s="60">
        <v>0</v>
      </c>
      <c r="H4062" s="60" t="s">
        <v>1366</v>
      </c>
      <c r="J4062" s="147" t="s">
        <v>3036</v>
      </c>
      <c r="K4062" s="60" t="s">
        <v>1599</v>
      </c>
      <c r="O4062" s="128"/>
      <c r="T4062" s="128"/>
      <c r="X4062" s="128"/>
      <c r="AJ4062" s="128"/>
      <c r="AP4062" s="128"/>
      <c r="AY4062" s="128"/>
      <c r="AZ4062" s="176" t="s">
        <v>3122</v>
      </c>
      <c r="BB4062" s="128"/>
      <c r="BH4062" s="128"/>
      <c r="BI4062" s="9"/>
    </row>
    <row r="4063" spans="1:61" x14ac:dyDescent="0.25">
      <c r="A4063" s="96" t="s">
        <v>1020</v>
      </c>
      <c r="B4063" s="9" t="s">
        <v>1145</v>
      </c>
      <c r="C4063" s="9" t="str">
        <f>VLOOKUP(Tabelle1[[#This Row],[bank_name]],list_all_banks!$B$1:$C$691,2,FALSE)</f>
        <v>IT08349560014</v>
      </c>
      <c r="D4063" s="6" t="s">
        <v>1146</v>
      </c>
      <c r="E4063" s="42" t="str">
        <f t="shared" si="66"/>
        <v>31.12.2015</v>
      </c>
      <c r="F4063" s="9">
        <v>2015</v>
      </c>
      <c r="G4063" s="9">
        <v>0</v>
      </c>
      <c r="H4063" s="9" t="s">
        <v>20</v>
      </c>
      <c r="I4063" s="9">
        <v>1</v>
      </c>
      <c r="J4063" s="9">
        <v>2</v>
      </c>
      <c r="K4063" s="9" t="s">
        <v>1366</v>
      </c>
      <c r="L4063" s="9">
        <v>0</v>
      </c>
      <c r="M4063" s="9" t="s">
        <v>14</v>
      </c>
      <c r="N4063" s="9" t="s">
        <v>91</v>
      </c>
      <c r="P4063" s="9">
        <v>2</v>
      </c>
      <c r="Q4063" s="9">
        <v>0</v>
      </c>
      <c r="R4063" s="9">
        <v>0</v>
      </c>
      <c r="S4063" s="9">
        <v>0</v>
      </c>
      <c r="U4063" s="9">
        <v>0</v>
      </c>
      <c r="V4063" s="9">
        <v>0</v>
      </c>
      <c r="W4063" s="9" t="s">
        <v>20</v>
      </c>
      <c r="Y4063" s="9" t="s">
        <v>154</v>
      </c>
      <c r="Z4063" s="9">
        <f>4148+3857</f>
        <v>8005</v>
      </c>
      <c r="AA4063" s="9">
        <v>15</v>
      </c>
      <c r="AB4063" s="9">
        <f>2518+1358</f>
        <v>3876</v>
      </c>
      <c r="AC4063" s="9" t="s">
        <v>20</v>
      </c>
      <c r="AD4063" s="9">
        <f>637+352</f>
        <v>989</v>
      </c>
      <c r="AE4063" s="9" t="s">
        <v>20</v>
      </c>
      <c r="AF4063" s="9" t="s">
        <v>20</v>
      </c>
      <c r="AG4063" s="9" t="s">
        <v>20</v>
      </c>
      <c r="AH4063" s="9" t="s">
        <v>20</v>
      </c>
      <c r="AI4063" s="9">
        <v>0</v>
      </c>
      <c r="AK4063" s="9">
        <v>1</v>
      </c>
      <c r="AL4063" s="9">
        <v>0</v>
      </c>
      <c r="AM4063" s="9">
        <v>2</v>
      </c>
      <c r="AN4063" s="9">
        <v>0</v>
      </c>
      <c r="AO4063" s="9">
        <v>0</v>
      </c>
      <c r="AQ4063" s="9">
        <v>1</v>
      </c>
      <c r="AR4063" s="9">
        <v>1</v>
      </c>
      <c r="AS4063" s="9">
        <v>2</v>
      </c>
      <c r="AT4063" s="9">
        <v>2</v>
      </c>
      <c r="AU4063" s="9">
        <v>5</v>
      </c>
      <c r="AV4063" s="9">
        <v>0</v>
      </c>
      <c r="AW4063" s="9" t="s">
        <v>1382</v>
      </c>
      <c r="AX4063" s="9" t="s">
        <v>1382</v>
      </c>
      <c r="BA4063" s="9" t="s">
        <v>2618</v>
      </c>
      <c r="BG4063" s="9"/>
      <c r="BI4063" t="s">
        <v>3146</v>
      </c>
    </row>
    <row r="4064" spans="1:61" x14ac:dyDescent="0.25">
      <c r="A4064" s="19" t="s">
        <v>1020</v>
      </c>
      <c r="B4064" t="s">
        <v>1145</v>
      </c>
      <c r="C4064" t="str">
        <f>VLOOKUP(Tabelle1[[#This Row],[bank_name]],list_all_banks!$B$1:$C$691,2,FALSE)</f>
        <v>IT08349560014</v>
      </c>
      <c r="D4064" s="6" t="s">
        <v>1146</v>
      </c>
      <c r="E4064" s="42" t="str">
        <f t="shared" si="66"/>
        <v>31.12.2015</v>
      </c>
      <c r="F4064">
        <v>2015</v>
      </c>
      <c r="G4064">
        <v>0</v>
      </c>
      <c r="H4064" t="s">
        <v>20</v>
      </c>
      <c r="I4064">
        <v>1</v>
      </c>
      <c r="J4064">
        <v>2</v>
      </c>
      <c r="K4064" t="s">
        <v>1366</v>
      </c>
      <c r="L4064">
        <v>0</v>
      </c>
      <c r="M4064" t="s">
        <v>14</v>
      </c>
      <c r="N4064" t="s">
        <v>91</v>
      </c>
      <c r="P4064">
        <v>2</v>
      </c>
      <c r="Q4064">
        <v>0</v>
      </c>
      <c r="R4064">
        <v>0</v>
      </c>
      <c r="S4064">
        <v>0</v>
      </c>
      <c r="U4064">
        <v>0</v>
      </c>
      <c r="V4064">
        <v>0</v>
      </c>
      <c r="W4064" t="s">
        <v>20</v>
      </c>
      <c r="Y4064" t="s">
        <v>239</v>
      </c>
      <c r="Z4064">
        <v>5297</v>
      </c>
      <c r="AA4064">
        <v>12</v>
      </c>
      <c r="AB4064">
        <v>3258</v>
      </c>
      <c r="AC4064" t="s">
        <v>20</v>
      </c>
      <c r="AD4064">
        <v>1040</v>
      </c>
      <c r="AE4064" t="s">
        <v>20</v>
      </c>
      <c r="AF4064" t="s">
        <v>20</v>
      </c>
      <c r="AG4064" t="s">
        <v>20</v>
      </c>
      <c r="AH4064" t="s">
        <v>20</v>
      </c>
      <c r="AI4064">
        <v>0</v>
      </c>
      <c r="AK4064">
        <v>1</v>
      </c>
      <c r="AL4064">
        <v>0</v>
      </c>
      <c r="AM4064">
        <v>2</v>
      </c>
      <c r="AN4064">
        <v>0</v>
      </c>
      <c r="AO4064">
        <v>0</v>
      </c>
      <c r="AQ4064">
        <v>1</v>
      </c>
      <c r="AR4064">
        <v>1</v>
      </c>
      <c r="AS4064">
        <v>2</v>
      </c>
      <c r="AT4064">
        <v>2</v>
      </c>
      <c r="AU4064">
        <v>5</v>
      </c>
      <c r="AV4064">
        <v>0</v>
      </c>
      <c r="AW4064" t="s">
        <v>1382</v>
      </c>
      <c r="AX4064" t="s">
        <v>1382</v>
      </c>
      <c r="BA4064" t="s">
        <v>2618</v>
      </c>
      <c r="BG4064" s="9"/>
      <c r="BI4064" t="s">
        <v>3146</v>
      </c>
    </row>
    <row r="4065" spans="1:61" x14ac:dyDescent="0.25">
      <c r="A4065" s="96" t="s">
        <v>1020</v>
      </c>
      <c r="B4065" s="9" t="s">
        <v>1145</v>
      </c>
      <c r="C4065" s="9" t="str">
        <f>VLOOKUP(Tabelle1[[#This Row],[bank_name]],list_all_banks!$B$1:$C$691,2,FALSE)</f>
        <v>IT08349560014</v>
      </c>
      <c r="D4065" s="6" t="s">
        <v>1146</v>
      </c>
      <c r="E4065" s="42" t="str">
        <f t="shared" si="66"/>
        <v>31.12.2015</v>
      </c>
      <c r="F4065" s="9">
        <v>2015</v>
      </c>
      <c r="G4065" s="9">
        <v>0</v>
      </c>
      <c r="H4065" s="9" t="s">
        <v>20</v>
      </c>
      <c r="I4065" s="9">
        <v>1</v>
      </c>
      <c r="J4065" s="9">
        <v>2</v>
      </c>
      <c r="K4065" s="9" t="s">
        <v>1366</v>
      </c>
      <c r="L4065" s="9">
        <v>0</v>
      </c>
      <c r="M4065" s="9" t="s">
        <v>14</v>
      </c>
      <c r="N4065" s="9" t="s">
        <v>91</v>
      </c>
      <c r="P4065" s="9">
        <v>2</v>
      </c>
      <c r="Q4065" s="9">
        <v>0</v>
      </c>
      <c r="R4065" s="9">
        <v>0</v>
      </c>
      <c r="S4065" s="9">
        <v>0</v>
      </c>
      <c r="U4065" s="9">
        <v>0</v>
      </c>
      <c r="V4065" s="9">
        <v>0</v>
      </c>
      <c r="W4065" s="9" t="s">
        <v>20</v>
      </c>
      <c r="Y4065" s="9" t="s">
        <v>440</v>
      </c>
      <c r="Z4065" s="9">
        <v>7366</v>
      </c>
      <c r="AA4065" s="9">
        <v>27</v>
      </c>
      <c r="AB4065" s="9">
        <v>2700</v>
      </c>
      <c r="AC4065" s="9" t="s">
        <v>20</v>
      </c>
      <c r="AD4065" s="9">
        <v>572</v>
      </c>
      <c r="AE4065" s="9" t="s">
        <v>20</v>
      </c>
      <c r="AF4065" s="9" t="s">
        <v>20</v>
      </c>
      <c r="AG4065" s="9" t="s">
        <v>20</v>
      </c>
      <c r="AH4065" s="9" t="s">
        <v>20</v>
      </c>
      <c r="AI4065" s="9">
        <v>0</v>
      </c>
      <c r="AK4065" s="9">
        <v>1</v>
      </c>
      <c r="AL4065" s="9">
        <v>0</v>
      </c>
      <c r="AM4065" s="9">
        <v>2</v>
      </c>
      <c r="AN4065" s="9">
        <v>0</v>
      </c>
      <c r="AO4065" s="9">
        <v>0</v>
      </c>
      <c r="AQ4065" s="9">
        <v>1</v>
      </c>
      <c r="AR4065" s="9">
        <v>1</v>
      </c>
      <c r="AS4065" s="9">
        <v>2</v>
      </c>
      <c r="AT4065" s="9">
        <v>2</v>
      </c>
      <c r="AU4065" s="9">
        <v>5</v>
      </c>
      <c r="AV4065" s="9">
        <v>0</v>
      </c>
      <c r="AW4065" s="9" t="s">
        <v>1382</v>
      </c>
      <c r="AX4065" s="9" t="s">
        <v>1382</v>
      </c>
      <c r="BA4065" s="9" t="s">
        <v>2618</v>
      </c>
      <c r="BC4065" s="9"/>
      <c r="BD4065" s="9"/>
      <c r="BE4065" s="9"/>
      <c r="BF4065" s="9"/>
      <c r="BG4065" s="9"/>
      <c r="BI4065" t="s">
        <v>3146</v>
      </c>
    </row>
    <row r="4066" spans="1:61" x14ac:dyDescent="0.25">
      <c r="A4066" s="96" t="s">
        <v>1020</v>
      </c>
      <c r="B4066" s="9" t="s">
        <v>1145</v>
      </c>
      <c r="C4066" s="9" t="str">
        <f>VLOOKUP(Tabelle1[[#This Row],[bank_name]],list_all_banks!$B$1:$C$691,2,FALSE)</f>
        <v>IT08349560014</v>
      </c>
      <c r="D4066" s="6" t="s">
        <v>1146</v>
      </c>
      <c r="E4066" s="42" t="str">
        <f t="shared" si="66"/>
        <v>31.12.2015</v>
      </c>
      <c r="F4066" s="9">
        <v>2015</v>
      </c>
      <c r="G4066" s="9">
        <v>0</v>
      </c>
      <c r="H4066" s="9" t="s">
        <v>20</v>
      </c>
      <c r="I4066" s="9">
        <v>1</v>
      </c>
      <c r="J4066" s="9">
        <v>2</v>
      </c>
      <c r="K4066" s="9" t="s">
        <v>1366</v>
      </c>
      <c r="L4066" s="9">
        <v>0</v>
      </c>
      <c r="M4066" s="9" t="s">
        <v>14</v>
      </c>
      <c r="N4066" s="9" t="s">
        <v>91</v>
      </c>
      <c r="P4066" s="9">
        <v>2</v>
      </c>
      <c r="Q4066" s="9">
        <v>0</v>
      </c>
      <c r="R4066" s="9">
        <v>0</v>
      </c>
      <c r="S4066" s="9">
        <v>0</v>
      </c>
      <c r="U4066" s="9">
        <v>0</v>
      </c>
      <c r="V4066" s="9">
        <v>0</v>
      </c>
      <c r="W4066" s="9" t="s">
        <v>20</v>
      </c>
      <c r="Y4066" s="9" t="s">
        <v>658</v>
      </c>
      <c r="Z4066" s="9">
        <f>36570-4181</f>
        <v>32389</v>
      </c>
      <c r="AA4066" s="9">
        <v>115</v>
      </c>
      <c r="AB4066" s="9">
        <f>14639+9891</f>
        <v>24530</v>
      </c>
      <c r="AC4066" s="9" t="s">
        <v>20</v>
      </c>
      <c r="AD4066" s="9">
        <f>5480+3756</f>
        <v>9236</v>
      </c>
      <c r="AE4066" s="9" t="s">
        <v>20</v>
      </c>
      <c r="AF4066" s="9" t="s">
        <v>20</v>
      </c>
      <c r="AG4066" s="9" t="s">
        <v>20</v>
      </c>
      <c r="AH4066" s="9" t="s">
        <v>20</v>
      </c>
      <c r="AI4066" s="9">
        <v>0</v>
      </c>
      <c r="AK4066" s="9">
        <v>1</v>
      </c>
      <c r="AL4066" s="9">
        <v>0</v>
      </c>
      <c r="AM4066" s="9">
        <v>2</v>
      </c>
      <c r="AN4066" s="9">
        <v>0</v>
      </c>
      <c r="AO4066" s="9">
        <v>0</v>
      </c>
      <c r="AQ4066" s="9">
        <v>1</v>
      </c>
      <c r="AR4066" s="9">
        <v>1</v>
      </c>
      <c r="AS4066" s="9">
        <v>2</v>
      </c>
      <c r="AT4066" s="9">
        <v>2</v>
      </c>
      <c r="AU4066" s="9">
        <v>5</v>
      </c>
      <c r="AV4066" s="9">
        <v>0</v>
      </c>
      <c r="AW4066" s="9" t="s">
        <v>1382</v>
      </c>
      <c r="AX4066" s="9" t="s">
        <v>1382</v>
      </c>
      <c r="BA4066" s="9" t="s">
        <v>2618</v>
      </c>
      <c r="BG4066" s="9"/>
      <c r="BI4066" t="s">
        <v>3146</v>
      </c>
    </row>
    <row r="4067" spans="1:61" x14ac:dyDescent="0.25">
      <c r="A4067" s="96" t="s">
        <v>1020</v>
      </c>
      <c r="B4067" s="9" t="s">
        <v>1145</v>
      </c>
      <c r="C4067" s="9" t="str">
        <f>VLOOKUP(Tabelle1[[#This Row],[bank_name]],list_all_banks!$B$1:$C$691,2,FALSE)</f>
        <v>IT08349560014</v>
      </c>
      <c r="D4067" s="6" t="s">
        <v>1146</v>
      </c>
      <c r="E4067" s="42" t="str">
        <f t="shared" si="66"/>
        <v>31.12.2015</v>
      </c>
      <c r="F4067" s="9">
        <v>2015</v>
      </c>
      <c r="G4067" s="9">
        <v>0</v>
      </c>
      <c r="H4067" s="9" t="s">
        <v>20</v>
      </c>
      <c r="I4067" s="9">
        <v>1</v>
      </c>
      <c r="J4067" s="9">
        <v>2</v>
      </c>
      <c r="K4067" s="9" t="s">
        <v>1366</v>
      </c>
      <c r="L4067" s="9">
        <v>0</v>
      </c>
      <c r="M4067" s="9" t="s">
        <v>14</v>
      </c>
      <c r="N4067" s="9" t="s">
        <v>91</v>
      </c>
      <c r="P4067" s="9">
        <v>2</v>
      </c>
      <c r="Q4067" s="9">
        <v>0</v>
      </c>
      <c r="R4067" s="9">
        <v>0</v>
      </c>
      <c r="S4067" s="9">
        <v>0</v>
      </c>
      <c r="U4067" s="9">
        <v>0</v>
      </c>
      <c r="V4067" s="9">
        <v>0</v>
      </c>
      <c r="W4067" s="9" t="s">
        <v>20</v>
      </c>
      <c r="Y4067" s="9" t="s">
        <v>1</v>
      </c>
      <c r="Z4067" s="9">
        <v>97018</v>
      </c>
      <c r="AA4067" s="9">
        <v>250</v>
      </c>
      <c r="AB4067" s="9">
        <v>53919</v>
      </c>
      <c r="AC4067" s="9" t="s">
        <v>20</v>
      </c>
      <c r="AD4067" s="9">
        <f>16092</f>
        <v>16092</v>
      </c>
      <c r="AE4067" s="9" t="s">
        <v>20</v>
      </c>
      <c r="AF4067" s="9" t="s">
        <v>20</v>
      </c>
      <c r="AG4067" s="9" t="s">
        <v>20</v>
      </c>
      <c r="AH4067" s="9" t="s">
        <v>20</v>
      </c>
      <c r="AI4067" s="9">
        <v>0</v>
      </c>
      <c r="AK4067" s="9">
        <v>1</v>
      </c>
      <c r="AL4067" s="9">
        <v>0</v>
      </c>
      <c r="AM4067" s="9">
        <v>2</v>
      </c>
      <c r="AN4067" s="9">
        <v>0</v>
      </c>
      <c r="AO4067" s="9">
        <v>0</v>
      </c>
      <c r="AQ4067" s="9">
        <v>1</v>
      </c>
      <c r="AR4067" s="9">
        <v>1</v>
      </c>
      <c r="AS4067" s="9">
        <v>2</v>
      </c>
      <c r="AT4067" s="9">
        <v>2</v>
      </c>
      <c r="AU4067" s="9">
        <v>5</v>
      </c>
      <c r="AV4067" s="9">
        <v>0</v>
      </c>
      <c r="AW4067" s="9" t="s">
        <v>1382</v>
      </c>
      <c r="AX4067" s="9" t="s">
        <v>1382</v>
      </c>
      <c r="BA4067" s="9" t="s">
        <v>2618</v>
      </c>
      <c r="BG4067" s="9"/>
      <c r="BI4067" t="s">
        <v>3146</v>
      </c>
    </row>
    <row r="4068" spans="1:61" x14ac:dyDescent="0.25">
      <c r="A4068" s="96" t="s">
        <v>1020</v>
      </c>
      <c r="B4068" s="9" t="s">
        <v>1145</v>
      </c>
      <c r="C4068" s="9" t="str">
        <f>VLOOKUP(Tabelle1[[#This Row],[bank_name]],list_all_banks!$B$1:$C$691,2,FALSE)</f>
        <v>IT08349560014</v>
      </c>
      <c r="D4068" s="6" t="s">
        <v>1146</v>
      </c>
      <c r="E4068" s="42" t="str">
        <f t="shared" si="66"/>
        <v>31.12.2015</v>
      </c>
      <c r="F4068" s="9">
        <v>2015</v>
      </c>
      <c r="G4068" s="9">
        <v>0</v>
      </c>
      <c r="H4068" s="9" t="s">
        <v>20</v>
      </c>
      <c r="I4068" s="9">
        <v>1</v>
      </c>
      <c r="J4068" s="9">
        <v>2</v>
      </c>
      <c r="K4068" s="9" t="s">
        <v>1366</v>
      </c>
      <c r="L4068" s="9">
        <v>0</v>
      </c>
      <c r="M4068" s="9" t="s">
        <v>14</v>
      </c>
      <c r="N4068" s="9" t="s">
        <v>91</v>
      </c>
      <c r="P4068" s="9">
        <v>2</v>
      </c>
      <c r="Q4068" s="9">
        <v>0</v>
      </c>
      <c r="R4068" s="9">
        <v>0</v>
      </c>
      <c r="S4068" s="9">
        <v>0</v>
      </c>
      <c r="U4068" s="9">
        <v>0</v>
      </c>
      <c r="V4068" s="9">
        <v>0</v>
      </c>
      <c r="W4068" s="9" t="s">
        <v>20</v>
      </c>
      <c r="Y4068" s="9" t="s">
        <v>965</v>
      </c>
      <c r="Z4068" s="9">
        <f>1561+5463</f>
        <v>7024</v>
      </c>
      <c r="AA4068" s="9">
        <f>16+33</f>
        <v>49</v>
      </c>
      <c r="AB4068" s="9">
        <f>1697+2376</f>
        <v>4073</v>
      </c>
      <c r="AC4068" s="9" t="s">
        <v>20</v>
      </c>
      <c r="AD4068" s="9">
        <f>622+552</f>
        <v>1174</v>
      </c>
      <c r="AE4068" s="9" t="s">
        <v>20</v>
      </c>
      <c r="AF4068" s="9" t="s">
        <v>20</v>
      </c>
      <c r="AG4068" s="9" t="s">
        <v>20</v>
      </c>
      <c r="AH4068" s="9" t="s">
        <v>20</v>
      </c>
      <c r="AI4068" s="9">
        <v>0</v>
      </c>
      <c r="AK4068" s="9">
        <v>1</v>
      </c>
      <c r="AL4068" s="9">
        <v>0</v>
      </c>
      <c r="AM4068" s="9">
        <v>2</v>
      </c>
      <c r="AN4068" s="9">
        <v>0</v>
      </c>
      <c r="AO4068" s="9">
        <v>0</v>
      </c>
      <c r="AQ4068" s="9">
        <v>1</v>
      </c>
      <c r="AR4068" s="9">
        <v>1</v>
      </c>
      <c r="AS4068" s="9">
        <v>2</v>
      </c>
      <c r="AT4068" s="9">
        <v>2</v>
      </c>
      <c r="AU4068" s="9">
        <v>5</v>
      </c>
      <c r="AV4068" s="9">
        <v>0</v>
      </c>
      <c r="AW4068" s="9" t="s">
        <v>1382</v>
      </c>
      <c r="AX4068" s="9" t="s">
        <v>1382</v>
      </c>
      <c r="BA4068" s="9" t="s">
        <v>2618</v>
      </c>
      <c r="BG4068" s="9"/>
      <c r="BI4068" t="s">
        <v>3146</v>
      </c>
    </row>
    <row r="4069" spans="1:61" x14ac:dyDescent="0.25">
      <c r="A4069" s="96" t="s">
        <v>1020</v>
      </c>
      <c r="B4069" s="9" t="s">
        <v>1145</v>
      </c>
      <c r="C4069" s="9" t="str">
        <f>VLOOKUP(Tabelle1[[#This Row],[bank_name]],list_all_banks!$B$1:$C$691,2,FALSE)</f>
        <v>IT08349560014</v>
      </c>
      <c r="D4069" s="6" t="s">
        <v>1146</v>
      </c>
      <c r="E4069" s="42" t="str">
        <f t="shared" ref="E4069:E4132" si="67">CONCATENATE($E$2,F4069)</f>
        <v>31.12.2015</v>
      </c>
      <c r="F4069" s="9">
        <v>2015</v>
      </c>
      <c r="G4069" s="9">
        <v>0</v>
      </c>
      <c r="H4069" s="9" t="s">
        <v>20</v>
      </c>
      <c r="I4069" s="9">
        <v>1</v>
      </c>
      <c r="J4069" s="9">
        <v>2</v>
      </c>
      <c r="K4069" s="9" t="s">
        <v>1366</v>
      </c>
      <c r="L4069" s="9">
        <v>0</v>
      </c>
      <c r="M4069" s="9" t="s">
        <v>14</v>
      </c>
      <c r="N4069" s="9" t="s">
        <v>91</v>
      </c>
      <c r="P4069" s="9">
        <v>2</v>
      </c>
      <c r="Q4069" s="9">
        <v>0</v>
      </c>
      <c r="R4069" s="9">
        <v>0</v>
      </c>
      <c r="S4069" s="9">
        <v>0</v>
      </c>
      <c r="U4069" s="9">
        <v>0</v>
      </c>
      <c r="V4069" s="9">
        <v>0</v>
      </c>
      <c r="W4069" s="9" t="s">
        <v>20</v>
      </c>
      <c r="Y4069" s="9" t="s">
        <v>1225</v>
      </c>
      <c r="Z4069" s="9">
        <v>6727</v>
      </c>
      <c r="AA4069" s="9">
        <v>41</v>
      </c>
      <c r="AB4069" s="9">
        <v>4254</v>
      </c>
      <c r="AC4069" s="9" t="s">
        <v>20</v>
      </c>
      <c r="AD4069" s="9">
        <v>893</v>
      </c>
      <c r="AE4069" s="9" t="s">
        <v>20</v>
      </c>
      <c r="AF4069" s="9" t="s">
        <v>20</v>
      </c>
      <c r="AG4069" s="9" t="s">
        <v>20</v>
      </c>
      <c r="AH4069" s="9" t="s">
        <v>20</v>
      </c>
      <c r="AI4069" s="9">
        <v>0</v>
      </c>
      <c r="AK4069" s="9">
        <v>1</v>
      </c>
      <c r="AL4069" s="9">
        <v>0</v>
      </c>
      <c r="AM4069" s="9">
        <v>2</v>
      </c>
      <c r="AN4069" s="9">
        <v>0</v>
      </c>
      <c r="AO4069" s="9">
        <v>0</v>
      </c>
      <c r="AQ4069" s="9">
        <v>1</v>
      </c>
      <c r="AR4069" s="9">
        <v>1</v>
      </c>
      <c r="AS4069" s="9">
        <v>2</v>
      </c>
      <c r="AT4069" s="9">
        <v>2</v>
      </c>
      <c r="AU4069" s="9">
        <v>5</v>
      </c>
      <c r="AV4069" s="9">
        <v>0</v>
      </c>
      <c r="AW4069" s="9" t="s">
        <v>1382</v>
      </c>
      <c r="AX4069" s="9" t="s">
        <v>1382</v>
      </c>
      <c r="BA4069" s="9" t="s">
        <v>2618</v>
      </c>
      <c r="BG4069" s="9"/>
      <c r="BI4069" t="s">
        <v>3146</v>
      </c>
    </row>
    <row r="4070" spans="1:61" x14ac:dyDescent="0.25">
      <c r="A4070" s="96" t="s">
        <v>1020</v>
      </c>
      <c r="B4070" s="9" t="s">
        <v>1145</v>
      </c>
      <c r="C4070" s="9" t="str">
        <f>VLOOKUP(Tabelle1[[#This Row],[bank_name]],list_all_banks!$B$1:$C$691,2,FALSE)</f>
        <v>IT08349560014</v>
      </c>
      <c r="D4070" s="6" t="s">
        <v>1146</v>
      </c>
      <c r="E4070" s="42" t="str">
        <f t="shared" si="67"/>
        <v>31.12.2015</v>
      </c>
      <c r="F4070" s="9">
        <v>2015</v>
      </c>
      <c r="G4070" s="9">
        <v>0</v>
      </c>
      <c r="H4070" s="9" t="s">
        <v>20</v>
      </c>
      <c r="I4070" s="9">
        <v>1</v>
      </c>
      <c r="J4070" s="9">
        <v>2</v>
      </c>
      <c r="K4070" s="9" t="s">
        <v>1366</v>
      </c>
      <c r="L4070" s="9">
        <v>0</v>
      </c>
      <c r="M4070" s="9" t="s">
        <v>14</v>
      </c>
      <c r="N4070" s="9" t="s">
        <v>91</v>
      </c>
      <c r="P4070" s="9">
        <v>2</v>
      </c>
      <c r="Q4070" s="9">
        <v>0</v>
      </c>
      <c r="R4070" s="9">
        <v>0</v>
      </c>
      <c r="S4070" s="9">
        <v>0</v>
      </c>
      <c r="U4070" s="9">
        <v>0</v>
      </c>
      <c r="V4070" s="9">
        <v>0</v>
      </c>
      <c r="W4070" s="9" t="s">
        <v>20</v>
      </c>
      <c r="Y4070" s="9" t="s">
        <v>1278</v>
      </c>
      <c r="Z4070" s="9">
        <f>6807+1902</f>
        <v>8709</v>
      </c>
      <c r="AA4070" s="9">
        <v>84</v>
      </c>
      <c r="AB4070" s="9">
        <f>1508+131</f>
        <v>1639</v>
      </c>
      <c r="AC4070" s="9" t="s">
        <v>20</v>
      </c>
      <c r="AD4070" s="9">
        <f>362+45</f>
        <v>407</v>
      </c>
      <c r="AE4070" s="9" t="s">
        <v>20</v>
      </c>
      <c r="AF4070" s="9" t="s">
        <v>20</v>
      </c>
      <c r="AG4070" s="9" t="s">
        <v>20</v>
      </c>
      <c r="AH4070" s="9" t="s">
        <v>20</v>
      </c>
      <c r="AI4070" s="9">
        <v>0</v>
      </c>
      <c r="AK4070" s="9">
        <v>1</v>
      </c>
      <c r="AL4070" s="9">
        <v>0</v>
      </c>
      <c r="AM4070" s="9">
        <v>2</v>
      </c>
      <c r="AN4070" s="9">
        <v>0</v>
      </c>
      <c r="AO4070" s="9">
        <v>0</v>
      </c>
      <c r="AQ4070" s="9">
        <v>1</v>
      </c>
      <c r="AR4070" s="9">
        <v>1</v>
      </c>
      <c r="AS4070" s="9">
        <v>2</v>
      </c>
      <c r="AT4070" s="9">
        <v>2</v>
      </c>
      <c r="AU4070" s="9">
        <v>5</v>
      </c>
      <c r="AV4070" s="9">
        <v>0</v>
      </c>
      <c r="AW4070" s="9" t="s">
        <v>1382</v>
      </c>
      <c r="AX4070" s="9" t="s">
        <v>1382</v>
      </c>
      <c r="BA4070" s="9" t="s">
        <v>2618</v>
      </c>
      <c r="BG4070" s="9"/>
      <c r="BI4070" t="s">
        <v>3146</v>
      </c>
    </row>
    <row r="4071" spans="1:61" x14ac:dyDescent="0.25">
      <c r="A4071" s="96" t="s">
        <v>1020</v>
      </c>
      <c r="B4071" s="9" t="s">
        <v>1145</v>
      </c>
      <c r="C4071" s="9" t="str">
        <f>VLOOKUP(Tabelle1[[#This Row],[bank_name]],list_all_banks!$B$1:$C$691,2,FALSE)</f>
        <v>IT08349560014</v>
      </c>
      <c r="D4071" s="6" t="s">
        <v>1146</v>
      </c>
      <c r="E4071" s="42" t="str">
        <f t="shared" si="67"/>
        <v>31.12.2015</v>
      </c>
      <c r="F4071" s="9">
        <v>2015</v>
      </c>
      <c r="G4071" s="9">
        <v>0</v>
      </c>
      <c r="H4071" s="9" t="s">
        <v>20</v>
      </c>
      <c r="I4071" s="9">
        <v>1</v>
      </c>
      <c r="J4071" s="9">
        <v>2</v>
      </c>
      <c r="K4071" s="9" t="s">
        <v>1366</v>
      </c>
      <c r="L4071" s="9">
        <v>0</v>
      </c>
      <c r="M4071" s="9" t="s">
        <v>14</v>
      </c>
      <c r="N4071" s="9" t="s">
        <v>91</v>
      </c>
      <c r="P4071" s="9">
        <v>2</v>
      </c>
      <c r="Q4071" s="9">
        <v>0</v>
      </c>
      <c r="R4071" s="9">
        <v>0</v>
      </c>
      <c r="S4071" s="9">
        <v>0</v>
      </c>
      <c r="U4071" s="9">
        <v>0</v>
      </c>
      <c r="V4071" s="9">
        <v>0</v>
      </c>
      <c r="W4071" s="9" t="s">
        <v>20</v>
      </c>
      <c r="Y4071" s="9" t="s">
        <v>1289</v>
      </c>
      <c r="Z4071" s="9">
        <f>7122+1614</f>
        <v>8736</v>
      </c>
      <c r="AA4071" s="9">
        <v>41</v>
      </c>
      <c r="AB4071" s="9">
        <f>3787+503</f>
        <v>4290</v>
      </c>
      <c r="AC4071" s="9" t="s">
        <v>20</v>
      </c>
      <c r="AD4071" s="9">
        <f>1037+365</f>
        <v>1402</v>
      </c>
      <c r="AE4071" s="9" t="s">
        <v>20</v>
      </c>
      <c r="AF4071" s="9" t="s">
        <v>20</v>
      </c>
      <c r="AG4071" s="9" t="s">
        <v>20</v>
      </c>
      <c r="AH4071" s="9" t="s">
        <v>20</v>
      </c>
      <c r="AI4071" s="9">
        <v>0</v>
      </c>
      <c r="AK4071" s="9">
        <v>1</v>
      </c>
      <c r="AL4071" s="9">
        <v>0</v>
      </c>
      <c r="AM4071" s="9">
        <v>2</v>
      </c>
      <c r="AN4071" s="9">
        <v>0</v>
      </c>
      <c r="AO4071" s="9">
        <v>0</v>
      </c>
      <c r="AQ4071" s="9">
        <v>1</v>
      </c>
      <c r="AR4071" s="9">
        <v>1</v>
      </c>
      <c r="AS4071" s="9">
        <v>2</v>
      </c>
      <c r="AT4071" s="9">
        <v>2</v>
      </c>
      <c r="AU4071" s="9">
        <v>5</v>
      </c>
      <c r="AV4071" s="9">
        <v>0</v>
      </c>
      <c r="AW4071" s="9" t="s">
        <v>1382</v>
      </c>
      <c r="AX4071" s="9" t="s">
        <v>1382</v>
      </c>
      <c r="BA4071" s="9" t="s">
        <v>2618</v>
      </c>
      <c r="BG4071" s="9"/>
      <c r="BI4071" t="s">
        <v>3146</v>
      </c>
    </row>
    <row r="4072" spans="1:61" x14ac:dyDescent="0.25">
      <c r="A4072" s="96" t="s">
        <v>1020</v>
      </c>
      <c r="B4072" s="9" t="s">
        <v>1145</v>
      </c>
      <c r="C4072" s="9" t="str">
        <f>VLOOKUP(Tabelle1[[#This Row],[bank_name]],list_all_banks!$B$1:$C$691,2,FALSE)</f>
        <v>IT08349560014</v>
      </c>
      <c r="D4072" s="6" t="s">
        <v>1146</v>
      </c>
      <c r="E4072" s="42" t="str">
        <f t="shared" si="67"/>
        <v>31.12.2015</v>
      </c>
      <c r="F4072" s="9">
        <v>2015</v>
      </c>
      <c r="G4072" s="9">
        <v>0</v>
      </c>
      <c r="H4072" s="9" t="s">
        <v>20</v>
      </c>
      <c r="I4072" s="9">
        <v>1</v>
      </c>
      <c r="J4072" s="9">
        <v>2</v>
      </c>
      <c r="K4072" s="9" t="s">
        <v>1366</v>
      </c>
      <c r="L4072" s="9">
        <v>0</v>
      </c>
      <c r="M4072" s="9" t="s">
        <v>14</v>
      </c>
      <c r="N4072" s="9" t="s">
        <v>91</v>
      </c>
      <c r="P4072" s="9">
        <v>2</v>
      </c>
      <c r="Q4072" s="9">
        <v>0</v>
      </c>
      <c r="R4072" s="9">
        <v>0</v>
      </c>
      <c r="S4072" s="9">
        <v>0</v>
      </c>
      <c r="U4072" s="9">
        <v>0</v>
      </c>
      <c r="V4072" s="9">
        <v>0</v>
      </c>
      <c r="W4072" s="9" t="s">
        <v>20</v>
      </c>
      <c r="Y4072" s="9" t="s">
        <v>493</v>
      </c>
      <c r="Z4072" s="9">
        <v>25203</v>
      </c>
      <c r="AA4072" s="9">
        <v>90</v>
      </c>
      <c r="AB4072" s="9">
        <v>15976</v>
      </c>
      <c r="AC4072" s="9" t="s">
        <v>20</v>
      </c>
      <c r="AD4072" s="9">
        <v>4942</v>
      </c>
      <c r="AE4072" s="9" t="s">
        <v>20</v>
      </c>
      <c r="AF4072" s="9" t="s">
        <v>20</v>
      </c>
      <c r="AG4072" s="9" t="s">
        <v>20</v>
      </c>
      <c r="AH4072" s="9" t="s">
        <v>20</v>
      </c>
      <c r="AI4072" s="9">
        <v>0</v>
      </c>
      <c r="AK4072" s="9">
        <v>1</v>
      </c>
      <c r="AL4072" s="9">
        <v>0</v>
      </c>
      <c r="AM4072" s="9">
        <v>2</v>
      </c>
      <c r="AN4072" s="9">
        <v>0</v>
      </c>
      <c r="AO4072" s="9">
        <v>0</v>
      </c>
      <c r="AQ4072" s="9">
        <v>1</v>
      </c>
      <c r="AR4072" s="9">
        <v>1</v>
      </c>
      <c r="AS4072" s="9">
        <v>2</v>
      </c>
      <c r="AT4072" s="9">
        <v>2</v>
      </c>
      <c r="AU4072" s="9">
        <v>5</v>
      </c>
      <c r="AV4072" s="9">
        <v>0</v>
      </c>
      <c r="AW4072" s="9" t="s">
        <v>1382</v>
      </c>
      <c r="AX4072" s="9" t="s">
        <v>1382</v>
      </c>
      <c r="BA4072" s="9" t="s">
        <v>2618</v>
      </c>
      <c r="BG4072" s="9"/>
      <c r="BI4072" t="s">
        <v>3146</v>
      </c>
    </row>
    <row r="4073" spans="1:61" x14ac:dyDescent="0.25">
      <c r="A4073" s="96" t="s">
        <v>1020</v>
      </c>
      <c r="B4073" s="9" t="s">
        <v>1145</v>
      </c>
      <c r="C4073" s="9" t="str">
        <f>VLOOKUP(Tabelle1[[#This Row],[bank_name]],list_all_banks!$B$1:$C$691,2,FALSE)</f>
        <v>IT08349560014</v>
      </c>
      <c r="D4073" s="6" t="s">
        <v>1146</v>
      </c>
      <c r="E4073" s="42" t="str">
        <f t="shared" si="67"/>
        <v>31.12.2015</v>
      </c>
      <c r="F4073" s="9">
        <v>2015</v>
      </c>
      <c r="G4073" s="9">
        <v>0</v>
      </c>
      <c r="H4073" s="9" t="s">
        <v>20</v>
      </c>
      <c r="I4073" s="9">
        <v>1</v>
      </c>
      <c r="J4073" s="9">
        <v>2</v>
      </c>
      <c r="K4073" s="9" t="s">
        <v>1366</v>
      </c>
      <c r="L4073" s="9">
        <v>0</v>
      </c>
      <c r="M4073" s="9" t="s">
        <v>14</v>
      </c>
      <c r="N4073" s="9" t="s">
        <v>91</v>
      </c>
      <c r="P4073" s="9">
        <v>2</v>
      </c>
      <c r="Q4073" s="9">
        <v>0</v>
      </c>
      <c r="R4073" s="9">
        <v>0</v>
      </c>
      <c r="S4073" s="9">
        <v>0</v>
      </c>
      <c r="U4073" s="9">
        <v>0</v>
      </c>
      <c r="V4073" s="9">
        <v>0</v>
      </c>
      <c r="W4073" s="9" t="s">
        <v>20</v>
      </c>
      <c r="Y4073" s="9" t="s">
        <v>1651</v>
      </c>
      <c r="Z4073" s="9">
        <v>15082</v>
      </c>
      <c r="AA4073" s="9">
        <v>54</v>
      </c>
      <c r="AB4073" s="9">
        <v>14633</v>
      </c>
      <c r="AC4073" s="9" t="s">
        <v>20</v>
      </c>
      <c r="AD4073" s="9">
        <v>2077</v>
      </c>
      <c r="AE4073" s="9" t="s">
        <v>20</v>
      </c>
      <c r="AF4073" s="9" t="s">
        <v>20</v>
      </c>
      <c r="AG4073" s="9" t="s">
        <v>20</v>
      </c>
      <c r="AH4073" s="9" t="s">
        <v>20</v>
      </c>
      <c r="AI4073" s="9">
        <v>0</v>
      </c>
      <c r="AK4073" s="9">
        <v>1</v>
      </c>
      <c r="AL4073" s="9">
        <v>0</v>
      </c>
      <c r="AM4073" s="9">
        <v>2</v>
      </c>
      <c r="AN4073" s="9">
        <v>0</v>
      </c>
      <c r="AO4073" s="9">
        <v>0</v>
      </c>
      <c r="AQ4073" s="9">
        <v>1</v>
      </c>
      <c r="AR4073" s="9">
        <v>1</v>
      </c>
      <c r="AS4073" s="9">
        <v>2</v>
      </c>
      <c r="AT4073" s="9">
        <v>2</v>
      </c>
      <c r="AU4073" s="9">
        <v>5</v>
      </c>
      <c r="AV4073" s="9">
        <v>0</v>
      </c>
      <c r="AW4073" s="9" t="s">
        <v>1382</v>
      </c>
      <c r="AX4073" s="9" t="s">
        <v>1382</v>
      </c>
      <c r="BA4073" s="9" t="s">
        <v>2618</v>
      </c>
      <c r="BC4073" s="9"/>
      <c r="BD4073" s="9"/>
      <c r="BE4073" s="9"/>
      <c r="BF4073" s="9"/>
      <c r="BG4073" s="9"/>
      <c r="BI4073" t="s">
        <v>3146</v>
      </c>
    </row>
    <row r="4074" spans="1:61" x14ac:dyDescent="0.25">
      <c r="A4074" s="96" t="s">
        <v>1020</v>
      </c>
      <c r="B4074" s="9" t="s">
        <v>1145</v>
      </c>
      <c r="C4074" s="9" t="str">
        <f>VLOOKUP(Tabelle1[[#This Row],[bank_name]],list_all_banks!$B$1:$C$691,2,FALSE)</f>
        <v>IT08349560014</v>
      </c>
      <c r="D4074" s="6" t="s">
        <v>1146</v>
      </c>
      <c r="E4074" s="42" t="str">
        <f t="shared" si="67"/>
        <v>31.12.2015</v>
      </c>
      <c r="F4074" s="9">
        <v>2015</v>
      </c>
      <c r="G4074" s="9">
        <v>0</v>
      </c>
      <c r="H4074" s="9" t="s">
        <v>20</v>
      </c>
      <c r="I4074" s="9">
        <v>1</v>
      </c>
      <c r="J4074" s="9">
        <v>2</v>
      </c>
      <c r="K4074" s="9" t="s">
        <v>1366</v>
      </c>
      <c r="L4074" s="9">
        <v>0</v>
      </c>
      <c r="M4074" s="9" t="s">
        <v>14</v>
      </c>
      <c r="N4074" s="9" t="s">
        <v>91</v>
      </c>
      <c r="P4074" s="9">
        <v>2</v>
      </c>
      <c r="Q4074" s="9">
        <v>0</v>
      </c>
      <c r="R4074" s="9">
        <v>0</v>
      </c>
      <c r="S4074" s="9">
        <v>0</v>
      </c>
      <c r="U4074" s="9">
        <v>0</v>
      </c>
      <c r="V4074" s="9">
        <v>0</v>
      </c>
      <c r="W4074" s="9" t="s">
        <v>20</v>
      </c>
      <c r="Y4074" s="9" t="s">
        <v>820</v>
      </c>
      <c r="Z4074" s="9">
        <f>122853-943</f>
        <v>121910</v>
      </c>
      <c r="AA4074" s="9">
        <v>123</v>
      </c>
      <c r="AB4074" s="9">
        <f>99685+1882</f>
        <v>101567</v>
      </c>
      <c r="AC4074" s="9" t="s">
        <v>20</v>
      </c>
      <c r="AD4074" s="9">
        <f>20755+565</f>
        <v>21320</v>
      </c>
      <c r="AE4074" s="9" t="s">
        <v>20</v>
      </c>
      <c r="AF4074" s="9" t="s">
        <v>20</v>
      </c>
      <c r="AG4074" s="9" t="s">
        <v>20</v>
      </c>
      <c r="AH4074" s="9" t="s">
        <v>20</v>
      </c>
      <c r="AI4074" s="9">
        <v>0</v>
      </c>
      <c r="AK4074" s="9">
        <v>1</v>
      </c>
      <c r="AL4074" s="9">
        <v>0</v>
      </c>
      <c r="AM4074" s="9">
        <v>2</v>
      </c>
      <c r="AN4074" s="9">
        <v>0</v>
      </c>
      <c r="AO4074" s="9">
        <v>0</v>
      </c>
      <c r="AQ4074" s="9">
        <v>1</v>
      </c>
      <c r="AR4074" s="9">
        <v>1</v>
      </c>
      <c r="AS4074" s="9">
        <v>2</v>
      </c>
      <c r="AT4074" s="9">
        <v>2</v>
      </c>
      <c r="AU4074" s="9">
        <v>5</v>
      </c>
      <c r="AV4074" s="9">
        <v>0</v>
      </c>
      <c r="AW4074" s="9" t="s">
        <v>1382</v>
      </c>
      <c r="AX4074" s="9" t="s">
        <v>1382</v>
      </c>
      <c r="BA4074" s="9" t="s">
        <v>2618</v>
      </c>
      <c r="BG4074" s="9"/>
      <c r="BI4074" t="s">
        <v>3146</v>
      </c>
    </row>
    <row r="4075" spans="1:61" x14ac:dyDescent="0.25">
      <c r="A4075" s="96" t="s">
        <v>1020</v>
      </c>
      <c r="B4075" s="9" t="s">
        <v>1145</v>
      </c>
      <c r="C4075" s="9" t="str">
        <f>VLOOKUP(Tabelle1[[#This Row],[bank_name]],list_all_banks!$B$1:$C$691,2,FALSE)</f>
        <v>IT08349560014</v>
      </c>
      <c r="D4075" s="6" t="s">
        <v>1146</v>
      </c>
      <c r="E4075" s="42" t="str">
        <f t="shared" si="67"/>
        <v>31.12.2015</v>
      </c>
      <c r="F4075" s="9">
        <v>2015</v>
      </c>
      <c r="G4075" s="9">
        <v>0</v>
      </c>
      <c r="H4075" s="9" t="s">
        <v>20</v>
      </c>
      <c r="I4075" s="9">
        <v>1</v>
      </c>
      <c r="J4075" s="9">
        <v>2</v>
      </c>
      <c r="K4075" s="9" t="s">
        <v>1366</v>
      </c>
      <c r="L4075" s="9">
        <v>0</v>
      </c>
      <c r="M4075" s="9" t="s">
        <v>14</v>
      </c>
      <c r="N4075" s="9" t="s">
        <v>91</v>
      </c>
      <c r="P4075" s="9">
        <v>2</v>
      </c>
      <c r="Q4075" s="9">
        <v>0</v>
      </c>
      <c r="R4075" s="9">
        <v>0</v>
      </c>
      <c r="S4075" s="9">
        <v>0</v>
      </c>
      <c r="U4075" s="9">
        <v>0</v>
      </c>
      <c r="V4075" s="9">
        <v>0</v>
      </c>
      <c r="W4075" s="9" t="s">
        <v>20</v>
      </c>
      <c r="Y4075" s="9" t="s">
        <v>1001</v>
      </c>
      <c r="Z4075" s="9">
        <f>7431+33541</f>
        <v>40972</v>
      </c>
      <c r="AA4075" s="9">
        <v>6</v>
      </c>
      <c r="AB4075" s="9">
        <f>5969+30416</f>
        <v>36385</v>
      </c>
      <c r="AC4075" s="9" t="s">
        <v>20</v>
      </c>
      <c r="AD4075" s="9">
        <f>746+9199</f>
        <v>9945</v>
      </c>
      <c r="AE4075" s="9" t="s">
        <v>20</v>
      </c>
      <c r="AF4075" s="9" t="s">
        <v>20</v>
      </c>
      <c r="AG4075" s="9" t="s">
        <v>20</v>
      </c>
      <c r="AH4075" s="9" t="s">
        <v>20</v>
      </c>
      <c r="AI4075" s="9">
        <v>0</v>
      </c>
      <c r="AK4075" s="9">
        <v>1</v>
      </c>
      <c r="AL4075" s="9">
        <v>0</v>
      </c>
      <c r="AM4075" s="9">
        <v>2</v>
      </c>
      <c r="AN4075" s="9">
        <v>0</v>
      </c>
      <c r="AO4075" s="9">
        <v>0</v>
      </c>
      <c r="AQ4075" s="9">
        <v>1</v>
      </c>
      <c r="AR4075" s="9">
        <v>1</v>
      </c>
      <c r="AS4075" s="9">
        <v>2</v>
      </c>
      <c r="AT4075" s="9">
        <v>2</v>
      </c>
      <c r="AU4075" s="9">
        <v>5</v>
      </c>
      <c r="AV4075" s="9">
        <v>0</v>
      </c>
      <c r="AW4075" s="9" t="s">
        <v>1382</v>
      </c>
      <c r="AX4075" s="9" t="s">
        <v>1382</v>
      </c>
      <c r="BA4075" s="9" t="s">
        <v>2618</v>
      </c>
      <c r="BG4075" s="9"/>
      <c r="BI4075" t="s">
        <v>3146</v>
      </c>
    </row>
    <row r="4076" spans="1:61" s="44" customFormat="1" ht="15.75" thickBot="1" x14ac:dyDescent="0.3">
      <c r="A4076" s="162" t="s">
        <v>1020</v>
      </c>
      <c r="B4076" s="44" t="s">
        <v>1145</v>
      </c>
      <c r="C4076" s="44" t="str">
        <f>VLOOKUP(Tabelle1[[#This Row],[bank_name]],list_all_banks!$B$1:$C$691,2,FALSE)</f>
        <v>IT08349560014</v>
      </c>
      <c r="D4076" s="45" t="s">
        <v>1146</v>
      </c>
      <c r="E4076" s="46" t="str">
        <f t="shared" si="67"/>
        <v>31.12.2015</v>
      </c>
      <c r="F4076" s="44">
        <v>2015</v>
      </c>
      <c r="G4076" s="44">
        <v>0</v>
      </c>
      <c r="H4076" s="44" t="s">
        <v>20</v>
      </c>
      <c r="I4076" s="44">
        <v>1</v>
      </c>
      <c r="J4076" s="44">
        <v>2</v>
      </c>
      <c r="K4076" s="44" t="s">
        <v>1366</v>
      </c>
      <c r="L4076" s="44">
        <v>0</v>
      </c>
      <c r="M4076" s="44" t="s">
        <v>14</v>
      </c>
      <c r="N4076" s="44" t="s">
        <v>91</v>
      </c>
      <c r="O4076" s="45"/>
      <c r="P4076" s="44">
        <v>2</v>
      </c>
      <c r="Q4076" s="44">
        <v>0</v>
      </c>
      <c r="R4076" s="44">
        <v>0</v>
      </c>
      <c r="S4076" s="44">
        <v>0</v>
      </c>
      <c r="T4076" s="45"/>
      <c r="U4076" s="44">
        <v>0</v>
      </c>
      <c r="V4076" s="44">
        <v>0</v>
      </c>
      <c r="W4076" s="44" t="s">
        <v>20</v>
      </c>
      <c r="X4076" s="45"/>
      <c r="Y4076" s="44" t="s">
        <v>1020</v>
      </c>
      <c r="Z4076" s="44">
        <f>296884-31222</f>
        <v>265662</v>
      </c>
      <c r="AA4076" s="44">
        <f>613+426</f>
        <v>1039</v>
      </c>
      <c r="AB4076" s="44">
        <f>187721+22041</f>
        <v>209762</v>
      </c>
      <c r="AC4076" s="44" t="s">
        <v>20</v>
      </c>
      <c r="AD4076" s="44">
        <f>29237+10718</f>
        <v>39955</v>
      </c>
      <c r="AE4076" s="44" t="s">
        <v>20</v>
      </c>
      <c r="AF4076" s="44" t="s">
        <v>20</v>
      </c>
      <c r="AG4076" s="44" t="s">
        <v>20</v>
      </c>
      <c r="AH4076" s="44" t="s">
        <v>20</v>
      </c>
      <c r="AI4076" s="44">
        <v>0</v>
      </c>
      <c r="AJ4076" s="45"/>
      <c r="AK4076" s="44">
        <v>1</v>
      </c>
      <c r="AL4076" s="44">
        <v>0</v>
      </c>
      <c r="AM4076" s="44">
        <v>2</v>
      </c>
      <c r="AN4076" s="44">
        <v>0</v>
      </c>
      <c r="AO4076" s="44">
        <v>0</v>
      </c>
      <c r="AP4076" s="45"/>
      <c r="AQ4076" s="44">
        <v>1</v>
      </c>
      <c r="AR4076" s="44">
        <v>1</v>
      </c>
      <c r="AS4076" s="44">
        <v>2</v>
      </c>
      <c r="AT4076" s="44">
        <v>2</v>
      </c>
      <c r="AU4076" s="44">
        <v>5</v>
      </c>
      <c r="AV4076" s="44">
        <v>0</v>
      </c>
      <c r="AW4076" s="44" t="s">
        <v>1382</v>
      </c>
      <c r="AX4076" s="44" t="s">
        <v>1382</v>
      </c>
      <c r="AY4076" s="45"/>
      <c r="AZ4076" s="46"/>
      <c r="BA4076" s="44" t="s">
        <v>2618</v>
      </c>
      <c r="BB4076" s="45"/>
      <c r="BH4076" s="45"/>
      <c r="BI4076" t="s">
        <v>3146</v>
      </c>
    </row>
    <row r="4077" spans="1:61" x14ac:dyDescent="0.25">
      <c r="A4077" s="96" t="s">
        <v>1020</v>
      </c>
      <c r="B4077" s="9" t="s">
        <v>1145</v>
      </c>
      <c r="C4077" s="9" t="str">
        <f>VLOOKUP(Tabelle1[[#This Row],[bank_name]],list_all_banks!$B$1:$C$691,2,FALSE)</f>
        <v>IT08349560014</v>
      </c>
      <c r="D4077" s="6" t="s">
        <v>1146</v>
      </c>
      <c r="E4077" s="42" t="str">
        <f t="shared" si="67"/>
        <v>31.12.2016</v>
      </c>
      <c r="F4077" s="9">
        <v>2016</v>
      </c>
      <c r="G4077" s="9">
        <v>1</v>
      </c>
      <c r="H4077" s="9" t="s">
        <v>20</v>
      </c>
      <c r="I4077" s="9">
        <v>3</v>
      </c>
      <c r="J4077" s="9">
        <v>2</v>
      </c>
      <c r="K4077" s="9" t="s">
        <v>1366</v>
      </c>
      <c r="L4077" s="9">
        <v>0</v>
      </c>
      <c r="M4077" s="9" t="s">
        <v>14</v>
      </c>
      <c r="N4077" s="9" t="s">
        <v>91</v>
      </c>
      <c r="P4077" s="9">
        <v>2</v>
      </c>
      <c r="Q4077" s="9">
        <v>0</v>
      </c>
      <c r="R4077" s="9">
        <v>0</v>
      </c>
      <c r="S4077" s="9">
        <v>0</v>
      </c>
      <c r="U4077" s="9">
        <v>0</v>
      </c>
      <c r="V4077" s="9">
        <v>0</v>
      </c>
      <c r="W4077" s="9" t="s">
        <v>20</v>
      </c>
      <c r="Y4077" s="9" t="s">
        <v>154</v>
      </c>
      <c r="Z4077" s="9">
        <f>4804+3718</f>
        <v>8522</v>
      </c>
      <c r="AA4077" s="9">
        <v>17</v>
      </c>
      <c r="AB4077" s="9">
        <f>2809+1205</f>
        <v>4014</v>
      </c>
      <c r="AC4077" s="9" t="s">
        <v>20</v>
      </c>
      <c r="AD4077" s="9">
        <f>1985+920</f>
        <v>2905</v>
      </c>
      <c r="AE4077" s="9" t="s">
        <v>20</v>
      </c>
      <c r="AF4077" s="9" t="s">
        <v>20</v>
      </c>
      <c r="AG4077" s="9" t="s">
        <v>20</v>
      </c>
      <c r="AH4077" s="9" t="s">
        <v>20</v>
      </c>
      <c r="AI4077" s="9">
        <v>0</v>
      </c>
      <c r="AK4077" s="9">
        <v>1</v>
      </c>
      <c r="AL4077" s="9">
        <v>0</v>
      </c>
      <c r="AM4077" s="9">
        <v>2</v>
      </c>
      <c r="AN4077" s="9">
        <v>0</v>
      </c>
      <c r="AO4077" s="9">
        <v>0</v>
      </c>
      <c r="AQ4077" s="9">
        <v>1</v>
      </c>
      <c r="AR4077" s="9">
        <v>1</v>
      </c>
      <c r="AS4077" s="9">
        <v>2</v>
      </c>
      <c r="AT4077" s="9">
        <v>2</v>
      </c>
      <c r="AU4077" s="9">
        <v>5</v>
      </c>
      <c r="AV4077" s="9">
        <v>0</v>
      </c>
      <c r="AW4077" s="9" t="s">
        <v>1382</v>
      </c>
      <c r="AX4077" s="9" t="s">
        <v>1382</v>
      </c>
      <c r="BA4077" s="9" t="s">
        <v>2619</v>
      </c>
      <c r="BB4077" s="6" t="s">
        <v>1600</v>
      </c>
      <c r="BG4077" s="9"/>
      <c r="BI4077" t="s">
        <v>3146</v>
      </c>
    </row>
    <row r="4078" spans="1:61" x14ac:dyDescent="0.25">
      <c r="A4078" s="96" t="s">
        <v>1020</v>
      </c>
      <c r="B4078" s="9" t="s">
        <v>1145</v>
      </c>
      <c r="C4078" s="9" t="str">
        <f>VLOOKUP(Tabelle1[[#This Row],[bank_name]],list_all_banks!$B$1:$C$691,2,FALSE)</f>
        <v>IT08349560014</v>
      </c>
      <c r="D4078" s="6" t="s">
        <v>1146</v>
      </c>
      <c r="E4078" s="42" t="str">
        <f t="shared" si="67"/>
        <v>31.12.2016</v>
      </c>
      <c r="F4078" s="9">
        <v>2016</v>
      </c>
      <c r="G4078" s="9">
        <v>1</v>
      </c>
      <c r="H4078" s="9" t="s">
        <v>20</v>
      </c>
      <c r="I4078" s="9">
        <v>3</v>
      </c>
      <c r="J4078" s="9">
        <v>2</v>
      </c>
      <c r="K4078" s="9" t="s">
        <v>1366</v>
      </c>
      <c r="L4078" s="9">
        <v>0</v>
      </c>
      <c r="M4078" s="9" t="s">
        <v>14</v>
      </c>
      <c r="N4078" s="9" t="s">
        <v>91</v>
      </c>
      <c r="P4078" s="9">
        <v>2</v>
      </c>
      <c r="Q4078" s="9">
        <v>0</v>
      </c>
      <c r="R4078" s="9">
        <v>0</v>
      </c>
      <c r="S4078" s="9">
        <v>0</v>
      </c>
      <c r="U4078" s="9">
        <v>0</v>
      </c>
      <c r="V4078" s="9">
        <v>0</v>
      </c>
      <c r="W4078" s="9" t="s">
        <v>20</v>
      </c>
      <c r="Y4078" s="9" t="s">
        <v>239</v>
      </c>
      <c r="Z4078" s="9">
        <v>6372</v>
      </c>
      <c r="AA4078" s="9">
        <v>13</v>
      </c>
      <c r="AB4078" s="9">
        <v>4437</v>
      </c>
      <c r="AC4078" s="9" t="s">
        <v>20</v>
      </c>
      <c r="AD4078" s="9">
        <v>3064</v>
      </c>
      <c r="AE4078" s="9" t="s">
        <v>20</v>
      </c>
      <c r="AF4078" s="9" t="s">
        <v>20</v>
      </c>
      <c r="AG4078" s="9" t="s">
        <v>20</v>
      </c>
      <c r="AH4078" s="9" t="s">
        <v>20</v>
      </c>
      <c r="AI4078" s="9">
        <v>0</v>
      </c>
      <c r="AK4078" s="9">
        <v>1</v>
      </c>
      <c r="AL4078" s="9">
        <v>0</v>
      </c>
      <c r="AM4078" s="9">
        <v>2</v>
      </c>
      <c r="AN4078" s="9">
        <v>0</v>
      </c>
      <c r="AO4078" s="9">
        <v>0</v>
      </c>
      <c r="AQ4078" s="9">
        <v>1</v>
      </c>
      <c r="AR4078" s="9">
        <v>1</v>
      </c>
      <c r="AS4078" s="9">
        <v>2</v>
      </c>
      <c r="AT4078" s="9">
        <v>2</v>
      </c>
      <c r="AU4078" s="9">
        <v>5</v>
      </c>
      <c r="AV4078" s="9">
        <v>0</v>
      </c>
      <c r="AW4078" s="9" t="s">
        <v>1382</v>
      </c>
      <c r="AX4078" s="9" t="s">
        <v>1382</v>
      </c>
      <c r="BA4078" s="9" t="s">
        <v>2619</v>
      </c>
      <c r="BB4078" s="6" t="s">
        <v>1600</v>
      </c>
      <c r="BG4078" s="9"/>
      <c r="BI4078" t="s">
        <v>3146</v>
      </c>
    </row>
    <row r="4079" spans="1:61" x14ac:dyDescent="0.25">
      <c r="A4079" s="96" t="s">
        <v>1020</v>
      </c>
      <c r="B4079" s="9" t="s">
        <v>1145</v>
      </c>
      <c r="C4079" s="9" t="str">
        <f>VLOOKUP(Tabelle1[[#This Row],[bank_name]],list_all_banks!$B$1:$C$691,2,FALSE)</f>
        <v>IT08349560014</v>
      </c>
      <c r="D4079" s="6" t="s">
        <v>1146</v>
      </c>
      <c r="E4079" s="42" t="str">
        <f t="shared" si="67"/>
        <v>31.12.2016</v>
      </c>
      <c r="F4079" s="9">
        <v>2016</v>
      </c>
      <c r="G4079" s="9">
        <v>1</v>
      </c>
      <c r="H4079" s="9" t="s">
        <v>20</v>
      </c>
      <c r="I4079" s="9">
        <v>3</v>
      </c>
      <c r="J4079" s="9">
        <v>2</v>
      </c>
      <c r="K4079" s="9" t="s">
        <v>1366</v>
      </c>
      <c r="L4079" s="9">
        <v>0</v>
      </c>
      <c r="M4079" s="9" t="s">
        <v>14</v>
      </c>
      <c r="N4079" s="9" t="s">
        <v>91</v>
      </c>
      <c r="P4079" s="9">
        <v>2</v>
      </c>
      <c r="Q4079" s="9">
        <v>0</v>
      </c>
      <c r="R4079" s="9">
        <v>0</v>
      </c>
      <c r="S4079" s="9">
        <v>0</v>
      </c>
      <c r="U4079" s="9">
        <v>0</v>
      </c>
      <c r="V4079" s="9">
        <v>0</v>
      </c>
      <c r="W4079" s="9" t="s">
        <v>20</v>
      </c>
      <c r="Y4079" s="9" t="s">
        <v>440</v>
      </c>
      <c r="Z4079" s="9">
        <v>5136</v>
      </c>
      <c r="AA4079" s="9">
        <v>28</v>
      </c>
      <c r="AB4079" s="9">
        <v>2135</v>
      </c>
      <c r="AC4079" s="9" t="s">
        <v>20</v>
      </c>
      <c r="AD4079" s="9">
        <v>1774</v>
      </c>
      <c r="AE4079" s="9" t="s">
        <v>20</v>
      </c>
      <c r="AF4079" s="9" t="s">
        <v>20</v>
      </c>
      <c r="AG4079" s="9" t="s">
        <v>20</v>
      </c>
      <c r="AH4079" s="9" t="s">
        <v>20</v>
      </c>
      <c r="AI4079" s="9">
        <v>0</v>
      </c>
      <c r="AK4079" s="9">
        <v>1</v>
      </c>
      <c r="AL4079" s="9">
        <v>0</v>
      </c>
      <c r="AM4079" s="9">
        <v>2</v>
      </c>
      <c r="AN4079" s="9">
        <v>0</v>
      </c>
      <c r="AO4079" s="9">
        <v>0</v>
      </c>
      <c r="AQ4079" s="9">
        <v>1</v>
      </c>
      <c r="AR4079" s="9">
        <v>1</v>
      </c>
      <c r="AS4079" s="9">
        <v>2</v>
      </c>
      <c r="AT4079" s="9">
        <v>2</v>
      </c>
      <c r="AU4079" s="9">
        <v>5</v>
      </c>
      <c r="AV4079" s="9">
        <v>0</v>
      </c>
      <c r="AW4079" s="9" t="s">
        <v>1382</v>
      </c>
      <c r="AX4079" s="9" t="s">
        <v>1382</v>
      </c>
      <c r="BA4079" s="9" t="s">
        <v>2619</v>
      </c>
      <c r="BB4079" s="6" t="s">
        <v>1600</v>
      </c>
      <c r="BG4079" s="9"/>
      <c r="BI4079" t="s">
        <v>3146</v>
      </c>
    </row>
    <row r="4080" spans="1:61" x14ac:dyDescent="0.25">
      <c r="A4080" s="96" t="s">
        <v>1020</v>
      </c>
      <c r="B4080" s="9" t="s">
        <v>1145</v>
      </c>
      <c r="C4080" s="9" t="str">
        <f>VLOOKUP(Tabelle1[[#This Row],[bank_name]],list_all_banks!$B$1:$C$691,2,FALSE)</f>
        <v>IT08349560014</v>
      </c>
      <c r="D4080" s="6" t="s">
        <v>1146</v>
      </c>
      <c r="E4080" s="42" t="str">
        <f t="shared" si="67"/>
        <v>31.12.2016</v>
      </c>
      <c r="F4080" s="9">
        <v>2016</v>
      </c>
      <c r="G4080" s="9">
        <v>1</v>
      </c>
      <c r="H4080" s="9" t="s">
        <v>20</v>
      </c>
      <c r="I4080" s="9">
        <v>3</v>
      </c>
      <c r="J4080" s="9">
        <v>2</v>
      </c>
      <c r="K4080" s="9" t="s">
        <v>1366</v>
      </c>
      <c r="L4080" s="9">
        <v>0</v>
      </c>
      <c r="M4080" s="9" t="s">
        <v>14</v>
      </c>
      <c r="N4080" s="9" t="s">
        <v>91</v>
      </c>
      <c r="P4080" s="9">
        <v>2</v>
      </c>
      <c r="Q4080" s="9">
        <v>0</v>
      </c>
      <c r="R4080" s="9">
        <v>0</v>
      </c>
      <c r="S4080" s="9">
        <v>0</v>
      </c>
      <c r="U4080" s="9">
        <v>0</v>
      </c>
      <c r="V4080" s="9">
        <v>0</v>
      </c>
      <c r="W4080" s="9" t="s">
        <v>20</v>
      </c>
      <c r="Y4080" s="9" t="s">
        <v>658</v>
      </c>
      <c r="Z4080" s="9">
        <f>37987-3746</f>
        <v>34241</v>
      </c>
      <c r="AA4080" s="9">
        <v>115</v>
      </c>
      <c r="AB4080" s="9">
        <f>18768+11807</f>
        <v>30575</v>
      </c>
      <c r="AC4080" s="9" t="s">
        <v>20</v>
      </c>
      <c r="AD4080" s="9">
        <f>11868+7281</f>
        <v>19149</v>
      </c>
      <c r="AE4080" s="9" t="s">
        <v>20</v>
      </c>
      <c r="AF4080" s="9" t="s">
        <v>20</v>
      </c>
      <c r="AG4080" s="9" t="s">
        <v>20</v>
      </c>
      <c r="AH4080" s="9" t="s">
        <v>20</v>
      </c>
      <c r="AI4080" s="9">
        <v>0</v>
      </c>
      <c r="AK4080" s="9">
        <v>1</v>
      </c>
      <c r="AL4080" s="9">
        <v>0</v>
      </c>
      <c r="AM4080" s="9">
        <v>2</v>
      </c>
      <c r="AN4080" s="9">
        <v>0</v>
      </c>
      <c r="AO4080" s="9">
        <v>0</v>
      </c>
      <c r="AQ4080" s="9">
        <v>1</v>
      </c>
      <c r="AR4080" s="9">
        <v>1</v>
      </c>
      <c r="AS4080" s="9">
        <v>2</v>
      </c>
      <c r="AT4080" s="9">
        <v>2</v>
      </c>
      <c r="AU4080" s="9">
        <v>5</v>
      </c>
      <c r="AV4080" s="9">
        <v>0</v>
      </c>
      <c r="AW4080" s="9" t="s">
        <v>1382</v>
      </c>
      <c r="AX4080" s="9" t="s">
        <v>1382</v>
      </c>
      <c r="BA4080" s="9" t="s">
        <v>2619</v>
      </c>
      <c r="BB4080" s="6" t="s">
        <v>1600</v>
      </c>
      <c r="BG4080" s="9"/>
      <c r="BI4080" t="s">
        <v>3146</v>
      </c>
    </row>
    <row r="4081" spans="1:61" x14ac:dyDescent="0.25">
      <c r="A4081" s="19" t="s">
        <v>1020</v>
      </c>
      <c r="B4081" t="s">
        <v>1145</v>
      </c>
      <c r="C4081" t="str">
        <f>VLOOKUP(Tabelle1[[#This Row],[bank_name]],list_all_banks!$B$1:$C$691,2,FALSE)</f>
        <v>IT08349560014</v>
      </c>
      <c r="D4081" s="6" t="s">
        <v>1146</v>
      </c>
      <c r="E4081" s="42" t="str">
        <f t="shared" si="67"/>
        <v>31.12.2016</v>
      </c>
      <c r="F4081">
        <v>2016</v>
      </c>
      <c r="G4081">
        <v>1</v>
      </c>
      <c r="H4081" t="s">
        <v>20</v>
      </c>
      <c r="I4081">
        <v>3</v>
      </c>
      <c r="J4081">
        <v>2</v>
      </c>
      <c r="K4081" t="s">
        <v>1366</v>
      </c>
      <c r="L4081">
        <v>0</v>
      </c>
      <c r="M4081" t="s">
        <v>14</v>
      </c>
      <c r="N4081" t="s">
        <v>91</v>
      </c>
      <c r="P4081">
        <v>2</v>
      </c>
      <c r="Q4081">
        <v>0</v>
      </c>
      <c r="R4081">
        <v>0</v>
      </c>
      <c r="S4081">
        <v>0</v>
      </c>
      <c r="U4081">
        <v>0</v>
      </c>
      <c r="V4081">
        <v>0</v>
      </c>
      <c r="W4081" t="s">
        <v>20</v>
      </c>
      <c r="Y4081" t="s">
        <v>1</v>
      </c>
      <c r="Z4081">
        <v>74341</v>
      </c>
      <c r="AA4081">
        <v>260</v>
      </c>
      <c r="AB4081">
        <v>55101</v>
      </c>
      <c r="AC4081" t="s">
        <v>20</v>
      </c>
      <c r="AD4081">
        <v>39658</v>
      </c>
      <c r="AE4081" t="s">
        <v>20</v>
      </c>
      <c r="AF4081" t="s">
        <v>20</v>
      </c>
      <c r="AG4081" t="s">
        <v>20</v>
      </c>
      <c r="AH4081" t="s">
        <v>20</v>
      </c>
      <c r="AI4081">
        <v>0</v>
      </c>
      <c r="AK4081">
        <v>1</v>
      </c>
      <c r="AL4081">
        <v>0</v>
      </c>
      <c r="AM4081">
        <v>2</v>
      </c>
      <c r="AN4081">
        <v>0</v>
      </c>
      <c r="AO4081">
        <v>0</v>
      </c>
      <c r="AQ4081">
        <v>1</v>
      </c>
      <c r="AR4081">
        <v>1</v>
      </c>
      <c r="AS4081">
        <v>2</v>
      </c>
      <c r="AT4081">
        <v>2</v>
      </c>
      <c r="AU4081">
        <v>5</v>
      </c>
      <c r="AV4081">
        <v>0</v>
      </c>
      <c r="AW4081" t="s">
        <v>1382</v>
      </c>
      <c r="AX4081" t="s">
        <v>1382</v>
      </c>
      <c r="BA4081" t="s">
        <v>2619</v>
      </c>
      <c r="BB4081" s="6" t="s">
        <v>1600</v>
      </c>
      <c r="BG4081" s="9"/>
      <c r="BI4081" t="s">
        <v>3146</v>
      </c>
    </row>
    <row r="4082" spans="1:61" x14ac:dyDescent="0.25">
      <c r="A4082" s="96" t="s">
        <v>1020</v>
      </c>
      <c r="B4082" s="9" t="s">
        <v>1145</v>
      </c>
      <c r="C4082" s="9" t="str">
        <f>VLOOKUP(Tabelle1[[#This Row],[bank_name]],list_all_banks!$B$1:$C$691,2,FALSE)</f>
        <v>IT08349560014</v>
      </c>
      <c r="D4082" s="6" t="s">
        <v>1146</v>
      </c>
      <c r="E4082" s="42" t="str">
        <f t="shared" si="67"/>
        <v>31.12.2016</v>
      </c>
      <c r="F4082" s="9">
        <v>2016</v>
      </c>
      <c r="G4082" s="9">
        <v>1</v>
      </c>
      <c r="H4082" s="9" t="s">
        <v>20</v>
      </c>
      <c r="I4082" s="9">
        <v>3</v>
      </c>
      <c r="J4082" s="9">
        <v>2</v>
      </c>
      <c r="K4082" s="9" t="s">
        <v>1366</v>
      </c>
      <c r="L4082" s="9">
        <v>0</v>
      </c>
      <c r="M4082" s="9" t="s">
        <v>14</v>
      </c>
      <c r="N4082" s="9" t="s">
        <v>91</v>
      </c>
      <c r="P4082" s="9">
        <v>2</v>
      </c>
      <c r="Q4082" s="9">
        <v>0</v>
      </c>
      <c r="R4082" s="9">
        <v>0</v>
      </c>
      <c r="S4082" s="9">
        <v>0</v>
      </c>
      <c r="U4082" s="9">
        <v>0</v>
      </c>
      <c r="V4082" s="9">
        <v>0</v>
      </c>
      <c r="W4082" s="9" t="s">
        <v>20</v>
      </c>
      <c r="Y4082" s="9" t="s">
        <v>965</v>
      </c>
      <c r="Z4082" s="9">
        <f>1711+4534</f>
        <v>6245</v>
      </c>
      <c r="AA4082" s="9">
        <v>46</v>
      </c>
      <c r="AB4082" s="9">
        <f>1957+1529</f>
        <v>3486</v>
      </c>
      <c r="AC4082" s="9" t="s">
        <v>20</v>
      </c>
      <c r="AD4082" s="9">
        <f>1344+1031</f>
        <v>2375</v>
      </c>
      <c r="AE4082" s="9" t="s">
        <v>20</v>
      </c>
      <c r="AF4082" s="9" t="s">
        <v>20</v>
      </c>
      <c r="AG4082" s="9" t="s">
        <v>20</v>
      </c>
      <c r="AH4082" s="9" t="s">
        <v>20</v>
      </c>
      <c r="AI4082" s="9">
        <v>0</v>
      </c>
      <c r="AK4082" s="9">
        <v>1</v>
      </c>
      <c r="AL4082" s="9">
        <v>0</v>
      </c>
      <c r="AM4082" s="9">
        <v>2</v>
      </c>
      <c r="AN4082" s="9">
        <v>0</v>
      </c>
      <c r="AO4082" s="9">
        <v>0</v>
      </c>
      <c r="AQ4082" s="9">
        <v>1</v>
      </c>
      <c r="AR4082" s="9">
        <v>1</v>
      </c>
      <c r="AS4082" s="9">
        <v>2</v>
      </c>
      <c r="AT4082" s="9">
        <v>2</v>
      </c>
      <c r="AU4082" s="9">
        <v>5</v>
      </c>
      <c r="AV4082" s="9">
        <v>0</v>
      </c>
      <c r="AW4082" s="9" t="s">
        <v>1382</v>
      </c>
      <c r="AX4082" s="9" t="s">
        <v>1382</v>
      </c>
      <c r="BA4082" s="9" t="s">
        <v>2619</v>
      </c>
      <c r="BB4082" s="6" t="s">
        <v>1600</v>
      </c>
      <c r="BG4082" s="9"/>
      <c r="BI4082" t="s">
        <v>3146</v>
      </c>
    </row>
    <row r="4083" spans="1:61" x14ac:dyDescent="0.25">
      <c r="A4083" s="96" t="s">
        <v>1020</v>
      </c>
      <c r="B4083" s="9" t="s">
        <v>1145</v>
      </c>
      <c r="C4083" s="9" t="str">
        <f>VLOOKUP(Tabelle1[[#This Row],[bank_name]],list_all_banks!$B$1:$C$691,2,FALSE)</f>
        <v>IT08349560014</v>
      </c>
      <c r="D4083" s="6" t="s">
        <v>1146</v>
      </c>
      <c r="E4083" s="42" t="str">
        <f t="shared" si="67"/>
        <v>31.12.2016</v>
      </c>
      <c r="F4083" s="9">
        <v>2016</v>
      </c>
      <c r="G4083" s="9">
        <v>1</v>
      </c>
      <c r="H4083" s="9" t="s">
        <v>20</v>
      </c>
      <c r="I4083" s="9">
        <v>3</v>
      </c>
      <c r="J4083" s="9">
        <v>2</v>
      </c>
      <c r="K4083" s="9" t="s">
        <v>1366</v>
      </c>
      <c r="L4083" s="9">
        <v>0</v>
      </c>
      <c r="M4083" s="9" t="s">
        <v>14</v>
      </c>
      <c r="N4083" s="9" t="s">
        <v>91</v>
      </c>
      <c r="P4083" s="9">
        <v>2</v>
      </c>
      <c r="Q4083" s="9">
        <v>0</v>
      </c>
      <c r="R4083" s="9">
        <v>0</v>
      </c>
      <c r="S4083" s="9">
        <v>0</v>
      </c>
      <c r="U4083" s="9">
        <v>0</v>
      </c>
      <c r="V4083" s="9">
        <v>0</v>
      </c>
      <c r="W4083" s="9" t="s">
        <v>20</v>
      </c>
      <c r="Y4083" s="9" t="s">
        <v>1225</v>
      </c>
      <c r="Z4083" s="9">
        <v>7867</v>
      </c>
      <c r="AA4083" s="9">
        <v>37</v>
      </c>
      <c r="AB4083" s="9">
        <v>5004</v>
      </c>
      <c r="AC4083" s="9" t="s">
        <v>20</v>
      </c>
      <c r="AD4083" s="9">
        <v>3777</v>
      </c>
      <c r="AE4083" s="9" t="s">
        <v>20</v>
      </c>
      <c r="AF4083" s="9" t="s">
        <v>20</v>
      </c>
      <c r="AG4083" s="9" t="s">
        <v>20</v>
      </c>
      <c r="AH4083" s="9" t="s">
        <v>20</v>
      </c>
      <c r="AI4083" s="9">
        <v>0</v>
      </c>
      <c r="AK4083" s="9">
        <v>1</v>
      </c>
      <c r="AL4083" s="9">
        <v>0</v>
      </c>
      <c r="AM4083" s="9">
        <v>2</v>
      </c>
      <c r="AN4083" s="9">
        <v>0</v>
      </c>
      <c r="AO4083" s="9">
        <v>0</v>
      </c>
      <c r="AQ4083" s="9">
        <v>1</v>
      </c>
      <c r="AR4083" s="9">
        <v>1</v>
      </c>
      <c r="AS4083" s="9">
        <v>2</v>
      </c>
      <c r="AT4083" s="9">
        <v>2</v>
      </c>
      <c r="AU4083" s="9">
        <v>5</v>
      </c>
      <c r="AV4083" s="9">
        <v>0</v>
      </c>
      <c r="AW4083" s="9" t="s">
        <v>1382</v>
      </c>
      <c r="AX4083" s="9" t="s">
        <v>1382</v>
      </c>
      <c r="BA4083" s="9" t="s">
        <v>2619</v>
      </c>
      <c r="BB4083" s="6" t="s">
        <v>1600</v>
      </c>
      <c r="BC4083" s="9"/>
      <c r="BD4083" s="9"/>
      <c r="BE4083" s="9"/>
      <c r="BF4083" s="9"/>
      <c r="BG4083" s="9"/>
      <c r="BI4083" t="s">
        <v>3146</v>
      </c>
    </row>
    <row r="4084" spans="1:61" x14ac:dyDescent="0.25">
      <c r="A4084" s="96" t="s">
        <v>1020</v>
      </c>
      <c r="B4084" s="9" t="s">
        <v>1145</v>
      </c>
      <c r="C4084" s="9" t="str">
        <f>VLOOKUP(Tabelle1[[#This Row],[bank_name]],list_all_banks!$B$1:$C$691,2,FALSE)</f>
        <v>IT08349560014</v>
      </c>
      <c r="D4084" s="6" t="s">
        <v>1146</v>
      </c>
      <c r="E4084" s="42" t="str">
        <f t="shared" si="67"/>
        <v>31.12.2016</v>
      </c>
      <c r="F4084" s="9">
        <v>2016</v>
      </c>
      <c r="G4084" s="9">
        <v>1</v>
      </c>
      <c r="H4084" s="9" t="s">
        <v>20</v>
      </c>
      <c r="I4084" s="9">
        <v>3</v>
      </c>
      <c r="J4084" s="9">
        <v>2</v>
      </c>
      <c r="K4084" s="9" t="s">
        <v>1366</v>
      </c>
      <c r="L4084" s="9">
        <v>0</v>
      </c>
      <c r="M4084" s="9" t="s">
        <v>14</v>
      </c>
      <c r="N4084" s="9" t="s">
        <v>91</v>
      </c>
      <c r="P4084" s="9">
        <v>2</v>
      </c>
      <c r="Q4084" s="9">
        <v>0</v>
      </c>
      <c r="R4084" s="9">
        <v>0</v>
      </c>
      <c r="S4084" s="9">
        <v>0</v>
      </c>
      <c r="U4084" s="9">
        <v>0</v>
      </c>
      <c r="V4084" s="9">
        <v>0</v>
      </c>
      <c r="W4084" s="9" t="s">
        <v>20</v>
      </c>
      <c r="Y4084" s="9" t="s">
        <v>1278</v>
      </c>
      <c r="Z4084" s="9">
        <f>6426+3022</f>
        <v>9448</v>
      </c>
      <c r="AA4084" s="9">
        <v>79</v>
      </c>
      <c r="AB4084" s="9">
        <f>-63+1492</f>
        <v>1429</v>
      </c>
      <c r="AC4084" s="9" t="s">
        <v>20</v>
      </c>
      <c r="AD4084" s="9">
        <f>-41+1134</f>
        <v>1093</v>
      </c>
      <c r="AE4084" s="9" t="s">
        <v>20</v>
      </c>
      <c r="AF4084" s="9" t="s">
        <v>20</v>
      </c>
      <c r="AG4084" s="9" t="s">
        <v>20</v>
      </c>
      <c r="AH4084" s="9" t="s">
        <v>20</v>
      </c>
      <c r="AI4084" s="9">
        <v>0</v>
      </c>
      <c r="AK4084" s="9">
        <v>1</v>
      </c>
      <c r="AL4084" s="9">
        <v>0</v>
      </c>
      <c r="AM4084" s="9">
        <v>2</v>
      </c>
      <c r="AN4084" s="9">
        <v>0</v>
      </c>
      <c r="AO4084" s="9">
        <v>0</v>
      </c>
      <c r="AQ4084" s="9">
        <v>1</v>
      </c>
      <c r="AR4084" s="9">
        <v>1</v>
      </c>
      <c r="AS4084" s="9">
        <v>2</v>
      </c>
      <c r="AT4084" s="9">
        <v>2</v>
      </c>
      <c r="AU4084" s="9">
        <v>5</v>
      </c>
      <c r="AV4084" s="9">
        <v>0</v>
      </c>
      <c r="AW4084" s="9" t="s">
        <v>1382</v>
      </c>
      <c r="AX4084" s="9" t="s">
        <v>1382</v>
      </c>
      <c r="BA4084" s="9" t="s">
        <v>2619</v>
      </c>
      <c r="BB4084" s="6" t="s">
        <v>1600</v>
      </c>
      <c r="BG4084" s="9"/>
      <c r="BI4084" t="s">
        <v>3146</v>
      </c>
    </row>
    <row r="4085" spans="1:61" x14ac:dyDescent="0.25">
      <c r="A4085" s="96" t="s">
        <v>1020</v>
      </c>
      <c r="B4085" s="9" t="s">
        <v>1145</v>
      </c>
      <c r="C4085" s="9" t="str">
        <f>VLOOKUP(Tabelle1[[#This Row],[bank_name]],list_all_banks!$B$1:$C$691,2,FALSE)</f>
        <v>IT08349560014</v>
      </c>
      <c r="D4085" s="6" t="s">
        <v>1146</v>
      </c>
      <c r="E4085" s="42" t="str">
        <f t="shared" si="67"/>
        <v>31.12.2016</v>
      </c>
      <c r="F4085" s="9">
        <v>2016</v>
      </c>
      <c r="G4085" s="9">
        <v>1</v>
      </c>
      <c r="H4085" s="9" t="s">
        <v>20</v>
      </c>
      <c r="I4085" s="9">
        <v>3</v>
      </c>
      <c r="J4085" s="9">
        <v>2</v>
      </c>
      <c r="K4085" s="9" t="s">
        <v>1366</v>
      </c>
      <c r="L4085" s="9">
        <v>0</v>
      </c>
      <c r="M4085" s="9" t="s">
        <v>14</v>
      </c>
      <c r="N4085" s="9" t="s">
        <v>91</v>
      </c>
      <c r="P4085" s="9">
        <v>2</v>
      </c>
      <c r="Q4085" s="9">
        <v>0</v>
      </c>
      <c r="R4085" s="9">
        <v>0</v>
      </c>
      <c r="S4085" s="9">
        <v>0</v>
      </c>
      <c r="U4085" s="9">
        <v>0</v>
      </c>
      <c r="V4085" s="9">
        <v>0</v>
      </c>
      <c r="W4085" s="9" t="s">
        <v>20</v>
      </c>
      <c r="Y4085" s="9" t="s">
        <v>1289</v>
      </c>
      <c r="Z4085" s="9">
        <f>7398+1860</f>
        <v>9258</v>
      </c>
      <c r="AA4085" s="9">
        <v>44</v>
      </c>
      <c r="AB4085" s="9">
        <f>6308-1385</f>
        <v>4923</v>
      </c>
      <c r="AC4085" s="9" t="s">
        <v>20</v>
      </c>
      <c r="AD4085" s="9">
        <f>4653-1031</f>
        <v>3622</v>
      </c>
      <c r="AE4085" s="9" t="s">
        <v>20</v>
      </c>
      <c r="AF4085" s="9" t="s">
        <v>20</v>
      </c>
      <c r="AG4085" s="9" t="s">
        <v>20</v>
      </c>
      <c r="AH4085" s="9" t="s">
        <v>20</v>
      </c>
      <c r="AI4085" s="9">
        <v>0</v>
      </c>
      <c r="AK4085" s="9">
        <v>1</v>
      </c>
      <c r="AL4085" s="9">
        <v>0</v>
      </c>
      <c r="AM4085" s="9">
        <v>2</v>
      </c>
      <c r="AN4085" s="9">
        <v>0</v>
      </c>
      <c r="AO4085" s="9">
        <v>0</v>
      </c>
      <c r="AQ4085" s="9">
        <v>1</v>
      </c>
      <c r="AR4085" s="9">
        <v>1</v>
      </c>
      <c r="AS4085" s="9">
        <v>2</v>
      </c>
      <c r="AT4085" s="9">
        <v>2</v>
      </c>
      <c r="AU4085" s="9">
        <v>5</v>
      </c>
      <c r="AV4085" s="9">
        <v>0</v>
      </c>
      <c r="AW4085" s="9" t="s">
        <v>1382</v>
      </c>
      <c r="AX4085" s="9" t="s">
        <v>1382</v>
      </c>
      <c r="BA4085" s="9" t="s">
        <v>2619</v>
      </c>
      <c r="BB4085" s="6" t="s">
        <v>1600</v>
      </c>
      <c r="BG4085" s="9"/>
      <c r="BI4085" t="s">
        <v>3146</v>
      </c>
    </row>
    <row r="4086" spans="1:61" x14ac:dyDescent="0.25">
      <c r="A4086" s="96" t="s">
        <v>1020</v>
      </c>
      <c r="B4086" s="9" t="s">
        <v>1145</v>
      </c>
      <c r="C4086" s="9" t="str">
        <f>VLOOKUP(Tabelle1[[#This Row],[bank_name]],list_all_banks!$B$1:$C$691,2,FALSE)</f>
        <v>IT08349560014</v>
      </c>
      <c r="D4086" s="6" t="s">
        <v>1146</v>
      </c>
      <c r="E4086" s="42" t="str">
        <f t="shared" si="67"/>
        <v>31.12.2016</v>
      </c>
      <c r="F4086" s="9">
        <v>2016</v>
      </c>
      <c r="G4086" s="9">
        <v>1</v>
      </c>
      <c r="H4086" s="9" t="s">
        <v>20</v>
      </c>
      <c r="I4086" s="9">
        <v>3</v>
      </c>
      <c r="J4086" s="9">
        <v>2</v>
      </c>
      <c r="K4086" s="9" t="s">
        <v>1366</v>
      </c>
      <c r="L4086" s="9">
        <v>0</v>
      </c>
      <c r="M4086" s="9" t="s">
        <v>14</v>
      </c>
      <c r="N4086" s="9" t="s">
        <v>91</v>
      </c>
      <c r="P4086" s="9">
        <v>2</v>
      </c>
      <c r="Q4086" s="9">
        <v>0</v>
      </c>
      <c r="R4086" s="9">
        <v>0</v>
      </c>
      <c r="S4086" s="9">
        <v>0</v>
      </c>
      <c r="U4086" s="9">
        <v>0</v>
      </c>
      <c r="V4086" s="9">
        <v>0</v>
      </c>
      <c r="W4086" s="9" t="s">
        <v>20</v>
      </c>
      <c r="Y4086" s="9" t="s">
        <v>493</v>
      </c>
      <c r="Z4086" s="9">
        <f>31079</f>
        <v>31079</v>
      </c>
      <c r="AA4086" s="9">
        <v>91</v>
      </c>
      <c r="AB4086" s="9">
        <v>19892</v>
      </c>
      <c r="AC4086" s="9" t="s">
        <v>20</v>
      </c>
      <c r="AD4086" s="9">
        <v>14519</v>
      </c>
      <c r="AE4086" s="9" t="s">
        <v>20</v>
      </c>
      <c r="AF4086" s="9" t="s">
        <v>20</v>
      </c>
      <c r="AG4086" s="9" t="s">
        <v>20</v>
      </c>
      <c r="AH4086" s="9" t="s">
        <v>20</v>
      </c>
      <c r="AI4086" s="9">
        <v>0</v>
      </c>
      <c r="AK4086" s="9">
        <v>1</v>
      </c>
      <c r="AL4086" s="9">
        <v>0</v>
      </c>
      <c r="AM4086" s="9">
        <v>2</v>
      </c>
      <c r="AN4086" s="9">
        <v>0</v>
      </c>
      <c r="AO4086" s="9">
        <v>0</v>
      </c>
      <c r="AQ4086" s="9">
        <v>1</v>
      </c>
      <c r="AR4086" s="9">
        <v>1</v>
      </c>
      <c r="AS4086" s="9">
        <v>2</v>
      </c>
      <c r="AT4086" s="9">
        <v>2</v>
      </c>
      <c r="AU4086" s="9">
        <v>5</v>
      </c>
      <c r="AV4086" s="9">
        <v>0</v>
      </c>
      <c r="AW4086" s="9" t="s">
        <v>1382</v>
      </c>
      <c r="AX4086" s="9" t="s">
        <v>1382</v>
      </c>
      <c r="BA4086" s="9" t="s">
        <v>2619</v>
      </c>
      <c r="BB4086" s="6" t="s">
        <v>1600</v>
      </c>
      <c r="BG4086" s="9"/>
      <c r="BI4086" t="s">
        <v>3146</v>
      </c>
    </row>
    <row r="4087" spans="1:61" x14ac:dyDescent="0.25">
      <c r="A4087" s="96" t="s">
        <v>1020</v>
      </c>
      <c r="B4087" s="9" t="s">
        <v>1145</v>
      </c>
      <c r="C4087" s="9" t="str">
        <f>VLOOKUP(Tabelle1[[#This Row],[bank_name]],list_all_banks!$B$1:$C$691,2,FALSE)</f>
        <v>IT08349560014</v>
      </c>
      <c r="D4087" s="6" t="s">
        <v>1146</v>
      </c>
      <c r="E4087" s="42" t="str">
        <f t="shared" si="67"/>
        <v>31.12.2016</v>
      </c>
      <c r="F4087" s="9">
        <v>2016</v>
      </c>
      <c r="G4087" s="9">
        <v>1</v>
      </c>
      <c r="H4087" s="9" t="s">
        <v>20</v>
      </c>
      <c r="I4087" s="9">
        <v>3</v>
      </c>
      <c r="J4087" s="9">
        <v>2</v>
      </c>
      <c r="K4087" s="9" t="s">
        <v>1366</v>
      </c>
      <c r="L4087" s="9">
        <v>0</v>
      </c>
      <c r="M4087" s="9" t="s">
        <v>14</v>
      </c>
      <c r="N4087" s="9" t="s">
        <v>91</v>
      </c>
      <c r="P4087" s="9">
        <v>2</v>
      </c>
      <c r="Q4087" s="9">
        <v>0</v>
      </c>
      <c r="R4087" s="9">
        <v>0</v>
      </c>
      <c r="S4087" s="9">
        <v>0</v>
      </c>
      <c r="U4087" s="9">
        <v>0</v>
      </c>
      <c r="V4087" s="9">
        <v>0</v>
      </c>
      <c r="W4087" s="9" t="s">
        <v>20</v>
      </c>
      <c r="Y4087" s="9" t="s">
        <v>1651</v>
      </c>
      <c r="Z4087" s="9">
        <v>14561</v>
      </c>
      <c r="AA4087" s="9">
        <v>52</v>
      </c>
      <c r="AB4087" s="9">
        <v>7131</v>
      </c>
      <c r="AC4087" s="9" t="s">
        <v>20</v>
      </c>
      <c r="AD4087" s="9">
        <v>6509</v>
      </c>
      <c r="AE4087" s="9" t="s">
        <v>20</v>
      </c>
      <c r="AF4087" s="9" t="s">
        <v>20</v>
      </c>
      <c r="AG4087" s="9" t="s">
        <v>20</v>
      </c>
      <c r="AH4087" s="9" t="s">
        <v>20</v>
      </c>
      <c r="AI4087" s="9">
        <v>0</v>
      </c>
      <c r="AK4087" s="9">
        <v>1</v>
      </c>
      <c r="AL4087" s="9">
        <v>0</v>
      </c>
      <c r="AM4087" s="9">
        <v>2</v>
      </c>
      <c r="AN4087" s="9">
        <v>0</v>
      </c>
      <c r="AO4087" s="9">
        <v>0</v>
      </c>
      <c r="AQ4087" s="9">
        <v>1</v>
      </c>
      <c r="AR4087" s="9">
        <v>1</v>
      </c>
      <c r="AS4087" s="9">
        <v>2</v>
      </c>
      <c r="AT4087" s="9">
        <v>2</v>
      </c>
      <c r="AU4087" s="9">
        <v>5</v>
      </c>
      <c r="AV4087" s="9">
        <v>0</v>
      </c>
      <c r="AW4087" s="9" t="s">
        <v>1382</v>
      </c>
      <c r="AX4087" s="9" t="s">
        <v>1382</v>
      </c>
      <c r="BA4087" s="9" t="s">
        <v>2619</v>
      </c>
      <c r="BB4087" s="6" t="s">
        <v>1600</v>
      </c>
      <c r="BG4087" s="9"/>
      <c r="BI4087" t="s">
        <v>3146</v>
      </c>
    </row>
    <row r="4088" spans="1:61" x14ac:dyDescent="0.25">
      <c r="A4088" s="19" t="s">
        <v>1020</v>
      </c>
      <c r="B4088" t="s">
        <v>1145</v>
      </c>
      <c r="C4088" t="str">
        <f>VLOOKUP(Tabelle1[[#This Row],[bank_name]],list_all_banks!$B$1:$C$691,2,FALSE)</f>
        <v>IT08349560014</v>
      </c>
      <c r="D4088" s="6" t="s">
        <v>1146</v>
      </c>
      <c r="E4088" s="42" t="str">
        <f t="shared" si="67"/>
        <v>31.12.2016</v>
      </c>
      <c r="F4088">
        <v>2016</v>
      </c>
      <c r="G4088">
        <v>1</v>
      </c>
      <c r="H4088" t="s">
        <v>20</v>
      </c>
      <c r="I4088">
        <v>3</v>
      </c>
      <c r="J4088">
        <v>2</v>
      </c>
      <c r="K4088" t="s">
        <v>1366</v>
      </c>
      <c r="L4088">
        <v>0</v>
      </c>
      <c r="M4088" t="s">
        <v>14</v>
      </c>
      <c r="N4088" t="s">
        <v>91</v>
      </c>
      <c r="P4088">
        <v>2</v>
      </c>
      <c r="Q4088">
        <v>0</v>
      </c>
      <c r="R4088">
        <v>0</v>
      </c>
      <c r="S4088">
        <v>0</v>
      </c>
      <c r="U4088">
        <v>0</v>
      </c>
      <c r="V4088">
        <v>0</v>
      </c>
      <c r="W4088" t="s">
        <v>20</v>
      </c>
      <c r="Y4088" t="s">
        <v>1650</v>
      </c>
      <c r="Z4088">
        <f>104262-1206</f>
        <v>103056</v>
      </c>
      <c r="AA4088">
        <f>127+15</f>
        <v>142</v>
      </c>
      <c r="AB4088">
        <f>80268+1576</f>
        <v>81844</v>
      </c>
      <c r="AC4088" t="s">
        <v>20</v>
      </c>
      <c r="AD4088">
        <f>64535+1180</f>
        <v>65715</v>
      </c>
      <c r="AE4088" t="s">
        <v>20</v>
      </c>
      <c r="AF4088" t="s">
        <v>20</v>
      </c>
      <c r="AG4088" t="s">
        <v>20</v>
      </c>
      <c r="AH4088" t="s">
        <v>20</v>
      </c>
      <c r="AI4088">
        <v>0</v>
      </c>
      <c r="AK4088">
        <v>1</v>
      </c>
      <c r="AL4088">
        <v>0</v>
      </c>
      <c r="AM4088">
        <v>2</v>
      </c>
      <c r="AN4088">
        <v>0</v>
      </c>
      <c r="AO4088">
        <v>0</v>
      </c>
      <c r="AQ4088">
        <v>1</v>
      </c>
      <c r="AR4088">
        <v>1</v>
      </c>
      <c r="AS4088">
        <v>2</v>
      </c>
      <c r="AT4088">
        <v>2</v>
      </c>
      <c r="AU4088">
        <v>5</v>
      </c>
      <c r="AV4088">
        <v>0</v>
      </c>
      <c r="AW4088" t="s">
        <v>1382</v>
      </c>
      <c r="AX4088" t="s">
        <v>1382</v>
      </c>
      <c r="BA4088" t="s">
        <v>2619</v>
      </c>
      <c r="BB4088" s="6" t="s">
        <v>1600</v>
      </c>
      <c r="BG4088" s="9"/>
      <c r="BI4088" t="s">
        <v>3146</v>
      </c>
    </row>
    <row r="4089" spans="1:61" x14ac:dyDescent="0.25">
      <c r="A4089" s="96" t="s">
        <v>1020</v>
      </c>
      <c r="B4089" s="9" t="s">
        <v>1145</v>
      </c>
      <c r="C4089" s="9" t="str">
        <f>VLOOKUP(Tabelle1[[#This Row],[bank_name]],list_all_banks!$B$1:$C$691,2,FALSE)</f>
        <v>IT08349560014</v>
      </c>
      <c r="D4089" s="6" t="s">
        <v>1146</v>
      </c>
      <c r="E4089" s="42" t="str">
        <f t="shared" si="67"/>
        <v>31.12.2016</v>
      </c>
      <c r="F4089" s="9">
        <v>2016</v>
      </c>
      <c r="G4089" s="9">
        <v>1</v>
      </c>
      <c r="H4089" s="9" t="s">
        <v>20</v>
      </c>
      <c r="I4089" s="9">
        <v>3</v>
      </c>
      <c r="J4089" s="9">
        <v>2</v>
      </c>
      <c r="K4089" s="9" t="s">
        <v>1366</v>
      </c>
      <c r="L4089" s="9">
        <v>0</v>
      </c>
      <c r="M4089" s="9" t="s">
        <v>14</v>
      </c>
      <c r="N4089" s="9" t="s">
        <v>91</v>
      </c>
      <c r="P4089" s="9">
        <v>2</v>
      </c>
      <c r="Q4089" s="9">
        <v>0</v>
      </c>
      <c r="R4089" s="9">
        <v>0</v>
      </c>
      <c r="S4089" s="9">
        <v>0</v>
      </c>
      <c r="U4089" s="9">
        <v>0</v>
      </c>
      <c r="V4089" s="9">
        <v>0</v>
      </c>
      <c r="W4089" s="9" t="s">
        <v>20</v>
      </c>
      <c r="Y4089" s="9" t="s">
        <v>1001</v>
      </c>
      <c r="Z4089" s="9">
        <f>1430+46125</f>
        <v>47555</v>
      </c>
      <c r="AA4089" s="9">
        <v>5</v>
      </c>
      <c r="AB4089" s="9">
        <f>4934+36702</f>
        <v>41636</v>
      </c>
      <c r="AC4089" s="9" t="s">
        <v>20</v>
      </c>
      <c r="AD4089" s="9">
        <f>4318+27533</f>
        <v>31851</v>
      </c>
      <c r="AE4089" s="9" t="s">
        <v>20</v>
      </c>
      <c r="AF4089" s="9" t="s">
        <v>20</v>
      </c>
      <c r="AG4089" s="9" t="s">
        <v>20</v>
      </c>
      <c r="AH4089" s="9" t="s">
        <v>20</v>
      </c>
      <c r="AI4089" s="9">
        <v>0</v>
      </c>
      <c r="AK4089" s="9">
        <v>1</v>
      </c>
      <c r="AL4089" s="9">
        <v>0</v>
      </c>
      <c r="AM4089" s="9">
        <v>2</v>
      </c>
      <c r="AN4089" s="9">
        <v>0</v>
      </c>
      <c r="AO4089" s="9">
        <v>0</v>
      </c>
      <c r="AQ4089" s="9">
        <v>1</v>
      </c>
      <c r="AR4089" s="9">
        <v>1</v>
      </c>
      <c r="AS4089" s="9">
        <v>2</v>
      </c>
      <c r="AT4089" s="9">
        <v>2</v>
      </c>
      <c r="AU4089" s="9">
        <v>5</v>
      </c>
      <c r="AV4089" s="9">
        <v>0</v>
      </c>
      <c r="AW4089" s="9" t="s">
        <v>1382</v>
      </c>
      <c r="AX4089" s="9" t="s">
        <v>1382</v>
      </c>
      <c r="BA4089" s="9" t="s">
        <v>2619</v>
      </c>
      <c r="BB4089" s="6" t="s">
        <v>1600</v>
      </c>
      <c r="BC4089" s="9"/>
      <c r="BD4089" s="9"/>
      <c r="BE4089" s="9"/>
      <c r="BF4089" s="9"/>
      <c r="BG4089" s="9"/>
      <c r="BI4089" t="s">
        <v>3146</v>
      </c>
    </row>
    <row r="4090" spans="1:61" s="44" customFormat="1" ht="15.75" thickBot="1" x14ac:dyDescent="0.3">
      <c r="A4090" s="162" t="s">
        <v>1020</v>
      </c>
      <c r="B4090" s="44" t="s">
        <v>1145</v>
      </c>
      <c r="C4090" s="44" t="str">
        <f>VLOOKUP(Tabelle1[[#This Row],[bank_name]],list_all_banks!$B$1:$C$691,2,FALSE)</f>
        <v>IT08349560014</v>
      </c>
      <c r="D4090" s="45" t="s">
        <v>1146</v>
      </c>
      <c r="E4090" s="46" t="str">
        <f t="shared" si="67"/>
        <v>31.12.2016</v>
      </c>
      <c r="F4090" s="44">
        <v>2016</v>
      </c>
      <c r="G4090" s="44">
        <v>1</v>
      </c>
      <c r="H4090" s="44" t="s">
        <v>20</v>
      </c>
      <c r="I4090" s="44">
        <v>3</v>
      </c>
      <c r="J4090" s="44">
        <v>2</v>
      </c>
      <c r="K4090" s="44" t="s">
        <v>1366</v>
      </c>
      <c r="L4090" s="44">
        <v>0</v>
      </c>
      <c r="M4090" s="44" t="s">
        <v>14</v>
      </c>
      <c r="N4090" s="44" t="s">
        <v>91</v>
      </c>
      <c r="O4090" s="45"/>
      <c r="P4090" s="44">
        <v>2</v>
      </c>
      <c r="Q4090" s="44">
        <v>0</v>
      </c>
      <c r="R4090" s="44">
        <v>0</v>
      </c>
      <c r="S4090" s="44">
        <v>0</v>
      </c>
      <c r="T4090" s="45"/>
      <c r="U4090" s="44">
        <v>0</v>
      </c>
      <c r="V4090" s="44">
        <v>0</v>
      </c>
      <c r="W4090" s="44" t="s">
        <v>20</v>
      </c>
      <c r="X4090" s="45"/>
      <c r="Y4090" s="44" t="s">
        <v>1020</v>
      </c>
      <c r="Z4090" s="44">
        <f>221980-28299</f>
        <v>193681</v>
      </c>
      <c r="AA4090" s="44">
        <f>629+425</f>
        <v>1054</v>
      </c>
      <c r="AB4090" s="44">
        <f>114902+40115</f>
        <v>155017</v>
      </c>
      <c r="AC4090" s="44" t="s">
        <v>20</v>
      </c>
      <c r="AD4090" s="44">
        <f>78366+34729</f>
        <v>113095</v>
      </c>
      <c r="AE4090" s="44" t="s">
        <v>20</v>
      </c>
      <c r="AF4090" s="44" t="s">
        <v>20</v>
      </c>
      <c r="AG4090" s="44" t="s">
        <v>20</v>
      </c>
      <c r="AH4090" s="44" t="s">
        <v>20</v>
      </c>
      <c r="AI4090" s="44">
        <v>0</v>
      </c>
      <c r="AJ4090" s="45"/>
      <c r="AK4090" s="44">
        <v>1</v>
      </c>
      <c r="AL4090" s="44">
        <v>0</v>
      </c>
      <c r="AM4090" s="44">
        <v>2</v>
      </c>
      <c r="AN4090" s="44">
        <v>0</v>
      </c>
      <c r="AO4090" s="44">
        <v>0</v>
      </c>
      <c r="AP4090" s="45"/>
      <c r="AQ4090" s="44">
        <v>1</v>
      </c>
      <c r="AR4090" s="44">
        <v>1</v>
      </c>
      <c r="AS4090" s="44">
        <v>2</v>
      </c>
      <c r="AT4090" s="44">
        <v>2</v>
      </c>
      <c r="AU4090" s="44">
        <v>5</v>
      </c>
      <c r="AV4090" s="44">
        <v>0</v>
      </c>
      <c r="AW4090" s="44" t="s">
        <v>1382</v>
      </c>
      <c r="AX4090" s="44" t="s">
        <v>1382</v>
      </c>
      <c r="AY4090" s="45"/>
      <c r="AZ4090" s="46"/>
      <c r="BA4090" s="44" t="s">
        <v>2619</v>
      </c>
      <c r="BB4090" s="45" t="s">
        <v>1600</v>
      </c>
      <c r="BH4090" s="45"/>
      <c r="BI4090" t="s">
        <v>3146</v>
      </c>
    </row>
    <row r="4091" spans="1:61" x14ac:dyDescent="0.25">
      <c r="A4091" s="9" t="s">
        <v>1020</v>
      </c>
      <c r="B4091" s="9" t="s">
        <v>1147</v>
      </c>
      <c r="C4091" s="9" t="str">
        <f>VLOOKUP(Tabelle1[[#This Row],[bank_name]],list_all_banks!$B$1:$C$691,2,FALSE)</f>
        <v>IT08570720154</v>
      </c>
      <c r="D4091" s="6" t="s">
        <v>1148</v>
      </c>
      <c r="E4091" s="42" t="str">
        <f t="shared" si="67"/>
        <v>31.12.</v>
      </c>
      <c r="F4091" s="9"/>
      <c r="G4091" s="9"/>
      <c r="H4091" s="9"/>
      <c r="I4091" s="9"/>
      <c r="J4091" s="9"/>
      <c r="K4091" s="9"/>
      <c r="L4091" s="9"/>
      <c r="M4091" s="9"/>
      <c r="N4091" s="9"/>
      <c r="P4091" s="9"/>
      <c r="Q4091" s="9"/>
      <c r="R4091" s="9"/>
      <c r="S4091" s="9"/>
      <c r="U4091" s="9"/>
      <c r="V4091" s="9"/>
      <c r="W4091" s="9"/>
      <c r="Y4091" s="9"/>
      <c r="Z4091" s="9"/>
      <c r="AA4091" s="9"/>
      <c r="AB4091" s="9"/>
      <c r="AC4091" s="9"/>
      <c r="AD4091" s="9"/>
      <c r="AE4091" s="9"/>
      <c r="AF4091" s="9"/>
      <c r="AG4091" s="9"/>
      <c r="AH4091" s="9"/>
      <c r="AK4091" s="9"/>
      <c r="AL4091" s="9"/>
      <c r="AM4091" s="9"/>
      <c r="AN4091" s="9"/>
      <c r="AO4091" s="9"/>
      <c r="AQ4091" s="9"/>
      <c r="AR4091" s="9"/>
      <c r="AS4091" s="9"/>
      <c r="AT4091" s="9"/>
      <c r="AU4091" s="9"/>
      <c r="AV4091" s="9"/>
      <c r="AW4091" s="9"/>
      <c r="AX4091" s="9"/>
      <c r="AZ4091" s="125"/>
      <c r="BA4091" s="9"/>
      <c r="BG4091" s="9"/>
    </row>
    <row r="4092" spans="1:61" x14ac:dyDescent="0.25">
      <c r="A4092" s="9" t="s">
        <v>1020</v>
      </c>
      <c r="B4092" s="9" t="s">
        <v>1149</v>
      </c>
      <c r="C4092" s="9" t="str">
        <f>VLOOKUP(Tabelle1[[#This Row],[bank_name]],list_all_banks!$B$1:$C$691,2,FALSE)</f>
        <v>IT09108700155</v>
      </c>
      <c r="D4092" s="6" t="s">
        <v>1150</v>
      </c>
      <c r="E4092" s="42" t="str">
        <f t="shared" si="67"/>
        <v>31.12.</v>
      </c>
      <c r="F4092" s="9"/>
      <c r="G4092" s="9"/>
      <c r="H4092" s="9"/>
      <c r="I4092" s="9"/>
      <c r="J4092" s="9"/>
      <c r="K4092" s="9"/>
      <c r="L4092" s="9"/>
      <c r="M4092" s="9"/>
      <c r="N4092" s="9"/>
      <c r="P4092" s="9"/>
      <c r="Q4092" s="9"/>
      <c r="R4092" s="9"/>
      <c r="S4092" s="9"/>
      <c r="U4092" s="9"/>
      <c r="V4092" s="9"/>
      <c r="W4092" s="9"/>
      <c r="Y4092" s="9"/>
      <c r="Z4092" s="9"/>
      <c r="AA4092" s="9"/>
      <c r="AB4092" s="9"/>
      <c r="AC4092" s="9"/>
      <c r="AD4092" s="9"/>
      <c r="AE4092" s="9"/>
      <c r="AF4092" s="9"/>
      <c r="AG4092" s="9"/>
      <c r="AH4092" s="9"/>
      <c r="AI4092" s="9"/>
      <c r="AK4092" s="9"/>
      <c r="AL4092" s="9"/>
      <c r="AM4092" s="9"/>
      <c r="AN4092" s="9"/>
      <c r="AO4092" s="9"/>
      <c r="AQ4092" s="9"/>
      <c r="AR4092" s="9"/>
      <c r="AS4092" s="9"/>
      <c r="AT4092" s="9"/>
      <c r="AU4092" s="9"/>
      <c r="AV4092" s="9"/>
      <c r="AW4092" s="9"/>
      <c r="AX4092" s="9"/>
      <c r="BA4092" s="9"/>
      <c r="BG4092" s="9"/>
    </row>
    <row r="4093" spans="1:61" s="44" customFormat="1" ht="15.75" thickBot="1" x14ac:dyDescent="0.3">
      <c r="A4093" s="44" t="s">
        <v>1020</v>
      </c>
      <c r="B4093" s="44" t="s">
        <v>1151</v>
      </c>
      <c r="C4093" s="44" t="str">
        <f>VLOOKUP(Tabelle1[[#This Row],[bank_name]],list_all_banks!$B$1:$C$691,2,FALSE)</f>
        <v>IT09535880158</v>
      </c>
      <c r="D4093" s="45" t="s">
        <v>1152</v>
      </c>
      <c r="E4093" s="46" t="str">
        <f t="shared" si="67"/>
        <v>31.12.</v>
      </c>
      <c r="O4093" s="45"/>
      <c r="T4093" s="45"/>
      <c r="X4093" s="45"/>
      <c r="AJ4093" s="45"/>
      <c r="AP4093" s="45"/>
      <c r="AY4093" s="45"/>
      <c r="AZ4093" s="179"/>
      <c r="BB4093" s="45"/>
      <c r="BH4093" s="45"/>
      <c r="BI4093" s="9"/>
    </row>
    <row r="4094" spans="1:61" x14ac:dyDescent="0.25">
      <c r="A4094" s="9" t="s">
        <v>1020</v>
      </c>
      <c r="B4094" s="9" t="s">
        <v>1153</v>
      </c>
      <c r="C4094" s="9" t="str">
        <f>VLOOKUP(Tabelle1[[#This Row],[bank_name]],list_all_banks!$B$1:$C$691,2,FALSE)</f>
        <v>IT09722490969</v>
      </c>
      <c r="D4094" s="6" t="s">
        <v>1154</v>
      </c>
      <c r="E4094" s="42" t="str">
        <f t="shared" si="67"/>
        <v>31.12.2015</v>
      </c>
      <c r="F4094" s="9">
        <v>2015</v>
      </c>
      <c r="G4094" s="9">
        <v>1</v>
      </c>
      <c r="H4094" s="9" t="s">
        <v>20</v>
      </c>
      <c r="I4094" s="9">
        <v>3</v>
      </c>
      <c r="J4094" s="9">
        <v>1</v>
      </c>
      <c r="K4094" s="9" t="s">
        <v>1020</v>
      </c>
      <c r="L4094" s="9">
        <v>0</v>
      </c>
      <c r="M4094" s="9" t="s">
        <v>14</v>
      </c>
      <c r="N4094" s="9" t="s">
        <v>91</v>
      </c>
      <c r="P4094" s="9">
        <v>1</v>
      </c>
      <c r="Q4094" s="9">
        <v>0</v>
      </c>
      <c r="R4094" s="9">
        <v>3</v>
      </c>
      <c r="S4094" s="9">
        <v>0</v>
      </c>
      <c r="U4094" s="9">
        <v>1</v>
      </c>
      <c r="V4094" s="9">
        <v>1</v>
      </c>
      <c r="W4094" s="9" t="s">
        <v>20</v>
      </c>
      <c r="Y4094" s="9" t="s">
        <v>1020</v>
      </c>
      <c r="Z4094" s="9">
        <f>1610745+49515+3</f>
        <v>1660263</v>
      </c>
      <c r="AA4094" s="9">
        <f>7047+92+40</f>
        <v>7179</v>
      </c>
      <c r="AB4094" s="9">
        <f>322353+8166+125</f>
        <v>330644</v>
      </c>
      <c r="AC4094" s="9" t="s">
        <v>20</v>
      </c>
      <c r="AD4094" s="9">
        <f>63353+2498+36</f>
        <v>65887</v>
      </c>
      <c r="AE4094" s="9" t="s">
        <v>20</v>
      </c>
      <c r="AF4094" s="9" t="s">
        <v>20</v>
      </c>
      <c r="AG4094" s="9" t="s">
        <v>20</v>
      </c>
      <c r="AH4094" s="9">
        <v>0</v>
      </c>
      <c r="AI4094" s="9">
        <v>0</v>
      </c>
      <c r="AK4094" s="9">
        <v>1</v>
      </c>
      <c r="AL4094" s="9">
        <v>1</v>
      </c>
      <c r="AM4094" s="9">
        <v>1</v>
      </c>
      <c r="AN4094" s="9">
        <v>3</v>
      </c>
      <c r="AO4094" s="9">
        <v>0</v>
      </c>
      <c r="AQ4094" s="9">
        <v>1</v>
      </c>
      <c r="AR4094" s="9">
        <v>1</v>
      </c>
      <c r="AS4094" s="9" t="s">
        <v>20</v>
      </c>
      <c r="AT4094" s="9">
        <v>1</v>
      </c>
      <c r="AU4094" s="9">
        <v>2</v>
      </c>
      <c r="AV4094" s="9">
        <v>0</v>
      </c>
      <c r="AW4094" s="9" t="s">
        <v>1382</v>
      </c>
      <c r="AX4094" s="9" t="s">
        <v>1382</v>
      </c>
      <c r="AZ4094" s="42" t="s">
        <v>2161</v>
      </c>
      <c r="BA4094" s="63" t="s">
        <v>2620</v>
      </c>
      <c r="BG4094" s="9"/>
      <c r="BI4094" t="s">
        <v>3146</v>
      </c>
    </row>
    <row r="4095" spans="1:61" x14ac:dyDescent="0.25">
      <c r="A4095" s="9" t="s">
        <v>1020</v>
      </c>
      <c r="B4095" s="9" t="s">
        <v>1153</v>
      </c>
      <c r="C4095" s="9" t="str">
        <f>VLOOKUP(Tabelle1[[#This Row],[bank_name]],list_all_banks!$B$1:$C$691,2,FALSE)</f>
        <v>IT09722490969</v>
      </c>
      <c r="D4095" s="6" t="s">
        <v>1154</v>
      </c>
      <c r="E4095" s="42" t="str">
        <f t="shared" si="67"/>
        <v>31.12.2015</v>
      </c>
      <c r="F4095" s="9">
        <v>2015</v>
      </c>
      <c r="G4095" s="9">
        <v>1</v>
      </c>
      <c r="H4095" s="9" t="s">
        <v>20</v>
      </c>
      <c r="I4095" s="9">
        <v>3</v>
      </c>
      <c r="J4095" s="9">
        <v>1</v>
      </c>
      <c r="K4095" s="9" t="s">
        <v>1020</v>
      </c>
      <c r="L4095" s="9">
        <v>0</v>
      </c>
      <c r="M4095" s="9" t="s">
        <v>14</v>
      </c>
      <c r="N4095" s="9" t="s">
        <v>91</v>
      </c>
      <c r="P4095" s="9">
        <v>1</v>
      </c>
      <c r="Q4095" s="9">
        <v>0</v>
      </c>
      <c r="R4095" s="9">
        <v>3</v>
      </c>
      <c r="S4095" s="9">
        <v>0</v>
      </c>
      <c r="U4095" s="9">
        <v>1</v>
      </c>
      <c r="V4095" s="9">
        <v>1</v>
      </c>
      <c r="W4095" s="9" t="s">
        <v>20</v>
      </c>
      <c r="Y4095" s="9" t="s">
        <v>1170</v>
      </c>
      <c r="Z4095" s="9">
        <v>-54</v>
      </c>
      <c r="AA4095" s="9" t="s">
        <v>20</v>
      </c>
      <c r="AB4095" s="9">
        <v>-123</v>
      </c>
      <c r="AC4095" s="9" t="s">
        <v>20</v>
      </c>
      <c r="AD4095" s="9">
        <v>379</v>
      </c>
      <c r="AE4095" s="9" t="s">
        <v>20</v>
      </c>
      <c r="AF4095" s="9" t="s">
        <v>20</v>
      </c>
      <c r="AG4095" s="9" t="s">
        <v>20</v>
      </c>
      <c r="AH4095" s="9">
        <v>0</v>
      </c>
      <c r="AI4095" s="9">
        <v>0</v>
      </c>
      <c r="AK4095" s="9">
        <v>1</v>
      </c>
      <c r="AL4095" s="9">
        <v>1</v>
      </c>
      <c r="AM4095" s="9">
        <v>1</v>
      </c>
      <c r="AN4095" s="9">
        <v>3</v>
      </c>
      <c r="AO4095" s="9">
        <v>0</v>
      </c>
      <c r="AQ4095" s="9">
        <v>1</v>
      </c>
      <c r="AR4095" s="9">
        <v>1</v>
      </c>
      <c r="AS4095" s="9" t="s">
        <v>20</v>
      </c>
      <c r="AT4095" s="9">
        <v>1</v>
      </c>
      <c r="AU4095" s="9">
        <v>2</v>
      </c>
      <c r="AV4095" s="9">
        <v>0</v>
      </c>
      <c r="AW4095" s="9" t="s">
        <v>1382</v>
      </c>
      <c r="AX4095" s="9" t="s">
        <v>1382</v>
      </c>
      <c r="AZ4095" s="42" t="s">
        <v>2161</v>
      </c>
      <c r="BA4095" s="63" t="s">
        <v>2620</v>
      </c>
      <c r="BG4095" s="9"/>
      <c r="BI4095" t="s">
        <v>3146</v>
      </c>
    </row>
    <row r="4096" spans="1:61" s="44" customFormat="1" ht="15.75" thickBot="1" x14ac:dyDescent="0.3">
      <c r="A4096" s="44" t="s">
        <v>1020</v>
      </c>
      <c r="B4096" s="44" t="s">
        <v>1153</v>
      </c>
      <c r="C4096" s="44" t="str">
        <f>VLOOKUP(Tabelle1[[#This Row],[bank_name]],list_all_banks!$B$1:$C$691,2,FALSE)</f>
        <v>IT09722490969</v>
      </c>
      <c r="D4096" s="45" t="s">
        <v>1154</v>
      </c>
      <c r="E4096" s="46" t="str">
        <f t="shared" si="67"/>
        <v>31.12.2015</v>
      </c>
      <c r="F4096" s="44">
        <v>2015</v>
      </c>
      <c r="G4096" s="44">
        <v>1</v>
      </c>
      <c r="H4096" s="44" t="s">
        <v>20</v>
      </c>
      <c r="I4096" s="44">
        <v>3</v>
      </c>
      <c r="J4096" s="44">
        <v>1</v>
      </c>
      <c r="K4096" s="44" t="s">
        <v>1020</v>
      </c>
      <c r="L4096" s="44">
        <v>0</v>
      </c>
      <c r="M4096" s="44" t="s">
        <v>14</v>
      </c>
      <c r="N4096" s="44" t="s">
        <v>91</v>
      </c>
      <c r="O4096" s="45"/>
      <c r="P4096" s="44">
        <v>1</v>
      </c>
      <c r="Q4096" s="44">
        <v>0</v>
      </c>
      <c r="R4096" s="44">
        <v>3</v>
      </c>
      <c r="S4096" s="44">
        <v>0</v>
      </c>
      <c r="T4096" s="45"/>
      <c r="U4096" s="44">
        <v>1</v>
      </c>
      <c r="V4096" s="44">
        <v>1</v>
      </c>
      <c r="W4096" s="44" t="s">
        <v>20</v>
      </c>
      <c r="X4096" s="45"/>
      <c r="Y4096" s="44" t="s">
        <v>1650</v>
      </c>
      <c r="Z4096" s="44">
        <v>-222</v>
      </c>
      <c r="AA4096" s="44" t="s">
        <v>20</v>
      </c>
      <c r="AB4096" s="44">
        <v>-288</v>
      </c>
      <c r="AC4096" s="44" t="s">
        <v>20</v>
      </c>
      <c r="AD4096" s="44" t="s">
        <v>20</v>
      </c>
      <c r="AE4096" s="44" t="s">
        <v>20</v>
      </c>
      <c r="AF4096" s="44" t="s">
        <v>20</v>
      </c>
      <c r="AG4096" s="44" t="s">
        <v>20</v>
      </c>
      <c r="AH4096" s="44">
        <v>0</v>
      </c>
      <c r="AI4096" s="44">
        <v>0</v>
      </c>
      <c r="AJ4096" s="45"/>
      <c r="AK4096" s="44">
        <v>1</v>
      </c>
      <c r="AL4096" s="44">
        <v>1</v>
      </c>
      <c r="AM4096" s="44">
        <v>1</v>
      </c>
      <c r="AN4096" s="44">
        <v>3</v>
      </c>
      <c r="AO4096" s="44">
        <v>0</v>
      </c>
      <c r="AP4096" s="45"/>
      <c r="AQ4096" s="44">
        <v>1</v>
      </c>
      <c r="AR4096" s="44">
        <v>1</v>
      </c>
      <c r="AS4096" s="44" t="s">
        <v>20</v>
      </c>
      <c r="AT4096" s="44">
        <v>1</v>
      </c>
      <c r="AU4096" s="44">
        <v>2</v>
      </c>
      <c r="AV4096" s="44">
        <v>0</v>
      </c>
      <c r="AW4096" s="44" t="s">
        <v>1382</v>
      </c>
      <c r="AX4096" s="44" t="s">
        <v>1382</v>
      </c>
      <c r="AY4096" s="45"/>
      <c r="AZ4096" s="46" t="s">
        <v>2161</v>
      </c>
      <c r="BA4096" s="47" t="s">
        <v>2620</v>
      </c>
      <c r="BB4096" s="45"/>
      <c r="BH4096" s="45"/>
      <c r="BI4096" t="s">
        <v>3146</v>
      </c>
    </row>
    <row r="4097" spans="1:91" s="60" customFormat="1" ht="15.75" thickBot="1" x14ac:dyDescent="0.3">
      <c r="A4097" s="60" t="s">
        <v>1020</v>
      </c>
      <c r="B4097" s="60" t="s">
        <v>1155</v>
      </c>
      <c r="C4097" s="60" t="str">
        <f>VLOOKUP(Tabelle1[[#This Row],[bank_name]],list_all_banks!$B$1:$C$691,2,FALSE)</f>
        <v>IT12870770158</v>
      </c>
      <c r="D4097" s="128" t="s">
        <v>1156</v>
      </c>
      <c r="E4097" s="176" t="str">
        <f t="shared" si="67"/>
        <v>31.12.</v>
      </c>
      <c r="O4097" s="128"/>
      <c r="T4097" s="128"/>
      <c r="X4097" s="128"/>
      <c r="AJ4097" s="128"/>
      <c r="AP4097" s="128"/>
      <c r="AY4097" s="128"/>
      <c r="AZ4097" s="176"/>
      <c r="BB4097" s="128"/>
      <c r="BH4097" s="128"/>
      <c r="BI4097" s="9"/>
    </row>
    <row r="4098" spans="1:91" x14ac:dyDescent="0.25">
      <c r="A4098" s="9" t="s">
        <v>1020</v>
      </c>
      <c r="B4098" s="52" t="s">
        <v>1157</v>
      </c>
      <c r="C4098" s="9" t="str">
        <f>VLOOKUP(Tabelle1[[#This Row],[bank_name]],list_all_banks!$B$1:$C$691,2,FALSE)</f>
        <v>IT13196030152</v>
      </c>
      <c r="D4098" s="6" t="s">
        <v>1158</v>
      </c>
      <c r="E4098" s="42" t="str">
        <f t="shared" si="67"/>
        <v>31.12.2013</v>
      </c>
      <c r="F4098" s="9">
        <v>2013</v>
      </c>
      <c r="G4098" s="163">
        <v>0</v>
      </c>
      <c r="H4098" s="9" t="s">
        <v>20</v>
      </c>
      <c r="I4098" s="9">
        <v>1</v>
      </c>
      <c r="J4098" s="9">
        <v>1</v>
      </c>
      <c r="K4098" s="9" t="s">
        <v>1020</v>
      </c>
      <c r="L4098" s="9">
        <v>0</v>
      </c>
      <c r="M4098" s="9" t="s">
        <v>14</v>
      </c>
      <c r="N4098" s="9" t="s">
        <v>91</v>
      </c>
      <c r="P4098" s="9">
        <v>3</v>
      </c>
      <c r="Q4098" s="9">
        <v>0</v>
      </c>
      <c r="R4098" s="9">
        <v>0</v>
      </c>
      <c r="S4098" s="9">
        <v>0</v>
      </c>
      <c r="U4098" s="9">
        <v>0</v>
      </c>
      <c r="V4098" s="9">
        <v>0</v>
      </c>
      <c r="W4098" s="9" t="s">
        <v>20</v>
      </c>
      <c r="Y4098" s="9" t="s">
        <v>1020</v>
      </c>
      <c r="Z4098" s="9">
        <f>88450-14997</f>
        <v>73453</v>
      </c>
      <c r="AA4098" s="9">
        <f>259-7</f>
        <v>252</v>
      </c>
      <c r="AB4098" s="9" t="s">
        <v>20</v>
      </c>
      <c r="AC4098" s="9" t="s">
        <v>20</v>
      </c>
      <c r="AD4098" s="9" t="s">
        <v>20</v>
      </c>
      <c r="AE4098" s="9" t="s">
        <v>20</v>
      </c>
      <c r="AF4098" s="9" t="s">
        <v>20</v>
      </c>
      <c r="AG4098" s="9" t="s">
        <v>20</v>
      </c>
      <c r="AH4098" s="9" t="s">
        <v>20</v>
      </c>
      <c r="AI4098" s="9" t="s">
        <v>20</v>
      </c>
      <c r="AK4098" s="9">
        <v>1</v>
      </c>
      <c r="AL4098" s="9">
        <v>0</v>
      </c>
      <c r="AM4098" s="9">
        <v>0</v>
      </c>
      <c r="AN4098" s="9">
        <v>0</v>
      </c>
      <c r="AO4098" s="9">
        <v>0</v>
      </c>
      <c r="AQ4098" s="9">
        <v>1</v>
      </c>
      <c r="AR4098" s="9">
        <v>2</v>
      </c>
      <c r="AS4098" s="9">
        <v>0</v>
      </c>
      <c r="AT4098" s="9">
        <v>1</v>
      </c>
      <c r="AU4098" s="9">
        <v>2</v>
      </c>
      <c r="AV4098" s="9">
        <v>0</v>
      </c>
      <c r="AW4098" s="9"/>
      <c r="AX4098" s="9" t="s">
        <v>1382</v>
      </c>
      <c r="AY4098" s="6" t="s">
        <v>1382</v>
      </c>
      <c r="AZ4098" s="203" t="s">
        <v>2255</v>
      </c>
      <c r="BA4098" s="63" t="s">
        <v>2621</v>
      </c>
      <c r="BC4098" s="9"/>
      <c r="BD4098" s="9"/>
      <c r="BE4098" s="9"/>
      <c r="BF4098" s="9"/>
      <c r="BG4098" s="9"/>
      <c r="BI4098" t="s">
        <v>3146</v>
      </c>
    </row>
    <row r="4099" spans="1:91" s="44" customFormat="1" ht="15.75" thickBot="1" x14ac:dyDescent="0.3">
      <c r="A4099" s="44" t="s">
        <v>1020</v>
      </c>
      <c r="B4099" s="48" t="s">
        <v>1157</v>
      </c>
      <c r="C4099" s="44" t="str">
        <f>VLOOKUP(Tabelle1[[#This Row],[bank_name]],list_all_banks!$B$1:$C$691,2,FALSE)</f>
        <v>IT13196030152</v>
      </c>
      <c r="D4099" s="45" t="s">
        <v>1158</v>
      </c>
      <c r="E4099" s="46" t="str">
        <f t="shared" si="67"/>
        <v>31.12.2013</v>
      </c>
      <c r="F4099" s="44">
        <v>2013</v>
      </c>
      <c r="G4099" s="124">
        <v>0</v>
      </c>
      <c r="H4099" s="44" t="s">
        <v>20</v>
      </c>
      <c r="I4099" s="44">
        <v>1</v>
      </c>
      <c r="J4099" s="44">
        <v>1</v>
      </c>
      <c r="K4099" s="44" t="s">
        <v>1020</v>
      </c>
      <c r="L4099" s="44">
        <v>0</v>
      </c>
      <c r="M4099" s="44" t="s">
        <v>14</v>
      </c>
      <c r="N4099" s="44" t="s">
        <v>91</v>
      </c>
      <c r="O4099" s="45"/>
      <c r="P4099" s="44">
        <v>3</v>
      </c>
      <c r="Q4099" s="44">
        <v>0</v>
      </c>
      <c r="R4099" s="44">
        <v>0</v>
      </c>
      <c r="S4099" s="44">
        <v>0</v>
      </c>
      <c r="T4099" s="45"/>
      <c r="U4099" s="44">
        <v>0</v>
      </c>
      <c r="V4099" s="44">
        <v>0</v>
      </c>
      <c r="W4099" s="44" t="s">
        <v>20</v>
      </c>
      <c r="X4099" s="45"/>
      <c r="Y4099" s="44" t="s">
        <v>1170</v>
      </c>
      <c r="Z4099" s="44">
        <v>14997</v>
      </c>
      <c r="AA4099" s="44">
        <v>7</v>
      </c>
      <c r="AB4099" s="44" t="s">
        <v>20</v>
      </c>
      <c r="AC4099" s="44" t="s">
        <v>20</v>
      </c>
      <c r="AD4099" s="44" t="s">
        <v>20</v>
      </c>
      <c r="AE4099" s="44" t="s">
        <v>20</v>
      </c>
      <c r="AF4099" s="44" t="s">
        <v>20</v>
      </c>
      <c r="AG4099" s="44" t="s">
        <v>20</v>
      </c>
      <c r="AH4099" s="44" t="s">
        <v>20</v>
      </c>
      <c r="AI4099" s="44" t="s">
        <v>20</v>
      </c>
      <c r="AJ4099" s="45"/>
      <c r="AK4099" s="44">
        <v>1</v>
      </c>
      <c r="AL4099" s="44">
        <v>0</v>
      </c>
      <c r="AM4099" s="44">
        <v>0</v>
      </c>
      <c r="AN4099" s="44">
        <v>0</v>
      </c>
      <c r="AO4099" s="44">
        <v>0</v>
      </c>
      <c r="AP4099" s="45"/>
      <c r="AQ4099" s="44">
        <v>1</v>
      </c>
      <c r="AR4099" s="44">
        <v>2</v>
      </c>
      <c r="AS4099" s="44">
        <v>0</v>
      </c>
      <c r="AT4099" s="44">
        <v>1</v>
      </c>
      <c r="AU4099" s="44">
        <v>2</v>
      </c>
      <c r="AV4099" s="44">
        <v>0</v>
      </c>
      <c r="AX4099" s="44" t="s">
        <v>1382</v>
      </c>
      <c r="AY4099" s="45" t="s">
        <v>1382</v>
      </c>
      <c r="AZ4099" s="204" t="s">
        <v>3050</v>
      </c>
      <c r="BA4099" s="47" t="s">
        <v>2621</v>
      </c>
      <c r="BB4099" s="45"/>
      <c r="BH4099" s="45"/>
      <c r="BI4099" t="s">
        <v>3146</v>
      </c>
    </row>
    <row r="4100" spans="1:91" ht="52.5" x14ac:dyDescent="0.25">
      <c r="A4100" t="s">
        <v>1020</v>
      </c>
      <c r="B4100" s="40" t="s">
        <v>1157</v>
      </c>
      <c r="C4100" t="str">
        <f>VLOOKUP(Tabelle1[[#This Row],[bank_name]],list_all_banks!$B$1:$C$691,2,FALSE)</f>
        <v>IT13196030152</v>
      </c>
      <c r="D4100" s="6" t="s">
        <v>1158</v>
      </c>
      <c r="E4100" s="42" t="str">
        <f t="shared" si="67"/>
        <v>31.12.2014</v>
      </c>
      <c r="F4100">
        <v>2014</v>
      </c>
      <c r="G4100" s="98">
        <v>0</v>
      </c>
      <c r="H4100" t="s">
        <v>20</v>
      </c>
      <c r="I4100">
        <v>1</v>
      </c>
      <c r="J4100">
        <v>1</v>
      </c>
      <c r="K4100" t="s">
        <v>1020</v>
      </c>
      <c r="L4100">
        <v>0</v>
      </c>
      <c r="M4100" t="s">
        <v>14</v>
      </c>
      <c r="N4100" t="s">
        <v>91</v>
      </c>
      <c r="P4100">
        <v>3</v>
      </c>
      <c r="Q4100">
        <v>0</v>
      </c>
      <c r="R4100">
        <v>0</v>
      </c>
      <c r="S4100">
        <v>0</v>
      </c>
      <c r="U4100">
        <v>0</v>
      </c>
      <c r="V4100">
        <v>0</v>
      </c>
      <c r="W4100" t="s">
        <v>20</v>
      </c>
      <c r="Y4100" t="s">
        <v>1020</v>
      </c>
      <c r="Z4100">
        <f>96790-21102</f>
        <v>75688</v>
      </c>
      <c r="AA4100">
        <f>266-9</f>
        <v>257</v>
      </c>
      <c r="AB4100" t="s">
        <v>20</v>
      </c>
      <c r="AC4100" t="s">
        <v>20</v>
      </c>
      <c r="AD4100" t="s">
        <v>20</v>
      </c>
      <c r="AE4100" t="s">
        <v>20</v>
      </c>
      <c r="AF4100" t="s">
        <v>20</v>
      </c>
      <c r="AG4100" t="s">
        <v>20</v>
      </c>
      <c r="AH4100" t="s">
        <v>20</v>
      </c>
      <c r="AI4100" t="s">
        <v>20</v>
      </c>
      <c r="AK4100">
        <v>1</v>
      </c>
      <c r="AL4100">
        <v>0</v>
      </c>
      <c r="AM4100">
        <v>0</v>
      </c>
      <c r="AN4100">
        <v>0</v>
      </c>
      <c r="AO4100">
        <v>0</v>
      </c>
      <c r="AQ4100">
        <v>1</v>
      </c>
      <c r="AR4100">
        <v>2</v>
      </c>
      <c r="AS4100">
        <v>0</v>
      </c>
      <c r="AT4100">
        <v>1</v>
      </c>
      <c r="AU4100">
        <v>2</v>
      </c>
      <c r="AV4100">
        <v>0</v>
      </c>
      <c r="AX4100" t="s">
        <v>1382</v>
      </c>
      <c r="AY4100" s="6" t="s">
        <v>1382</v>
      </c>
      <c r="AZ4100" s="233" t="s">
        <v>1075</v>
      </c>
      <c r="BA4100" s="14" t="s">
        <v>2622</v>
      </c>
      <c r="BG4100" s="9"/>
      <c r="BI4100" t="s">
        <v>3146</v>
      </c>
    </row>
    <row r="4101" spans="1:91" s="44" customFormat="1" ht="15.75" thickBot="1" x14ac:dyDescent="0.3">
      <c r="A4101" s="57" t="s">
        <v>1020</v>
      </c>
      <c r="B4101" s="48" t="s">
        <v>1157</v>
      </c>
      <c r="C4101" s="57" t="str">
        <f>VLOOKUP(Tabelle1[[#This Row],[bank_name]],list_all_banks!$B$1:$C$691,2,FALSE)</f>
        <v>IT13196030152</v>
      </c>
      <c r="D4101" s="56" t="s">
        <v>1158</v>
      </c>
      <c r="E4101" s="46" t="str">
        <f t="shared" si="67"/>
        <v>31.12.2014</v>
      </c>
      <c r="F4101" s="57">
        <v>2014</v>
      </c>
      <c r="G4101" s="221">
        <v>0</v>
      </c>
      <c r="H4101" s="57" t="s">
        <v>20</v>
      </c>
      <c r="I4101" s="57">
        <v>1</v>
      </c>
      <c r="J4101" s="57">
        <v>1</v>
      </c>
      <c r="K4101" s="57" t="s">
        <v>1020</v>
      </c>
      <c r="L4101" s="57">
        <v>0</v>
      </c>
      <c r="M4101" s="57" t="s">
        <v>14</v>
      </c>
      <c r="N4101" s="57" t="s">
        <v>91</v>
      </c>
      <c r="O4101" s="56"/>
      <c r="P4101" s="57">
        <v>3</v>
      </c>
      <c r="Q4101" s="57">
        <v>0</v>
      </c>
      <c r="R4101" s="57">
        <v>0</v>
      </c>
      <c r="S4101" s="57">
        <v>0</v>
      </c>
      <c r="T4101" s="56"/>
      <c r="U4101" s="57">
        <v>0</v>
      </c>
      <c r="V4101" s="57">
        <v>0</v>
      </c>
      <c r="W4101" s="57" t="s">
        <v>20</v>
      </c>
      <c r="X4101" s="56"/>
      <c r="Y4101" s="57" t="s">
        <v>1170</v>
      </c>
      <c r="Z4101" s="57">
        <v>21102</v>
      </c>
      <c r="AA4101" s="57">
        <v>9</v>
      </c>
      <c r="AB4101" s="57" t="s">
        <v>20</v>
      </c>
      <c r="AC4101" s="57" t="s">
        <v>20</v>
      </c>
      <c r="AD4101" s="57" t="s">
        <v>20</v>
      </c>
      <c r="AE4101" s="57" t="s">
        <v>20</v>
      </c>
      <c r="AF4101" s="57" t="s">
        <v>20</v>
      </c>
      <c r="AG4101" s="57" t="s">
        <v>20</v>
      </c>
      <c r="AH4101" s="57" t="s">
        <v>20</v>
      </c>
      <c r="AI4101" s="57" t="s">
        <v>20</v>
      </c>
      <c r="AJ4101" s="56"/>
      <c r="AK4101" s="57">
        <v>1</v>
      </c>
      <c r="AL4101" s="57">
        <v>0</v>
      </c>
      <c r="AM4101" s="57">
        <v>0</v>
      </c>
      <c r="AN4101" s="57">
        <v>0</v>
      </c>
      <c r="AO4101" s="57">
        <v>0</v>
      </c>
      <c r="AP4101" s="56"/>
      <c r="AQ4101" s="57">
        <v>1</v>
      </c>
      <c r="AR4101" s="57">
        <v>2</v>
      </c>
      <c r="AS4101" s="57">
        <v>0</v>
      </c>
      <c r="AT4101" s="57">
        <v>1</v>
      </c>
      <c r="AU4101" s="57">
        <v>2</v>
      </c>
      <c r="AV4101" s="57">
        <v>0</v>
      </c>
      <c r="AW4101" s="57"/>
      <c r="AX4101" s="57" t="s">
        <v>1382</v>
      </c>
      <c r="AY4101" s="56" t="s">
        <v>1382</v>
      </c>
      <c r="AZ4101" s="222"/>
      <c r="BA4101" s="59" t="s">
        <v>2622</v>
      </c>
      <c r="BB4101" s="56"/>
      <c r="BH4101" s="45"/>
      <c r="BI4101" t="s">
        <v>3146</v>
      </c>
    </row>
    <row r="4102" spans="1:91" x14ac:dyDescent="0.25">
      <c r="A4102" s="66" t="s">
        <v>1020</v>
      </c>
      <c r="B4102" s="66" t="s">
        <v>1159</v>
      </c>
      <c r="C4102" s="66" t="str">
        <f>VLOOKUP(Tabelle1[[#This Row],[bank_name]],list_all_banks!$B$1:$C$691,2,FALSE)</f>
        <v>IT80199230584</v>
      </c>
      <c r="D4102" s="67" t="s">
        <v>1160</v>
      </c>
      <c r="E4102" s="95" t="str">
        <f t="shared" si="67"/>
        <v>31.12.</v>
      </c>
      <c r="F4102" s="66"/>
      <c r="G4102" s="66"/>
      <c r="H4102" s="66"/>
      <c r="I4102" s="66"/>
      <c r="J4102" s="66"/>
      <c r="K4102" s="66"/>
      <c r="L4102" s="66"/>
      <c r="M4102" s="66"/>
      <c r="N4102" s="66"/>
      <c r="O4102" s="67"/>
      <c r="P4102" s="66"/>
      <c r="Q4102" s="66"/>
      <c r="R4102" s="66"/>
      <c r="S4102" s="66"/>
      <c r="T4102" s="67"/>
      <c r="U4102" s="66"/>
      <c r="V4102" s="66"/>
      <c r="W4102" s="66"/>
      <c r="X4102" s="67"/>
      <c r="Y4102" s="66"/>
      <c r="Z4102" s="66"/>
      <c r="AA4102" s="66"/>
      <c r="AB4102" s="66"/>
      <c r="AC4102" s="66"/>
      <c r="AD4102" s="66"/>
      <c r="AE4102" s="66"/>
      <c r="AF4102" s="66"/>
      <c r="AG4102" s="66"/>
      <c r="AH4102" s="66"/>
      <c r="AI4102" s="66"/>
      <c r="AJ4102" s="67"/>
      <c r="AK4102" s="66"/>
      <c r="AL4102" s="66"/>
      <c r="AM4102" s="66"/>
      <c r="AN4102" s="66"/>
      <c r="AO4102" s="66"/>
      <c r="AP4102" s="67"/>
      <c r="AQ4102" s="66"/>
      <c r="AR4102" s="66"/>
      <c r="AS4102" s="66"/>
      <c r="AT4102" s="66"/>
      <c r="AU4102" s="66"/>
      <c r="AV4102" s="66"/>
      <c r="AW4102" s="66"/>
      <c r="AX4102" s="66"/>
      <c r="AY4102" s="67"/>
      <c r="AZ4102" s="95"/>
      <c r="BA4102" s="66"/>
      <c r="BB4102" s="67"/>
      <c r="BC4102" s="66"/>
      <c r="BD4102" s="66"/>
      <c r="BE4102" s="66"/>
      <c r="BF4102" s="66"/>
      <c r="BG4102" s="66"/>
      <c r="BH4102" s="67"/>
      <c r="BI4102" s="9"/>
      <c r="BJ4102" s="66"/>
      <c r="BK4102" s="66"/>
      <c r="BL4102" s="66"/>
      <c r="BM4102" s="66"/>
      <c r="BN4102" s="66"/>
      <c r="BO4102" s="66"/>
      <c r="BP4102" s="66"/>
      <c r="BQ4102" s="66"/>
      <c r="BR4102" s="66"/>
      <c r="BS4102" s="66"/>
      <c r="BT4102" s="66"/>
      <c r="BU4102" s="66"/>
      <c r="BV4102" s="66"/>
      <c r="BW4102" s="66"/>
      <c r="BX4102" s="66"/>
      <c r="BY4102" s="66"/>
      <c r="BZ4102" s="66"/>
      <c r="CA4102" s="66"/>
      <c r="CB4102" s="66"/>
      <c r="CC4102" s="66"/>
      <c r="CD4102" s="66"/>
      <c r="CE4102" s="66"/>
      <c r="CF4102" s="66"/>
      <c r="CG4102" s="66"/>
      <c r="CH4102" s="66"/>
      <c r="CI4102" s="66"/>
      <c r="CJ4102" s="66"/>
      <c r="CK4102" s="66"/>
      <c r="CL4102" s="66"/>
      <c r="CM4102" s="66"/>
    </row>
    <row r="4103" spans="1:91" x14ac:dyDescent="0.25">
      <c r="A4103" s="9" t="s">
        <v>1020</v>
      </c>
      <c r="B4103" s="9" t="s">
        <v>1161</v>
      </c>
      <c r="C4103" s="9" t="str">
        <f>VLOOKUP(Tabelle1[[#This Row],[bank_name]],list_all_banks!$B$1:$C$691,2,FALSE)</f>
        <v>ITMI1479972</v>
      </c>
      <c r="D4103" s="6" t="s">
        <v>1162</v>
      </c>
      <c r="E4103" s="42" t="str">
        <f t="shared" si="67"/>
        <v>31.12.</v>
      </c>
      <c r="F4103" s="9"/>
      <c r="G4103" s="9"/>
      <c r="H4103" s="9"/>
      <c r="I4103" s="9"/>
      <c r="J4103" s="9"/>
      <c r="K4103" s="9"/>
      <c r="L4103" s="9"/>
      <c r="M4103" s="9"/>
      <c r="N4103" s="9"/>
      <c r="P4103" s="9"/>
      <c r="Q4103" s="9"/>
      <c r="R4103" s="9"/>
      <c r="S4103" s="9"/>
      <c r="U4103" s="9"/>
      <c r="V4103" s="9"/>
      <c r="W4103" s="9"/>
      <c r="Y4103" s="9"/>
      <c r="Z4103" s="9"/>
      <c r="AA4103" s="9"/>
      <c r="AB4103" s="9"/>
      <c r="AC4103" s="9"/>
      <c r="AD4103" s="9"/>
      <c r="AE4103" s="9"/>
      <c r="AF4103" s="9"/>
      <c r="AG4103" s="9"/>
      <c r="AH4103" s="9"/>
      <c r="AI4103" s="9"/>
      <c r="AK4103" s="9"/>
      <c r="AL4103" s="9"/>
      <c r="AM4103" s="9"/>
      <c r="AN4103" s="9"/>
      <c r="AO4103" s="9"/>
      <c r="AQ4103" s="9"/>
      <c r="AR4103" s="9"/>
      <c r="AS4103" s="9"/>
      <c r="AT4103" s="9"/>
      <c r="AU4103" s="9"/>
      <c r="AV4103" s="9"/>
      <c r="AW4103" s="9"/>
      <c r="AX4103" s="9"/>
      <c r="BA4103" s="9"/>
      <c r="BG4103" s="9"/>
    </row>
    <row r="4104" spans="1:91" x14ac:dyDescent="0.25">
      <c r="A4104" s="9" t="s">
        <v>1020</v>
      </c>
      <c r="B4104" s="9" t="s">
        <v>1163</v>
      </c>
      <c r="C4104" s="9" t="str">
        <f>VLOOKUP(Tabelle1[[#This Row],[bank_name]],list_all_banks!$B$1:$C$691,2,FALSE)</f>
        <v>ITMI1649804</v>
      </c>
      <c r="D4104" s="6" t="s">
        <v>1164</v>
      </c>
      <c r="E4104" s="42" t="str">
        <f t="shared" si="67"/>
        <v>31.12.</v>
      </c>
      <c r="F4104" s="9"/>
      <c r="G4104" s="9"/>
      <c r="H4104" s="9"/>
      <c r="I4104" s="9"/>
      <c r="J4104" s="9"/>
      <c r="K4104" s="9"/>
      <c r="L4104" s="9"/>
      <c r="M4104" s="9"/>
      <c r="N4104" s="9"/>
      <c r="P4104" s="9"/>
      <c r="Q4104" s="9"/>
      <c r="R4104" s="9"/>
      <c r="S4104" s="9"/>
      <c r="U4104" s="9"/>
      <c r="V4104" s="9"/>
      <c r="W4104" s="9"/>
      <c r="Y4104" s="9"/>
      <c r="Z4104" s="9"/>
      <c r="AA4104" s="9"/>
      <c r="AB4104" s="9"/>
      <c r="AC4104" s="9"/>
      <c r="AD4104" s="9"/>
      <c r="AE4104" s="9"/>
      <c r="AF4104" s="9"/>
      <c r="AG4104" s="9"/>
      <c r="AH4104" s="9"/>
      <c r="AI4104" s="9"/>
      <c r="AK4104" s="9"/>
      <c r="AL4104" s="9"/>
      <c r="AM4104" s="9"/>
      <c r="AN4104" s="9"/>
      <c r="AO4104" s="9"/>
      <c r="AQ4104" s="9"/>
      <c r="AR4104" s="9"/>
      <c r="AS4104" s="9"/>
      <c r="AT4104" s="9"/>
      <c r="AU4104" s="9"/>
      <c r="AV4104" s="9"/>
      <c r="AW4104" s="9"/>
      <c r="AX4104" s="9"/>
      <c r="BA4104" s="9"/>
      <c r="BG4104" s="9"/>
    </row>
    <row r="4105" spans="1:91" x14ac:dyDescent="0.25">
      <c r="A4105" t="s">
        <v>1165</v>
      </c>
      <c r="B4105" t="s">
        <v>1166</v>
      </c>
      <c r="C4105" t="str">
        <f>VLOOKUP(Tabelle1[[#This Row],[bank_name]],list_all_banks!$B$1:$C$691,2,FALSE)</f>
        <v>LT112025254</v>
      </c>
      <c r="D4105" s="6" t="s">
        <v>1167</v>
      </c>
      <c r="E4105" s="42" t="str">
        <f t="shared" si="67"/>
        <v>31.12.</v>
      </c>
      <c r="G4105" t="s">
        <v>2162</v>
      </c>
      <c r="U4105" s="9"/>
      <c r="BG4105" s="9"/>
    </row>
    <row r="4106" spans="1:91" x14ac:dyDescent="0.25">
      <c r="A4106" t="s">
        <v>1165</v>
      </c>
      <c r="B4106" t="s">
        <v>1168</v>
      </c>
      <c r="C4106" t="str">
        <f>VLOOKUP(Tabelle1[[#This Row],[bank_name]],list_all_banks!$B$1:$C$691,2,FALSE)</f>
        <v>LT112027077</v>
      </c>
      <c r="D4106" s="6" t="s">
        <v>1169</v>
      </c>
      <c r="E4106" s="42" t="str">
        <f t="shared" si="67"/>
        <v>31.12.</v>
      </c>
      <c r="U4106" s="9"/>
      <c r="BG4106" s="9"/>
    </row>
    <row r="4107" spans="1:91" x14ac:dyDescent="0.25">
      <c r="A4107" s="9" t="s">
        <v>1170</v>
      </c>
      <c r="B4107" s="9" t="s">
        <v>1171</v>
      </c>
      <c r="C4107" s="9" t="str">
        <f>VLOOKUP(Tabelle1[[#This Row],[bank_name]],list_all_banks!$B$1:$C$691,2,FALSE)</f>
        <v>LU26000</v>
      </c>
      <c r="D4107" s="6" t="s">
        <v>1172</v>
      </c>
      <c r="E4107" s="42" t="str">
        <f t="shared" si="67"/>
        <v>31.12.</v>
      </c>
      <c r="F4107" s="9"/>
      <c r="G4107" s="9"/>
      <c r="H4107" s="9"/>
      <c r="I4107" s="9"/>
      <c r="J4107" s="9"/>
      <c r="K4107" s="9"/>
      <c r="L4107" s="9"/>
      <c r="M4107" s="9"/>
      <c r="N4107" s="9"/>
      <c r="P4107" s="9"/>
      <c r="Q4107" s="9"/>
      <c r="R4107" s="9"/>
      <c r="S4107" s="9"/>
      <c r="U4107" s="9"/>
      <c r="V4107" s="9"/>
      <c r="W4107" s="9"/>
      <c r="Y4107" s="9"/>
      <c r="Z4107" s="9"/>
      <c r="AA4107" s="9"/>
      <c r="AB4107" s="9"/>
      <c r="AC4107" s="9"/>
      <c r="AD4107" s="9"/>
      <c r="AE4107" s="9"/>
      <c r="AF4107" s="9"/>
      <c r="AG4107" s="9"/>
      <c r="AH4107" s="9"/>
      <c r="AI4107" s="9"/>
      <c r="AK4107" s="9"/>
      <c r="AL4107" s="9"/>
      <c r="AM4107" s="9"/>
      <c r="AN4107" s="9"/>
      <c r="AO4107" s="9"/>
      <c r="AQ4107" s="9"/>
      <c r="AR4107" s="9"/>
      <c r="AS4107" s="9"/>
      <c r="AT4107" s="9"/>
      <c r="AU4107" s="9"/>
      <c r="AV4107" s="9"/>
      <c r="AW4107" s="9"/>
      <c r="AX4107" s="9"/>
      <c r="BA4107" s="9"/>
      <c r="BC4107" s="9"/>
      <c r="BD4107" s="9"/>
      <c r="BE4107" s="9"/>
      <c r="BF4107" s="9"/>
      <c r="BG4107" s="9"/>
      <c r="BI4107" s="9"/>
      <c r="BJ4107" s="9"/>
      <c r="BK4107" s="9"/>
      <c r="BL4107" s="9"/>
      <c r="BM4107" s="9"/>
      <c r="BN4107" s="9"/>
      <c r="BO4107" s="9"/>
      <c r="BP4107" s="9"/>
      <c r="BQ4107" s="9"/>
      <c r="BR4107" s="9"/>
      <c r="BS4107" s="9"/>
      <c r="BT4107" s="9"/>
      <c r="BU4107" s="9"/>
      <c r="BV4107" s="9"/>
      <c r="BW4107" s="9"/>
      <c r="BX4107" s="9"/>
      <c r="BY4107" s="9"/>
    </row>
    <row r="4108" spans="1:91" x14ac:dyDescent="0.25">
      <c r="A4108" t="s">
        <v>1170</v>
      </c>
      <c r="B4108" t="s">
        <v>1173</v>
      </c>
      <c r="C4108" t="str">
        <f>VLOOKUP(Tabelle1[[#This Row],[bank_name]],list_all_banks!$B$1:$C$691,2,FALSE)</f>
        <v>LULB10405</v>
      </c>
      <c r="D4108" s="6" t="s">
        <v>1174</v>
      </c>
      <c r="E4108" s="42" t="str">
        <f t="shared" si="67"/>
        <v>31.12.</v>
      </c>
      <c r="BG4108" s="9"/>
    </row>
    <row r="4109" spans="1:91" x14ac:dyDescent="0.25">
      <c r="A4109" s="9" t="s">
        <v>1170</v>
      </c>
      <c r="B4109" s="9" t="s">
        <v>1175</v>
      </c>
      <c r="C4109" s="9" t="str">
        <f>VLOOKUP(Tabelle1[[#This Row],[bank_name]],list_all_banks!$B$1:$C$691,2,FALSE)</f>
        <v>LULB10958</v>
      </c>
      <c r="D4109" s="6" t="s">
        <v>1176</v>
      </c>
      <c r="E4109" s="42" t="str">
        <f t="shared" si="67"/>
        <v>31.12.</v>
      </c>
      <c r="F4109" s="9"/>
      <c r="G4109" s="9"/>
      <c r="H4109" s="9"/>
      <c r="I4109" s="9"/>
      <c r="J4109" s="9"/>
      <c r="K4109" s="9"/>
      <c r="L4109" s="9"/>
      <c r="M4109" s="9"/>
      <c r="N4109" s="9"/>
      <c r="P4109" s="9"/>
      <c r="Q4109" s="9"/>
      <c r="R4109" s="9"/>
      <c r="S4109" s="9"/>
      <c r="U4109" s="9"/>
      <c r="V4109" s="9"/>
      <c r="W4109" s="9"/>
      <c r="Y4109" s="9"/>
      <c r="Z4109" s="9"/>
      <c r="AA4109" s="9"/>
      <c r="AB4109" s="9"/>
      <c r="AC4109" s="9"/>
      <c r="AD4109" s="9"/>
      <c r="AE4109" s="9"/>
      <c r="AF4109" s="9"/>
      <c r="AG4109" s="9"/>
      <c r="AH4109" s="9"/>
      <c r="AI4109" s="9"/>
      <c r="AK4109" s="9"/>
      <c r="AL4109" s="9"/>
      <c r="AM4109" s="9"/>
      <c r="AN4109" s="9"/>
      <c r="AO4109" s="9"/>
      <c r="AQ4109" s="9"/>
      <c r="AR4109" s="9"/>
      <c r="AS4109" s="9"/>
      <c r="AT4109" s="9"/>
      <c r="AU4109" s="9"/>
      <c r="AV4109" s="9"/>
      <c r="AW4109" s="9"/>
      <c r="AX4109" s="9"/>
      <c r="BA4109" s="9"/>
      <c r="BG4109" s="9"/>
    </row>
    <row r="4110" spans="1:91" x14ac:dyDescent="0.25">
      <c r="A4110" s="9" t="s">
        <v>1170</v>
      </c>
      <c r="B4110" s="9" t="s">
        <v>1177</v>
      </c>
      <c r="C4110" s="9" t="str">
        <f>VLOOKUP(Tabelle1[[#This Row],[bank_name]],list_all_banks!$B$1:$C$691,2,FALSE)</f>
        <v>LULB117963</v>
      </c>
      <c r="D4110" s="6" t="s">
        <v>1178</v>
      </c>
      <c r="E4110" s="42" t="str">
        <f t="shared" si="67"/>
        <v>31.12.</v>
      </c>
      <c r="F4110" s="9"/>
      <c r="G4110" s="9"/>
      <c r="H4110" s="9"/>
      <c r="I4110" s="9"/>
      <c r="J4110" s="9"/>
      <c r="K4110" s="9"/>
      <c r="L4110" s="9"/>
      <c r="M4110" s="9"/>
      <c r="N4110" s="9"/>
      <c r="P4110" s="9"/>
      <c r="Q4110" s="9"/>
      <c r="R4110" s="9"/>
      <c r="S4110" s="9"/>
      <c r="U4110" s="9"/>
      <c r="V4110" s="9"/>
      <c r="W4110" s="9"/>
      <c r="Y4110" s="9"/>
      <c r="Z4110" s="9"/>
      <c r="AA4110" s="9"/>
      <c r="AB4110" s="9"/>
      <c r="AC4110" s="9"/>
      <c r="AD4110" s="9"/>
      <c r="AE4110" s="9"/>
      <c r="AF4110" s="9"/>
      <c r="AG4110" s="9"/>
      <c r="AH4110" s="9"/>
      <c r="AI4110" s="9"/>
      <c r="AK4110" s="9"/>
      <c r="AL4110" s="9"/>
      <c r="AM4110" s="9"/>
      <c r="AN4110" s="9"/>
      <c r="AO4110" s="9"/>
      <c r="AQ4110" s="9"/>
      <c r="AR4110" s="9"/>
      <c r="AS4110" s="9"/>
      <c r="AT4110" s="9"/>
      <c r="AU4110" s="9"/>
      <c r="AV4110" s="9"/>
      <c r="AW4110" s="9"/>
      <c r="AX4110" s="9"/>
      <c r="BA4110" s="9"/>
      <c r="BC4110" s="9"/>
      <c r="BD4110" s="9"/>
      <c r="BE4110" s="9"/>
      <c r="BF4110" s="9"/>
      <c r="BG4110" s="9"/>
      <c r="BI4110" s="9"/>
    </row>
    <row r="4111" spans="1:91" s="44" customFormat="1" ht="15.75" thickBot="1" x14ac:dyDescent="0.3">
      <c r="A4111" s="44" t="s">
        <v>1170</v>
      </c>
      <c r="B4111" s="44" t="s">
        <v>1933</v>
      </c>
      <c r="C4111" s="44" t="str">
        <f>VLOOKUP(Tabelle1[[#This Row],[bank_name]],list_all_banks!$B$1:$C$691,2,FALSE)</f>
        <v>LULB121640</v>
      </c>
      <c r="D4111" s="45" t="s">
        <v>1934</v>
      </c>
      <c r="E4111" s="46" t="str">
        <f t="shared" si="67"/>
        <v>31.12.</v>
      </c>
      <c r="O4111" s="45"/>
      <c r="T4111" s="45"/>
      <c r="X4111" s="45"/>
      <c r="AJ4111" s="45"/>
      <c r="AP4111" s="45"/>
      <c r="AY4111" s="45"/>
      <c r="AZ4111" s="46"/>
      <c r="BB4111" s="45"/>
      <c r="BH4111" s="45"/>
      <c r="BI4111" s="9"/>
    </row>
    <row r="4112" spans="1:91" x14ac:dyDescent="0.25">
      <c r="A4112" s="96" t="s">
        <v>1170</v>
      </c>
      <c r="B4112" s="52" t="s">
        <v>1179</v>
      </c>
      <c r="C4112" s="9" t="str">
        <f>VLOOKUP(Tabelle1[[#This Row],[bank_name]],list_all_banks!$B$1:$C$691,2,FALSE)</f>
        <v>LULB147029</v>
      </c>
      <c r="D4112" s="6" t="s">
        <v>1180</v>
      </c>
      <c r="E4112" s="42" t="str">
        <f t="shared" si="67"/>
        <v>31.12.2014</v>
      </c>
      <c r="F4112" s="9">
        <v>2014</v>
      </c>
      <c r="G4112" s="9">
        <v>1</v>
      </c>
      <c r="H4112" s="9" t="s">
        <v>20</v>
      </c>
      <c r="I4112" s="9">
        <v>3</v>
      </c>
      <c r="J4112" s="9">
        <v>2</v>
      </c>
      <c r="K4112" s="9" t="s">
        <v>1366</v>
      </c>
      <c r="L4112" s="9" t="s">
        <v>20</v>
      </c>
      <c r="M4112" s="9" t="s">
        <v>14</v>
      </c>
      <c r="N4112" s="9" t="s">
        <v>19</v>
      </c>
      <c r="P4112" s="9">
        <v>1</v>
      </c>
      <c r="Q4112" s="9">
        <v>0</v>
      </c>
      <c r="R4112" s="9">
        <v>0</v>
      </c>
      <c r="S4112" s="9"/>
      <c r="T4112" s="6">
        <v>0</v>
      </c>
      <c r="U4112" s="9">
        <v>0</v>
      </c>
      <c r="V4112" s="9">
        <v>0</v>
      </c>
      <c r="W4112" s="9" t="s">
        <v>20</v>
      </c>
      <c r="Y4112" s="9" t="s">
        <v>1675</v>
      </c>
      <c r="Z4112" s="9">
        <v>578916</v>
      </c>
      <c r="AA4112" s="9">
        <v>1</v>
      </c>
      <c r="AB4112" s="9">
        <v>-1209655</v>
      </c>
      <c r="AC4112" s="9" t="s">
        <v>20</v>
      </c>
      <c r="AD4112" s="9" t="s">
        <v>20</v>
      </c>
      <c r="AE4112" s="9" t="s">
        <v>20</v>
      </c>
      <c r="AF4112" s="9" t="s">
        <v>20</v>
      </c>
      <c r="AG4112" s="9" t="s">
        <v>20</v>
      </c>
      <c r="AH4112" s="9" t="s">
        <v>20</v>
      </c>
      <c r="AI4112" s="9">
        <v>1</v>
      </c>
      <c r="AK4112" s="9">
        <v>0</v>
      </c>
      <c r="AL4112" s="9">
        <v>0</v>
      </c>
      <c r="AM4112" s="9">
        <v>0</v>
      </c>
      <c r="AN4112" s="9">
        <v>0</v>
      </c>
      <c r="AO4112" s="9">
        <v>0</v>
      </c>
      <c r="AQ4112" s="9">
        <v>0</v>
      </c>
      <c r="AR4112" s="9" t="s">
        <v>20</v>
      </c>
      <c r="AS4112" s="9" t="s">
        <v>20</v>
      </c>
      <c r="AT4112" s="9">
        <v>0</v>
      </c>
      <c r="AU4112" s="9">
        <v>0</v>
      </c>
      <c r="AV4112" s="9">
        <v>0</v>
      </c>
      <c r="AW4112" s="9" t="s">
        <v>1382</v>
      </c>
      <c r="AX4112" s="9" t="s">
        <v>1382</v>
      </c>
      <c r="AY4112" s="42" t="s">
        <v>2229</v>
      </c>
      <c r="AZ4112" s="218"/>
      <c r="BA4112" s="63" t="s">
        <v>2623</v>
      </c>
      <c r="BB4112" s="6" t="s">
        <v>1601</v>
      </c>
      <c r="BC4112" s="9"/>
      <c r="BD4112" s="9"/>
      <c r="BE4112" s="9"/>
      <c r="BF4112" s="9"/>
      <c r="BG4112" s="9"/>
      <c r="BI4112" t="s">
        <v>3146</v>
      </c>
      <c r="BJ4112" s="9"/>
      <c r="BK4112" s="9"/>
      <c r="BL4112" s="9"/>
      <c r="BM4112" s="9"/>
      <c r="BN4112" s="9"/>
      <c r="BO4112" s="9"/>
      <c r="BP4112" s="9"/>
      <c r="BQ4112" s="9"/>
      <c r="BR4112" s="9"/>
      <c r="BS4112" s="9"/>
      <c r="BT4112" s="9"/>
      <c r="BU4112" s="9"/>
      <c r="BV4112" s="9"/>
      <c r="BW4112" s="9"/>
      <c r="BX4112" s="9"/>
      <c r="BY4112" s="9"/>
    </row>
    <row r="4113" spans="1:75" x14ac:dyDescent="0.25">
      <c r="A4113" s="96" t="s">
        <v>1170</v>
      </c>
      <c r="B4113" s="52" t="s">
        <v>1179</v>
      </c>
      <c r="C4113" s="9" t="str">
        <f>VLOOKUP(Tabelle1[[#This Row],[bank_name]],list_all_banks!$B$1:$C$691,2,FALSE)</f>
        <v>LULB147029</v>
      </c>
      <c r="D4113" s="6" t="s">
        <v>1180</v>
      </c>
      <c r="E4113" s="42" t="str">
        <f t="shared" si="67"/>
        <v>31.12.2014</v>
      </c>
      <c r="F4113" s="9">
        <v>2014</v>
      </c>
      <c r="G4113" s="9">
        <v>1</v>
      </c>
      <c r="H4113" s="9" t="s">
        <v>20</v>
      </c>
      <c r="I4113" s="9">
        <v>3</v>
      </c>
      <c r="J4113" s="9">
        <v>2</v>
      </c>
      <c r="K4113" s="9" t="s">
        <v>1366</v>
      </c>
      <c r="L4113" s="9" t="s">
        <v>20</v>
      </c>
      <c r="M4113" s="9" t="s">
        <v>14</v>
      </c>
      <c r="N4113" s="9" t="s">
        <v>19</v>
      </c>
      <c r="P4113" s="9">
        <v>1</v>
      </c>
      <c r="Q4113" s="9">
        <v>0</v>
      </c>
      <c r="R4113" s="9">
        <v>0</v>
      </c>
      <c r="S4113" s="9"/>
      <c r="T4113" s="6">
        <v>0</v>
      </c>
      <c r="U4113" s="9">
        <v>0</v>
      </c>
      <c r="V4113" s="9">
        <v>0</v>
      </c>
      <c r="W4113" s="9" t="s">
        <v>20</v>
      </c>
      <c r="Y4113" s="9" t="s">
        <v>820</v>
      </c>
      <c r="Z4113" s="9">
        <v>862642</v>
      </c>
      <c r="AA4113" s="9">
        <v>2</v>
      </c>
      <c r="AB4113" s="9">
        <v>-1660130</v>
      </c>
      <c r="AC4113" s="9" t="s">
        <v>20</v>
      </c>
      <c r="AD4113" s="9" t="s">
        <v>20</v>
      </c>
      <c r="AE4113" s="9" t="s">
        <v>20</v>
      </c>
      <c r="AF4113" s="9" t="s">
        <v>20</v>
      </c>
      <c r="AG4113" s="9" t="s">
        <v>20</v>
      </c>
      <c r="AH4113" s="9" t="s">
        <v>20</v>
      </c>
      <c r="AI4113" s="9">
        <v>1</v>
      </c>
      <c r="AK4113" s="9">
        <v>0</v>
      </c>
      <c r="AL4113" s="9">
        <v>0</v>
      </c>
      <c r="AM4113" s="9">
        <v>0</v>
      </c>
      <c r="AN4113" s="9">
        <v>0</v>
      </c>
      <c r="AO4113" s="9">
        <v>0</v>
      </c>
      <c r="AQ4113" s="9">
        <v>0</v>
      </c>
      <c r="AR4113" s="9" t="s">
        <v>20</v>
      </c>
      <c r="AS4113" s="9" t="s">
        <v>20</v>
      </c>
      <c r="AT4113" s="9">
        <v>0</v>
      </c>
      <c r="AU4113" s="9">
        <v>0</v>
      </c>
      <c r="AV4113" s="9">
        <v>0</v>
      </c>
      <c r="AW4113" s="9" t="s">
        <v>1382</v>
      </c>
      <c r="AX4113" s="9" t="s">
        <v>1382</v>
      </c>
      <c r="AY4113" s="42" t="s">
        <v>2228</v>
      </c>
      <c r="AZ4113" s="218"/>
      <c r="BA4113" s="63" t="s">
        <v>2623</v>
      </c>
      <c r="BB4113" s="6" t="s">
        <v>1601</v>
      </c>
      <c r="BC4113" s="9"/>
      <c r="BD4113" s="9"/>
      <c r="BE4113" s="9"/>
      <c r="BF4113" s="9"/>
      <c r="BG4113" s="9"/>
      <c r="BI4113" t="s">
        <v>3146</v>
      </c>
    </row>
    <row r="4114" spans="1:75" x14ac:dyDescent="0.25">
      <c r="A4114" s="96" t="s">
        <v>1170</v>
      </c>
      <c r="B4114" s="52" t="s">
        <v>1179</v>
      </c>
      <c r="C4114" s="9" t="str">
        <f>VLOOKUP(Tabelle1[[#This Row],[bank_name]],list_all_banks!$B$1:$C$691,2,FALSE)</f>
        <v>LULB147029</v>
      </c>
      <c r="D4114" s="6" t="s">
        <v>1180</v>
      </c>
      <c r="E4114" s="42" t="str">
        <f t="shared" si="67"/>
        <v>31.12.2014</v>
      </c>
      <c r="F4114" s="9">
        <v>2014</v>
      </c>
      <c r="G4114" s="9">
        <v>1</v>
      </c>
      <c r="H4114" s="9" t="s">
        <v>20</v>
      </c>
      <c r="I4114" s="9">
        <v>3</v>
      </c>
      <c r="J4114" s="9">
        <v>2</v>
      </c>
      <c r="K4114" s="9" t="s">
        <v>1366</v>
      </c>
      <c r="L4114" s="9" t="s">
        <v>20</v>
      </c>
      <c r="M4114" s="9" t="s">
        <v>14</v>
      </c>
      <c r="N4114" s="9" t="s">
        <v>19</v>
      </c>
      <c r="P4114" s="9">
        <v>1</v>
      </c>
      <c r="Q4114" s="9">
        <v>0</v>
      </c>
      <c r="R4114" s="9">
        <v>0</v>
      </c>
      <c r="S4114" s="9"/>
      <c r="T4114" s="6">
        <v>0</v>
      </c>
      <c r="U4114" s="9">
        <v>0</v>
      </c>
      <c r="V4114" s="9">
        <v>0</v>
      </c>
      <c r="W4114" s="9" t="s">
        <v>20</v>
      </c>
      <c r="Y4114" s="9" t="s">
        <v>1740</v>
      </c>
      <c r="Z4114" s="9">
        <v>838015</v>
      </c>
      <c r="AA4114" s="9">
        <v>6</v>
      </c>
      <c r="AB4114" s="9">
        <v>-884238</v>
      </c>
      <c r="AC4114" s="9" t="s">
        <v>20</v>
      </c>
      <c r="AD4114" s="9">
        <v>33213</v>
      </c>
      <c r="AE4114" s="9" t="s">
        <v>20</v>
      </c>
      <c r="AF4114" s="9" t="s">
        <v>20</v>
      </c>
      <c r="AG4114" s="9" t="s">
        <v>20</v>
      </c>
      <c r="AH4114" s="9" t="s">
        <v>20</v>
      </c>
      <c r="AI4114" s="9">
        <v>1</v>
      </c>
      <c r="AK4114" s="9">
        <v>0</v>
      </c>
      <c r="AL4114" s="9">
        <v>0</v>
      </c>
      <c r="AM4114" s="9">
        <v>0</v>
      </c>
      <c r="AN4114" s="9">
        <v>0</v>
      </c>
      <c r="AO4114" s="9">
        <v>0</v>
      </c>
      <c r="AQ4114" s="9">
        <v>0</v>
      </c>
      <c r="AR4114" s="9" t="s">
        <v>20</v>
      </c>
      <c r="AS4114" s="9" t="s">
        <v>20</v>
      </c>
      <c r="AT4114" s="9">
        <v>0</v>
      </c>
      <c r="AU4114" s="9">
        <v>0</v>
      </c>
      <c r="AV4114" s="9">
        <v>0</v>
      </c>
      <c r="AW4114" s="9" t="s">
        <v>1382</v>
      </c>
      <c r="AX4114" s="9" t="s">
        <v>1382</v>
      </c>
      <c r="AY4114" s="42" t="s">
        <v>2230</v>
      </c>
      <c r="AZ4114" s="218"/>
      <c r="BA4114" s="63" t="s">
        <v>2623</v>
      </c>
      <c r="BB4114" s="6" t="s">
        <v>1601</v>
      </c>
      <c r="BG4114" s="9"/>
      <c r="BI4114" t="s">
        <v>3146</v>
      </c>
    </row>
    <row r="4115" spans="1:75" x14ac:dyDescent="0.25">
      <c r="A4115" s="96" t="s">
        <v>1170</v>
      </c>
      <c r="B4115" s="52" t="s">
        <v>1179</v>
      </c>
      <c r="C4115" s="9" t="str">
        <f>VLOOKUP(Tabelle1[[#This Row],[bank_name]],list_all_banks!$B$1:$C$691,2,FALSE)</f>
        <v>LULB147029</v>
      </c>
      <c r="D4115" s="6" t="s">
        <v>1180</v>
      </c>
      <c r="E4115" s="42" t="str">
        <f t="shared" si="67"/>
        <v>31.12.2014</v>
      </c>
      <c r="F4115" s="9">
        <v>2014</v>
      </c>
      <c r="G4115" s="9">
        <v>1</v>
      </c>
      <c r="H4115" s="9" t="s">
        <v>20</v>
      </c>
      <c r="I4115" s="9">
        <v>3</v>
      </c>
      <c r="J4115" s="9">
        <v>2</v>
      </c>
      <c r="K4115" s="9" t="s">
        <v>1366</v>
      </c>
      <c r="L4115" s="9" t="s">
        <v>20</v>
      </c>
      <c r="M4115" s="9" t="s">
        <v>14</v>
      </c>
      <c r="N4115" s="9" t="s">
        <v>19</v>
      </c>
      <c r="P4115" s="9">
        <v>1</v>
      </c>
      <c r="Q4115" s="9">
        <v>0</v>
      </c>
      <c r="R4115" s="9">
        <v>0</v>
      </c>
      <c r="S4115" s="9"/>
      <c r="T4115" s="6">
        <v>0</v>
      </c>
      <c r="U4115" s="9">
        <v>0</v>
      </c>
      <c r="V4115" s="9">
        <v>0</v>
      </c>
      <c r="W4115" s="9" t="s">
        <v>20</v>
      </c>
      <c r="Y4115" s="9" t="s">
        <v>1658</v>
      </c>
      <c r="Z4115" s="9">
        <v>3490320</v>
      </c>
      <c r="AA4115" s="9">
        <v>11</v>
      </c>
      <c r="AB4115" s="9">
        <v>-174341</v>
      </c>
      <c r="AC4115" s="9" t="s">
        <v>20</v>
      </c>
      <c r="AD4115" s="9" t="s">
        <v>20</v>
      </c>
      <c r="AE4115" s="9" t="s">
        <v>20</v>
      </c>
      <c r="AF4115" s="9" t="s">
        <v>20</v>
      </c>
      <c r="AG4115" s="9" t="s">
        <v>20</v>
      </c>
      <c r="AH4115" s="9" t="s">
        <v>20</v>
      </c>
      <c r="AI4115" s="9">
        <v>1</v>
      </c>
      <c r="AK4115" s="9">
        <v>0</v>
      </c>
      <c r="AL4115" s="9">
        <v>0</v>
      </c>
      <c r="AM4115" s="9">
        <v>0</v>
      </c>
      <c r="AN4115" s="9">
        <v>0</v>
      </c>
      <c r="AO4115" s="9">
        <v>0</v>
      </c>
      <c r="AQ4115" s="9">
        <v>0</v>
      </c>
      <c r="AR4115" s="9" t="s">
        <v>20</v>
      </c>
      <c r="AS4115" s="9" t="s">
        <v>20</v>
      </c>
      <c r="AT4115" s="9">
        <v>0</v>
      </c>
      <c r="AU4115" s="9">
        <v>0</v>
      </c>
      <c r="AV4115" s="9">
        <v>0</v>
      </c>
      <c r="AW4115" s="9" t="s">
        <v>1382</v>
      </c>
      <c r="AX4115" s="9" t="s">
        <v>1382</v>
      </c>
      <c r="AY4115" s="42" t="s">
        <v>2231</v>
      </c>
      <c r="AZ4115" s="218"/>
      <c r="BA4115" s="63" t="s">
        <v>2623</v>
      </c>
      <c r="BB4115" s="6" t="s">
        <v>1601</v>
      </c>
      <c r="BC4115" s="9"/>
      <c r="BD4115" s="9"/>
      <c r="BE4115" s="9"/>
      <c r="BF4115" s="9"/>
      <c r="BG4115" s="9"/>
      <c r="BI4115" t="s">
        <v>3146</v>
      </c>
    </row>
    <row r="4116" spans="1:75" s="44" customFormat="1" ht="15.75" thickBot="1" x14ac:dyDescent="0.3">
      <c r="A4116" s="162" t="s">
        <v>1170</v>
      </c>
      <c r="B4116" s="48" t="s">
        <v>1179</v>
      </c>
      <c r="C4116" s="44" t="str">
        <f>VLOOKUP(Tabelle1[[#This Row],[bank_name]],list_all_banks!$B$1:$C$691,2,FALSE)</f>
        <v>LULB147029</v>
      </c>
      <c r="D4116" s="45" t="s">
        <v>1180</v>
      </c>
      <c r="E4116" s="46" t="str">
        <f t="shared" si="67"/>
        <v>31.12.2014</v>
      </c>
      <c r="F4116" s="44">
        <v>2014</v>
      </c>
      <c r="G4116" s="44">
        <v>1</v>
      </c>
      <c r="H4116" s="44" t="s">
        <v>20</v>
      </c>
      <c r="I4116" s="44">
        <v>3</v>
      </c>
      <c r="J4116" s="44">
        <v>2</v>
      </c>
      <c r="K4116" s="44" t="s">
        <v>1366</v>
      </c>
      <c r="L4116" s="44" t="s">
        <v>20</v>
      </c>
      <c r="M4116" s="44" t="s">
        <v>14</v>
      </c>
      <c r="N4116" s="44" t="s">
        <v>19</v>
      </c>
      <c r="O4116" s="45"/>
      <c r="P4116" s="44">
        <v>1</v>
      </c>
      <c r="Q4116" s="44">
        <v>0</v>
      </c>
      <c r="R4116" s="44">
        <v>0</v>
      </c>
      <c r="T4116" s="45">
        <v>0</v>
      </c>
      <c r="U4116" s="44">
        <v>0</v>
      </c>
      <c r="V4116" s="44">
        <v>0</v>
      </c>
      <c r="W4116" s="44" t="s">
        <v>20</v>
      </c>
      <c r="X4116" s="45"/>
      <c r="Y4116" s="44" t="s">
        <v>1170</v>
      </c>
      <c r="Z4116" s="44">
        <v>34534583</v>
      </c>
      <c r="AA4116" s="44">
        <v>64</v>
      </c>
      <c r="AB4116" s="44">
        <v>8365558</v>
      </c>
      <c r="AC4116" s="44" t="s">
        <v>20</v>
      </c>
      <c r="AD4116" s="44">
        <v>551410</v>
      </c>
      <c r="AE4116" s="44" t="s">
        <v>20</v>
      </c>
      <c r="AF4116" s="44" t="s">
        <v>20</v>
      </c>
      <c r="AG4116" s="44" t="s">
        <v>20</v>
      </c>
      <c r="AH4116" s="44" t="s">
        <v>20</v>
      </c>
      <c r="AI4116" s="44">
        <v>1</v>
      </c>
      <c r="AJ4116" s="45"/>
      <c r="AK4116" s="44">
        <v>0</v>
      </c>
      <c r="AL4116" s="44">
        <v>0</v>
      </c>
      <c r="AM4116" s="44">
        <v>0</v>
      </c>
      <c r="AN4116" s="44">
        <v>0</v>
      </c>
      <c r="AO4116" s="44">
        <v>0</v>
      </c>
      <c r="AP4116" s="45"/>
      <c r="AQ4116" s="44">
        <v>0</v>
      </c>
      <c r="AR4116" s="44" t="s">
        <v>20</v>
      </c>
      <c r="AS4116" s="44" t="s">
        <v>20</v>
      </c>
      <c r="AT4116" s="44">
        <v>0</v>
      </c>
      <c r="AU4116" s="44">
        <v>0</v>
      </c>
      <c r="AV4116" s="44">
        <v>0</v>
      </c>
      <c r="AW4116" s="44" t="s">
        <v>1382</v>
      </c>
      <c r="AX4116" s="44" t="s">
        <v>1382</v>
      </c>
      <c r="AY4116" s="46" t="s">
        <v>2227</v>
      </c>
      <c r="AZ4116" s="218"/>
      <c r="BA4116" s="47" t="s">
        <v>2623</v>
      </c>
      <c r="BB4116" s="45" t="s">
        <v>1601</v>
      </c>
      <c r="BH4116" s="45"/>
      <c r="BI4116" t="s">
        <v>3146</v>
      </c>
    </row>
    <row r="4117" spans="1:75" x14ac:dyDescent="0.25">
      <c r="A4117" s="96" t="s">
        <v>1170</v>
      </c>
      <c r="B4117" s="52" t="s">
        <v>1179</v>
      </c>
      <c r="C4117" s="9" t="str">
        <f>VLOOKUP(Tabelle1[[#This Row],[bank_name]],list_all_banks!$B$1:$C$691,2,FALSE)</f>
        <v>LULB147029</v>
      </c>
      <c r="D4117" s="6" t="s">
        <v>1180</v>
      </c>
      <c r="E4117" s="42" t="str">
        <f t="shared" si="67"/>
        <v>31.12.2015</v>
      </c>
      <c r="F4117" s="9">
        <v>2015</v>
      </c>
      <c r="G4117" s="9">
        <v>1</v>
      </c>
      <c r="H4117" s="9" t="s">
        <v>20</v>
      </c>
      <c r="I4117" s="9">
        <v>3</v>
      </c>
      <c r="J4117" s="9">
        <v>2</v>
      </c>
      <c r="K4117" s="9" t="s">
        <v>1366</v>
      </c>
      <c r="L4117" s="9" t="s">
        <v>20</v>
      </c>
      <c r="M4117" s="9" t="s">
        <v>14</v>
      </c>
      <c r="N4117" s="9" t="s">
        <v>19</v>
      </c>
      <c r="P4117" s="9">
        <v>1</v>
      </c>
      <c r="Q4117" s="9">
        <v>0</v>
      </c>
      <c r="R4117" s="9">
        <v>0</v>
      </c>
      <c r="S4117" s="9"/>
      <c r="T4117" s="6">
        <v>0</v>
      </c>
      <c r="U4117" s="9">
        <v>0</v>
      </c>
      <c r="V4117" s="9">
        <v>0</v>
      </c>
      <c r="W4117" s="9" t="s">
        <v>20</v>
      </c>
      <c r="Y4117" s="9" t="s">
        <v>1675</v>
      </c>
      <c r="Z4117" s="9">
        <v>2795869</v>
      </c>
      <c r="AA4117" s="9">
        <v>11</v>
      </c>
      <c r="AB4117" s="9">
        <v>-1287515</v>
      </c>
      <c r="AC4117" s="9" t="s">
        <v>20</v>
      </c>
      <c r="AD4117" s="9">
        <v>-18472</v>
      </c>
      <c r="AE4117" s="9" t="s">
        <v>20</v>
      </c>
      <c r="AF4117" s="9" t="s">
        <v>20</v>
      </c>
      <c r="AG4117" s="9" t="s">
        <v>20</v>
      </c>
      <c r="AH4117" s="9" t="s">
        <v>20</v>
      </c>
      <c r="AI4117" s="9">
        <v>1</v>
      </c>
      <c r="AK4117" s="9">
        <v>0</v>
      </c>
      <c r="AL4117" s="9">
        <v>1</v>
      </c>
      <c r="AM4117" s="9">
        <v>0</v>
      </c>
      <c r="AN4117" s="9">
        <v>0</v>
      </c>
      <c r="AO4117" s="9">
        <v>0</v>
      </c>
      <c r="AQ4117" s="9">
        <v>0</v>
      </c>
      <c r="AR4117" s="9" t="s">
        <v>20</v>
      </c>
      <c r="AS4117" s="9" t="s">
        <v>20</v>
      </c>
      <c r="AT4117" s="9">
        <v>0</v>
      </c>
      <c r="AU4117" s="9">
        <v>0</v>
      </c>
      <c r="AV4117" s="9">
        <v>0</v>
      </c>
      <c r="AW4117" s="9" t="s">
        <v>1382</v>
      </c>
      <c r="AX4117" s="9" t="s">
        <v>1382</v>
      </c>
      <c r="AZ4117" s="219" t="s">
        <v>3050</v>
      </c>
      <c r="BA4117" s="63" t="s">
        <v>2623</v>
      </c>
      <c r="BB4117" s="6" t="s">
        <v>1601</v>
      </c>
      <c r="BC4117" s="9"/>
      <c r="BD4117" s="9"/>
      <c r="BE4117" s="9"/>
      <c r="BF4117" s="9"/>
      <c r="BG4117" s="9"/>
      <c r="BI4117" t="s">
        <v>3146</v>
      </c>
      <c r="BJ4117" s="9"/>
      <c r="BK4117" s="9"/>
      <c r="BL4117" s="9"/>
      <c r="BM4117" s="9"/>
      <c r="BN4117" s="9"/>
      <c r="BO4117" s="9"/>
      <c r="BP4117" s="9"/>
      <c r="BQ4117" s="9"/>
      <c r="BR4117" s="9"/>
      <c r="BS4117" s="9"/>
      <c r="BT4117" s="9"/>
      <c r="BU4117" s="9"/>
      <c r="BV4117" s="9"/>
      <c r="BW4117" s="9"/>
    </row>
    <row r="4118" spans="1:75" x14ac:dyDescent="0.25">
      <c r="A4118" s="96" t="s">
        <v>1170</v>
      </c>
      <c r="B4118" s="52" t="s">
        <v>1179</v>
      </c>
      <c r="C4118" s="9" t="str">
        <f>VLOOKUP(Tabelle1[[#This Row],[bank_name]],list_all_banks!$B$1:$C$691,2,FALSE)</f>
        <v>LULB147029</v>
      </c>
      <c r="D4118" s="6" t="s">
        <v>1180</v>
      </c>
      <c r="E4118" s="42" t="str">
        <f t="shared" si="67"/>
        <v>31.12.2015</v>
      </c>
      <c r="F4118" s="9">
        <v>2015</v>
      </c>
      <c r="G4118" s="9">
        <v>1</v>
      </c>
      <c r="H4118" s="9" t="s">
        <v>20</v>
      </c>
      <c r="I4118" s="9">
        <v>3</v>
      </c>
      <c r="J4118" s="9">
        <v>2</v>
      </c>
      <c r="K4118" s="9" t="s">
        <v>1366</v>
      </c>
      <c r="L4118" s="9" t="s">
        <v>20</v>
      </c>
      <c r="M4118" s="9" t="s">
        <v>14</v>
      </c>
      <c r="N4118" s="9" t="s">
        <v>19</v>
      </c>
      <c r="P4118" s="9">
        <v>1</v>
      </c>
      <c r="Q4118" s="9">
        <v>0</v>
      </c>
      <c r="R4118" s="9">
        <v>0</v>
      </c>
      <c r="S4118" s="9"/>
      <c r="T4118" s="6">
        <v>0</v>
      </c>
      <c r="U4118" s="9">
        <v>0</v>
      </c>
      <c r="V4118" s="9">
        <v>0</v>
      </c>
      <c r="W4118" s="9" t="s">
        <v>20</v>
      </c>
      <c r="Y4118" s="9" t="s">
        <v>820</v>
      </c>
      <c r="Z4118" s="9">
        <v>1432290</v>
      </c>
      <c r="AA4118" s="9">
        <v>13</v>
      </c>
      <c r="AB4118" s="9">
        <v>-992083</v>
      </c>
      <c r="AC4118" s="9" t="s">
        <v>20</v>
      </c>
      <c r="AD4118" s="9" t="s">
        <v>20</v>
      </c>
      <c r="AE4118" s="9" t="s">
        <v>20</v>
      </c>
      <c r="AF4118" s="9" t="s">
        <v>20</v>
      </c>
      <c r="AG4118" s="9" t="s">
        <v>20</v>
      </c>
      <c r="AH4118" s="9" t="s">
        <v>20</v>
      </c>
      <c r="AI4118" s="9">
        <v>1</v>
      </c>
      <c r="AK4118" s="9">
        <v>0</v>
      </c>
      <c r="AL4118" s="9">
        <v>1</v>
      </c>
      <c r="AM4118" s="9">
        <v>0</v>
      </c>
      <c r="AN4118" s="9">
        <v>0</v>
      </c>
      <c r="AO4118" s="9">
        <v>0</v>
      </c>
      <c r="AQ4118" s="9">
        <v>0</v>
      </c>
      <c r="AR4118" s="9" t="s">
        <v>20</v>
      </c>
      <c r="AS4118" s="9" t="s">
        <v>20</v>
      </c>
      <c r="AT4118" s="9">
        <v>0</v>
      </c>
      <c r="AU4118" s="9">
        <v>0</v>
      </c>
      <c r="AV4118" s="9">
        <v>0</v>
      </c>
      <c r="AW4118" s="9" t="s">
        <v>1382</v>
      </c>
      <c r="AX4118" s="9" t="s">
        <v>1382</v>
      </c>
      <c r="AZ4118" s="232" t="s">
        <v>3051</v>
      </c>
      <c r="BA4118" s="63" t="s">
        <v>2623</v>
      </c>
      <c r="BB4118" s="6" t="s">
        <v>1601</v>
      </c>
      <c r="BC4118" s="9"/>
      <c r="BD4118" s="9"/>
      <c r="BE4118" s="9"/>
      <c r="BF4118" s="9"/>
      <c r="BG4118" s="9"/>
      <c r="BI4118" t="s">
        <v>3146</v>
      </c>
    </row>
    <row r="4119" spans="1:75" x14ac:dyDescent="0.25">
      <c r="A4119" s="96" t="s">
        <v>1170</v>
      </c>
      <c r="B4119" s="52" t="s">
        <v>1179</v>
      </c>
      <c r="C4119" s="9" t="str">
        <f>VLOOKUP(Tabelle1[[#This Row],[bank_name]],list_all_banks!$B$1:$C$691,2,FALSE)</f>
        <v>LULB147029</v>
      </c>
      <c r="D4119" s="6" t="s">
        <v>1180</v>
      </c>
      <c r="E4119" s="42" t="str">
        <f t="shared" si="67"/>
        <v>31.12.2015</v>
      </c>
      <c r="F4119" s="9">
        <v>2015</v>
      </c>
      <c r="G4119" s="9">
        <v>1</v>
      </c>
      <c r="H4119" s="9" t="s">
        <v>20</v>
      </c>
      <c r="I4119" s="9">
        <v>3</v>
      </c>
      <c r="J4119" s="9">
        <v>2</v>
      </c>
      <c r="K4119" s="9" t="s">
        <v>1366</v>
      </c>
      <c r="L4119" s="9" t="s">
        <v>20</v>
      </c>
      <c r="M4119" s="9" t="s">
        <v>14</v>
      </c>
      <c r="N4119" s="9" t="s">
        <v>19</v>
      </c>
      <c r="P4119" s="9">
        <v>1</v>
      </c>
      <c r="Q4119" s="9">
        <v>0</v>
      </c>
      <c r="R4119" s="9">
        <v>0</v>
      </c>
      <c r="S4119" s="9"/>
      <c r="T4119" s="6">
        <v>0</v>
      </c>
      <c r="U4119" s="9">
        <v>0</v>
      </c>
      <c r="V4119" s="9">
        <v>0</v>
      </c>
      <c r="W4119" s="9" t="s">
        <v>20</v>
      </c>
      <c r="Y4119" s="9" t="s">
        <v>1740</v>
      </c>
      <c r="Z4119" s="9">
        <v>3890023</v>
      </c>
      <c r="AA4119" s="9">
        <v>36</v>
      </c>
      <c r="AB4119" s="9">
        <v>-3785943</v>
      </c>
      <c r="AC4119" s="9" t="s">
        <v>20</v>
      </c>
      <c r="AD4119" s="9">
        <v>-1123</v>
      </c>
      <c r="AE4119" s="9" t="s">
        <v>20</v>
      </c>
      <c r="AF4119" s="9" t="s">
        <v>20</v>
      </c>
      <c r="AG4119" s="9" t="s">
        <v>20</v>
      </c>
      <c r="AH4119" s="9" t="s">
        <v>20</v>
      </c>
      <c r="AI4119" s="9">
        <v>1</v>
      </c>
      <c r="AK4119" s="9">
        <v>0</v>
      </c>
      <c r="AL4119" s="9">
        <v>1</v>
      </c>
      <c r="AM4119" s="9">
        <v>0</v>
      </c>
      <c r="AN4119" s="9">
        <v>0</v>
      </c>
      <c r="AO4119" s="9">
        <v>0</v>
      </c>
      <c r="AQ4119" s="9">
        <v>0</v>
      </c>
      <c r="AR4119" s="9" t="s">
        <v>20</v>
      </c>
      <c r="AS4119" s="9" t="s">
        <v>20</v>
      </c>
      <c r="AT4119" s="9">
        <v>0</v>
      </c>
      <c r="AU4119" s="9">
        <v>0</v>
      </c>
      <c r="AV4119" s="9">
        <v>0</v>
      </c>
      <c r="AW4119" s="9" t="s">
        <v>1382</v>
      </c>
      <c r="AX4119" s="9" t="s">
        <v>1382</v>
      </c>
      <c r="AZ4119" s="114" t="s">
        <v>3052</v>
      </c>
      <c r="BA4119" s="63" t="s">
        <v>2623</v>
      </c>
      <c r="BB4119" s="6" t="s">
        <v>1601</v>
      </c>
      <c r="BG4119" s="9"/>
      <c r="BI4119" t="s">
        <v>3146</v>
      </c>
    </row>
    <row r="4120" spans="1:75" x14ac:dyDescent="0.25">
      <c r="A4120" s="96" t="s">
        <v>1170</v>
      </c>
      <c r="B4120" s="52" t="s">
        <v>1179</v>
      </c>
      <c r="C4120" s="9" t="str">
        <f>VLOOKUP(Tabelle1[[#This Row],[bank_name]],list_all_banks!$B$1:$C$691,2,FALSE)</f>
        <v>LULB147029</v>
      </c>
      <c r="D4120" s="6" t="s">
        <v>1180</v>
      </c>
      <c r="E4120" s="42" t="str">
        <f t="shared" si="67"/>
        <v>31.12.2015</v>
      </c>
      <c r="F4120" s="9">
        <v>2015</v>
      </c>
      <c r="G4120" s="9">
        <v>1</v>
      </c>
      <c r="H4120" s="9" t="s">
        <v>20</v>
      </c>
      <c r="I4120" s="9">
        <v>3</v>
      </c>
      <c r="J4120" s="9">
        <v>2</v>
      </c>
      <c r="K4120" s="9" t="s">
        <v>1366</v>
      </c>
      <c r="L4120" s="9" t="s">
        <v>20</v>
      </c>
      <c r="M4120" s="9" t="s">
        <v>14</v>
      </c>
      <c r="N4120" s="9" t="s">
        <v>19</v>
      </c>
      <c r="P4120" s="9">
        <v>1</v>
      </c>
      <c r="Q4120" s="9">
        <v>0</v>
      </c>
      <c r="R4120" s="9">
        <v>0</v>
      </c>
      <c r="S4120" s="9"/>
      <c r="T4120" s="6">
        <v>0</v>
      </c>
      <c r="U4120" s="9">
        <v>0</v>
      </c>
      <c r="V4120" s="9">
        <v>0</v>
      </c>
      <c r="W4120" s="9" t="s">
        <v>20</v>
      </c>
      <c r="Y4120" s="9" t="s">
        <v>1658</v>
      </c>
      <c r="Z4120" s="9">
        <v>3333072</v>
      </c>
      <c r="AA4120" s="9">
        <v>14</v>
      </c>
      <c r="AB4120" s="9">
        <v>141530</v>
      </c>
      <c r="AC4120" s="9" t="s">
        <v>20</v>
      </c>
      <c r="AD4120" s="9" t="s">
        <v>20</v>
      </c>
      <c r="AE4120" s="9" t="s">
        <v>20</v>
      </c>
      <c r="AF4120" s="9" t="s">
        <v>20</v>
      </c>
      <c r="AG4120" s="9" t="s">
        <v>20</v>
      </c>
      <c r="AH4120" s="9" t="s">
        <v>20</v>
      </c>
      <c r="AI4120" s="9">
        <v>1</v>
      </c>
      <c r="AK4120" s="9">
        <v>0</v>
      </c>
      <c r="AL4120" s="9">
        <v>1</v>
      </c>
      <c r="AM4120" s="9">
        <v>0</v>
      </c>
      <c r="AN4120" s="9">
        <v>0</v>
      </c>
      <c r="AO4120" s="9">
        <v>0</v>
      </c>
      <c r="AQ4120" s="9">
        <v>0</v>
      </c>
      <c r="AR4120" s="9" t="s">
        <v>20</v>
      </c>
      <c r="AS4120" s="9" t="s">
        <v>20</v>
      </c>
      <c r="AT4120" s="9">
        <v>0</v>
      </c>
      <c r="AU4120" s="9">
        <v>0</v>
      </c>
      <c r="AV4120" s="9">
        <v>0</v>
      </c>
      <c r="AW4120" s="9" t="s">
        <v>1382</v>
      </c>
      <c r="AX4120" s="9" t="s">
        <v>1382</v>
      </c>
      <c r="AZ4120" s="114" t="s">
        <v>3053</v>
      </c>
      <c r="BA4120" s="63" t="s">
        <v>2623</v>
      </c>
      <c r="BB4120" s="6" t="s">
        <v>1601</v>
      </c>
      <c r="BC4120" s="9"/>
      <c r="BD4120" s="9"/>
      <c r="BE4120" s="9"/>
      <c r="BF4120" s="9"/>
      <c r="BG4120" s="9"/>
      <c r="BI4120" t="s">
        <v>3146</v>
      </c>
    </row>
    <row r="4121" spans="1:75" s="44" customFormat="1" ht="15.75" thickBot="1" x14ac:dyDescent="0.3">
      <c r="A4121" s="162" t="s">
        <v>1170</v>
      </c>
      <c r="B4121" s="48" t="s">
        <v>1179</v>
      </c>
      <c r="C4121" s="44" t="str">
        <f>VLOOKUP(Tabelle1[[#This Row],[bank_name]],list_all_banks!$B$1:$C$691,2,FALSE)</f>
        <v>LULB147029</v>
      </c>
      <c r="D4121" s="45" t="s">
        <v>1180</v>
      </c>
      <c r="E4121" s="46" t="str">
        <f t="shared" si="67"/>
        <v>31.12.2015</v>
      </c>
      <c r="F4121" s="44">
        <v>2015</v>
      </c>
      <c r="G4121" s="44">
        <v>1</v>
      </c>
      <c r="H4121" s="44" t="s">
        <v>20</v>
      </c>
      <c r="I4121" s="44">
        <v>3</v>
      </c>
      <c r="J4121" s="44">
        <v>2</v>
      </c>
      <c r="K4121" s="44" t="s">
        <v>1366</v>
      </c>
      <c r="L4121" s="44" t="s">
        <v>20</v>
      </c>
      <c r="M4121" s="44" t="s">
        <v>14</v>
      </c>
      <c r="N4121" s="44" t="s">
        <v>19</v>
      </c>
      <c r="O4121" s="45"/>
      <c r="P4121" s="44">
        <v>1</v>
      </c>
      <c r="Q4121" s="44">
        <v>0</v>
      </c>
      <c r="R4121" s="44">
        <v>0</v>
      </c>
      <c r="T4121" s="45">
        <v>0</v>
      </c>
      <c r="U4121" s="44">
        <v>0</v>
      </c>
      <c r="V4121" s="44">
        <v>0</v>
      </c>
      <c r="W4121" s="44" t="s">
        <v>20</v>
      </c>
      <c r="X4121" s="45"/>
      <c r="Y4121" s="44" t="s">
        <v>1170</v>
      </c>
      <c r="Z4121" s="44">
        <v>29813339</v>
      </c>
      <c r="AA4121" s="44">
        <v>77</v>
      </c>
      <c r="AB4121" s="44">
        <v>5026160</v>
      </c>
      <c r="AC4121" s="44" t="s">
        <v>20</v>
      </c>
      <c r="AD4121" s="44">
        <v>531710</v>
      </c>
      <c r="AE4121" s="44" t="s">
        <v>20</v>
      </c>
      <c r="AF4121" s="44" t="s">
        <v>20</v>
      </c>
      <c r="AG4121" s="44" t="s">
        <v>20</v>
      </c>
      <c r="AH4121" s="44" t="s">
        <v>20</v>
      </c>
      <c r="AI4121" s="44">
        <v>1</v>
      </c>
      <c r="AJ4121" s="45"/>
      <c r="AK4121" s="44">
        <v>0</v>
      </c>
      <c r="AL4121" s="44">
        <v>1</v>
      </c>
      <c r="AM4121" s="44">
        <v>0</v>
      </c>
      <c r="AN4121" s="44">
        <v>0</v>
      </c>
      <c r="AO4121" s="44">
        <v>0</v>
      </c>
      <c r="AP4121" s="45"/>
      <c r="AQ4121" s="44">
        <v>0</v>
      </c>
      <c r="AR4121" s="44" t="s">
        <v>20</v>
      </c>
      <c r="AS4121" s="44" t="s">
        <v>20</v>
      </c>
      <c r="AT4121" s="44">
        <v>0</v>
      </c>
      <c r="AU4121" s="44">
        <v>0</v>
      </c>
      <c r="AV4121" s="44">
        <v>0</v>
      </c>
      <c r="AW4121" s="44" t="s">
        <v>1382</v>
      </c>
      <c r="AX4121" s="44" t="s">
        <v>1382</v>
      </c>
      <c r="AY4121" s="45"/>
      <c r="AZ4121" s="185" t="s">
        <v>3054</v>
      </c>
      <c r="BA4121" s="47" t="s">
        <v>2623</v>
      </c>
      <c r="BB4121" s="45" t="s">
        <v>1601</v>
      </c>
      <c r="BH4121" s="45"/>
      <c r="BI4121" t="s">
        <v>3146</v>
      </c>
    </row>
    <row r="4122" spans="1:75" x14ac:dyDescent="0.25">
      <c r="A4122" t="s">
        <v>1170</v>
      </c>
      <c r="B4122" t="s">
        <v>1181</v>
      </c>
      <c r="C4122" t="str">
        <f>VLOOKUP(Tabelle1[[#This Row],[bank_name]],list_all_banks!$B$1:$C$691,2,FALSE)</f>
        <v>LULB19116</v>
      </c>
      <c r="D4122" s="6" t="s">
        <v>1182</v>
      </c>
      <c r="E4122" s="42" t="str">
        <f t="shared" si="67"/>
        <v>31.12.</v>
      </c>
      <c r="G4122" t="s">
        <v>2162</v>
      </c>
      <c r="J4122" t="s">
        <v>2162</v>
      </c>
      <c r="P4122" s="9"/>
      <c r="U4122" s="9"/>
      <c r="Y4122" s="9"/>
      <c r="AK4122" s="9"/>
      <c r="AQ4122" s="9"/>
      <c r="BG4122" s="9"/>
    </row>
    <row r="4123" spans="1:75" x14ac:dyDescent="0.25">
      <c r="A4123" t="s">
        <v>1170</v>
      </c>
      <c r="B4123" t="s">
        <v>1183</v>
      </c>
      <c r="C4123" t="str">
        <f>VLOOKUP(Tabelle1[[#This Row],[bank_name]],list_all_banks!$B$1:$C$691,2,FALSE)</f>
        <v>LULB27146</v>
      </c>
      <c r="D4123" s="6" t="s">
        <v>1184</v>
      </c>
      <c r="E4123" s="42" t="str">
        <f t="shared" si="67"/>
        <v>31.12.</v>
      </c>
      <c r="P4123" s="9"/>
      <c r="U4123" s="9"/>
      <c r="Y4123" s="9"/>
      <c r="AK4123" s="9"/>
      <c r="AQ4123" s="9"/>
      <c r="BG4123" s="9"/>
    </row>
    <row r="4124" spans="1:75" x14ac:dyDescent="0.25">
      <c r="A4124" s="9" t="s">
        <v>1170</v>
      </c>
      <c r="B4124" s="9" t="s">
        <v>1185</v>
      </c>
      <c r="C4124" s="9" t="str">
        <f>VLOOKUP(Tabelle1[[#This Row],[bank_name]],list_all_banks!$B$1:$C$691,2,FALSE)</f>
        <v>LULB30775</v>
      </c>
      <c r="D4124" s="6" t="s">
        <v>1186</v>
      </c>
      <c r="E4124" s="42" t="str">
        <f t="shared" si="67"/>
        <v>31.12.</v>
      </c>
      <c r="F4124" s="9"/>
      <c r="G4124" s="9"/>
      <c r="H4124" s="9"/>
      <c r="I4124" s="9"/>
      <c r="J4124" s="9"/>
      <c r="K4124" s="9"/>
      <c r="L4124" s="9"/>
      <c r="M4124" s="9"/>
      <c r="N4124" s="9"/>
      <c r="P4124" s="9"/>
      <c r="Q4124" s="9"/>
      <c r="R4124" s="9"/>
      <c r="S4124" s="9"/>
      <c r="U4124" s="9"/>
      <c r="V4124" s="9"/>
      <c r="W4124" s="9"/>
      <c r="Y4124" s="9"/>
      <c r="Z4124" s="9"/>
      <c r="AA4124" s="9"/>
      <c r="AB4124" s="9"/>
      <c r="AC4124" s="9"/>
      <c r="AD4124" s="9"/>
      <c r="AE4124" s="9"/>
      <c r="AF4124" s="9"/>
      <c r="AG4124" s="9"/>
      <c r="AH4124" s="9"/>
      <c r="AI4124" s="9"/>
      <c r="AK4124" s="9"/>
      <c r="AL4124" s="9"/>
      <c r="AM4124" s="9"/>
      <c r="AN4124" s="9"/>
      <c r="AO4124" s="9"/>
      <c r="AQ4124" s="9"/>
      <c r="AR4124" s="9"/>
      <c r="AS4124" s="9"/>
      <c r="AT4124" s="9"/>
      <c r="AU4124" s="9"/>
      <c r="AV4124" s="9"/>
      <c r="AW4124" s="9"/>
      <c r="AX4124" s="9"/>
      <c r="BA4124" s="9"/>
      <c r="BG4124" s="9"/>
    </row>
    <row r="4125" spans="1:75" x14ac:dyDescent="0.25">
      <c r="A4125" s="9" t="s">
        <v>1170</v>
      </c>
      <c r="B4125" s="9" t="s">
        <v>1187</v>
      </c>
      <c r="C4125" s="9" t="str">
        <f>VLOOKUP(Tabelle1[[#This Row],[bank_name]],list_all_banks!$B$1:$C$691,2,FALSE)</f>
        <v>LULB49429</v>
      </c>
      <c r="D4125" s="6" t="s">
        <v>1188</v>
      </c>
      <c r="E4125" s="42" t="str">
        <f t="shared" si="67"/>
        <v>31.12.</v>
      </c>
      <c r="F4125" s="9"/>
      <c r="G4125" s="9"/>
      <c r="H4125" s="9"/>
      <c r="I4125" s="9"/>
      <c r="J4125" s="9"/>
      <c r="K4125" s="9"/>
      <c r="L4125" s="9"/>
      <c r="M4125" s="9"/>
      <c r="N4125" s="9"/>
      <c r="P4125" s="9"/>
      <c r="Q4125" s="9"/>
      <c r="R4125" s="9"/>
      <c r="S4125" s="9"/>
      <c r="U4125" s="9"/>
      <c r="V4125" s="9"/>
      <c r="W4125" s="9"/>
      <c r="Y4125" s="9"/>
      <c r="Z4125" s="9"/>
      <c r="AA4125" s="9"/>
      <c r="AB4125" s="9"/>
      <c r="AC4125" s="9"/>
      <c r="AD4125" s="9"/>
      <c r="AE4125" s="9"/>
      <c r="AF4125" s="9"/>
      <c r="AG4125" s="9"/>
      <c r="AH4125" s="9"/>
      <c r="AI4125" s="9"/>
      <c r="AK4125" s="9"/>
      <c r="AL4125" s="9"/>
      <c r="AM4125" s="9"/>
      <c r="AN4125" s="9"/>
      <c r="AO4125" s="9"/>
      <c r="AQ4125" s="9"/>
      <c r="AR4125" s="9"/>
      <c r="AS4125" s="9"/>
      <c r="AT4125" s="9"/>
      <c r="AU4125" s="9"/>
      <c r="AV4125" s="9"/>
      <c r="AW4125" s="9"/>
      <c r="AX4125" s="9"/>
      <c r="BA4125" s="9"/>
      <c r="BC4125" s="9"/>
      <c r="BD4125" s="9"/>
      <c r="BE4125" s="9"/>
      <c r="BF4125" s="9"/>
      <c r="BG4125" s="9"/>
      <c r="BI4125" s="9"/>
      <c r="BJ4125" s="9"/>
      <c r="BK4125" s="9"/>
      <c r="BL4125" s="9"/>
      <c r="BM4125" s="9"/>
      <c r="BN4125" s="9"/>
      <c r="BO4125" s="9"/>
      <c r="BP4125" s="9"/>
      <c r="BQ4125" s="9"/>
      <c r="BR4125" s="9"/>
      <c r="BS4125" s="9"/>
      <c r="BT4125" s="9"/>
      <c r="BU4125" s="9"/>
    </row>
    <row r="4126" spans="1:75" x14ac:dyDescent="0.25">
      <c r="A4126" t="s">
        <v>1170</v>
      </c>
      <c r="B4126" t="s">
        <v>1189</v>
      </c>
      <c r="C4126" t="str">
        <f>VLOOKUP(Tabelle1[[#This Row],[bank_name]],list_all_banks!$B$1:$C$691,2,FALSE)</f>
        <v>LULB5310</v>
      </c>
      <c r="D4126" s="6" t="s">
        <v>1190</v>
      </c>
      <c r="E4126" s="42" t="str">
        <f t="shared" si="67"/>
        <v>31.12.</v>
      </c>
      <c r="P4126" s="9"/>
      <c r="U4126" s="9"/>
      <c r="Y4126" s="9"/>
      <c r="AK4126" s="9"/>
      <c r="AQ4126" s="9"/>
      <c r="BG4126" s="9"/>
    </row>
    <row r="4127" spans="1:75" s="44" customFormat="1" ht="15.75" thickBot="1" x14ac:dyDescent="0.3">
      <c r="A4127" s="44" t="s">
        <v>1170</v>
      </c>
      <c r="B4127" s="44" t="s">
        <v>1191</v>
      </c>
      <c r="C4127" s="44" t="str">
        <f>VLOOKUP(Tabelle1[[#This Row],[bank_name]],list_all_banks!$B$1:$C$691,2,FALSE)</f>
        <v>LULB6091</v>
      </c>
      <c r="D4127" s="45" t="s">
        <v>1192</v>
      </c>
      <c r="E4127" s="46" t="str">
        <f t="shared" si="67"/>
        <v>31.12.</v>
      </c>
      <c r="O4127" s="45"/>
      <c r="T4127" s="45"/>
      <c r="X4127" s="45"/>
      <c r="AJ4127" s="45"/>
      <c r="AP4127" s="45"/>
      <c r="AY4127" s="45"/>
      <c r="AZ4127" s="46"/>
      <c r="BB4127" s="45"/>
      <c r="BH4127" s="45"/>
      <c r="BI4127" s="9"/>
    </row>
    <row r="4128" spans="1:75" x14ac:dyDescent="0.25">
      <c r="A4128" s="97" t="s">
        <v>1170</v>
      </c>
      <c r="B4128" s="53" t="s">
        <v>1935</v>
      </c>
      <c r="C4128" s="53" t="str">
        <f>VLOOKUP(Tabelle1[[#This Row],[bank_name]],list_all_banks!$B$1:$C$691,2,FALSE)</f>
        <v>LULB6307</v>
      </c>
      <c r="D4128" s="6" t="s">
        <v>1936</v>
      </c>
      <c r="E4128" s="42" t="str">
        <f t="shared" si="67"/>
        <v>31.12.2014</v>
      </c>
      <c r="F4128" s="9">
        <v>2014</v>
      </c>
      <c r="G4128" s="9">
        <v>1</v>
      </c>
      <c r="H4128" s="9">
        <v>2</v>
      </c>
      <c r="I4128" s="9">
        <v>3</v>
      </c>
      <c r="J4128" s="69">
        <v>2</v>
      </c>
      <c r="K4128" s="73" t="s">
        <v>658</v>
      </c>
      <c r="L4128" s="9" t="s">
        <v>20</v>
      </c>
      <c r="M4128" s="9" t="s">
        <v>14</v>
      </c>
      <c r="N4128" s="9" t="s">
        <v>91</v>
      </c>
      <c r="P4128" s="9">
        <v>0</v>
      </c>
      <c r="Q4128" s="9">
        <v>0</v>
      </c>
      <c r="R4128" s="9">
        <v>0</v>
      </c>
      <c r="S4128" s="9">
        <v>3</v>
      </c>
      <c r="U4128" s="9">
        <v>0</v>
      </c>
      <c r="V4128" s="9">
        <v>0</v>
      </c>
      <c r="W4128" s="9" t="s">
        <v>20</v>
      </c>
      <c r="Y4128" s="9" t="s">
        <v>1776</v>
      </c>
      <c r="Z4128" s="68">
        <v>2055</v>
      </c>
      <c r="AA4128" s="68">
        <v>0</v>
      </c>
      <c r="AB4128" s="68">
        <v>1362</v>
      </c>
      <c r="AC4128" s="9" t="s">
        <v>20</v>
      </c>
      <c r="AD4128" s="53" t="s">
        <v>20</v>
      </c>
      <c r="AE4128" s="53" t="s">
        <v>20</v>
      </c>
      <c r="AF4128" s="53" t="s">
        <v>20</v>
      </c>
      <c r="AG4128" s="53">
        <v>0</v>
      </c>
      <c r="AH4128" s="53">
        <v>0</v>
      </c>
      <c r="AI4128" s="9">
        <v>0</v>
      </c>
      <c r="AK4128" s="9">
        <v>1</v>
      </c>
      <c r="AL4128" s="9">
        <v>1</v>
      </c>
      <c r="AM4128" s="9">
        <v>2</v>
      </c>
      <c r="AN4128" s="9">
        <v>0</v>
      </c>
      <c r="AO4128" s="9">
        <v>0</v>
      </c>
      <c r="AQ4128" s="9">
        <v>3</v>
      </c>
      <c r="AR4128" s="9">
        <v>2</v>
      </c>
      <c r="AS4128" s="9">
        <v>2</v>
      </c>
      <c r="AT4128" s="9">
        <v>2</v>
      </c>
      <c r="AU4128" s="9">
        <v>0</v>
      </c>
      <c r="AV4128" s="9">
        <v>0</v>
      </c>
      <c r="AW4128" s="9" t="s">
        <v>1382</v>
      </c>
      <c r="AX4128" s="9" t="s">
        <v>1382</v>
      </c>
      <c r="AZ4128" s="42" t="s">
        <v>3055</v>
      </c>
      <c r="BA4128" s="5" t="s">
        <v>2833</v>
      </c>
      <c r="BB4128" s="240" t="s">
        <v>1990</v>
      </c>
      <c r="BG4128" s="9"/>
      <c r="BI4128" t="s">
        <v>3146</v>
      </c>
    </row>
    <row r="4129" spans="1:73" x14ac:dyDescent="0.25">
      <c r="A4129" s="97" t="s">
        <v>1170</v>
      </c>
      <c r="B4129" s="9" t="s">
        <v>1935</v>
      </c>
      <c r="C4129" s="9" t="str">
        <f>VLOOKUP(Tabelle1[[#This Row],[bank_name]],list_all_banks!$B$1:$C$691,2,FALSE)</f>
        <v>LULB6307</v>
      </c>
      <c r="D4129" s="6" t="s">
        <v>1936</v>
      </c>
      <c r="E4129" s="42" t="str">
        <f t="shared" si="67"/>
        <v>31.12.2014</v>
      </c>
      <c r="F4129" s="9">
        <v>2014</v>
      </c>
      <c r="G4129" s="9">
        <v>1</v>
      </c>
      <c r="H4129" s="9">
        <v>2</v>
      </c>
      <c r="I4129" s="9">
        <v>3</v>
      </c>
      <c r="J4129" s="69">
        <v>2</v>
      </c>
      <c r="K4129" s="73" t="s">
        <v>658</v>
      </c>
      <c r="L4129" s="9" t="s">
        <v>20</v>
      </c>
      <c r="M4129" s="9" t="s">
        <v>14</v>
      </c>
      <c r="N4129" s="9" t="s">
        <v>91</v>
      </c>
      <c r="P4129" s="9">
        <v>0</v>
      </c>
      <c r="Q4129" s="9">
        <v>0</v>
      </c>
      <c r="R4129" s="9">
        <v>0</v>
      </c>
      <c r="S4129" s="9">
        <v>3</v>
      </c>
      <c r="U4129" s="9">
        <v>0</v>
      </c>
      <c r="V4129" s="9">
        <v>0</v>
      </c>
      <c r="W4129" s="9" t="s">
        <v>20</v>
      </c>
      <c r="Y4129" s="68" t="s">
        <v>239</v>
      </c>
      <c r="Z4129" s="68">
        <v>1855</v>
      </c>
      <c r="AA4129" s="68">
        <v>10</v>
      </c>
      <c r="AB4129" s="68">
        <v>-6191</v>
      </c>
      <c r="AC4129" s="9" t="s">
        <v>20</v>
      </c>
      <c r="AD4129" s="53" t="s">
        <v>20</v>
      </c>
      <c r="AE4129" s="53" t="s">
        <v>20</v>
      </c>
      <c r="AF4129" s="53" t="s">
        <v>20</v>
      </c>
      <c r="AG4129" s="53">
        <v>0</v>
      </c>
      <c r="AH4129" s="53">
        <v>0</v>
      </c>
      <c r="AI4129" s="9">
        <v>0</v>
      </c>
      <c r="AK4129" s="9">
        <v>1</v>
      </c>
      <c r="AL4129" s="9">
        <v>1</v>
      </c>
      <c r="AM4129" s="9">
        <v>2</v>
      </c>
      <c r="AN4129" s="9">
        <v>0</v>
      </c>
      <c r="AO4129" s="9">
        <v>0</v>
      </c>
      <c r="AQ4129" s="9">
        <v>3</v>
      </c>
      <c r="AR4129" s="9">
        <v>2</v>
      </c>
      <c r="AS4129" s="9">
        <v>2</v>
      </c>
      <c r="AT4129" s="9">
        <v>2</v>
      </c>
      <c r="AU4129" s="9">
        <v>0</v>
      </c>
      <c r="AV4129" s="9">
        <v>0</v>
      </c>
      <c r="AW4129" s="9" t="s">
        <v>1382</v>
      </c>
      <c r="AX4129" s="9" t="s">
        <v>1382</v>
      </c>
      <c r="AZ4129" s="42" t="s">
        <v>3055</v>
      </c>
      <c r="BA4129" s="5" t="s">
        <v>2833</v>
      </c>
      <c r="BB4129" s="240" t="s">
        <v>1990</v>
      </c>
      <c r="BG4129" s="9"/>
      <c r="BI4129" t="s">
        <v>3146</v>
      </c>
    </row>
    <row r="4130" spans="1:73" x14ac:dyDescent="0.25">
      <c r="A4130" s="97" t="s">
        <v>1170</v>
      </c>
      <c r="B4130" s="9" t="s">
        <v>1935</v>
      </c>
      <c r="C4130" s="9" t="str">
        <f>VLOOKUP(Tabelle1[[#This Row],[bank_name]],list_all_banks!$B$1:$C$691,2,FALSE)</f>
        <v>LULB6307</v>
      </c>
      <c r="D4130" s="6" t="s">
        <v>1936</v>
      </c>
      <c r="E4130" s="42" t="str">
        <f t="shared" si="67"/>
        <v>31.12.2014</v>
      </c>
      <c r="F4130" s="9">
        <v>2014</v>
      </c>
      <c r="G4130" s="9">
        <v>1</v>
      </c>
      <c r="H4130" s="9">
        <v>2</v>
      </c>
      <c r="I4130" s="9">
        <v>3</v>
      </c>
      <c r="J4130" s="69">
        <v>2</v>
      </c>
      <c r="K4130" s="73" t="s">
        <v>658</v>
      </c>
      <c r="L4130" s="9" t="s">
        <v>20</v>
      </c>
      <c r="M4130" s="9" t="s">
        <v>14</v>
      </c>
      <c r="N4130" s="9" t="s">
        <v>91</v>
      </c>
      <c r="P4130" s="9">
        <v>0</v>
      </c>
      <c r="Q4130" s="9">
        <v>0</v>
      </c>
      <c r="R4130" s="9">
        <v>0</v>
      </c>
      <c r="S4130" s="9">
        <v>3</v>
      </c>
      <c r="U4130" s="9">
        <v>0</v>
      </c>
      <c r="V4130" s="9">
        <v>0</v>
      </c>
      <c r="W4130" s="9" t="s">
        <v>20</v>
      </c>
      <c r="Y4130" s="68" t="s">
        <v>440</v>
      </c>
      <c r="Z4130" s="68">
        <v>6368</v>
      </c>
      <c r="AA4130" s="68">
        <v>31</v>
      </c>
      <c r="AB4130" s="68">
        <v>532</v>
      </c>
      <c r="AC4130" s="9" t="s">
        <v>20</v>
      </c>
      <c r="AD4130" s="53" t="s">
        <v>20</v>
      </c>
      <c r="AE4130" s="53" t="s">
        <v>20</v>
      </c>
      <c r="AF4130" s="53" t="s">
        <v>20</v>
      </c>
      <c r="AG4130" s="53">
        <v>0</v>
      </c>
      <c r="AH4130" s="53">
        <v>0</v>
      </c>
      <c r="AI4130" s="9">
        <v>0</v>
      </c>
      <c r="AK4130" s="9">
        <v>1</v>
      </c>
      <c r="AL4130" s="9">
        <v>1</v>
      </c>
      <c r="AM4130" s="9">
        <v>2</v>
      </c>
      <c r="AN4130" s="9">
        <v>0</v>
      </c>
      <c r="AO4130" s="9">
        <v>0</v>
      </c>
      <c r="AQ4130" s="9">
        <v>3</v>
      </c>
      <c r="AR4130" s="9">
        <v>2</v>
      </c>
      <c r="AS4130" s="9">
        <v>2</v>
      </c>
      <c r="AT4130" s="9">
        <v>2</v>
      </c>
      <c r="AU4130" s="9">
        <v>0</v>
      </c>
      <c r="AV4130" s="9">
        <v>0</v>
      </c>
      <c r="AW4130" s="9" t="s">
        <v>1382</v>
      </c>
      <c r="AX4130" s="9" t="s">
        <v>1382</v>
      </c>
      <c r="AZ4130" s="42" t="s">
        <v>3055</v>
      </c>
      <c r="BA4130" s="53" t="s">
        <v>2833</v>
      </c>
      <c r="BB4130" s="240" t="s">
        <v>1990</v>
      </c>
      <c r="BG4130" s="9"/>
      <c r="BI4130" t="s">
        <v>3146</v>
      </c>
    </row>
    <row r="4131" spans="1:73" x14ac:dyDescent="0.25">
      <c r="A4131" s="97" t="s">
        <v>1170</v>
      </c>
      <c r="B4131" s="9" t="s">
        <v>1935</v>
      </c>
      <c r="C4131" s="9" t="str">
        <f>VLOOKUP(Tabelle1[[#This Row],[bank_name]],list_all_banks!$B$1:$C$691,2,FALSE)</f>
        <v>LULB6307</v>
      </c>
      <c r="D4131" s="6" t="s">
        <v>1936</v>
      </c>
      <c r="E4131" s="42" t="str">
        <f t="shared" si="67"/>
        <v>31.12.2014</v>
      </c>
      <c r="F4131" s="9">
        <v>2014</v>
      </c>
      <c r="G4131" s="9">
        <v>1</v>
      </c>
      <c r="H4131" s="9">
        <v>2</v>
      </c>
      <c r="I4131" s="9">
        <v>3</v>
      </c>
      <c r="J4131" s="69">
        <v>2</v>
      </c>
      <c r="K4131" s="73" t="s">
        <v>658</v>
      </c>
      <c r="L4131" s="9" t="s">
        <v>20</v>
      </c>
      <c r="M4131" s="9" t="s">
        <v>14</v>
      </c>
      <c r="N4131" s="9" t="s">
        <v>91</v>
      </c>
      <c r="P4131" s="9">
        <v>0</v>
      </c>
      <c r="Q4131" s="9">
        <v>0</v>
      </c>
      <c r="R4131" s="9">
        <v>0</v>
      </c>
      <c r="S4131" s="9">
        <v>3</v>
      </c>
      <c r="U4131" s="9">
        <v>0</v>
      </c>
      <c r="V4131" s="9">
        <v>0</v>
      </c>
      <c r="W4131" s="9" t="s">
        <v>20</v>
      </c>
      <c r="Y4131" s="68" t="s">
        <v>658</v>
      </c>
      <c r="Z4131" s="68">
        <v>13</v>
      </c>
      <c r="AA4131" s="84">
        <v>0</v>
      </c>
      <c r="AB4131" s="84">
        <v>-224</v>
      </c>
      <c r="AC4131" s="9" t="s">
        <v>20</v>
      </c>
      <c r="AD4131" s="53" t="s">
        <v>20</v>
      </c>
      <c r="AE4131" s="53" t="s">
        <v>20</v>
      </c>
      <c r="AF4131" s="53" t="s">
        <v>20</v>
      </c>
      <c r="AG4131" s="84">
        <v>0</v>
      </c>
      <c r="AH4131" s="53">
        <v>0</v>
      </c>
      <c r="AI4131" s="9">
        <v>0</v>
      </c>
      <c r="AK4131" s="9">
        <v>1</v>
      </c>
      <c r="AL4131" s="9">
        <v>1</v>
      </c>
      <c r="AM4131" s="9">
        <v>2</v>
      </c>
      <c r="AN4131" s="9">
        <v>0</v>
      </c>
      <c r="AO4131" s="9">
        <v>0</v>
      </c>
      <c r="AQ4131" s="9">
        <v>3</v>
      </c>
      <c r="AR4131" s="9">
        <v>2</v>
      </c>
      <c r="AS4131" s="9">
        <v>2</v>
      </c>
      <c r="AT4131" s="9">
        <v>2</v>
      </c>
      <c r="AU4131" s="9">
        <v>0</v>
      </c>
      <c r="AV4131" s="9">
        <v>0</v>
      </c>
      <c r="AW4131" s="9" t="s">
        <v>1382</v>
      </c>
      <c r="AX4131" s="9" t="s">
        <v>1382</v>
      </c>
      <c r="AZ4131" s="42" t="s">
        <v>3055</v>
      </c>
      <c r="BA4131" s="5" t="s">
        <v>2833</v>
      </c>
      <c r="BB4131" s="240" t="s">
        <v>1990</v>
      </c>
      <c r="BG4131" s="9"/>
      <c r="BI4131" t="s">
        <v>3146</v>
      </c>
    </row>
    <row r="4132" spans="1:73" x14ac:dyDescent="0.25">
      <c r="A4132" s="97" t="s">
        <v>1170</v>
      </c>
      <c r="B4132" s="9" t="s">
        <v>1935</v>
      </c>
      <c r="C4132" s="9" t="str">
        <f>VLOOKUP(Tabelle1[[#This Row],[bank_name]],list_all_banks!$B$1:$C$691,2,FALSE)</f>
        <v>LULB6307</v>
      </c>
      <c r="D4132" s="6" t="s">
        <v>1936</v>
      </c>
      <c r="E4132" s="42" t="str">
        <f t="shared" si="67"/>
        <v>31.12.2014</v>
      </c>
      <c r="F4132" s="9">
        <v>2014</v>
      </c>
      <c r="G4132" s="9">
        <v>1</v>
      </c>
      <c r="H4132" s="9">
        <v>2</v>
      </c>
      <c r="I4132" s="9">
        <v>3</v>
      </c>
      <c r="J4132" s="69">
        <v>2</v>
      </c>
      <c r="K4132" s="73" t="s">
        <v>658</v>
      </c>
      <c r="L4132" s="9" t="s">
        <v>20</v>
      </c>
      <c r="M4132" s="9" t="s">
        <v>14</v>
      </c>
      <c r="N4132" s="9" t="s">
        <v>91</v>
      </c>
      <c r="P4132" s="9">
        <v>0</v>
      </c>
      <c r="Q4132" s="9">
        <v>0</v>
      </c>
      <c r="R4132" s="9">
        <v>0</v>
      </c>
      <c r="S4132" s="9">
        <v>3</v>
      </c>
      <c r="U4132" s="9">
        <v>0</v>
      </c>
      <c r="V4132" s="9">
        <v>0</v>
      </c>
      <c r="W4132" s="9" t="s">
        <v>20</v>
      </c>
      <c r="Y4132" s="68" t="s">
        <v>1170</v>
      </c>
      <c r="Z4132" s="68">
        <v>493475</v>
      </c>
      <c r="AA4132" s="84">
        <v>1786</v>
      </c>
      <c r="AB4132" s="84">
        <v>168247</v>
      </c>
      <c r="AC4132" s="9" t="s">
        <v>20</v>
      </c>
      <c r="AD4132" s="53" t="s">
        <v>20</v>
      </c>
      <c r="AE4132" s="53" t="s">
        <v>20</v>
      </c>
      <c r="AF4132" s="53" t="s">
        <v>20</v>
      </c>
      <c r="AG4132" s="84">
        <v>42473</v>
      </c>
      <c r="AH4132" s="53">
        <v>0</v>
      </c>
      <c r="AI4132" s="9">
        <v>0</v>
      </c>
      <c r="AK4132" s="9">
        <v>1</v>
      </c>
      <c r="AL4132" s="9">
        <v>1</v>
      </c>
      <c r="AM4132" s="9">
        <v>2</v>
      </c>
      <c r="AN4132" s="9">
        <v>0</v>
      </c>
      <c r="AO4132" s="9">
        <v>0</v>
      </c>
      <c r="AQ4132" s="9">
        <v>3</v>
      </c>
      <c r="AR4132" s="9">
        <v>2</v>
      </c>
      <c r="AS4132" s="9">
        <v>2</v>
      </c>
      <c r="AT4132" s="9">
        <v>2</v>
      </c>
      <c r="AU4132" s="9">
        <v>0</v>
      </c>
      <c r="AV4132" s="9">
        <v>0</v>
      </c>
      <c r="AW4132" s="9" t="s">
        <v>1382</v>
      </c>
      <c r="AX4132" s="9" t="s">
        <v>1382</v>
      </c>
      <c r="AZ4132" s="42" t="s">
        <v>3055</v>
      </c>
      <c r="BA4132" s="5" t="s">
        <v>2833</v>
      </c>
      <c r="BB4132" s="240" t="s">
        <v>1990</v>
      </c>
      <c r="BG4132" s="9"/>
      <c r="BI4132" t="s">
        <v>3146</v>
      </c>
    </row>
    <row r="4133" spans="1:73" x14ac:dyDescent="0.25">
      <c r="A4133" s="97" t="s">
        <v>1170</v>
      </c>
      <c r="B4133" s="9" t="s">
        <v>1935</v>
      </c>
      <c r="C4133" s="9" t="str">
        <f>VLOOKUP(Tabelle1[[#This Row],[bank_name]],list_all_banks!$B$1:$C$691,2,FALSE)</f>
        <v>LULB6307</v>
      </c>
      <c r="D4133" s="6" t="s">
        <v>1936</v>
      </c>
      <c r="E4133" s="42" t="str">
        <f t="shared" ref="E4133:E4196" si="68">CONCATENATE($E$2,F4133)</f>
        <v>31.12.2014</v>
      </c>
      <c r="F4133" s="9">
        <v>2014</v>
      </c>
      <c r="G4133" s="9">
        <v>1</v>
      </c>
      <c r="H4133" s="9">
        <v>2</v>
      </c>
      <c r="I4133" s="9">
        <v>3</v>
      </c>
      <c r="J4133" s="69">
        <v>2</v>
      </c>
      <c r="K4133" s="73" t="s">
        <v>658</v>
      </c>
      <c r="L4133" s="9" t="s">
        <v>20</v>
      </c>
      <c r="M4133" s="9" t="s">
        <v>14</v>
      </c>
      <c r="N4133" s="9" t="s">
        <v>91</v>
      </c>
      <c r="P4133" s="9">
        <v>0</v>
      </c>
      <c r="Q4133" s="9">
        <v>0</v>
      </c>
      <c r="R4133" s="9">
        <v>0</v>
      </c>
      <c r="S4133" s="9">
        <v>3</v>
      </c>
      <c r="U4133" s="9">
        <v>0</v>
      </c>
      <c r="V4133" s="9">
        <v>0</v>
      </c>
      <c r="W4133" s="9" t="s">
        <v>20</v>
      </c>
      <c r="Y4133" s="68" t="s">
        <v>1659</v>
      </c>
      <c r="Z4133" s="68">
        <v>6955</v>
      </c>
      <c r="AA4133" s="84">
        <v>20</v>
      </c>
      <c r="AB4133" s="84">
        <v>1970</v>
      </c>
      <c r="AC4133" s="9" t="s">
        <v>20</v>
      </c>
      <c r="AD4133" s="53" t="s">
        <v>20</v>
      </c>
      <c r="AE4133" s="53" t="s">
        <v>20</v>
      </c>
      <c r="AF4133" s="53" t="s">
        <v>20</v>
      </c>
      <c r="AG4133" s="84">
        <v>-638</v>
      </c>
      <c r="AH4133" s="53">
        <v>0</v>
      </c>
      <c r="AI4133" s="9">
        <v>0</v>
      </c>
      <c r="AK4133" s="9">
        <v>1</v>
      </c>
      <c r="AL4133" s="9">
        <v>1</v>
      </c>
      <c r="AM4133" s="9">
        <v>2</v>
      </c>
      <c r="AN4133" s="9">
        <v>0</v>
      </c>
      <c r="AO4133" s="9">
        <v>0</v>
      </c>
      <c r="AQ4133" s="9">
        <v>3</v>
      </c>
      <c r="AR4133" s="9">
        <v>2</v>
      </c>
      <c r="AS4133" s="9">
        <v>2</v>
      </c>
      <c r="AT4133" s="9">
        <v>2</v>
      </c>
      <c r="AU4133" s="9">
        <v>0</v>
      </c>
      <c r="AV4133" s="9">
        <v>0</v>
      </c>
      <c r="AW4133" s="9" t="s">
        <v>1382</v>
      </c>
      <c r="AX4133" s="9" t="s">
        <v>1382</v>
      </c>
      <c r="AZ4133" s="42" t="s">
        <v>3055</v>
      </c>
      <c r="BA4133" s="53" t="s">
        <v>2833</v>
      </c>
      <c r="BB4133" s="240" t="s">
        <v>1990</v>
      </c>
      <c r="BC4133" s="9"/>
      <c r="BD4133" s="9"/>
      <c r="BE4133" s="9"/>
      <c r="BF4133" s="9"/>
      <c r="BG4133" s="9"/>
      <c r="BI4133" t="s">
        <v>3146</v>
      </c>
      <c r="BJ4133" s="9"/>
      <c r="BK4133" s="9"/>
      <c r="BL4133" s="9"/>
      <c r="BM4133" s="9"/>
      <c r="BN4133" s="9"/>
      <c r="BO4133" s="9"/>
      <c r="BP4133" s="9"/>
      <c r="BQ4133" s="9"/>
      <c r="BR4133" s="9"/>
      <c r="BS4133" s="9"/>
      <c r="BT4133" s="9"/>
      <c r="BU4133" s="9"/>
    </row>
    <row r="4134" spans="1:73" x14ac:dyDescent="0.25">
      <c r="A4134" s="97" t="s">
        <v>1170</v>
      </c>
      <c r="B4134" s="9" t="s">
        <v>1935</v>
      </c>
      <c r="C4134" s="9" t="str">
        <f>VLOOKUP(Tabelle1[[#This Row],[bank_name]],list_all_banks!$B$1:$C$691,2,FALSE)</f>
        <v>LULB6307</v>
      </c>
      <c r="D4134" s="6" t="s">
        <v>1936</v>
      </c>
      <c r="E4134" s="42" t="str">
        <f t="shared" si="68"/>
        <v>31.12.2014</v>
      </c>
      <c r="F4134" s="9">
        <v>2014</v>
      </c>
      <c r="G4134" s="9">
        <v>1</v>
      </c>
      <c r="H4134" s="9">
        <v>2</v>
      </c>
      <c r="I4134" s="9">
        <v>3</v>
      </c>
      <c r="J4134" s="69">
        <v>2</v>
      </c>
      <c r="K4134" s="73" t="s">
        <v>658</v>
      </c>
      <c r="L4134" s="9" t="s">
        <v>20</v>
      </c>
      <c r="M4134" s="9" t="s">
        <v>14</v>
      </c>
      <c r="N4134" s="9" t="s">
        <v>91</v>
      </c>
      <c r="P4134" s="9">
        <v>0</v>
      </c>
      <c r="Q4134" s="9">
        <v>0</v>
      </c>
      <c r="R4134" s="9">
        <v>0</v>
      </c>
      <c r="S4134" s="9">
        <v>3</v>
      </c>
      <c r="U4134" s="9">
        <v>0</v>
      </c>
      <c r="V4134" s="9">
        <v>0</v>
      </c>
      <c r="W4134" s="9" t="s">
        <v>20</v>
      </c>
      <c r="Y4134" s="68" t="s">
        <v>1651</v>
      </c>
      <c r="Z4134" s="68">
        <v>18263</v>
      </c>
      <c r="AA4134" s="84">
        <v>73</v>
      </c>
      <c r="AB4134" s="84">
        <v>4</v>
      </c>
      <c r="AC4134" s="9" t="s">
        <v>20</v>
      </c>
      <c r="AD4134" s="53" t="s">
        <v>20</v>
      </c>
      <c r="AE4134" s="53" t="s">
        <v>20</v>
      </c>
      <c r="AF4134" s="53" t="s">
        <v>20</v>
      </c>
      <c r="AG4134" s="84">
        <v>-70</v>
      </c>
      <c r="AH4134" s="53">
        <v>0</v>
      </c>
      <c r="AI4134" s="9">
        <v>0</v>
      </c>
      <c r="AK4134" s="9">
        <v>1</v>
      </c>
      <c r="AL4134" s="9">
        <v>1</v>
      </c>
      <c r="AM4134" s="9">
        <v>2</v>
      </c>
      <c r="AN4134" s="9">
        <v>0</v>
      </c>
      <c r="AO4134" s="9">
        <v>0</v>
      </c>
      <c r="AQ4134" s="9">
        <v>3</v>
      </c>
      <c r="AR4134" s="9">
        <v>2</v>
      </c>
      <c r="AS4134" s="9">
        <v>2</v>
      </c>
      <c r="AT4134" s="9">
        <v>2</v>
      </c>
      <c r="AU4134" s="9">
        <v>0</v>
      </c>
      <c r="AV4134" s="9">
        <v>0</v>
      </c>
      <c r="AW4134" s="9" t="s">
        <v>1382</v>
      </c>
      <c r="AX4134" s="9" t="s">
        <v>1382</v>
      </c>
      <c r="AZ4134" s="42" t="s">
        <v>3055</v>
      </c>
      <c r="BA4134" s="5" t="s">
        <v>2833</v>
      </c>
      <c r="BB4134" s="240" t="s">
        <v>1990</v>
      </c>
      <c r="BG4134" s="9"/>
      <c r="BI4134" t="s">
        <v>3146</v>
      </c>
    </row>
    <row r="4135" spans="1:73" s="44" customFormat="1" ht="15.75" thickBot="1" x14ac:dyDescent="0.3">
      <c r="A4135" s="104" t="s">
        <v>1170</v>
      </c>
      <c r="B4135" s="44" t="s">
        <v>1935</v>
      </c>
      <c r="C4135" s="44" t="str">
        <f>VLOOKUP(Tabelle1[[#This Row],[bank_name]],list_all_banks!$B$1:$C$691,2,FALSE)</f>
        <v>LULB6307</v>
      </c>
      <c r="D4135" s="45" t="s">
        <v>1936</v>
      </c>
      <c r="E4135" s="46" t="str">
        <f t="shared" si="68"/>
        <v>31.12.2014</v>
      </c>
      <c r="F4135" s="44">
        <v>2014</v>
      </c>
      <c r="G4135" s="44">
        <v>1</v>
      </c>
      <c r="H4135" s="44">
        <v>2</v>
      </c>
      <c r="I4135" s="44">
        <v>3</v>
      </c>
      <c r="J4135" s="124">
        <v>2</v>
      </c>
      <c r="K4135" s="86" t="s">
        <v>658</v>
      </c>
      <c r="L4135" s="44" t="s">
        <v>20</v>
      </c>
      <c r="M4135" s="44" t="s">
        <v>14</v>
      </c>
      <c r="N4135" s="44" t="s">
        <v>91</v>
      </c>
      <c r="O4135" s="45"/>
      <c r="P4135" s="44">
        <v>0</v>
      </c>
      <c r="Q4135" s="44">
        <v>0</v>
      </c>
      <c r="R4135" s="44">
        <v>0</v>
      </c>
      <c r="S4135" s="44">
        <v>3</v>
      </c>
      <c r="T4135" s="45"/>
      <c r="U4135" s="44">
        <v>0</v>
      </c>
      <c r="V4135" s="44">
        <v>0</v>
      </c>
      <c r="W4135" s="44" t="s">
        <v>20</v>
      </c>
      <c r="X4135" s="45"/>
      <c r="Y4135" s="123" t="s">
        <v>1628</v>
      </c>
      <c r="Z4135" s="123">
        <v>299</v>
      </c>
      <c r="AA4135" s="149">
        <v>9</v>
      </c>
      <c r="AB4135" s="149">
        <v>-1815</v>
      </c>
      <c r="AC4135" s="44" t="s">
        <v>20</v>
      </c>
      <c r="AD4135" s="149" t="s">
        <v>20</v>
      </c>
      <c r="AE4135" s="149" t="s">
        <v>20</v>
      </c>
      <c r="AF4135" s="57" t="s">
        <v>20</v>
      </c>
      <c r="AG4135" s="149">
        <v>0</v>
      </c>
      <c r="AH4135" s="57">
        <v>0</v>
      </c>
      <c r="AI4135" s="44">
        <v>0</v>
      </c>
      <c r="AJ4135" s="45"/>
      <c r="AK4135" s="44">
        <v>1</v>
      </c>
      <c r="AL4135" s="44">
        <v>1</v>
      </c>
      <c r="AM4135" s="44">
        <v>2</v>
      </c>
      <c r="AN4135" s="44">
        <v>0</v>
      </c>
      <c r="AO4135" s="44">
        <v>0</v>
      </c>
      <c r="AP4135" s="45"/>
      <c r="AQ4135" s="44">
        <v>3</v>
      </c>
      <c r="AR4135" s="44">
        <v>2</v>
      </c>
      <c r="AS4135" s="44">
        <v>2</v>
      </c>
      <c r="AT4135" s="44">
        <v>2</v>
      </c>
      <c r="AU4135" s="44">
        <v>0</v>
      </c>
      <c r="AV4135" s="44">
        <v>0</v>
      </c>
      <c r="AW4135" s="44" t="s">
        <v>1382</v>
      </c>
      <c r="AX4135" s="44" t="s">
        <v>1382</v>
      </c>
      <c r="AY4135" s="45"/>
      <c r="AZ4135" s="46" t="s">
        <v>3055</v>
      </c>
      <c r="BA4135" s="57" t="s">
        <v>2833</v>
      </c>
      <c r="BB4135" s="241" t="s">
        <v>1990</v>
      </c>
      <c r="BH4135" s="45"/>
      <c r="BI4135" t="s">
        <v>3146</v>
      </c>
    </row>
    <row r="4136" spans="1:73" x14ac:dyDescent="0.25">
      <c r="A4136" s="20" t="s">
        <v>1170</v>
      </c>
      <c r="B4136" t="s">
        <v>1935</v>
      </c>
      <c r="C4136" t="str">
        <f>VLOOKUP(Tabelle1[[#This Row],[bank_name]],list_all_banks!$B$1:$C$691,2,FALSE)</f>
        <v>LULB6307</v>
      </c>
      <c r="D4136" s="6" t="s">
        <v>1936</v>
      </c>
      <c r="E4136" s="42" t="str">
        <f t="shared" si="68"/>
        <v>31.12.2015</v>
      </c>
      <c r="F4136">
        <v>2015</v>
      </c>
      <c r="G4136" s="9">
        <v>1</v>
      </c>
      <c r="H4136" s="9">
        <v>2</v>
      </c>
      <c r="I4136" s="9">
        <v>3</v>
      </c>
      <c r="J4136" s="69">
        <v>2</v>
      </c>
      <c r="K4136" s="73" t="s">
        <v>658</v>
      </c>
      <c r="L4136" s="9" t="s">
        <v>20</v>
      </c>
      <c r="M4136" s="9" t="s">
        <v>14</v>
      </c>
      <c r="N4136" s="9" t="s">
        <v>91</v>
      </c>
      <c r="P4136" s="9">
        <v>0</v>
      </c>
      <c r="Q4136" s="9">
        <v>0</v>
      </c>
      <c r="R4136" s="9">
        <v>0</v>
      </c>
      <c r="S4136" s="9">
        <v>3</v>
      </c>
      <c r="U4136" s="9">
        <v>0</v>
      </c>
      <c r="V4136" s="9">
        <v>0</v>
      </c>
      <c r="W4136" s="9" t="s">
        <v>20</v>
      </c>
      <c r="Y4136" s="9" t="s">
        <v>1776</v>
      </c>
      <c r="Z4136" s="13">
        <v>0</v>
      </c>
      <c r="AA4136" s="61">
        <v>0</v>
      </c>
      <c r="AB4136" s="61">
        <v>0</v>
      </c>
      <c r="AC4136" s="9" t="s">
        <v>20</v>
      </c>
      <c r="AD4136" s="84" t="s">
        <v>20</v>
      </c>
      <c r="AE4136" s="84" t="s">
        <v>20</v>
      </c>
      <c r="AF4136" s="5" t="s">
        <v>20</v>
      </c>
      <c r="AG4136" s="84">
        <v>0</v>
      </c>
      <c r="AH4136" s="53">
        <v>0</v>
      </c>
      <c r="AI4136" s="9">
        <v>0</v>
      </c>
      <c r="AK4136" s="9">
        <v>1</v>
      </c>
      <c r="AL4136">
        <v>0</v>
      </c>
      <c r="AM4136" s="9">
        <v>2</v>
      </c>
      <c r="AN4136" s="9">
        <v>0</v>
      </c>
      <c r="AO4136" s="9">
        <v>0</v>
      </c>
      <c r="AQ4136" s="9">
        <v>3</v>
      </c>
      <c r="AR4136" s="9">
        <v>2</v>
      </c>
      <c r="AS4136" s="9">
        <v>2</v>
      </c>
      <c r="AT4136" s="9">
        <v>2</v>
      </c>
      <c r="AU4136" s="9">
        <v>0</v>
      </c>
      <c r="AV4136" s="9">
        <v>0</v>
      </c>
      <c r="AW4136" s="9" t="s">
        <v>1382</v>
      </c>
      <c r="AX4136" s="9" t="s">
        <v>1382</v>
      </c>
      <c r="BA4136" s="9" t="s">
        <v>2834</v>
      </c>
      <c r="BB4136" s="6" t="s">
        <v>1991</v>
      </c>
      <c r="BG4136" s="9"/>
      <c r="BI4136" t="s">
        <v>3146</v>
      </c>
    </row>
    <row r="4137" spans="1:73" x14ac:dyDescent="0.25">
      <c r="A4137" s="97" t="s">
        <v>1170</v>
      </c>
      <c r="B4137" s="9" t="s">
        <v>1935</v>
      </c>
      <c r="C4137" s="9" t="str">
        <f>VLOOKUP(Tabelle1[[#This Row],[bank_name]],list_all_banks!$B$1:$C$691,2,FALSE)</f>
        <v>LULB6307</v>
      </c>
      <c r="D4137" s="6" t="s">
        <v>1936</v>
      </c>
      <c r="E4137" s="42" t="str">
        <f t="shared" si="68"/>
        <v>31.12.2015</v>
      </c>
      <c r="F4137" s="9">
        <v>2015</v>
      </c>
      <c r="G4137" s="9">
        <v>1</v>
      </c>
      <c r="H4137" s="9">
        <v>2</v>
      </c>
      <c r="I4137" s="9">
        <v>3</v>
      </c>
      <c r="J4137" s="69">
        <v>2</v>
      </c>
      <c r="K4137" s="73" t="s">
        <v>658</v>
      </c>
      <c r="L4137" s="9" t="s">
        <v>20</v>
      </c>
      <c r="M4137" s="9" t="s">
        <v>14</v>
      </c>
      <c r="N4137" s="9" t="s">
        <v>91</v>
      </c>
      <c r="P4137" s="9">
        <v>0</v>
      </c>
      <c r="Q4137" s="9">
        <v>0</v>
      </c>
      <c r="R4137" s="9">
        <v>0</v>
      </c>
      <c r="S4137" s="9">
        <v>3</v>
      </c>
      <c r="U4137" s="9">
        <v>0</v>
      </c>
      <c r="V4137" s="9">
        <v>0</v>
      </c>
      <c r="W4137" s="9" t="s">
        <v>20</v>
      </c>
      <c r="Y4137" s="68" t="s">
        <v>239</v>
      </c>
      <c r="Z4137" s="68">
        <v>2323</v>
      </c>
      <c r="AA4137" s="84">
        <v>0</v>
      </c>
      <c r="AB4137" s="84">
        <v>1490</v>
      </c>
      <c r="AC4137" s="9" t="s">
        <v>20</v>
      </c>
      <c r="AD4137" s="84" t="s">
        <v>20</v>
      </c>
      <c r="AE4137" s="84" t="s">
        <v>20</v>
      </c>
      <c r="AF4137" s="53" t="s">
        <v>20</v>
      </c>
      <c r="AG4137" s="84">
        <v>0</v>
      </c>
      <c r="AH4137" s="53">
        <v>0</v>
      </c>
      <c r="AI4137" s="9">
        <v>0</v>
      </c>
      <c r="AK4137" s="9">
        <v>1</v>
      </c>
      <c r="AL4137" s="9">
        <v>0</v>
      </c>
      <c r="AM4137" s="9">
        <v>2</v>
      </c>
      <c r="AN4137" s="9">
        <v>0</v>
      </c>
      <c r="AO4137" s="9">
        <v>0</v>
      </c>
      <c r="AQ4137" s="9">
        <v>3</v>
      </c>
      <c r="AR4137" s="9">
        <v>2</v>
      </c>
      <c r="AS4137" s="9">
        <v>2</v>
      </c>
      <c r="AT4137" s="9">
        <v>2</v>
      </c>
      <c r="AU4137" s="9">
        <v>0</v>
      </c>
      <c r="AV4137" s="9">
        <v>0</v>
      </c>
      <c r="AW4137" s="9" t="s">
        <v>1382</v>
      </c>
      <c r="AX4137" s="9" t="s">
        <v>1382</v>
      </c>
      <c r="BA4137" s="9" t="s">
        <v>2834</v>
      </c>
      <c r="BB4137" s="6" t="s">
        <v>1991</v>
      </c>
      <c r="BG4137" s="9"/>
      <c r="BI4137" t="s">
        <v>3146</v>
      </c>
    </row>
    <row r="4138" spans="1:73" x14ac:dyDescent="0.25">
      <c r="A4138" s="20" t="s">
        <v>1170</v>
      </c>
      <c r="B4138" t="s">
        <v>1935</v>
      </c>
      <c r="C4138" t="str">
        <f>VLOOKUP(Tabelle1[[#This Row],[bank_name]],list_all_banks!$B$1:$C$691,2,FALSE)</f>
        <v>LULB6307</v>
      </c>
      <c r="D4138" s="6" t="s">
        <v>1936</v>
      </c>
      <c r="E4138" s="42" t="str">
        <f t="shared" si="68"/>
        <v>31.12.2015</v>
      </c>
      <c r="F4138">
        <v>2015</v>
      </c>
      <c r="G4138" s="9">
        <v>1</v>
      </c>
      <c r="H4138" s="9">
        <v>2</v>
      </c>
      <c r="I4138" s="9">
        <v>3</v>
      </c>
      <c r="J4138" s="69">
        <v>2</v>
      </c>
      <c r="K4138" s="73" t="s">
        <v>658</v>
      </c>
      <c r="L4138" s="9" t="s">
        <v>20</v>
      </c>
      <c r="M4138" s="9" t="s">
        <v>14</v>
      </c>
      <c r="N4138" s="9" t="s">
        <v>91</v>
      </c>
      <c r="P4138" s="9">
        <v>0</v>
      </c>
      <c r="Q4138" s="9">
        <v>0</v>
      </c>
      <c r="R4138" s="9">
        <v>0</v>
      </c>
      <c r="S4138" s="9">
        <v>3</v>
      </c>
      <c r="U4138" s="9">
        <v>0</v>
      </c>
      <c r="V4138" s="9">
        <v>0</v>
      </c>
      <c r="W4138" s="9" t="s">
        <v>20</v>
      </c>
      <c r="Y4138" s="68" t="s">
        <v>440</v>
      </c>
      <c r="Z4138" s="13">
        <v>8083</v>
      </c>
      <c r="AA4138" s="61">
        <v>35</v>
      </c>
      <c r="AB4138" s="61">
        <v>726</v>
      </c>
      <c r="AC4138" s="9" t="s">
        <v>20</v>
      </c>
      <c r="AD4138" s="84" t="s">
        <v>20</v>
      </c>
      <c r="AE4138" s="84" t="s">
        <v>20</v>
      </c>
      <c r="AF4138" s="5" t="s">
        <v>20</v>
      </c>
      <c r="AG4138" s="84">
        <v>0</v>
      </c>
      <c r="AH4138" s="53">
        <v>0</v>
      </c>
      <c r="AI4138" s="9">
        <v>0</v>
      </c>
      <c r="AK4138" s="9">
        <v>1</v>
      </c>
      <c r="AL4138">
        <v>0</v>
      </c>
      <c r="AM4138" s="9">
        <v>2</v>
      </c>
      <c r="AN4138" s="9">
        <v>0</v>
      </c>
      <c r="AO4138" s="9">
        <v>0</v>
      </c>
      <c r="AQ4138" s="9">
        <v>3</v>
      </c>
      <c r="AR4138" s="9">
        <v>2</v>
      </c>
      <c r="AS4138" s="9">
        <v>2</v>
      </c>
      <c r="AT4138" s="9">
        <v>2</v>
      </c>
      <c r="AU4138" s="9">
        <v>0</v>
      </c>
      <c r="AV4138" s="9">
        <v>0</v>
      </c>
      <c r="AW4138" s="9" t="s">
        <v>1382</v>
      </c>
      <c r="AX4138" s="9" t="s">
        <v>1382</v>
      </c>
      <c r="BA4138" s="9" t="s">
        <v>2834</v>
      </c>
      <c r="BB4138" s="6" t="s">
        <v>1991</v>
      </c>
      <c r="BG4138" s="9"/>
      <c r="BI4138" t="s">
        <v>3146</v>
      </c>
    </row>
    <row r="4139" spans="1:73" x14ac:dyDescent="0.25">
      <c r="A4139" s="20" t="s">
        <v>1170</v>
      </c>
      <c r="B4139" t="s">
        <v>1935</v>
      </c>
      <c r="C4139" t="str">
        <f>VLOOKUP(Tabelle1[[#This Row],[bank_name]],list_all_banks!$B$1:$C$691,2,FALSE)</f>
        <v>LULB6307</v>
      </c>
      <c r="D4139" s="6" t="s">
        <v>1936</v>
      </c>
      <c r="E4139" s="42" t="str">
        <f t="shared" si="68"/>
        <v>31.12.2015</v>
      </c>
      <c r="F4139">
        <v>2015</v>
      </c>
      <c r="G4139" s="9">
        <v>1</v>
      </c>
      <c r="H4139" s="9">
        <v>2</v>
      </c>
      <c r="I4139" s="9">
        <v>3</v>
      </c>
      <c r="J4139" s="69">
        <v>2</v>
      </c>
      <c r="K4139" s="73" t="s">
        <v>658</v>
      </c>
      <c r="L4139" s="9" t="s">
        <v>20</v>
      </c>
      <c r="M4139" s="9" t="s">
        <v>14</v>
      </c>
      <c r="N4139" s="9" t="s">
        <v>91</v>
      </c>
      <c r="P4139" s="9">
        <v>0</v>
      </c>
      <c r="Q4139" s="9">
        <v>0</v>
      </c>
      <c r="R4139" s="9">
        <v>0</v>
      </c>
      <c r="S4139" s="9">
        <v>3</v>
      </c>
      <c r="U4139" s="9">
        <v>0</v>
      </c>
      <c r="V4139" s="9">
        <v>0</v>
      </c>
      <c r="W4139" s="9" t="s">
        <v>20</v>
      </c>
      <c r="Y4139" s="68" t="s">
        <v>658</v>
      </c>
      <c r="Z4139" s="13">
        <v>-113</v>
      </c>
      <c r="AA4139" s="61">
        <v>0</v>
      </c>
      <c r="AB4139" s="61">
        <v>-124</v>
      </c>
      <c r="AC4139" s="9" t="s">
        <v>20</v>
      </c>
      <c r="AD4139" s="84" t="s">
        <v>20</v>
      </c>
      <c r="AE4139" s="84" t="s">
        <v>20</v>
      </c>
      <c r="AF4139" s="5" t="s">
        <v>20</v>
      </c>
      <c r="AG4139" s="84">
        <v>0</v>
      </c>
      <c r="AH4139" s="53">
        <v>0</v>
      </c>
      <c r="AI4139" s="9">
        <v>0</v>
      </c>
      <c r="AK4139" s="9">
        <v>1</v>
      </c>
      <c r="AL4139">
        <v>0</v>
      </c>
      <c r="AM4139" s="9">
        <v>2</v>
      </c>
      <c r="AN4139" s="9">
        <v>0</v>
      </c>
      <c r="AO4139" s="9">
        <v>0</v>
      </c>
      <c r="AQ4139" s="9">
        <v>3</v>
      </c>
      <c r="AR4139" s="9">
        <v>2</v>
      </c>
      <c r="AS4139" s="9">
        <v>2</v>
      </c>
      <c r="AT4139" s="9">
        <v>2</v>
      </c>
      <c r="AU4139" s="9">
        <v>0</v>
      </c>
      <c r="AV4139" s="9">
        <v>0</v>
      </c>
      <c r="AW4139" s="9" t="s">
        <v>1382</v>
      </c>
      <c r="AX4139" s="9" t="s">
        <v>1382</v>
      </c>
      <c r="BA4139" s="9" t="s">
        <v>2834</v>
      </c>
      <c r="BB4139" s="6" t="s">
        <v>1991</v>
      </c>
      <c r="BG4139" s="9"/>
      <c r="BI4139" t="s">
        <v>3146</v>
      </c>
    </row>
    <row r="4140" spans="1:73" x14ac:dyDescent="0.25">
      <c r="A4140" s="97" t="s">
        <v>1170</v>
      </c>
      <c r="B4140" s="9" t="s">
        <v>1935</v>
      </c>
      <c r="C4140" s="9" t="str">
        <f>VLOOKUP(Tabelle1[[#This Row],[bank_name]],list_all_banks!$B$1:$C$691,2,FALSE)</f>
        <v>LULB6307</v>
      </c>
      <c r="D4140" s="6" t="s">
        <v>1936</v>
      </c>
      <c r="E4140" s="42" t="str">
        <f t="shared" si="68"/>
        <v>31.12.2015</v>
      </c>
      <c r="F4140" s="9">
        <v>2015</v>
      </c>
      <c r="G4140" s="9">
        <v>1</v>
      </c>
      <c r="H4140" s="9">
        <v>2</v>
      </c>
      <c r="I4140" s="9">
        <v>3</v>
      </c>
      <c r="J4140" s="69">
        <v>2</v>
      </c>
      <c r="K4140" s="73" t="s">
        <v>658</v>
      </c>
      <c r="L4140" s="9" t="s">
        <v>20</v>
      </c>
      <c r="M4140" s="9" t="s">
        <v>14</v>
      </c>
      <c r="N4140" s="9" t="s">
        <v>91</v>
      </c>
      <c r="P4140" s="9">
        <v>0</v>
      </c>
      <c r="Q4140" s="9">
        <v>0</v>
      </c>
      <c r="R4140" s="9">
        <v>0</v>
      </c>
      <c r="S4140" s="9">
        <v>3</v>
      </c>
      <c r="U4140" s="9">
        <v>0</v>
      </c>
      <c r="V4140" s="9">
        <v>0</v>
      </c>
      <c r="W4140" s="9" t="s">
        <v>20</v>
      </c>
      <c r="Y4140" s="68" t="s">
        <v>1170</v>
      </c>
      <c r="Z4140" s="68">
        <v>526207</v>
      </c>
      <c r="AA4140" s="84">
        <v>1840</v>
      </c>
      <c r="AB4140" s="84">
        <v>193253</v>
      </c>
      <c r="AC4140" s="9" t="s">
        <v>20</v>
      </c>
      <c r="AD4140" s="84" t="s">
        <v>20</v>
      </c>
      <c r="AE4140" s="84" t="s">
        <v>20</v>
      </c>
      <c r="AF4140" s="53" t="s">
        <v>20</v>
      </c>
      <c r="AG4140" s="84">
        <v>32139</v>
      </c>
      <c r="AH4140" s="53">
        <v>0</v>
      </c>
      <c r="AI4140" s="9">
        <v>0</v>
      </c>
      <c r="AK4140" s="9">
        <v>1</v>
      </c>
      <c r="AL4140" s="9">
        <v>0</v>
      </c>
      <c r="AM4140" s="9">
        <v>2</v>
      </c>
      <c r="AN4140" s="9">
        <v>0</v>
      </c>
      <c r="AO4140" s="9">
        <v>0</v>
      </c>
      <c r="AQ4140" s="9">
        <v>3</v>
      </c>
      <c r="AR4140" s="9">
        <v>2</v>
      </c>
      <c r="AS4140" s="9">
        <v>2</v>
      </c>
      <c r="AT4140" s="9">
        <v>2</v>
      </c>
      <c r="AU4140" s="9">
        <v>0</v>
      </c>
      <c r="AV4140" s="9">
        <v>0</v>
      </c>
      <c r="AW4140" s="9" t="s">
        <v>1382</v>
      </c>
      <c r="AX4140" s="9" t="s">
        <v>1382</v>
      </c>
      <c r="BA4140" s="9" t="s">
        <v>2834</v>
      </c>
      <c r="BB4140" s="6" t="s">
        <v>1991</v>
      </c>
      <c r="BG4140" s="9"/>
      <c r="BI4140" t="s">
        <v>3146</v>
      </c>
    </row>
    <row r="4141" spans="1:73" x14ac:dyDescent="0.25">
      <c r="A4141" s="97" t="s">
        <v>1170</v>
      </c>
      <c r="B4141" s="9" t="s">
        <v>1935</v>
      </c>
      <c r="C4141" s="9" t="str">
        <f>VLOOKUP(Tabelle1[[#This Row],[bank_name]],list_all_banks!$B$1:$C$691,2,FALSE)</f>
        <v>LULB6307</v>
      </c>
      <c r="D4141" s="6" t="s">
        <v>1936</v>
      </c>
      <c r="E4141" s="42" t="str">
        <f t="shared" si="68"/>
        <v>31.12.2015</v>
      </c>
      <c r="F4141" s="9">
        <v>2015</v>
      </c>
      <c r="G4141" s="9">
        <v>1</v>
      </c>
      <c r="H4141" s="9">
        <v>2</v>
      </c>
      <c r="I4141" s="9">
        <v>3</v>
      </c>
      <c r="J4141" s="69">
        <v>2</v>
      </c>
      <c r="K4141" s="73" t="s">
        <v>658</v>
      </c>
      <c r="L4141" s="9" t="s">
        <v>20</v>
      </c>
      <c r="M4141" s="9" t="s">
        <v>14</v>
      </c>
      <c r="N4141" s="9" t="s">
        <v>91</v>
      </c>
      <c r="P4141" s="9">
        <v>0</v>
      </c>
      <c r="Q4141" s="9">
        <v>0</v>
      </c>
      <c r="R4141" s="9">
        <v>0</v>
      </c>
      <c r="S4141" s="9">
        <v>3</v>
      </c>
      <c r="U4141" s="9">
        <v>0</v>
      </c>
      <c r="V4141" s="9">
        <v>0</v>
      </c>
      <c r="W4141" s="9" t="s">
        <v>20</v>
      </c>
      <c r="Y4141" s="68" t="s">
        <v>1659</v>
      </c>
      <c r="Z4141" s="68">
        <v>904</v>
      </c>
      <c r="AA4141" s="68">
        <v>3</v>
      </c>
      <c r="AB4141" s="68">
        <v>-7165</v>
      </c>
      <c r="AC4141" s="9" t="s">
        <v>20</v>
      </c>
      <c r="AD4141" s="84" t="s">
        <v>20</v>
      </c>
      <c r="AE4141" s="84" t="s">
        <v>20</v>
      </c>
      <c r="AF4141" s="53" t="s">
        <v>20</v>
      </c>
      <c r="AG4141" s="84">
        <v>0</v>
      </c>
      <c r="AH4141" s="53">
        <v>0</v>
      </c>
      <c r="AI4141" s="9">
        <v>0</v>
      </c>
      <c r="AK4141" s="9">
        <v>1</v>
      </c>
      <c r="AL4141" s="9">
        <v>0</v>
      </c>
      <c r="AM4141" s="9">
        <v>2</v>
      </c>
      <c r="AN4141" s="9">
        <v>0</v>
      </c>
      <c r="AO4141" s="9">
        <v>0</v>
      </c>
      <c r="AQ4141" s="9">
        <v>3</v>
      </c>
      <c r="AR4141" s="9">
        <v>2</v>
      </c>
      <c r="AS4141" s="9">
        <v>2</v>
      </c>
      <c r="AT4141" s="9">
        <v>2</v>
      </c>
      <c r="AU4141" s="9">
        <v>0</v>
      </c>
      <c r="AV4141" s="9">
        <v>0</v>
      </c>
      <c r="AW4141" s="9" t="s">
        <v>1382</v>
      </c>
      <c r="AX4141" s="9" t="s">
        <v>1382</v>
      </c>
      <c r="BA4141" s="9" t="s">
        <v>2834</v>
      </c>
      <c r="BB4141" s="6" t="s">
        <v>1991</v>
      </c>
      <c r="BG4141" s="9"/>
      <c r="BI4141" t="s">
        <v>3146</v>
      </c>
    </row>
    <row r="4142" spans="1:73" x14ac:dyDescent="0.25">
      <c r="A4142" s="20" t="s">
        <v>1170</v>
      </c>
      <c r="B4142" t="s">
        <v>1935</v>
      </c>
      <c r="C4142" t="str">
        <f>VLOOKUP(Tabelle1[[#This Row],[bank_name]],list_all_banks!$B$1:$C$691,2,FALSE)</f>
        <v>LULB6307</v>
      </c>
      <c r="D4142" s="6" t="s">
        <v>1936</v>
      </c>
      <c r="E4142" s="42" t="str">
        <f t="shared" si="68"/>
        <v>31.12.2015</v>
      </c>
      <c r="F4142">
        <v>2015</v>
      </c>
      <c r="G4142" s="9">
        <v>1</v>
      </c>
      <c r="H4142" s="9">
        <v>2</v>
      </c>
      <c r="I4142" s="9">
        <v>3</v>
      </c>
      <c r="J4142" s="69">
        <v>2</v>
      </c>
      <c r="K4142" s="73" t="s">
        <v>658</v>
      </c>
      <c r="L4142" s="9" t="s">
        <v>20</v>
      </c>
      <c r="M4142" s="9" t="s">
        <v>14</v>
      </c>
      <c r="N4142" s="9" t="s">
        <v>91</v>
      </c>
      <c r="P4142" s="9">
        <v>0</v>
      </c>
      <c r="Q4142" s="9">
        <v>0</v>
      </c>
      <c r="R4142" s="9">
        <v>0</v>
      </c>
      <c r="S4142" s="9">
        <v>3</v>
      </c>
      <c r="U4142" s="9">
        <v>0</v>
      </c>
      <c r="V4142" s="9">
        <v>0</v>
      </c>
      <c r="W4142" s="9" t="s">
        <v>20</v>
      </c>
      <c r="Y4142" s="68" t="s">
        <v>1651</v>
      </c>
      <c r="Z4142" s="109">
        <v>19880</v>
      </c>
      <c r="AA4142" s="68">
        <v>157</v>
      </c>
      <c r="AB4142" s="68">
        <v>-18784</v>
      </c>
      <c r="AC4142" s="9" t="s">
        <v>20</v>
      </c>
      <c r="AD4142" s="84" t="s">
        <v>20</v>
      </c>
      <c r="AE4142" s="84" t="s">
        <v>20</v>
      </c>
      <c r="AF4142" s="5" t="s">
        <v>20</v>
      </c>
      <c r="AG4142" s="84">
        <v>-108</v>
      </c>
      <c r="AH4142" s="53">
        <v>0</v>
      </c>
      <c r="AI4142" s="9">
        <v>0</v>
      </c>
      <c r="AK4142" s="9">
        <v>1</v>
      </c>
      <c r="AL4142">
        <v>0</v>
      </c>
      <c r="AM4142" s="9">
        <v>2</v>
      </c>
      <c r="AN4142" s="9">
        <v>0</v>
      </c>
      <c r="AO4142" s="9">
        <v>0</v>
      </c>
      <c r="AQ4142" s="9">
        <v>3</v>
      </c>
      <c r="AR4142" s="9">
        <v>2</v>
      </c>
      <c r="AS4142" s="9">
        <v>2</v>
      </c>
      <c r="AT4142" s="9">
        <v>2</v>
      </c>
      <c r="AU4142" s="9">
        <v>0</v>
      </c>
      <c r="AV4142" s="9">
        <v>0</v>
      </c>
      <c r="AW4142" s="9" t="s">
        <v>1382</v>
      </c>
      <c r="AX4142" s="9" t="s">
        <v>1382</v>
      </c>
      <c r="BA4142" s="9" t="s">
        <v>2834</v>
      </c>
      <c r="BB4142" s="6" t="s">
        <v>1991</v>
      </c>
      <c r="BG4142" s="9"/>
      <c r="BI4142" t="s">
        <v>3146</v>
      </c>
    </row>
    <row r="4143" spans="1:73" s="44" customFormat="1" ht="15.75" thickBot="1" x14ac:dyDescent="0.3">
      <c r="A4143" s="104" t="s">
        <v>1170</v>
      </c>
      <c r="B4143" s="44" t="s">
        <v>1935</v>
      </c>
      <c r="C4143" s="44" t="str">
        <f>VLOOKUP(Tabelle1[[#This Row],[bank_name]],list_all_banks!$B$1:$C$691,2,FALSE)</f>
        <v>LULB6307</v>
      </c>
      <c r="D4143" s="45" t="s">
        <v>1936</v>
      </c>
      <c r="E4143" s="46" t="str">
        <f t="shared" si="68"/>
        <v>31.12.2015</v>
      </c>
      <c r="F4143" s="44">
        <v>2015</v>
      </c>
      <c r="G4143" s="44">
        <v>1</v>
      </c>
      <c r="H4143" s="44">
        <v>2</v>
      </c>
      <c r="I4143" s="44">
        <v>3</v>
      </c>
      <c r="J4143" s="124">
        <v>2</v>
      </c>
      <c r="K4143" s="86" t="s">
        <v>658</v>
      </c>
      <c r="L4143" s="44" t="s">
        <v>20</v>
      </c>
      <c r="M4143" s="44" t="s">
        <v>14</v>
      </c>
      <c r="N4143" s="44" t="s">
        <v>91</v>
      </c>
      <c r="O4143" s="45"/>
      <c r="P4143" s="44">
        <v>0</v>
      </c>
      <c r="Q4143" s="44">
        <v>0</v>
      </c>
      <c r="R4143" s="44">
        <v>0</v>
      </c>
      <c r="S4143" s="44">
        <v>3</v>
      </c>
      <c r="T4143" s="45"/>
      <c r="U4143" s="44">
        <v>0</v>
      </c>
      <c r="V4143" s="44">
        <v>0</v>
      </c>
      <c r="W4143" s="44" t="s">
        <v>20</v>
      </c>
      <c r="X4143" s="45"/>
      <c r="Y4143" s="123" t="s">
        <v>1628</v>
      </c>
      <c r="Z4143" s="123">
        <v>1419</v>
      </c>
      <c r="AA4143" s="123">
        <v>15</v>
      </c>
      <c r="AB4143" s="123">
        <v>-3096</v>
      </c>
      <c r="AC4143" s="44" t="s">
        <v>20</v>
      </c>
      <c r="AD4143" s="149" t="s">
        <v>20</v>
      </c>
      <c r="AE4143" s="149" t="s">
        <v>20</v>
      </c>
      <c r="AF4143" s="57" t="s">
        <v>20</v>
      </c>
      <c r="AG4143" s="149">
        <v>0</v>
      </c>
      <c r="AH4143" s="57">
        <v>0</v>
      </c>
      <c r="AI4143" s="44">
        <v>0</v>
      </c>
      <c r="AJ4143" s="45"/>
      <c r="AK4143" s="44">
        <v>1</v>
      </c>
      <c r="AL4143" s="44">
        <v>0</v>
      </c>
      <c r="AM4143" s="44">
        <v>2</v>
      </c>
      <c r="AN4143" s="44">
        <v>0</v>
      </c>
      <c r="AO4143" s="44">
        <v>0</v>
      </c>
      <c r="AP4143" s="45"/>
      <c r="AQ4143" s="44">
        <v>3</v>
      </c>
      <c r="AR4143" s="44">
        <v>2</v>
      </c>
      <c r="AS4143" s="44">
        <v>2</v>
      </c>
      <c r="AT4143" s="44">
        <v>2</v>
      </c>
      <c r="AU4143" s="44">
        <v>0</v>
      </c>
      <c r="AV4143" s="44">
        <v>0</v>
      </c>
      <c r="AW4143" s="44" t="s">
        <v>1382</v>
      </c>
      <c r="AX4143" s="44" t="s">
        <v>1382</v>
      </c>
      <c r="AY4143" s="45"/>
      <c r="AZ4143" s="46"/>
      <c r="BA4143" s="44" t="s">
        <v>2834</v>
      </c>
      <c r="BB4143" s="45" t="s">
        <v>1991</v>
      </c>
      <c r="BH4143" s="45"/>
      <c r="BI4143" t="s">
        <v>3146</v>
      </c>
    </row>
    <row r="4144" spans="1:73" x14ac:dyDescent="0.25">
      <c r="A4144" s="20" t="s">
        <v>1170</v>
      </c>
      <c r="B4144" t="s">
        <v>1935</v>
      </c>
      <c r="C4144" t="str">
        <f>VLOOKUP(Tabelle1[[#This Row],[bank_name]],list_all_banks!$B$1:$C$691,2,FALSE)</f>
        <v>LULB6307</v>
      </c>
      <c r="D4144" s="6" t="s">
        <v>1936</v>
      </c>
      <c r="E4144" s="42" t="str">
        <f t="shared" si="68"/>
        <v>31.12.2016</v>
      </c>
      <c r="F4144">
        <v>2016</v>
      </c>
      <c r="G4144" s="9">
        <v>1</v>
      </c>
      <c r="H4144" s="9">
        <v>2</v>
      </c>
      <c r="I4144" s="9">
        <v>3</v>
      </c>
      <c r="J4144" s="69">
        <v>2</v>
      </c>
      <c r="K4144" s="73" t="s">
        <v>658</v>
      </c>
      <c r="L4144" s="9" t="s">
        <v>20</v>
      </c>
      <c r="M4144" s="9" t="s">
        <v>14</v>
      </c>
      <c r="N4144" s="9" t="s">
        <v>91</v>
      </c>
      <c r="P4144" s="9">
        <v>0</v>
      </c>
      <c r="Q4144" s="9">
        <v>0</v>
      </c>
      <c r="R4144" s="9">
        <v>0</v>
      </c>
      <c r="S4144" s="9">
        <v>3</v>
      </c>
      <c r="U4144" s="9">
        <v>0</v>
      </c>
      <c r="V4144" s="9">
        <v>0</v>
      </c>
      <c r="W4144" s="9" t="s">
        <v>20</v>
      </c>
      <c r="Y4144" s="68" t="s">
        <v>239</v>
      </c>
      <c r="Z4144" s="13">
        <v>0</v>
      </c>
      <c r="AA4144" s="13">
        <v>0</v>
      </c>
      <c r="AB4144" s="13">
        <v>0</v>
      </c>
      <c r="AC4144" s="9" t="s">
        <v>20</v>
      </c>
      <c r="AD4144" s="84" t="s">
        <v>20</v>
      </c>
      <c r="AE4144" s="84" t="s">
        <v>20</v>
      </c>
      <c r="AF4144" s="61" t="s">
        <v>20</v>
      </c>
      <c r="AG4144" s="61">
        <v>0</v>
      </c>
      <c r="AH4144" s="5">
        <v>0</v>
      </c>
      <c r="AI4144">
        <v>0</v>
      </c>
      <c r="AK4144" s="9">
        <v>1</v>
      </c>
      <c r="AL4144" s="9">
        <v>0</v>
      </c>
      <c r="AM4144" s="9">
        <v>2</v>
      </c>
      <c r="AN4144" s="9">
        <v>0</v>
      </c>
      <c r="AO4144" s="9">
        <v>0</v>
      </c>
      <c r="AQ4144" s="9">
        <v>3</v>
      </c>
      <c r="AR4144" s="9">
        <v>2</v>
      </c>
      <c r="AS4144" s="9">
        <v>2</v>
      </c>
      <c r="AT4144">
        <v>5</v>
      </c>
      <c r="AU4144">
        <v>2</v>
      </c>
      <c r="AV4144">
        <v>0</v>
      </c>
      <c r="AW4144" s="9" t="s">
        <v>1382</v>
      </c>
      <c r="AX4144" t="s">
        <v>1382</v>
      </c>
      <c r="BA4144" t="s">
        <v>2835</v>
      </c>
      <c r="BB4144" s="65" t="s">
        <v>1993</v>
      </c>
      <c r="BG4144" s="9"/>
      <c r="BI4144" t="s">
        <v>3146</v>
      </c>
    </row>
    <row r="4145" spans="1:61" x14ac:dyDescent="0.25">
      <c r="A4145" s="20" t="s">
        <v>1170</v>
      </c>
      <c r="B4145" t="s">
        <v>1935</v>
      </c>
      <c r="C4145" t="str">
        <f>VLOOKUP(Tabelle1[[#This Row],[bank_name]],list_all_banks!$B$1:$C$691,2,FALSE)</f>
        <v>LULB6307</v>
      </c>
      <c r="D4145" s="6" t="s">
        <v>1936</v>
      </c>
      <c r="E4145" s="42" t="str">
        <f t="shared" si="68"/>
        <v>31.12.2016</v>
      </c>
      <c r="F4145">
        <v>2016</v>
      </c>
      <c r="G4145" s="9">
        <v>1</v>
      </c>
      <c r="H4145" s="9">
        <v>2</v>
      </c>
      <c r="I4145" s="9">
        <v>3</v>
      </c>
      <c r="J4145" s="69">
        <v>2</v>
      </c>
      <c r="K4145" s="73" t="s">
        <v>658</v>
      </c>
      <c r="L4145" s="9" t="s">
        <v>20</v>
      </c>
      <c r="M4145" s="9" t="s">
        <v>14</v>
      </c>
      <c r="N4145" s="9" t="s">
        <v>91</v>
      </c>
      <c r="P4145" s="9">
        <v>0</v>
      </c>
      <c r="Q4145" s="9">
        <v>0</v>
      </c>
      <c r="R4145" s="9">
        <v>0</v>
      </c>
      <c r="S4145" s="9">
        <v>3</v>
      </c>
      <c r="U4145" s="9">
        <v>0</v>
      </c>
      <c r="V4145" s="9">
        <v>0</v>
      </c>
      <c r="W4145" s="9" t="s">
        <v>20</v>
      </c>
      <c r="Y4145" s="68" t="s">
        <v>440</v>
      </c>
      <c r="Z4145" s="13">
        <v>8872</v>
      </c>
      <c r="AA4145" s="13">
        <v>35</v>
      </c>
      <c r="AB4145" s="13">
        <v>980</v>
      </c>
      <c r="AC4145" s="9" t="s">
        <v>20</v>
      </c>
      <c r="AD4145" s="84" t="s">
        <v>20</v>
      </c>
      <c r="AE4145" s="84" t="s">
        <v>20</v>
      </c>
      <c r="AF4145" s="61" t="s">
        <v>20</v>
      </c>
      <c r="AG4145" s="61">
        <v>33</v>
      </c>
      <c r="AH4145" s="5">
        <v>0</v>
      </c>
      <c r="AI4145">
        <v>0</v>
      </c>
      <c r="AK4145" s="9">
        <v>1</v>
      </c>
      <c r="AL4145" s="9">
        <v>0</v>
      </c>
      <c r="AM4145" s="9">
        <v>2</v>
      </c>
      <c r="AN4145" s="9">
        <v>0</v>
      </c>
      <c r="AO4145" s="9">
        <v>0</v>
      </c>
      <c r="AQ4145" s="9">
        <v>3</v>
      </c>
      <c r="AR4145" s="9">
        <v>2</v>
      </c>
      <c r="AS4145" s="9">
        <v>2</v>
      </c>
      <c r="AT4145">
        <v>5</v>
      </c>
      <c r="AU4145">
        <v>2</v>
      </c>
      <c r="AV4145">
        <v>0</v>
      </c>
      <c r="AW4145" s="9" t="s">
        <v>1382</v>
      </c>
      <c r="AX4145" t="s">
        <v>1382</v>
      </c>
      <c r="BA4145" t="s">
        <v>2836</v>
      </c>
      <c r="BB4145" s="65" t="s">
        <v>1993</v>
      </c>
      <c r="BG4145" s="9"/>
      <c r="BI4145" t="s">
        <v>3146</v>
      </c>
    </row>
    <row r="4146" spans="1:61" x14ac:dyDescent="0.25">
      <c r="A4146" s="20" t="s">
        <v>1170</v>
      </c>
      <c r="B4146" t="s">
        <v>1935</v>
      </c>
      <c r="C4146" t="str">
        <f>VLOOKUP(Tabelle1[[#This Row],[bank_name]],list_all_banks!$B$1:$C$691,2,FALSE)</f>
        <v>LULB6307</v>
      </c>
      <c r="D4146" s="6" t="s">
        <v>1936</v>
      </c>
      <c r="E4146" s="42" t="str">
        <f t="shared" si="68"/>
        <v>31.12.2016</v>
      </c>
      <c r="F4146">
        <v>2016</v>
      </c>
      <c r="G4146" s="9">
        <v>1</v>
      </c>
      <c r="H4146" s="9">
        <v>2</v>
      </c>
      <c r="I4146" s="9">
        <v>3</v>
      </c>
      <c r="J4146" s="69">
        <v>2</v>
      </c>
      <c r="K4146" s="73" t="s">
        <v>658</v>
      </c>
      <c r="L4146" s="9" t="s">
        <v>20</v>
      </c>
      <c r="M4146" s="9" t="s">
        <v>14</v>
      </c>
      <c r="N4146" s="9" t="s">
        <v>91</v>
      </c>
      <c r="P4146" s="9">
        <v>0</v>
      </c>
      <c r="Q4146" s="9">
        <v>0</v>
      </c>
      <c r="R4146" s="9">
        <v>0</v>
      </c>
      <c r="S4146" s="9">
        <v>3</v>
      </c>
      <c r="U4146" s="9">
        <v>0</v>
      </c>
      <c r="V4146" s="9">
        <v>0</v>
      </c>
      <c r="W4146" s="9" t="s">
        <v>20</v>
      </c>
      <c r="Y4146" s="68" t="s">
        <v>658</v>
      </c>
      <c r="Z4146" s="13">
        <v>5</v>
      </c>
      <c r="AA4146" s="13">
        <v>0</v>
      </c>
      <c r="AB4146" s="13">
        <v>-5</v>
      </c>
      <c r="AC4146" s="9" t="s">
        <v>20</v>
      </c>
      <c r="AD4146" s="84" t="s">
        <v>20</v>
      </c>
      <c r="AE4146" s="84" t="s">
        <v>20</v>
      </c>
      <c r="AF4146" s="61" t="s">
        <v>20</v>
      </c>
      <c r="AG4146" s="61">
        <v>0</v>
      </c>
      <c r="AH4146" s="5">
        <v>0</v>
      </c>
      <c r="AI4146">
        <v>0</v>
      </c>
      <c r="AK4146" s="9">
        <v>1</v>
      </c>
      <c r="AL4146" s="9">
        <v>0</v>
      </c>
      <c r="AM4146" s="9">
        <v>2</v>
      </c>
      <c r="AN4146" s="9">
        <v>0</v>
      </c>
      <c r="AO4146" s="9">
        <v>0</v>
      </c>
      <c r="AQ4146" s="9">
        <v>3</v>
      </c>
      <c r="AR4146" s="9">
        <v>2</v>
      </c>
      <c r="AS4146" s="9">
        <v>2</v>
      </c>
      <c r="AT4146">
        <v>5</v>
      </c>
      <c r="AU4146">
        <v>2</v>
      </c>
      <c r="AV4146">
        <v>0</v>
      </c>
      <c r="AW4146" s="9" t="s">
        <v>1382</v>
      </c>
      <c r="AX4146" t="s">
        <v>1382</v>
      </c>
      <c r="BA4146" t="s">
        <v>2837</v>
      </c>
      <c r="BB4146" s="65" t="s">
        <v>1993</v>
      </c>
      <c r="BG4146" s="9"/>
      <c r="BI4146" t="s">
        <v>3146</v>
      </c>
    </row>
    <row r="4147" spans="1:61" x14ac:dyDescent="0.25">
      <c r="A4147" s="20" t="s">
        <v>1170</v>
      </c>
      <c r="B4147" t="s">
        <v>1935</v>
      </c>
      <c r="C4147" t="str">
        <f>VLOOKUP(Tabelle1[[#This Row],[bank_name]],list_all_banks!$B$1:$C$691,2,FALSE)</f>
        <v>LULB6307</v>
      </c>
      <c r="D4147" s="6" t="s">
        <v>1936</v>
      </c>
      <c r="E4147" s="42" t="str">
        <f t="shared" si="68"/>
        <v>31.12.2016</v>
      </c>
      <c r="F4147">
        <v>2016</v>
      </c>
      <c r="G4147" s="9">
        <v>1</v>
      </c>
      <c r="H4147" s="9">
        <v>2</v>
      </c>
      <c r="I4147" s="9">
        <v>3</v>
      </c>
      <c r="J4147" s="69">
        <v>2</v>
      </c>
      <c r="K4147" s="73" t="s">
        <v>658</v>
      </c>
      <c r="L4147" s="9" t="s">
        <v>20</v>
      </c>
      <c r="M4147" s="9" t="s">
        <v>14</v>
      </c>
      <c r="N4147" s="9" t="s">
        <v>91</v>
      </c>
      <c r="P4147" s="9">
        <v>0</v>
      </c>
      <c r="Q4147" s="9">
        <v>0</v>
      </c>
      <c r="R4147" s="9">
        <v>0</v>
      </c>
      <c r="S4147" s="9">
        <v>3</v>
      </c>
      <c r="U4147" s="9">
        <v>0</v>
      </c>
      <c r="V4147" s="9">
        <v>0</v>
      </c>
      <c r="W4147" s="9" t="s">
        <v>20</v>
      </c>
      <c r="Y4147" s="68" t="s">
        <v>1170</v>
      </c>
      <c r="Z4147" s="13">
        <v>493832</v>
      </c>
      <c r="AA4147" s="13">
        <v>1844</v>
      </c>
      <c r="AB4147" s="13">
        <v>157077</v>
      </c>
      <c r="AC4147" s="9" t="s">
        <v>20</v>
      </c>
      <c r="AD4147" s="84" t="s">
        <v>20</v>
      </c>
      <c r="AE4147" s="84" t="s">
        <v>20</v>
      </c>
      <c r="AF4147" s="61" t="s">
        <v>20</v>
      </c>
      <c r="AG4147" s="61">
        <v>45023</v>
      </c>
      <c r="AH4147" s="5">
        <v>0</v>
      </c>
      <c r="AI4147">
        <v>0</v>
      </c>
      <c r="AK4147" s="9">
        <v>1</v>
      </c>
      <c r="AL4147" s="9">
        <v>0</v>
      </c>
      <c r="AM4147" s="9">
        <v>2</v>
      </c>
      <c r="AN4147" s="9">
        <v>0</v>
      </c>
      <c r="AO4147" s="9">
        <v>0</v>
      </c>
      <c r="AQ4147" s="9">
        <v>3</v>
      </c>
      <c r="AR4147" s="9">
        <v>2</v>
      </c>
      <c r="AS4147" s="9">
        <v>2</v>
      </c>
      <c r="AT4147">
        <v>5</v>
      </c>
      <c r="AU4147">
        <v>2</v>
      </c>
      <c r="AV4147">
        <v>0</v>
      </c>
      <c r="AW4147" s="9" t="s">
        <v>1382</v>
      </c>
      <c r="AX4147" t="s">
        <v>1382</v>
      </c>
      <c r="BA4147" t="s">
        <v>2838</v>
      </c>
      <c r="BB4147" s="65" t="s">
        <v>1993</v>
      </c>
      <c r="BG4147" s="9"/>
      <c r="BI4147" t="s">
        <v>3146</v>
      </c>
    </row>
    <row r="4148" spans="1:61" x14ac:dyDescent="0.25">
      <c r="A4148" s="97" t="s">
        <v>1170</v>
      </c>
      <c r="B4148" s="9" t="s">
        <v>1935</v>
      </c>
      <c r="C4148" s="9" t="str">
        <f>VLOOKUP(Tabelle1[[#This Row],[bank_name]],list_all_banks!$B$1:$C$691,2,FALSE)</f>
        <v>LULB6307</v>
      </c>
      <c r="D4148" s="6" t="s">
        <v>1936</v>
      </c>
      <c r="E4148" s="42" t="str">
        <f t="shared" si="68"/>
        <v>31.12.2016</v>
      </c>
      <c r="F4148" s="9">
        <v>2016</v>
      </c>
      <c r="G4148" s="9">
        <v>1</v>
      </c>
      <c r="H4148" s="9">
        <v>2</v>
      </c>
      <c r="I4148" s="9">
        <v>3</v>
      </c>
      <c r="J4148" s="69">
        <v>2</v>
      </c>
      <c r="K4148" s="73" t="s">
        <v>658</v>
      </c>
      <c r="L4148" s="9" t="s">
        <v>20</v>
      </c>
      <c r="M4148" s="9" t="s">
        <v>14</v>
      </c>
      <c r="N4148" s="9" t="s">
        <v>91</v>
      </c>
      <c r="P4148" s="9">
        <v>0</v>
      </c>
      <c r="Q4148" s="9">
        <v>0</v>
      </c>
      <c r="R4148" s="9">
        <v>0</v>
      </c>
      <c r="S4148" s="9">
        <v>3</v>
      </c>
      <c r="U4148" s="9">
        <v>0</v>
      </c>
      <c r="V4148" s="9">
        <v>0</v>
      </c>
      <c r="W4148" s="9" t="s">
        <v>20</v>
      </c>
      <c r="Y4148" s="68" t="s">
        <v>1659</v>
      </c>
      <c r="Z4148" s="68">
        <v>16</v>
      </c>
      <c r="AA4148" s="68">
        <v>0</v>
      </c>
      <c r="AB4148" s="68">
        <v>16</v>
      </c>
      <c r="AC4148" s="9" t="s">
        <v>20</v>
      </c>
      <c r="AD4148" s="84" t="s">
        <v>20</v>
      </c>
      <c r="AE4148" s="84" t="s">
        <v>20</v>
      </c>
      <c r="AF4148" s="84" t="s">
        <v>20</v>
      </c>
      <c r="AG4148" s="84">
        <v>0</v>
      </c>
      <c r="AH4148" s="53">
        <v>0</v>
      </c>
      <c r="AI4148" s="9">
        <v>0</v>
      </c>
      <c r="AK4148" s="9">
        <v>1</v>
      </c>
      <c r="AL4148" s="9">
        <v>0</v>
      </c>
      <c r="AM4148" s="9">
        <v>2</v>
      </c>
      <c r="AN4148" s="9">
        <v>0</v>
      </c>
      <c r="AO4148" s="9">
        <v>0</v>
      </c>
      <c r="AQ4148" s="9">
        <v>3</v>
      </c>
      <c r="AR4148" s="9">
        <v>2</v>
      </c>
      <c r="AS4148" s="9">
        <v>2</v>
      </c>
      <c r="AT4148" s="9">
        <v>5</v>
      </c>
      <c r="AU4148" s="9">
        <v>2</v>
      </c>
      <c r="AV4148" s="9">
        <v>0</v>
      </c>
      <c r="AW4148" s="9" t="s">
        <v>1382</v>
      </c>
      <c r="AX4148" s="9" t="s">
        <v>1382</v>
      </c>
      <c r="BA4148" t="s">
        <v>2839</v>
      </c>
      <c r="BB4148" s="65" t="s">
        <v>1993</v>
      </c>
      <c r="BG4148" s="9"/>
      <c r="BI4148" t="s">
        <v>3146</v>
      </c>
    </row>
    <row r="4149" spans="1:61" x14ac:dyDescent="0.25">
      <c r="A4149" s="20" t="s">
        <v>1170</v>
      </c>
      <c r="B4149" t="s">
        <v>1935</v>
      </c>
      <c r="C4149" t="str">
        <f>VLOOKUP(Tabelle1[[#This Row],[bank_name]],list_all_banks!$B$1:$C$691,2,FALSE)</f>
        <v>LULB6307</v>
      </c>
      <c r="D4149" s="6" t="s">
        <v>1936</v>
      </c>
      <c r="E4149" s="42" t="str">
        <f t="shared" si="68"/>
        <v>31.12.2016</v>
      </c>
      <c r="F4149">
        <v>2016</v>
      </c>
      <c r="G4149" s="9">
        <v>1</v>
      </c>
      <c r="H4149" s="9">
        <v>2</v>
      </c>
      <c r="I4149" s="9">
        <v>3</v>
      </c>
      <c r="J4149" s="69">
        <v>2</v>
      </c>
      <c r="K4149" s="73" t="s">
        <v>658</v>
      </c>
      <c r="L4149" s="9" t="s">
        <v>20</v>
      </c>
      <c r="M4149" s="9" t="s">
        <v>14</v>
      </c>
      <c r="N4149" s="9" t="s">
        <v>91</v>
      </c>
      <c r="P4149" s="9">
        <v>0</v>
      </c>
      <c r="Q4149" s="9">
        <v>0</v>
      </c>
      <c r="R4149" s="9">
        <v>0</v>
      </c>
      <c r="S4149" s="9">
        <v>3</v>
      </c>
      <c r="U4149" s="9">
        <v>0</v>
      </c>
      <c r="V4149" s="9">
        <v>0</v>
      </c>
      <c r="W4149" s="9" t="s">
        <v>20</v>
      </c>
      <c r="Y4149" s="68" t="s">
        <v>1651</v>
      </c>
      <c r="Z4149" s="13">
        <v>36355</v>
      </c>
      <c r="AA4149" s="13">
        <v>117</v>
      </c>
      <c r="AB4149" s="13">
        <v>-236</v>
      </c>
      <c r="AC4149" s="9" t="s">
        <v>20</v>
      </c>
      <c r="AD4149" s="84" t="s">
        <v>20</v>
      </c>
      <c r="AE4149" s="84" t="s">
        <v>20</v>
      </c>
      <c r="AF4149" s="61" t="s">
        <v>20</v>
      </c>
      <c r="AG4149" s="61">
        <v>527</v>
      </c>
      <c r="AH4149" s="5">
        <v>0</v>
      </c>
      <c r="AI4149">
        <v>0</v>
      </c>
      <c r="AK4149" s="9">
        <v>1</v>
      </c>
      <c r="AL4149" s="9">
        <v>0</v>
      </c>
      <c r="AM4149" s="9">
        <v>2</v>
      </c>
      <c r="AN4149" s="9">
        <v>0</v>
      </c>
      <c r="AO4149" s="9">
        <v>0</v>
      </c>
      <c r="AQ4149" s="9">
        <v>3</v>
      </c>
      <c r="AR4149" s="9">
        <v>2</v>
      </c>
      <c r="AS4149" s="9">
        <v>2</v>
      </c>
      <c r="AT4149">
        <v>5</v>
      </c>
      <c r="AU4149">
        <v>2</v>
      </c>
      <c r="AV4149">
        <v>0</v>
      </c>
      <c r="AW4149" s="9" t="s">
        <v>1382</v>
      </c>
      <c r="AX4149" t="s">
        <v>1382</v>
      </c>
      <c r="BA4149" t="s">
        <v>2840</v>
      </c>
      <c r="BB4149" s="65" t="s">
        <v>1993</v>
      </c>
      <c r="BG4149" s="9"/>
      <c r="BI4149" t="s">
        <v>3146</v>
      </c>
    </row>
    <row r="4150" spans="1:61" s="44" customFormat="1" ht="15.75" thickBot="1" x14ac:dyDescent="0.3">
      <c r="A4150" s="104" t="s">
        <v>1170</v>
      </c>
      <c r="B4150" s="44" t="s">
        <v>1935</v>
      </c>
      <c r="C4150" s="44" t="str">
        <f>VLOOKUP(Tabelle1[[#This Row],[bank_name]],list_all_banks!$B$1:$C$691,2,FALSE)</f>
        <v>LULB6307</v>
      </c>
      <c r="D4150" s="45" t="s">
        <v>1936</v>
      </c>
      <c r="E4150" s="46" t="str">
        <f t="shared" si="68"/>
        <v>31.12.2016</v>
      </c>
      <c r="F4150" s="44">
        <v>2016</v>
      </c>
      <c r="G4150" s="44">
        <v>1</v>
      </c>
      <c r="H4150" s="44">
        <v>2</v>
      </c>
      <c r="I4150" s="44">
        <v>3</v>
      </c>
      <c r="J4150" s="124">
        <v>1</v>
      </c>
      <c r="K4150" s="86" t="s">
        <v>658</v>
      </c>
      <c r="L4150" s="44" t="s">
        <v>20</v>
      </c>
      <c r="M4150" s="44" t="s">
        <v>14</v>
      </c>
      <c r="N4150" s="44" t="s">
        <v>91</v>
      </c>
      <c r="O4150" s="45"/>
      <c r="P4150" s="44">
        <v>0</v>
      </c>
      <c r="Q4150" s="44">
        <v>0</v>
      </c>
      <c r="R4150" s="44">
        <v>0</v>
      </c>
      <c r="S4150" s="44">
        <v>3</v>
      </c>
      <c r="T4150" s="45"/>
      <c r="U4150" s="44">
        <v>0</v>
      </c>
      <c r="V4150" s="44">
        <v>0</v>
      </c>
      <c r="W4150" s="44" t="s">
        <v>20</v>
      </c>
      <c r="X4150" s="45"/>
      <c r="Y4150" s="123" t="s">
        <v>1628</v>
      </c>
      <c r="Z4150" s="123">
        <v>2303</v>
      </c>
      <c r="AA4150" s="123">
        <v>10</v>
      </c>
      <c r="AB4150" s="123">
        <v>-1887</v>
      </c>
      <c r="AC4150" s="44" t="s">
        <v>20</v>
      </c>
      <c r="AD4150" s="149" t="s">
        <v>20</v>
      </c>
      <c r="AE4150" s="149" t="s">
        <v>20</v>
      </c>
      <c r="AF4150" s="149" t="s">
        <v>20</v>
      </c>
      <c r="AG4150" s="149">
        <v>0</v>
      </c>
      <c r="AH4150" s="57">
        <v>0</v>
      </c>
      <c r="AI4150" s="44">
        <v>0</v>
      </c>
      <c r="AJ4150" s="45"/>
      <c r="AK4150" s="44">
        <v>1</v>
      </c>
      <c r="AL4150" s="44">
        <v>0</v>
      </c>
      <c r="AM4150" s="44">
        <v>2</v>
      </c>
      <c r="AN4150" s="44">
        <v>0</v>
      </c>
      <c r="AO4150" s="44">
        <v>0</v>
      </c>
      <c r="AP4150" s="45"/>
      <c r="AQ4150" s="44">
        <v>3</v>
      </c>
      <c r="AR4150" s="44">
        <v>2</v>
      </c>
      <c r="AS4150" s="44">
        <v>2</v>
      </c>
      <c r="AT4150" s="44">
        <v>5</v>
      </c>
      <c r="AU4150" s="44">
        <v>2</v>
      </c>
      <c r="AV4150" s="44">
        <v>0</v>
      </c>
      <c r="AW4150" s="44" t="s">
        <v>1382</v>
      </c>
      <c r="AX4150" s="44" t="s">
        <v>1382</v>
      </c>
      <c r="AY4150" s="45"/>
      <c r="AZ4150" s="46"/>
      <c r="BA4150" s="44" t="s">
        <v>2841</v>
      </c>
      <c r="BB4150" s="237" t="s">
        <v>1993</v>
      </c>
      <c r="BH4150" s="45"/>
      <c r="BI4150" t="s">
        <v>3146</v>
      </c>
    </row>
    <row r="4151" spans="1:61" x14ac:dyDescent="0.25">
      <c r="A4151" t="s">
        <v>1170</v>
      </c>
      <c r="B4151" t="s">
        <v>1193</v>
      </c>
      <c r="C4151" t="str">
        <f>VLOOKUP(Tabelle1[[#This Row],[bank_name]],list_all_banks!$B$1:$C$691,2,FALSE)</f>
        <v>LULB6395</v>
      </c>
      <c r="D4151" s="6" t="s">
        <v>1194</v>
      </c>
      <c r="E4151" s="42" t="str">
        <f t="shared" si="68"/>
        <v>31.12.2015</v>
      </c>
      <c r="F4151" s="9">
        <v>2015</v>
      </c>
      <c r="G4151">
        <v>1</v>
      </c>
      <c r="H4151">
        <v>2</v>
      </c>
      <c r="I4151">
        <v>3</v>
      </c>
      <c r="J4151">
        <v>2</v>
      </c>
      <c r="K4151" t="s">
        <v>1366</v>
      </c>
      <c r="L4151" t="s">
        <v>20</v>
      </c>
      <c r="M4151" t="s">
        <v>14</v>
      </c>
      <c r="N4151" t="s">
        <v>19</v>
      </c>
      <c r="P4151">
        <v>0</v>
      </c>
      <c r="Q4151">
        <v>0</v>
      </c>
      <c r="R4151">
        <v>0</v>
      </c>
      <c r="S4151">
        <v>0</v>
      </c>
      <c r="U4151">
        <v>0</v>
      </c>
      <c r="V4151">
        <v>0</v>
      </c>
      <c r="W4151" t="s">
        <v>20</v>
      </c>
      <c r="Y4151" t="s">
        <v>239</v>
      </c>
      <c r="Z4151" s="9">
        <v>55</v>
      </c>
      <c r="AA4151" s="9">
        <v>213</v>
      </c>
      <c r="AB4151" s="9">
        <v>19</v>
      </c>
      <c r="AC4151" s="9" t="s">
        <v>20</v>
      </c>
      <c r="AD4151" s="9">
        <v>-5</v>
      </c>
      <c r="AE4151" t="s">
        <v>20</v>
      </c>
      <c r="AF4151" t="s">
        <v>20</v>
      </c>
      <c r="AG4151" t="s">
        <v>20</v>
      </c>
      <c r="AH4151" t="s">
        <v>20</v>
      </c>
      <c r="AI4151">
        <v>1</v>
      </c>
      <c r="AK4151" s="9">
        <v>0</v>
      </c>
      <c r="AL4151" s="9">
        <v>0</v>
      </c>
      <c r="AM4151">
        <v>2</v>
      </c>
      <c r="AN4151">
        <v>0</v>
      </c>
      <c r="AO4151">
        <v>0</v>
      </c>
      <c r="AQ4151">
        <v>1</v>
      </c>
      <c r="AR4151">
        <v>1</v>
      </c>
      <c r="AS4151">
        <v>0</v>
      </c>
      <c r="AT4151">
        <v>0</v>
      </c>
      <c r="AU4151">
        <v>0</v>
      </c>
      <c r="AV4151">
        <v>0</v>
      </c>
      <c r="AW4151" t="s">
        <v>1382</v>
      </c>
      <c r="AX4151" t="s">
        <v>1382</v>
      </c>
      <c r="AZ4151" s="42" t="s">
        <v>2227</v>
      </c>
      <c r="BA4151" s="14" t="s">
        <v>2624</v>
      </c>
      <c r="BB4151" s="6" t="s">
        <v>1878</v>
      </c>
      <c r="BG4151" s="9"/>
      <c r="BI4151" t="s">
        <v>3146</v>
      </c>
    </row>
    <row r="4152" spans="1:61" x14ac:dyDescent="0.25">
      <c r="A4152" t="s">
        <v>1170</v>
      </c>
      <c r="B4152" t="s">
        <v>1193</v>
      </c>
      <c r="C4152" t="str">
        <f>VLOOKUP(Tabelle1[[#This Row],[bank_name]],list_all_banks!$B$1:$C$691,2,FALSE)</f>
        <v>LULB6395</v>
      </c>
      <c r="D4152" s="6" t="s">
        <v>1194</v>
      </c>
      <c r="E4152" s="42" t="str">
        <f t="shared" si="68"/>
        <v>31.12.2015</v>
      </c>
      <c r="F4152" s="9">
        <v>2015</v>
      </c>
      <c r="G4152">
        <v>1</v>
      </c>
      <c r="H4152">
        <v>2</v>
      </c>
      <c r="I4152">
        <v>3</v>
      </c>
      <c r="J4152">
        <v>2</v>
      </c>
      <c r="K4152" t="s">
        <v>1366</v>
      </c>
      <c r="L4152" t="s">
        <v>20</v>
      </c>
      <c r="M4152" t="s">
        <v>14</v>
      </c>
      <c r="N4152" t="s">
        <v>19</v>
      </c>
      <c r="P4152">
        <v>0</v>
      </c>
      <c r="Q4152">
        <v>0</v>
      </c>
      <c r="R4152">
        <v>0</v>
      </c>
      <c r="S4152">
        <v>0</v>
      </c>
      <c r="U4152">
        <v>0</v>
      </c>
      <c r="V4152">
        <v>0</v>
      </c>
      <c r="W4152" t="s">
        <v>20</v>
      </c>
      <c r="Y4152" t="s">
        <v>658</v>
      </c>
      <c r="Z4152" s="9">
        <v>28</v>
      </c>
      <c r="AA4152" s="9">
        <v>125</v>
      </c>
      <c r="AB4152" s="9">
        <v>-3</v>
      </c>
      <c r="AC4152" s="9" t="s">
        <v>20</v>
      </c>
      <c r="AD4152" s="9">
        <v>0</v>
      </c>
      <c r="AE4152" t="s">
        <v>20</v>
      </c>
      <c r="AF4152" t="s">
        <v>20</v>
      </c>
      <c r="AG4152" t="s">
        <v>20</v>
      </c>
      <c r="AH4152" t="s">
        <v>20</v>
      </c>
      <c r="AI4152">
        <v>1</v>
      </c>
      <c r="AK4152" s="9">
        <v>0</v>
      </c>
      <c r="AL4152" s="9">
        <v>0</v>
      </c>
      <c r="AM4152">
        <v>2</v>
      </c>
      <c r="AN4152">
        <v>0</v>
      </c>
      <c r="AO4152">
        <v>0</v>
      </c>
      <c r="AQ4152">
        <v>1</v>
      </c>
      <c r="AR4152">
        <v>1</v>
      </c>
      <c r="AS4152">
        <v>0</v>
      </c>
      <c r="AT4152">
        <v>0</v>
      </c>
      <c r="AU4152">
        <v>0</v>
      </c>
      <c r="AV4152">
        <v>0</v>
      </c>
      <c r="AW4152" t="s">
        <v>1382</v>
      </c>
      <c r="AX4152" t="s">
        <v>1382</v>
      </c>
      <c r="AZ4152" s="42" t="s">
        <v>2227</v>
      </c>
      <c r="BA4152" s="14" t="s">
        <v>2624</v>
      </c>
      <c r="BB4152" s="6" t="s">
        <v>1878</v>
      </c>
      <c r="BG4152" s="9"/>
      <c r="BI4152" t="s">
        <v>3146</v>
      </c>
    </row>
    <row r="4153" spans="1:61" x14ac:dyDescent="0.25">
      <c r="A4153" t="s">
        <v>1170</v>
      </c>
      <c r="B4153" t="s">
        <v>1193</v>
      </c>
      <c r="C4153" t="str">
        <f>VLOOKUP(Tabelle1[[#This Row],[bank_name]],list_all_banks!$B$1:$C$691,2,FALSE)</f>
        <v>LULB6395</v>
      </c>
      <c r="D4153" s="6" t="s">
        <v>1194</v>
      </c>
      <c r="E4153" s="42" t="str">
        <f t="shared" si="68"/>
        <v>31.12.2015</v>
      </c>
      <c r="F4153" s="9">
        <v>2015</v>
      </c>
      <c r="G4153">
        <v>1</v>
      </c>
      <c r="H4153">
        <v>2</v>
      </c>
      <c r="I4153">
        <v>3</v>
      </c>
      <c r="J4153">
        <v>2</v>
      </c>
      <c r="K4153" t="s">
        <v>1366</v>
      </c>
      <c r="L4153" t="s">
        <v>20</v>
      </c>
      <c r="M4153" t="s">
        <v>14</v>
      </c>
      <c r="N4153" t="s">
        <v>19</v>
      </c>
      <c r="P4153">
        <v>0</v>
      </c>
      <c r="Q4153">
        <v>0</v>
      </c>
      <c r="R4153">
        <v>0</v>
      </c>
      <c r="S4153">
        <v>0</v>
      </c>
      <c r="U4153">
        <v>0</v>
      </c>
      <c r="V4153">
        <v>0</v>
      </c>
      <c r="W4153" t="s">
        <v>20</v>
      </c>
      <c r="Y4153" t="s">
        <v>820</v>
      </c>
      <c r="Z4153" s="9">
        <v>64</v>
      </c>
      <c r="AA4153" s="9">
        <v>283</v>
      </c>
      <c r="AB4153" s="9">
        <v>9</v>
      </c>
      <c r="AC4153" s="9" t="s">
        <v>20</v>
      </c>
      <c r="AD4153" s="9">
        <v>-2</v>
      </c>
      <c r="AE4153" t="s">
        <v>20</v>
      </c>
      <c r="AF4153" t="s">
        <v>20</v>
      </c>
      <c r="AG4153" t="s">
        <v>20</v>
      </c>
      <c r="AH4153" t="s">
        <v>20</v>
      </c>
      <c r="AI4153">
        <v>1</v>
      </c>
      <c r="AK4153" s="9">
        <v>0</v>
      </c>
      <c r="AL4153" s="9">
        <v>0</v>
      </c>
      <c r="AM4153">
        <v>2</v>
      </c>
      <c r="AN4153">
        <v>0</v>
      </c>
      <c r="AO4153">
        <v>0</v>
      </c>
      <c r="AQ4153">
        <v>1</v>
      </c>
      <c r="AR4153">
        <v>1</v>
      </c>
      <c r="AS4153">
        <v>0</v>
      </c>
      <c r="AT4153">
        <v>0</v>
      </c>
      <c r="AU4153">
        <v>0</v>
      </c>
      <c r="AV4153">
        <v>0</v>
      </c>
      <c r="AW4153" t="s">
        <v>1382</v>
      </c>
      <c r="AX4153" t="s">
        <v>1382</v>
      </c>
      <c r="AZ4153" s="42" t="s">
        <v>2227</v>
      </c>
      <c r="BA4153" s="14" t="s">
        <v>2624</v>
      </c>
      <c r="BB4153" s="6" t="s">
        <v>1878</v>
      </c>
      <c r="BG4153" s="9"/>
      <c r="BI4153" t="s">
        <v>3146</v>
      </c>
    </row>
    <row r="4154" spans="1:61" x14ac:dyDescent="0.25">
      <c r="A4154" s="9" t="s">
        <v>1170</v>
      </c>
      <c r="B4154" s="9" t="s">
        <v>1193</v>
      </c>
      <c r="C4154" s="9" t="str">
        <f>VLOOKUP(Tabelle1[[#This Row],[bank_name]],list_all_banks!$B$1:$C$691,2,FALSE)</f>
        <v>LULB6395</v>
      </c>
      <c r="D4154" s="6" t="s">
        <v>1194</v>
      </c>
      <c r="E4154" s="42" t="str">
        <f t="shared" si="68"/>
        <v>31.12.2015</v>
      </c>
      <c r="F4154" s="9">
        <v>2015</v>
      </c>
      <c r="G4154" s="9">
        <v>1</v>
      </c>
      <c r="H4154" s="9">
        <v>2</v>
      </c>
      <c r="I4154" s="9">
        <v>3</v>
      </c>
      <c r="J4154" s="9">
        <v>2</v>
      </c>
      <c r="K4154" s="9" t="s">
        <v>1366</v>
      </c>
      <c r="L4154" s="9" t="s">
        <v>20</v>
      </c>
      <c r="M4154" s="9" t="s">
        <v>14</v>
      </c>
      <c r="N4154" s="9" t="s">
        <v>19</v>
      </c>
      <c r="P4154" s="9">
        <v>0</v>
      </c>
      <c r="Q4154" s="9">
        <v>0</v>
      </c>
      <c r="R4154" s="9">
        <v>0</v>
      </c>
      <c r="S4154" s="9">
        <v>0</v>
      </c>
      <c r="U4154" s="9">
        <v>0</v>
      </c>
      <c r="V4154" s="9">
        <v>0</v>
      </c>
      <c r="W4154" s="9" t="s">
        <v>20</v>
      </c>
      <c r="Y4154" s="9" t="s">
        <v>1658</v>
      </c>
      <c r="Z4154" s="9">
        <v>10</v>
      </c>
      <c r="AA4154" s="9">
        <v>46</v>
      </c>
      <c r="AB4154" s="9">
        <v>0</v>
      </c>
      <c r="AC4154" s="9" t="s">
        <v>20</v>
      </c>
      <c r="AD4154" s="9">
        <v>0</v>
      </c>
      <c r="AE4154" s="9" t="s">
        <v>20</v>
      </c>
      <c r="AF4154" s="9" t="s">
        <v>20</v>
      </c>
      <c r="AG4154" s="9" t="s">
        <v>20</v>
      </c>
      <c r="AH4154" s="9" t="s">
        <v>20</v>
      </c>
      <c r="AI4154" s="9">
        <v>1</v>
      </c>
      <c r="AK4154" s="9">
        <v>0</v>
      </c>
      <c r="AL4154" s="9">
        <v>0</v>
      </c>
      <c r="AM4154" s="9">
        <v>2</v>
      </c>
      <c r="AN4154" s="9">
        <v>0</v>
      </c>
      <c r="AO4154" s="9">
        <v>0</v>
      </c>
      <c r="AQ4154" s="9">
        <v>1</v>
      </c>
      <c r="AR4154" s="9">
        <v>1</v>
      </c>
      <c r="AS4154" s="9">
        <v>0</v>
      </c>
      <c r="AT4154" s="9">
        <v>0</v>
      </c>
      <c r="AU4154" s="9">
        <v>0</v>
      </c>
      <c r="AV4154" s="9">
        <v>0</v>
      </c>
      <c r="AW4154" s="9" t="s">
        <v>1382</v>
      </c>
      <c r="AX4154" s="9" t="s">
        <v>1382</v>
      </c>
      <c r="AZ4154" s="42" t="s">
        <v>2227</v>
      </c>
      <c r="BA4154" s="63" t="s">
        <v>2624</v>
      </c>
      <c r="BB4154" s="6" t="s">
        <v>1878</v>
      </c>
      <c r="BC4154" s="9"/>
      <c r="BD4154" s="9"/>
      <c r="BE4154" s="9"/>
      <c r="BF4154" s="9"/>
      <c r="BG4154" s="9"/>
      <c r="BI4154" t="s">
        <v>3146</v>
      </c>
    </row>
    <row r="4155" spans="1:61" x14ac:dyDescent="0.25">
      <c r="A4155" t="s">
        <v>1170</v>
      </c>
      <c r="B4155" t="s">
        <v>1193</v>
      </c>
      <c r="C4155" t="str">
        <f>VLOOKUP(Tabelle1[[#This Row],[bank_name]],list_all_banks!$B$1:$C$691,2,FALSE)</f>
        <v>LULB6395</v>
      </c>
      <c r="D4155" s="6" t="s">
        <v>1194</v>
      </c>
      <c r="E4155" s="42" t="str">
        <f t="shared" si="68"/>
        <v>31.12.2015</v>
      </c>
      <c r="F4155" s="9">
        <v>2015</v>
      </c>
      <c r="G4155">
        <v>1</v>
      </c>
      <c r="H4155">
        <v>2</v>
      </c>
      <c r="I4155">
        <v>3</v>
      </c>
      <c r="J4155">
        <v>2</v>
      </c>
      <c r="K4155" t="s">
        <v>1366</v>
      </c>
      <c r="L4155" t="s">
        <v>20</v>
      </c>
      <c r="M4155" t="s">
        <v>14</v>
      </c>
      <c r="N4155" t="s">
        <v>19</v>
      </c>
      <c r="P4155">
        <v>0</v>
      </c>
      <c r="Q4155">
        <v>0</v>
      </c>
      <c r="R4155">
        <v>0</v>
      </c>
      <c r="S4155">
        <v>0</v>
      </c>
      <c r="U4155">
        <v>0</v>
      </c>
      <c r="V4155">
        <v>0</v>
      </c>
      <c r="W4155" t="s">
        <v>20</v>
      </c>
      <c r="Y4155" t="s">
        <v>1225</v>
      </c>
      <c r="Z4155" s="9">
        <v>45</v>
      </c>
      <c r="AA4155" s="9">
        <v>192</v>
      </c>
      <c r="AB4155" s="9">
        <v>10</v>
      </c>
      <c r="AC4155" s="9" t="s">
        <v>20</v>
      </c>
      <c r="AD4155" s="9">
        <v>-2</v>
      </c>
      <c r="AE4155" t="s">
        <v>20</v>
      </c>
      <c r="AF4155" t="s">
        <v>20</v>
      </c>
      <c r="AG4155" t="s">
        <v>20</v>
      </c>
      <c r="AH4155" t="s">
        <v>20</v>
      </c>
      <c r="AI4155">
        <v>1</v>
      </c>
      <c r="AK4155" s="9">
        <v>0</v>
      </c>
      <c r="AL4155" s="9">
        <v>0</v>
      </c>
      <c r="AM4155">
        <v>2</v>
      </c>
      <c r="AN4155">
        <v>0</v>
      </c>
      <c r="AO4155">
        <v>0</v>
      </c>
      <c r="AQ4155">
        <v>1</v>
      </c>
      <c r="AR4155">
        <v>1</v>
      </c>
      <c r="AS4155">
        <v>0</v>
      </c>
      <c r="AT4155">
        <v>0</v>
      </c>
      <c r="AU4155">
        <v>0</v>
      </c>
      <c r="AV4155">
        <v>0</v>
      </c>
      <c r="AW4155" t="s">
        <v>1382</v>
      </c>
      <c r="AX4155" t="s">
        <v>1382</v>
      </c>
      <c r="AZ4155" s="42" t="s">
        <v>2227</v>
      </c>
      <c r="BA4155" s="14" t="s">
        <v>2624</v>
      </c>
      <c r="BB4155" s="6" t="s">
        <v>1878</v>
      </c>
      <c r="BG4155" s="9"/>
      <c r="BI4155" t="s">
        <v>3146</v>
      </c>
    </row>
    <row r="4156" spans="1:61" x14ac:dyDescent="0.25">
      <c r="A4156" t="s">
        <v>1170</v>
      </c>
      <c r="B4156" t="s">
        <v>1193</v>
      </c>
      <c r="C4156" t="str">
        <f>VLOOKUP(Tabelle1[[#This Row],[bank_name]],list_all_banks!$B$1:$C$691,2,FALSE)</f>
        <v>LULB6395</v>
      </c>
      <c r="D4156" s="6" t="s">
        <v>1194</v>
      </c>
      <c r="E4156" s="42" t="str">
        <f t="shared" si="68"/>
        <v>31.12.2015</v>
      </c>
      <c r="F4156" s="9">
        <v>2015</v>
      </c>
      <c r="G4156">
        <v>1</v>
      </c>
      <c r="H4156">
        <v>2</v>
      </c>
      <c r="I4156">
        <v>3</v>
      </c>
      <c r="J4156">
        <v>2</v>
      </c>
      <c r="K4156" t="s">
        <v>1366</v>
      </c>
      <c r="L4156" t="s">
        <v>20</v>
      </c>
      <c r="M4156" t="s">
        <v>14</v>
      </c>
      <c r="N4156" t="s">
        <v>19</v>
      </c>
      <c r="P4156">
        <v>0</v>
      </c>
      <c r="Q4156">
        <v>0</v>
      </c>
      <c r="R4156">
        <v>0</v>
      </c>
      <c r="S4156">
        <v>0</v>
      </c>
      <c r="U4156">
        <v>0</v>
      </c>
      <c r="V4156">
        <v>0</v>
      </c>
      <c r="W4156" t="s">
        <v>20</v>
      </c>
      <c r="Y4156" t="s">
        <v>493</v>
      </c>
      <c r="Z4156" s="9">
        <v>5</v>
      </c>
      <c r="AA4156" s="9">
        <v>41</v>
      </c>
      <c r="AB4156" s="9">
        <v>-3</v>
      </c>
      <c r="AC4156" s="9" t="s">
        <v>20</v>
      </c>
      <c r="AD4156" s="9">
        <v>0</v>
      </c>
      <c r="AE4156" t="s">
        <v>20</v>
      </c>
      <c r="AF4156" t="s">
        <v>20</v>
      </c>
      <c r="AG4156" t="s">
        <v>20</v>
      </c>
      <c r="AH4156" t="s">
        <v>20</v>
      </c>
      <c r="AI4156">
        <v>1</v>
      </c>
      <c r="AK4156" s="9">
        <v>0</v>
      </c>
      <c r="AL4156" s="9">
        <v>0</v>
      </c>
      <c r="AM4156">
        <v>2</v>
      </c>
      <c r="AN4156">
        <v>0</v>
      </c>
      <c r="AO4156">
        <v>0</v>
      </c>
      <c r="AQ4156">
        <v>1</v>
      </c>
      <c r="AR4156">
        <v>1</v>
      </c>
      <c r="AS4156">
        <v>0</v>
      </c>
      <c r="AT4156">
        <v>0</v>
      </c>
      <c r="AU4156">
        <v>0</v>
      </c>
      <c r="AV4156">
        <v>0</v>
      </c>
      <c r="AW4156" t="s">
        <v>1382</v>
      </c>
      <c r="AX4156" t="s">
        <v>1382</v>
      </c>
      <c r="AZ4156" s="42" t="s">
        <v>2227</v>
      </c>
      <c r="BA4156" s="14" t="s">
        <v>2624</v>
      </c>
      <c r="BB4156" s="6" t="s">
        <v>1878</v>
      </c>
      <c r="BG4156" s="9"/>
      <c r="BI4156" t="s">
        <v>3146</v>
      </c>
    </row>
    <row r="4157" spans="1:61" x14ac:dyDescent="0.25">
      <c r="A4157" s="9" t="s">
        <v>1170</v>
      </c>
      <c r="B4157" s="9" t="s">
        <v>1193</v>
      </c>
      <c r="C4157" s="9" t="str">
        <f>VLOOKUP(Tabelle1[[#This Row],[bank_name]],list_all_banks!$B$1:$C$691,2,FALSE)</f>
        <v>LULB6395</v>
      </c>
      <c r="D4157" s="6" t="s">
        <v>1194</v>
      </c>
      <c r="E4157" s="42" t="str">
        <f t="shared" si="68"/>
        <v>31.12.2015</v>
      </c>
      <c r="F4157" s="9">
        <v>2015</v>
      </c>
      <c r="G4157" s="9">
        <v>1</v>
      </c>
      <c r="H4157" s="9">
        <v>2</v>
      </c>
      <c r="I4157" s="9">
        <v>3</v>
      </c>
      <c r="J4157" s="9">
        <v>2</v>
      </c>
      <c r="K4157" s="9" t="s">
        <v>1366</v>
      </c>
      <c r="L4157" s="9" t="s">
        <v>20</v>
      </c>
      <c r="M4157" s="9" t="s">
        <v>14</v>
      </c>
      <c r="N4157" s="9" t="s">
        <v>19</v>
      </c>
      <c r="P4157" s="9">
        <v>0</v>
      </c>
      <c r="Q4157" s="9">
        <v>0</v>
      </c>
      <c r="R4157" s="9">
        <v>0</v>
      </c>
      <c r="S4157" s="9">
        <v>0</v>
      </c>
      <c r="U4157" s="9">
        <v>0</v>
      </c>
      <c r="V4157" s="9">
        <v>0</v>
      </c>
      <c r="W4157" s="9" t="s">
        <v>20</v>
      </c>
      <c r="Y4157" s="9" t="s">
        <v>1651</v>
      </c>
      <c r="Z4157" s="9">
        <v>54</v>
      </c>
      <c r="AA4157" s="9">
        <v>78</v>
      </c>
      <c r="AB4157" s="9">
        <v>32</v>
      </c>
      <c r="AC4157" s="9" t="s">
        <v>20</v>
      </c>
      <c r="AD4157" s="9">
        <v>1</v>
      </c>
      <c r="AE4157" s="9" t="s">
        <v>20</v>
      </c>
      <c r="AF4157" s="9" t="s">
        <v>20</v>
      </c>
      <c r="AG4157" s="9" t="s">
        <v>20</v>
      </c>
      <c r="AH4157" s="9" t="s">
        <v>20</v>
      </c>
      <c r="AI4157" s="9">
        <v>1</v>
      </c>
      <c r="AK4157" s="9">
        <v>0</v>
      </c>
      <c r="AL4157" s="9">
        <v>0</v>
      </c>
      <c r="AM4157" s="9">
        <v>2</v>
      </c>
      <c r="AN4157" s="9">
        <v>0</v>
      </c>
      <c r="AO4157" s="9">
        <v>0</v>
      </c>
      <c r="AQ4157" s="9">
        <v>1</v>
      </c>
      <c r="AR4157" s="9">
        <v>1</v>
      </c>
      <c r="AS4157" s="9">
        <v>0</v>
      </c>
      <c r="AT4157" s="9">
        <v>0</v>
      </c>
      <c r="AU4157" s="9">
        <v>0</v>
      </c>
      <c r="AV4157" s="9">
        <v>0</v>
      </c>
      <c r="AW4157" s="9" t="s">
        <v>1382</v>
      </c>
      <c r="AX4157" s="9" t="s">
        <v>1382</v>
      </c>
      <c r="AZ4157" s="42" t="s">
        <v>2227</v>
      </c>
      <c r="BA4157" s="63" t="s">
        <v>2624</v>
      </c>
      <c r="BB4157" s="6" t="s">
        <v>1878</v>
      </c>
      <c r="BC4157" s="9"/>
      <c r="BD4157" s="9"/>
      <c r="BE4157" s="9"/>
      <c r="BF4157" s="9"/>
      <c r="BG4157" s="9"/>
      <c r="BI4157" t="s">
        <v>3146</v>
      </c>
    </row>
    <row r="4158" spans="1:61" x14ac:dyDescent="0.25">
      <c r="A4158" s="9" t="s">
        <v>1170</v>
      </c>
      <c r="B4158" s="9" t="s">
        <v>1193</v>
      </c>
      <c r="C4158" s="9" t="str">
        <f>VLOOKUP(Tabelle1[[#This Row],[bank_name]],list_all_banks!$B$1:$C$691,2,FALSE)</f>
        <v>LULB6395</v>
      </c>
      <c r="D4158" s="6" t="s">
        <v>1194</v>
      </c>
      <c r="E4158" s="42" t="str">
        <f t="shared" si="68"/>
        <v>31.12.2015</v>
      </c>
      <c r="F4158" s="9">
        <v>2015</v>
      </c>
      <c r="G4158" s="9">
        <v>1</v>
      </c>
      <c r="H4158" s="9">
        <v>2</v>
      </c>
      <c r="I4158" s="9">
        <v>3</v>
      </c>
      <c r="J4158" s="9">
        <v>2</v>
      </c>
      <c r="K4158" s="9" t="s">
        <v>1366</v>
      </c>
      <c r="L4158" s="9" t="s">
        <v>20</v>
      </c>
      <c r="M4158" s="9" t="s">
        <v>14</v>
      </c>
      <c r="N4158" s="9" t="s">
        <v>19</v>
      </c>
      <c r="P4158" s="9">
        <v>0</v>
      </c>
      <c r="Q4158" s="9">
        <v>0</v>
      </c>
      <c r="R4158" s="9">
        <v>0</v>
      </c>
      <c r="S4158" s="9">
        <v>0</v>
      </c>
      <c r="U4158" s="9">
        <v>0</v>
      </c>
      <c r="V4158" s="9">
        <v>0</v>
      </c>
      <c r="W4158" s="9" t="s">
        <v>20</v>
      </c>
      <c r="Y4158" s="9" t="s">
        <v>1</v>
      </c>
      <c r="Z4158" s="9">
        <v>54</v>
      </c>
      <c r="AA4158" s="9">
        <v>309</v>
      </c>
      <c r="AB4158" s="9">
        <v>-2</v>
      </c>
      <c r="AC4158" s="9" t="s">
        <v>20</v>
      </c>
      <c r="AD4158" s="9">
        <v>-1</v>
      </c>
      <c r="AE4158" s="9" t="s">
        <v>20</v>
      </c>
      <c r="AF4158" s="9" t="s">
        <v>20</v>
      </c>
      <c r="AG4158" s="9" t="s">
        <v>20</v>
      </c>
      <c r="AH4158" s="9" t="s">
        <v>20</v>
      </c>
      <c r="AI4158" s="9">
        <v>1</v>
      </c>
      <c r="AK4158" s="9">
        <v>0</v>
      </c>
      <c r="AL4158" s="9">
        <v>0</v>
      </c>
      <c r="AM4158" s="9">
        <v>2</v>
      </c>
      <c r="AN4158" s="9">
        <v>0</v>
      </c>
      <c r="AO4158" s="9">
        <v>0</v>
      </c>
      <c r="AQ4158" s="9">
        <v>1</v>
      </c>
      <c r="AR4158" s="9">
        <v>1</v>
      </c>
      <c r="AS4158" s="9">
        <v>0</v>
      </c>
      <c r="AT4158" s="9">
        <v>0</v>
      </c>
      <c r="AU4158" s="9">
        <v>0</v>
      </c>
      <c r="AV4158" s="9">
        <v>0</v>
      </c>
      <c r="AW4158" s="9" t="s">
        <v>1382</v>
      </c>
      <c r="AX4158" s="9" t="s">
        <v>1382</v>
      </c>
      <c r="AZ4158" s="42" t="s">
        <v>2227</v>
      </c>
      <c r="BA4158" s="63" t="s">
        <v>2624</v>
      </c>
      <c r="BB4158" s="6" t="s">
        <v>1878</v>
      </c>
      <c r="BG4158" s="9"/>
      <c r="BI4158" t="s">
        <v>3146</v>
      </c>
    </row>
    <row r="4159" spans="1:61" s="44" customFormat="1" ht="15.75" thickBot="1" x14ac:dyDescent="0.3">
      <c r="A4159" s="44" t="s">
        <v>1170</v>
      </c>
      <c r="B4159" s="44" t="s">
        <v>1193</v>
      </c>
      <c r="C4159" s="44" t="str">
        <f>VLOOKUP(Tabelle1[[#This Row],[bank_name]],list_all_banks!$B$1:$C$691,2,FALSE)</f>
        <v>LULB6395</v>
      </c>
      <c r="D4159" s="45" t="s">
        <v>1194</v>
      </c>
      <c r="E4159" s="46" t="str">
        <f t="shared" si="68"/>
        <v>31.12.2015</v>
      </c>
      <c r="F4159" s="44">
        <v>2015</v>
      </c>
      <c r="G4159" s="44">
        <v>1</v>
      </c>
      <c r="H4159" s="44">
        <v>2</v>
      </c>
      <c r="I4159" s="44">
        <v>3</v>
      </c>
      <c r="J4159" s="44">
        <v>2</v>
      </c>
      <c r="K4159" s="44" t="s">
        <v>1366</v>
      </c>
      <c r="L4159" s="44" t="s">
        <v>20</v>
      </c>
      <c r="M4159" s="44" t="s">
        <v>14</v>
      </c>
      <c r="N4159" s="44" t="s">
        <v>19</v>
      </c>
      <c r="O4159" s="45"/>
      <c r="P4159" s="44">
        <v>0</v>
      </c>
      <c r="Q4159" s="44">
        <v>0</v>
      </c>
      <c r="R4159" s="44">
        <v>0</v>
      </c>
      <c r="S4159" s="44">
        <v>0</v>
      </c>
      <c r="T4159" s="45"/>
      <c r="U4159" s="44">
        <v>0</v>
      </c>
      <c r="V4159" s="44">
        <v>0</v>
      </c>
      <c r="W4159" s="44" t="s">
        <v>20</v>
      </c>
      <c r="X4159" s="45"/>
      <c r="Y4159" s="44" t="s">
        <v>1170</v>
      </c>
      <c r="Z4159" s="44">
        <v>234</v>
      </c>
      <c r="AA4159" s="44">
        <v>834</v>
      </c>
      <c r="AB4159" s="44">
        <v>38</v>
      </c>
      <c r="AC4159" s="44" t="s">
        <v>20</v>
      </c>
      <c r="AD4159" s="44">
        <v>-8</v>
      </c>
      <c r="AE4159" s="44" t="s">
        <v>20</v>
      </c>
      <c r="AF4159" s="44" t="s">
        <v>20</v>
      </c>
      <c r="AG4159" s="44" t="s">
        <v>20</v>
      </c>
      <c r="AH4159" s="44" t="s">
        <v>20</v>
      </c>
      <c r="AI4159" s="44">
        <v>1</v>
      </c>
      <c r="AJ4159" s="45"/>
      <c r="AK4159" s="44">
        <v>0</v>
      </c>
      <c r="AL4159" s="44">
        <v>0</v>
      </c>
      <c r="AM4159" s="44">
        <v>2</v>
      </c>
      <c r="AN4159" s="44">
        <v>0</v>
      </c>
      <c r="AO4159" s="44">
        <v>0</v>
      </c>
      <c r="AP4159" s="45"/>
      <c r="AQ4159" s="44">
        <v>1</v>
      </c>
      <c r="AR4159" s="44">
        <v>1</v>
      </c>
      <c r="AS4159" s="44">
        <v>0</v>
      </c>
      <c r="AT4159" s="44">
        <v>0</v>
      </c>
      <c r="AU4159" s="44">
        <v>0</v>
      </c>
      <c r="AV4159" s="44">
        <v>0</v>
      </c>
      <c r="AW4159" s="44" t="s">
        <v>1382</v>
      </c>
      <c r="AX4159" s="44" t="s">
        <v>1382</v>
      </c>
      <c r="AY4159" s="45"/>
      <c r="AZ4159" s="46" t="s">
        <v>2227</v>
      </c>
      <c r="BA4159" s="47" t="s">
        <v>2624</v>
      </c>
      <c r="BB4159" s="45" t="s">
        <v>1878</v>
      </c>
      <c r="BH4159" s="45"/>
      <c r="BI4159" t="s">
        <v>3146</v>
      </c>
    </row>
    <row r="4160" spans="1:61" x14ac:dyDescent="0.25">
      <c r="A4160" s="9" t="s">
        <v>1170</v>
      </c>
      <c r="B4160" s="9" t="s">
        <v>1193</v>
      </c>
      <c r="C4160" s="9" t="str">
        <f>VLOOKUP(Tabelle1[[#This Row],[bank_name]],list_all_banks!$B$1:$C$691,2,FALSE)</f>
        <v>LULB6395</v>
      </c>
      <c r="D4160" s="6" t="s">
        <v>1194</v>
      </c>
      <c r="E4160" s="42" t="str">
        <f t="shared" si="68"/>
        <v>31.12.2016</v>
      </c>
      <c r="F4160" s="9">
        <v>2016</v>
      </c>
      <c r="G4160" s="9">
        <v>1</v>
      </c>
      <c r="H4160" s="9">
        <v>2</v>
      </c>
      <c r="I4160" s="9">
        <v>3</v>
      </c>
      <c r="J4160" s="9">
        <v>2</v>
      </c>
      <c r="K4160" s="9" t="s">
        <v>1366</v>
      </c>
      <c r="L4160" s="9" t="s">
        <v>20</v>
      </c>
      <c r="M4160" s="9" t="s">
        <v>14</v>
      </c>
      <c r="N4160" s="9" t="s">
        <v>19</v>
      </c>
      <c r="P4160" s="9">
        <v>0</v>
      </c>
      <c r="Q4160" s="9">
        <v>0</v>
      </c>
      <c r="R4160" s="9">
        <v>0</v>
      </c>
      <c r="S4160" s="9">
        <v>0</v>
      </c>
      <c r="U4160" s="9">
        <v>0</v>
      </c>
      <c r="V4160" s="9">
        <v>0</v>
      </c>
      <c r="W4160" s="9" t="s">
        <v>20</v>
      </c>
      <c r="Y4160" s="9" t="s">
        <v>239</v>
      </c>
      <c r="Z4160" s="9">
        <v>48</v>
      </c>
      <c r="AA4160" s="9">
        <v>236</v>
      </c>
      <c r="AB4160" s="9">
        <v>9</v>
      </c>
      <c r="AC4160" s="9" t="s">
        <v>20</v>
      </c>
      <c r="AD4160" s="9">
        <v>-3</v>
      </c>
      <c r="AE4160" s="9" t="s">
        <v>20</v>
      </c>
      <c r="AF4160" s="9" t="s">
        <v>20</v>
      </c>
      <c r="AG4160" s="9" t="s">
        <v>20</v>
      </c>
      <c r="AH4160" s="9" t="s">
        <v>20</v>
      </c>
      <c r="AI4160" s="9">
        <v>1</v>
      </c>
      <c r="AK4160" s="9">
        <v>0</v>
      </c>
      <c r="AL4160" s="9">
        <v>1</v>
      </c>
      <c r="AM4160" s="9">
        <v>2</v>
      </c>
      <c r="AN4160" s="9">
        <v>0</v>
      </c>
      <c r="AO4160" s="9">
        <v>0</v>
      </c>
      <c r="AQ4160" s="9">
        <v>1</v>
      </c>
      <c r="AR4160" s="9">
        <v>1</v>
      </c>
      <c r="AS4160" s="9">
        <v>0</v>
      </c>
      <c r="AT4160" s="9">
        <v>0</v>
      </c>
      <c r="AU4160" s="9">
        <v>0</v>
      </c>
      <c r="AV4160" s="9">
        <v>0</v>
      </c>
      <c r="AW4160" s="9" t="s">
        <v>1382</v>
      </c>
      <c r="AX4160" s="9" t="s">
        <v>1382</v>
      </c>
      <c r="BA4160" s="63" t="s">
        <v>2624</v>
      </c>
      <c r="BB4160" s="6" t="s">
        <v>1878</v>
      </c>
      <c r="BG4160" s="9"/>
      <c r="BI4160" t="s">
        <v>3146</v>
      </c>
    </row>
    <row r="4161" spans="1:61" x14ac:dyDescent="0.25">
      <c r="A4161" s="9" t="s">
        <v>1170</v>
      </c>
      <c r="B4161" s="9" t="s">
        <v>1193</v>
      </c>
      <c r="C4161" s="9" t="str">
        <f>VLOOKUP(Tabelle1[[#This Row],[bank_name]],list_all_banks!$B$1:$C$691,2,FALSE)</f>
        <v>LULB6395</v>
      </c>
      <c r="D4161" s="6" t="s">
        <v>1194</v>
      </c>
      <c r="E4161" s="42" t="str">
        <f t="shared" si="68"/>
        <v>31.12.2016</v>
      </c>
      <c r="F4161" s="9">
        <v>2016</v>
      </c>
      <c r="G4161" s="9">
        <v>1</v>
      </c>
      <c r="H4161" s="9">
        <v>2</v>
      </c>
      <c r="I4161" s="9">
        <v>3</v>
      </c>
      <c r="J4161" s="9">
        <v>2</v>
      </c>
      <c r="K4161" s="9" t="s">
        <v>1366</v>
      </c>
      <c r="L4161" s="9" t="s">
        <v>20</v>
      </c>
      <c r="M4161" s="9" t="s">
        <v>14</v>
      </c>
      <c r="N4161" s="9" t="s">
        <v>19</v>
      </c>
      <c r="P4161" s="9">
        <v>0</v>
      </c>
      <c r="Q4161" s="9">
        <v>0</v>
      </c>
      <c r="R4161" s="9">
        <v>0</v>
      </c>
      <c r="S4161" s="9">
        <v>0</v>
      </c>
      <c r="U4161" s="9">
        <v>0</v>
      </c>
      <c r="V4161" s="9">
        <v>0</v>
      </c>
      <c r="W4161" s="9" t="s">
        <v>20</v>
      </c>
      <c r="Y4161" s="9" t="s">
        <v>1658</v>
      </c>
      <c r="Z4161" s="9">
        <v>25</v>
      </c>
      <c r="AA4161" s="9">
        <v>42</v>
      </c>
      <c r="AB4161" s="9">
        <v>15</v>
      </c>
      <c r="AC4161" s="9" t="s">
        <v>20</v>
      </c>
      <c r="AD4161" s="9">
        <v>0</v>
      </c>
      <c r="AE4161" s="9" t="s">
        <v>20</v>
      </c>
      <c r="AF4161" s="9" t="s">
        <v>20</v>
      </c>
      <c r="AG4161" s="9" t="s">
        <v>20</v>
      </c>
      <c r="AH4161" s="9" t="s">
        <v>20</v>
      </c>
      <c r="AI4161" s="9">
        <v>1</v>
      </c>
      <c r="AK4161" s="9">
        <v>0</v>
      </c>
      <c r="AL4161" s="9">
        <v>1</v>
      </c>
      <c r="AM4161" s="9">
        <v>2</v>
      </c>
      <c r="AN4161" s="9">
        <v>0</v>
      </c>
      <c r="AO4161" s="9">
        <v>0</v>
      </c>
      <c r="AQ4161" s="9">
        <v>1</v>
      </c>
      <c r="AR4161" s="9">
        <v>1</v>
      </c>
      <c r="AS4161" s="9">
        <v>0</v>
      </c>
      <c r="AT4161" s="9">
        <v>0</v>
      </c>
      <c r="AU4161" s="9">
        <v>0</v>
      </c>
      <c r="AV4161" s="9">
        <v>0</v>
      </c>
      <c r="AW4161" s="9" t="s">
        <v>1382</v>
      </c>
      <c r="AX4161" s="9" t="s">
        <v>1382</v>
      </c>
      <c r="BA4161" s="63" t="s">
        <v>2624</v>
      </c>
      <c r="BB4161" s="6" t="s">
        <v>1878</v>
      </c>
      <c r="BG4161" s="9"/>
      <c r="BI4161" t="s">
        <v>3146</v>
      </c>
    </row>
    <row r="4162" spans="1:61" x14ac:dyDescent="0.25">
      <c r="A4162" s="9" t="s">
        <v>1170</v>
      </c>
      <c r="B4162" s="9" t="s">
        <v>1193</v>
      </c>
      <c r="C4162" s="9" t="str">
        <f>VLOOKUP(Tabelle1[[#This Row],[bank_name]],list_all_banks!$B$1:$C$691,2,FALSE)</f>
        <v>LULB6395</v>
      </c>
      <c r="D4162" s="6" t="s">
        <v>1194</v>
      </c>
      <c r="E4162" s="42" t="str">
        <f t="shared" si="68"/>
        <v>31.12.2016</v>
      </c>
      <c r="F4162" s="9">
        <v>2016</v>
      </c>
      <c r="G4162" s="9">
        <v>1</v>
      </c>
      <c r="H4162" s="9">
        <v>2</v>
      </c>
      <c r="I4162" s="9">
        <v>3</v>
      </c>
      <c r="J4162" s="9">
        <v>2</v>
      </c>
      <c r="K4162" s="9" t="s">
        <v>1366</v>
      </c>
      <c r="L4162" s="9" t="s">
        <v>20</v>
      </c>
      <c r="M4162" s="9" t="s">
        <v>14</v>
      </c>
      <c r="N4162" s="9" t="s">
        <v>19</v>
      </c>
      <c r="P4162" s="9">
        <v>0</v>
      </c>
      <c r="Q4162" s="9">
        <v>0</v>
      </c>
      <c r="R4162" s="9">
        <v>0</v>
      </c>
      <c r="S4162" s="9">
        <v>0</v>
      </c>
      <c r="U4162" s="9">
        <v>0</v>
      </c>
      <c r="V4162" s="9">
        <v>0</v>
      </c>
      <c r="W4162" s="9" t="s">
        <v>20</v>
      </c>
      <c r="Y4162" s="9" t="s">
        <v>658</v>
      </c>
      <c r="Z4162" s="9">
        <v>22</v>
      </c>
      <c r="AA4162" s="9">
        <v>117</v>
      </c>
      <c r="AB4162" s="9">
        <v>-15</v>
      </c>
      <c r="AC4162" s="9" t="s">
        <v>20</v>
      </c>
      <c r="AD4162" s="9">
        <v>-1</v>
      </c>
      <c r="AE4162" s="9" t="s">
        <v>20</v>
      </c>
      <c r="AF4162" s="9" t="s">
        <v>20</v>
      </c>
      <c r="AG4162" s="9" t="s">
        <v>20</v>
      </c>
      <c r="AH4162" s="9" t="s">
        <v>20</v>
      </c>
      <c r="AI4162" s="9">
        <v>1</v>
      </c>
      <c r="AK4162" s="9">
        <v>0</v>
      </c>
      <c r="AL4162" s="9">
        <v>1</v>
      </c>
      <c r="AM4162" s="9">
        <v>2</v>
      </c>
      <c r="AN4162" s="9">
        <v>0</v>
      </c>
      <c r="AO4162" s="9">
        <v>0</v>
      </c>
      <c r="AQ4162" s="9">
        <v>1</v>
      </c>
      <c r="AR4162" s="9">
        <v>1</v>
      </c>
      <c r="AS4162" s="9">
        <v>0</v>
      </c>
      <c r="AT4162" s="9">
        <v>0</v>
      </c>
      <c r="AU4162" s="9">
        <v>0</v>
      </c>
      <c r="AV4162" s="9">
        <v>0</v>
      </c>
      <c r="AW4162" s="9" t="s">
        <v>1382</v>
      </c>
      <c r="AX4162" s="9" t="s">
        <v>1382</v>
      </c>
      <c r="BA4162" s="63" t="s">
        <v>2625</v>
      </c>
      <c r="BB4162" s="6" t="s">
        <v>1878</v>
      </c>
      <c r="BC4162" s="9"/>
      <c r="BD4162" s="9"/>
      <c r="BE4162" s="9"/>
      <c r="BF4162" s="9"/>
      <c r="BG4162" s="9"/>
      <c r="BI4162" t="s">
        <v>3146</v>
      </c>
    </row>
    <row r="4163" spans="1:61" x14ac:dyDescent="0.25">
      <c r="A4163" s="9" t="s">
        <v>1170</v>
      </c>
      <c r="B4163" s="9" t="s">
        <v>1193</v>
      </c>
      <c r="C4163" s="9" t="str">
        <f>VLOOKUP(Tabelle1[[#This Row],[bank_name]],list_all_banks!$B$1:$C$691,2,FALSE)</f>
        <v>LULB6395</v>
      </c>
      <c r="D4163" s="6" t="s">
        <v>1194</v>
      </c>
      <c r="E4163" s="42" t="str">
        <f t="shared" si="68"/>
        <v>31.12.2016</v>
      </c>
      <c r="F4163" s="9">
        <v>2016</v>
      </c>
      <c r="G4163" s="9">
        <v>1</v>
      </c>
      <c r="H4163" s="9">
        <v>2</v>
      </c>
      <c r="I4163" s="9">
        <v>3</v>
      </c>
      <c r="J4163" s="9">
        <v>2</v>
      </c>
      <c r="K4163" s="9" t="s">
        <v>1366</v>
      </c>
      <c r="L4163" s="9" t="s">
        <v>20</v>
      </c>
      <c r="M4163" s="9" t="s">
        <v>14</v>
      </c>
      <c r="N4163" s="9" t="s">
        <v>19</v>
      </c>
      <c r="P4163" s="9">
        <v>0</v>
      </c>
      <c r="Q4163" s="9">
        <v>0</v>
      </c>
      <c r="R4163" s="9">
        <v>0</v>
      </c>
      <c r="S4163" s="9">
        <v>0</v>
      </c>
      <c r="U4163" s="9">
        <v>0</v>
      </c>
      <c r="V4163" s="9">
        <v>0</v>
      </c>
      <c r="W4163" s="9" t="s">
        <v>20</v>
      </c>
      <c r="Y4163" s="9" t="s">
        <v>1</v>
      </c>
      <c r="Z4163" s="9">
        <v>46</v>
      </c>
      <c r="AA4163" s="9">
        <v>307</v>
      </c>
      <c r="AB4163" s="9">
        <v>-18</v>
      </c>
      <c r="AC4163" s="9" t="s">
        <v>20</v>
      </c>
      <c r="AD4163" s="9">
        <v>0</v>
      </c>
      <c r="AE4163" s="9" t="s">
        <v>20</v>
      </c>
      <c r="AF4163" s="9" t="s">
        <v>20</v>
      </c>
      <c r="AG4163" s="9" t="s">
        <v>20</v>
      </c>
      <c r="AH4163" s="9" t="s">
        <v>20</v>
      </c>
      <c r="AI4163" s="9">
        <v>1</v>
      </c>
      <c r="AK4163" s="9">
        <v>0</v>
      </c>
      <c r="AL4163" s="9">
        <v>1</v>
      </c>
      <c r="AM4163" s="9">
        <v>2</v>
      </c>
      <c r="AN4163" s="9">
        <v>0</v>
      </c>
      <c r="AO4163" s="9">
        <v>0</v>
      </c>
      <c r="AQ4163" s="9">
        <v>1</v>
      </c>
      <c r="AR4163" s="9">
        <v>1</v>
      </c>
      <c r="AS4163" s="9">
        <v>0</v>
      </c>
      <c r="AT4163" s="9">
        <v>0</v>
      </c>
      <c r="AU4163" s="9">
        <v>0</v>
      </c>
      <c r="AV4163" s="9">
        <v>0</v>
      </c>
      <c r="AW4163" s="9" t="s">
        <v>1382</v>
      </c>
      <c r="AX4163" s="9" t="s">
        <v>1382</v>
      </c>
      <c r="BA4163" s="63" t="s">
        <v>2630</v>
      </c>
      <c r="BB4163" s="6" t="s">
        <v>1878</v>
      </c>
      <c r="BG4163" s="9"/>
      <c r="BI4163" t="s">
        <v>3146</v>
      </c>
    </row>
    <row r="4164" spans="1:61" x14ac:dyDescent="0.25">
      <c r="A4164" s="9" t="s">
        <v>1170</v>
      </c>
      <c r="B4164" s="9" t="s">
        <v>1193</v>
      </c>
      <c r="C4164" s="9" t="str">
        <f>VLOOKUP(Tabelle1[[#This Row],[bank_name]],list_all_banks!$B$1:$C$691,2,FALSE)</f>
        <v>LULB6395</v>
      </c>
      <c r="D4164" s="6" t="s">
        <v>1194</v>
      </c>
      <c r="E4164" s="42" t="str">
        <f t="shared" si="68"/>
        <v>31.12.2016</v>
      </c>
      <c r="F4164" s="9">
        <v>2016</v>
      </c>
      <c r="G4164" s="9">
        <v>1</v>
      </c>
      <c r="H4164" s="9">
        <v>2</v>
      </c>
      <c r="I4164" s="9">
        <v>3</v>
      </c>
      <c r="J4164" s="9">
        <v>2</v>
      </c>
      <c r="K4164" s="9" t="s">
        <v>1366</v>
      </c>
      <c r="L4164" s="9" t="s">
        <v>20</v>
      </c>
      <c r="M4164" s="9" t="s">
        <v>14</v>
      </c>
      <c r="N4164" s="9" t="s">
        <v>19</v>
      </c>
      <c r="P4164" s="9">
        <v>0</v>
      </c>
      <c r="Q4164" s="9">
        <v>0</v>
      </c>
      <c r="R4164" s="9">
        <v>0</v>
      </c>
      <c r="S4164" s="9">
        <v>0</v>
      </c>
      <c r="U4164" s="9">
        <v>0</v>
      </c>
      <c r="V4164" s="9">
        <v>0</v>
      </c>
      <c r="W4164" s="9" t="s">
        <v>20</v>
      </c>
      <c r="Y4164" s="9" t="s">
        <v>1170</v>
      </c>
      <c r="Z4164" s="9">
        <v>216</v>
      </c>
      <c r="AA4164" s="9">
        <v>792</v>
      </c>
      <c r="AB4164" s="9">
        <v>19</v>
      </c>
      <c r="AC4164" s="9" t="s">
        <v>20</v>
      </c>
      <c r="AD4164" s="9">
        <v>-5</v>
      </c>
      <c r="AE4164" s="9" t="s">
        <v>20</v>
      </c>
      <c r="AF4164" s="9" t="s">
        <v>20</v>
      </c>
      <c r="AG4164" s="9" t="s">
        <v>20</v>
      </c>
      <c r="AH4164" s="9" t="s">
        <v>20</v>
      </c>
      <c r="AI4164" s="9">
        <v>1</v>
      </c>
      <c r="AK4164" s="9">
        <v>0</v>
      </c>
      <c r="AL4164" s="9">
        <v>1</v>
      </c>
      <c r="AM4164" s="9">
        <v>2</v>
      </c>
      <c r="AN4164" s="9">
        <v>0</v>
      </c>
      <c r="AO4164" s="9">
        <v>0</v>
      </c>
      <c r="AQ4164" s="9">
        <v>1</v>
      </c>
      <c r="AR4164" s="9">
        <v>1</v>
      </c>
      <c r="AS4164" s="9">
        <v>0</v>
      </c>
      <c r="AT4164" s="9">
        <v>0</v>
      </c>
      <c r="AU4164" s="9">
        <v>0</v>
      </c>
      <c r="AV4164" s="9">
        <v>0</v>
      </c>
      <c r="AW4164" s="9" t="s">
        <v>1382</v>
      </c>
      <c r="AX4164" s="9" t="s">
        <v>1382</v>
      </c>
      <c r="BA4164" s="63" t="s">
        <v>2631</v>
      </c>
      <c r="BB4164" s="6" t="s">
        <v>1878</v>
      </c>
      <c r="BC4164" s="9"/>
      <c r="BD4164" s="9"/>
      <c r="BE4164" s="9"/>
      <c r="BF4164" s="9"/>
      <c r="BG4164" s="9"/>
      <c r="BI4164" t="s">
        <v>3146</v>
      </c>
    </row>
    <row r="4165" spans="1:61" x14ac:dyDescent="0.25">
      <c r="A4165" s="9" t="s">
        <v>1170</v>
      </c>
      <c r="B4165" s="9" t="s">
        <v>1193</v>
      </c>
      <c r="C4165" s="9" t="str">
        <f>VLOOKUP(Tabelle1[[#This Row],[bank_name]],list_all_banks!$B$1:$C$691,2,FALSE)</f>
        <v>LULB6395</v>
      </c>
      <c r="D4165" s="6" t="s">
        <v>1194</v>
      </c>
      <c r="E4165" s="42" t="str">
        <f t="shared" si="68"/>
        <v>31.12.2016</v>
      </c>
      <c r="F4165" s="9">
        <v>2016</v>
      </c>
      <c r="G4165" s="9">
        <v>1</v>
      </c>
      <c r="H4165" s="9">
        <v>2</v>
      </c>
      <c r="I4165" s="9">
        <v>3</v>
      </c>
      <c r="J4165" s="9">
        <v>2</v>
      </c>
      <c r="K4165" s="9" t="s">
        <v>1366</v>
      </c>
      <c r="L4165" s="9" t="s">
        <v>20</v>
      </c>
      <c r="M4165" s="9" t="s">
        <v>14</v>
      </c>
      <c r="N4165" s="9" t="s">
        <v>19</v>
      </c>
      <c r="P4165" s="9">
        <v>0</v>
      </c>
      <c r="Q4165" s="9">
        <v>0</v>
      </c>
      <c r="R4165" s="9">
        <v>0</v>
      </c>
      <c r="S4165" s="9">
        <v>0</v>
      </c>
      <c r="U4165" s="9">
        <v>0</v>
      </c>
      <c r="V4165" s="9">
        <v>0</v>
      </c>
      <c r="W4165" s="9" t="s">
        <v>20</v>
      </c>
      <c r="Y4165" s="9" t="s">
        <v>1225</v>
      </c>
      <c r="Z4165" s="9">
        <v>41</v>
      </c>
      <c r="AA4165" s="9">
        <v>192</v>
      </c>
      <c r="AB4165" s="9">
        <v>-1</v>
      </c>
      <c r="AC4165" s="9" t="s">
        <v>20</v>
      </c>
      <c r="AD4165" s="9">
        <v>0</v>
      </c>
      <c r="AE4165" s="9" t="s">
        <v>20</v>
      </c>
      <c r="AF4165" s="9" t="s">
        <v>20</v>
      </c>
      <c r="AG4165" s="9" t="s">
        <v>20</v>
      </c>
      <c r="AH4165" s="9" t="s">
        <v>20</v>
      </c>
      <c r="AI4165" s="9">
        <v>1</v>
      </c>
      <c r="AK4165" s="9">
        <v>0</v>
      </c>
      <c r="AL4165" s="9">
        <v>1</v>
      </c>
      <c r="AM4165" s="9">
        <v>2</v>
      </c>
      <c r="AN4165" s="9">
        <v>0</v>
      </c>
      <c r="AO4165" s="9">
        <v>0</v>
      </c>
      <c r="AQ4165" s="9">
        <v>1</v>
      </c>
      <c r="AR4165" s="9">
        <v>1</v>
      </c>
      <c r="AS4165" s="9">
        <v>0</v>
      </c>
      <c r="AT4165" s="9">
        <v>0</v>
      </c>
      <c r="AU4165" s="9">
        <v>0</v>
      </c>
      <c r="AV4165" s="9">
        <v>0</v>
      </c>
      <c r="AW4165" s="9" t="s">
        <v>1382</v>
      </c>
      <c r="AX4165" s="9" t="s">
        <v>1382</v>
      </c>
      <c r="BA4165" s="63" t="s">
        <v>2627</v>
      </c>
      <c r="BB4165" s="6" t="s">
        <v>1878</v>
      </c>
      <c r="BG4165" s="9"/>
      <c r="BI4165" t="s">
        <v>3146</v>
      </c>
    </row>
    <row r="4166" spans="1:61" x14ac:dyDescent="0.25">
      <c r="A4166" s="9" t="s">
        <v>1170</v>
      </c>
      <c r="B4166" s="9" t="s">
        <v>1193</v>
      </c>
      <c r="C4166" s="9" t="str">
        <f>VLOOKUP(Tabelle1[[#This Row],[bank_name]],list_all_banks!$B$1:$C$691,2,FALSE)</f>
        <v>LULB6395</v>
      </c>
      <c r="D4166" s="6" t="s">
        <v>1194</v>
      </c>
      <c r="E4166" s="42" t="str">
        <f t="shared" si="68"/>
        <v>31.12.2016</v>
      </c>
      <c r="F4166" s="9">
        <v>2016</v>
      </c>
      <c r="G4166" s="9">
        <v>1</v>
      </c>
      <c r="H4166" s="9">
        <v>2</v>
      </c>
      <c r="I4166" s="9">
        <v>3</v>
      </c>
      <c r="J4166" s="9">
        <v>2</v>
      </c>
      <c r="K4166" s="9" t="s">
        <v>1366</v>
      </c>
      <c r="L4166" s="9" t="s">
        <v>20</v>
      </c>
      <c r="M4166" s="9" t="s">
        <v>14</v>
      </c>
      <c r="N4166" s="9" t="s">
        <v>19</v>
      </c>
      <c r="P4166" s="9">
        <v>0</v>
      </c>
      <c r="Q4166" s="9">
        <v>0</v>
      </c>
      <c r="R4166" s="9">
        <v>0</v>
      </c>
      <c r="S4166" s="9">
        <v>0</v>
      </c>
      <c r="U4166" s="9">
        <v>0</v>
      </c>
      <c r="V4166" s="9">
        <v>0</v>
      </c>
      <c r="W4166" s="9" t="s">
        <v>20</v>
      </c>
      <c r="Y4166" s="9" t="s">
        <v>493</v>
      </c>
      <c r="Z4166" s="9">
        <v>5</v>
      </c>
      <c r="AA4166" s="9">
        <v>41</v>
      </c>
      <c r="AB4166" s="9">
        <v>-2</v>
      </c>
      <c r="AC4166" s="9" t="s">
        <v>20</v>
      </c>
      <c r="AD4166" s="9" t="s">
        <v>20</v>
      </c>
      <c r="AE4166" s="9" t="s">
        <v>20</v>
      </c>
      <c r="AF4166" s="9" t="s">
        <v>20</v>
      </c>
      <c r="AG4166" s="9" t="s">
        <v>20</v>
      </c>
      <c r="AH4166" s="9" t="s">
        <v>20</v>
      </c>
      <c r="AI4166" s="9">
        <v>1</v>
      </c>
      <c r="AK4166" s="9">
        <v>0</v>
      </c>
      <c r="AL4166" s="9">
        <v>1</v>
      </c>
      <c r="AM4166" s="9">
        <v>2</v>
      </c>
      <c r="AN4166" s="9">
        <v>0</v>
      </c>
      <c r="AO4166" s="9">
        <v>0</v>
      </c>
      <c r="AQ4166" s="9">
        <v>1</v>
      </c>
      <c r="AR4166" s="9">
        <v>1</v>
      </c>
      <c r="AS4166" s="9">
        <v>0</v>
      </c>
      <c r="AT4166" s="9">
        <v>0</v>
      </c>
      <c r="AU4166" s="9">
        <v>0</v>
      </c>
      <c r="AV4166" s="9">
        <v>0</v>
      </c>
      <c r="AW4166" s="9" t="s">
        <v>1382</v>
      </c>
      <c r="AX4166" s="9" t="s">
        <v>1382</v>
      </c>
      <c r="BA4166" s="63" t="s">
        <v>2628</v>
      </c>
      <c r="BB4166" s="6" t="s">
        <v>1878</v>
      </c>
      <c r="BG4166" s="9"/>
      <c r="BI4166" t="s">
        <v>3146</v>
      </c>
    </row>
    <row r="4167" spans="1:61" x14ac:dyDescent="0.25">
      <c r="A4167" s="9" t="s">
        <v>1170</v>
      </c>
      <c r="B4167" s="9" t="s">
        <v>1193</v>
      </c>
      <c r="C4167" s="9" t="str">
        <f>VLOOKUP(Tabelle1[[#This Row],[bank_name]],list_all_banks!$B$1:$C$691,2,FALSE)</f>
        <v>LULB6395</v>
      </c>
      <c r="D4167" s="6" t="s">
        <v>1194</v>
      </c>
      <c r="E4167" s="42" t="str">
        <f t="shared" si="68"/>
        <v>31.12.2016</v>
      </c>
      <c r="F4167" s="9">
        <v>2016</v>
      </c>
      <c r="G4167" s="9">
        <v>1</v>
      </c>
      <c r="H4167" s="9">
        <v>2</v>
      </c>
      <c r="I4167" s="9">
        <v>3</v>
      </c>
      <c r="J4167" s="9">
        <v>2</v>
      </c>
      <c r="K4167" s="9" t="s">
        <v>1366</v>
      </c>
      <c r="L4167" s="9" t="s">
        <v>20</v>
      </c>
      <c r="M4167" s="9" t="s">
        <v>14</v>
      </c>
      <c r="N4167" s="9" t="s">
        <v>19</v>
      </c>
      <c r="P4167" s="9">
        <v>0</v>
      </c>
      <c r="Q4167" s="9">
        <v>0</v>
      </c>
      <c r="R4167" s="9">
        <v>0</v>
      </c>
      <c r="S4167" s="9">
        <v>0</v>
      </c>
      <c r="U4167" s="9">
        <v>0</v>
      </c>
      <c r="V4167" s="9">
        <v>0</v>
      </c>
      <c r="W4167" s="9" t="s">
        <v>20</v>
      </c>
      <c r="Y4167" s="9" t="s">
        <v>1651</v>
      </c>
      <c r="Z4167" s="9" t="s">
        <v>20</v>
      </c>
      <c r="AA4167" s="9" t="s">
        <v>20</v>
      </c>
      <c r="AB4167" s="9" t="s">
        <v>20</v>
      </c>
      <c r="AC4167" s="9" t="s">
        <v>20</v>
      </c>
      <c r="AD4167" s="9" t="s">
        <v>20</v>
      </c>
      <c r="AE4167" s="9" t="s">
        <v>20</v>
      </c>
      <c r="AF4167" s="9" t="s">
        <v>20</v>
      </c>
      <c r="AG4167" s="9" t="s">
        <v>20</v>
      </c>
      <c r="AH4167" s="9" t="s">
        <v>20</v>
      </c>
      <c r="AI4167" s="9">
        <v>1</v>
      </c>
      <c r="AK4167" s="9">
        <v>0</v>
      </c>
      <c r="AL4167" s="9">
        <v>1</v>
      </c>
      <c r="AM4167" s="9">
        <v>2</v>
      </c>
      <c r="AN4167" s="9">
        <v>0</v>
      </c>
      <c r="AO4167" s="9">
        <v>0</v>
      </c>
      <c r="AQ4167" s="9">
        <v>1</v>
      </c>
      <c r="AR4167" s="9">
        <v>1</v>
      </c>
      <c r="AS4167" s="9">
        <v>0</v>
      </c>
      <c r="AT4167" s="9">
        <v>0</v>
      </c>
      <c r="AU4167" s="9">
        <v>0</v>
      </c>
      <c r="AV4167" s="9">
        <v>0</v>
      </c>
      <c r="AW4167" s="9" t="s">
        <v>1382</v>
      </c>
      <c r="AX4167" s="9" t="s">
        <v>1382</v>
      </c>
      <c r="BA4167" s="63" t="s">
        <v>2629</v>
      </c>
      <c r="BB4167" s="6" t="s">
        <v>1878</v>
      </c>
      <c r="BG4167" s="9"/>
      <c r="BI4167" t="s">
        <v>3146</v>
      </c>
    </row>
    <row r="4168" spans="1:61" s="44" customFormat="1" ht="15.75" thickBot="1" x14ac:dyDescent="0.3">
      <c r="A4168" s="44" t="s">
        <v>1170</v>
      </c>
      <c r="B4168" s="44" t="s">
        <v>1193</v>
      </c>
      <c r="C4168" s="44" t="str">
        <f>VLOOKUP(Tabelle1[[#This Row],[bank_name]],list_all_banks!$B$1:$C$691,2,FALSE)</f>
        <v>LULB6395</v>
      </c>
      <c r="D4168" s="45" t="s">
        <v>1194</v>
      </c>
      <c r="E4168" s="46" t="str">
        <f t="shared" si="68"/>
        <v>31.12.2016</v>
      </c>
      <c r="F4168" s="44">
        <v>2016</v>
      </c>
      <c r="G4168" s="44">
        <v>1</v>
      </c>
      <c r="H4168" s="44">
        <v>2</v>
      </c>
      <c r="I4168" s="44">
        <v>3</v>
      </c>
      <c r="J4168" s="44">
        <v>2</v>
      </c>
      <c r="K4168" s="44" t="s">
        <v>1366</v>
      </c>
      <c r="L4168" s="44" t="s">
        <v>20</v>
      </c>
      <c r="M4168" s="44" t="s">
        <v>14</v>
      </c>
      <c r="N4168" s="44" t="s">
        <v>19</v>
      </c>
      <c r="O4168" s="45"/>
      <c r="P4168" s="44">
        <v>0</v>
      </c>
      <c r="Q4168" s="44">
        <v>0</v>
      </c>
      <c r="R4168" s="44">
        <v>0</v>
      </c>
      <c r="S4168" s="44">
        <v>0</v>
      </c>
      <c r="T4168" s="45"/>
      <c r="U4168" s="44">
        <v>0</v>
      </c>
      <c r="V4168" s="44">
        <v>0</v>
      </c>
      <c r="W4168" s="44" t="s">
        <v>20</v>
      </c>
      <c r="X4168" s="45"/>
      <c r="Y4168" s="44" t="s">
        <v>820</v>
      </c>
      <c r="Z4168" s="44">
        <v>64</v>
      </c>
      <c r="AA4168" s="44">
        <v>308</v>
      </c>
      <c r="AB4168" s="44">
        <v>10</v>
      </c>
      <c r="AC4168" s="44" t="s">
        <v>20</v>
      </c>
      <c r="AD4168" s="44">
        <v>-2</v>
      </c>
      <c r="AE4168" s="44" t="s">
        <v>20</v>
      </c>
      <c r="AF4168" s="44" t="s">
        <v>20</v>
      </c>
      <c r="AG4168" s="44" t="s">
        <v>20</v>
      </c>
      <c r="AH4168" s="44" t="s">
        <v>20</v>
      </c>
      <c r="AI4168" s="44">
        <v>1</v>
      </c>
      <c r="AJ4168" s="45"/>
      <c r="AK4168" s="44">
        <v>0</v>
      </c>
      <c r="AL4168" s="44">
        <v>1</v>
      </c>
      <c r="AM4168" s="44">
        <v>2</v>
      </c>
      <c r="AN4168" s="44">
        <v>0</v>
      </c>
      <c r="AO4168" s="44">
        <v>0</v>
      </c>
      <c r="AP4168" s="45"/>
      <c r="AQ4168" s="44">
        <v>1</v>
      </c>
      <c r="AR4168" s="44">
        <v>1</v>
      </c>
      <c r="AS4168" s="44">
        <v>0</v>
      </c>
      <c r="AT4168" s="44">
        <v>0</v>
      </c>
      <c r="AU4168" s="44">
        <v>0</v>
      </c>
      <c r="AV4168" s="44">
        <v>0</v>
      </c>
      <c r="AW4168" s="44" t="s">
        <v>1382</v>
      </c>
      <c r="AX4168" s="44" t="s">
        <v>1382</v>
      </c>
      <c r="AY4168" s="45"/>
      <c r="AZ4168" s="46"/>
      <c r="BA4168" s="47" t="s">
        <v>2626</v>
      </c>
      <c r="BB4168" s="45" t="s">
        <v>1878</v>
      </c>
      <c r="BH4168" s="45"/>
      <c r="BI4168" t="s">
        <v>3146</v>
      </c>
    </row>
    <row r="4169" spans="1:61" x14ac:dyDescent="0.25">
      <c r="A4169" t="s">
        <v>1170</v>
      </c>
      <c r="B4169" t="s">
        <v>1195</v>
      </c>
      <c r="C4169" t="str">
        <f>VLOOKUP(Tabelle1[[#This Row],[bank_name]],list_all_banks!$B$1:$C$691,2,FALSE)</f>
        <v>LULB72350</v>
      </c>
      <c r="D4169" s="6" t="s">
        <v>1196</v>
      </c>
      <c r="E4169" s="42" t="str">
        <f t="shared" si="68"/>
        <v>31.12.</v>
      </c>
      <c r="P4169" s="9"/>
      <c r="U4169" s="9"/>
      <c r="Y4169" s="9"/>
      <c r="AK4169" s="9"/>
      <c r="AQ4169" s="9"/>
      <c r="BG4169" s="9"/>
    </row>
    <row r="4170" spans="1:61" x14ac:dyDescent="0.25">
      <c r="A4170" t="s">
        <v>1170</v>
      </c>
      <c r="B4170" t="s">
        <v>1197</v>
      </c>
      <c r="C4170" t="str">
        <f>VLOOKUP(Tabelle1[[#This Row],[bank_name]],list_all_banks!$B$1:$C$691,2,FALSE)</f>
        <v>LULB91985</v>
      </c>
      <c r="D4170" s="6" t="s">
        <v>1198</v>
      </c>
      <c r="E4170" s="42" t="str">
        <f t="shared" si="68"/>
        <v>31.12.</v>
      </c>
      <c r="BG4170" s="9"/>
    </row>
    <row r="4171" spans="1:61" x14ac:dyDescent="0.25">
      <c r="A4171" s="9" t="s">
        <v>1170</v>
      </c>
      <c r="B4171" s="9" t="s">
        <v>1199</v>
      </c>
      <c r="C4171" s="9" t="str">
        <f>VLOOKUP(Tabelle1[[#This Row],[bank_name]],list_all_banks!$B$1:$C$691,2,FALSE)</f>
        <v>LULB91986</v>
      </c>
      <c r="D4171" s="6" t="s">
        <v>1200</v>
      </c>
      <c r="E4171" s="42" t="str">
        <f t="shared" si="68"/>
        <v>31.12.</v>
      </c>
      <c r="F4171" s="9"/>
      <c r="G4171" s="9"/>
      <c r="H4171" s="9"/>
      <c r="I4171" s="9"/>
      <c r="J4171" s="9"/>
      <c r="K4171" s="9"/>
      <c r="L4171" s="9"/>
      <c r="M4171" s="9"/>
      <c r="N4171" s="9"/>
      <c r="P4171" s="9"/>
      <c r="Q4171" s="9"/>
      <c r="R4171" s="9"/>
      <c r="S4171" s="9"/>
      <c r="U4171" s="9"/>
      <c r="V4171" s="9"/>
      <c r="W4171" s="9"/>
      <c r="Y4171" s="9"/>
      <c r="Z4171" s="9"/>
      <c r="AA4171" s="9"/>
      <c r="AB4171" s="9"/>
      <c r="AC4171" s="9"/>
      <c r="AD4171" s="9"/>
      <c r="AE4171" s="9"/>
      <c r="AF4171" s="9"/>
      <c r="AG4171" s="9"/>
      <c r="AH4171" s="9"/>
      <c r="AI4171" s="9"/>
      <c r="AK4171" s="9"/>
      <c r="AL4171" s="9"/>
      <c r="AM4171" s="9"/>
      <c r="AN4171" s="9"/>
      <c r="AO4171" s="9"/>
      <c r="AQ4171" s="9"/>
      <c r="AR4171" s="9"/>
      <c r="AS4171" s="9"/>
      <c r="AT4171" s="9"/>
      <c r="AU4171" s="9"/>
      <c r="AV4171" s="9"/>
      <c r="AW4171" s="9"/>
      <c r="AX4171" s="9"/>
      <c r="BA4171" s="9"/>
      <c r="BG4171" s="9"/>
    </row>
    <row r="4172" spans="1:61" x14ac:dyDescent="0.25">
      <c r="A4172" t="s">
        <v>1170</v>
      </c>
      <c r="B4172" t="s">
        <v>1201</v>
      </c>
      <c r="C4172" t="str">
        <f>VLOOKUP(Tabelle1[[#This Row],[bank_name]],list_all_banks!$B$1:$C$691,2,FALSE)</f>
        <v>LULB9248</v>
      </c>
      <c r="D4172" s="6" t="s">
        <v>1202</v>
      </c>
      <c r="E4172" s="42" t="str">
        <f t="shared" si="68"/>
        <v>31.12.</v>
      </c>
      <c r="AK4172" s="9"/>
      <c r="AQ4172" s="9"/>
      <c r="BG4172" s="9"/>
    </row>
    <row r="4173" spans="1:61" x14ac:dyDescent="0.25">
      <c r="A4173" t="s">
        <v>1170</v>
      </c>
      <c r="B4173" t="s">
        <v>1203</v>
      </c>
      <c r="C4173" t="str">
        <f>VLOOKUP(Tabelle1[[#This Row],[bank_name]],list_all_banks!$B$1:$C$691,2,FALSE)</f>
        <v>LULB9539</v>
      </c>
      <c r="D4173" s="6" t="s">
        <v>1204</v>
      </c>
      <c r="E4173" s="42" t="str">
        <f t="shared" si="68"/>
        <v>31.12.</v>
      </c>
      <c r="AC4173" s="9"/>
      <c r="AK4173" s="9"/>
      <c r="AQ4173" s="9"/>
      <c r="BA4173" s="9"/>
      <c r="BG4173" s="9"/>
    </row>
    <row r="4174" spans="1:61" x14ac:dyDescent="0.25">
      <c r="A4174" s="9" t="s">
        <v>1205</v>
      </c>
      <c r="B4174" s="9" t="s">
        <v>1206</v>
      </c>
      <c r="C4174" s="9" t="str">
        <f>VLOOKUP(Tabelle1[[#This Row],[bank_name]],list_all_banks!$B$1:$C$691,2,FALSE)</f>
        <v>LV000302966</v>
      </c>
      <c r="D4174" s="6" t="s">
        <v>1207</v>
      </c>
      <c r="E4174" s="42" t="str">
        <f t="shared" si="68"/>
        <v>31.12.</v>
      </c>
      <c r="F4174" s="9"/>
      <c r="G4174" s="9"/>
      <c r="H4174" s="9"/>
      <c r="I4174" s="9"/>
      <c r="J4174" s="9"/>
      <c r="K4174" s="9"/>
      <c r="L4174" s="9"/>
      <c r="M4174" s="9"/>
      <c r="N4174" s="9"/>
      <c r="P4174" s="9"/>
      <c r="Q4174" s="9"/>
      <c r="R4174" s="9"/>
      <c r="S4174" s="9"/>
      <c r="U4174" s="9"/>
      <c r="V4174" s="9"/>
      <c r="W4174" s="9"/>
      <c r="Y4174" s="9"/>
      <c r="Z4174" s="9"/>
      <c r="AA4174" s="9"/>
      <c r="AB4174" s="9"/>
      <c r="AC4174" s="9"/>
      <c r="AD4174" s="9"/>
      <c r="AE4174" s="9"/>
      <c r="AF4174" s="9"/>
      <c r="AG4174" s="9"/>
      <c r="AH4174" s="9"/>
      <c r="AI4174" s="9"/>
      <c r="AK4174" s="9"/>
      <c r="AL4174" s="9"/>
      <c r="AM4174" s="9"/>
      <c r="AN4174" s="9"/>
      <c r="AO4174" s="9"/>
      <c r="AQ4174" s="9"/>
      <c r="AR4174" s="9"/>
      <c r="AS4174" s="9"/>
      <c r="AT4174" s="9"/>
      <c r="AU4174" s="9"/>
      <c r="AV4174" s="9"/>
      <c r="AW4174" s="9"/>
      <c r="AX4174" s="9"/>
      <c r="BA4174" s="9"/>
      <c r="BG4174" s="9"/>
    </row>
    <row r="4175" spans="1:61" x14ac:dyDescent="0.25">
      <c r="A4175" t="s">
        <v>1205</v>
      </c>
      <c r="B4175" s="9" t="s">
        <v>1208</v>
      </c>
      <c r="C4175" t="str">
        <f>VLOOKUP(Tabelle1[[#This Row],[bank_name]],list_all_banks!$B$1:$C$691,2,FALSE)</f>
        <v>LV000307449</v>
      </c>
      <c r="D4175" s="6" t="s">
        <v>1209</v>
      </c>
      <c r="E4175" s="42" t="str">
        <f t="shared" si="68"/>
        <v>31.12.</v>
      </c>
      <c r="M4175" s="9"/>
      <c r="BG4175" s="9"/>
    </row>
    <row r="4176" spans="1:61" x14ac:dyDescent="0.25">
      <c r="A4176" t="s">
        <v>1205</v>
      </c>
      <c r="B4176" t="s">
        <v>1210</v>
      </c>
      <c r="C4176" t="str">
        <f>VLOOKUP(Tabelle1[[#This Row],[bank_name]],list_all_banks!$B$1:$C$691,2,FALSE)</f>
        <v>LV000307459</v>
      </c>
      <c r="D4176" s="6" t="s">
        <v>1211</v>
      </c>
      <c r="E4176" s="42" t="str">
        <f t="shared" si="68"/>
        <v>31.12.</v>
      </c>
      <c r="BG4176" s="9"/>
    </row>
    <row r="4177" spans="1:61" x14ac:dyDescent="0.25">
      <c r="A4177" t="s">
        <v>1205</v>
      </c>
      <c r="B4177" t="s">
        <v>1212</v>
      </c>
      <c r="C4177" t="str">
        <f>VLOOKUP(Tabelle1[[#This Row],[bank_name]],list_all_banks!$B$1:$C$691,2,FALSE)</f>
        <v>LV000314940</v>
      </c>
      <c r="D4177" s="6" t="s">
        <v>1213</v>
      </c>
      <c r="E4177" s="42" t="str">
        <f t="shared" si="68"/>
        <v>31.12.</v>
      </c>
      <c r="BG4177" s="9"/>
    </row>
    <row r="4178" spans="1:61" x14ac:dyDescent="0.25">
      <c r="A4178" s="9" t="s">
        <v>1205</v>
      </c>
      <c r="B4178" s="9" t="s">
        <v>1214</v>
      </c>
      <c r="C4178" s="9" t="str">
        <f>VLOOKUP(Tabelle1[[#This Row],[bank_name]],list_all_banks!$B$1:$C$691,2,FALSE)</f>
        <v>LV000355106</v>
      </c>
      <c r="D4178" s="6" t="s">
        <v>1215</v>
      </c>
      <c r="E4178" s="42" t="str">
        <f t="shared" si="68"/>
        <v>31.12.</v>
      </c>
      <c r="F4178" s="9"/>
      <c r="G4178" s="9"/>
      <c r="H4178" s="9"/>
      <c r="I4178" s="9"/>
      <c r="J4178" s="9"/>
      <c r="K4178" s="9"/>
      <c r="L4178" s="9"/>
      <c r="M4178" s="9"/>
      <c r="N4178" s="9"/>
      <c r="P4178" s="9"/>
      <c r="Q4178" s="9"/>
      <c r="R4178" s="9"/>
      <c r="S4178" s="9"/>
      <c r="U4178" s="9"/>
      <c r="V4178" s="9"/>
      <c r="W4178" s="9"/>
      <c r="Y4178" s="9"/>
      <c r="Z4178" s="9"/>
      <c r="AA4178" s="9"/>
      <c r="AB4178" s="9"/>
      <c r="AC4178" s="9"/>
      <c r="AD4178" s="9"/>
      <c r="AE4178" s="9"/>
      <c r="AF4178" s="9"/>
      <c r="AG4178" s="9"/>
      <c r="AH4178" s="9"/>
      <c r="AI4178" s="9"/>
      <c r="AK4178" s="9"/>
      <c r="AL4178" s="9"/>
      <c r="AM4178" s="9"/>
      <c r="AN4178" s="9"/>
      <c r="AO4178" s="9"/>
      <c r="AQ4178" s="9"/>
      <c r="AR4178" s="9"/>
      <c r="AS4178" s="9"/>
      <c r="AT4178" s="9"/>
      <c r="AU4178" s="9"/>
      <c r="AV4178" s="9"/>
      <c r="AW4178" s="9"/>
      <c r="AX4178" s="9"/>
      <c r="BA4178" s="9"/>
      <c r="BC4178" s="9"/>
      <c r="BD4178" s="9"/>
      <c r="BE4178" s="9"/>
      <c r="BF4178" s="9"/>
      <c r="BG4178" s="9"/>
      <c r="BI4178" s="9"/>
    </row>
    <row r="4179" spans="1:61" x14ac:dyDescent="0.25">
      <c r="A4179" t="s">
        <v>1205</v>
      </c>
      <c r="B4179" t="s">
        <v>1216</v>
      </c>
      <c r="C4179" t="str">
        <f>VLOOKUP(Tabelle1[[#This Row],[bank_name]],list_all_banks!$B$1:$C$691,2,FALSE)</f>
        <v>LV010330355</v>
      </c>
      <c r="D4179" s="6" t="s">
        <v>1217</v>
      </c>
      <c r="E4179" s="42" t="str">
        <f t="shared" si="68"/>
        <v>31.12.</v>
      </c>
      <c r="BG4179" s="9"/>
    </row>
    <row r="4180" spans="1:61" x14ac:dyDescent="0.25">
      <c r="A4180" t="s">
        <v>1218</v>
      </c>
      <c r="B4180" t="s">
        <v>1219</v>
      </c>
      <c r="C4180" t="str">
        <f>VLOOKUP(Tabelle1[[#This Row],[bank_name]],list_all_banks!$B$1:$C$691,2,FALSE)</f>
        <v>MTC2833</v>
      </c>
      <c r="D4180" s="6" t="s">
        <v>1220</v>
      </c>
      <c r="E4180" s="42" t="str">
        <f t="shared" si="68"/>
        <v>31.12.</v>
      </c>
      <c r="AC4180" s="9"/>
      <c r="BG4180" s="9"/>
    </row>
    <row r="4181" spans="1:61" x14ac:dyDescent="0.25">
      <c r="A4181" t="s">
        <v>1218</v>
      </c>
      <c r="B4181" t="s">
        <v>1221</v>
      </c>
      <c r="C4181" t="str">
        <f>VLOOKUP(Tabelle1[[#This Row],[bank_name]],list_all_banks!$B$1:$C$691,2,FALSE)</f>
        <v>MTC31608</v>
      </c>
      <c r="D4181" s="6" t="s">
        <v>1222</v>
      </c>
      <c r="E4181" s="42" t="str">
        <f t="shared" si="68"/>
        <v>31.12.</v>
      </c>
      <c r="BG4181" s="9"/>
    </row>
    <row r="4182" spans="1:61" x14ac:dyDescent="0.25">
      <c r="A4182" t="s">
        <v>1218</v>
      </c>
      <c r="B4182" t="s">
        <v>1223</v>
      </c>
      <c r="C4182" t="str">
        <f>VLOOKUP(Tabelle1[[#This Row],[bank_name]],list_all_banks!$B$1:$C$691,2,FALSE)</f>
        <v>MTSE1</v>
      </c>
      <c r="D4182" s="6" t="s">
        <v>1224</v>
      </c>
      <c r="E4182" s="42" t="str">
        <f t="shared" si="68"/>
        <v>31.12.</v>
      </c>
      <c r="BG4182" s="9"/>
    </row>
    <row r="4183" spans="1:61" s="44" customFormat="1" ht="15.75" thickBot="1" x14ac:dyDescent="0.3">
      <c r="A4183" s="44" t="s">
        <v>1225</v>
      </c>
      <c r="B4183" s="44" t="s">
        <v>1226</v>
      </c>
      <c r="C4183" s="44" t="str">
        <f>VLOOKUP(Tabelle1[[#This Row],[bank_name]],list_all_banks!$B$1:$C$691,2,FALSE)</f>
        <v>NL08024286</v>
      </c>
      <c r="D4183" s="45" t="s">
        <v>1227</v>
      </c>
      <c r="E4183" s="46" t="str">
        <f t="shared" si="68"/>
        <v>31.12.</v>
      </c>
      <c r="O4183" s="45"/>
      <c r="T4183" s="45"/>
      <c r="X4183" s="45"/>
      <c r="AJ4183" s="45"/>
      <c r="AP4183" s="45"/>
      <c r="AY4183" s="45"/>
      <c r="AZ4183" s="46"/>
      <c r="BB4183" s="45"/>
      <c r="BH4183" s="45"/>
      <c r="BI4183" s="9"/>
    </row>
    <row r="4184" spans="1:61" x14ac:dyDescent="0.25">
      <c r="A4184" s="96" t="s">
        <v>1225</v>
      </c>
      <c r="B4184" s="52" t="s">
        <v>1228</v>
      </c>
      <c r="C4184" s="9" t="str">
        <f>VLOOKUP(Tabelle1[[#This Row],[bank_name]],list_all_banks!$B$1:$C$691,2,FALSE)</f>
        <v>NL16014051</v>
      </c>
      <c r="D4184" s="6" t="s">
        <v>1229</v>
      </c>
      <c r="E4184" s="42" t="str">
        <f t="shared" si="68"/>
        <v>31.12.2014</v>
      </c>
      <c r="F4184" s="9">
        <v>2014</v>
      </c>
      <c r="G4184" s="9">
        <v>1</v>
      </c>
      <c r="H4184" s="9" t="s">
        <v>20</v>
      </c>
      <c r="I4184" s="9">
        <v>3</v>
      </c>
      <c r="J4184" s="9">
        <v>2</v>
      </c>
      <c r="K4184" s="9" t="s">
        <v>1366</v>
      </c>
      <c r="L4184" s="9" t="s">
        <v>20</v>
      </c>
      <c r="M4184" s="9" t="s">
        <v>14</v>
      </c>
      <c r="N4184" s="9" t="s">
        <v>19</v>
      </c>
      <c r="P4184" s="9">
        <v>0</v>
      </c>
      <c r="Q4184" s="9">
        <v>0</v>
      </c>
      <c r="R4184" s="9">
        <v>0</v>
      </c>
      <c r="S4184" s="9">
        <v>3</v>
      </c>
      <c r="U4184" s="9">
        <v>0</v>
      </c>
      <c r="V4184" s="9">
        <v>0</v>
      </c>
      <c r="W4184" s="9" t="s">
        <v>20</v>
      </c>
      <c r="Y4184" s="9" t="s">
        <v>239</v>
      </c>
      <c r="Z4184" s="9">
        <v>33.5</v>
      </c>
      <c r="AA4184" s="9">
        <v>134</v>
      </c>
      <c r="AB4184" s="9">
        <v>-3.7</v>
      </c>
      <c r="AC4184" t="s">
        <v>20</v>
      </c>
      <c r="AD4184" s="9" t="s">
        <v>20</v>
      </c>
      <c r="AE4184" s="9" t="s">
        <v>20</v>
      </c>
      <c r="AF4184" s="9" t="s">
        <v>20</v>
      </c>
      <c r="AG4184" s="9">
        <v>-2.4</v>
      </c>
      <c r="AH4184" s="9">
        <v>0</v>
      </c>
      <c r="AI4184" s="9">
        <v>0</v>
      </c>
      <c r="AK4184" s="9">
        <v>1</v>
      </c>
      <c r="AL4184" s="9">
        <v>1</v>
      </c>
      <c r="AM4184" s="9">
        <v>1</v>
      </c>
      <c r="AN4184" s="9">
        <v>0</v>
      </c>
      <c r="AO4184" s="9">
        <v>0</v>
      </c>
      <c r="AQ4184" s="9">
        <v>1</v>
      </c>
      <c r="AR4184" s="9">
        <v>3</v>
      </c>
      <c r="AS4184" s="9">
        <v>3</v>
      </c>
      <c r="AT4184" s="9">
        <v>0</v>
      </c>
      <c r="AU4184" s="9">
        <v>0</v>
      </c>
      <c r="AV4184" s="9">
        <v>0</v>
      </c>
      <c r="AW4184" s="9" t="s">
        <v>1382</v>
      </c>
      <c r="AX4184" s="9" t="s">
        <v>1382</v>
      </c>
      <c r="AZ4184" s="114" t="s">
        <v>3056</v>
      </c>
      <c r="BA4184" s="9" t="s">
        <v>2632</v>
      </c>
      <c r="BB4184" s="6" t="s">
        <v>1602</v>
      </c>
      <c r="BG4184" s="9"/>
      <c r="BI4184" t="s">
        <v>3146</v>
      </c>
    </row>
    <row r="4185" spans="1:61" x14ac:dyDescent="0.25">
      <c r="A4185" s="96" t="s">
        <v>1225</v>
      </c>
      <c r="B4185" s="52" t="s">
        <v>1228</v>
      </c>
      <c r="C4185" s="9" t="str">
        <f>VLOOKUP(Tabelle1[[#This Row],[bank_name]],list_all_banks!$B$1:$C$691,2,FALSE)</f>
        <v>NL16014051</v>
      </c>
      <c r="D4185" s="6" t="s">
        <v>1229</v>
      </c>
      <c r="E4185" s="42" t="str">
        <f t="shared" si="68"/>
        <v>31.12.2014</v>
      </c>
      <c r="F4185" s="9">
        <v>2014</v>
      </c>
      <c r="G4185" s="9">
        <v>1</v>
      </c>
      <c r="H4185" s="9" t="s">
        <v>20</v>
      </c>
      <c r="I4185" s="9">
        <v>3</v>
      </c>
      <c r="J4185" s="9">
        <v>2</v>
      </c>
      <c r="K4185" s="9" t="s">
        <v>1366</v>
      </c>
      <c r="L4185" s="9" t="s">
        <v>20</v>
      </c>
      <c r="M4185" s="9" t="s">
        <v>14</v>
      </c>
      <c r="N4185" s="9" t="s">
        <v>19</v>
      </c>
      <c r="P4185" s="9">
        <v>0</v>
      </c>
      <c r="Q4185" s="9">
        <v>0</v>
      </c>
      <c r="R4185" s="9">
        <v>0</v>
      </c>
      <c r="S4185" s="9">
        <v>3</v>
      </c>
      <c r="U4185" s="9">
        <v>0</v>
      </c>
      <c r="V4185" s="9">
        <v>0</v>
      </c>
      <c r="W4185" s="9" t="s">
        <v>20</v>
      </c>
      <c r="Y4185" s="9" t="s">
        <v>1695</v>
      </c>
      <c r="Z4185" s="9">
        <v>1</v>
      </c>
      <c r="AA4185" s="9" t="s">
        <v>20</v>
      </c>
      <c r="AB4185" s="9">
        <v>0.8</v>
      </c>
      <c r="AC4185" t="s">
        <v>20</v>
      </c>
      <c r="AD4185" t="s">
        <v>20</v>
      </c>
      <c r="AE4185" t="s">
        <v>20</v>
      </c>
      <c r="AF4185" t="s">
        <v>20</v>
      </c>
      <c r="AG4185" s="9">
        <v>0.9</v>
      </c>
      <c r="AH4185" s="9">
        <v>0</v>
      </c>
      <c r="AI4185" s="9">
        <v>0</v>
      </c>
      <c r="AK4185" s="9">
        <v>1</v>
      </c>
      <c r="AL4185" s="9">
        <v>1</v>
      </c>
      <c r="AM4185" s="9">
        <v>1</v>
      </c>
      <c r="AN4185" s="9">
        <v>0</v>
      </c>
      <c r="AO4185" s="9">
        <v>0</v>
      </c>
      <c r="AQ4185" s="9">
        <v>1</v>
      </c>
      <c r="AR4185" s="9">
        <v>3</v>
      </c>
      <c r="AS4185" s="9">
        <v>3</v>
      </c>
      <c r="AT4185" s="9">
        <v>0</v>
      </c>
      <c r="AU4185" s="9">
        <v>0</v>
      </c>
      <c r="AV4185" s="9">
        <v>0</v>
      </c>
      <c r="AW4185" s="9" t="s">
        <v>1382</v>
      </c>
      <c r="AX4185" s="9" t="s">
        <v>1382</v>
      </c>
      <c r="AZ4185" s="114" t="s">
        <v>3057</v>
      </c>
      <c r="BA4185" s="9" t="s">
        <v>2632</v>
      </c>
      <c r="BB4185" s="6" t="s">
        <v>1602</v>
      </c>
      <c r="BC4185" s="9"/>
      <c r="BD4185" s="9"/>
      <c r="BE4185" s="9"/>
      <c r="BF4185" s="9"/>
      <c r="BG4185" s="9"/>
      <c r="BI4185" t="s">
        <v>3146</v>
      </c>
    </row>
    <row r="4186" spans="1:61" x14ac:dyDescent="0.25">
      <c r="A4186" s="19" t="s">
        <v>1225</v>
      </c>
      <c r="B4186" s="40" t="s">
        <v>1228</v>
      </c>
      <c r="C4186" t="str">
        <f>VLOOKUP(Tabelle1[[#This Row],[bank_name]],list_all_banks!$B$1:$C$691,2,FALSE)</f>
        <v>NL16014051</v>
      </c>
      <c r="D4186" s="6" t="s">
        <v>1229</v>
      </c>
      <c r="E4186" s="42" t="str">
        <f t="shared" si="68"/>
        <v>31.12.2014</v>
      </c>
      <c r="F4186">
        <v>2014</v>
      </c>
      <c r="G4186">
        <v>1</v>
      </c>
      <c r="H4186" t="s">
        <v>20</v>
      </c>
      <c r="I4186">
        <v>3</v>
      </c>
      <c r="J4186">
        <v>2</v>
      </c>
      <c r="K4186" t="s">
        <v>1366</v>
      </c>
      <c r="L4186" t="s">
        <v>20</v>
      </c>
      <c r="M4186" t="s">
        <v>14</v>
      </c>
      <c r="N4186" t="s">
        <v>19</v>
      </c>
      <c r="P4186">
        <v>0</v>
      </c>
      <c r="Q4186">
        <v>0</v>
      </c>
      <c r="R4186">
        <v>0</v>
      </c>
      <c r="S4186">
        <v>3</v>
      </c>
      <c r="U4186" s="9">
        <v>0</v>
      </c>
      <c r="V4186">
        <v>0</v>
      </c>
      <c r="W4186" t="s">
        <v>20</v>
      </c>
      <c r="Y4186" t="s">
        <v>1225</v>
      </c>
      <c r="Z4186">
        <v>513.9</v>
      </c>
      <c r="AA4186">
        <v>1630</v>
      </c>
      <c r="AB4186">
        <v>133.6</v>
      </c>
      <c r="AC4186" t="s">
        <v>20</v>
      </c>
      <c r="AD4186" t="s">
        <v>20</v>
      </c>
      <c r="AE4186" t="s">
        <v>20</v>
      </c>
      <c r="AF4186" t="s">
        <v>20</v>
      </c>
      <c r="AG4186">
        <v>25.7</v>
      </c>
      <c r="AH4186">
        <v>0</v>
      </c>
      <c r="AI4186">
        <v>0</v>
      </c>
      <c r="AK4186" s="9">
        <v>1</v>
      </c>
      <c r="AL4186">
        <v>1</v>
      </c>
      <c r="AM4186">
        <v>1</v>
      </c>
      <c r="AN4186">
        <v>0</v>
      </c>
      <c r="AO4186">
        <v>0</v>
      </c>
      <c r="AQ4186" s="9">
        <v>1</v>
      </c>
      <c r="AR4186">
        <v>3</v>
      </c>
      <c r="AS4186">
        <v>3</v>
      </c>
      <c r="AT4186">
        <v>0</v>
      </c>
      <c r="AU4186">
        <v>0</v>
      </c>
      <c r="AV4186">
        <v>0</v>
      </c>
      <c r="AW4186" t="s">
        <v>1382</v>
      </c>
      <c r="AX4186" t="s">
        <v>1382</v>
      </c>
      <c r="AZ4186" s="114" t="s">
        <v>3058</v>
      </c>
      <c r="BA4186" t="s">
        <v>2632</v>
      </c>
      <c r="BB4186" s="6" t="s">
        <v>1602</v>
      </c>
      <c r="BG4186" s="9"/>
      <c r="BI4186" t="s">
        <v>3146</v>
      </c>
    </row>
    <row r="4187" spans="1:61" x14ac:dyDescent="0.25">
      <c r="A4187" s="19" t="s">
        <v>1225</v>
      </c>
      <c r="B4187" s="40" t="s">
        <v>1228</v>
      </c>
      <c r="C4187" t="str">
        <f>VLOOKUP(Tabelle1[[#This Row],[bank_name]],list_all_banks!$B$1:$C$691,2,FALSE)</f>
        <v>NL16014051</v>
      </c>
      <c r="D4187" s="6" t="s">
        <v>1229</v>
      </c>
      <c r="E4187" s="42" t="str">
        <f t="shared" si="68"/>
        <v>31.12.2014</v>
      </c>
      <c r="F4187">
        <v>2014</v>
      </c>
      <c r="G4187">
        <v>1</v>
      </c>
      <c r="H4187" t="s">
        <v>20</v>
      </c>
      <c r="I4187">
        <v>3</v>
      </c>
      <c r="J4187">
        <v>2</v>
      </c>
      <c r="K4187" t="s">
        <v>1366</v>
      </c>
      <c r="L4187" t="s">
        <v>20</v>
      </c>
      <c r="M4187" t="s">
        <v>14</v>
      </c>
      <c r="N4187" t="s">
        <v>19</v>
      </c>
      <c r="P4187">
        <v>0</v>
      </c>
      <c r="Q4187">
        <v>0</v>
      </c>
      <c r="R4187">
        <v>0</v>
      </c>
      <c r="S4187">
        <v>3</v>
      </c>
      <c r="U4187" s="9">
        <v>0</v>
      </c>
      <c r="V4187">
        <v>0</v>
      </c>
      <c r="W4187" t="s">
        <v>20</v>
      </c>
      <c r="Y4187" t="s">
        <v>1651</v>
      </c>
      <c r="Z4187">
        <v>8.6</v>
      </c>
      <c r="AA4187">
        <v>23</v>
      </c>
      <c r="AB4187">
        <v>0.2</v>
      </c>
      <c r="AC4187" s="9" t="s">
        <v>20</v>
      </c>
      <c r="AD4187" t="s">
        <v>20</v>
      </c>
      <c r="AE4187" t="s">
        <v>20</v>
      </c>
      <c r="AF4187" t="s">
        <v>20</v>
      </c>
      <c r="AG4187">
        <v>0</v>
      </c>
      <c r="AH4187">
        <v>0</v>
      </c>
      <c r="AI4187">
        <v>0</v>
      </c>
      <c r="AK4187">
        <v>1</v>
      </c>
      <c r="AL4187">
        <v>1</v>
      </c>
      <c r="AM4187">
        <v>1</v>
      </c>
      <c r="AN4187">
        <v>0</v>
      </c>
      <c r="AO4187">
        <v>0</v>
      </c>
      <c r="AQ4187">
        <v>1</v>
      </c>
      <c r="AR4187">
        <v>3</v>
      </c>
      <c r="AS4187">
        <v>3</v>
      </c>
      <c r="AT4187">
        <v>0</v>
      </c>
      <c r="AU4187">
        <v>0</v>
      </c>
      <c r="AV4187">
        <v>0</v>
      </c>
      <c r="AW4187" t="s">
        <v>1382</v>
      </c>
      <c r="AX4187" t="s">
        <v>1382</v>
      </c>
      <c r="BA4187" t="s">
        <v>2632</v>
      </c>
      <c r="BB4187" s="6" t="s">
        <v>1602</v>
      </c>
      <c r="BG4187" s="9"/>
      <c r="BI4187" t="s">
        <v>3146</v>
      </c>
    </row>
    <row r="4188" spans="1:61" x14ac:dyDescent="0.25">
      <c r="A4188" s="19" t="s">
        <v>1225</v>
      </c>
      <c r="B4188" s="40" t="s">
        <v>1228</v>
      </c>
      <c r="C4188" t="str">
        <f>VLOOKUP(Tabelle1[[#This Row],[bank_name]],list_all_banks!$B$1:$C$691,2,FALSE)</f>
        <v>NL16014051</v>
      </c>
      <c r="D4188" s="6" t="s">
        <v>1229</v>
      </c>
      <c r="E4188" s="42" t="str">
        <f t="shared" si="68"/>
        <v>31.12.2014</v>
      </c>
      <c r="F4188">
        <v>2014</v>
      </c>
      <c r="G4188">
        <v>1</v>
      </c>
      <c r="H4188" t="s">
        <v>20</v>
      </c>
      <c r="I4188">
        <v>3</v>
      </c>
      <c r="J4188">
        <v>2</v>
      </c>
      <c r="K4188" t="s">
        <v>1366</v>
      </c>
      <c r="L4188" t="s">
        <v>20</v>
      </c>
      <c r="M4188" t="s">
        <v>14</v>
      </c>
      <c r="N4188" t="s">
        <v>19</v>
      </c>
      <c r="P4188">
        <v>0</v>
      </c>
      <c r="Q4188">
        <v>0</v>
      </c>
      <c r="R4188">
        <v>0</v>
      </c>
      <c r="S4188">
        <v>3</v>
      </c>
      <c r="U4188" s="9">
        <v>0</v>
      </c>
      <c r="V4188">
        <v>0</v>
      </c>
      <c r="W4188" t="s">
        <v>20</v>
      </c>
      <c r="Y4188" t="s">
        <v>820</v>
      </c>
      <c r="Z4188">
        <v>6.3</v>
      </c>
      <c r="AA4188">
        <v>11</v>
      </c>
      <c r="AB4188">
        <v>2.4</v>
      </c>
      <c r="AC4188" t="s">
        <v>20</v>
      </c>
      <c r="AD4188" t="s">
        <v>20</v>
      </c>
      <c r="AE4188" t="s">
        <v>20</v>
      </c>
      <c r="AF4188" t="s">
        <v>20</v>
      </c>
      <c r="AG4188">
        <v>0.5</v>
      </c>
      <c r="AH4188">
        <v>0</v>
      </c>
      <c r="AI4188">
        <v>0</v>
      </c>
      <c r="AK4188">
        <v>1</v>
      </c>
      <c r="AL4188">
        <v>1</v>
      </c>
      <c r="AM4188">
        <v>1</v>
      </c>
      <c r="AN4188">
        <v>0</v>
      </c>
      <c r="AO4188">
        <v>0</v>
      </c>
      <c r="AQ4188">
        <v>1</v>
      </c>
      <c r="AR4188">
        <v>3</v>
      </c>
      <c r="AS4188">
        <v>3</v>
      </c>
      <c r="AT4188">
        <v>0</v>
      </c>
      <c r="AU4188">
        <v>0</v>
      </c>
      <c r="AV4188">
        <v>0</v>
      </c>
      <c r="AW4188" t="s">
        <v>1382</v>
      </c>
      <c r="AX4188" t="s">
        <v>1382</v>
      </c>
      <c r="BA4188" t="s">
        <v>2632</v>
      </c>
      <c r="BB4188" s="6" t="s">
        <v>1602</v>
      </c>
      <c r="BG4188" s="9"/>
      <c r="BI4188" t="s">
        <v>3146</v>
      </c>
    </row>
    <row r="4189" spans="1:61" s="44" customFormat="1" ht="15.75" thickBot="1" x14ac:dyDescent="0.3">
      <c r="A4189" s="162" t="s">
        <v>1225</v>
      </c>
      <c r="B4189" s="48" t="s">
        <v>1228</v>
      </c>
      <c r="C4189" s="44" t="str">
        <f>VLOOKUP(Tabelle1[[#This Row],[bank_name]],list_all_banks!$B$1:$C$691,2,FALSE)</f>
        <v>NL16014051</v>
      </c>
      <c r="D4189" s="45" t="s">
        <v>1229</v>
      </c>
      <c r="E4189" s="46" t="str">
        <f t="shared" si="68"/>
        <v>31.12.2014</v>
      </c>
      <c r="F4189" s="44">
        <v>2014</v>
      </c>
      <c r="G4189" s="44">
        <v>1</v>
      </c>
      <c r="H4189" s="44" t="s">
        <v>20</v>
      </c>
      <c r="I4189" s="44">
        <v>3</v>
      </c>
      <c r="J4189" s="44">
        <v>2</v>
      </c>
      <c r="K4189" s="44" t="s">
        <v>1366</v>
      </c>
      <c r="L4189" s="44" t="s">
        <v>20</v>
      </c>
      <c r="M4189" s="44" t="s">
        <v>14</v>
      </c>
      <c r="N4189" s="44" t="s">
        <v>19</v>
      </c>
      <c r="O4189" s="45"/>
      <c r="P4189" s="44">
        <v>0</v>
      </c>
      <c r="Q4189" s="44">
        <v>0</v>
      </c>
      <c r="R4189" s="44">
        <v>0</v>
      </c>
      <c r="S4189" s="44">
        <v>3</v>
      </c>
      <c r="T4189" s="45"/>
      <c r="U4189" s="44">
        <v>0</v>
      </c>
      <c r="V4189" s="44">
        <v>0</v>
      </c>
      <c r="W4189" s="44" t="s">
        <v>20</v>
      </c>
      <c r="X4189" s="45"/>
      <c r="Y4189" s="44" t="s">
        <v>1650</v>
      </c>
      <c r="Z4189" s="44">
        <v>2.9</v>
      </c>
      <c r="AA4189" s="44">
        <v>7</v>
      </c>
      <c r="AB4189" s="44">
        <v>0.2</v>
      </c>
      <c r="AC4189" s="44" t="s">
        <v>20</v>
      </c>
      <c r="AD4189" s="44" t="s">
        <v>20</v>
      </c>
      <c r="AE4189" s="44" t="s">
        <v>20</v>
      </c>
      <c r="AF4189" s="44" t="s">
        <v>20</v>
      </c>
      <c r="AG4189" s="44">
        <v>0.1</v>
      </c>
      <c r="AH4189" s="44">
        <v>0</v>
      </c>
      <c r="AI4189" s="44">
        <v>0</v>
      </c>
      <c r="AJ4189" s="45"/>
      <c r="AK4189" s="44">
        <v>1</v>
      </c>
      <c r="AL4189" s="44">
        <v>1</v>
      </c>
      <c r="AM4189" s="44">
        <v>1</v>
      </c>
      <c r="AN4189" s="44">
        <v>0</v>
      </c>
      <c r="AO4189" s="44">
        <v>0</v>
      </c>
      <c r="AP4189" s="45"/>
      <c r="AQ4189" s="44">
        <v>1</v>
      </c>
      <c r="AR4189" s="44">
        <v>3</v>
      </c>
      <c r="AS4189" s="44">
        <v>3</v>
      </c>
      <c r="AT4189" s="44">
        <v>0</v>
      </c>
      <c r="AU4189" s="44">
        <v>0</v>
      </c>
      <c r="AV4189" s="44">
        <v>0</v>
      </c>
      <c r="AW4189" s="44" t="s">
        <v>1382</v>
      </c>
      <c r="AX4189" s="44" t="s">
        <v>1382</v>
      </c>
      <c r="AY4189" s="45"/>
      <c r="AZ4189" s="46"/>
      <c r="BA4189" s="44" t="s">
        <v>2632</v>
      </c>
      <c r="BB4189" s="45" t="s">
        <v>1602</v>
      </c>
      <c r="BH4189" s="45"/>
      <c r="BI4189" t="s">
        <v>3146</v>
      </c>
    </row>
    <row r="4190" spans="1:61" x14ac:dyDescent="0.25">
      <c r="A4190" s="19" t="s">
        <v>1225</v>
      </c>
      <c r="B4190" s="40" t="s">
        <v>1228</v>
      </c>
      <c r="C4190" t="str">
        <f>VLOOKUP(Tabelle1[[#This Row],[bank_name]],list_all_banks!$B$1:$C$691,2,FALSE)</f>
        <v>NL16014051</v>
      </c>
      <c r="D4190" s="6" t="s">
        <v>1229</v>
      </c>
      <c r="E4190" s="42" t="str">
        <f t="shared" si="68"/>
        <v>31.12.2015</v>
      </c>
      <c r="F4190" s="9">
        <v>2015</v>
      </c>
      <c r="G4190">
        <v>1</v>
      </c>
      <c r="H4190" t="s">
        <v>20</v>
      </c>
      <c r="I4190">
        <v>3</v>
      </c>
      <c r="J4190">
        <v>2</v>
      </c>
      <c r="K4190" t="s">
        <v>1366</v>
      </c>
      <c r="L4190" t="s">
        <v>20</v>
      </c>
      <c r="M4190" t="s">
        <v>14</v>
      </c>
      <c r="N4190" t="s">
        <v>19</v>
      </c>
      <c r="P4190">
        <v>0</v>
      </c>
      <c r="Q4190">
        <v>0</v>
      </c>
      <c r="R4190">
        <v>0</v>
      </c>
      <c r="S4190">
        <v>3</v>
      </c>
      <c r="U4190" s="9">
        <v>0</v>
      </c>
      <c r="V4190">
        <v>0</v>
      </c>
      <c r="W4190" t="s">
        <v>20</v>
      </c>
      <c r="Y4190" t="s">
        <v>239</v>
      </c>
      <c r="Z4190">
        <v>29.4</v>
      </c>
      <c r="AA4190">
        <v>138</v>
      </c>
      <c r="AB4190">
        <v>-7.3</v>
      </c>
      <c r="AC4190" t="s">
        <v>20</v>
      </c>
      <c r="AD4190" t="s">
        <v>20</v>
      </c>
      <c r="AE4190" t="s">
        <v>20</v>
      </c>
      <c r="AF4190" t="s">
        <v>20</v>
      </c>
      <c r="AG4190">
        <v>-1.8</v>
      </c>
      <c r="AH4190" s="9">
        <v>0</v>
      </c>
      <c r="AI4190" s="9">
        <v>0</v>
      </c>
      <c r="AK4190">
        <v>1</v>
      </c>
      <c r="AL4190">
        <v>1</v>
      </c>
      <c r="AM4190">
        <v>1</v>
      </c>
      <c r="AN4190">
        <v>0</v>
      </c>
      <c r="AO4190">
        <v>0</v>
      </c>
      <c r="AQ4190">
        <v>1</v>
      </c>
      <c r="AR4190">
        <v>3</v>
      </c>
      <c r="AS4190">
        <v>3</v>
      </c>
      <c r="AT4190">
        <v>0</v>
      </c>
      <c r="AU4190">
        <v>0</v>
      </c>
      <c r="AV4190">
        <v>0</v>
      </c>
      <c r="AW4190" t="s">
        <v>1382</v>
      </c>
      <c r="AX4190" t="s">
        <v>1382</v>
      </c>
      <c r="AZ4190" s="114" t="s">
        <v>3056</v>
      </c>
      <c r="BA4190" t="s">
        <v>2633</v>
      </c>
      <c r="BB4190" s="6" t="s">
        <v>1603</v>
      </c>
      <c r="BG4190" s="9"/>
      <c r="BI4190" t="s">
        <v>3146</v>
      </c>
    </row>
    <row r="4191" spans="1:61" x14ac:dyDescent="0.25">
      <c r="A4191" s="19" t="s">
        <v>1225</v>
      </c>
      <c r="B4191" s="40" t="s">
        <v>1228</v>
      </c>
      <c r="C4191" t="str">
        <f>VLOOKUP(Tabelle1[[#This Row],[bank_name]],list_all_banks!$B$1:$C$691,2,FALSE)</f>
        <v>NL16014051</v>
      </c>
      <c r="D4191" s="6" t="s">
        <v>1229</v>
      </c>
      <c r="E4191" s="42" t="str">
        <f t="shared" si="68"/>
        <v>31.12.2015</v>
      </c>
      <c r="F4191" s="9">
        <v>2015</v>
      </c>
      <c r="G4191">
        <v>1</v>
      </c>
      <c r="H4191" t="s">
        <v>20</v>
      </c>
      <c r="I4191">
        <v>3</v>
      </c>
      <c r="J4191">
        <v>2</v>
      </c>
      <c r="K4191" t="s">
        <v>1366</v>
      </c>
      <c r="L4191" t="s">
        <v>20</v>
      </c>
      <c r="M4191" t="s">
        <v>14</v>
      </c>
      <c r="N4191" t="s">
        <v>19</v>
      </c>
      <c r="P4191">
        <v>0</v>
      </c>
      <c r="Q4191">
        <v>0</v>
      </c>
      <c r="R4191">
        <v>0</v>
      </c>
      <c r="S4191">
        <v>3</v>
      </c>
      <c r="U4191" s="9">
        <v>0</v>
      </c>
      <c r="V4191">
        <v>0</v>
      </c>
      <c r="W4191" t="s">
        <v>20</v>
      </c>
      <c r="Y4191" t="s">
        <v>820</v>
      </c>
      <c r="Z4191">
        <v>2.5</v>
      </c>
      <c r="AA4191">
        <v>7</v>
      </c>
      <c r="AB4191">
        <v>0.1</v>
      </c>
      <c r="AC4191" t="s">
        <v>20</v>
      </c>
      <c r="AD4191" t="s">
        <v>20</v>
      </c>
      <c r="AE4191" t="s">
        <v>20</v>
      </c>
      <c r="AF4191" t="s">
        <v>20</v>
      </c>
      <c r="AG4191" t="s">
        <v>20</v>
      </c>
      <c r="AH4191" s="9">
        <v>0</v>
      </c>
      <c r="AI4191" s="9">
        <v>0</v>
      </c>
      <c r="AK4191">
        <v>1</v>
      </c>
      <c r="AL4191">
        <v>1</v>
      </c>
      <c r="AM4191">
        <v>1</v>
      </c>
      <c r="AN4191">
        <v>0</v>
      </c>
      <c r="AO4191">
        <v>0</v>
      </c>
      <c r="AQ4191">
        <v>1</v>
      </c>
      <c r="AR4191">
        <v>3</v>
      </c>
      <c r="AS4191">
        <v>3</v>
      </c>
      <c r="AT4191">
        <v>0</v>
      </c>
      <c r="AU4191">
        <v>0</v>
      </c>
      <c r="AV4191">
        <v>0</v>
      </c>
      <c r="AW4191" t="s">
        <v>1382</v>
      </c>
      <c r="AX4191" t="s">
        <v>1382</v>
      </c>
      <c r="AZ4191" s="114" t="s">
        <v>3057</v>
      </c>
      <c r="BA4191" t="s">
        <v>2633</v>
      </c>
      <c r="BB4191" s="6" t="s">
        <v>1603</v>
      </c>
      <c r="BG4191" s="9"/>
      <c r="BI4191" t="s">
        <v>3146</v>
      </c>
    </row>
    <row r="4192" spans="1:61" s="9" customFormat="1" x14ac:dyDescent="0.25">
      <c r="A4192" s="96" t="s">
        <v>1225</v>
      </c>
      <c r="B4192" s="52" t="s">
        <v>1228</v>
      </c>
      <c r="C4192" s="9" t="str">
        <f>VLOOKUP(Tabelle1[[#This Row],[bank_name]],list_all_banks!$B$1:$C$691,2,FALSE)</f>
        <v>NL16014051</v>
      </c>
      <c r="D4192" s="6" t="s">
        <v>1229</v>
      </c>
      <c r="E4192" s="42" t="str">
        <f t="shared" si="68"/>
        <v>31.12.2015</v>
      </c>
      <c r="F4192" s="9">
        <v>2015</v>
      </c>
      <c r="G4192" s="9">
        <v>1</v>
      </c>
      <c r="H4192" s="9" t="s">
        <v>20</v>
      </c>
      <c r="I4192" s="9">
        <v>3</v>
      </c>
      <c r="J4192" s="9">
        <v>2</v>
      </c>
      <c r="K4192" s="9" t="s">
        <v>1366</v>
      </c>
      <c r="L4192" s="9" t="s">
        <v>20</v>
      </c>
      <c r="M4192" s="9" t="s">
        <v>14</v>
      </c>
      <c r="N4192" s="9" t="s">
        <v>19</v>
      </c>
      <c r="O4192" s="6"/>
      <c r="P4192" s="9">
        <v>0</v>
      </c>
      <c r="Q4192" s="9">
        <v>0</v>
      </c>
      <c r="R4192" s="9">
        <v>0</v>
      </c>
      <c r="S4192" s="9">
        <v>3</v>
      </c>
      <c r="T4192" s="6"/>
      <c r="U4192" s="9">
        <v>0</v>
      </c>
      <c r="V4192" s="9">
        <v>0</v>
      </c>
      <c r="W4192" s="9" t="s">
        <v>20</v>
      </c>
      <c r="X4192" s="6"/>
      <c r="Y4192" s="9" t="s">
        <v>1170</v>
      </c>
      <c r="Z4192" s="9">
        <v>0.7</v>
      </c>
      <c r="AA4192" s="9" t="s">
        <v>20</v>
      </c>
      <c r="AB4192" s="9">
        <v>-0.3</v>
      </c>
      <c r="AC4192" t="s">
        <v>20</v>
      </c>
      <c r="AD4192" t="s">
        <v>20</v>
      </c>
      <c r="AE4192" t="s">
        <v>20</v>
      </c>
      <c r="AF4192" t="s">
        <v>20</v>
      </c>
      <c r="AG4192" s="9">
        <v>0.3</v>
      </c>
      <c r="AH4192" s="9">
        <v>0</v>
      </c>
      <c r="AI4192" s="9">
        <v>0</v>
      </c>
      <c r="AJ4192" s="6"/>
      <c r="AK4192" s="9">
        <v>1</v>
      </c>
      <c r="AL4192" s="9">
        <v>1</v>
      </c>
      <c r="AM4192" s="9">
        <v>1</v>
      </c>
      <c r="AN4192" s="9">
        <v>0</v>
      </c>
      <c r="AO4192" s="9">
        <v>0</v>
      </c>
      <c r="AP4192" s="6"/>
      <c r="AQ4192" s="9">
        <v>1</v>
      </c>
      <c r="AR4192" s="9">
        <v>3</v>
      </c>
      <c r="AS4192" s="9">
        <v>3</v>
      </c>
      <c r="AT4192" s="9">
        <v>0</v>
      </c>
      <c r="AU4192" s="9">
        <v>0</v>
      </c>
      <c r="AV4192" s="9">
        <v>0</v>
      </c>
      <c r="AW4192" s="9" t="s">
        <v>1382</v>
      </c>
      <c r="AX4192" s="9" t="s">
        <v>1382</v>
      </c>
      <c r="AY4192" s="6"/>
      <c r="AZ4192" s="114" t="s">
        <v>3058</v>
      </c>
      <c r="BA4192" s="9" t="s">
        <v>2633</v>
      </c>
      <c r="BB4192" s="6" t="s">
        <v>1603</v>
      </c>
      <c r="BH4192" s="6"/>
      <c r="BI4192" t="s">
        <v>3146</v>
      </c>
    </row>
    <row r="4193" spans="1:61" s="9" customFormat="1" x14ac:dyDescent="0.25">
      <c r="A4193" s="19" t="s">
        <v>1225</v>
      </c>
      <c r="B4193" s="40" t="s">
        <v>1228</v>
      </c>
      <c r="C4193" t="str">
        <f>VLOOKUP(Tabelle1[[#This Row],[bank_name]],list_all_banks!$B$1:$C$691,2,FALSE)</f>
        <v>NL16014051</v>
      </c>
      <c r="D4193" s="6" t="s">
        <v>1229</v>
      </c>
      <c r="E4193" s="42" t="str">
        <f t="shared" si="68"/>
        <v>31.12.2015</v>
      </c>
      <c r="F4193" s="9">
        <v>2015</v>
      </c>
      <c r="G4193">
        <v>1</v>
      </c>
      <c r="H4193" t="s">
        <v>20</v>
      </c>
      <c r="I4193">
        <v>3</v>
      </c>
      <c r="J4193">
        <v>2</v>
      </c>
      <c r="K4193" t="s">
        <v>1366</v>
      </c>
      <c r="L4193" t="s">
        <v>20</v>
      </c>
      <c r="M4193" t="s">
        <v>14</v>
      </c>
      <c r="N4193" t="s">
        <v>19</v>
      </c>
      <c r="O4193" s="6"/>
      <c r="P4193">
        <v>0</v>
      </c>
      <c r="Q4193">
        <v>0</v>
      </c>
      <c r="R4193">
        <v>0</v>
      </c>
      <c r="S4193">
        <v>3</v>
      </c>
      <c r="T4193" s="6"/>
      <c r="U4193" s="9">
        <v>0</v>
      </c>
      <c r="V4193">
        <v>0</v>
      </c>
      <c r="W4193" t="s">
        <v>20</v>
      </c>
      <c r="X4193" s="6"/>
      <c r="Y4193" t="s">
        <v>1225</v>
      </c>
      <c r="Z4193">
        <v>510.4</v>
      </c>
      <c r="AA4193">
        <v>1849</v>
      </c>
      <c r="AB4193">
        <v>60.4</v>
      </c>
      <c r="AC4193" t="s">
        <v>20</v>
      </c>
      <c r="AD4193" t="s">
        <v>20</v>
      </c>
      <c r="AE4193" t="s">
        <v>20</v>
      </c>
      <c r="AF4193" t="s">
        <v>20</v>
      </c>
      <c r="AG4193">
        <v>12.7</v>
      </c>
      <c r="AH4193" s="9">
        <v>0</v>
      </c>
      <c r="AI4193" s="9">
        <v>0</v>
      </c>
      <c r="AJ4193" s="6"/>
      <c r="AK4193">
        <v>1</v>
      </c>
      <c r="AL4193">
        <v>1</v>
      </c>
      <c r="AM4193">
        <v>1</v>
      </c>
      <c r="AN4193">
        <v>0</v>
      </c>
      <c r="AO4193">
        <v>0</v>
      </c>
      <c r="AP4193" s="6"/>
      <c r="AQ4193">
        <v>1</v>
      </c>
      <c r="AR4193">
        <v>3</v>
      </c>
      <c r="AS4193">
        <v>3</v>
      </c>
      <c r="AT4193">
        <v>0</v>
      </c>
      <c r="AU4193">
        <v>0</v>
      </c>
      <c r="AV4193">
        <v>0</v>
      </c>
      <c r="AW4193" t="s">
        <v>1382</v>
      </c>
      <c r="AX4193" t="s">
        <v>1382</v>
      </c>
      <c r="AY4193" s="6"/>
      <c r="AZ4193" s="42"/>
      <c r="BA4193" t="s">
        <v>2633</v>
      </c>
      <c r="BB4193" s="6" t="s">
        <v>1603</v>
      </c>
      <c r="BH4193" s="6"/>
      <c r="BI4193" t="s">
        <v>3146</v>
      </c>
    </row>
    <row r="4194" spans="1:61" x14ac:dyDescent="0.25">
      <c r="A4194" s="19" t="s">
        <v>1225</v>
      </c>
      <c r="B4194" s="40" t="s">
        <v>1228</v>
      </c>
      <c r="C4194" t="str">
        <f>VLOOKUP(Tabelle1[[#This Row],[bank_name]],list_all_banks!$B$1:$C$691,2,FALSE)</f>
        <v>NL16014051</v>
      </c>
      <c r="D4194" s="6" t="s">
        <v>1229</v>
      </c>
      <c r="E4194" s="42" t="str">
        <f t="shared" si="68"/>
        <v>31.12.2015</v>
      </c>
      <c r="F4194" s="9">
        <v>2015</v>
      </c>
      <c r="G4194">
        <v>1</v>
      </c>
      <c r="H4194" t="s">
        <v>20</v>
      </c>
      <c r="I4194">
        <v>3</v>
      </c>
      <c r="J4194">
        <v>2</v>
      </c>
      <c r="K4194" t="s">
        <v>1366</v>
      </c>
      <c r="L4194" t="s">
        <v>20</v>
      </c>
      <c r="M4194" t="s">
        <v>14</v>
      </c>
      <c r="N4194" t="s">
        <v>19</v>
      </c>
      <c r="P4194">
        <v>0</v>
      </c>
      <c r="Q4194">
        <v>0</v>
      </c>
      <c r="R4194">
        <v>0</v>
      </c>
      <c r="S4194">
        <v>3</v>
      </c>
      <c r="U4194" s="9">
        <v>0</v>
      </c>
      <c r="V4194">
        <v>0</v>
      </c>
      <c r="W4194" t="s">
        <v>20</v>
      </c>
      <c r="Y4194" t="s">
        <v>820</v>
      </c>
      <c r="Z4194">
        <v>5</v>
      </c>
      <c r="AA4194">
        <v>10</v>
      </c>
      <c r="AB4194">
        <v>0.7</v>
      </c>
      <c r="AC4194" t="s">
        <v>20</v>
      </c>
      <c r="AD4194" t="s">
        <v>20</v>
      </c>
      <c r="AE4194" t="s">
        <v>20</v>
      </c>
      <c r="AF4194" t="s">
        <v>20</v>
      </c>
      <c r="AG4194">
        <v>0.2</v>
      </c>
      <c r="AH4194" s="9">
        <v>0</v>
      </c>
      <c r="AI4194" s="9">
        <v>0</v>
      </c>
      <c r="AK4194">
        <v>1</v>
      </c>
      <c r="AL4194">
        <v>1</v>
      </c>
      <c r="AM4194">
        <v>1</v>
      </c>
      <c r="AN4194">
        <v>0</v>
      </c>
      <c r="AO4194">
        <v>0</v>
      </c>
      <c r="AQ4194">
        <v>1</v>
      </c>
      <c r="AR4194">
        <v>3</v>
      </c>
      <c r="AS4194">
        <v>3</v>
      </c>
      <c r="AT4194">
        <v>0</v>
      </c>
      <c r="AU4194">
        <v>0</v>
      </c>
      <c r="AV4194">
        <v>0</v>
      </c>
      <c r="AW4194" t="s">
        <v>1382</v>
      </c>
      <c r="AX4194" t="s">
        <v>1382</v>
      </c>
      <c r="BA4194" t="s">
        <v>2633</v>
      </c>
      <c r="BB4194" s="6" t="s">
        <v>1603</v>
      </c>
      <c r="BG4194" s="9"/>
      <c r="BI4194" t="s">
        <v>3146</v>
      </c>
    </row>
    <row r="4195" spans="1:61" x14ac:dyDescent="0.25">
      <c r="A4195" s="19" t="s">
        <v>1225</v>
      </c>
      <c r="B4195" s="40" t="s">
        <v>1228</v>
      </c>
      <c r="C4195" t="str">
        <f>VLOOKUP(Tabelle1[[#This Row],[bank_name]],list_all_banks!$B$1:$C$691,2,FALSE)</f>
        <v>NL16014051</v>
      </c>
      <c r="D4195" s="6" t="s">
        <v>1229</v>
      </c>
      <c r="E4195" s="42" t="str">
        <f t="shared" si="68"/>
        <v>31.12.2015</v>
      </c>
      <c r="F4195" s="9">
        <v>2015</v>
      </c>
      <c r="G4195">
        <v>1</v>
      </c>
      <c r="H4195" t="s">
        <v>20</v>
      </c>
      <c r="I4195">
        <v>3</v>
      </c>
      <c r="J4195">
        <v>2</v>
      </c>
      <c r="K4195" t="s">
        <v>1366</v>
      </c>
      <c r="L4195" t="s">
        <v>20</v>
      </c>
      <c r="M4195" t="s">
        <v>14</v>
      </c>
      <c r="N4195" t="s">
        <v>19</v>
      </c>
      <c r="P4195">
        <v>0</v>
      </c>
      <c r="Q4195">
        <v>0</v>
      </c>
      <c r="R4195">
        <v>0</v>
      </c>
      <c r="S4195">
        <v>3</v>
      </c>
      <c r="U4195" s="9">
        <v>0</v>
      </c>
      <c r="V4195">
        <v>0</v>
      </c>
      <c r="W4195" t="s">
        <v>20</v>
      </c>
      <c r="Y4195" t="s">
        <v>1651</v>
      </c>
      <c r="Z4195">
        <v>10.3</v>
      </c>
      <c r="AA4195">
        <v>23</v>
      </c>
      <c r="AB4195">
        <v>0.5</v>
      </c>
      <c r="AC4195" t="s">
        <v>20</v>
      </c>
      <c r="AD4195" t="s">
        <v>20</v>
      </c>
      <c r="AE4195" t="s">
        <v>20</v>
      </c>
      <c r="AF4195" t="s">
        <v>20</v>
      </c>
      <c r="AG4195" t="s">
        <v>20</v>
      </c>
      <c r="AH4195" s="9">
        <v>0</v>
      </c>
      <c r="AI4195" s="9">
        <v>0</v>
      </c>
      <c r="AK4195">
        <v>1</v>
      </c>
      <c r="AL4195">
        <v>1</v>
      </c>
      <c r="AM4195">
        <v>1</v>
      </c>
      <c r="AN4195">
        <v>0</v>
      </c>
      <c r="AO4195">
        <v>0</v>
      </c>
      <c r="AQ4195">
        <v>1</v>
      </c>
      <c r="AR4195">
        <v>3</v>
      </c>
      <c r="AS4195">
        <v>3</v>
      </c>
      <c r="AT4195">
        <v>0</v>
      </c>
      <c r="AU4195">
        <v>0</v>
      </c>
      <c r="AV4195">
        <v>0</v>
      </c>
      <c r="AW4195" t="s">
        <v>1382</v>
      </c>
      <c r="AX4195" t="s">
        <v>1382</v>
      </c>
      <c r="BA4195" t="s">
        <v>2633</v>
      </c>
      <c r="BB4195" s="6" t="s">
        <v>1603</v>
      </c>
      <c r="BG4195" s="9"/>
      <c r="BI4195" t="s">
        <v>3146</v>
      </c>
    </row>
    <row r="4196" spans="1:61" s="44" customFormat="1" ht="15.75" thickBot="1" x14ac:dyDescent="0.3">
      <c r="A4196" s="162" t="s">
        <v>1225</v>
      </c>
      <c r="B4196" s="48" t="s">
        <v>1228</v>
      </c>
      <c r="C4196" s="44" t="str">
        <f>VLOOKUP(Tabelle1[[#This Row],[bank_name]],list_all_banks!$B$1:$C$691,2,FALSE)</f>
        <v>NL16014051</v>
      </c>
      <c r="D4196" s="45" t="s">
        <v>1229</v>
      </c>
      <c r="E4196" s="46" t="str">
        <f t="shared" si="68"/>
        <v>31.12.2015</v>
      </c>
      <c r="F4196" s="44">
        <v>2015</v>
      </c>
      <c r="G4196" s="44">
        <v>1</v>
      </c>
      <c r="H4196" s="44" t="s">
        <v>20</v>
      </c>
      <c r="I4196" s="44">
        <v>3</v>
      </c>
      <c r="J4196" s="44">
        <v>2</v>
      </c>
      <c r="K4196" s="44" t="s">
        <v>1366</v>
      </c>
      <c r="L4196" s="44" t="s">
        <v>20</v>
      </c>
      <c r="M4196" s="44" t="s">
        <v>14</v>
      </c>
      <c r="N4196" s="44" t="s">
        <v>19</v>
      </c>
      <c r="O4196" s="45"/>
      <c r="P4196" s="44">
        <v>0</v>
      </c>
      <c r="Q4196" s="44">
        <v>0</v>
      </c>
      <c r="R4196" s="44">
        <v>0</v>
      </c>
      <c r="S4196" s="44">
        <v>3</v>
      </c>
      <c r="T4196" s="45"/>
      <c r="U4196" s="44">
        <v>0</v>
      </c>
      <c r="V4196" s="44">
        <v>0</v>
      </c>
      <c r="W4196" s="44" t="s">
        <v>20</v>
      </c>
      <c r="X4196" s="45"/>
      <c r="Y4196" s="44" t="s">
        <v>1650</v>
      </c>
      <c r="Z4196" s="44">
        <v>2.8</v>
      </c>
      <c r="AA4196" s="44">
        <v>7</v>
      </c>
      <c r="AB4196" s="44">
        <v>0.2</v>
      </c>
      <c r="AC4196" s="44" t="s">
        <v>20</v>
      </c>
      <c r="AD4196" s="44" t="s">
        <v>20</v>
      </c>
      <c r="AE4196" s="44" t="s">
        <v>20</v>
      </c>
      <c r="AF4196" s="44" t="s">
        <v>20</v>
      </c>
      <c r="AG4196" s="44">
        <v>0.1</v>
      </c>
      <c r="AH4196" s="44">
        <v>0</v>
      </c>
      <c r="AI4196" s="44">
        <v>0</v>
      </c>
      <c r="AJ4196" s="45"/>
      <c r="AK4196" s="44">
        <v>1</v>
      </c>
      <c r="AL4196" s="44">
        <v>1</v>
      </c>
      <c r="AM4196" s="44">
        <v>1</v>
      </c>
      <c r="AN4196" s="44">
        <v>0</v>
      </c>
      <c r="AO4196" s="44">
        <v>0</v>
      </c>
      <c r="AP4196" s="45"/>
      <c r="AQ4196" s="44">
        <v>1</v>
      </c>
      <c r="AR4196" s="44">
        <v>3</v>
      </c>
      <c r="AS4196" s="44">
        <v>3</v>
      </c>
      <c r="AT4196" s="44">
        <v>0</v>
      </c>
      <c r="AU4196" s="44">
        <v>0</v>
      </c>
      <c r="AV4196" s="44">
        <v>0</v>
      </c>
      <c r="AW4196" s="44" t="s">
        <v>1382</v>
      </c>
      <c r="AX4196" s="44" t="s">
        <v>1382</v>
      </c>
      <c r="AY4196" s="45"/>
      <c r="AZ4196" s="46"/>
      <c r="BA4196" s="44" t="s">
        <v>2633</v>
      </c>
      <c r="BB4196" s="45" t="s">
        <v>1603</v>
      </c>
      <c r="BH4196" s="45"/>
      <c r="BI4196" t="s">
        <v>3146</v>
      </c>
    </row>
    <row r="4197" spans="1:61" x14ac:dyDescent="0.25">
      <c r="A4197" s="19" t="s">
        <v>1225</v>
      </c>
      <c r="B4197" s="40" t="s">
        <v>1228</v>
      </c>
      <c r="C4197" t="str">
        <f>VLOOKUP(Tabelle1[[#This Row],[bank_name]],list_all_banks!$B$1:$C$691,2,FALSE)</f>
        <v>NL16014051</v>
      </c>
      <c r="D4197" s="6" t="s">
        <v>1229</v>
      </c>
      <c r="E4197" s="42" t="str">
        <f t="shared" ref="E4197:E4260" si="69">CONCATENATE($E$2,F4197)</f>
        <v>31.12.2016</v>
      </c>
      <c r="F4197">
        <v>2016</v>
      </c>
      <c r="G4197">
        <v>1</v>
      </c>
      <c r="H4197" t="s">
        <v>20</v>
      </c>
      <c r="I4197">
        <v>3</v>
      </c>
      <c r="J4197">
        <v>2</v>
      </c>
      <c r="K4197" t="s">
        <v>1366</v>
      </c>
      <c r="L4197" t="s">
        <v>20</v>
      </c>
      <c r="M4197" t="s">
        <v>14</v>
      </c>
      <c r="N4197" t="s">
        <v>19</v>
      </c>
      <c r="P4197">
        <v>0</v>
      </c>
      <c r="Q4197">
        <v>0</v>
      </c>
      <c r="R4197">
        <v>0</v>
      </c>
      <c r="S4197">
        <v>3</v>
      </c>
      <c r="U4197" s="9">
        <v>0</v>
      </c>
      <c r="V4197">
        <v>0</v>
      </c>
      <c r="W4197" t="s">
        <v>20</v>
      </c>
      <c r="Y4197" t="s">
        <v>239</v>
      </c>
      <c r="Z4197">
        <v>29.2</v>
      </c>
      <c r="AA4197">
        <v>147</v>
      </c>
      <c r="AB4197">
        <v>-5.8</v>
      </c>
      <c r="AC4197" t="s">
        <v>20</v>
      </c>
      <c r="AD4197" t="s">
        <v>20</v>
      </c>
      <c r="AE4197" t="s">
        <v>20</v>
      </c>
      <c r="AF4197" t="s">
        <v>20</v>
      </c>
      <c r="AG4197">
        <v>-2.4</v>
      </c>
      <c r="AH4197" s="9">
        <v>0</v>
      </c>
      <c r="AI4197" s="9">
        <v>0</v>
      </c>
      <c r="AK4197">
        <v>1</v>
      </c>
      <c r="AL4197">
        <v>1</v>
      </c>
      <c r="AM4197">
        <v>1</v>
      </c>
      <c r="AN4197">
        <v>0</v>
      </c>
      <c r="AO4197">
        <v>0</v>
      </c>
      <c r="AQ4197">
        <v>1</v>
      </c>
      <c r="AR4197">
        <v>3</v>
      </c>
      <c r="AS4197">
        <v>3</v>
      </c>
      <c r="AT4197">
        <v>0</v>
      </c>
      <c r="AU4197">
        <v>0</v>
      </c>
      <c r="AV4197">
        <v>0</v>
      </c>
      <c r="AW4197" t="s">
        <v>1382</v>
      </c>
      <c r="AX4197" t="s">
        <v>1382</v>
      </c>
      <c r="AZ4197" s="114" t="s">
        <v>3056</v>
      </c>
      <c r="BA4197" t="s">
        <v>2634</v>
      </c>
      <c r="BB4197" s="6" t="s">
        <v>1604</v>
      </c>
      <c r="BG4197" s="9"/>
      <c r="BI4197" t="s">
        <v>3146</v>
      </c>
    </row>
    <row r="4198" spans="1:61" x14ac:dyDescent="0.25">
      <c r="A4198" s="19" t="s">
        <v>1225</v>
      </c>
      <c r="B4198" s="40" t="s">
        <v>1228</v>
      </c>
      <c r="C4198" t="str">
        <f>VLOOKUP(Tabelle1[[#This Row],[bank_name]],list_all_banks!$B$1:$C$691,2,FALSE)</f>
        <v>NL16014051</v>
      </c>
      <c r="D4198" s="6" t="s">
        <v>1229</v>
      </c>
      <c r="E4198" s="42" t="str">
        <f t="shared" si="69"/>
        <v>31.12.2016</v>
      </c>
      <c r="F4198">
        <v>2016</v>
      </c>
      <c r="G4198">
        <v>1</v>
      </c>
      <c r="H4198" t="s">
        <v>20</v>
      </c>
      <c r="I4198">
        <v>3</v>
      </c>
      <c r="J4198">
        <v>2</v>
      </c>
      <c r="K4198" t="s">
        <v>1366</v>
      </c>
      <c r="L4198" t="s">
        <v>20</v>
      </c>
      <c r="M4198" t="s">
        <v>14</v>
      </c>
      <c r="N4198" t="s">
        <v>19</v>
      </c>
      <c r="P4198">
        <v>0</v>
      </c>
      <c r="Q4198">
        <v>0</v>
      </c>
      <c r="R4198">
        <v>0</v>
      </c>
      <c r="S4198">
        <v>3</v>
      </c>
      <c r="U4198" s="9">
        <v>0</v>
      </c>
      <c r="V4198">
        <v>0</v>
      </c>
      <c r="W4198" t="s">
        <v>20</v>
      </c>
      <c r="Y4198" t="s">
        <v>1225</v>
      </c>
      <c r="Z4198">
        <v>465.7</v>
      </c>
      <c r="AA4198">
        <v>1846</v>
      </c>
      <c r="AB4198">
        <v>89.3</v>
      </c>
      <c r="AC4198" t="s">
        <v>20</v>
      </c>
      <c r="AD4198" t="s">
        <v>20</v>
      </c>
      <c r="AE4198" t="s">
        <v>20</v>
      </c>
      <c r="AF4198" t="s">
        <v>20</v>
      </c>
      <c r="AG4198">
        <v>17.899999999999999</v>
      </c>
      <c r="AH4198" s="9">
        <v>0</v>
      </c>
      <c r="AI4198" s="9">
        <v>0</v>
      </c>
      <c r="AK4198">
        <v>1</v>
      </c>
      <c r="AL4198">
        <v>1</v>
      </c>
      <c r="AM4198">
        <v>1</v>
      </c>
      <c r="AN4198">
        <v>0</v>
      </c>
      <c r="AO4198">
        <v>0</v>
      </c>
      <c r="AQ4198">
        <v>1</v>
      </c>
      <c r="AR4198">
        <v>3</v>
      </c>
      <c r="AS4198">
        <v>3</v>
      </c>
      <c r="AT4198">
        <v>0</v>
      </c>
      <c r="AU4198">
        <v>0</v>
      </c>
      <c r="AV4198">
        <v>0</v>
      </c>
      <c r="AW4198" t="s">
        <v>1382</v>
      </c>
      <c r="AX4198" t="s">
        <v>1382</v>
      </c>
      <c r="AZ4198" s="114" t="s">
        <v>3057</v>
      </c>
      <c r="BA4198" t="s">
        <v>2634</v>
      </c>
      <c r="BB4198" s="6" t="s">
        <v>1604</v>
      </c>
      <c r="BG4198" s="9"/>
      <c r="BI4198" t="s">
        <v>3146</v>
      </c>
    </row>
    <row r="4199" spans="1:61" x14ac:dyDescent="0.25">
      <c r="A4199" s="19" t="s">
        <v>1225</v>
      </c>
      <c r="B4199" s="40" t="s">
        <v>1228</v>
      </c>
      <c r="C4199" t="str">
        <f>VLOOKUP(Tabelle1[[#This Row],[bank_name]],list_all_banks!$B$1:$C$691,2,FALSE)</f>
        <v>NL16014051</v>
      </c>
      <c r="D4199" s="6" t="s">
        <v>1229</v>
      </c>
      <c r="E4199" s="42" t="str">
        <f t="shared" si="69"/>
        <v>31.12.2016</v>
      </c>
      <c r="F4199">
        <v>2016</v>
      </c>
      <c r="G4199">
        <v>1</v>
      </c>
      <c r="H4199" t="s">
        <v>20</v>
      </c>
      <c r="I4199">
        <v>3</v>
      </c>
      <c r="J4199">
        <v>2</v>
      </c>
      <c r="K4199" t="s">
        <v>1366</v>
      </c>
      <c r="L4199" t="s">
        <v>20</v>
      </c>
      <c r="M4199" t="s">
        <v>14</v>
      </c>
      <c r="N4199" t="s">
        <v>19</v>
      </c>
      <c r="P4199">
        <v>0</v>
      </c>
      <c r="Q4199">
        <v>0</v>
      </c>
      <c r="R4199">
        <v>0</v>
      </c>
      <c r="S4199">
        <v>3</v>
      </c>
      <c r="U4199" s="9">
        <v>0</v>
      </c>
      <c r="V4199">
        <v>0</v>
      </c>
      <c r="W4199" t="s">
        <v>20</v>
      </c>
      <c r="Y4199" t="s">
        <v>820</v>
      </c>
      <c r="Z4199">
        <v>4.5999999999999996</v>
      </c>
      <c r="AA4199">
        <v>9</v>
      </c>
      <c r="AB4199">
        <v>0.9</v>
      </c>
      <c r="AC4199" t="s">
        <v>20</v>
      </c>
      <c r="AD4199" t="s">
        <v>20</v>
      </c>
      <c r="AE4199" t="s">
        <v>20</v>
      </c>
      <c r="AF4199" t="s">
        <v>20</v>
      </c>
      <c r="AG4199">
        <v>0.2</v>
      </c>
      <c r="AH4199" s="9">
        <v>0</v>
      </c>
      <c r="AI4199" s="9">
        <v>0</v>
      </c>
      <c r="AK4199">
        <v>1</v>
      </c>
      <c r="AL4199">
        <v>1</v>
      </c>
      <c r="AM4199">
        <v>1</v>
      </c>
      <c r="AN4199">
        <v>0</v>
      </c>
      <c r="AO4199">
        <v>0</v>
      </c>
      <c r="AQ4199">
        <v>1</v>
      </c>
      <c r="AR4199">
        <v>3</v>
      </c>
      <c r="AS4199">
        <v>3</v>
      </c>
      <c r="AT4199">
        <v>0</v>
      </c>
      <c r="AU4199">
        <v>0</v>
      </c>
      <c r="AV4199">
        <v>0</v>
      </c>
      <c r="AW4199" t="s">
        <v>1382</v>
      </c>
      <c r="AX4199" t="s">
        <v>1382</v>
      </c>
      <c r="AZ4199" s="114" t="s">
        <v>3058</v>
      </c>
      <c r="BA4199" t="s">
        <v>2634</v>
      </c>
      <c r="BB4199" s="6" t="s">
        <v>1604</v>
      </c>
      <c r="BG4199" s="9"/>
      <c r="BI4199" t="s">
        <v>3146</v>
      </c>
    </row>
    <row r="4200" spans="1:61" x14ac:dyDescent="0.25">
      <c r="A4200" s="19" t="s">
        <v>1225</v>
      </c>
      <c r="B4200" s="40" t="s">
        <v>1228</v>
      </c>
      <c r="C4200" t="str">
        <f>VLOOKUP(Tabelle1[[#This Row],[bank_name]],list_all_banks!$B$1:$C$691,2,FALSE)</f>
        <v>NL16014051</v>
      </c>
      <c r="D4200" s="6" t="s">
        <v>1229</v>
      </c>
      <c r="E4200" s="42" t="str">
        <f t="shared" si="69"/>
        <v>31.12.2016</v>
      </c>
      <c r="F4200">
        <v>2016</v>
      </c>
      <c r="G4200">
        <v>1</v>
      </c>
      <c r="H4200" t="s">
        <v>20</v>
      </c>
      <c r="I4200">
        <v>3</v>
      </c>
      <c r="J4200">
        <v>2</v>
      </c>
      <c r="K4200" t="s">
        <v>1366</v>
      </c>
      <c r="L4200" t="s">
        <v>20</v>
      </c>
      <c r="M4200" t="s">
        <v>14</v>
      </c>
      <c r="N4200" t="s">
        <v>19</v>
      </c>
      <c r="P4200">
        <v>0</v>
      </c>
      <c r="Q4200">
        <v>0</v>
      </c>
      <c r="R4200">
        <v>0</v>
      </c>
      <c r="S4200">
        <v>3</v>
      </c>
      <c r="U4200" s="9">
        <v>0</v>
      </c>
      <c r="V4200">
        <v>0</v>
      </c>
      <c r="W4200" t="s">
        <v>20</v>
      </c>
      <c r="Y4200" t="s">
        <v>1651</v>
      </c>
      <c r="Z4200">
        <v>10.199999999999999</v>
      </c>
      <c r="AA4200">
        <v>22</v>
      </c>
      <c r="AB4200">
        <v>1.1000000000000001</v>
      </c>
      <c r="AC4200" t="s">
        <v>20</v>
      </c>
      <c r="AD4200" t="s">
        <v>20</v>
      </c>
      <c r="AE4200" t="s">
        <v>20</v>
      </c>
      <c r="AF4200" t="s">
        <v>20</v>
      </c>
      <c r="AG4200">
        <v>0.2</v>
      </c>
      <c r="AH4200" s="9">
        <v>0</v>
      </c>
      <c r="AI4200" s="9">
        <v>0</v>
      </c>
      <c r="AK4200">
        <v>1</v>
      </c>
      <c r="AL4200">
        <v>1</v>
      </c>
      <c r="AM4200">
        <v>1</v>
      </c>
      <c r="AN4200">
        <v>0</v>
      </c>
      <c r="AO4200">
        <v>0</v>
      </c>
      <c r="AQ4200">
        <v>1</v>
      </c>
      <c r="AR4200">
        <v>3</v>
      </c>
      <c r="AS4200">
        <v>3</v>
      </c>
      <c r="AT4200">
        <v>0</v>
      </c>
      <c r="AU4200">
        <v>0</v>
      </c>
      <c r="AV4200">
        <v>0</v>
      </c>
      <c r="AW4200" t="s">
        <v>1382</v>
      </c>
      <c r="AX4200" t="s">
        <v>1382</v>
      </c>
      <c r="BA4200" t="s">
        <v>2634</v>
      </c>
      <c r="BB4200" s="6" t="s">
        <v>1604</v>
      </c>
      <c r="BG4200" s="9"/>
      <c r="BI4200" t="s">
        <v>3146</v>
      </c>
    </row>
    <row r="4201" spans="1:61" x14ac:dyDescent="0.25">
      <c r="A4201" s="19" t="s">
        <v>1225</v>
      </c>
      <c r="B4201" s="40" t="s">
        <v>1228</v>
      </c>
      <c r="C4201" t="str">
        <f>VLOOKUP(Tabelle1[[#This Row],[bank_name]],list_all_banks!$B$1:$C$691,2,FALSE)</f>
        <v>NL16014051</v>
      </c>
      <c r="D4201" s="6" t="s">
        <v>1229</v>
      </c>
      <c r="E4201" s="42" t="str">
        <f t="shared" si="69"/>
        <v>31.12.2016</v>
      </c>
      <c r="F4201">
        <v>2016</v>
      </c>
      <c r="G4201">
        <v>1</v>
      </c>
      <c r="H4201" t="s">
        <v>20</v>
      </c>
      <c r="I4201">
        <v>3</v>
      </c>
      <c r="J4201">
        <v>2</v>
      </c>
      <c r="K4201" t="s">
        <v>1366</v>
      </c>
      <c r="L4201" t="s">
        <v>20</v>
      </c>
      <c r="M4201" t="s">
        <v>14</v>
      </c>
      <c r="N4201" t="s">
        <v>19</v>
      </c>
      <c r="P4201">
        <v>0</v>
      </c>
      <c r="Q4201">
        <v>0</v>
      </c>
      <c r="R4201">
        <v>0</v>
      </c>
      <c r="S4201">
        <v>3</v>
      </c>
      <c r="U4201" s="9">
        <v>0</v>
      </c>
      <c r="V4201">
        <v>0</v>
      </c>
      <c r="W4201" t="s">
        <v>20</v>
      </c>
      <c r="Y4201" t="s">
        <v>820</v>
      </c>
      <c r="Z4201">
        <v>12.1</v>
      </c>
      <c r="AA4201">
        <v>22</v>
      </c>
      <c r="AB4201">
        <v>0.2</v>
      </c>
      <c r="AC4201" t="s">
        <v>20</v>
      </c>
      <c r="AD4201" t="s">
        <v>20</v>
      </c>
      <c r="AE4201" t="s">
        <v>20</v>
      </c>
      <c r="AF4201" t="s">
        <v>20</v>
      </c>
      <c r="AG4201" t="s">
        <v>20</v>
      </c>
      <c r="AH4201" s="9">
        <v>0</v>
      </c>
      <c r="AI4201" s="9">
        <v>0</v>
      </c>
      <c r="AK4201">
        <v>1</v>
      </c>
      <c r="AL4201">
        <v>1</v>
      </c>
      <c r="AM4201">
        <v>1</v>
      </c>
      <c r="AN4201">
        <v>0</v>
      </c>
      <c r="AO4201">
        <v>0</v>
      </c>
      <c r="AQ4201">
        <v>1</v>
      </c>
      <c r="AR4201">
        <v>3</v>
      </c>
      <c r="AS4201">
        <v>3</v>
      </c>
      <c r="AT4201">
        <v>0</v>
      </c>
      <c r="AU4201">
        <v>0</v>
      </c>
      <c r="AV4201">
        <v>0</v>
      </c>
      <c r="AW4201" t="s">
        <v>1382</v>
      </c>
      <c r="AX4201" t="s">
        <v>1382</v>
      </c>
      <c r="BA4201" t="s">
        <v>2634</v>
      </c>
      <c r="BB4201" s="6" t="s">
        <v>1604</v>
      </c>
      <c r="BG4201" s="9"/>
      <c r="BI4201" t="s">
        <v>3146</v>
      </c>
    </row>
    <row r="4202" spans="1:61" s="44" customFormat="1" ht="15.75" thickBot="1" x14ac:dyDescent="0.3">
      <c r="A4202" s="162" t="s">
        <v>1225</v>
      </c>
      <c r="B4202" s="48" t="s">
        <v>1228</v>
      </c>
      <c r="C4202" s="44" t="str">
        <f>VLOOKUP(Tabelle1[[#This Row],[bank_name]],list_all_banks!$B$1:$C$691,2,FALSE)</f>
        <v>NL16014051</v>
      </c>
      <c r="D4202" s="45" t="s">
        <v>1229</v>
      </c>
      <c r="E4202" s="46" t="str">
        <f t="shared" si="69"/>
        <v>31.12.2016</v>
      </c>
      <c r="F4202" s="44">
        <v>2016</v>
      </c>
      <c r="G4202" s="44">
        <v>1</v>
      </c>
      <c r="H4202" s="44" t="s">
        <v>20</v>
      </c>
      <c r="I4202" s="44">
        <v>3</v>
      </c>
      <c r="J4202" s="44">
        <v>2</v>
      </c>
      <c r="K4202" s="44" t="s">
        <v>1366</v>
      </c>
      <c r="L4202" s="44" t="s">
        <v>20</v>
      </c>
      <c r="M4202" s="44" t="s">
        <v>14</v>
      </c>
      <c r="N4202" s="44" t="s">
        <v>19</v>
      </c>
      <c r="O4202" s="45"/>
      <c r="P4202" s="44">
        <v>0</v>
      </c>
      <c r="Q4202" s="44">
        <v>0</v>
      </c>
      <c r="R4202" s="44">
        <v>0</v>
      </c>
      <c r="S4202" s="44">
        <v>3</v>
      </c>
      <c r="T4202" s="45"/>
      <c r="U4202" s="44">
        <v>0</v>
      </c>
      <c r="V4202" s="44">
        <v>0</v>
      </c>
      <c r="W4202" s="44" t="s">
        <v>20</v>
      </c>
      <c r="X4202" s="45"/>
      <c r="Y4202" s="44" t="s">
        <v>1650</v>
      </c>
      <c r="Z4202" s="44">
        <v>2.6</v>
      </c>
      <c r="AA4202" s="44">
        <v>5</v>
      </c>
      <c r="AB4202" s="44">
        <v>0.1</v>
      </c>
      <c r="AC4202" s="44" t="s">
        <v>20</v>
      </c>
      <c r="AD4202" s="44" t="s">
        <v>20</v>
      </c>
      <c r="AE4202" s="44" t="s">
        <v>20</v>
      </c>
      <c r="AF4202" s="44" t="s">
        <v>20</v>
      </c>
      <c r="AG4202" s="44" t="s">
        <v>20</v>
      </c>
      <c r="AH4202" s="44">
        <v>0</v>
      </c>
      <c r="AI4202" s="44">
        <v>0</v>
      </c>
      <c r="AJ4202" s="45"/>
      <c r="AK4202" s="44">
        <v>1</v>
      </c>
      <c r="AL4202" s="44">
        <v>1</v>
      </c>
      <c r="AM4202" s="44">
        <v>1</v>
      </c>
      <c r="AN4202" s="44">
        <v>0</v>
      </c>
      <c r="AO4202" s="44">
        <v>0</v>
      </c>
      <c r="AP4202" s="45"/>
      <c r="AQ4202" s="44">
        <v>1</v>
      </c>
      <c r="AR4202" s="44">
        <v>3</v>
      </c>
      <c r="AS4202" s="44">
        <v>3</v>
      </c>
      <c r="AT4202" s="44">
        <v>0</v>
      </c>
      <c r="AU4202" s="44">
        <v>0</v>
      </c>
      <c r="AV4202" s="44">
        <v>0</v>
      </c>
      <c r="AW4202" s="44" t="s">
        <v>1382</v>
      </c>
      <c r="AX4202" s="44" t="s">
        <v>1382</v>
      </c>
      <c r="AY4202" s="45"/>
      <c r="AZ4202" s="46"/>
      <c r="BA4202" s="44" t="s">
        <v>2634</v>
      </c>
      <c r="BB4202" s="45" t="s">
        <v>1604</v>
      </c>
      <c r="BH4202" s="45"/>
      <c r="BI4202" t="s">
        <v>3146</v>
      </c>
    </row>
    <row r="4203" spans="1:61" x14ac:dyDescent="0.25">
      <c r="A4203" s="9" t="s">
        <v>1225</v>
      </c>
      <c r="B4203" s="9" t="s">
        <v>1230</v>
      </c>
      <c r="C4203" s="9" t="str">
        <f>VLOOKUP(Tabelle1[[#This Row],[bank_name]],list_all_banks!$B$1:$C$691,2,FALSE)</f>
        <v>NL16038212</v>
      </c>
      <c r="D4203" s="6" t="s">
        <v>1231</v>
      </c>
      <c r="E4203" s="42" t="str">
        <f t="shared" si="69"/>
        <v>31.12.</v>
      </c>
      <c r="F4203" s="9"/>
      <c r="G4203" s="9"/>
      <c r="H4203" s="9"/>
      <c r="I4203" s="9"/>
      <c r="J4203" s="9"/>
      <c r="K4203" s="9"/>
      <c r="L4203" s="9"/>
      <c r="M4203" s="9"/>
      <c r="N4203" s="9"/>
      <c r="P4203" s="9"/>
      <c r="Q4203" s="9"/>
      <c r="R4203" s="9"/>
      <c r="S4203" s="9"/>
      <c r="U4203" s="9"/>
      <c r="V4203" s="9"/>
      <c r="W4203" s="9"/>
      <c r="Y4203" s="9"/>
      <c r="Z4203" s="9"/>
      <c r="AA4203" s="9"/>
      <c r="AB4203" s="9"/>
      <c r="AG4203" s="9"/>
      <c r="AH4203" s="9"/>
      <c r="AI4203" s="9"/>
      <c r="AK4203" s="9"/>
      <c r="AL4203" s="9"/>
      <c r="AM4203" s="9"/>
      <c r="AN4203" s="9"/>
      <c r="AO4203" s="9"/>
      <c r="AQ4203" s="9"/>
      <c r="AR4203" s="9"/>
      <c r="AS4203" s="9"/>
      <c r="AT4203" s="9"/>
      <c r="AU4203" s="9"/>
      <c r="AV4203" s="9"/>
      <c r="AW4203" s="9"/>
      <c r="AX4203" s="9"/>
      <c r="BA4203" s="9"/>
      <c r="BG4203" s="9"/>
    </row>
    <row r="4204" spans="1:61" x14ac:dyDescent="0.25">
      <c r="A4204" t="s">
        <v>1225</v>
      </c>
      <c r="B4204" t="s">
        <v>1232</v>
      </c>
      <c r="C4204" t="str">
        <f>VLOOKUP(Tabelle1[[#This Row],[bank_name]],list_all_banks!$B$1:$C$691,2,FALSE)</f>
        <v>NL16062338</v>
      </c>
      <c r="D4204" s="6" t="s">
        <v>1233</v>
      </c>
      <c r="E4204" s="42" t="str">
        <f t="shared" si="69"/>
        <v>31.12.</v>
      </c>
      <c r="U4204" s="9"/>
      <c r="BG4204" s="9"/>
    </row>
    <row r="4205" spans="1:61" x14ac:dyDescent="0.25">
      <c r="A4205" s="9" t="s">
        <v>1225</v>
      </c>
      <c r="B4205" s="9" t="s">
        <v>1234</v>
      </c>
      <c r="C4205" s="9" t="str">
        <f>VLOOKUP(Tabelle1[[#This Row],[bank_name]],list_all_banks!$B$1:$C$691,2,FALSE)</f>
        <v>NL16062627</v>
      </c>
      <c r="D4205" s="6" t="s">
        <v>1235</v>
      </c>
      <c r="E4205" s="42" t="str">
        <f t="shared" si="69"/>
        <v>31.12.</v>
      </c>
      <c r="F4205" s="9"/>
      <c r="G4205" s="9"/>
      <c r="H4205" s="9"/>
      <c r="I4205" s="9"/>
      <c r="J4205" s="9"/>
      <c r="K4205" s="9"/>
      <c r="L4205" s="9"/>
      <c r="M4205" s="9"/>
      <c r="N4205" s="9"/>
      <c r="P4205" s="9"/>
      <c r="Q4205" s="9"/>
      <c r="R4205" s="9"/>
      <c r="S4205" s="9"/>
      <c r="U4205" s="9"/>
      <c r="V4205" s="9"/>
      <c r="W4205" s="9"/>
      <c r="Y4205" s="9"/>
      <c r="Z4205" s="9"/>
      <c r="AA4205" s="9"/>
      <c r="AB4205" s="9"/>
      <c r="AC4205" s="9"/>
      <c r="AD4205" s="9"/>
      <c r="AE4205" s="9"/>
      <c r="AF4205" s="9"/>
      <c r="AG4205" s="9"/>
      <c r="AH4205" s="9"/>
      <c r="AI4205" s="9"/>
      <c r="AK4205" s="9"/>
      <c r="AL4205" s="9"/>
      <c r="AM4205" s="9"/>
      <c r="AN4205" s="9"/>
      <c r="AO4205" s="9"/>
      <c r="AQ4205" s="9"/>
      <c r="AR4205" s="9"/>
      <c r="AS4205" s="9"/>
      <c r="AT4205" s="9"/>
      <c r="AU4205" s="9"/>
      <c r="AV4205" s="9"/>
      <c r="AW4205" s="9"/>
      <c r="AX4205" s="9"/>
      <c r="BA4205" s="9"/>
      <c r="BG4205" s="9"/>
    </row>
    <row r="4206" spans="1:61" x14ac:dyDescent="0.25">
      <c r="A4206" t="s">
        <v>1225</v>
      </c>
      <c r="B4206" t="s">
        <v>1236</v>
      </c>
      <c r="C4206" t="str">
        <f>VLOOKUP(Tabelle1[[#This Row],[bank_name]],list_all_banks!$B$1:$C$691,2,FALSE)</f>
        <v>NL24041906</v>
      </c>
      <c r="D4206" s="6" t="s">
        <v>1237</v>
      </c>
      <c r="E4206" s="42" t="str">
        <f t="shared" si="69"/>
        <v>31.12.</v>
      </c>
      <c r="H4206" t="s">
        <v>2162</v>
      </c>
      <c r="U4206" s="9"/>
      <c r="BG4206" s="9"/>
    </row>
    <row r="4207" spans="1:61" s="44" customFormat="1" ht="15.75" thickBot="1" x14ac:dyDescent="0.3">
      <c r="A4207" s="44" t="s">
        <v>1225</v>
      </c>
      <c r="B4207" s="44" t="s">
        <v>1238</v>
      </c>
      <c r="C4207" s="44" t="str">
        <f>VLOOKUP(Tabelle1[[#This Row],[bank_name]],list_all_banks!$B$1:$C$691,2,FALSE)</f>
        <v>NL24183930</v>
      </c>
      <c r="D4207" s="45" t="s">
        <v>1239</v>
      </c>
      <c r="E4207" s="46" t="str">
        <f t="shared" si="69"/>
        <v>31.12.</v>
      </c>
      <c r="O4207" s="45"/>
      <c r="T4207" s="45"/>
      <c r="X4207" s="45"/>
      <c r="AJ4207" s="45"/>
      <c r="AP4207" s="45"/>
      <c r="AY4207" s="45"/>
      <c r="AZ4207" s="46"/>
      <c r="BB4207" s="45"/>
      <c r="BH4207" s="45"/>
      <c r="BI4207" s="9"/>
    </row>
    <row r="4208" spans="1:61" x14ac:dyDescent="0.25">
      <c r="A4208" s="96" t="s">
        <v>1225</v>
      </c>
      <c r="B4208" s="52" t="s">
        <v>1240</v>
      </c>
      <c r="C4208" s="9" t="str">
        <f>VLOOKUP(Tabelle1[[#This Row],[bank_name]],list_all_banks!$B$1:$C$691,2,FALSE)</f>
        <v>NL27032036</v>
      </c>
      <c r="D4208" s="6" t="s">
        <v>1241</v>
      </c>
      <c r="E4208" s="42" t="str">
        <f t="shared" si="69"/>
        <v>31.12.2014</v>
      </c>
      <c r="F4208" s="9">
        <v>2014</v>
      </c>
      <c r="G4208" s="9">
        <v>1</v>
      </c>
      <c r="H4208" s="9" t="s">
        <v>20</v>
      </c>
      <c r="I4208" s="9">
        <v>3</v>
      </c>
      <c r="J4208" s="9">
        <v>2</v>
      </c>
      <c r="K4208" s="9" t="s">
        <v>1366</v>
      </c>
      <c r="L4208" s="9" t="s">
        <v>20</v>
      </c>
      <c r="M4208" s="9" t="s">
        <v>14</v>
      </c>
      <c r="N4208" s="9" t="s">
        <v>19</v>
      </c>
      <c r="P4208" s="9">
        <v>0</v>
      </c>
      <c r="Q4208" s="9">
        <v>0</v>
      </c>
      <c r="R4208" s="9">
        <v>0</v>
      </c>
      <c r="S4208" s="9">
        <v>3</v>
      </c>
      <c r="U4208" s="9">
        <v>0</v>
      </c>
      <c r="V4208" s="9">
        <v>0</v>
      </c>
      <c r="W4208" s="9" t="s">
        <v>20</v>
      </c>
      <c r="Y4208" s="9" t="s">
        <v>820</v>
      </c>
      <c r="Z4208" s="9">
        <v>8</v>
      </c>
      <c r="AA4208" s="9">
        <v>33</v>
      </c>
      <c r="AB4208" s="9">
        <v>-2</v>
      </c>
      <c r="AC4208" s="9" t="s">
        <v>20</v>
      </c>
      <c r="AD4208" s="9" t="s">
        <v>20</v>
      </c>
      <c r="AE4208" s="9" t="s">
        <v>20</v>
      </c>
      <c r="AF4208" s="9" t="s">
        <v>20</v>
      </c>
      <c r="AG4208" s="9" t="s">
        <v>20</v>
      </c>
      <c r="AH4208" s="9" t="s">
        <v>20</v>
      </c>
      <c r="AI4208" s="9">
        <v>1</v>
      </c>
      <c r="AK4208" s="9">
        <v>1</v>
      </c>
      <c r="AL4208" s="9">
        <v>0</v>
      </c>
      <c r="AM4208" s="9">
        <v>0</v>
      </c>
      <c r="AN4208" s="9">
        <v>0</v>
      </c>
      <c r="AO4208" s="9">
        <v>0</v>
      </c>
      <c r="AQ4208" s="9">
        <v>3</v>
      </c>
      <c r="AR4208" s="9">
        <v>1</v>
      </c>
      <c r="AS4208" s="9">
        <v>2</v>
      </c>
      <c r="AT4208" s="9">
        <v>1</v>
      </c>
      <c r="AU4208" s="9">
        <v>5</v>
      </c>
      <c r="AV4208" s="9">
        <v>0</v>
      </c>
      <c r="AW4208" s="9" t="s">
        <v>1382</v>
      </c>
      <c r="AX4208" s="9" t="s">
        <v>1382</v>
      </c>
      <c r="AZ4208" s="114"/>
      <c r="BA4208" s="9" t="s">
        <v>2635</v>
      </c>
      <c r="BB4208" s="6" t="s">
        <v>1605</v>
      </c>
      <c r="BC4208" s="9"/>
      <c r="BD4208" s="9"/>
      <c r="BE4208" s="9"/>
      <c r="BF4208" s="9"/>
      <c r="BG4208" s="9"/>
      <c r="BI4208" t="s">
        <v>3146</v>
      </c>
    </row>
    <row r="4209" spans="1:61" x14ac:dyDescent="0.25">
      <c r="A4209" s="19" t="s">
        <v>1225</v>
      </c>
      <c r="B4209" s="40" t="s">
        <v>1240</v>
      </c>
      <c r="C4209" t="str">
        <f>VLOOKUP(Tabelle1[[#This Row],[bank_name]],list_all_banks!$B$1:$C$691,2,FALSE)</f>
        <v>NL27032036</v>
      </c>
      <c r="D4209" s="6" t="s">
        <v>1241</v>
      </c>
      <c r="E4209" s="42" t="str">
        <f t="shared" si="69"/>
        <v>31.12.2015</v>
      </c>
      <c r="F4209" s="9">
        <v>2015</v>
      </c>
      <c r="G4209">
        <v>1</v>
      </c>
      <c r="H4209" t="s">
        <v>20</v>
      </c>
      <c r="I4209">
        <v>3</v>
      </c>
      <c r="J4209">
        <v>2</v>
      </c>
      <c r="K4209" t="s">
        <v>1366</v>
      </c>
      <c r="L4209" t="s">
        <v>20</v>
      </c>
      <c r="M4209" t="s">
        <v>14</v>
      </c>
      <c r="N4209" t="s">
        <v>19</v>
      </c>
      <c r="P4209">
        <v>0</v>
      </c>
      <c r="Q4209">
        <v>0</v>
      </c>
      <c r="R4209">
        <v>0</v>
      </c>
      <c r="S4209">
        <v>3</v>
      </c>
      <c r="U4209" s="9">
        <v>0</v>
      </c>
      <c r="V4209">
        <v>0</v>
      </c>
      <c r="W4209" t="s">
        <v>2235</v>
      </c>
      <c r="Y4209" t="s">
        <v>1225</v>
      </c>
      <c r="Z4209">
        <v>271</v>
      </c>
      <c r="AA4209">
        <v>499</v>
      </c>
      <c r="AB4209">
        <v>46</v>
      </c>
      <c r="AC4209" t="s">
        <v>20</v>
      </c>
      <c r="AD4209" t="s">
        <v>20</v>
      </c>
      <c r="AE4209" t="s">
        <v>20</v>
      </c>
      <c r="AF4209" t="s">
        <v>20</v>
      </c>
      <c r="AG4209">
        <v>7</v>
      </c>
      <c r="AH4209" t="s">
        <v>20</v>
      </c>
      <c r="AI4209">
        <v>1</v>
      </c>
      <c r="AK4209">
        <v>1</v>
      </c>
      <c r="AL4209">
        <v>1</v>
      </c>
      <c r="AM4209">
        <v>0</v>
      </c>
      <c r="AN4209">
        <v>0</v>
      </c>
      <c r="AO4209">
        <v>0</v>
      </c>
      <c r="AQ4209">
        <v>3</v>
      </c>
      <c r="AR4209">
        <v>1</v>
      </c>
      <c r="AS4209">
        <v>2</v>
      </c>
      <c r="AT4209">
        <v>1</v>
      </c>
      <c r="AU4209">
        <v>5</v>
      </c>
      <c r="AV4209">
        <v>0</v>
      </c>
      <c r="AW4209" t="s">
        <v>1382</v>
      </c>
      <c r="AX4209" t="s">
        <v>1382</v>
      </c>
      <c r="AZ4209" s="114" t="s">
        <v>3061</v>
      </c>
      <c r="BA4209" t="s">
        <v>2636</v>
      </c>
      <c r="BB4209" s="6" t="s">
        <v>1606</v>
      </c>
      <c r="BG4209" s="9"/>
      <c r="BI4209" t="s">
        <v>3146</v>
      </c>
    </row>
    <row r="4210" spans="1:61" x14ac:dyDescent="0.25">
      <c r="A4210" s="19" t="s">
        <v>1225</v>
      </c>
      <c r="B4210" s="40" t="s">
        <v>1240</v>
      </c>
      <c r="C4210" t="str">
        <f>VLOOKUP(Tabelle1[[#This Row],[bank_name]],list_all_banks!$B$1:$C$691,2,FALSE)</f>
        <v>NL27032036</v>
      </c>
      <c r="D4210" s="6" t="s">
        <v>1241</v>
      </c>
      <c r="E4210" s="42" t="str">
        <f t="shared" si="69"/>
        <v>31.12.2016</v>
      </c>
      <c r="F4210">
        <v>2016</v>
      </c>
      <c r="G4210">
        <v>1</v>
      </c>
      <c r="H4210" t="s">
        <v>20</v>
      </c>
      <c r="I4210">
        <v>3</v>
      </c>
      <c r="J4210">
        <v>2</v>
      </c>
      <c r="K4210" t="s">
        <v>1366</v>
      </c>
      <c r="L4210" t="s">
        <v>20</v>
      </c>
      <c r="M4210" t="s">
        <v>14</v>
      </c>
      <c r="N4210" t="s">
        <v>19</v>
      </c>
      <c r="P4210">
        <v>0</v>
      </c>
      <c r="Q4210">
        <v>0</v>
      </c>
      <c r="R4210">
        <v>0</v>
      </c>
      <c r="S4210">
        <v>3</v>
      </c>
      <c r="U4210" s="9">
        <v>0</v>
      </c>
      <c r="V4210">
        <v>0</v>
      </c>
      <c r="W4210" t="s">
        <v>2235</v>
      </c>
      <c r="Y4210" t="s">
        <v>1225</v>
      </c>
      <c r="Z4210">
        <v>320</v>
      </c>
      <c r="AA4210">
        <v>579</v>
      </c>
      <c r="AB4210">
        <v>93</v>
      </c>
      <c r="AC4210" t="s">
        <v>20</v>
      </c>
      <c r="AD4210" t="s">
        <v>20</v>
      </c>
      <c r="AE4210" t="s">
        <v>20</v>
      </c>
      <c r="AF4210" t="s">
        <v>20</v>
      </c>
      <c r="AG4210">
        <v>11</v>
      </c>
      <c r="AH4210" t="s">
        <v>20</v>
      </c>
      <c r="AI4210">
        <v>0</v>
      </c>
      <c r="AK4210" s="9">
        <v>1</v>
      </c>
      <c r="AL4210">
        <v>1</v>
      </c>
      <c r="AM4210">
        <v>0</v>
      </c>
      <c r="AN4210">
        <v>0</v>
      </c>
      <c r="AO4210">
        <v>0</v>
      </c>
      <c r="AQ4210" s="9">
        <v>3</v>
      </c>
      <c r="AR4210">
        <v>1</v>
      </c>
      <c r="AS4210">
        <v>2</v>
      </c>
      <c r="AT4210">
        <v>1</v>
      </c>
      <c r="AU4210">
        <v>5</v>
      </c>
      <c r="AV4210">
        <v>0</v>
      </c>
      <c r="AW4210" t="s">
        <v>1382</v>
      </c>
      <c r="AX4210" t="s">
        <v>1382</v>
      </c>
      <c r="AZ4210" s="114"/>
      <c r="BA4210" t="s">
        <v>2637</v>
      </c>
      <c r="BB4210" s="6" t="s">
        <v>1607</v>
      </c>
      <c r="BG4210" s="9"/>
      <c r="BI4210" t="s">
        <v>3146</v>
      </c>
    </row>
    <row r="4211" spans="1:61" s="44" customFormat="1" ht="15.75" thickBot="1" x14ac:dyDescent="0.3">
      <c r="A4211" s="162" t="s">
        <v>1225</v>
      </c>
      <c r="B4211" s="48" t="s">
        <v>1240</v>
      </c>
      <c r="C4211" s="44" t="str">
        <f>VLOOKUP(Tabelle1[[#This Row],[bank_name]],list_all_banks!$B$1:$C$691,2,FALSE)</f>
        <v>NL27032036</v>
      </c>
      <c r="D4211" s="45" t="s">
        <v>2232</v>
      </c>
      <c r="E4211" s="46" t="str">
        <f t="shared" si="69"/>
        <v>31.12.2014</v>
      </c>
      <c r="F4211" s="44">
        <v>2014</v>
      </c>
      <c r="G4211" s="44">
        <v>1</v>
      </c>
      <c r="H4211" s="44" t="s">
        <v>20</v>
      </c>
      <c r="I4211" s="44">
        <v>3</v>
      </c>
      <c r="J4211" s="44">
        <v>2</v>
      </c>
      <c r="K4211" s="44" t="s">
        <v>1366</v>
      </c>
      <c r="L4211" s="44" t="s">
        <v>20</v>
      </c>
      <c r="M4211" s="44" t="s">
        <v>14</v>
      </c>
      <c r="N4211" s="44" t="s">
        <v>19</v>
      </c>
      <c r="O4211" s="45"/>
      <c r="P4211" s="44">
        <v>0</v>
      </c>
      <c r="Q4211" s="44">
        <v>0</v>
      </c>
      <c r="R4211" s="44">
        <v>0</v>
      </c>
      <c r="S4211" s="44">
        <v>3</v>
      </c>
      <c r="T4211" s="45"/>
      <c r="U4211" s="44">
        <v>0</v>
      </c>
      <c r="V4211" s="44">
        <v>0</v>
      </c>
      <c r="W4211" s="44" t="s">
        <v>20</v>
      </c>
      <c r="X4211" s="45"/>
      <c r="Y4211" s="44" t="s">
        <v>239</v>
      </c>
      <c r="Z4211" s="44">
        <v>5</v>
      </c>
      <c r="AA4211" s="44">
        <v>12</v>
      </c>
      <c r="AB4211" s="44" t="s">
        <v>20</v>
      </c>
      <c r="AC4211" s="44" t="s">
        <v>20</v>
      </c>
      <c r="AD4211" s="44" t="s">
        <v>20</v>
      </c>
      <c r="AE4211" s="44" t="s">
        <v>20</v>
      </c>
      <c r="AF4211" s="44" t="s">
        <v>20</v>
      </c>
      <c r="AG4211" s="44" t="s">
        <v>20</v>
      </c>
      <c r="AH4211" s="44" t="s">
        <v>20</v>
      </c>
      <c r="AI4211" s="44">
        <v>1</v>
      </c>
      <c r="AJ4211" s="45"/>
      <c r="AK4211" s="44">
        <v>1</v>
      </c>
      <c r="AL4211" s="44">
        <v>0</v>
      </c>
      <c r="AM4211" s="44">
        <v>0</v>
      </c>
      <c r="AN4211" s="44">
        <v>0</v>
      </c>
      <c r="AO4211" s="44">
        <v>0</v>
      </c>
      <c r="AP4211" s="45"/>
      <c r="AQ4211" s="44">
        <v>3</v>
      </c>
      <c r="AR4211" s="44">
        <v>1</v>
      </c>
      <c r="AS4211" s="44">
        <v>2</v>
      </c>
      <c r="AT4211" s="44">
        <v>1</v>
      </c>
      <c r="AU4211" s="44">
        <v>5</v>
      </c>
      <c r="AV4211" s="44">
        <v>0</v>
      </c>
      <c r="AW4211" s="44" t="s">
        <v>1382</v>
      </c>
      <c r="AX4211" s="44" t="s">
        <v>1382</v>
      </c>
      <c r="AY4211" s="45"/>
      <c r="AZ4211" s="185" t="s">
        <v>3056</v>
      </c>
      <c r="BA4211" s="44" t="s">
        <v>2635</v>
      </c>
      <c r="BB4211" s="45" t="s">
        <v>1605</v>
      </c>
      <c r="BH4211" s="45"/>
      <c r="BI4211" t="s">
        <v>3146</v>
      </c>
    </row>
    <row r="4212" spans="1:61" x14ac:dyDescent="0.25">
      <c r="A4212" s="19" t="s">
        <v>1225</v>
      </c>
      <c r="B4212" s="40" t="s">
        <v>1240</v>
      </c>
      <c r="C4212" t="str">
        <f>VLOOKUP(Tabelle1[[#This Row],[bank_name]],list_all_banks!$B$1:$C$691,2,FALSE)</f>
        <v>NL27032036</v>
      </c>
      <c r="D4212" s="6" t="s">
        <v>2232</v>
      </c>
      <c r="E4212" s="42" t="str">
        <f t="shared" si="69"/>
        <v>31.12.2015</v>
      </c>
      <c r="F4212" s="9">
        <v>2015</v>
      </c>
      <c r="G4212">
        <v>1</v>
      </c>
      <c r="H4212" t="s">
        <v>20</v>
      </c>
      <c r="I4212">
        <v>3</v>
      </c>
      <c r="J4212">
        <v>2</v>
      </c>
      <c r="K4212" t="s">
        <v>1366</v>
      </c>
      <c r="L4212" t="s">
        <v>20</v>
      </c>
      <c r="M4212" t="s">
        <v>14</v>
      </c>
      <c r="N4212" t="s">
        <v>19</v>
      </c>
      <c r="P4212">
        <v>0</v>
      </c>
      <c r="Q4212">
        <v>0</v>
      </c>
      <c r="R4212">
        <v>0</v>
      </c>
      <c r="S4212">
        <v>3</v>
      </c>
      <c r="U4212" s="9">
        <v>0</v>
      </c>
      <c r="V4212">
        <v>0</v>
      </c>
      <c r="W4212" t="s">
        <v>2235</v>
      </c>
      <c r="Y4212" t="s">
        <v>1</v>
      </c>
      <c r="Z4212">
        <v>61</v>
      </c>
      <c r="AA4212">
        <v>102</v>
      </c>
      <c r="AB4212">
        <v>27</v>
      </c>
      <c r="AC4212" t="s">
        <v>20</v>
      </c>
      <c r="AD4212" t="s">
        <v>20</v>
      </c>
      <c r="AE4212" t="s">
        <v>20</v>
      </c>
      <c r="AF4212" t="s">
        <v>20</v>
      </c>
      <c r="AG4212">
        <v>-2</v>
      </c>
      <c r="AH4212" t="s">
        <v>20</v>
      </c>
      <c r="AI4212">
        <v>1</v>
      </c>
      <c r="AK4212" s="9">
        <v>1</v>
      </c>
      <c r="AL4212">
        <v>1</v>
      </c>
      <c r="AM4212">
        <v>0</v>
      </c>
      <c r="AN4212">
        <v>0</v>
      </c>
      <c r="AO4212">
        <v>0</v>
      </c>
      <c r="AQ4212" s="9">
        <v>3</v>
      </c>
      <c r="AR4212">
        <v>1</v>
      </c>
      <c r="AS4212">
        <v>2</v>
      </c>
      <c r="AT4212">
        <v>1</v>
      </c>
      <c r="AU4212">
        <v>5</v>
      </c>
      <c r="AV4212">
        <v>0</v>
      </c>
      <c r="AW4212" t="s">
        <v>1382</v>
      </c>
      <c r="AX4212" t="s">
        <v>1382</v>
      </c>
      <c r="AZ4212" s="114" t="s">
        <v>3060</v>
      </c>
      <c r="BA4212" t="s">
        <v>2636</v>
      </c>
      <c r="BB4212" s="6" t="s">
        <v>1606</v>
      </c>
      <c r="BG4212" s="9"/>
      <c r="BI4212" t="s">
        <v>3146</v>
      </c>
    </row>
    <row r="4213" spans="1:61" x14ac:dyDescent="0.25">
      <c r="A4213" s="19" t="s">
        <v>1225</v>
      </c>
      <c r="B4213" s="40" t="s">
        <v>1240</v>
      </c>
      <c r="C4213" t="str">
        <f>VLOOKUP(Tabelle1[[#This Row],[bank_name]],list_all_banks!$B$1:$C$691,2,FALSE)</f>
        <v>NL27032036</v>
      </c>
      <c r="D4213" s="6" t="s">
        <v>2232</v>
      </c>
      <c r="E4213" s="42" t="str">
        <f t="shared" si="69"/>
        <v>31.12.2016</v>
      </c>
      <c r="F4213">
        <v>2016</v>
      </c>
      <c r="G4213">
        <v>1</v>
      </c>
      <c r="H4213" t="s">
        <v>20</v>
      </c>
      <c r="I4213">
        <v>3</v>
      </c>
      <c r="J4213">
        <v>2</v>
      </c>
      <c r="K4213" t="s">
        <v>1366</v>
      </c>
      <c r="L4213" t="s">
        <v>20</v>
      </c>
      <c r="M4213" t="s">
        <v>14</v>
      </c>
      <c r="N4213" t="s">
        <v>19</v>
      </c>
      <c r="P4213">
        <v>0</v>
      </c>
      <c r="Q4213">
        <v>0</v>
      </c>
      <c r="R4213">
        <v>0</v>
      </c>
      <c r="S4213">
        <v>3</v>
      </c>
      <c r="U4213" s="9">
        <v>0</v>
      </c>
      <c r="V4213">
        <v>0</v>
      </c>
      <c r="W4213" t="s">
        <v>2235</v>
      </c>
      <c r="Y4213" t="s">
        <v>1</v>
      </c>
      <c r="Z4213">
        <v>48</v>
      </c>
      <c r="AA4213">
        <v>87</v>
      </c>
      <c r="AB4213">
        <v>15</v>
      </c>
      <c r="AC4213" t="s">
        <v>20</v>
      </c>
      <c r="AD4213" t="s">
        <v>20</v>
      </c>
      <c r="AE4213" t="s">
        <v>20</v>
      </c>
      <c r="AF4213" t="s">
        <v>20</v>
      </c>
      <c r="AG4213">
        <v>5</v>
      </c>
      <c r="AH4213" t="s">
        <v>20</v>
      </c>
      <c r="AI4213">
        <v>0</v>
      </c>
      <c r="AK4213" s="9">
        <v>1</v>
      </c>
      <c r="AL4213">
        <v>1</v>
      </c>
      <c r="AM4213">
        <v>0</v>
      </c>
      <c r="AN4213">
        <v>0</v>
      </c>
      <c r="AO4213">
        <v>0</v>
      </c>
      <c r="AQ4213" s="9">
        <v>3</v>
      </c>
      <c r="AR4213">
        <v>1</v>
      </c>
      <c r="AS4213">
        <v>2</v>
      </c>
      <c r="AT4213">
        <v>1</v>
      </c>
      <c r="AU4213">
        <v>5</v>
      </c>
      <c r="AV4213">
        <v>0</v>
      </c>
      <c r="AW4213" t="s">
        <v>1382</v>
      </c>
      <c r="AX4213" t="s">
        <v>1382</v>
      </c>
      <c r="AZ4213" s="114"/>
      <c r="BA4213" t="s">
        <v>2637</v>
      </c>
      <c r="BB4213" s="6" t="s">
        <v>1607</v>
      </c>
      <c r="BG4213" s="9"/>
      <c r="BI4213" t="s">
        <v>3146</v>
      </c>
    </row>
    <row r="4214" spans="1:61" x14ac:dyDescent="0.25">
      <c r="A4214" s="96" t="s">
        <v>1225</v>
      </c>
      <c r="B4214" s="52" t="s">
        <v>1240</v>
      </c>
      <c r="C4214" s="9" t="str">
        <f>VLOOKUP(Tabelle1[[#This Row],[bank_name]],list_all_banks!$B$1:$C$691,2,FALSE)</f>
        <v>NL27032036</v>
      </c>
      <c r="D4214" s="6" t="s">
        <v>2233</v>
      </c>
      <c r="E4214" s="42" t="str">
        <f t="shared" si="69"/>
        <v>31.12.2014</v>
      </c>
      <c r="F4214" s="9">
        <v>2014</v>
      </c>
      <c r="G4214" s="9">
        <v>1</v>
      </c>
      <c r="H4214" s="9" t="s">
        <v>20</v>
      </c>
      <c r="I4214" s="9">
        <v>3</v>
      </c>
      <c r="J4214" s="9">
        <v>2</v>
      </c>
      <c r="K4214" s="9" t="s">
        <v>1366</v>
      </c>
      <c r="L4214" s="9" t="s">
        <v>20</v>
      </c>
      <c r="M4214" s="9" t="s">
        <v>14</v>
      </c>
      <c r="N4214" s="9" t="s">
        <v>19</v>
      </c>
      <c r="P4214" s="9">
        <v>0</v>
      </c>
      <c r="Q4214" s="9">
        <v>0</v>
      </c>
      <c r="R4214" s="9">
        <v>0</v>
      </c>
      <c r="S4214" s="9">
        <v>3</v>
      </c>
      <c r="U4214" s="9">
        <v>0</v>
      </c>
      <c r="V4214" s="9">
        <v>0</v>
      </c>
      <c r="W4214" s="9" t="s">
        <v>20</v>
      </c>
      <c r="Y4214" s="9" t="s">
        <v>1</v>
      </c>
      <c r="Z4214" s="9">
        <v>33</v>
      </c>
      <c r="AA4214" s="9">
        <v>102</v>
      </c>
      <c r="AB4214" s="9">
        <v>8</v>
      </c>
      <c r="AC4214" s="9" t="s">
        <v>20</v>
      </c>
      <c r="AD4214" s="9" t="s">
        <v>20</v>
      </c>
      <c r="AE4214" s="9" t="s">
        <v>20</v>
      </c>
      <c r="AF4214" s="9" t="s">
        <v>20</v>
      </c>
      <c r="AG4214" s="9" t="s">
        <v>20</v>
      </c>
      <c r="AH4214" s="9" t="s">
        <v>20</v>
      </c>
      <c r="AI4214" s="9">
        <v>1</v>
      </c>
      <c r="AK4214" s="9">
        <v>1</v>
      </c>
      <c r="AL4214" s="9">
        <v>0</v>
      </c>
      <c r="AM4214" s="9">
        <v>0</v>
      </c>
      <c r="AN4214" s="9">
        <v>0</v>
      </c>
      <c r="AO4214" s="9">
        <v>0</v>
      </c>
      <c r="AQ4214" s="9">
        <v>3</v>
      </c>
      <c r="AR4214" s="9">
        <v>1</v>
      </c>
      <c r="AS4214" s="9">
        <v>2</v>
      </c>
      <c r="AT4214" s="9">
        <v>1</v>
      </c>
      <c r="AU4214" s="9">
        <v>5</v>
      </c>
      <c r="AV4214" s="9">
        <v>0</v>
      </c>
      <c r="AW4214" s="9" t="s">
        <v>1382</v>
      </c>
      <c r="AX4214" s="9" t="s">
        <v>1382</v>
      </c>
      <c r="AZ4214" s="114" t="s">
        <v>3050</v>
      </c>
      <c r="BA4214" s="9" t="s">
        <v>2635</v>
      </c>
      <c r="BB4214" s="6" t="s">
        <v>1605</v>
      </c>
      <c r="BC4214" s="9"/>
      <c r="BD4214" s="9"/>
      <c r="BE4214" s="9"/>
      <c r="BF4214" s="9"/>
      <c r="BG4214" s="9"/>
      <c r="BI4214" t="s">
        <v>3146</v>
      </c>
    </row>
    <row r="4215" spans="1:61" s="44" customFormat="1" ht="15.75" thickBot="1" x14ac:dyDescent="0.3">
      <c r="A4215" s="162" t="s">
        <v>1225</v>
      </c>
      <c r="B4215" s="48" t="s">
        <v>1240</v>
      </c>
      <c r="C4215" s="44" t="str">
        <f>VLOOKUP(Tabelle1[[#This Row],[bank_name]],list_all_banks!$B$1:$C$691,2,FALSE)</f>
        <v>NL27032036</v>
      </c>
      <c r="D4215" s="45" t="s">
        <v>2233</v>
      </c>
      <c r="E4215" s="46" t="str">
        <f t="shared" si="69"/>
        <v>31.12.2015</v>
      </c>
      <c r="F4215" s="44">
        <v>2015</v>
      </c>
      <c r="G4215" s="44">
        <v>1</v>
      </c>
      <c r="H4215" s="44" t="s">
        <v>20</v>
      </c>
      <c r="I4215" s="44">
        <v>3</v>
      </c>
      <c r="J4215" s="44">
        <v>2</v>
      </c>
      <c r="K4215" s="44" t="s">
        <v>1366</v>
      </c>
      <c r="L4215" s="44" t="s">
        <v>20</v>
      </c>
      <c r="M4215" s="44" t="s">
        <v>14</v>
      </c>
      <c r="N4215" s="44" t="s">
        <v>19</v>
      </c>
      <c r="O4215" s="45"/>
      <c r="P4215" s="44">
        <v>0</v>
      </c>
      <c r="Q4215" s="44">
        <v>0</v>
      </c>
      <c r="R4215" s="44">
        <v>0</v>
      </c>
      <c r="S4215" s="44">
        <v>3</v>
      </c>
      <c r="T4215" s="45"/>
      <c r="U4215" s="44">
        <v>0</v>
      </c>
      <c r="V4215" s="44">
        <v>0</v>
      </c>
      <c r="W4215" s="44" t="s">
        <v>2235</v>
      </c>
      <c r="X4215" s="45"/>
      <c r="Y4215" s="44" t="s">
        <v>820</v>
      </c>
      <c r="Z4215" s="44">
        <v>14</v>
      </c>
      <c r="AA4215" s="44">
        <v>36</v>
      </c>
      <c r="AB4215" s="44">
        <v>3</v>
      </c>
      <c r="AC4215" s="44" t="s">
        <v>20</v>
      </c>
      <c r="AD4215" s="44" t="s">
        <v>20</v>
      </c>
      <c r="AE4215" s="44" t="s">
        <v>20</v>
      </c>
      <c r="AF4215" s="44" t="s">
        <v>20</v>
      </c>
      <c r="AG4215" s="44">
        <v>1</v>
      </c>
      <c r="AH4215" s="44" t="s">
        <v>20</v>
      </c>
      <c r="AI4215" s="44">
        <v>1</v>
      </c>
      <c r="AJ4215" s="45"/>
      <c r="AK4215" s="44">
        <v>1</v>
      </c>
      <c r="AL4215" s="44">
        <v>1</v>
      </c>
      <c r="AM4215" s="44">
        <v>0</v>
      </c>
      <c r="AN4215" s="44">
        <v>0</v>
      </c>
      <c r="AO4215" s="44">
        <v>0</v>
      </c>
      <c r="AP4215" s="45"/>
      <c r="AQ4215" s="44">
        <v>3</v>
      </c>
      <c r="AR4215" s="44">
        <v>1</v>
      </c>
      <c r="AS4215" s="44">
        <v>2</v>
      </c>
      <c r="AT4215" s="44">
        <v>1</v>
      </c>
      <c r="AU4215" s="44">
        <v>5</v>
      </c>
      <c r="AV4215" s="44">
        <v>0</v>
      </c>
      <c r="AW4215" s="44" t="s">
        <v>1382</v>
      </c>
      <c r="AX4215" s="44" t="s">
        <v>1382</v>
      </c>
      <c r="AY4215" s="45"/>
      <c r="AZ4215" s="185"/>
      <c r="BA4215" s="44" t="s">
        <v>2636</v>
      </c>
      <c r="BB4215" s="45" t="s">
        <v>1606</v>
      </c>
      <c r="BH4215" s="45"/>
      <c r="BI4215" t="s">
        <v>3146</v>
      </c>
    </row>
    <row r="4216" spans="1:61" x14ac:dyDescent="0.25">
      <c r="A4216" s="96" t="s">
        <v>1225</v>
      </c>
      <c r="B4216" s="52" t="s">
        <v>1240</v>
      </c>
      <c r="C4216" s="9" t="str">
        <f>VLOOKUP(Tabelle1[[#This Row],[bank_name]],list_all_banks!$B$1:$C$691,2,FALSE)</f>
        <v>NL27032036</v>
      </c>
      <c r="D4216" s="6" t="s">
        <v>2233</v>
      </c>
      <c r="E4216" s="42" t="str">
        <f t="shared" si="69"/>
        <v>31.12.2016</v>
      </c>
      <c r="F4216" s="9">
        <v>2016</v>
      </c>
      <c r="G4216" s="9">
        <v>1</v>
      </c>
      <c r="H4216" s="9" t="s">
        <v>20</v>
      </c>
      <c r="I4216" s="9">
        <v>3</v>
      </c>
      <c r="J4216" s="9">
        <v>2</v>
      </c>
      <c r="K4216" s="9" t="s">
        <v>1366</v>
      </c>
      <c r="L4216" s="9" t="s">
        <v>20</v>
      </c>
      <c r="M4216" s="9" t="s">
        <v>14</v>
      </c>
      <c r="N4216" s="9" t="s">
        <v>19</v>
      </c>
      <c r="P4216" s="9">
        <v>0</v>
      </c>
      <c r="Q4216" s="9">
        <v>0</v>
      </c>
      <c r="R4216" s="9">
        <v>0</v>
      </c>
      <c r="S4216" s="9">
        <v>3</v>
      </c>
      <c r="U4216" s="9">
        <v>0</v>
      </c>
      <c r="V4216" s="9">
        <v>0</v>
      </c>
      <c r="W4216" s="9" t="s">
        <v>2235</v>
      </c>
      <c r="Y4216" s="9" t="s">
        <v>820</v>
      </c>
      <c r="Z4216" s="9">
        <v>21</v>
      </c>
      <c r="AA4216" s="9">
        <v>34</v>
      </c>
      <c r="AB4216" s="9">
        <v>9</v>
      </c>
      <c r="AC4216" s="9" t="s">
        <v>20</v>
      </c>
      <c r="AD4216" s="9" t="s">
        <v>20</v>
      </c>
      <c r="AE4216" s="9" t="s">
        <v>20</v>
      </c>
      <c r="AF4216" s="9" t="s">
        <v>20</v>
      </c>
      <c r="AG4216" s="9">
        <v>2</v>
      </c>
      <c r="AH4216" s="9" t="s">
        <v>20</v>
      </c>
      <c r="AI4216" s="9">
        <v>0</v>
      </c>
      <c r="AK4216" s="9">
        <v>1</v>
      </c>
      <c r="AL4216" s="9">
        <v>1</v>
      </c>
      <c r="AM4216" s="9">
        <v>0</v>
      </c>
      <c r="AN4216" s="9">
        <v>0</v>
      </c>
      <c r="AO4216" s="9">
        <v>0</v>
      </c>
      <c r="AQ4216" s="9">
        <v>3</v>
      </c>
      <c r="AR4216" s="9">
        <v>1</v>
      </c>
      <c r="AS4216" s="9">
        <v>2</v>
      </c>
      <c r="AT4216" s="9">
        <v>1</v>
      </c>
      <c r="AU4216" s="9">
        <v>5</v>
      </c>
      <c r="AV4216" s="9">
        <v>0</v>
      </c>
      <c r="AW4216" s="9" t="s">
        <v>1382</v>
      </c>
      <c r="AX4216" s="9" t="s">
        <v>1382</v>
      </c>
      <c r="AZ4216" s="114"/>
      <c r="BA4216" s="9" t="s">
        <v>2637</v>
      </c>
      <c r="BB4216" s="6" t="s">
        <v>1607</v>
      </c>
      <c r="BC4216" s="9"/>
      <c r="BD4216" s="9"/>
      <c r="BE4216" s="9"/>
      <c r="BF4216" s="9"/>
      <c r="BG4216" s="9"/>
      <c r="BI4216" t="s">
        <v>3146</v>
      </c>
    </row>
    <row r="4217" spans="1:61" x14ac:dyDescent="0.25">
      <c r="A4217" s="96" t="s">
        <v>1225</v>
      </c>
      <c r="B4217" s="52" t="s">
        <v>1240</v>
      </c>
      <c r="C4217" s="9" t="str">
        <f>VLOOKUP(Tabelle1[[#This Row],[bank_name]],list_all_banks!$B$1:$C$691,2,FALSE)</f>
        <v>NL27032036</v>
      </c>
      <c r="D4217" s="6" t="s">
        <v>2234</v>
      </c>
      <c r="E4217" s="42" t="str">
        <f t="shared" si="69"/>
        <v>31.12.2014</v>
      </c>
      <c r="F4217" s="9">
        <v>2014</v>
      </c>
      <c r="G4217" s="9">
        <v>1</v>
      </c>
      <c r="H4217" s="9" t="s">
        <v>20</v>
      </c>
      <c r="I4217" s="9">
        <v>3</v>
      </c>
      <c r="J4217" s="9">
        <v>2</v>
      </c>
      <c r="K4217" s="9" t="s">
        <v>1366</v>
      </c>
      <c r="L4217" s="9" t="s">
        <v>20</v>
      </c>
      <c r="M4217" s="9" t="s">
        <v>14</v>
      </c>
      <c r="N4217" s="9" t="s">
        <v>19</v>
      </c>
      <c r="P4217" s="9">
        <v>0</v>
      </c>
      <c r="Q4217" s="9">
        <v>0</v>
      </c>
      <c r="R4217" s="9">
        <v>0</v>
      </c>
      <c r="S4217" s="9">
        <v>3</v>
      </c>
      <c r="U4217" s="9">
        <v>0</v>
      </c>
      <c r="V4217" s="9">
        <v>0</v>
      </c>
      <c r="W4217" s="9" t="s">
        <v>20</v>
      </c>
      <c r="Y4217" s="9" t="s">
        <v>1225</v>
      </c>
      <c r="Z4217" s="9">
        <v>254</v>
      </c>
      <c r="AA4217" s="9">
        <v>490</v>
      </c>
      <c r="AB4217" s="9">
        <v>24</v>
      </c>
      <c r="AC4217" s="9" t="s">
        <v>20</v>
      </c>
      <c r="AD4217" s="9" t="s">
        <v>20</v>
      </c>
      <c r="AE4217" s="9" t="s">
        <v>20</v>
      </c>
      <c r="AF4217" s="9" t="s">
        <v>20</v>
      </c>
      <c r="AG4217" s="9">
        <v>6</v>
      </c>
      <c r="AH4217" s="9" t="s">
        <v>20</v>
      </c>
      <c r="AI4217" s="9">
        <v>1</v>
      </c>
      <c r="AK4217" s="9">
        <v>1</v>
      </c>
      <c r="AL4217" s="9">
        <v>0</v>
      </c>
      <c r="AM4217" s="9">
        <v>0</v>
      </c>
      <c r="AN4217" s="9">
        <v>0</v>
      </c>
      <c r="AO4217" s="9">
        <v>0</v>
      </c>
      <c r="AQ4217" s="9">
        <v>3</v>
      </c>
      <c r="AR4217" s="9">
        <v>1</v>
      </c>
      <c r="AS4217" s="9">
        <v>2</v>
      </c>
      <c r="AT4217" s="9">
        <v>1</v>
      </c>
      <c r="AU4217" s="9">
        <v>5</v>
      </c>
      <c r="AV4217" s="9">
        <v>0</v>
      </c>
      <c r="AW4217" s="9" t="s">
        <v>1382</v>
      </c>
      <c r="AX4217" s="9" t="s">
        <v>1382</v>
      </c>
      <c r="AZ4217" s="114" t="s">
        <v>3059</v>
      </c>
      <c r="BA4217" s="9" t="s">
        <v>2635</v>
      </c>
      <c r="BB4217" s="6" t="s">
        <v>1605</v>
      </c>
      <c r="BG4217" s="9"/>
      <c r="BI4217" t="s">
        <v>3146</v>
      </c>
    </row>
    <row r="4218" spans="1:61" x14ac:dyDescent="0.25">
      <c r="A4218" s="96" t="s">
        <v>1225</v>
      </c>
      <c r="B4218" s="52" t="s">
        <v>1240</v>
      </c>
      <c r="C4218" s="9" t="str">
        <f>VLOOKUP(Tabelle1[[#This Row],[bank_name]],list_all_banks!$B$1:$C$691,2,FALSE)</f>
        <v>NL27032036</v>
      </c>
      <c r="D4218" s="6" t="s">
        <v>2234</v>
      </c>
      <c r="E4218" s="42" t="str">
        <f t="shared" si="69"/>
        <v>31.12.2015</v>
      </c>
      <c r="F4218" s="9">
        <v>2015</v>
      </c>
      <c r="G4218" s="9">
        <v>1</v>
      </c>
      <c r="H4218" s="9" t="s">
        <v>20</v>
      </c>
      <c r="I4218" s="9">
        <v>3</v>
      </c>
      <c r="J4218" s="9">
        <v>2</v>
      </c>
      <c r="K4218" s="9" t="s">
        <v>1366</v>
      </c>
      <c r="L4218" s="9" t="s">
        <v>20</v>
      </c>
      <c r="M4218" s="9" t="s">
        <v>14</v>
      </c>
      <c r="N4218" s="9" t="s">
        <v>19</v>
      </c>
      <c r="P4218" s="9">
        <v>0</v>
      </c>
      <c r="Q4218" s="9">
        <v>0</v>
      </c>
      <c r="R4218" s="9">
        <v>0</v>
      </c>
      <c r="S4218" s="9">
        <v>3</v>
      </c>
      <c r="U4218" s="9">
        <v>0</v>
      </c>
      <c r="V4218" s="9">
        <v>0</v>
      </c>
      <c r="W4218" s="9" t="s">
        <v>2235</v>
      </c>
      <c r="Y4218" s="9" t="s">
        <v>239</v>
      </c>
      <c r="Z4218" s="9">
        <v>6</v>
      </c>
      <c r="AA4218" s="9">
        <v>7</v>
      </c>
      <c r="AB4218" s="9">
        <v>2</v>
      </c>
      <c r="AC4218" s="9" t="s">
        <v>20</v>
      </c>
      <c r="AD4218" s="9" t="s">
        <v>20</v>
      </c>
      <c r="AE4218" s="9" t="s">
        <v>20</v>
      </c>
      <c r="AF4218" s="9" t="s">
        <v>20</v>
      </c>
      <c r="AG4218" s="9">
        <v>1</v>
      </c>
      <c r="AH4218" s="9" t="s">
        <v>20</v>
      </c>
      <c r="AI4218" s="9">
        <v>1</v>
      </c>
      <c r="AK4218" s="9">
        <v>1</v>
      </c>
      <c r="AL4218" s="9">
        <v>1</v>
      </c>
      <c r="AM4218" s="9">
        <v>0</v>
      </c>
      <c r="AN4218" s="9">
        <v>0</v>
      </c>
      <c r="AO4218" s="9">
        <v>0</v>
      </c>
      <c r="AQ4218" s="9">
        <v>3</v>
      </c>
      <c r="AR4218" s="9">
        <v>1</v>
      </c>
      <c r="AS4218" s="9">
        <v>2</v>
      </c>
      <c r="AT4218" s="9">
        <v>1</v>
      </c>
      <c r="AU4218" s="9">
        <v>5</v>
      </c>
      <c r="AV4218" s="9">
        <v>0</v>
      </c>
      <c r="AW4218" s="9" t="s">
        <v>1382</v>
      </c>
      <c r="AX4218" s="9" t="s">
        <v>1382</v>
      </c>
      <c r="AZ4218" s="114" t="s">
        <v>3059</v>
      </c>
      <c r="BA4218" t="s">
        <v>2636</v>
      </c>
      <c r="BB4218" s="6" t="s">
        <v>1606</v>
      </c>
      <c r="BG4218" s="9"/>
      <c r="BI4218" t="s">
        <v>3146</v>
      </c>
    </row>
    <row r="4219" spans="1:61" s="44" customFormat="1" ht="15.75" thickBot="1" x14ac:dyDescent="0.3">
      <c r="A4219" s="162" t="s">
        <v>1225</v>
      </c>
      <c r="B4219" s="48" t="s">
        <v>1240</v>
      </c>
      <c r="C4219" s="44" t="str">
        <f>VLOOKUP(Tabelle1[[#This Row],[bank_name]],list_all_banks!$B$1:$C$691,2,FALSE)</f>
        <v>NL27032036</v>
      </c>
      <c r="D4219" s="45" t="s">
        <v>2234</v>
      </c>
      <c r="E4219" s="46" t="str">
        <f t="shared" si="69"/>
        <v>31.12.2016</v>
      </c>
      <c r="F4219" s="44">
        <v>2016</v>
      </c>
      <c r="G4219" s="44">
        <v>1</v>
      </c>
      <c r="H4219" s="44" t="s">
        <v>20</v>
      </c>
      <c r="I4219" s="44">
        <v>3</v>
      </c>
      <c r="J4219" s="44">
        <v>2</v>
      </c>
      <c r="K4219" s="44" t="s">
        <v>1366</v>
      </c>
      <c r="L4219" s="44" t="s">
        <v>20</v>
      </c>
      <c r="M4219" s="44" t="s">
        <v>14</v>
      </c>
      <c r="N4219" s="44" t="s">
        <v>19</v>
      </c>
      <c r="O4219" s="45"/>
      <c r="P4219" s="44">
        <v>0</v>
      </c>
      <c r="Q4219" s="44">
        <v>0</v>
      </c>
      <c r="R4219" s="44">
        <v>0</v>
      </c>
      <c r="S4219" s="44">
        <v>3</v>
      </c>
      <c r="T4219" s="45"/>
      <c r="U4219" s="44">
        <v>0</v>
      </c>
      <c r="V4219" s="44">
        <v>0</v>
      </c>
      <c r="W4219" s="44" t="s">
        <v>2235</v>
      </c>
      <c r="X4219" s="45"/>
      <c r="Y4219" s="44" t="s">
        <v>239</v>
      </c>
      <c r="Z4219" s="44">
        <v>6</v>
      </c>
      <c r="AA4219" s="44">
        <v>5</v>
      </c>
      <c r="AB4219" s="44">
        <v>2</v>
      </c>
      <c r="AC4219" s="44" t="s">
        <v>20</v>
      </c>
      <c r="AD4219" s="44" t="s">
        <v>20</v>
      </c>
      <c r="AE4219" s="44" t="s">
        <v>20</v>
      </c>
      <c r="AF4219" s="44" t="s">
        <v>20</v>
      </c>
      <c r="AG4219" s="44">
        <v>1</v>
      </c>
      <c r="AH4219" s="44" t="s">
        <v>20</v>
      </c>
      <c r="AI4219" s="44">
        <v>0</v>
      </c>
      <c r="AJ4219" s="45"/>
      <c r="AK4219" s="44">
        <v>1</v>
      </c>
      <c r="AL4219" s="44">
        <v>1</v>
      </c>
      <c r="AM4219" s="44">
        <v>0</v>
      </c>
      <c r="AN4219" s="44">
        <v>0</v>
      </c>
      <c r="AO4219" s="44">
        <v>0</v>
      </c>
      <c r="AP4219" s="45"/>
      <c r="AQ4219" s="44">
        <v>3</v>
      </c>
      <c r="AR4219" s="44">
        <v>1</v>
      </c>
      <c r="AS4219" s="44">
        <v>2</v>
      </c>
      <c r="AT4219" s="44">
        <v>1</v>
      </c>
      <c r="AU4219" s="44">
        <v>5</v>
      </c>
      <c r="AV4219" s="44">
        <v>0</v>
      </c>
      <c r="AW4219" s="44" t="s">
        <v>1382</v>
      </c>
      <c r="AX4219" s="44" t="s">
        <v>1382</v>
      </c>
      <c r="AY4219" s="45"/>
      <c r="AZ4219" s="185"/>
      <c r="BA4219" s="44" t="s">
        <v>2637</v>
      </c>
      <c r="BB4219" s="45" t="s">
        <v>1607</v>
      </c>
      <c r="BH4219" s="45"/>
      <c r="BI4219" t="s">
        <v>3146</v>
      </c>
    </row>
    <row r="4220" spans="1:61" x14ac:dyDescent="0.25">
      <c r="A4220" s="9" t="s">
        <v>1225</v>
      </c>
      <c r="B4220" s="9" t="s">
        <v>1242</v>
      </c>
      <c r="C4220" s="9" t="str">
        <f>VLOOKUP(Tabelle1[[#This Row],[bank_name]],list_all_banks!$B$1:$C$691,2,FALSE)</f>
        <v>NL27078545</v>
      </c>
      <c r="D4220" s="6" t="s">
        <v>1243</v>
      </c>
      <c r="E4220" s="42" t="str">
        <f t="shared" si="69"/>
        <v>31.12.</v>
      </c>
      <c r="F4220" s="9"/>
      <c r="G4220" s="9"/>
      <c r="H4220" s="9"/>
      <c r="I4220" s="9"/>
      <c r="J4220" s="9"/>
      <c r="K4220" s="9"/>
      <c r="L4220" s="9"/>
      <c r="M4220" s="9"/>
      <c r="N4220" s="9"/>
      <c r="P4220" s="9"/>
      <c r="Q4220" s="9"/>
      <c r="R4220" s="9"/>
      <c r="S4220" s="9"/>
      <c r="U4220" s="9"/>
      <c r="V4220" s="9"/>
      <c r="W4220" s="9"/>
      <c r="Y4220" s="9"/>
      <c r="Z4220" s="9"/>
      <c r="AA4220" s="9"/>
      <c r="AB4220" s="9"/>
      <c r="AC4220" s="9"/>
      <c r="AD4220" s="9"/>
      <c r="AE4220" s="9"/>
      <c r="AF4220" s="9"/>
      <c r="AG4220" s="9"/>
      <c r="AH4220" s="9"/>
      <c r="AI4220" s="9"/>
      <c r="AK4220" s="9"/>
      <c r="AL4220" s="9"/>
      <c r="AM4220" s="9"/>
      <c r="AN4220" s="9"/>
      <c r="AO4220" s="9"/>
      <c r="AQ4220" s="9"/>
      <c r="AR4220" s="9"/>
      <c r="AS4220" s="9"/>
      <c r="AT4220" s="9"/>
      <c r="AU4220" s="9"/>
      <c r="AV4220" s="9"/>
      <c r="AW4220" s="9"/>
      <c r="AX4220" s="9"/>
      <c r="BA4220" s="9"/>
      <c r="BG4220" s="9"/>
    </row>
    <row r="4221" spans="1:61" s="44" customFormat="1" ht="15.75" thickBot="1" x14ac:dyDescent="0.3">
      <c r="A4221" s="44" t="s">
        <v>1225</v>
      </c>
      <c r="B4221" s="44" t="s">
        <v>1244</v>
      </c>
      <c r="C4221" s="44" t="str">
        <f>VLOOKUP(Tabelle1[[#This Row],[bank_name]],list_all_banks!$B$1:$C$691,2,FALSE)</f>
        <v>NL27282935</v>
      </c>
      <c r="D4221" s="45" t="s">
        <v>1245</v>
      </c>
      <c r="E4221" s="46" t="str">
        <f t="shared" si="69"/>
        <v>31.12.</v>
      </c>
      <c r="O4221" s="45"/>
      <c r="T4221" s="45"/>
      <c r="X4221" s="45"/>
      <c r="AJ4221" s="45"/>
      <c r="AP4221" s="45"/>
      <c r="AY4221" s="45"/>
      <c r="AZ4221" s="46"/>
      <c r="BB4221" s="45"/>
      <c r="BH4221" s="45"/>
      <c r="BI4221" s="9"/>
    </row>
    <row r="4222" spans="1:61" s="9" customFormat="1" x14ac:dyDescent="0.25">
      <c r="A4222" s="19" t="s">
        <v>1225</v>
      </c>
      <c r="B4222" s="5" t="s">
        <v>1246</v>
      </c>
      <c r="C4222" t="str">
        <f>VLOOKUP(Tabelle1[[#This Row],[bank_name]],list_all_banks!$B$1:$C$691,2,FALSE)</f>
        <v>NL30046259</v>
      </c>
      <c r="D4222" s="6" t="s">
        <v>1247</v>
      </c>
      <c r="E4222" s="42" t="str">
        <f t="shared" si="69"/>
        <v>31.12.2013</v>
      </c>
      <c r="F4222" s="9">
        <v>2013</v>
      </c>
      <c r="G4222">
        <v>1</v>
      </c>
      <c r="H4222" t="s">
        <v>20</v>
      </c>
      <c r="I4222">
        <v>3</v>
      </c>
      <c r="J4222">
        <v>2</v>
      </c>
      <c r="K4222" t="s">
        <v>1366</v>
      </c>
      <c r="L4222">
        <v>0</v>
      </c>
      <c r="M4222" t="s">
        <v>14</v>
      </c>
      <c r="N4222" t="s">
        <v>19</v>
      </c>
      <c r="O4222" s="6"/>
      <c r="P4222">
        <v>0</v>
      </c>
      <c r="Q4222">
        <v>0</v>
      </c>
      <c r="R4222">
        <v>0</v>
      </c>
      <c r="S4222">
        <v>3</v>
      </c>
      <c r="T4222" s="6"/>
      <c r="U4222">
        <v>0</v>
      </c>
      <c r="V4222">
        <v>0</v>
      </c>
      <c r="W4222" t="s">
        <v>20</v>
      </c>
      <c r="X4222" s="6"/>
      <c r="Y4222" s="9" t="s">
        <v>1225</v>
      </c>
      <c r="Z4222">
        <v>9090</v>
      </c>
      <c r="AA4222" s="9">
        <v>40490</v>
      </c>
      <c r="AB4222" s="9" t="s">
        <v>20</v>
      </c>
      <c r="AC4222" s="9" t="s">
        <v>20</v>
      </c>
      <c r="AD4222" s="9" t="s">
        <v>20</v>
      </c>
      <c r="AE4222" s="9" t="s">
        <v>20</v>
      </c>
      <c r="AF4222" s="9" t="s">
        <v>20</v>
      </c>
      <c r="AG4222" s="9" t="s">
        <v>20</v>
      </c>
      <c r="AH4222" s="9" t="s">
        <v>20</v>
      </c>
      <c r="AI4222" s="9">
        <v>0</v>
      </c>
      <c r="AJ4222" s="6"/>
      <c r="AK4222" s="9">
        <v>1</v>
      </c>
      <c r="AL4222" s="9">
        <v>0</v>
      </c>
      <c r="AM4222" s="9">
        <v>1</v>
      </c>
      <c r="AN4222" s="9">
        <v>0</v>
      </c>
      <c r="AO4222" s="9">
        <v>0</v>
      </c>
      <c r="AP4222" s="6"/>
      <c r="AQ4222">
        <v>1</v>
      </c>
      <c r="AR4222">
        <v>3</v>
      </c>
      <c r="AS4222">
        <v>2</v>
      </c>
      <c r="AT4222">
        <v>0</v>
      </c>
      <c r="AU4222">
        <v>0</v>
      </c>
      <c r="AV4222">
        <v>0</v>
      </c>
      <c r="AW4222" t="s">
        <v>1382</v>
      </c>
      <c r="AX4222" t="s">
        <v>1382</v>
      </c>
      <c r="AY4222" s="67"/>
      <c r="AZ4222" s="95"/>
      <c r="BA4222" s="9" t="s">
        <v>2638</v>
      </c>
      <c r="BB4222" s="6"/>
      <c r="BH4222" s="6"/>
      <c r="BI4222" t="s">
        <v>3146</v>
      </c>
    </row>
    <row r="4223" spans="1:61" x14ac:dyDescent="0.25">
      <c r="A4223" s="96" t="s">
        <v>1225</v>
      </c>
      <c r="B4223" s="53" t="s">
        <v>1246</v>
      </c>
      <c r="C4223" s="9" t="str">
        <f>VLOOKUP(Tabelle1[[#This Row],[bank_name]],list_all_banks!$B$1:$C$691,2,FALSE)</f>
        <v>NL30046259</v>
      </c>
      <c r="D4223" s="6" t="s">
        <v>1247</v>
      </c>
      <c r="E4223" s="42" t="str">
        <f t="shared" si="69"/>
        <v>31.12.2013</v>
      </c>
      <c r="F4223" s="9">
        <v>2013</v>
      </c>
      <c r="G4223" s="9">
        <v>1</v>
      </c>
      <c r="H4223" s="9" t="s">
        <v>20</v>
      </c>
      <c r="I4223" s="9">
        <v>3</v>
      </c>
      <c r="J4223" s="9">
        <v>2</v>
      </c>
      <c r="K4223" s="9" t="s">
        <v>1366</v>
      </c>
      <c r="L4223" s="9">
        <v>0</v>
      </c>
      <c r="M4223" s="9" t="s">
        <v>14</v>
      </c>
      <c r="N4223" s="9" t="s">
        <v>19</v>
      </c>
      <c r="P4223" s="9">
        <v>0</v>
      </c>
      <c r="Q4223" s="9">
        <v>0</v>
      </c>
      <c r="R4223" s="9">
        <v>0</v>
      </c>
      <c r="S4223" s="9">
        <v>3</v>
      </c>
      <c r="U4223" s="9">
        <v>0</v>
      </c>
      <c r="V4223" s="9">
        <v>0</v>
      </c>
      <c r="W4223" s="9" t="s">
        <v>20</v>
      </c>
      <c r="Y4223" s="9" t="s">
        <v>658</v>
      </c>
      <c r="Z4223" s="9">
        <v>152</v>
      </c>
      <c r="AA4223" s="9">
        <v>577</v>
      </c>
      <c r="AB4223" s="9" t="s">
        <v>20</v>
      </c>
      <c r="AC4223" s="9" t="s">
        <v>20</v>
      </c>
      <c r="AD4223" s="9" t="s">
        <v>20</v>
      </c>
      <c r="AE4223" s="9" t="s">
        <v>20</v>
      </c>
      <c r="AF4223" s="9" t="s">
        <v>20</v>
      </c>
      <c r="AG4223" s="9" t="s">
        <v>20</v>
      </c>
      <c r="AH4223" s="9" t="s">
        <v>20</v>
      </c>
      <c r="AI4223" s="9">
        <v>0</v>
      </c>
      <c r="AK4223" s="9">
        <v>1</v>
      </c>
      <c r="AL4223" s="9">
        <v>0</v>
      </c>
      <c r="AM4223" s="9">
        <v>1</v>
      </c>
      <c r="AN4223" s="9">
        <v>0</v>
      </c>
      <c r="AO4223" s="9">
        <v>0</v>
      </c>
      <c r="AQ4223" s="9">
        <v>1</v>
      </c>
      <c r="AR4223" s="9">
        <v>3</v>
      </c>
      <c r="AS4223" s="9">
        <v>2</v>
      </c>
      <c r="AT4223" s="9">
        <v>0</v>
      </c>
      <c r="AU4223" s="9">
        <v>0</v>
      </c>
      <c r="AV4223" s="9">
        <v>0</v>
      </c>
      <c r="AW4223" s="9" t="s">
        <v>1382</v>
      </c>
      <c r="AX4223" s="9" t="s">
        <v>1382</v>
      </c>
      <c r="BA4223" s="9" t="s">
        <v>2638</v>
      </c>
      <c r="BC4223" s="9"/>
      <c r="BD4223" s="9"/>
      <c r="BE4223" s="9"/>
      <c r="BF4223" s="9"/>
      <c r="BG4223" s="9"/>
      <c r="BI4223" t="s">
        <v>3146</v>
      </c>
    </row>
    <row r="4224" spans="1:61" x14ac:dyDescent="0.25">
      <c r="A4224" s="19" t="s">
        <v>1225</v>
      </c>
      <c r="B4224" s="5" t="s">
        <v>1246</v>
      </c>
      <c r="C4224" t="str">
        <f>VLOOKUP(Tabelle1[[#This Row],[bank_name]],list_all_banks!$B$1:$C$691,2,FALSE)</f>
        <v>NL30046259</v>
      </c>
      <c r="D4224" s="6" t="s">
        <v>1247</v>
      </c>
      <c r="E4224" s="42" t="str">
        <f t="shared" si="69"/>
        <v>31.12.2013</v>
      </c>
      <c r="F4224" s="9">
        <v>2013</v>
      </c>
      <c r="G4224">
        <v>1</v>
      </c>
      <c r="H4224" t="s">
        <v>20</v>
      </c>
      <c r="I4224">
        <v>3</v>
      </c>
      <c r="J4224">
        <v>2</v>
      </c>
      <c r="K4224" t="s">
        <v>1366</v>
      </c>
      <c r="L4224">
        <v>0</v>
      </c>
      <c r="M4224" t="s">
        <v>14</v>
      </c>
      <c r="N4224" t="s">
        <v>19</v>
      </c>
      <c r="P4224">
        <v>0</v>
      </c>
      <c r="Q4224">
        <v>0</v>
      </c>
      <c r="R4224">
        <v>0</v>
      </c>
      <c r="S4224">
        <v>3</v>
      </c>
      <c r="U4224">
        <v>0</v>
      </c>
      <c r="V4224">
        <v>0</v>
      </c>
      <c r="W4224" t="s">
        <v>20</v>
      </c>
      <c r="Y4224" s="9" t="s">
        <v>239</v>
      </c>
      <c r="Z4224">
        <v>105</v>
      </c>
      <c r="AA4224" s="9">
        <v>291</v>
      </c>
      <c r="AB4224" s="9" t="s">
        <v>20</v>
      </c>
      <c r="AC4224" s="9" t="s">
        <v>20</v>
      </c>
      <c r="AD4224" s="9" t="s">
        <v>20</v>
      </c>
      <c r="AE4224" s="9" t="s">
        <v>20</v>
      </c>
      <c r="AF4224" s="9" t="s">
        <v>20</v>
      </c>
      <c r="AG4224" s="9" t="s">
        <v>20</v>
      </c>
      <c r="AH4224" s="9" t="s">
        <v>20</v>
      </c>
      <c r="AI4224" s="9">
        <v>0</v>
      </c>
      <c r="AK4224" s="9">
        <v>1</v>
      </c>
      <c r="AL4224" s="9">
        <v>0</v>
      </c>
      <c r="AM4224" s="9">
        <v>1</v>
      </c>
      <c r="AN4224" s="9">
        <v>0</v>
      </c>
      <c r="AO4224" s="9">
        <v>0</v>
      </c>
      <c r="AQ4224">
        <v>1</v>
      </c>
      <c r="AR4224">
        <v>3</v>
      </c>
      <c r="AS4224">
        <v>2</v>
      </c>
      <c r="AT4224">
        <v>0</v>
      </c>
      <c r="AU4224">
        <v>0</v>
      </c>
      <c r="AV4224">
        <v>0</v>
      </c>
      <c r="AW4224" t="s">
        <v>1382</v>
      </c>
      <c r="AX4224" t="s">
        <v>1382</v>
      </c>
      <c r="BA4224" s="9" t="s">
        <v>2638</v>
      </c>
      <c r="BG4224" s="9"/>
      <c r="BI4224" t="s">
        <v>3146</v>
      </c>
    </row>
    <row r="4225" spans="1:61" x14ac:dyDescent="0.25">
      <c r="A4225" s="19" t="s">
        <v>1225</v>
      </c>
      <c r="B4225" s="5" t="s">
        <v>1246</v>
      </c>
      <c r="C4225" t="str">
        <f>VLOOKUP(Tabelle1[[#This Row],[bank_name]],list_all_banks!$B$1:$C$691,2,FALSE)</f>
        <v>NL30046259</v>
      </c>
      <c r="D4225" s="6" t="s">
        <v>1247</v>
      </c>
      <c r="E4225" s="42" t="str">
        <f t="shared" si="69"/>
        <v>31.12.2013</v>
      </c>
      <c r="F4225" s="9">
        <v>2013</v>
      </c>
      <c r="G4225">
        <v>1</v>
      </c>
      <c r="H4225" t="s">
        <v>20</v>
      </c>
      <c r="I4225">
        <v>3</v>
      </c>
      <c r="J4225">
        <v>2</v>
      </c>
      <c r="K4225" t="s">
        <v>1366</v>
      </c>
      <c r="L4225">
        <v>0</v>
      </c>
      <c r="M4225" t="s">
        <v>14</v>
      </c>
      <c r="N4225" t="s">
        <v>19</v>
      </c>
      <c r="P4225">
        <v>0</v>
      </c>
      <c r="Q4225">
        <v>0</v>
      </c>
      <c r="R4225">
        <v>0</v>
      </c>
      <c r="S4225">
        <v>3</v>
      </c>
      <c r="U4225">
        <v>0</v>
      </c>
      <c r="V4225">
        <v>0</v>
      </c>
      <c r="W4225" t="s">
        <v>20</v>
      </c>
      <c r="Y4225" s="9" t="s">
        <v>1</v>
      </c>
      <c r="Z4225">
        <v>104</v>
      </c>
      <c r="AA4225" s="9">
        <v>653</v>
      </c>
      <c r="AB4225" s="9" t="s">
        <v>20</v>
      </c>
      <c r="AC4225" s="9" t="s">
        <v>20</v>
      </c>
      <c r="AD4225" s="9" t="s">
        <v>20</v>
      </c>
      <c r="AE4225" s="9" t="s">
        <v>20</v>
      </c>
      <c r="AF4225" s="9" t="s">
        <v>20</v>
      </c>
      <c r="AG4225" s="9" t="s">
        <v>20</v>
      </c>
      <c r="AH4225" s="9" t="s">
        <v>20</v>
      </c>
      <c r="AI4225" s="9">
        <v>0</v>
      </c>
      <c r="AK4225" s="9">
        <v>1</v>
      </c>
      <c r="AL4225" s="9">
        <v>0</v>
      </c>
      <c r="AM4225" s="9">
        <v>1</v>
      </c>
      <c r="AN4225" s="9">
        <v>0</v>
      </c>
      <c r="AO4225" s="9">
        <v>0</v>
      </c>
      <c r="AQ4225">
        <v>1</v>
      </c>
      <c r="AR4225">
        <v>3</v>
      </c>
      <c r="AS4225">
        <v>2</v>
      </c>
      <c r="AT4225">
        <v>0</v>
      </c>
      <c r="AU4225">
        <v>0</v>
      </c>
      <c r="AV4225">
        <v>0</v>
      </c>
      <c r="AW4225" t="s">
        <v>1382</v>
      </c>
      <c r="AX4225" t="s">
        <v>1382</v>
      </c>
      <c r="BA4225" s="9" t="s">
        <v>2638</v>
      </c>
      <c r="BG4225" s="9"/>
      <c r="BI4225" t="s">
        <v>3146</v>
      </c>
    </row>
    <row r="4226" spans="1:61" x14ac:dyDescent="0.25">
      <c r="A4226" s="19" t="s">
        <v>1225</v>
      </c>
      <c r="B4226" s="5" t="s">
        <v>1246</v>
      </c>
      <c r="C4226" t="str">
        <f>VLOOKUP(Tabelle1[[#This Row],[bank_name]],list_all_banks!$B$1:$C$691,2,FALSE)</f>
        <v>NL30046259</v>
      </c>
      <c r="D4226" s="6" t="s">
        <v>1247</v>
      </c>
      <c r="E4226" s="42" t="str">
        <f t="shared" si="69"/>
        <v>31.12.2013</v>
      </c>
      <c r="F4226" s="9">
        <v>2013</v>
      </c>
      <c r="G4226">
        <v>1</v>
      </c>
      <c r="H4226" t="s">
        <v>20</v>
      </c>
      <c r="I4226">
        <v>3</v>
      </c>
      <c r="J4226">
        <v>2</v>
      </c>
      <c r="K4226" t="s">
        <v>1366</v>
      </c>
      <c r="L4226">
        <v>0</v>
      </c>
      <c r="M4226" t="s">
        <v>14</v>
      </c>
      <c r="N4226" t="s">
        <v>19</v>
      </c>
      <c r="P4226">
        <v>0</v>
      </c>
      <c r="Q4226">
        <v>0</v>
      </c>
      <c r="R4226">
        <v>0</v>
      </c>
      <c r="S4226">
        <v>3</v>
      </c>
      <c r="U4226">
        <v>0</v>
      </c>
      <c r="V4226">
        <v>0</v>
      </c>
      <c r="W4226" t="s">
        <v>20</v>
      </c>
      <c r="Y4226" s="9" t="s">
        <v>1020</v>
      </c>
      <c r="Z4226">
        <v>56</v>
      </c>
      <c r="AA4226" s="9">
        <v>169</v>
      </c>
      <c r="AB4226" s="9" t="s">
        <v>20</v>
      </c>
      <c r="AC4226" s="9" t="s">
        <v>20</v>
      </c>
      <c r="AD4226" s="9" t="s">
        <v>20</v>
      </c>
      <c r="AE4226" s="9" t="s">
        <v>20</v>
      </c>
      <c r="AF4226" s="9" t="s">
        <v>20</v>
      </c>
      <c r="AG4226" s="9" t="s">
        <v>20</v>
      </c>
      <c r="AH4226" s="9" t="s">
        <v>20</v>
      </c>
      <c r="AI4226" s="9">
        <v>0</v>
      </c>
      <c r="AK4226" s="9">
        <v>1</v>
      </c>
      <c r="AL4226" s="9">
        <v>0</v>
      </c>
      <c r="AM4226" s="9">
        <v>1</v>
      </c>
      <c r="AN4226" s="9">
        <v>0</v>
      </c>
      <c r="AO4226" s="9">
        <v>0</v>
      </c>
      <c r="AQ4226">
        <v>1</v>
      </c>
      <c r="AR4226">
        <v>3</v>
      </c>
      <c r="AS4226">
        <v>2</v>
      </c>
      <c r="AT4226">
        <v>0</v>
      </c>
      <c r="AU4226">
        <v>0</v>
      </c>
      <c r="AV4226">
        <v>0</v>
      </c>
      <c r="AW4226" t="s">
        <v>1382</v>
      </c>
      <c r="AX4226" t="s">
        <v>1382</v>
      </c>
      <c r="BA4226" s="9" t="s">
        <v>2638</v>
      </c>
      <c r="BG4226" s="9"/>
      <c r="BI4226" t="s">
        <v>3146</v>
      </c>
    </row>
    <row r="4227" spans="1:61" x14ac:dyDescent="0.25">
      <c r="A4227" s="19" t="s">
        <v>1225</v>
      </c>
      <c r="B4227" s="5" t="s">
        <v>1246</v>
      </c>
      <c r="C4227" t="str">
        <f>VLOOKUP(Tabelle1[[#This Row],[bank_name]],list_all_banks!$B$1:$C$691,2,FALSE)</f>
        <v>NL30046259</v>
      </c>
      <c r="D4227" s="6" t="s">
        <v>1247</v>
      </c>
      <c r="E4227" s="42" t="str">
        <f t="shared" si="69"/>
        <v>31.12.2013</v>
      </c>
      <c r="F4227" s="9">
        <v>2013</v>
      </c>
      <c r="G4227">
        <v>1</v>
      </c>
      <c r="H4227" t="s">
        <v>20</v>
      </c>
      <c r="I4227">
        <v>3</v>
      </c>
      <c r="J4227">
        <v>2</v>
      </c>
      <c r="K4227" t="s">
        <v>1366</v>
      </c>
      <c r="L4227">
        <v>0</v>
      </c>
      <c r="M4227" t="s">
        <v>14</v>
      </c>
      <c r="N4227" t="s">
        <v>19</v>
      </c>
      <c r="P4227">
        <v>0</v>
      </c>
      <c r="Q4227">
        <v>0</v>
      </c>
      <c r="R4227">
        <v>0</v>
      </c>
      <c r="S4227">
        <v>3</v>
      </c>
      <c r="U4227">
        <v>0</v>
      </c>
      <c r="V4227">
        <v>0</v>
      </c>
      <c r="W4227" t="s">
        <v>20</v>
      </c>
      <c r="Y4227" s="9" t="s">
        <v>1170</v>
      </c>
      <c r="Z4227">
        <v>6</v>
      </c>
      <c r="AA4227" s="9">
        <v>12</v>
      </c>
      <c r="AB4227" s="9" t="s">
        <v>20</v>
      </c>
      <c r="AC4227" s="9" t="s">
        <v>20</v>
      </c>
      <c r="AD4227" s="9" t="s">
        <v>20</v>
      </c>
      <c r="AE4227" s="9" t="s">
        <v>20</v>
      </c>
      <c r="AF4227" s="9" t="s">
        <v>20</v>
      </c>
      <c r="AG4227" s="9" t="s">
        <v>20</v>
      </c>
      <c r="AH4227" s="9" t="s">
        <v>20</v>
      </c>
      <c r="AI4227" s="9">
        <v>0</v>
      </c>
      <c r="AK4227" s="9">
        <v>1</v>
      </c>
      <c r="AL4227" s="9">
        <v>0</v>
      </c>
      <c r="AM4227" s="9">
        <v>1</v>
      </c>
      <c r="AN4227" s="9">
        <v>0</v>
      </c>
      <c r="AO4227" s="9">
        <v>0</v>
      </c>
      <c r="AQ4227">
        <v>1</v>
      </c>
      <c r="AR4227">
        <v>3</v>
      </c>
      <c r="AS4227">
        <v>2</v>
      </c>
      <c r="AT4227">
        <v>0</v>
      </c>
      <c r="AU4227">
        <v>0</v>
      </c>
      <c r="AV4227">
        <v>0</v>
      </c>
      <c r="AW4227" t="s">
        <v>1382</v>
      </c>
      <c r="AX4227" t="s">
        <v>1382</v>
      </c>
      <c r="BA4227" s="9" t="s">
        <v>2638</v>
      </c>
      <c r="BG4227" s="9"/>
      <c r="BI4227" t="s">
        <v>3146</v>
      </c>
    </row>
    <row r="4228" spans="1:61" x14ac:dyDescent="0.25">
      <c r="A4228" s="19" t="s">
        <v>1225</v>
      </c>
      <c r="B4228" s="5" t="s">
        <v>1246</v>
      </c>
      <c r="C4228" t="str">
        <f>VLOOKUP(Tabelle1[[#This Row],[bank_name]],list_all_banks!$B$1:$C$691,2,FALSE)</f>
        <v>NL30046259</v>
      </c>
      <c r="D4228" s="6" t="s">
        <v>1247</v>
      </c>
      <c r="E4228" s="42" t="str">
        <f t="shared" si="69"/>
        <v>31.12.2013</v>
      </c>
      <c r="F4228" s="9">
        <v>2013</v>
      </c>
      <c r="G4228">
        <v>1</v>
      </c>
      <c r="H4228" t="s">
        <v>20</v>
      </c>
      <c r="I4228">
        <v>3</v>
      </c>
      <c r="J4228">
        <v>2</v>
      </c>
      <c r="K4228" t="s">
        <v>1366</v>
      </c>
      <c r="L4228">
        <v>0</v>
      </c>
      <c r="M4228" t="s">
        <v>14</v>
      </c>
      <c r="N4228" t="s">
        <v>19</v>
      </c>
      <c r="P4228">
        <v>0</v>
      </c>
      <c r="Q4228">
        <v>0</v>
      </c>
      <c r="R4228">
        <v>0</v>
      </c>
      <c r="S4228">
        <v>3</v>
      </c>
      <c r="U4228">
        <v>0</v>
      </c>
      <c r="V4228">
        <v>0</v>
      </c>
      <c r="W4228" t="s">
        <v>20</v>
      </c>
      <c r="Y4228" s="9" t="s">
        <v>1001</v>
      </c>
      <c r="Z4228">
        <v>-38</v>
      </c>
      <c r="AA4228" s="9">
        <v>648</v>
      </c>
      <c r="AB4228" s="9" t="s">
        <v>20</v>
      </c>
      <c r="AC4228" s="9" t="s">
        <v>20</v>
      </c>
      <c r="AD4228" s="9" t="s">
        <v>20</v>
      </c>
      <c r="AE4228" s="9" t="s">
        <v>20</v>
      </c>
      <c r="AF4228" s="9" t="s">
        <v>20</v>
      </c>
      <c r="AG4228" s="9" t="s">
        <v>20</v>
      </c>
      <c r="AH4228" s="9" t="s">
        <v>20</v>
      </c>
      <c r="AI4228" s="9">
        <v>0</v>
      </c>
      <c r="AK4228" s="9">
        <v>1</v>
      </c>
      <c r="AL4228" s="9">
        <v>0</v>
      </c>
      <c r="AM4228" s="9">
        <v>1</v>
      </c>
      <c r="AN4228" s="9">
        <v>0</v>
      </c>
      <c r="AO4228" s="9">
        <v>0</v>
      </c>
      <c r="AQ4228">
        <v>1</v>
      </c>
      <c r="AR4228">
        <v>3</v>
      </c>
      <c r="AS4228">
        <v>2</v>
      </c>
      <c r="AT4228">
        <v>0</v>
      </c>
      <c r="AU4228">
        <v>0</v>
      </c>
      <c r="AV4228">
        <v>0</v>
      </c>
      <c r="AW4228" t="s">
        <v>1382</v>
      </c>
      <c r="AX4228" t="s">
        <v>1382</v>
      </c>
      <c r="BA4228" s="9" t="s">
        <v>2638</v>
      </c>
      <c r="BG4228" s="9"/>
      <c r="BI4228" t="s">
        <v>3146</v>
      </c>
    </row>
    <row r="4229" spans="1:61" x14ac:dyDescent="0.25">
      <c r="A4229" s="19" t="s">
        <v>1225</v>
      </c>
      <c r="B4229" s="5" t="s">
        <v>1246</v>
      </c>
      <c r="C4229" t="str">
        <f>VLOOKUP(Tabelle1[[#This Row],[bank_name]],list_all_banks!$B$1:$C$691,2,FALSE)</f>
        <v>NL30046259</v>
      </c>
      <c r="D4229" s="6" t="s">
        <v>1247</v>
      </c>
      <c r="E4229" s="42" t="str">
        <f t="shared" si="69"/>
        <v>31.12.2013</v>
      </c>
      <c r="F4229" s="9">
        <v>2013</v>
      </c>
      <c r="G4229">
        <v>1</v>
      </c>
      <c r="H4229" t="s">
        <v>20</v>
      </c>
      <c r="I4229">
        <v>3</v>
      </c>
      <c r="J4229">
        <v>2</v>
      </c>
      <c r="K4229" t="s">
        <v>1366</v>
      </c>
      <c r="L4229">
        <v>0</v>
      </c>
      <c r="M4229" t="s">
        <v>14</v>
      </c>
      <c r="N4229" t="s">
        <v>19</v>
      </c>
      <c r="P4229">
        <v>0</v>
      </c>
      <c r="Q4229">
        <v>0</v>
      </c>
      <c r="R4229">
        <v>0</v>
      </c>
      <c r="S4229">
        <v>3</v>
      </c>
      <c r="U4229">
        <v>0</v>
      </c>
      <c r="V4229">
        <v>0</v>
      </c>
      <c r="W4229" t="s">
        <v>20</v>
      </c>
      <c r="Y4229" s="9" t="s">
        <v>641</v>
      </c>
      <c r="Z4229">
        <v>4</v>
      </c>
      <c r="AA4229" s="9">
        <v>6</v>
      </c>
      <c r="AB4229" s="9" t="s">
        <v>20</v>
      </c>
      <c r="AC4229" s="9" t="s">
        <v>20</v>
      </c>
      <c r="AD4229" s="9" t="s">
        <v>20</v>
      </c>
      <c r="AE4229" s="9" t="s">
        <v>20</v>
      </c>
      <c r="AF4229" s="9" t="s">
        <v>20</v>
      </c>
      <c r="AG4229" s="9" t="s">
        <v>20</v>
      </c>
      <c r="AH4229" s="9" t="s">
        <v>20</v>
      </c>
      <c r="AI4229" s="9">
        <v>0</v>
      </c>
      <c r="AK4229" s="9">
        <v>1</v>
      </c>
      <c r="AL4229" s="9">
        <v>0</v>
      </c>
      <c r="AM4229" s="9">
        <v>1</v>
      </c>
      <c r="AN4229" s="9">
        <v>0</v>
      </c>
      <c r="AO4229" s="9">
        <v>0</v>
      </c>
      <c r="AQ4229">
        <v>1</v>
      </c>
      <c r="AR4229">
        <v>3</v>
      </c>
      <c r="AS4229">
        <v>2</v>
      </c>
      <c r="AT4229">
        <v>0</v>
      </c>
      <c r="AU4229">
        <v>0</v>
      </c>
      <c r="AV4229">
        <v>0</v>
      </c>
      <c r="AW4229" t="s">
        <v>1382</v>
      </c>
      <c r="AX4229" t="s">
        <v>1382</v>
      </c>
      <c r="BA4229" s="9" t="s">
        <v>2638</v>
      </c>
      <c r="BG4229" s="9"/>
      <c r="BI4229" t="s">
        <v>3146</v>
      </c>
    </row>
    <row r="4230" spans="1:61" x14ac:dyDescent="0.25">
      <c r="A4230" s="19" t="s">
        <v>1225</v>
      </c>
      <c r="B4230" s="5" t="s">
        <v>1246</v>
      </c>
      <c r="C4230" t="str">
        <f>VLOOKUP(Tabelle1[[#This Row],[bank_name]],list_all_banks!$B$1:$C$691,2,FALSE)</f>
        <v>NL30046259</v>
      </c>
      <c r="D4230" s="6" t="s">
        <v>1247</v>
      </c>
      <c r="E4230" s="42" t="str">
        <f t="shared" si="69"/>
        <v>31.12.2013</v>
      </c>
      <c r="F4230" s="9">
        <v>2013</v>
      </c>
      <c r="G4230">
        <v>1</v>
      </c>
      <c r="H4230" t="s">
        <v>20</v>
      </c>
      <c r="I4230">
        <v>3</v>
      </c>
      <c r="J4230">
        <v>2</v>
      </c>
      <c r="K4230" t="s">
        <v>1366</v>
      </c>
      <c r="L4230">
        <v>0</v>
      </c>
      <c r="M4230" t="s">
        <v>14</v>
      </c>
      <c r="N4230" t="s">
        <v>19</v>
      </c>
      <c r="P4230">
        <v>0</v>
      </c>
      <c r="Q4230">
        <v>0</v>
      </c>
      <c r="R4230">
        <v>0</v>
      </c>
      <c r="S4230">
        <v>3</v>
      </c>
      <c r="U4230">
        <v>0</v>
      </c>
      <c r="V4230">
        <v>0</v>
      </c>
      <c r="W4230" t="s">
        <v>20</v>
      </c>
      <c r="Y4230" s="9" t="s">
        <v>154</v>
      </c>
      <c r="Z4230">
        <v>2</v>
      </c>
      <c r="AA4230" s="9">
        <v>2</v>
      </c>
      <c r="AB4230" s="9" t="s">
        <v>20</v>
      </c>
      <c r="AC4230" s="9" t="s">
        <v>20</v>
      </c>
      <c r="AD4230" s="9" t="s">
        <v>20</v>
      </c>
      <c r="AE4230" s="9" t="s">
        <v>20</v>
      </c>
      <c r="AF4230" s="9" t="s">
        <v>20</v>
      </c>
      <c r="AG4230" s="9" t="s">
        <v>20</v>
      </c>
      <c r="AH4230" s="9" t="s">
        <v>20</v>
      </c>
      <c r="AI4230" s="9">
        <v>0</v>
      </c>
      <c r="AK4230" s="9">
        <v>1</v>
      </c>
      <c r="AL4230" s="9">
        <v>0</v>
      </c>
      <c r="AM4230" s="9">
        <v>1</v>
      </c>
      <c r="AN4230" s="9">
        <v>0</v>
      </c>
      <c r="AO4230" s="9">
        <v>0</v>
      </c>
      <c r="AQ4230">
        <v>1</v>
      </c>
      <c r="AR4230">
        <v>3</v>
      </c>
      <c r="AS4230">
        <v>2</v>
      </c>
      <c r="AT4230">
        <v>0</v>
      </c>
      <c r="AU4230">
        <v>0</v>
      </c>
      <c r="AV4230">
        <v>0</v>
      </c>
      <c r="AW4230" t="s">
        <v>1382</v>
      </c>
      <c r="AX4230" t="s">
        <v>1382</v>
      </c>
      <c r="BA4230" s="9" t="s">
        <v>2638</v>
      </c>
      <c r="BG4230" s="9"/>
      <c r="BI4230" t="s">
        <v>3146</v>
      </c>
    </row>
    <row r="4231" spans="1:61" x14ac:dyDescent="0.25">
      <c r="A4231" s="19" t="s">
        <v>1225</v>
      </c>
      <c r="B4231" s="5" t="s">
        <v>1246</v>
      </c>
      <c r="C4231" t="str">
        <f>VLOOKUP(Tabelle1[[#This Row],[bank_name]],list_all_banks!$B$1:$C$691,2,FALSE)</f>
        <v>NL30046259</v>
      </c>
      <c r="D4231" s="6" t="s">
        <v>1247</v>
      </c>
      <c r="E4231" s="42" t="str">
        <f t="shared" si="69"/>
        <v>31.12.2013</v>
      </c>
      <c r="F4231" s="9">
        <v>2013</v>
      </c>
      <c r="G4231">
        <v>1</v>
      </c>
      <c r="H4231" t="s">
        <v>20</v>
      </c>
      <c r="I4231">
        <v>3</v>
      </c>
      <c r="J4231">
        <v>2</v>
      </c>
      <c r="K4231" t="s">
        <v>1366</v>
      </c>
      <c r="L4231">
        <v>0</v>
      </c>
      <c r="M4231" t="s">
        <v>14</v>
      </c>
      <c r="N4231" t="s">
        <v>19</v>
      </c>
      <c r="P4231">
        <v>0</v>
      </c>
      <c r="Q4231">
        <v>0</v>
      </c>
      <c r="R4231">
        <v>0</v>
      </c>
      <c r="S4231">
        <v>3</v>
      </c>
      <c r="U4231">
        <v>0</v>
      </c>
      <c r="V4231">
        <v>0</v>
      </c>
      <c r="W4231" t="s">
        <v>20</v>
      </c>
      <c r="Y4231" s="9" t="s">
        <v>1289</v>
      </c>
      <c r="Z4231">
        <v>3</v>
      </c>
      <c r="AA4231" s="9">
        <v>17</v>
      </c>
      <c r="AB4231" s="9" t="s">
        <v>20</v>
      </c>
      <c r="AC4231" s="9" t="s">
        <v>20</v>
      </c>
      <c r="AD4231" s="9" t="s">
        <v>20</v>
      </c>
      <c r="AE4231" s="9" t="s">
        <v>20</v>
      </c>
      <c r="AF4231" s="9" t="s">
        <v>20</v>
      </c>
      <c r="AG4231" s="9" t="s">
        <v>20</v>
      </c>
      <c r="AH4231" s="9" t="s">
        <v>20</v>
      </c>
      <c r="AI4231" s="9">
        <v>0</v>
      </c>
      <c r="AK4231" s="9">
        <v>1</v>
      </c>
      <c r="AL4231" s="9">
        <v>0</v>
      </c>
      <c r="AM4231" s="9">
        <v>1</v>
      </c>
      <c r="AN4231" s="9">
        <v>0</v>
      </c>
      <c r="AO4231" s="9">
        <v>0</v>
      </c>
      <c r="AQ4231">
        <v>1</v>
      </c>
      <c r="AR4231">
        <v>3</v>
      </c>
      <c r="AS4231">
        <v>2</v>
      </c>
      <c r="AT4231">
        <v>0</v>
      </c>
      <c r="AU4231">
        <v>0</v>
      </c>
      <c r="AV4231">
        <v>0</v>
      </c>
      <c r="AW4231" t="s">
        <v>1382</v>
      </c>
      <c r="AX4231" t="s">
        <v>1382</v>
      </c>
      <c r="BA4231" s="9" t="s">
        <v>2638</v>
      </c>
      <c r="BG4231" s="9"/>
      <c r="BI4231" t="s">
        <v>3146</v>
      </c>
    </row>
    <row r="4232" spans="1:61" x14ac:dyDescent="0.25">
      <c r="A4232" s="19" t="s">
        <v>1225</v>
      </c>
      <c r="B4232" s="5" t="s">
        <v>1246</v>
      </c>
      <c r="C4232" t="str">
        <f>VLOOKUP(Tabelle1[[#This Row],[bank_name]],list_all_banks!$B$1:$C$691,2,FALSE)</f>
        <v>NL30046259</v>
      </c>
      <c r="D4232" s="6" t="s">
        <v>1247</v>
      </c>
      <c r="E4232" s="42" t="str">
        <f t="shared" si="69"/>
        <v>31.12.2013</v>
      </c>
      <c r="F4232" s="9">
        <v>2013</v>
      </c>
      <c r="G4232">
        <v>1</v>
      </c>
      <c r="H4232" t="s">
        <v>20</v>
      </c>
      <c r="I4232">
        <v>3</v>
      </c>
      <c r="J4232">
        <v>2</v>
      </c>
      <c r="K4232" t="s">
        <v>1366</v>
      </c>
      <c r="L4232">
        <v>0</v>
      </c>
      <c r="M4232" t="s">
        <v>14</v>
      </c>
      <c r="N4232" t="s">
        <v>19</v>
      </c>
      <c r="P4232">
        <v>0</v>
      </c>
      <c r="Q4232">
        <v>0</v>
      </c>
      <c r="R4232">
        <v>0</v>
      </c>
      <c r="S4232">
        <v>3</v>
      </c>
      <c r="U4232">
        <v>0</v>
      </c>
      <c r="V4232">
        <v>0</v>
      </c>
      <c r="W4232" t="s">
        <v>20</v>
      </c>
      <c r="Y4232" s="9" t="s">
        <v>493</v>
      </c>
      <c r="Z4232">
        <v>60</v>
      </c>
      <c r="AA4232" s="9">
        <v>171</v>
      </c>
      <c r="AB4232" s="9" t="s">
        <v>20</v>
      </c>
      <c r="AC4232" s="9" t="s">
        <v>20</v>
      </c>
      <c r="AD4232" s="9" t="s">
        <v>20</v>
      </c>
      <c r="AE4232" s="9" t="s">
        <v>20</v>
      </c>
      <c r="AF4232" s="9" t="s">
        <v>20</v>
      </c>
      <c r="AG4232" s="9" t="s">
        <v>20</v>
      </c>
      <c r="AH4232" s="9" t="s">
        <v>20</v>
      </c>
      <c r="AI4232" s="9">
        <v>0</v>
      </c>
      <c r="AK4232" s="9">
        <v>1</v>
      </c>
      <c r="AL4232" s="9">
        <v>0</v>
      </c>
      <c r="AM4232" s="9">
        <v>1</v>
      </c>
      <c r="AN4232" s="9">
        <v>0</v>
      </c>
      <c r="AO4232" s="9">
        <v>0</v>
      </c>
      <c r="AQ4232">
        <v>1</v>
      </c>
      <c r="AR4232">
        <v>3</v>
      </c>
      <c r="AS4232">
        <v>2</v>
      </c>
      <c r="AT4232">
        <v>0</v>
      </c>
      <c r="AU4232">
        <v>0</v>
      </c>
      <c r="AV4232">
        <v>0</v>
      </c>
      <c r="AW4232" t="s">
        <v>1382</v>
      </c>
      <c r="AX4232" t="s">
        <v>1382</v>
      </c>
      <c r="BA4232" s="9" t="s">
        <v>2638</v>
      </c>
      <c r="BG4232" s="9"/>
      <c r="BI4232" t="s">
        <v>3146</v>
      </c>
    </row>
    <row r="4233" spans="1:61" x14ac:dyDescent="0.25">
      <c r="A4233" s="19" t="s">
        <v>1225</v>
      </c>
      <c r="B4233" s="5" t="s">
        <v>1246</v>
      </c>
      <c r="C4233" t="str">
        <f>VLOOKUP(Tabelle1[[#This Row],[bank_name]],list_all_banks!$B$1:$C$691,2,FALSE)</f>
        <v>NL30046259</v>
      </c>
      <c r="D4233" s="6" t="s">
        <v>1247</v>
      </c>
      <c r="E4233" s="42" t="str">
        <f t="shared" si="69"/>
        <v>31.12.2013</v>
      </c>
      <c r="F4233" s="9">
        <v>2013</v>
      </c>
      <c r="G4233">
        <v>1</v>
      </c>
      <c r="H4233" t="s">
        <v>20</v>
      </c>
      <c r="I4233">
        <v>3</v>
      </c>
      <c r="J4233">
        <v>2</v>
      </c>
      <c r="K4233" t="s">
        <v>1366</v>
      </c>
      <c r="L4233">
        <v>0</v>
      </c>
      <c r="M4233" t="s">
        <v>14</v>
      </c>
      <c r="N4233" t="s">
        <v>19</v>
      </c>
      <c r="P4233">
        <v>0</v>
      </c>
      <c r="Q4233">
        <v>0</v>
      </c>
      <c r="R4233">
        <v>0</v>
      </c>
      <c r="S4233">
        <v>3</v>
      </c>
      <c r="U4233">
        <v>0</v>
      </c>
      <c r="V4233">
        <v>0</v>
      </c>
      <c r="W4233" t="s">
        <v>20</v>
      </c>
      <c r="Y4233" s="9" t="s">
        <v>820</v>
      </c>
      <c r="Z4233">
        <v>297</v>
      </c>
      <c r="AA4233" s="9">
        <v>714</v>
      </c>
      <c r="AB4233" s="9" t="s">
        <v>20</v>
      </c>
      <c r="AC4233" s="9" t="s">
        <v>20</v>
      </c>
      <c r="AD4233" s="9" t="s">
        <v>20</v>
      </c>
      <c r="AE4233" s="9" t="s">
        <v>20</v>
      </c>
      <c r="AF4233" s="9" t="s">
        <v>20</v>
      </c>
      <c r="AG4233" s="9" t="s">
        <v>20</v>
      </c>
      <c r="AH4233" s="9" t="s">
        <v>20</v>
      </c>
      <c r="AI4233" s="9">
        <v>0</v>
      </c>
      <c r="AK4233" s="9">
        <v>1</v>
      </c>
      <c r="AL4233" s="9">
        <v>0</v>
      </c>
      <c r="AM4233" s="9">
        <v>1</v>
      </c>
      <c r="AN4233" s="9">
        <v>0</v>
      </c>
      <c r="AO4233" s="9">
        <v>0</v>
      </c>
      <c r="AQ4233">
        <v>1</v>
      </c>
      <c r="AR4233">
        <v>3</v>
      </c>
      <c r="AS4233">
        <v>2</v>
      </c>
      <c r="AT4233">
        <v>0</v>
      </c>
      <c r="AU4233">
        <v>0</v>
      </c>
      <c r="AV4233">
        <v>0</v>
      </c>
      <c r="AW4233" t="s">
        <v>1382</v>
      </c>
      <c r="AX4233" t="s">
        <v>1382</v>
      </c>
      <c r="BA4233" s="9" t="s">
        <v>2638</v>
      </c>
      <c r="BG4233" s="9"/>
      <c r="BI4233" t="s">
        <v>3146</v>
      </c>
    </row>
    <row r="4234" spans="1:61" s="74" customFormat="1" x14ac:dyDescent="0.25">
      <c r="A4234" s="19" t="s">
        <v>1225</v>
      </c>
      <c r="B4234" s="5" t="s">
        <v>1246</v>
      </c>
      <c r="C4234" t="str">
        <f>VLOOKUP(Tabelle1[[#This Row],[bank_name]],list_all_banks!$B$1:$C$691,2,FALSE)</f>
        <v>NL30046259</v>
      </c>
      <c r="D4234" s="6" t="s">
        <v>1247</v>
      </c>
      <c r="E4234" s="42" t="str">
        <f t="shared" si="69"/>
        <v>31.12.2013</v>
      </c>
      <c r="F4234" s="9">
        <v>2013</v>
      </c>
      <c r="G4234">
        <v>1</v>
      </c>
      <c r="H4234" t="s">
        <v>20</v>
      </c>
      <c r="I4234">
        <v>3</v>
      </c>
      <c r="J4234">
        <v>2</v>
      </c>
      <c r="K4234" t="s">
        <v>1366</v>
      </c>
      <c r="L4234">
        <v>0</v>
      </c>
      <c r="M4234" t="s">
        <v>14</v>
      </c>
      <c r="N4234" t="s">
        <v>19</v>
      </c>
      <c r="O4234" s="6"/>
      <c r="P4234">
        <v>0</v>
      </c>
      <c r="Q4234">
        <v>0</v>
      </c>
      <c r="R4234">
        <v>0</v>
      </c>
      <c r="S4234">
        <v>3</v>
      </c>
      <c r="T4234" s="6"/>
      <c r="U4234">
        <v>0</v>
      </c>
      <c r="V4234">
        <v>0</v>
      </c>
      <c r="W4234" t="s">
        <v>20</v>
      </c>
      <c r="X4234" s="6"/>
      <c r="Y4234" s="9" t="s">
        <v>1672</v>
      </c>
      <c r="Z4234">
        <v>17</v>
      </c>
      <c r="AA4234" s="9">
        <v>27</v>
      </c>
      <c r="AB4234" s="9" t="s">
        <v>20</v>
      </c>
      <c r="AC4234" s="9" t="s">
        <v>20</v>
      </c>
      <c r="AD4234" s="9" t="s">
        <v>20</v>
      </c>
      <c r="AE4234" s="9" t="s">
        <v>20</v>
      </c>
      <c r="AF4234" s="9" t="s">
        <v>20</v>
      </c>
      <c r="AG4234" s="9" t="s">
        <v>20</v>
      </c>
      <c r="AH4234" s="9" t="s">
        <v>20</v>
      </c>
      <c r="AI4234" s="9">
        <v>0</v>
      </c>
      <c r="AJ4234" s="6"/>
      <c r="AK4234" s="9">
        <v>1</v>
      </c>
      <c r="AL4234" s="9">
        <v>0</v>
      </c>
      <c r="AM4234" s="9">
        <v>1</v>
      </c>
      <c r="AN4234" s="9">
        <v>0</v>
      </c>
      <c r="AO4234" s="9">
        <v>0</v>
      </c>
      <c r="AP4234" s="6"/>
      <c r="AQ4234">
        <v>1</v>
      </c>
      <c r="AR4234">
        <v>3</v>
      </c>
      <c r="AS4234">
        <v>2</v>
      </c>
      <c r="AT4234">
        <v>0</v>
      </c>
      <c r="AU4234">
        <v>0</v>
      </c>
      <c r="AV4234">
        <v>0</v>
      </c>
      <c r="AW4234" t="s">
        <v>1382</v>
      </c>
      <c r="AX4234" t="s">
        <v>1382</v>
      </c>
      <c r="AY4234" s="6"/>
      <c r="AZ4234" s="42"/>
      <c r="BA4234" s="9" t="s">
        <v>2638</v>
      </c>
      <c r="BB4234" s="6"/>
      <c r="BH4234" s="75"/>
      <c r="BI4234" t="s">
        <v>3146</v>
      </c>
    </row>
    <row r="4235" spans="1:61" x14ac:dyDescent="0.25">
      <c r="A4235" s="19" t="s">
        <v>1225</v>
      </c>
      <c r="B4235" s="5" t="s">
        <v>1246</v>
      </c>
      <c r="C4235" t="str">
        <f>VLOOKUP(Tabelle1[[#This Row],[bank_name]],list_all_banks!$B$1:$C$691,2,FALSE)</f>
        <v>NL30046259</v>
      </c>
      <c r="D4235" s="6" t="s">
        <v>1247</v>
      </c>
      <c r="E4235" s="42" t="str">
        <f t="shared" si="69"/>
        <v>31.12.2013</v>
      </c>
      <c r="F4235" s="9">
        <v>2013</v>
      </c>
      <c r="G4235">
        <v>1</v>
      </c>
      <c r="H4235" t="s">
        <v>20</v>
      </c>
      <c r="I4235">
        <v>3</v>
      </c>
      <c r="J4235">
        <v>2</v>
      </c>
      <c r="K4235" t="s">
        <v>1366</v>
      </c>
      <c r="L4235">
        <v>0</v>
      </c>
      <c r="M4235" t="s">
        <v>14</v>
      </c>
      <c r="N4235" t="s">
        <v>19</v>
      </c>
      <c r="P4235">
        <v>0</v>
      </c>
      <c r="Q4235">
        <v>0</v>
      </c>
      <c r="R4235">
        <v>0</v>
      </c>
      <c r="S4235">
        <v>3</v>
      </c>
      <c r="U4235">
        <v>0</v>
      </c>
      <c r="V4235">
        <v>0</v>
      </c>
      <c r="W4235" t="s">
        <v>20</v>
      </c>
      <c r="Y4235" s="9" t="s">
        <v>1327</v>
      </c>
      <c r="Z4235">
        <v>52</v>
      </c>
      <c r="AA4235" s="9">
        <v>112</v>
      </c>
      <c r="AB4235" s="9" t="s">
        <v>20</v>
      </c>
      <c r="AC4235" s="9" t="s">
        <v>20</v>
      </c>
      <c r="AD4235" s="9" t="s">
        <v>20</v>
      </c>
      <c r="AE4235" s="9" t="s">
        <v>20</v>
      </c>
      <c r="AF4235" s="9" t="s">
        <v>20</v>
      </c>
      <c r="AG4235" s="9" t="s">
        <v>20</v>
      </c>
      <c r="AH4235" s="9" t="s">
        <v>20</v>
      </c>
      <c r="AI4235" s="9">
        <v>0</v>
      </c>
      <c r="AK4235" s="9">
        <v>1</v>
      </c>
      <c r="AL4235" s="9">
        <v>0</v>
      </c>
      <c r="AM4235" s="9">
        <v>1</v>
      </c>
      <c r="AN4235" s="9">
        <v>0</v>
      </c>
      <c r="AO4235" s="9">
        <v>0</v>
      </c>
      <c r="AQ4235">
        <v>1</v>
      </c>
      <c r="AR4235">
        <v>3</v>
      </c>
      <c r="AS4235">
        <v>2</v>
      </c>
      <c r="AT4235">
        <v>0</v>
      </c>
      <c r="AU4235">
        <v>0</v>
      </c>
      <c r="AV4235">
        <v>0</v>
      </c>
      <c r="AW4235" t="s">
        <v>1382</v>
      </c>
      <c r="AX4235" t="s">
        <v>1382</v>
      </c>
      <c r="BA4235" s="9" t="s">
        <v>2638</v>
      </c>
      <c r="BG4235" s="9"/>
      <c r="BI4235" t="s">
        <v>3146</v>
      </c>
    </row>
    <row r="4236" spans="1:61" x14ac:dyDescent="0.25">
      <c r="A4236" s="19" t="s">
        <v>1225</v>
      </c>
      <c r="B4236" s="5" t="s">
        <v>1246</v>
      </c>
      <c r="C4236" t="str">
        <f>VLOOKUP(Tabelle1[[#This Row],[bank_name]],list_all_banks!$B$1:$C$691,2,FALSE)</f>
        <v>NL30046259</v>
      </c>
      <c r="D4236" s="6" t="s">
        <v>1247</v>
      </c>
      <c r="E4236" s="42" t="str">
        <f t="shared" si="69"/>
        <v>31.12.2013</v>
      </c>
      <c r="F4236" s="9">
        <v>2013</v>
      </c>
      <c r="G4236">
        <v>1</v>
      </c>
      <c r="H4236" t="s">
        <v>20</v>
      </c>
      <c r="I4236">
        <v>3</v>
      </c>
      <c r="J4236">
        <v>2</v>
      </c>
      <c r="K4236" t="s">
        <v>1366</v>
      </c>
      <c r="L4236">
        <v>0</v>
      </c>
      <c r="M4236" t="s">
        <v>14</v>
      </c>
      <c r="N4236" t="s">
        <v>19</v>
      </c>
      <c r="P4236">
        <v>0</v>
      </c>
      <c r="Q4236">
        <v>0</v>
      </c>
      <c r="R4236">
        <v>0</v>
      </c>
      <c r="S4236">
        <v>3</v>
      </c>
      <c r="U4236">
        <v>0</v>
      </c>
      <c r="V4236">
        <v>0</v>
      </c>
      <c r="W4236" t="s">
        <v>20</v>
      </c>
      <c r="Y4236" s="9" t="s">
        <v>440</v>
      </c>
      <c r="Z4236">
        <v>9</v>
      </c>
      <c r="AA4236" s="9">
        <v>24</v>
      </c>
      <c r="AB4236" s="9" t="s">
        <v>20</v>
      </c>
      <c r="AC4236" s="9" t="s">
        <v>20</v>
      </c>
      <c r="AD4236" s="9" t="s">
        <v>20</v>
      </c>
      <c r="AE4236" s="9" t="s">
        <v>20</v>
      </c>
      <c r="AF4236" s="9" t="s">
        <v>20</v>
      </c>
      <c r="AG4236" s="9" t="s">
        <v>20</v>
      </c>
      <c r="AH4236" s="9" t="s">
        <v>20</v>
      </c>
      <c r="AI4236" s="9">
        <v>0</v>
      </c>
      <c r="AK4236" s="9">
        <v>1</v>
      </c>
      <c r="AL4236" s="9">
        <v>0</v>
      </c>
      <c r="AM4236" s="9">
        <v>1</v>
      </c>
      <c r="AN4236" s="9">
        <v>0</v>
      </c>
      <c r="AO4236" s="9">
        <v>0</v>
      </c>
      <c r="AQ4236">
        <v>1</v>
      </c>
      <c r="AR4236">
        <v>3</v>
      </c>
      <c r="AS4236">
        <v>2</v>
      </c>
      <c r="AT4236">
        <v>0</v>
      </c>
      <c r="AU4236">
        <v>0</v>
      </c>
      <c r="AV4236">
        <v>0</v>
      </c>
      <c r="AW4236" t="s">
        <v>1382</v>
      </c>
      <c r="AX4236" t="s">
        <v>1382</v>
      </c>
      <c r="BA4236" s="9" t="s">
        <v>2638</v>
      </c>
      <c r="BG4236" s="9"/>
      <c r="BI4236" t="s">
        <v>3146</v>
      </c>
    </row>
    <row r="4237" spans="1:61" x14ac:dyDescent="0.25">
      <c r="A4237" s="19" t="s">
        <v>1225</v>
      </c>
      <c r="B4237" s="5" t="s">
        <v>1246</v>
      </c>
      <c r="C4237" t="str">
        <f>VLOOKUP(Tabelle1[[#This Row],[bank_name]],list_all_banks!$B$1:$C$691,2,FALSE)</f>
        <v>NL30046259</v>
      </c>
      <c r="D4237" s="6" t="s">
        <v>1247</v>
      </c>
      <c r="E4237" s="42" t="str">
        <f t="shared" si="69"/>
        <v>31.12.2013</v>
      </c>
      <c r="F4237" s="9">
        <v>2013</v>
      </c>
      <c r="G4237">
        <v>1</v>
      </c>
      <c r="H4237" t="s">
        <v>20</v>
      </c>
      <c r="I4237">
        <v>3</v>
      </c>
      <c r="J4237">
        <v>2</v>
      </c>
      <c r="K4237" t="s">
        <v>1366</v>
      </c>
      <c r="L4237">
        <v>0</v>
      </c>
      <c r="M4237" t="s">
        <v>14</v>
      </c>
      <c r="N4237" t="s">
        <v>19</v>
      </c>
      <c r="P4237">
        <v>0</v>
      </c>
      <c r="Q4237">
        <v>0</v>
      </c>
      <c r="R4237">
        <v>0</v>
      </c>
      <c r="S4237">
        <v>3</v>
      </c>
      <c r="U4237">
        <v>0</v>
      </c>
      <c r="V4237">
        <v>0</v>
      </c>
      <c r="W4237" t="s">
        <v>20</v>
      </c>
      <c r="Y4237" s="9" t="s">
        <v>1651</v>
      </c>
      <c r="Z4237">
        <v>2</v>
      </c>
      <c r="AA4237" s="9">
        <v>4</v>
      </c>
      <c r="AB4237" s="9" t="s">
        <v>20</v>
      </c>
      <c r="AC4237" s="9" t="s">
        <v>20</v>
      </c>
      <c r="AD4237" s="9" t="s">
        <v>20</v>
      </c>
      <c r="AE4237" s="9" t="s">
        <v>20</v>
      </c>
      <c r="AF4237" s="9" t="s">
        <v>20</v>
      </c>
      <c r="AG4237" s="9" t="s">
        <v>20</v>
      </c>
      <c r="AH4237" s="9" t="s">
        <v>20</v>
      </c>
      <c r="AI4237" s="9">
        <v>0</v>
      </c>
      <c r="AK4237" s="9">
        <v>1</v>
      </c>
      <c r="AL4237" s="9">
        <v>0</v>
      </c>
      <c r="AM4237" s="9">
        <v>1</v>
      </c>
      <c r="AN4237" s="9">
        <v>0</v>
      </c>
      <c r="AO4237" s="9">
        <v>0</v>
      </c>
      <c r="AQ4237">
        <v>1</v>
      </c>
      <c r="AR4237">
        <v>3</v>
      </c>
      <c r="AS4237">
        <v>2</v>
      </c>
      <c r="AT4237">
        <v>0</v>
      </c>
      <c r="AU4237">
        <v>0</v>
      </c>
      <c r="AV4237">
        <v>0</v>
      </c>
      <c r="AW4237" t="s">
        <v>1382</v>
      </c>
      <c r="AX4237" t="s">
        <v>1382</v>
      </c>
      <c r="BA4237" s="9" t="s">
        <v>2638</v>
      </c>
      <c r="BG4237" s="9"/>
      <c r="BI4237" t="s">
        <v>3146</v>
      </c>
    </row>
    <row r="4238" spans="1:61" x14ac:dyDescent="0.25">
      <c r="A4238" s="19" t="s">
        <v>1225</v>
      </c>
      <c r="B4238" s="5" t="s">
        <v>1246</v>
      </c>
      <c r="C4238" t="str">
        <f>VLOOKUP(Tabelle1[[#This Row],[bank_name]],list_all_banks!$B$1:$C$691,2,FALSE)</f>
        <v>NL30046259</v>
      </c>
      <c r="D4238" s="6" t="s">
        <v>1247</v>
      </c>
      <c r="E4238" s="42" t="str">
        <f t="shared" si="69"/>
        <v>31.12.2013</v>
      </c>
      <c r="F4238" s="9">
        <v>2013</v>
      </c>
      <c r="G4238">
        <v>1</v>
      </c>
      <c r="H4238" t="s">
        <v>20</v>
      </c>
      <c r="I4238">
        <v>3</v>
      </c>
      <c r="J4238">
        <v>2</v>
      </c>
      <c r="K4238" t="s">
        <v>1366</v>
      </c>
      <c r="L4238">
        <v>0</v>
      </c>
      <c r="M4238" t="s">
        <v>14</v>
      </c>
      <c r="N4238" t="s">
        <v>19</v>
      </c>
      <c r="P4238">
        <v>0</v>
      </c>
      <c r="Q4238">
        <v>0</v>
      </c>
      <c r="R4238">
        <v>0</v>
      </c>
      <c r="S4238">
        <v>3</v>
      </c>
      <c r="U4238">
        <v>0</v>
      </c>
      <c r="V4238">
        <v>0</v>
      </c>
      <c r="W4238" t="s">
        <v>20</v>
      </c>
      <c r="Y4238" s="9" t="s">
        <v>1661</v>
      </c>
      <c r="Z4238">
        <v>20</v>
      </c>
      <c r="AA4238" s="9">
        <v>51</v>
      </c>
      <c r="AB4238" s="9" t="s">
        <v>20</v>
      </c>
      <c r="AC4238" s="9" t="s">
        <v>20</v>
      </c>
      <c r="AD4238" s="9" t="s">
        <v>20</v>
      </c>
      <c r="AE4238" s="9" t="s">
        <v>20</v>
      </c>
      <c r="AF4238" s="9" t="s">
        <v>20</v>
      </c>
      <c r="AG4238" s="9" t="s">
        <v>20</v>
      </c>
      <c r="AH4238" s="9" t="s">
        <v>20</v>
      </c>
      <c r="AI4238" s="9">
        <v>0</v>
      </c>
      <c r="AK4238" s="9">
        <v>1</v>
      </c>
      <c r="AL4238" s="9">
        <v>0</v>
      </c>
      <c r="AM4238" s="9">
        <v>1</v>
      </c>
      <c r="AN4238" s="9">
        <v>0</v>
      </c>
      <c r="AO4238" s="9">
        <v>0</v>
      </c>
      <c r="AQ4238">
        <v>1</v>
      </c>
      <c r="AR4238">
        <v>3</v>
      </c>
      <c r="AS4238">
        <v>2</v>
      </c>
      <c r="AT4238">
        <v>0</v>
      </c>
      <c r="AU4238">
        <v>0</v>
      </c>
      <c r="AV4238">
        <v>0</v>
      </c>
      <c r="AW4238" t="s">
        <v>1382</v>
      </c>
      <c r="AX4238" t="s">
        <v>1382</v>
      </c>
      <c r="BA4238" s="9" t="s">
        <v>2638</v>
      </c>
      <c r="BG4238" s="9"/>
      <c r="BI4238" t="s">
        <v>3146</v>
      </c>
    </row>
    <row r="4239" spans="1:61" x14ac:dyDescent="0.25">
      <c r="A4239" s="19" t="s">
        <v>1225</v>
      </c>
      <c r="B4239" s="5" t="s">
        <v>1246</v>
      </c>
      <c r="C4239" t="str">
        <f>VLOOKUP(Tabelle1[[#This Row],[bank_name]],list_all_banks!$B$1:$C$691,2,FALSE)</f>
        <v>NL30046259</v>
      </c>
      <c r="D4239" s="6" t="s">
        <v>1247</v>
      </c>
      <c r="E4239" s="42" t="str">
        <f t="shared" si="69"/>
        <v>31.12.2013</v>
      </c>
      <c r="F4239" s="9">
        <v>2013</v>
      </c>
      <c r="G4239">
        <v>1</v>
      </c>
      <c r="H4239" t="s">
        <v>20</v>
      </c>
      <c r="I4239">
        <v>3</v>
      </c>
      <c r="J4239">
        <v>2</v>
      </c>
      <c r="K4239" t="s">
        <v>1366</v>
      </c>
      <c r="L4239">
        <v>0</v>
      </c>
      <c r="M4239" t="s">
        <v>14</v>
      </c>
      <c r="N4239" t="s">
        <v>19</v>
      </c>
      <c r="P4239">
        <v>0</v>
      </c>
      <c r="Q4239">
        <v>0</v>
      </c>
      <c r="R4239">
        <v>0</v>
      </c>
      <c r="S4239">
        <v>3</v>
      </c>
      <c r="U4239">
        <v>0</v>
      </c>
      <c r="V4239">
        <v>0</v>
      </c>
      <c r="W4239" t="s">
        <v>20</v>
      </c>
      <c r="Y4239" s="9" t="s">
        <v>1278</v>
      </c>
      <c r="Z4239">
        <v>384</v>
      </c>
      <c r="AA4239" s="9">
        <v>5525</v>
      </c>
      <c r="AB4239" s="9" t="s">
        <v>20</v>
      </c>
      <c r="AC4239" s="9" t="s">
        <v>20</v>
      </c>
      <c r="AD4239" s="9" t="s">
        <v>20</v>
      </c>
      <c r="AE4239" s="9" t="s">
        <v>20</v>
      </c>
      <c r="AF4239" s="9" t="s">
        <v>20</v>
      </c>
      <c r="AG4239" s="9" t="s">
        <v>20</v>
      </c>
      <c r="AH4239" s="9" t="s">
        <v>20</v>
      </c>
      <c r="AI4239" s="9">
        <v>0</v>
      </c>
      <c r="AK4239" s="9">
        <v>1</v>
      </c>
      <c r="AL4239" s="9">
        <v>0</v>
      </c>
      <c r="AM4239" s="9">
        <v>1</v>
      </c>
      <c r="AN4239" s="9">
        <v>0</v>
      </c>
      <c r="AO4239" s="9">
        <v>0</v>
      </c>
      <c r="AQ4239">
        <v>1</v>
      </c>
      <c r="AR4239">
        <v>3</v>
      </c>
      <c r="AS4239">
        <v>2</v>
      </c>
      <c r="AT4239">
        <v>0</v>
      </c>
      <c r="AU4239">
        <v>0</v>
      </c>
      <c r="AV4239">
        <v>0</v>
      </c>
      <c r="AW4239" t="s">
        <v>1382</v>
      </c>
      <c r="AX4239" t="s">
        <v>1382</v>
      </c>
      <c r="BA4239" s="9" t="s">
        <v>2638</v>
      </c>
      <c r="BG4239" s="9"/>
      <c r="BI4239" t="s">
        <v>3146</v>
      </c>
    </row>
    <row r="4240" spans="1:61" x14ac:dyDescent="0.25">
      <c r="A4240" s="19" t="s">
        <v>1225</v>
      </c>
      <c r="B4240" s="5" t="s">
        <v>1246</v>
      </c>
      <c r="C4240" t="str">
        <f>VLOOKUP(Tabelle1[[#This Row],[bank_name]],list_all_banks!$B$1:$C$691,2,FALSE)</f>
        <v>NL30046259</v>
      </c>
      <c r="D4240" s="6" t="s">
        <v>1247</v>
      </c>
      <c r="E4240" s="42" t="str">
        <f t="shared" si="69"/>
        <v>31.12.2013</v>
      </c>
      <c r="F4240" s="9">
        <v>2013</v>
      </c>
      <c r="G4240">
        <v>1</v>
      </c>
      <c r="H4240" t="s">
        <v>20</v>
      </c>
      <c r="I4240">
        <v>3</v>
      </c>
      <c r="J4240">
        <v>2</v>
      </c>
      <c r="K4240" t="s">
        <v>1366</v>
      </c>
      <c r="L4240">
        <v>0</v>
      </c>
      <c r="M4240" t="s">
        <v>14</v>
      </c>
      <c r="N4240" t="s">
        <v>19</v>
      </c>
      <c r="P4240">
        <v>0</v>
      </c>
      <c r="Q4240">
        <v>0</v>
      </c>
      <c r="R4240">
        <v>0</v>
      </c>
      <c r="S4240">
        <v>3</v>
      </c>
      <c r="U4240">
        <v>0</v>
      </c>
      <c r="V4240">
        <v>0</v>
      </c>
      <c r="W4240" t="s">
        <v>20</v>
      </c>
      <c r="Y4240" s="9" t="s">
        <v>293</v>
      </c>
      <c r="Z4240">
        <v>-3</v>
      </c>
      <c r="AA4240" s="9">
        <v>3</v>
      </c>
      <c r="AB4240" s="9" t="s">
        <v>20</v>
      </c>
      <c r="AC4240" s="9" t="s">
        <v>20</v>
      </c>
      <c r="AD4240" s="9" t="s">
        <v>20</v>
      </c>
      <c r="AE4240" s="9" t="s">
        <v>20</v>
      </c>
      <c r="AF4240" s="9" t="s">
        <v>20</v>
      </c>
      <c r="AG4240" s="9" t="s">
        <v>20</v>
      </c>
      <c r="AH4240" s="9" t="s">
        <v>20</v>
      </c>
      <c r="AI4240" s="9">
        <v>0</v>
      </c>
      <c r="AK4240" s="9">
        <v>1</v>
      </c>
      <c r="AL4240" s="9">
        <v>0</v>
      </c>
      <c r="AM4240" s="9">
        <v>1</v>
      </c>
      <c r="AN4240" s="9">
        <v>0</v>
      </c>
      <c r="AO4240" s="9">
        <v>0</v>
      </c>
      <c r="AQ4240">
        <v>1</v>
      </c>
      <c r="AR4240">
        <v>3</v>
      </c>
      <c r="AS4240">
        <v>2</v>
      </c>
      <c r="AT4240">
        <v>0</v>
      </c>
      <c r="AU4240">
        <v>0</v>
      </c>
      <c r="AV4240">
        <v>0</v>
      </c>
      <c r="AW4240" t="s">
        <v>1382</v>
      </c>
      <c r="AX4240" t="s">
        <v>1382</v>
      </c>
      <c r="BA4240" s="9" t="s">
        <v>2638</v>
      </c>
      <c r="BG4240" s="9"/>
      <c r="BI4240" t="s">
        <v>3146</v>
      </c>
    </row>
    <row r="4241" spans="1:61" x14ac:dyDescent="0.25">
      <c r="A4241" s="19" t="s">
        <v>1225</v>
      </c>
      <c r="B4241" s="5" t="s">
        <v>1246</v>
      </c>
      <c r="C4241" t="str">
        <f>VLOOKUP(Tabelle1[[#This Row],[bank_name]],list_all_banks!$B$1:$C$691,2,FALSE)</f>
        <v>NL30046259</v>
      </c>
      <c r="D4241" s="6" t="s">
        <v>1247</v>
      </c>
      <c r="E4241" s="42" t="str">
        <f t="shared" si="69"/>
        <v>31.12.2013</v>
      </c>
      <c r="F4241" s="9">
        <v>2013</v>
      </c>
      <c r="G4241">
        <v>1</v>
      </c>
      <c r="H4241" t="s">
        <v>20</v>
      </c>
      <c r="I4241">
        <v>3</v>
      </c>
      <c r="J4241">
        <v>2</v>
      </c>
      <c r="K4241" t="s">
        <v>1366</v>
      </c>
      <c r="L4241">
        <v>0</v>
      </c>
      <c r="M4241" t="s">
        <v>14</v>
      </c>
      <c r="N4241" t="s">
        <v>19</v>
      </c>
      <c r="P4241">
        <v>0</v>
      </c>
      <c r="Q4241">
        <v>0</v>
      </c>
      <c r="R4241">
        <v>0</v>
      </c>
      <c r="S4241">
        <v>3</v>
      </c>
      <c r="U4241">
        <v>0</v>
      </c>
      <c r="V4241">
        <v>0</v>
      </c>
      <c r="W4241" t="s">
        <v>20</v>
      </c>
      <c r="Y4241" s="9" t="s">
        <v>983</v>
      </c>
      <c r="Z4241">
        <v>7</v>
      </c>
      <c r="AA4241" s="9">
        <v>23</v>
      </c>
      <c r="AB4241" s="9" t="s">
        <v>20</v>
      </c>
      <c r="AC4241" s="9" t="s">
        <v>20</v>
      </c>
      <c r="AD4241" s="9" t="s">
        <v>20</v>
      </c>
      <c r="AE4241" s="9" t="s">
        <v>20</v>
      </c>
      <c r="AF4241" s="9" t="s">
        <v>20</v>
      </c>
      <c r="AG4241" s="9" t="s">
        <v>20</v>
      </c>
      <c r="AH4241" s="9" t="s">
        <v>20</v>
      </c>
      <c r="AI4241" s="9">
        <v>0</v>
      </c>
      <c r="AK4241" s="9">
        <v>1</v>
      </c>
      <c r="AL4241" s="9">
        <v>0</v>
      </c>
      <c r="AM4241" s="9">
        <v>1</v>
      </c>
      <c r="AN4241" s="9">
        <v>0</v>
      </c>
      <c r="AO4241" s="9">
        <v>0</v>
      </c>
      <c r="AQ4241">
        <v>1</v>
      </c>
      <c r="AR4241">
        <v>3</v>
      </c>
      <c r="AS4241">
        <v>2</v>
      </c>
      <c r="AT4241">
        <v>0</v>
      </c>
      <c r="AU4241">
        <v>0</v>
      </c>
      <c r="AV4241">
        <v>0</v>
      </c>
      <c r="AW4241" t="s">
        <v>1382</v>
      </c>
      <c r="AX4241" t="s">
        <v>1382</v>
      </c>
      <c r="BA4241" s="9" t="s">
        <v>2638</v>
      </c>
      <c r="BG4241" s="9"/>
      <c r="BI4241" t="s">
        <v>3146</v>
      </c>
    </row>
    <row r="4242" spans="1:61" x14ac:dyDescent="0.25">
      <c r="A4242" s="19" t="s">
        <v>1225</v>
      </c>
      <c r="B4242" s="5" t="s">
        <v>1246</v>
      </c>
      <c r="C4242" t="str">
        <f>VLOOKUP(Tabelle1[[#This Row],[bank_name]],list_all_banks!$B$1:$C$691,2,FALSE)</f>
        <v>NL30046259</v>
      </c>
      <c r="D4242" s="6" t="s">
        <v>1247</v>
      </c>
      <c r="E4242" s="42" t="str">
        <f t="shared" si="69"/>
        <v>31.12.2013</v>
      </c>
      <c r="F4242" s="9">
        <v>2013</v>
      </c>
      <c r="G4242">
        <v>1</v>
      </c>
      <c r="H4242" t="s">
        <v>20</v>
      </c>
      <c r="I4242">
        <v>3</v>
      </c>
      <c r="J4242">
        <v>2</v>
      </c>
      <c r="K4242" t="s">
        <v>1366</v>
      </c>
      <c r="L4242">
        <v>0</v>
      </c>
      <c r="M4242" t="s">
        <v>14</v>
      </c>
      <c r="N4242" t="s">
        <v>19</v>
      </c>
      <c r="P4242">
        <v>0</v>
      </c>
      <c r="Q4242">
        <v>0</v>
      </c>
      <c r="R4242">
        <v>0</v>
      </c>
      <c r="S4242">
        <v>3</v>
      </c>
      <c r="U4242">
        <v>0</v>
      </c>
      <c r="V4242">
        <v>0</v>
      </c>
      <c r="W4242" t="s">
        <v>20</v>
      </c>
      <c r="Y4242" s="9" t="s">
        <v>1324</v>
      </c>
      <c r="Z4242">
        <v>-2</v>
      </c>
      <c r="AA4242" s="9"/>
      <c r="AB4242" s="9" t="s">
        <v>20</v>
      </c>
      <c r="AC4242" s="9" t="s">
        <v>20</v>
      </c>
      <c r="AD4242" s="9" t="s">
        <v>20</v>
      </c>
      <c r="AE4242" s="9" t="s">
        <v>20</v>
      </c>
      <c r="AF4242" s="9" t="s">
        <v>20</v>
      </c>
      <c r="AG4242" s="9" t="s">
        <v>20</v>
      </c>
      <c r="AH4242" s="9" t="s">
        <v>20</v>
      </c>
      <c r="AI4242" s="9">
        <v>0</v>
      </c>
      <c r="AK4242" s="9">
        <v>1</v>
      </c>
      <c r="AL4242" s="9">
        <v>0</v>
      </c>
      <c r="AM4242" s="9">
        <v>1</v>
      </c>
      <c r="AN4242" s="9">
        <v>0</v>
      </c>
      <c r="AO4242" s="9">
        <v>0</v>
      </c>
      <c r="AQ4242">
        <v>1</v>
      </c>
      <c r="AR4242">
        <v>3</v>
      </c>
      <c r="AS4242">
        <v>2</v>
      </c>
      <c r="AT4242">
        <v>0</v>
      </c>
      <c r="AU4242">
        <v>0</v>
      </c>
      <c r="AV4242">
        <v>0</v>
      </c>
      <c r="AW4242" t="s">
        <v>1382</v>
      </c>
      <c r="AX4242" t="s">
        <v>1382</v>
      </c>
      <c r="BA4242" s="9" t="s">
        <v>2638</v>
      </c>
      <c r="BG4242" s="9"/>
      <c r="BI4242" t="s">
        <v>3146</v>
      </c>
    </row>
    <row r="4243" spans="1:61" x14ac:dyDescent="0.25">
      <c r="A4243" s="19" t="s">
        <v>1225</v>
      </c>
      <c r="B4243" s="5" t="s">
        <v>1246</v>
      </c>
      <c r="C4243" t="str">
        <f>VLOOKUP(Tabelle1[[#This Row],[bank_name]],list_all_banks!$B$1:$C$691,2,FALSE)</f>
        <v>NL30046259</v>
      </c>
      <c r="D4243" s="6" t="s">
        <v>1247</v>
      </c>
      <c r="E4243" s="42" t="str">
        <f t="shared" si="69"/>
        <v>31.12.2013</v>
      </c>
      <c r="F4243" s="9">
        <v>2013</v>
      </c>
      <c r="G4243">
        <v>1</v>
      </c>
      <c r="H4243" t="s">
        <v>20</v>
      </c>
      <c r="I4243">
        <v>3</v>
      </c>
      <c r="J4243">
        <v>2</v>
      </c>
      <c r="K4243" t="s">
        <v>1366</v>
      </c>
      <c r="L4243">
        <v>0</v>
      </c>
      <c r="M4243" t="s">
        <v>14</v>
      </c>
      <c r="N4243" t="s">
        <v>19</v>
      </c>
      <c r="P4243">
        <v>0</v>
      </c>
      <c r="Q4243">
        <v>0</v>
      </c>
      <c r="R4243">
        <v>0</v>
      </c>
      <c r="S4243">
        <v>3</v>
      </c>
      <c r="U4243">
        <v>0</v>
      </c>
      <c r="V4243">
        <v>0</v>
      </c>
      <c r="W4243" t="s">
        <v>20</v>
      </c>
      <c r="Y4243" s="9" t="s">
        <v>1694</v>
      </c>
      <c r="Z4243">
        <v>2</v>
      </c>
      <c r="AA4243" s="9">
        <v>10</v>
      </c>
      <c r="AB4243" s="9" t="s">
        <v>20</v>
      </c>
      <c r="AC4243" s="9" t="s">
        <v>20</v>
      </c>
      <c r="AD4243" s="9" t="s">
        <v>20</v>
      </c>
      <c r="AE4243" s="9" t="s">
        <v>20</v>
      </c>
      <c r="AF4243" s="9" t="s">
        <v>20</v>
      </c>
      <c r="AG4243" s="9" t="s">
        <v>20</v>
      </c>
      <c r="AH4243" s="9" t="s">
        <v>20</v>
      </c>
      <c r="AI4243" s="9">
        <v>0</v>
      </c>
      <c r="AK4243" s="9">
        <v>1</v>
      </c>
      <c r="AL4243" s="9">
        <v>0</v>
      </c>
      <c r="AM4243" s="9">
        <v>1</v>
      </c>
      <c r="AN4243" s="9">
        <v>0</v>
      </c>
      <c r="AO4243" s="9">
        <v>0</v>
      </c>
      <c r="AQ4243">
        <v>1</v>
      </c>
      <c r="AR4243">
        <v>3</v>
      </c>
      <c r="AS4243">
        <v>2</v>
      </c>
      <c r="AT4243">
        <v>0</v>
      </c>
      <c r="AU4243">
        <v>0</v>
      </c>
      <c r="AV4243">
        <v>0</v>
      </c>
      <c r="AW4243" t="s">
        <v>1382</v>
      </c>
      <c r="AX4243" t="s">
        <v>1382</v>
      </c>
      <c r="BA4243" s="9" t="s">
        <v>2638</v>
      </c>
      <c r="BG4243" s="9"/>
      <c r="BI4243" t="s">
        <v>3146</v>
      </c>
    </row>
    <row r="4244" spans="1:61" x14ac:dyDescent="0.25">
      <c r="A4244" s="19" t="s">
        <v>1225</v>
      </c>
      <c r="B4244" s="5" t="s">
        <v>1246</v>
      </c>
      <c r="C4244" t="str">
        <f>VLOOKUP(Tabelle1[[#This Row],[bank_name]],list_all_banks!$B$1:$C$691,2,FALSE)</f>
        <v>NL30046259</v>
      </c>
      <c r="D4244" s="6" t="s">
        <v>1247</v>
      </c>
      <c r="E4244" s="42" t="str">
        <f t="shared" si="69"/>
        <v>31.12.2013</v>
      </c>
      <c r="F4244" s="9">
        <v>2013</v>
      </c>
      <c r="G4244">
        <v>1</v>
      </c>
      <c r="H4244" t="s">
        <v>20</v>
      </c>
      <c r="I4244">
        <v>3</v>
      </c>
      <c r="J4244">
        <v>2</v>
      </c>
      <c r="K4244" t="s">
        <v>1366</v>
      </c>
      <c r="L4244">
        <v>0</v>
      </c>
      <c r="M4244" t="s">
        <v>14</v>
      </c>
      <c r="N4244" t="s">
        <v>19</v>
      </c>
      <c r="P4244">
        <v>0</v>
      </c>
      <c r="Q4244">
        <v>0</v>
      </c>
      <c r="R4244">
        <v>0</v>
      </c>
      <c r="S4244">
        <v>3</v>
      </c>
      <c r="U4244">
        <v>0</v>
      </c>
      <c r="V4244">
        <v>0</v>
      </c>
      <c r="W4244" t="s">
        <v>20</v>
      </c>
      <c r="Y4244" s="9" t="s">
        <v>1650</v>
      </c>
      <c r="Z4244">
        <v>1495</v>
      </c>
      <c r="AA4244" s="9">
        <v>3976</v>
      </c>
      <c r="AB4244" s="9" t="s">
        <v>20</v>
      </c>
      <c r="AC4244" s="9" t="s">
        <v>20</v>
      </c>
      <c r="AD4244" s="9" t="s">
        <v>20</v>
      </c>
      <c r="AE4244" s="9" t="s">
        <v>20</v>
      </c>
      <c r="AF4244" s="9" t="s">
        <v>20</v>
      </c>
      <c r="AG4244" s="9" t="s">
        <v>20</v>
      </c>
      <c r="AH4244" s="9" t="s">
        <v>20</v>
      </c>
      <c r="AI4244" s="9">
        <v>0</v>
      </c>
      <c r="AK4244" s="9">
        <v>1</v>
      </c>
      <c r="AL4244" s="9">
        <v>0</v>
      </c>
      <c r="AM4244" s="9">
        <v>1</v>
      </c>
      <c r="AN4244" s="9">
        <v>0</v>
      </c>
      <c r="AO4244" s="9">
        <v>0</v>
      </c>
      <c r="AQ4244">
        <v>1</v>
      </c>
      <c r="AR4244">
        <v>3</v>
      </c>
      <c r="AS4244">
        <v>2</v>
      </c>
      <c r="AT4244">
        <v>0</v>
      </c>
      <c r="AU4244">
        <v>0</v>
      </c>
      <c r="AV4244">
        <v>0</v>
      </c>
      <c r="AW4244" t="s">
        <v>1382</v>
      </c>
      <c r="AX4244" t="s">
        <v>1382</v>
      </c>
      <c r="BA4244" s="9" t="s">
        <v>2638</v>
      </c>
      <c r="BG4244" s="9"/>
      <c r="BI4244" t="s">
        <v>3146</v>
      </c>
    </row>
    <row r="4245" spans="1:61" x14ac:dyDescent="0.25">
      <c r="A4245" s="19" t="s">
        <v>1225</v>
      </c>
      <c r="B4245" s="5" t="s">
        <v>1246</v>
      </c>
      <c r="C4245" t="str">
        <f>VLOOKUP(Tabelle1[[#This Row],[bank_name]],list_all_banks!$B$1:$C$691,2,FALSE)</f>
        <v>NL30046259</v>
      </c>
      <c r="D4245" s="6" t="s">
        <v>1247</v>
      </c>
      <c r="E4245" s="42" t="str">
        <f t="shared" si="69"/>
        <v>31.12.2013</v>
      </c>
      <c r="F4245" s="9">
        <v>2013</v>
      </c>
      <c r="G4245">
        <v>1</v>
      </c>
      <c r="H4245" t="s">
        <v>20</v>
      </c>
      <c r="I4245">
        <v>3</v>
      </c>
      <c r="J4245">
        <v>2</v>
      </c>
      <c r="K4245" t="s">
        <v>1366</v>
      </c>
      <c r="L4245">
        <v>0</v>
      </c>
      <c r="M4245" t="s">
        <v>14</v>
      </c>
      <c r="N4245" t="s">
        <v>19</v>
      </c>
      <c r="P4245">
        <v>0</v>
      </c>
      <c r="Q4245">
        <v>0</v>
      </c>
      <c r="R4245">
        <v>0</v>
      </c>
      <c r="S4245">
        <v>3</v>
      </c>
      <c r="U4245">
        <v>0</v>
      </c>
      <c r="V4245">
        <v>0</v>
      </c>
      <c r="W4245" t="s">
        <v>20</v>
      </c>
      <c r="Y4245" s="9" t="s">
        <v>1678</v>
      </c>
      <c r="Z4245">
        <v>104</v>
      </c>
      <c r="AA4245" s="9">
        <v>193</v>
      </c>
      <c r="AB4245" s="9" t="s">
        <v>20</v>
      </c>
      <c r="AC4245" s="9" t="s">
        <v>20</v>
      </c>
      <c r="AD4245" s="9" t="s">
        <v>20</v>
      </c>
      <c r="AE4245" s="9" t="s">
        <v>20</v>
      </c>
      <c r="AF4245" s="9" t="s">
        <v>20</v>
      </c>
      <c r="AG4245" s="9" t="s">
        <v>20</v>
      </c>
      <c r="AH4245" s="9" t="s">
        <v>20</v>
      </c>
      <c r="AI4245" s="9">
        <v>0</v>
      </c>
      <c r="AK4245" s="9">
        <v>1</v>
      </c>
      <c r="AL4245" s="9">
        <v>0</v>
      </c>
      <c r="AM4245" s="9">
        <v>1</v>
      </c>
      <c r="AN4245" s="9">
        <v>0</v>
      </c>
      <c r="AO4245" s="9">
        <v>0</v>
      </c>
      <c r="AQ4245">
        <v>1</v>
      </c>
      <c r="AR4245">
        <v>3</v>
      </c>
      <c r="AS4245">
        <v>2</v>
      </c>
      <c r="AT4245">
        <v>0</v>
      </c>
      <c r="AU4245">
        <v>0</v>
      </c>
      <c r="AV4245">
        <v>0</v>
      </c>
      <c r="AW4245" t="s">
        <v>1382</v>
      </c>
      <c r="AX4245" t="s">
        <v>1382</v>
      </c>
      <c r="BA4245" s="9" t="s">
        <v>2638</v>
      </c>
      <c r="BG4245" s="9"/>
      <c r="BI4245" t="s">
        <v>3146</v>
      </c>
    </row>
    <row r="4246" spans="1:61" x14ac:dyDescent="0.25">
      <c r="A4246" s="19" t="s">
        <v>1225</v>
      </c>
      <c r="B4246" s="5" t="s">
        <v>1246</v>
      </c>
      <c r="C4246" t="str">
        <f>VLOOKUP(Tabelle1[[#This Row],[bank_name]],list_all_banks!$B$1:$C$691,2,FALSE)</f>
        <v>NL30046259</v>
      </c>
      <c r="D4246" s="6" t="s">
        <v>1247</v>
      </c>
      <c r="E4246" s="42" t="str">
        <f t="shared" si="69"/>
        <v>31.12.2013</v>
      </c>
      <c r="F4246" s="9">
        <v>2013</v>
      </c>
      <c r="G4246">
        <v>1</v>
      </c>
      <c r="H4246" t="s">
        <v>20</v>
      </c>
      <c r="I4246">
        <v>3</v>
      </c>
      <c r="J4246">
        <v>2</v>
      </c>
      <c r="K4246" t="s">
        <v>1366</v>
      </c>
      <c r="L4246">
        <v>0</v>
      </c>
      <c r="M4246" t="s">
        <v>14</v>
      </c>
      <c r="N4246" t="s">
        <v>19</v>
      </c>
      <c r="P4246">
        <v>0</v>
      </c>
      <c r="Q4246">
        <v>0</v>
      </c>
      <c r="R4246">
        <v>0</v>
      </c>
      <c r="S4246">
        <v>3</v>
      </c>
      <c r="U4246">
        <v>0</v>
      </c>
      <c r="V4246">
        <v>0</v>
      </c>
      <c r="W4246" t="s">
        <v>20</v>
      </c>
      <c r="Y4246" s="9" t="s">
        <v>1683</v>
      </c>
      <c r="Z4246">
        <v>13</v>
      </c>
      <c r="AA4246" s="9">
        <v>55</v>
      </c>
      <c r="AB4246" s="9" t="s">
        <v>20</v>
      </c>
      <c r="AC4246" s="9" t="s">
        <v>20</v>
      </c>
      <c r="AD4246" s="9" t="s">
        <v>20</v>
      </c>
      <c r="AE4246" s="9" t="s">
        <v>20</v>
      </c>
      <c r="AF4246" s="9" t="s">
        <v>20</v>
      </c>
      <c r="AG4246" s="9" t="s">
        <v>20</v>
      </c>
      <c r="AH4246" s="9" t="s">
        <v>20</v>
      </c>
      <c r="AI4246" s="9">
        <v>0</v>
      </c>
      <c r="AK4246" s="9">
        <v>1</v>
      </c>
      <c r="AL4246" s="9">
        <v>0</v>
      </c>
      <c r="AM4246" s="9">
        <v>1</v>
      </c>
      <c r="AN4246" s="9">
        <v>0</v>
      </c>
      <c r="AO4246" s="9">
        <v>0</v>
      </c>
      <c r="AQ4246">
        <v>1</v>
      </c>
      <c r="AR4246">
        <v>3</v>
      </c>
      <c r="AS4246">
        <v>2</v>
      </c>
      <c r="AT4246">
        <v>0</v>
      </c>
      <c r="AU4246">
        <v>0</v>
      </c>
      <c r="AV4246">
        <v>0</v>
      </c>
      <c r="AW4246" t="s">
        <v>1382</v>
      </c>
      <c r="AX4246" t="s">
        <v>1382</v>
      </c>
      <c r="BA4246" s="9" t="s">
        <v>2638</v>
      </c>
      <c r="BG4246" s="9"/>
      <c r="BI4246" t="s">
        <v>3146</v>
      </c>
    </row>
    <row r="4247" spans="1:61" x14ac:dyDescent="0.25">
      <c r="A4247" s="19" t="s">
        <v>1225</v>
      </c>
      <c r="B4247" s="5" t="s">
        <v>1246</v>
      </c>
      <c r="C4247" t="str">
        <f>VLOOKUP(Tabelle1[[#This Row],[bank_name]],list_all_banks!$B$1:$C$691,2,FALSE)</f>
        <v>NL30046259</v>
      </c>
      <c r="D4247" s="6" t="s">
        <v>1247</v>
      </c>
      <c r="E4247" s="42" t="str">
        <f t="shared" si="69"/>
        <v>31.12.2013</v>
      </c>
      <c r="F4247" s="9">
        <v>2013</v>
      </c>
      <c r="G4247">
        <v>1</v>
      </c>
      <c r="H4247" t="s">
        <v>20</v>
      </c>
      <c r="I4247">
        <v>3</v>
      </c>
      <c r="J4247">
        <v>2</v>
      </c>
      <c r="K4247" t="s">
        <v>1366</v>
      </c>
      <c r="L4247">
        <v>0</v>
      </c>
      <c r="M4247" t="s">
        <v>14</v>
      </c>
      <c r="N4247" t="s">
        <v>19</v>
      </c>
      <c r="P4247">
        <v>0</v>
      </c>
      <c r="Q4247">
        <v>0</v>
      </c>
      <c r="R4247">
        <v>0</v>
      </c>
      <c r="S4247">
        <v>3</v>
      </c>
      <c r="U4247">
        <v>0</v>
      </c>
      <c r="V4247">
        <v>0</v>
      </c>
      <c r="W4247" t="s">
        <v>20</v>
      </c>
      <c r="Y4247" s="9" t="s">
        <v>1656</v>
      </c>
      <c r="Z4247" t="s">
        <v>20</v>
      </c>
      <c r="AA4247" s="9" t="s">
        <v>20</v>
      </c>
      <c r="AB4247" s="9" t="s">
        <v>20</v>
      </c>
      <c r="AC4247" s="9" t="s">
        <v>20</v>
      </c>
      <c r="AD4247" s="9" t="s">
        <v>20</v>
      </c>
      <c r="AE4247" s="9" t="s">
        <v>20</v>
      </c>
      <c r="AF4247" s="9" t="s">
        <v>20</v>
      </c>
      <c r="AG4247" s="9" t="s">
        <v>20</v>
      </c>
      <c r="AH4247" s="9" t="s">
        <v>20</v>
      </c>
      <c r="AI4247" s="9">
        <v>0</v>
      </c>
      <c r="AK4247" s="9">
        <v>1</v>
      </c>
      <c r="AL4247" s="9">
        <v>0</v>
      </c>
      <c r="AM4247" s="9">
        <v>1</v>
      </c>
      <c r="AN4247" s="9">
        <v>0</v>
      </c>
      <c r="AO4247" s="9">
        <v>0</v>
      </c>
      <c r="AQ4247">
        <v>1</v>
      </c>
      <c r="AR4247">
        <v>3</v>
      </c>
      <c r="AS4247">
        <v>2</v>
      </c>
      <c r="AT4247">
        <v>0</v>
      </c>
      <c r="AU4247">
        <v>0</v>
      </c>
      <c r="AV4247">
        <v>0</v>
      </c>
      <c r="AW4247" t="s">
        <v>1382</v>
      </c>
      <c r="AX4247" t="s">
        <v>1382</v>
      </c>
      <c r="BA4247" s="9" t="s">
        <v>2638</v>
      </c>
      <c r="BG4247" s="9"/>
      <c r="BI4247" t="s">
        <v>3146</v>
      </c>
    </row>
    <row r="4248" spans="1:61" x14ac:dyDescent="0.25">
      <c r="A4248" s="19" t="s">
        <v>1225</v>
      </c>
      <c r="B4248" s="5" t="s">
        <v>1246</v>
      </c>
      <c r="C4248" t="str">
        <f>VLOOKUP(Tabelle1[[#This Row],[bank_name]],list_all_banks!$B$1:$C$691,2,FALSE)</f>
        <v>NL30046259</v>
      </c>
      <c r="D4248" s="6" t="s">
        <v>1247</v>
      </c>
      <c r="E4248" s="42" t="str">
        <f t="shared" si="69"/>
        <v>31.12.2013</v>
      </c>
      <c r="F4248" s="9">
        <v>2013</v>
      </c>
      <c r="G4248">
        <v>1</v>
      </c>
      <c r="H4248" t="s">
        <v>20</v>
      </c>
      <c r="I4248">
        <v>3</v>
      </c>
      <c r="J4248">
        <v>2</v>
      </c>
      <c r="K4248" t="s">
        <v>1366</v>
      </c>
      <c r="L4248">
        <v>0</v>
      </c>
      <c r="M4248" t="s">
        <v>14</v>
      </c>
      <c r="N4248" t="s">
        <v>19</v>
      </c>
      <c r="P4248">
        <v>0</v>
      </c>
      <c r="Q4248">
        <v>0</v>
      </c>
      <c r="R4248">
        <v>0</v>
      </c>
      <c r="S4248">
        <v>3</v>
      </c>
      <c r="U4248">
        <v>0</v>
      </c>
      <c r="V4248">
        <v>0</v>
      </c>
      <c r="W4248" t="s">
        <v>20</v>
      </c>
      <c r="Y4248" s="9" t="s">
        <v>1695</v>
      </c>
      <c r="Z4248">
        <v>119</v>
      </c>
      <c r="AA4248" s="9">
        <v>14</v>
      </c>
      <c r="AB4248" s="9" t="s">
        <v>20</v>
      </c>
      <c r="AC4248" s="9" t="s">
        <v>20</v>
      </c>
      <c r="AD4248" s="9" t="s">
        <v>20</v>
      </c>
      <c r="AE4248" s="9" t="s">
        <v>20</v>
      </c>
      <c r="AF4248" s="9" t="s">
        <v>20</v>
      </c>
      <c r="AG4248" s="9" t="s">
        <v>20</v>
      </c>
      <c r="AH4248" s="9" t="s">
        <v>20</v>
      </c>
      <c r="AI4248" s="9">
        <v>0</v>
      </c>
      <c r="AK4248" s="9">
        <v>1</v>
      </c>
      <c r="AL4248" s="9">
        <v>0</v>
      </c>
      <c r="AM4248" s="9">
        <v>1</v>
      </c>
      <c r="AN4248" s="9">
        <v>0</v>
      </c>
      <c r="AO4248" s="9">
        <v>0</v>
      </c>
      <c r="AQ4248">
        <v>1</v>
      </c>
      <c r="AR4248">
        <v>3</v>
      </c>
      <c r="AS4248">
        <v>2</v>
      </c>
      <c r="AT4248">
        <v>0</v>
      </c>
      <c r="AU4248">
        <v>0</v>
      </c>
      <c r="AV4248">
        <v>0</v>
      </c>
      <c r="AW4248" t="s">
        <v>1382</v>
      </c>
      <c r="AX4248" t="s">
        <v>1382</v>
      </c>
      <c r="BA4248" s="9" t="s">
        <v>2638</v>
      </c>
      <c r="BG4248" s="9"/>
      <c r="BI4248" t="s">
        <v>3146</v>
      </c>
    </row>
    <row r="4249" spans="1:61" x14ac:dyDescent="0.25">
      <c r="A4249" s="19" t="s">
        <v>1225</v>
      </c>
      <c r="B4249" s="5" t="s">
        <v>1246</v>
      </c>
      <c r="C4249" t="str">
        <f>VLOOKUP(Tabelle1[[#This Row],[bank_name]],list_all_banks!$B$1:$C$691,2,FALSE)</f>
        <v>NL30046259</v>
      </c>
      <c r="D4249" s="6" t="s">
        <v>1247</v>
      </c>
      <c r="E4249" s="42" t="str">
        <f t="shared" si="69"/>
        <v>31.12.2013</v>
      </c>
      <c r="F4249" s="9">
        <v>2013</v>
      </c>
      <c r="G4249">
        <v>1</v>
      </c>
      <c r="H4249" t="s">
        <v>20</v>
      </c>
      <c r="I4249">
        <v>3</v>
      </c>
      <c r="J4249">
        <v>2</v>
      </c>
      <c r="K4249" t="s">
        <v>1366</v>
      </c>
      <c r="L4249">
        <v>0</v>
      </c>
      <c r="M4249" t="s">
        <v>14</v>
      </c>
      <c r="N4249" t="s">
        <v>19</v>
      </c>
      <c r="P4249">
        <v>0</v>
      </c>
      <c r="Q4249">
        <v>0</v>
      </c>
      <c r="R4249">
        <v>0</v>
      </c>
      <c r="S4249">
        <v>3</v>
      </c>
      <c r="U4249">
        <v>0</v>
      </c>
      <c r="V4249">
        <v>0</v>
      </c>
      <c r="W4249" t="s">
        <v>20</v>
      </c>
      <c r="Y4249" s="9" t="s">
        <v>1741</v>
      </c>
      <c r="Z4249" t="s">
        <v>20</v>
      </c>
      <c r="AA4249" s="9" t="s">
        <v>20</v>
      </c>
      <c r="AB4249" s="9" t="s">
        <v>20</v>
      </c>
      <c r="AC4249" s="9" t="s">
        <v>20</v>
      </c>
      <c r="AD4249" s="9" t="s">
        <v>20</v>
      </c>
      <c r="AE4249" s="9" t="s">
        <v>20</v>
      </c>
      <c r="AF4249" s="9" t="s">
        <v>20</v>
      </c>
      <c r="AG4249" s="9" t="s">
        <v>20</v>
      </c>
      <c r="AH4249" s="9" t="s">
        <v>20</v>
      </c>
      <c r="AI4249" s="9">
        <v>0</v>
      </c>
      <c r="AK4249" s="9">
        <v>1</v>
      </c>
      <c r="AL4249" s="9">
        <v>0</v>
      </c>
      <c r="AM4249" s="9">
        <v>1</v>
      </c>
      <c r="AN4249" s="9">
        <v>0</v>
      </c>
      <c r="AO4249" s="9">
        <v>0</v>
      </c>
      <c r="AQ4249">
        <v>1</v>
      </c>
      <c r="AR4249">
        <v>3</v>
      </c>
      <c r="AS4249">
        <v>2</v>
      </c>
      <c r="AT4249">
        <v>0</v>
      </c>
      <c r="AU4249">
        <v>0</v>
      </c>
      <c r="AV4249">
        <v>0</v>
      </c>
      <c r="AW4249" t="s">
        <v>1382</v>
      </c>
      <c r="AX4249" t="s">
        <v>1382</v>
      </c>
      <c r="BA4249" s="9" t="s">
        <v>2638</v>
      </c>
      <c r="BG4249" s="9"/>
      <c r="BI4249" t="s">
        <v>3146</v>
      </c>
    </row>
    <row r="4250" spans="1:61" x14ac:dyDescent="0.25">
      <c r="A4250" s="19" t="s">
        <v>1225</v>
      </c>
      <c r="B4250" s="5" t="s">
        <v>1246</v>
      </c>
      <c r="C4250" t="str">
        <f>VLOOKUP(Tabelle1[[#This Row],[bank_name]],list_all_banks!$B$1:$C$691,2,FALSE)</f>
        <v>NL30046259</v>
      </c>
      <c r="D4250" s="6" t="s">
        <v>1247</v>
      </c>
      <c r="E4250" s="42" t="str">
        <f t="shared" si="69"/>
        <v>31.12.2013</v>
      </c>
      <c r="F4250" s="9">
        <v>2013</v>
      </c>
      <c r="G4250">
        <v>1</v>
      </c>
      <c r="H4250" t="s">
        <v>20</v>
      </c>
      <c r="I4250">
        <v>3</v>
      </c>
      <c r="J4250">
        <v>2</v>
      </c>
      <c r="K4250" t="s">
        <v>1366</v>
      </c>
      <c r="L4250">
        <v>0</v>
      </c>
      <c r="M4250" t="s">
        <v>14</v>
      </c>
      <c r="N4250" t="s">
        <v>19</v>
      </c>
      <c r="P4250">
        <v>0</v>
      </c>
      <c r="Q4250">
        <v>0</v>
      </c>
      <c r="R4250">
        <v>0</v>
      </c>
      <c r="S4250">
        <v>3</v>
      </c>
      <c r="U4250">
        <v>0</v>
      </c>
      <c r="V4250">
        <v>0</v>
      </c>
      <c r="W4250" t="s">
        <v>20</v>
      </c>
      <c r="Y4250" s="9" t="s">
        <v>1677</v>
      </c>
      <c r="Z4250">
        <v>310</v>
      </c>
      <c r="AA4250" s="9">
        <v>717</v>
      </c>
      <c r="AB4250" s="9" t="s">
        <v>20</v>
      </c>
      <c r="AC4250" s="9" t="s">
        <v>20</v>
      </c>
      <c r="AD4250" s="9" t="s">
        <v>20</v>
      </c>
      <c r="AE4250" s="9" t="s">
        <v>20</v>
      </c>
      <c r="AF4250" s="9" t="s">
        <v>20</v>
      </c>
      <c r="AG4250" s="9" t="s">
        <v>20</v>
      </c>
      <c r="AH4250" s="9" t="s">
        <v>20</v>
      </c>
      <c r="AI4250" s="9">
        <v>0</v>
      </c>
      <c r="AK4250" s="9">
        <v>1</v>
      </c>
      <c r="AL4250" s="9">
        <v>0</v>
      </c>
      <c r="AM4250" s="9">
        <v>1</v>
      </c>
      <c r="AN4250" s="9">
        <v>0</v>
      </c>
      <c r="AO4250" s="9">
        <v>0</v>
      </c>
      <c r="AQ4250">
        <v>1</v>
      </c>
      <c r="AR4250">
        <v>3</v>
      </c>
      <c r="AS4250">
        <v>2</v>
      </c>
      <c r="AT4250">
        <v>0</v>
      </c>
      <c r="AU4250">
        <v>0</v>
      </c>
      <c r="AV4250">
        <v>0</v>
      </c>
      <c r="AW4250" t="s">
        <v>1382</v>
      </c>
      <c r="AX4250" t="s">
        <v>1382</v>
      </c>
      <c r="BA4250" s="9" t="s">
        <v>2638</v>
      </c>
      <c r="BG4250" s="9"/>
      <c r="BI4250" t="s">
        <v>3146</v>
      </c>
    </row>
    <row r="4251" spans="1:61" x14ac:dyDescent="0.25">
      <c r="A4251" s="19" t="s">
        <v>1225</v>
      </c>
      <c r="B4251" s="5" t="s">
        <v>1246</v>
      </c>
      <c r="C4251" t="str">
        <f>VLOOKUP(Tabelle1[[#This Row],[bank_name]],list_all_banks!$B$1:$C$691,2,FALSE)</f>
        <v>NL30046259</v>
      </c>
      <c r="D4251" s="6" t="s">
        <v>1247</v>
      </c>
      <c r="E4251" s="42" t="str">
        <f t="shared" si="69"/>
        <v>31.12.2013</v>
      </c>
      <c r="F4251" s="9">
        <v>2013</v>
      </c>
      <c r="G4251">
        <v>1</v>
      </c>
      <c r="H4251" t="s">
        <v>20</v>
      </c>
      <c r="I4251">
        <v>3</v>
      </c>
      <c r="J4251">
        <v>2</v>
      </c>
      <c r="K4251" t="s">
        <v>1366</v>
      </c>
      <c r="L4251">
        <v>0</v>
      </c>
      <c r="M4251" t="s">
        <v>14</v>
      </c>
      <c r="N4251" t="s">
        <v>19</v>
      </c>
      <c r="P4251">
        <v>0</v>
      </c>
      <c r="Q4251">
        <v>0</v>
      </c>
      <c r="R4251">
        <v>0</v>
      </c>
      <c r="S4251">
        <v>3</v>
      </c>
      <c r="U4251">
        <v>0</v>
      </c>
      <c r="V4251">
        <v>0</v>
      </c>
      <c r="W4251" t="s">
        <v>20</v>
      </c>
      <c r="Y4251" s="9" t="s">
        <v>1679</v>
      </c>
      <c r="Z4251">
        <v>54</v>
      </c>
      <c r="AA4251" s="9">
        <v>333</v>
      </c>
      <c r="AB4251" s="9" t="s">
        <v>20</v>
      </c>
      <c r="AC4251" s="9" t="s">
        <v>20</v>
      </c>
      <c r="AD4251" s="9" t="s">
        <v>20</v>
      </c>
      <c r="AE4251" s="9" t="s">
        <v>20</v>
      </c>
      <c r="AF4251" s="9" t="s">
        <v>20</v>
      </c>
      <c r="AG4251" s="9" t="s">
        <v>20</v>
      </c>
      <c r="AH4251" s="9" t="s">
        <v>20</v>
      </c>
      <c r="AI4251" s="9">
        <v>0</v>
      </c>
      <c r="AK4251" s="9">
        <v>1</v>
      </c>
      <c r="AL4251" s="9">
        <v>0</v>
      </c>
      <c r="AM4251" s="9">
        <v>1</v>
      </c>
      <c r="AN4251" s="9">
        <v>0</v>
      </c>
      <c r="AO4251" s="9">
        <v>0</v>
      </c>
      <c r="AQ4251">
        <v>1</v>
      </c>
      <c r="AR4251">
        <v>3</v>
      </c>
      <c r="AS4251">
        <v>2</v>
      </c>
      <c r="AT4251">
        <v>0</v>
      </c>
      <c r="AU4251">
        <v>0</v>
      </c>
      <c r="AV4251">
        <v>0</v>
      </c>
      <c r="AW4251" t="s">
        <v>1382</v>
      </c>
      <c r="AX4251" t="s">
        <v>1382</v>
      </c>
      <c r="BA4251" s="9" t="s">
        <v>2638</v>
      </c>
      <c r="BG4251" s="9"/>
      <c r="BI4251" t="s">
        <v>3146</v>
      </c>
    </row>
    <row r="4252" spans="1:61" x14ac:dyDescent="0.25">
      <c r="A4252" s="19" t="s">
        <v>1225</v>
      </c>
      <c r="B4252" s="5" t="s">
        <v>1246</v>
      </c>
      <c r="C4252" t="str">
        <f>VLOOKUP(Tabelle1[[#This Row],[bank_name]],list_all_banks!$B$1:$C$691,2,FALSE)</f>
        <v>NL30046259</v>
      </c>
      <c r="D4252" s="6" t="s">
        <v>1247</v>
      </c>
      <c r="E4252" s="42" t="str">
        <f t="shared" si="69"/>
        <v>31.12.2013</v>
      </c>
      <c r="F4252" s="9">
        <v>2013</v>
      </c>
      <c r="G4252">
        <v>1</v>
      </c>
      <c r="H4252" t="s">
        <v>20</v>
      </c>
      <c r="I4252">
        <v>3</v>
      </c>
      <c r="J4252">
        <v>2</v>
      </c>
      <c r="K4252" t="s">
        <v>1366</v>
      </c>
      <c r="L4252">
        <v>0</v>
      </c>
      <c r="M4252" t="s">
        <v>14</v>
      </c>
      <c r="N4252" t="s">
        <v>19</v>
      </c>
      <c r="P4252">
        <v>0</v>
      </c>
      <c r="Q4252">
        <v>0</v>
      </c>
      <c r="R4252">
        <v>0</v>
      </c>
      <c r="S4252">
        <v>3</v>
      </c>
      <c r="U4252">
        <v>0</v>
      </c>
      <c r="V4252">
        <v>0</v>
      </c>
      <c r="W4252" t="s">
        <v>20</v>
      </c>
      <c r="Y4252" s="9" t="s">
        <v>1632</v>
      </c>
      <c r="Z4252">
        <v>8</v>
      </c>
      <c r="AA4252" s="9">
        <v>41</v>
      </c>
      <c r="AB4252" s="9" t="s">
        <v>20</v>
      </c>
      <c r="AC4252" s="9" t="s">
        <v>20</v>
      </c>
      <c r="AD4252" s="9" t="s">
        <v>20</v>
      </c>
      <c r="AE4252" s="9" t="s">
        <v>20</v>
      </c>
      <c r="AF4252" s="9" t="s">
        <v>20</v>
      </c>
      <c r="AG4252" s="9" t="s">
        <v>20</v>
      </c>
      <c r="AH4252" s="9" t="s">
        <v>20</v>
      </c>
      <c r="AI4252" s="9">
        <v>0</v>
      </c>
      <c r="AK4252" s="9">
        <v>1</v>
      </c>
      <c r="AL4252" s="9">
        <v>0</v>
      </c>
      <c r="AM4252" s="9">
        <v>1</v>
      </c>
      <c r="AN4252" s="9">
        <v>0</v>
      </c>
      <c r="AO4252" s="9">
        <v>0</v>
      </c>
      <c r="AQ4252">
        <v>1</v>
      </c>
      <c r="AR4252">
        <v>3</v>
      </c>
      <c r="AS4252">
        <v>2</v>
      </c>
      <c r="AT4252">
        <v>0</v>
      </c>
      <c r="AU4252">
        <v>0</v>
      </c>
      <c r="AV4252">
        <v>0</v>
      </c>
      <c r="AW4252" t="s">
        <v>1382</v>
      </c>
      <c r="AX4252" t="s">
        <v>1382</v>
      </c>
      <c r="BA4252" s="9" t="s">
        <v>2638</v>
      </c>
      <c r="BG4252" s="9"/>
      <c r="BI4252" t="s">
        <v>3146</v>
      </c>
    </row>
    <row r="4253" spans="1:61" x14ac:dyDescent="0.25">
      <c r="A4253" s="96" t="s">
        <v>1225</v>
      </c>
      <c r="B4253" s="53" t="s">
        <v>1246</v>
      </c>
      <c r="C4253" s="9" t="str">
        <f>VLOOKUP(Tabelle1[[#This Row],[bank_name]],list_all_banks!$B$1:$C$691,2,FALSE)</f>
        <v>NL30046259</v>
      </c>
      <c r="D4253" s="6" t="s">
        <v>1247</v>
      </c>
      <c r="E4253" s="42" t="str">
        <f t="shared" si="69"/>
        <v>31.12.2013</v>
      </c>
      <c r="F4253" s="9">
        <v>2013</v>
      </c>
      <c r="G4253" s="9">
        <v>1</v>
      </c>
      <c r="H4253" s="9" t="s">
        <v>20</v>
      </c>
      <c r="I4253" s="9">
        <v>3</v>
      </c>
      <c r="J4253" s="9">
        <v>2</v>
      </c>
      <c r="K4253" s="9" t="s">
        <v>1366</v>
      </c>
      <c r="L4253" s="9">
        <v>0</v>
      </c>
      <c r="M4253" s="9" t="s">
        <v>14</v>
      </c>
      <c r="N4253" s="9" t="s">
        <v>19</v>
      </c>
      <c r="P4253" s="9">
        <v>0</v>
      </c>
      <c r="Q4253" s="9">
        <v>0</v>
      </c>
      <c r="R4253" s="9">
        <v>0</v>
      </c>
      <c r="S4253" s="9">
        <v>3</v>
      </c>
      <c r="U4253" s="9">
        <v>0</v>
      </c>
      <c r="V4253" s="9">
        <v>0</v>
      </c>
      <c r="W4253" s="9" t="s">
        <v>20</v>
      </c>
      <c r="Y4253" s="9" t="s">
        <v>1662</v>
      </c>
      <c r="Z4253" s="9">
        <v>20</v>
      </c>
      <c r="AA4253" s="9">
        <v>106</v>
      </c>
      <c r="AB4253" s="9" t="s">
        <v>20</v>
      </c>
      <c r="AC4253" s="9" t="s">
        <v>20</v>
      </c>
      <c r="AD4253" s="9" t="s">
        <v>20</v>
      </c>
      <c r="AE4253" s="9" t="s">
        <v>20</v>
      </c>
      <c r="AF4253" s="9" t="s">
        <v>20</v>
      </c>
      <c r="AG4253" s="9" t="s">
        <v>20</v>
      </c>
      <c r="AH4253" s="9" t="s">
        <v>20</v>
      </c>
      <c r="AI4253" s="9">
        <v>0</v>
      </c>
      <c r="AK4253" s="9">
        <v>1</v>
      </c>
      <c r="AL4253" s="9">
        <v>0</v>
      </c>
      <c r="AM4253" s="9">
        <v>1</v>
      </c>
      <c r="AN4253" s="9">
        <v>0</v>
      </c>
      <c r="AO4253" s="9">
        <v>0</v>
      </c>
      <c r="AQ4253" s="9">
        <v>1</v>
      </c>
      <c r="AR4253" s="9">
        <v>3</v>
      </c>
      <c r="AS4253" s="9">
        <v>2</v>
      </c>
      <c r="AT4253" s="9">
        <v>0</v>
      </c>
      <c r="AU4253" s="9">
        <v>0</v>
      </c>
      <c r="AV4253" s="9">
        <v>0</v>
      </c>
      <c r="AW4253" s="9" t="s">
        <v>1382</v>
      </c>
      <c r="AX4253" s="9" t="s">
        <v>1382</v>
      </c>
      <c r="BA4253" s="9" t="s">
        <v>2638</v>
      </c>
      <c r="BC4253" s="9"/>
      <c r="BD4253" s="9"/>
      <c r="BE4253" s="9"/>
      <c r="BF4253" s="9"/>
      <c r="BG4253" s="9"/>
      <c r="BI4253" t="s">
        <v>3146</v>
      </c>
    </row>
    <row r="4254" spans="1:61" x14ac:dyDescent="0.25">
      <c r="A4254" s="19" t="s">
        <v>1225</v>
      </c>
      <c r="B4254" s="5" t="s">
        <v>1246</v>
      </c>
      <c r="C4254" t="str">
        <f>VLOOKUP(Tabelle1[[#This Row],[bank_name]],list_all_banks!$B$1:$C$691,2,FALSE)</f>
        <v>NL30046259</v>
      </c>
      <c r="D4254" s="6" t="s">
        <v>1247</v>
      </c>
      <c r="E4254" s="42" t="str">
        <f t="shared" si="69"/>
        <v>31.12.2013</v>
      </c>
      <c r="F4254" s="9">
        <v>2013</v>
      </c>
      <c r="G4254">
        <v>1</v>
      </c>
      <c r="H4254" t="s">
        <v>20</v>
      </c>
      <c r="I4254">
        <v>3</v>
      </c>
      <c r="J4254">
        <v>2</v>
      </c>
      <c r="K4254" t="s">
        <v>1366</v>
      </c>
      <c r="L4254">
        <v>0</v>
      </c>
      <c r="M4254" t="s">
        <v>14</v>
      </c>
      <c r="N4254" t="s">
        <v>19</v>
      </c>
      <c r="P4254">
        <v>0</v>
      </c>
      <c r="Q4254">
        <v>0</v>
      </c>
      <c r="R4254">
        <v>0</v>
      </c>
      <c r="S4254">
        <v>3</v>
      </c>
      <c r="U4254">
        <v>0</v>
      </c>
      <c r="V4254">
        <v>0</v>
      </c>
      <c r="W4254" t="s">
        <v>20</v>
      </c>
      <c r="Y4254" s="9" t="s">
        <v>1659</v>
      </c>
      <c r="Z4254">
        <v>83</v>
      </c>
      <c r="AA4254" s="9">
        <v>168</v>
      </c>
      <c r="AB4254" s="9" t="s">
        <v>20</v>
      </c>
      <c r="AC4254" s="9" t="s">
        <v>20</v>
      </c>
      <c r="AD4254" s="9" t="s">
        <v>20</v>
      </c>
      <c r="AE4254" s="9" t="s">
        <v>20</v>
      </c>
      <c r="AF4254" s="9" t="s">
        <v>20</v>
      </c>
      <c r="AG4254" s="9" t="s">
        <v>20</v>
      </c>
      <c r="AH4254" s="9" t="s">
        <v>20</v>
      </c>
      <c r="AI4254" s="9">
        <v>0</v>
      </c>
      <c r="AK4254" s="9">
        <v>1</v>
      </c>
      <c r="AL4254" s="9">
        <v>0</v>
      </c>
      <c r="AM4254" s="9">
        <v>1</v>
      </c>
      <c r="AN4254" s="9">
        <v>0</v>
      </c>
      <c r="AO4254" s="9">
        <v>0</v>
      </c>
      <c r="AQ4254">
        <v>1</v>
      </c>
      <c r="AR4254">
        <v>3</v>
      </c>
      <c r="AS4254">
        <v>2</v>
      </c>
      <c r="AT4254">
        <v>0</v>
      </c>
      <c r="AU4254">
        <v>0</v>
      </c>
      <c r="AV4254">
        <v>0</v>
      </c>
      <c r="AW4254" t="s">
        <v>1382</v>
      </c>
      <c r="AX4254" t="s">
        <v>1382</v>
      </c>
      <c r="BA4254" s="9" t="s">
        <v>2638</v>
      </c>
      <c r="BG4254" s="9"/>
      <c r="BI4254" t="s">
        <v>3146</v>
      </c>
    </row>
    <row r="4255" spans="1:61" x14ac:dyDescent="0.25">
      <c r="A4255" s="19" t="s">
        <v>1225</v>
      </c>
      <c r="B4255" s="5" t="s">
        <v>1246</v>
      </c>
      <c r="C4255" t="str">
        <f>VLOOKUP(Tabelle1[[#This Row],[bank_name]],list_all_banks!$B$1:$C$691,2,FALSE)</f>
        <v>NL30046259</v>
      </c>
      <c r="D4255" s="6" t="s">
        <v>1247</v>
      </c>
      <c r="E4255" s="42" t="str">
        <f t="shared" si="69"/>
        <v>31.12.2013</v>
      </c>
      <c r="F4255" s="9">
        <v>2013</v>
      </c>
      <c r="G4255">
        <v>1</v>
      </c>
      <c r="H4255" t="s">
        <v>20</v>
      </c>
      <c r="I4255">
        <v>3</v>
      </c>
      <c r="J4255">
        <v>2</v>
      </c>
      <c r="K4255" t="s">
        <v>1366</v>
      </c>
      <c r="L4255">
        <v>0</v>
      </c>
      <c r="M4255" t="s">
        <v>14</v>
      </c>
      <c r="N4255" t="s">
        <v>19</v>
      </c>
      <c r="P4255">
        <v>0</v>
      </c>
      <c r="Q4255">
        <v>0</v>
      </c>
      <c r="R4255">
        <v>0</v>
      </c>
      <c r="S4255">
        <v>3</v>
      </c>
      <c r="U4255">
        <v>0</v>
      </c>
      <c r="V4255">
        <v>0</v>
      </c>
      <c r="W4255" t="s">
        <v>20</v>
      </c>
      <c r="Y4255" s="9" t="s">
        <v>1702</v>
      </c>
      <c r="Z4255">
        <v>15</v>
      </c>
      <c r="AA4255" s="9">
        <v>1464</v>
      </c>
      <c r="AB4255" s="9" t="s">
        <v>20</v>
      </c>
      <c r="AC4255" s="9" t="s">
        <v>20</v>
      </c>
      <c r="AD4255" s="9" t="s">
        <v>20</v>
      </c>
      <c r="AE4255" s="9" t="s">
        <v>20</v>
      </c>
      <c r="AF4255" s="9" t="s">
        <v>20</v>
      </c>
      <c r="AG4255" s="9" t="s">
        <v>20</v>
      </c>
      <c r="AH4255" s="9" t="s">
        <v>20</v>
      </c>
      <c r="AI4255" s="9">
        <v>0</v>
      </c>
      <c r="AK4255" s="9">
        <v>1</v>
      </c>
      <c r="AL4255" s="9">
        <v>0</v>
      </c>
      <c r="AM4255" s="9">
        <v>1</v>
      </c>
      <c r="AN4255" s="9">
        <v>0</v>
      </c>
      <c r="AO4255" s="9">
        <v>0</v>
      </c>
      <c r="AQ4255">
        <v>1</v>
      </c>
      <c r="AR4255">
        <v>3</v>
      </c>
      <c r="AS4255">
        <v>2</v>
      </c>
      <c r="AT4255">
        <v>0</v>
      </c>
      <c r="AU4255">
        <v>0</v>
      </c>
      <c r="AV4255">
        <v>0</v>
      </c>
      <c r="AW4255" t="s">
        <v>1382</v>
      </c>
      <c r="AX4255" t="s">
        <v>1382</v>
      </c>
      <c r="BA4255" s="9" t="s">
        <v>2638</v>
      </c>
      <c r="BG4255" s="9"/>
      <c r="BI4255" t="s">
        <v>3146</v>
      </c>
    </row>
    <row r="4256" spans="1:61" x14ac:dyDescent="0.25">
      <c r="A4256" s="19" t="s">
        <v>1225</v>
      </c>
      <c r="B4256" s="5" t="s">
        <v>1246</v>
      </c>
      <c r="C4256" t="str">
        <f>VLOOKUP(Tabelle1[[#This Row],[bank_name]],list_all_banks!$B$1:$C$691,2,FALSE)</f>
        <v>NL30046259</v>
      </c>
      <c r="D4256" s="6" t="s">
        <v>1247</v>
      </c>
      <c r="E4256" s="42" t="str">
        <f t="shared" si="69"/>
        <v>31.12.2013</v>
      </c>
      <c r="F4256" s="9">
        <v>2013</v>
      </c>
      <c r="G4256">
        <v>1</v>
      </c>
      <c r="H4256" t="s">
        <v>20</v>
      </c>
      <c r="I4256">
        <v>3</v>
      </c>
      <c r="J4256">
        <v>2</v>
      </c>
      <c r="K4256" t="s">
        <v>1366</v>
      </c>
      <c r="L4256">
        <v>0</v>
      </c>
      <c r="M4256" t="s">
        <v>14</v>
      </c>
      <c r="N4256" t="s">
        <v>19</v>
      </c>
      <c r="P4256">
        <v>0</v>
      </c>
      <c r="Q4256">
        <v>0</v>
      </c>
      <c r="R4256">
        <v>0</v>
      </c>
      <c r="S4256">
        <v>3</v>
      </c>
      <c r="U4256">
        <v>0</v>
      </c>
      <c r="V4256">
        <v>0</v>
      </c>
      <c r="W4256" t="s">
        <v>20</v>
      </c>
      <c r="Y4256" s="9" t="s">
        <v>1703</v>
      </c>
      <c r="Z4256">
        <v>3</v>
      </c>
      <c r="AA4256" s="9">
        <v>3</v>
      </c>
      <c r="AB4256" s="9" t="s">
        <v>20</v>
      </c>
      <c r="AC4256" s="9" t="s">
        <v>20</v>
      </c>
      <c r="AD4256" s="9" t="s">
        <v>20</v>
      </c>
      <c r="AE4256" s="9" t="s">
        <v>20</v>
      </c>
      <c r="AF4256" s="9" t="s">
        <v>20</v>
      </c>
      <c r="AG4256" s="9" t="s">
        <v>20</v>
      </c>
      <c r="AH4256" s="9" t="s">
        <v>20</v>
      </c>
      <c r="AI4256" s="9">
        <v>0</v>
      </c>
      <c r="AK4256" s="9">
        <v>1</v>
      </c>
      <c r="AL4256" s="9">
        <v>0</v>
      </c>
      <c r="AM4256" s="9">
        <v>1</v>
      </c>
      <c r="AN4256" s="9">
        <v>0</v>
      </c>
      <c r="AO4256" s="9">
        <v>0</v>
      </c>
      <c r="AQ4256">
        <v>1</v>
      </c>
      <c r="AR4256">
        <v>3</v>
      </c>
      <c r="AS4256">
        <v>2</v>
      </c>
      <c r="AT4256">
        <v>0</v>
      </c>
      <c r="AU4256">
        <v>0</v>
      </c>
      <c r="AV4256">
        <v>0</v>
      </c>
      <c r="AW4256" t="s">
        <v>1382</v>
      </c>
      <c r="AX4256" t="s">
        <v>1382</v>
      </c>
      <c r="BA4256" s="9" t="s">
        <v>2638</v>
      </c>
      <c r="BG4256" s="9"/>
      <c r="BI4256" t="s">
        <v>3146</v>
      </c>
    </row>
    <row r="4257" spans="1:61" x14ac:dyDescent="0.25">
      <c r="A4257" s="19" t="s">
        <v>1225</v>
      </c>
      <c r="B4257" s="5" t="s">
        <v>1246</v>
      </c>
      <c r="C4257" t="str">
        <f>VLOOKUP(Tabelle1[[#This Row],[bank_name]],list_all_banks!$B$1:$C$691,2,FALSE)</f>
        <v>NL30046259</v>
      </c>
      <c r="D4257" s="6" t="s">
        <v>1247</v>
      </c>
      <c r="E4257" s="42" t="str">
        <f t="shared" si="69"/>
        <v>31.12.2013</v>
      </c>
      <c r="F4257" s="9">
        <v>2013</v>
      </c>
      <c r="G4257">
        <v>1</v>
      </c>
      <c r="H4257" t="s">
        <v>20</v>
      </c>
      <c r="I4257">
        <v>3</v>
      </c>
      <c r="J4257">
        <v>2</v>
      </c>
      <c r="K4257" t="s">
        <v>1366</v>
      </c>
      <c r="L4257">
        <v>0</v>
      </c>
      <c r="M4257" t="s">
        <v>14</v>
      </c>
      <c r="N4257" t="s">
        <v>19</v>
      </c>
      <c r="P4257">
        <v>0</v>
      </c>
      <c r="Q4257">
        <v>0</v>
      </c>
      <c r="R4257">
        <v>0</v>
      </c>
      <c r="S4257">
        <v>3</v>
      </c>
      <c r="U4257">
        <v>0</v>
      </c>
      <c r="V4257">
        <v>0</v>
      </c>
      <c r="W4257" t="s">
        <v>20</v>
      </c>
      <c r="Y4257" s="9" t="s">
        <v>1660</v>
      </c>
      <c r="Z4257">
        <v>170</v>
      </c>
      <c r="AA4257" s="9">
        <v>354</v>
      </c>
      <c r="AB4257" s="9" t="s">
        <v>20</v>
      </c>
      <c r="AC4257" s="9" t="s">
        <v>20</v>
      </c>
      <c r="AD4257" s="9" t="s">
        <v>20</v>
      </c>
      <c r="AE4257" s="9" t="s">
        <v>20</v>
      </c>
      <c r="AF4257" s="9" t="s">
        <v>20</v>
      </c>
      <c r="AG4257" s="9" t="s">
        <v>20</v>
      </c>
      <c r="AH4257" s="9" t="s">
        <v>20</v>
      </c>
      <c r="AI4257" s="9">
        <v>0</v>
      </c>
      <c r="AK4257" s="9">
        <v>1</v>
      </c>
      <c r="AL4257" s="9">
        <v>0</v>
      </c>
      <c r="AM4257" s="9">
        <v>1</v>
      </c>
      <c r="AN4257" s="9">
        <v>0</v>
      </c>
      <c r="AO4257" s="9">
        <v>0</v>
      </c>
      <c r="AQ4257">
        <v>1</v>
      </c>
      <c r="AR4257">
        <v>3</v>
      </c>
      <c r="AS4257">
        <v>2</v>
      </c>
      <c r="AT4257">
        <v>0</v>
      </c>
      <c r="AU4257">
        <v>0</v>
      </c>
      <c r="AV4257">
        <v>0</v>
      </c>
      <c r="AW4257" t="s">
        <v>1382</v>
      </c>
      <c r="AX4257" t="s">
        <v>1382</v>
      </c>
      <c r="BA4257" s="9" t="s">
        <v>2638</v>
      </c>
      <c r="BG4257" s="9"/>
      <c r="BI4257" t="s">
        <v>3146</v>
      </c>
    </row>
    <row r="4258" spans="1:61" x14ac:dyDescent="0.25">
      <c r="A4258" s="19" t="s">
        <v>1225</v>
      </c>
      <c r="B4258" s="5" t="s">
        <v>1246</v>
      </c>
      <c r="C4258" t="str">
        <f>VLOOKUP(Tabelle1[[#This Row],[bank_name]],list_all_banks!$B$1:$C$691,2,FALSE)</f>
        <v>NL30046259</v>
      </c>
      <c r="D4258" s="6" t="s">
        <v>1247</v>
      </c>
      <c r="E4258" s="42" t="str">
        <f t="shared" si="69"/>
        <v>31.12.2013</v>
      </c>
      <c r="F4258" s="9">
        <v>2013</v>
      </c>
      <c r="G4258">
        <v>1</v>
      </c>
      <c r="H4258" t="s">
        <v>20</v>
      </c>
      <c r="I4258">
        <v>3</v>
      </c>
      <c r="J4258">
        <v>2</v>
      </c>
      <c r="K4258" t="s">
        <v>1366</v>
      </c>
      <c r="L4258">
        <v>0</v>
      </c>
      <c r="M4258" t="s">
        <v>14</v>
      </c>
      <c r="N4258" t="s">
        <v>19</v>
      </c>
      <c r="P4258">
        <v>0</v>
      </c>
      <c r="Q4258">
        <v>0</v>
      </c>
      <c r="R4258">
        <v>0</v>
      </c>
      <c r="S4258">
        <v>3</v>
      </c>
      <c r="U4258">
        <v>0</v>
      </c>
      <c r="V4258">
        <v>0</v>
      </c>
      <c r="W4258" t="s">
        <v>20</v>
      </c>
      <c r="Y4258" s="9" t="s">
        <v>1697</v>
      </c>
      <c r="Z4258">
        <v>7</v>
      </c>
      <c r="AA4258" s="9">
        <v>30</v>
      </c>
      <c r="AB4258" s="9" t="s">
        <v>20</v>
      </c>
      <c r="AC4258" s="9" t="s">
        <v>20</v>
      </c>
      <c r="AD4258" s="9" t="s">
        <v>20</v>
      </c>
      <c r="AE4258" s="9" t="s">
        <v>20</v>
      </c>
      <c r="AF4258" s="9" t="s">
        <v>20</v>
      </c>
      <c r="AG4258" s="9" t="s">
        <v>20</v>
      </c>
      <c r="AH4258" s="9" t="s">
        <v>20</v>
      </c>
      <c r="AI4258" s="9">
        <v>0</v>
      </c>
      <c r="AK4258" s="9">
        <v>1</v>
      </c>
      <c r="AL4258" s="9">
        <v>0</v>
      </c>
      <c r="AM4258" s="9">
        <v>1</v>
      </c>
      <c r="AN4258" s="9">
        <v>0</v>
      </c>
      <c r="AO4258" s="9">
        <v>0</v>
      </c>
      <c r="AQ4258">
        <v>1</v>
      </c>
      <c r="AR4258">
        <v>3</v>
      </c>
      <c r="AS4258">
        <v>2</v>
      </c>
      <c r="AT4258">
        <v>0</v>
      </c>
      <c r="AU4258">
        <v>0</v>
      </c>
      <c r="AV4258">
        <v>0</v>
      </c>
      <c r="AW4258" t="s">
        <v>1382</v>
      </c>
      <c r="AX4258" t="s">
        <v>1382</v>
      </c>
      <c r="BA4258" s="9" t="s">
        <v>2638</v>
      </c>
      <c r="BG4258" s="9"/>
      <c r="BI4258" t="s">
        <v>3146</v>
      </c>
    </row>
    <row r="4259" spans="1:61" x14ac:dyDescent="0.25">
      <c r="A4259" s="19" t="s">
        <v>1225</v>
      </c>
      <c r="B4259" s="5" t="s">
        <v>1246</v>
      </c>
      <c r="C4259" t="str">
        <f>VLOOKUP(Tabelle1[[#This Row],[bank_name]],list_all_banks!$B$1:$C$691,2,FALSE)</f>
        <v>NL30046259</v>
      </c>
      <c r="D4259" s="6" t="s">
        <v>1247</v>
      </c>
      <c r="E4259" s="42" t="str">
        <f t="shared" si="69"/>
        <v>31.12.2013</v>
      </c>
      <c r="F4259" s="9">
        <v>2013</v>
      </c>
      <c r="G4259">
        <v>1</v>
      </c>
      <c r="H4259" t="s">
        <v>20</v>
      </c>
      <c r="I4259">
        <v>3</v>
      </c>
      <c r="J4259">
        <v>2</v>
      </c>
      <c r="K4259" t="s">
        <v>1366</v>
      </c>
      <c r="L4259">
        <v>0</v>
      </c>
      <c r="M4259" t="s">
        <v>14</v>
      </c>
      <c r="N4259" t="s">
        <v>19</v>
      </c>
      <c r="P4259">
        <v>0</v>
      </c>
      <c r="Q4259">
        <v>0</v>
      </c>
      <c r="R4259">
        <v>0</v>
      </c>
      <c r="S4259">
        <v>3</v>
      </c>
      <c r="U4259">
        <v>0</v>
      </c>
      <c r="V4259">
        <v>0</v>
      </c>
      <c r="W4259" t="s">
        <v>20</v>
      </c>
      <c r="Y4259" s="9" t="s">
        <v>1696</v>
      </c>
      <c r="Z4259">
        <v>6</v>
      </c>
      <c r="AA4259" s="9">
        <v>11</v>
      </c>
      <c r="AB4259" s="9" t="s">
        <v>20</v>
      </c>
      <c r="AC4259" s="9" t="s">
        <v>20</v>
      </c>
      <c r="AD4259" s="9" t="s">
        <v>20</v>
      </c>
      <c r="AE4259" s="9" t="s">
        <v>20</v>
      </c>
      <c r="AF4259" s="9" t="s">
        <v>20</v>
      </c>
      <c r="AG4259" s="9" t="s">
        <v>20</v>
      </c>
      <c r="AH4259" s="9" t="s">
        <v>20</v>
      </c>
      <c r="AI4259" s="9">
        <v>0</v>
      </c>
      <c r="AK4259" s="9">
        <v>1</v>
      </c>
      <c r="AL4259" s="9">
        <v>0</v>
      </c>
      <c r="AM4259" s="9">
        <v>1</v>
      </c>
      <c r="AN4259" s="9">
        <v>0</v>
      </c>
      <c r="AO4259" s="9">
        <v>0</v>
      </c>
      <c r="AQ4259">
        <v>1</v>
      </c>
      <c r="AR4259">
        <v>3</v>
      </c>
      <c r="AS4259">
        <v>2</v>
      </c>
      <c r="AT4259">
        <v>0</v>
      </c>
      <c r="AU4259">
        <v>0</v>
      </c>
      <c r="AV4259">
        <v>0</v>
      </c>
      <c r="AW4259" t="s">
        <v>1382</v>
      </c>
      <c r="AX4259" t="s">
        <v>1382</v>
      </c>
      <c r="BA4259" s="9" t="s">
        <v>2638</v>
      </c>
      <c r="BG4259" s="9"/>
      <c r="BI4259" t="s">
        <v>3146</v>
      </c>
    </row>
    <row r="4260" spans="1:61" x14ac:dyDescent="0.25">
      <c r="A4260" s="19" t="s">
        <v>1225</v>
      </c>
      <c r="B4260" s="5" t="s">
        <v>1246</v>
      </c>
      <c r="C4260" t="str">
        <f>VLOOKUP(Tabelle1[[#This Row],[bank_name]],list_all_banks!$B$1:$C$691,2,FALSE)</f>
        <v>NL30046259</v>
      </c>
      <c r="D4260" s="6" t="s">
        <v>1247</v>
      </c>
      <c r="E4260" s="42" t="str">
        <f t="shared" si="69"/>
        <v>31.12.2013</v>
      </c>
      <c r="F4260" s="9">
        <v>2013</v>
      </c>
      <c r="G4260">
        <v>1</v>
      </c>
      <c r="H4260" t="s">
        <v>20</v>
      </c>
      <c r="I4260">
        <v>3</v>
      </c>
      <c r="J4260">
        <v>2</v>
      </c>
      <c r="K4260" t="s">
        <v>1366</v>
      </c>
      <c r="L4260">
        <v>0</v>
      </c>
      <c r="M4260" t="s">
        <v>14</v>
      </c>
      <c r="N4260" t="s">
        <v>19</v>
      </c>
      <c r="P4260">
        <v>0</v>
      </c>
      <c r="Q4260">
        <v>0</v>
      </c>
      <c r="R4260">
        <v>0</v>
      </c>
      <c r="S4260">
        <v>3</v>
      </c>
      <c r="U4260">
        <v>0</v>
      </c>
      <c r="V4260">
        <v>0</v>
      </c>
      <c r="W4260" t="s">
        <v>20</v>
      </c>
      <c r="Y4260" s="9" t="s">
        <v>1633</v>
      </c>
      <c r="Z4260">
        <v>199</v>
      </c>
      <c r="AA4260" s="9">
        <v>948</v>
      </c>
      <c r="AB4260" s="9" t="s">
        <v>20</v>
      </c>
      <c r="AC4260" s="9" t="s">
        <v>20</v>
      </c>
      <c r="AD4260" s="9" t="s">
        <v>20</v>
      </c>
      <c r="AE4260" s="9" t="s">
        <v>20</v>
      </c>
      <c r="AF4260" s="9" t="s">
        <v>20</v>
      </c>
      <c r="AG4260" s="9" t="s">
        <v>20</v>
      </c>
      <c r="AH4260" s="9" t="s">
        <v>20</v>
      </c>
      <c r="AI4260" s="9">
        <v>0</v>
      </c>
      <c r="AK4260" s="9">
        <v>1</v>
      </c>
      <c r="AL4260" s="9">
        <v>0</v>
      </c>
      <c r="AM4260" s="9">
        <v>1</v>
      </c>
      <c r="AN4260" s="9">
        <v>0</v>
      </c>
      <c r="AO4260" s="9">
        <v>0</v>
      </c>
      <c r="AQ4260">
        <v>1</v>
      </c>
      <c r="AR4260">
        <v>3</v>
      </c>
      <c r="AS4260">
        <v>2</v>
      </c>
      <c r="AT4260">
        <v>0</v>
      </c>
      <c r="AU4260">
        <v>0</v>
      </c>
      <c r="AV4260">
        <v>0</v>
      </c>
      <c r="AW4260" t="s">
        <v>1382</v>
      </c>
      <c r="AX4260" t="s">
        <v>1382</v>
      </c>
      <c r="BA4260" s="9" t="s">
        <v>2638</v>
      </c>
      <c r="BG4260" s="9"/>
      <c r="BI4260" t="s">
        <v>3146</v>
      </c>
    </row>
    <row r="4261" spans="1:61" x14ac:dyDescent="0.25">
      <c r="A4261" s="19" t="s">
        <v>1225</v>
      </c>
      <c r="B4261" s="5" t="s">
        <v>1246</v>
      </c>
      <c r="C4261" t="str">
        <f>VLOOKUP(Tabelle1[[#This Row],[bank_name]],list_all_banks!$B$1:$C$691,2,FALSE)</f>
        <v>NL30046259</v>
      </c>
      <c r="D4261" s="6" t="s">
        <v>1247</v>
      </c>
      <c r="E4261" s="42" t="str">
        <f t="shared" ref="E4261:E4324" si="70">CONCATENATE($E$2,F4261)</f>
        <v>31.12.2013</v>
      </c>
      <c r="F4261" s="9">
        <v>2013</v>
      </c>
      <c r="G4261">
        <v>1</v>
      </c>
      <c r="H4261" t="s">
        <v>20</v>
      </c>
      <c r="I4261">
        <v>3</v>
      </c>
      <c r="J4261">
        <v>2</v>
      </c>
      <c r="K4261" t="s">
        <v>1366</v>
      </c>
      <c r="L4261">
        <v>0</v>
      </c>
      <c r="M4261" t="s">
        <v>14</v>
      </c>
      <c r="N4261" t="s">
        <v>19</v>
      </c>
      <c r="P4261">
        <v>0</v>
      </c>
      <c r="Q4261">
        <v>0</v>
      </c>
      <c r="R4261">
        <v>0</v>
      </c>
      <c r="S4261">
        <v>3</v>
      </c>
      <c r="U4261">
        <v>0</v>
      </c>
      <c r="V4261">
        <v>0</v>
      </c>
      <c r="W4261" t="s">
        <v>20</v>
      </c>
      <c r="Y4261" s="9" t="s">
        <v>1727</v>
      </c>
      <c r="Z4261">
        <v>94</v>
      </c>
      <c r="AA4261" s="9">
        <v>305</v>
      </c>
      <c r="AB4261" s="9" t="s">
        <v>20</v>
      </c>
      <c r="AC4261" s="9" t="s">
        <v>20</v>
      </c>
      <c r="AD4261" s="9" t="s">
        <v>20</v>
      </c>
      <c r="AE4261" s="9" t="s">
        <v>20</v>
      </c>
      <c r="AF4261" s="9" t="s">
        <v>20</v>
      </c>
      <c r="AG4261" s="9" t="s">
        <v>20</v>
      </c>
      <c r="AH4261" s="9" t="s">
        <v>20</v>
      </c>
      <c r="AI4261" s="9">
        <v>0</v>
      </c>
      <c r="AK4261" s="9">
        <v>1</v>
      </c>
      <c r="AL4261" s="9">
        <v>0</v>
      </c>
      <c r="AM4261" s="9">
        <v>1</v>
      </c>
      <c r="AN4261" s="9">
        <v>0</v>
      </c>
      <c r="AO4261" s="9">
        <v>0</v>
      </c>
      <c r="AQ4261">
        <v>1</v>
      </c>
      <c r="AR4261">
        <v>3</v>
      </c>
      <c r="AS4261">
        <v>2</v>
      </c>
      <c r="AT4261">
        <v>0</v>
      </c>
      <c r="AU4261">
        <v>0</v>
      </c>
      <c r="AV4261">
        <v>0</v>
      </c>
      <c r="AW4261" t="s">
        <v>1382</v>
      </c>
      <c r="AX4261" t="s">
        <v>1382</v>
      </c>
      <c r="BA4261" s="9" t="s">
        <v>2638</v>
      </c>
      <c r="BG4261" s="9"/>
      <c r="BI4261" t="s">
        <v>3146</v>
      </c>
    </row>
    <row r="4262" spans="1:61" s="44" customFormat="1" ht="15.75" thickBot="1" x14ac:dyDescent="0.3">
      <c r="A4262" s="162" t="s">
        <v>1225</v>
      </c>
      <c r="B4262" s="57" t="s">
        <v>1246</v>
      </c>
      <c r="C4262" s="44" t="str">
        <f>VLOOKUP(Tabelle1[[#This Row],[bank_name]],list_all_banks!$B$1:$C$691,2,FALSE)</f>
        <v>NL30046259</v>
      </c>
      <c r="D4262" s="45" t="s">
        <v>1247</v>
      </c>
      <c r="E4262" s="46" t="str">
        <f t="shared" si="70"/>
        <v>31.12.2013</v>
      </c>
      <c r="F4262" s="44">
        <v>2013</v>
      </c>
      <c r="G4262" s="44">
        <v>1</v>
      </c>
      <c r="H4262" s="44" t="s">
        <v>20</v>
      </c>
      <c r="I4262" s="44">
        <v>3</v>
      </c>
      <c r="J4262" s="44">
        <v>2</v>
      </c>
      <c r="K4262" s="44" t="s">
        <v>1366</v>
      </c>
      <c r="L4262" s="44">
        <v>0</v>
      </c>
      <c r="M4262" s="44" t="s">
        <v>14</v>
      </c>
      <c r="N4262" s="44" t="s">
        <v>19</v>
      </c>
      <c r="O4262" s="45"/>
      <c r="P4262" s="44">
        <v>0</v>
      </c>
      <c r="Q4262" s="44">
        <v>0</v>
      </c>
      <c r="R4262" s="44">
        <v>0</v>
      </c>
      <c r="S4262" s="44">
        <v>3</v>
      </c>
      <c r="T4262" s="45"/>
      <c r="U4262" s="44">
        <v>0</v>
      </c>
      <c r="V4262" s="44">
        <v>0</v>
      </c>
      <c r="W4262" s="44" t="s">
        <v>20</v>
      </c>
      <c r="X4262" s="45"/>
      <c r="Y4262" s="44" t="s">
        <v>1704</v>
      </c>
      <c r="Z4262" s="44">
        <v>-1</v>
      </c>
      <c r="AA4262" s="44" t="s">
        <v>20</v>
      </c>
      <c r="AB4262" s="44" t="s">
        <v>20</v>
      </c>
      <c r="AC4262" s="44" t="s">
        <v>20</v>
      </c>
      <c r="AD4262" s="44" t="s">
        <v>20</v>
      </c>
      <c r="AE4262" s="44" t="s">
        <v>20</v>
      </c>
      <c r="AF4262" s="44" t="s">
        <v>20</v>
      </c>
      <c r="AG4262" s="44" t="s">
        <v>20</v>
      </c>
      <c r="AH4262" s="44" t="s">
        <v>20</v>
      </c>
      <c r="AI4262" s="44">
        <v>0</v>
      </c>
      <c r="AJ4262" s="45"/>
      <c r="AK4262" s="44">
        <v>1</v>
      </c>
      <c r="AL4262" s="44">
        <v>0</v>
      </c>
      <c r="AM4262" s="44">
        <v>1</v>
      </c>
      <c r="AN4262" s="44">
        <v>0</v>
      </c>
      <c r="AO4262" s="44">
        <v>0</v>
      </c>
      <c r="AP4262" s="45"/>
      <c r="AQ4262" s="44">
        <v>1</v>
      </c>
      <c r="AR4262" s="44">
        <v>3</v>
      </c>
      <c r="AS4262" s="44">
        <v>2</v>
      </c>
      <c r="AT4262" s="44">
        <v>0</v>
      </c>
      <c r="AU4262" s="44">
        <v>0</v>
      </c>
      <c r="AV4262" s="44">
        <v>0</v>
      </c>
      <c r="AW4262" s="44" t="s">
        <v>1382</v>
      </c>
      <c r="AX4262" s="44" t="s">
        <v>1382</v>
      </c>
      <c r="AY4262" s="45"/>
      <c r="AZ4262" s="46"/>
      <c r="BA4262" s="44" t="s">
        <v>2638</v>
      </c>
      <c r="BB4262" s="45"/>
      <c r="BH4262" s="45"/>
      <c r="BI4262" t="s">
        <v>3146</v>
      </c>
    </row>
    <row r="4263" spans="1:61" x14ac:dyDescent="0.25">
      <c r="A4263" s="19" t="s">
        <v>1225</v>
      </c>
      <c r="B4263" s="5" t="s">
        <v>1246</v>
      </c>
      <c r="C4263" t="str">
        <f>VLOOKUP(Tabelle1[[#This Row],[bank_name]],list_all_banks!$B$1:$C$691,2,FALSE)</f>
        <v>NL30046259</v>
      </c>
      <c r="D4263" s="6" t="s">
        <v>1247</v>
      </c>
      <c r="E4263" s="42" t="str">
        <f t="shared" si="70"/>
        <v>31.12.2014</v>
      </c>
      <c r="F4263">
        <v>2014</v>
      </c>
      <c r="G4263">
        <v>1</v>
      </c>
      <c r="H4263" t="s">
        <v>20</v>
      </c>
      <c r="I4263">
        <v>3</v>
      </c>
      <c r="J4263">
        <v>2</v>
      </c>
      <c r="K4263" t="s">
        <v>1366</v>
      </c>
      <c r="L4263">
        <v>0</v>
      </c>
      <c r="M4263" t="s">
        <v>14</v>
      </c>
      <c r="N4263" t="s">
        <v>19</v>
      </c>
      <c r="P4263">
        <v>0</v>
      </c>
      <c r="Q4263">
        <v>0</v>
      </c>
      <c r="R4263">
        <v>0</v>
      </c>
      <c r="S4263">
        <v>3</v>
      </c>
      <c r="U4263">
        <v>0</v>
      </c>
      <c r="V4263">
        <v>0</v>
      </c>
      <c r="W4263" t="s">
        <v>20</v>
      </c>
      <c r="Y4263" t="s">
        <v>1632</v>
      </c>
      <c r="Z4263">
        <v>4</v>
      </c>
      <c r="AA4263">
        <v>27</v>
      </c>
      <c r="AB4263">
        <v>2</v>
      </c>
      <c r="AC4263" t="s">
        <v>20</v>
      </c>
      <c r="AD4263" t="s">
        <v>20</v>
      </c>
      <c r="AE4263" t="s">
        <v>20</v>
      </c>
      <c r="AF4263" t="s">
        <v>20</v>
      </c>
      <c r="AG4263" t="s">
        <v>20</v>
      </c>
      <c r="AH4263" t="s">
        <v>20</v>
      </c>
      <c r="AI4263">
        <v>0</v>
      </c>
      <c r="AK4263">
        <v>1</v>
      </c>
      <c r="AL4263">
        <v>1</v>
      </c>
      <c r="AM4263">
        <v>1</v>
      </c>
      <c r="AN4263">
        <v>0</v>
      </c>
      <c r="AO4263">
        <v>0</v>
      </c>
      <c r="AQ4263">
        <v>1</v>
      </c>
      <c r="AR4263">
        <v>3</v>
      </c>
      <c r="AS4263">
        <v>2</v>
      </c>
      <c r="AT4263">
        <v>0</v>
      </c>
      <c r="AU4263">
        <v>0</v>
      </c>
      <c r="AV4263">
        <v>0</v>
      </c>
      <c r="AW4263" t="s">
        <v>1382</v>
      </c>
      <c r="AX4263" t="s">
        <v>1382</v>
      </c>
      <c r="BA4263" t="s">
        <v>2638</v>
      </c>
      <c r="BB4263" s="6" t="s">
        <v>1608</v>
      </c>
      <c r="BG4263" s="9"/>
      <c r="BI4263" t="s">
        <v>3146</v>
      </c>
    </row>
    <row r="4264" spans="1:61" x14ac:dyDescent="0.25">
      <c r="A4264" s="19" t="s">
        <v>1225</v>
      </c>
      <c r="B4264" s="5" t="s">
        <v>1246</v>
      </c>
      <c r="C4264" t="str">
        <f>VLOOKUP(Tabelle1[[#This Row],[bank_name]],list_all_banks!$B$1:$C$691,2,FALSE)</f>
        <v>NL30046259</v>
      </c>
      <c r="D4264" s="6" t="s">
        <v>1247</v>
      </c>
      <c r="E4264" s="42" t="str">
        <f t="shared" si="70"/>
        <v>31.12.2014</v>
      </c>
      <c r="F4264">
        <v>2014</v>
      </c>
      <c r="G4264">
        <v>1</v>
      </c>
      <c r="H4264" t="s">
        <v>20</v>
      </c>
      <c r="I4264">
        <v>3</v>
      </c>
      <c r="J4264">
        <v>2</v>
      </c>
      <c r="K4264" t="s">
        <v>1366</v>
      </c>
      <c r="L4264">
        <v>0</v>
      </c>
      <c r="M4264" t="s">
        <v>14</v>
      </c>
      <c r="N4264" t="s">
        <v>19</v>
      </c>
      <c r="P4264">
        <v>0</v>
      </c>
      <c r="Q4264">
        <v>0</v>
      </c>
      <c r="R4264">
        <v>0</v>
      </c>
      <c r="S4264">
        <v>3</v>
      </c>
      <c r="U4264">
        <v>0</v>
      </c>
      <c r="V4264">
        <v>0</v>
      </c>
      <c r="W4264" t="s">
        <v>20</v>
      </c>
      <c r="Y4264" t="s">
        <v>1633</v>
      </c>
      <c r="Z4264">
        <v>354</v>
      </c>
      <c r="AA4264">
        <v>952</v>
      </c>
      <c r="AB4264">
        <v>139</v>
      </c>
      <c r="AC4264" t="s">
        <v>20</v>
      </c>
      <c r="AD4264" t="s">
        <v>20</v>
      </c>
      <c r="AE4264" t="s">
        <v>20</v>
      </c>
      <c r="AF4264" t="s">
        <v>20</v>
      </c>
      <c r="AG4264">
        <v>41</v>
      </c>
      <c r="AH4264" t="s">
        <v>20</v>
      </c>
      <c r="AI4264">
        <v>0</v>
      </c>
      <c r="AK4264">
        <v>1</v>
      </c>
      <c r="AL4264">
        <v>1</v>
      </c>
      <c r="AM4264">
        <v>1</v>
      </c>
      <c r="AN4264">
        <v>0</v>
      </c>
      <c r="AO4264">
        <v>0</v>
      </c>
      <c r="AQ4264">
        <v>1</v>
      </c>
      <c r="AR4264">
        <v>3</v>
      </c>
      <c r="AS4264">
        <v>2</v>
      </c>
      <c r="AT4264">
        <v>0</v>
      </c>
      <c r="AU4264">
        <v>0</v>
      </c>
      <c r="AV4264">
        <v>0</v>
      </c>
      <c r="AW4264" t="s">
        <v>1382</v>
      </c>
      <c r="AX4264" t="s">
        <v>1382</v>
      </c>
      <c r="BA4264" t="s">
        <v>2638</v>
      </c>
      <c r="BB4264" s="6" t="s">
        <v>1608</v>
      </c>
      <c r="BG4264" s="9"/>
      <c r="BI4264" t="s">
        <v>3146</v>
      </c>
    </row>
    <row r="4265" spans="1:61" x14ac:dyDescent="0.25">
      <c r="A4265" s="19" t="s">
        <v>1225</v>
      </c>
      <c r="B4265" s="5" t="s">
        <v>1246</v>
      </c>
      <c r="C4265" t="str">
        <f>VLOOKUP(Tabelle1[[#This Row],[bank_name]],list_all_banks!$B$1:$C$691,2,FALSE)</f>
        <v>NL30046259</v>
      </c>
      <c r="D4265" s="6" t="s">
        <v>1247</v>
      </c>
      <c r="E4265" s="42" t="str">
        <f t="shared" si="70"/>
        <v>31.12.2014</v>
      </c>
      <c r="F4265">
        <v>2014</v>
      </c>
      <c r="G4265">
        <v>1</v>
      </c>
      <c r="H4265" t="s">
        <v>20</v>
      </c>
      <c r="I4265">
        <v>3</v>
      </c>
      <c r="J4265">
        <v>2</v>
      </c>
      <c r="K4265" t="s">
        <v>1366</v>
      </c>
      <c r="L4265">
        <v>0</v>
      </c>
      <c r="M4265" t="s">
        <v>14</v>
      </c>
      <c r="N4265" t="s">
        <v>19</v>
      </c>
      <c r="P4265">
        <v>0</v>
      </c>
      <c r="Q4265">
        <v>0</v>
      </c>
      <c r="R4265">
        <v>0</v>
      </c>
      <c r="S4265">
        <v>3</v>
      </c>
      <c r="U4265">
        <v>0</v>
      </c>
      <c r="V4265">
        <v>0</v>
      </c>
      <c r="W4265" t="s">
        <v>20</v>
      </c>
      <c r="Y4265" t="s">
        <v>154</v>
      </c>
      <c r="Z4265">
        <v>2</v>
      </c>
      <c r="AA4265">
        <v>2</v>
      </c>
      <c r="AB4265">
        <v>1</v>
      </c>
      <c r="AC4265" t="s">
        <v>20</v>
      </c>
      <c r="AD4265" t="s">
        <v>20</v>
      </c>
      <c r="AE4265" t="s">
        <v>20</v>
      </c>
      <c r="AF4265" t="s">
        <v>20</v>
      </c>
      <c r="AG4265" t="s">
        <v>20</v>
      </c>
      <c r="AH4265" t="s">
        <v>20</v>
      </c>
      <c r="AI4265">
        <v>0</v>
      </c>
      <c r="AK4265">
        <v>1</v>
      </c>
      <c r="AL4265">
        <v>1</v>
      </c>
      <c r="AM4265">
        <v>1</v>
      </c>
      <c r="AN4265">
        <v>0</v>
      </c>
      <c r="AO4265">
        <v>0</v>
      </c>
      <c r="AQ4265">
        <v>1</v>
      </c>
      <c r="AR4265">
        <v>3</v>
      </c>
      <c r="AS4265">
        <v>2</v>
      </c>
      <c r="AT4265">
        <v>0</v>
      </c>
      <c r="AU4265">
        <v>0</v>
      </c>
      <c r="AV4265">
        <v>0</v>
      </c>
      <c r="AW4265" t="s">
        <v>1382</v>
      </c>
      <c r="AX4265" t="s">
        <v>1382</v>
      </c>
      <c r="BA4265" t="s">
        <v>2638</v>
      </c>
      <c r="BB4265" s="6" t="s">
        <v>1608</v>
      </c>
      <c r="BG4265" s="9"/>
      <c r="BI4265" t="s">
        <v>3146</v>
      </c>
    </row>
    <row r="4266" spans="1:61" x14ac:dyDescent="0.25">
      <c r="A4266" s="19" t="s">
        <v>1225</v>
      </c>
      <c r="B4266" s="5" t="s">
        <v>1246</v>
      </c>
      <c r="C4266" t="str">
        <f>VLOOKUP(Tabelle1[[#This Row],[bank_name]],list_all_banks!$B$1:$C$691,2,FALSE)</f>
        <v>NL30046259</v>
      </c>
      <c r="D4266" s="6" t="s">
        <v>1247</v>
      </c>
      <c r="E4266" s="42" t="str">
        <f t="shared" si="70"/>
        <v>31.12.2014</v>
      </c>
      <c r="F4266">
        <v>2014</v>
      </c>
      <c r="G4266">
        <v>1</v>
      </c>
      <c r="H4266" t="s">
        <v>20</v>
      </c>
      <c r="I4266">
        <v>3</v>
      </c>
      <c r="J4266">
        <v>2</v>
      </c>
      <c r="K4266" t="s">
        <v>1366</v>
      </c>
      <c r="L4266">
        <v>0</v>
      </c>
      <c r="M4266" t="s">
        <v>14</v>
      </c>
      <c r="N4266" t="s">
        <v>19</v>
      </c>
      <c r="P4266">
        <v>0</v>
      </c>
      <c r="Q4266">
        <v>0</v>
      </c>
      <c r="R4266">
        <v>0</v>
      </c>
      <c r="S4266">
        <v>3</v>
      </c>
      <c r="U4266">
        <v>0</v>
      </c>
      <c r="V4266">
        <v>0</v>
      </c>
      <c r="W4266" t="s">
        <v>20</v>
      </c>
      <c r="Y4266" t="s">
        <v>239</v>
      </c>
      <c r="Z4266">
        <v>80</v>
      </c>
      <c r="AA4266">
        <v>301</v>
      </c>
      <c r="AB4266">
        <v>26</v>
      </c>
      <c r="AC4266" t="s">
        <v>20</v>
      </c>
      <c r="AD4266" t="s">
        <v>20</v>
      </c>
      <c r="AE4266" t="s">
        <v>20</v>
      </c>
      <c r="AF4266" t="s">
        <v>20</v>
      </c>
      <c r="AG4266">
        <v>6</v>
      </c>
      <c r="AH4266" t="s">
        <v>20</v>
      </c>
      <c r="AI4266">
        <v>0</v>
      </c>
      <c r="AK4266">
        <v>1</v>
      </c>
      <c r="AL4266">
        <v>1</v>
      </c>
      <c r="AM4266">
        <v>1</v>
      </c>
      <c r="AN4266">
        <v>0</v>
      </c>
      <c r="AO4266">
        <v>0</v>
      </c>
      <c r="AQ4266">
        <v>1</v>
      </c>
      <c r="AR4266">
        <v>3</v>
      </c>
      <c r="AS4266">
        <v>2</v>
      </c>
      <c r="AT4266">
        <v>0</v>
      </c>
      <c r="AU4266">
        <v>0</v>
      </c>
      <c r="AV4266">
        <v>0</v>
      </c>
      <c r="AW4266" t="s">
        <v>1382</v>
      </c>
      <c r="AX4266" t="s">
        <v>1382</v>
      </c>
      <c r="BA4266" t="s">
        <v>2638</v>
      </c>
      <c r="BB4266" s="6" t="s">
        <v>1608</v>
      </c>
      <c r="BG4266" s="9"/>
      <c r="BI4266" t="s">
        <v>3146</v>
      </c>
    </row>
    <row r="4267" spans="1:61" x14ac:dyDescent="0.25">
      <c r="A4267" s="96" t="s">
        <v>1225</v>
      </c>
      <c r="B4267" s="53" t="s">
        <v>1246</v>
      </c>
      <c r="C4267" s="9" t="str">
        <f>VLOOKUP(Tabelle1[[#This Row],[bank_name]],list_all_banks!$B$1:$C$691,2,FALSE)</f>
        <v>NL30046259</v>
      </c>
      <c r="D4267" s="6" t="s">
        <v>1247</v>
      </c>
      <c r="E4267" s="42" t="str">
        <f t="shared" si="70"/>
        <v>31.12.2014</v>
      </c>
      <c r="F4267" s="9">
        <v>2014</v>
      </c>
      <c r="G4267" s="9">
        <v>1</v>
      </c>
      <c r="H4267" s="9" t="s">
        <v>20</v>
      </c>
      <c r="I4267" s="9">
        <v>3</v>
      </c>
      <c r="J4267" s="9">
        <v>2</v>
      </c>
      <c r="K4267" s="9" t="s">
        <v>1366</v>
      </c>
      <c r="L4267" s="9">
        <v>0</v>
      </c>
      <c r="M4267" s="9" t="s">
        <v>14</v>
      </c>
      <c r="N4267" s="9" t="s">
        <v>19</v>
      </c>
      <c r="P4267" s="9">
        <v>0</v>
      </c>
      <c r="Q4267" s="9">
        <v>0</v>
      </c>
      <c r="R4267" s="9">
        <v>0</v>
      </c>
      <c r="S4267" s="9">
        <v>3</v>
      </c>
      <c r="U4267" s="9">
        <v>0</v>
      </c>
      <c r="V4267" s="9">
        <v>0</v>
      </c>
      <c r="W4267" s="9" t="s">
        <v>20</v>
      </c>
      <c r="Y4267" s="9" t="s">
        <v>1677</v>
      </c>
      <c r="Z4267" s="9">
        <v>294</v>
      </c>
      <c r="AA4267" s="9">
        <v>706</v>
      </c>
      <c r="AB4267" s="9">
        <v>71</v>
      </c>
      <c r="AC4267" s="9" t="s">
        <v>20</v>
      </c>
      <c r="AD4267" s="9" t="s">
        <v>20</v>
      </c>
      <c r="AE4267" s="9" t="s">
        <v>20</v>
      </c>
      <c r="AF4267" s="9" t="s">
        <v>20</v>
      </c>
      <c r="AG4267" s="9">
        <v>30</v>
      </c>
      <c r="AH4267" s="9" t="s">
        <v>20</v>
      </c>
      <c r="AI4267" s="9">
        <v>0</v>
      </c>
      <c r="AK4267" s="9">
        <v>1</v>
      </c>
      <c r="AL4267" s="9">
        <v>1</v>
      </c>
      <c r="AM4267" s="9">
        <v>1</v>
      </c>
      <c r="AN4267" s="9">
        <v>0</v>
      </c>
      <c r="AO4267" s="9">
        <v>0</v>
      </c>
      <c r="AQ4267" s="9">
        <v>1</v>
      </c>
      <c r="AR4267" s="9">
        <v>3</v>
      </c>
      <c r="AS4267" s="9">
        <v>2</v>
      </c>
      <c r="AT4267" s="9">
        <v>0</v>
      </c>
      <c r="AU4267" s="9">
        <v>0</v>
      </c>
      <c r="AV4267" s="9">
        <v>0</v>
      </c>
      <c r="AW4267" s="9" t="s">
        <v>1382</v>
      </c>
      <c r="AX4267" s="9" t="s">
        <v>1382</v>
      </c>
      <c r="BA4267" s="9" t="s">
        <v>2638</v>
      </c>
      <c r="BB4267" s="6" t="s">
        <v>1608</v>
      </c>
      <c r="BG4267" s="9"/>
      <c r="BI4267" t="s">
        <v>3146</v>
      </c>
    </row>
    <row r="4268" spans="1:61" x14ac:dyDescent="0.25">
      <c r="A4268" s="19" t="s">
        <v>1225</v>
      </c>
      <c r="B4268" s="5" t="s">
        <v>1246</v>
      </c>
      <c r="C4268" t="str">
        <f>VLOOKUP(Tabelle1[[#This Row],[bank_name]],list_all_banks!$B$1:$C$691,2,FALSE)</f>
        <v>NL30046259</v>
      </c>
      <c r="D4268" s="6" t="s">
        <v>1247</v>
      </c>
      <c r="E4268" s="42" t="str">
        <f t="shared" si="70"/>
        <v>31.12.2014</v>
      </c>
      <c r="F4268">
        <v>2014</v>
      </c>
      <c r="G4268">
        <v>1</v>
      </c>
      <c r="H4268" t="s">
        <v>20</v>
      </c>
      <c r="I4268">
        <v>3</v>
      </c>
      <c r="J4268">
        <v>2</v>
      </c>
      <c r="K4268" t="s">
        <v>1366</v>
      </c>
      <c r="L4268">
        <v>0</v>
      </c>
      <c r="M4268" t="s">
        <v>14</v>
      </c>
      <c r="N4268" t="s">
        <v>19</v>
      </c>
      <c r="P4268">
        <v>0</v>
      </c>
      <c r="Q4268">
        <v>0</v>
      </c>
      <c r="R4268">
        <v>0</v>
      </c>
      <c r="S4268">
        <v>3</v>
      </c>
      <c r="U4268">
        <v>0</v>
      </c>
      <c r="V4268">
        <v>0</v>
      </c>
      <c r="W4268" t="s">
        <v>20</v>
      </c>
      <c r="Y4268" t="s">
        <v>1678</v>
      </c>
      <c r="Z4268">
        <v>97</v>
      </c>
      <c r="AA4268">
        <v>201</v>
      </c>
      <c r="AB4268">
        <v>51</v>
      </c>
      <c r="AC4268" t="s">
        <v>20</v>
      </c>
      <c r="AD4268" t="s">
        <v>20</v>
      </c>
      <c r="AE4268" t="s">
        <v>20</v>
      </c>
      <c r="AF4268" t="s">
        <v>20</v>
      </c>
      <c r="AG4268">
        <v>12</v>
      </c>
      <c r="AH4268" t="s">
        <v>20</v>
      </c>
      <c r="AI4268">
        <v>0</v>
      </c>
      <c r="AK4268">
        <v>1</v>
      </c>
      <c r="AL4268">
        <v>1</v>
      </c>
      <c r="AM4268">
        <v>1</v>
      </c>
      <c r="AN4268">
        <v>0</v>
      </c>
      <c r="AO4268">
        <v>0</v>
      </c>
      <c r="AQ4268">
        <v>1</v>
      </c>
      <c r="AR4268">
        <v>3</v>
      </c>
      <c r="AS4268">
        <v>2</v>
      </c>
      <c r="AT4268">
        <v>0</v>
      </c>
      <c r="AU4268">
        <v>0</v>
      </c>
      <c r="AV4268">
        <v>0</v>
      </c>
      <c r="AW4268" t="s">
        <v>1382</v>
      </c>
      <c r="AX4268" t="s">
        <v>1382</v>
      </c>
      <c r="BA4268" t="s">
        <v>2638</v>
      </c>
      <c r="BB4268" s="6" t="s">
        <v>1608</v>
      </c>
      <c r="BG4268" s="9"/>
      <c r="BI4268" t="s">
        <v>3146</v>
      </c>
    </row>
    <row r="4269" spans="1:61" x14ac:dyDescent="0.25">
      <c r="A4269" s="96" t="s">
        <v>1225</v>
      </c>
      <c r="B4269" s="53" t="s">
        <v>1246</v>
      </c>
      <c r="C4269" s="9" t="str">
        <f>VLOOKUP(Tabelle1[[#This Row],[bank_name]],list_all_banks!$B$1:$C$691,2,FALSE)</f>
        <v>NL30046259</v>
      </c>
      <c r="D4269" s="6" t="s">
        <v>1247</v>
      </c>
      <c r="E4269" s="42" t="str">
        <f t="shared" si="70"/>
        <v>31.12.2014</v>
      </c>
      <c r="F4269" s="9">
        <v>2014</v>
      </c>
      <c r="G4269" s="9">
        <v>1</v>
      </c>
      <c r="H4269" s="9" t="s">
        <v>20</v>
      </c>
      <c r="I4269" s="9">
        <v>3</v>
      </c>
      <c r="J4269" s="9">
        <v>2</v>
      </c>
      <c r="K4269" s="9" t="s">
        <v>1366</v>
      </c>
      <c r="L4269" s="9">
        <v>0</v>
      </c>
      <c r="M4269" s="9" t="s">
        <v>14</v>
      </c>
      <c r="N4269" s="9" t="s">
        <v>19</v>
      </c>
      <c r="P4269" s="9">
        <v>0</v>
      </c>
      <c r="Q4269" s="9">
        <v>0</v>
      </c>
      <c r="R4269" s="9">
        <v>0</v>
      </c>
      <c r="S4269" s="9">
        <v>3</v>
      </c>
      <c r="U4269" s="9">
        <v>0</v>
      </c>
      <c r="V4269" s="9">
        <v>0</v>
      </c>
      <c r="W4269" s="9" t="s">
        <v>20</v>
      </c>
      <c r="Y4269" s="9" t="s">
        <v>1656</v>
      </c>
      <c r="Z4269" s="9" t="s">
        <v>20</v>
      </c>
      <c r="AA4269" s="9" t="s">
        <v>20</v>
      </c>
      <c r="AB4269" s="9" t="s">
        <v>20</v>
      </c>
      <c r="AC4269" s="9" t="s">
        <v>20</v>
      </c>
      <c r="AD4269" s="9" t="s">
        <v>20</v>
      </c>
      <c r="AE4269" s="9" t="s">
        <v>20</v>
      </c>
      <c r="AF4269" s="9" t="s">
        <v>20</v>
      </c>
      <c r="AG4269" s="9" t="s">
        <v>20</v>
      </c>
      <c r="AH4269" t="s">
        <v>20</v>
      </c>
      <c r="AI4269" s="9">
        <v>0</v>
      </c>
      <c r="AK4269" s="9">
        <v>1</v>
      </c>
      <c r="AL4269" s="9">
        <v>1</v>
      </c>
      <c r="AM4269" s="9">
        <v>1</v>
      </c>
      <c r="AN4269" s="9">
        <v>0</v>
      </c>
      <c r="AO4269" s="9">
        <v>0</v>
      </c>
      <c r="AQ4269" s="9">
        <v>1</v>
      </c>
      <c r="AR4269" s="9">
        <v>3</v>
      </c>
      <c r="AS4269" s="9">
        <v>2</v>
      </c>
      <c r="AT4269" s="9">
        <v>0</v>
      </c>
      <c r="AU4269" s="9">
        <v>0</v>
      </c>
      <c r="AV4269" s="9">
        <v>0</v>
      </c>
      <c r="AW4269" s="9" t="s">
        <v>1382</v>
      </c>
      <c r="AX4269" s="9" t="s">
        <v>1382</v>
      </c>
      <c r="BA4269" t="s">
        <v>2638</v>
      </c>
      <c r="BB4269" s="6" t="s">
        <v>1608</v>
      </c>
      <c r="BG4269" s="9"/>
      <c r="BI4269" t="s">
        <v>3146</v>
      </c>
    </row>
    <row r="4270" spans="1:61" x14ac:dyDescent="0.25">
      <c r="A4270" s="19" t="s">
        <v>1225</v>
      </c>
      <c r="B4270" s="5" t="s">
        <v>1246</v>
      </c>
      <c r="C4270" t="str">
        <f>VLOOKUP(Tabelle1[[#This Row],[bank_name]],list_all_banks!$B$1:$C$691,2,FALSE)</f>
        <v>NL30046259</v>
      </c>
      <c r="D4270" s="6" t="s">
        <v>1247</v>
      </c>
      <c r="E4270" s="42" t="str">
        <f t="shared" si="70"/>
        <v>31.12.2014</v>
      </c>
      <c r="F4270">
        <v>2014</v>
      </c>
      <c r="G4270">
        <v>1</v>
      </c>
      <c r="H4270" t="s">
        <v>20</v>
      </c>
      <c r="I4270">
        <v>3</v>
      </c>
      <c r="J4270">
        <v>2</v>
      </c>
      <c r="K4270" t="s">
        <v>1366</v>
      </c>
      <c r="L4270">
        <v>0</v>
      </c>
      <c r="M4270" t="s">
        <v>14</v>
      </c>
      <c r="N4270" t="s">
        <v>19</v>
      </c>
      <c r="P4270">
        <v>0</v>
      </c>
      <c r="Q4270">
        <v>0</v>
      </c>
      <c r="R4270">
        <v>0</v>
      </c>
      <c r="S4270">
        <v>3</v>
      </c>
      <c r="U4270">
        <v>0</v>
      </c>
      <c r="V4270">
        <v>0</v>
      </c>
      <c r="W4270" t="s">
        <v>20</v>
      </c>
      <c r="Y4270" t="s">
        <v>1679</v>
      </c>
      <c r="Z4270">
        <v>60</v>
      </c>
      <c r="AA4270">
        <v>332</v>
      </c>
      <c r="AB4270">
        <v>5</v>
      </c>
      <c r="AC4270" t="s">
        <v>20</v>
      </c>
      <c r="AD4270" t="s">
        <v>20</v>
      </c>
      <c r="AE4270" t="s">
        <v>20</v>
      </c>
      <c r="AF4270" t="s">
        <v>20</v>
      </c>
      <c r="AG4270">
        <v>-2</v>
      </c>
      <c r="AH4270" t="s">
        <v>20</v>
      </c>
      <c r="AI4270">
        <v>0</v>
      </c>
      <c r="AK4270">
        <v>1</v>
      </c>
      <c r="AL4270">
        <v>1</v>
      </c>
      <c r="AM4270">
        <v>1</v>
      </c>
      <c r="AN4270">
        <v>0</v>
      </c>
      <c r="AO4270">
        <v>0</v>
      </c>
      <c r="AQ4270">
        <v>1</v>
      </c>
      <c r="AR4270">
        <v>3</v>
      </c>
      <c r="AS4270">
        <v>2</v>
      </c>
      <c r="AT4270">
        <v>0</v>
      </c>
      <c r="AU4270">
        <v>0</v>
      </c>
      <c r="AV4270">
        <v>0</v>
      </c>
      <c r="AW4270" t="s">
        <v>1382</v>
      </c>
      <c r="AX4270" t="s">
        <v>1382</v>
      </c>
      <c r="BA4270" t="s">
        <v>2638</v>
      </c>
      <c r="BB4270" s="6" t="s">
        <v>1608</v>
      </c>
      <c r="BG4270" s="9"/>
      <c r="BI4270" t="s">
        <v>3146</v>
      </c>
    </row>
    <row r="4271" spans="1:61" x14ac:dyDescent="0.25">
      <c r="A4271" s="19" t="s">
        <v>1225</v>
      </c>
      <c r="B4271" s="5" t="s">
        <v>1246</v>
      </c>
      <c r="C4271" t="str">
        <f>VLOOKUP(Tabelle1[[#This Row],[bank_name]],list_all_banks!$B$1:$C$691,2,FALSE)</f>
        <v>NL30046259</v>
      </c>
      <c r="D4271" s="6" t="s">
        <v>1247</v>
      </c>
      <c r="E4271" s="42" t="str">
        <f t="shared" si="70"/>
        <v>31.12.2014</v>
      </c>
      <c r="F4271">
        <v>2014</v>
      </c>
      <c r="G4271">
        <v>1</v>
      </c>
      <c r="H4271" t="s">
        <v>20</v>
      </c>
      <c r="I4271">
        <v>3</v>
      </c>
      <c r="J4271">
        <v>2</v>
      </c>
      <c r="K4271" t="s">
        <v>1366</v>
      </c>
      <c r="L4271">
        <v>0</v>
      </c>
      <c r="M4271" t="s">
        <v>14</v>
      </c>
      <c r="N4271" t="s">
        <v>19</v>
      </c>
      <c r="P4271">
        <v>0</v>
      </c>
      <c r="Q4271">
        <v>0</v>
      </c>
      <c r="R4271">
        <v>0</v>
      </c>
      <c r="S4271">
        <v>3</v>
      </c>
      <c r="U4271">
        <v>0</v>
      </c>
      <c r="V4271">
        <v>0</v>
      </c>
      <c r="W4271" t="s">
        <v>20</v>
      </c>
      <c r="Y4271" t="s">
        <v>1660</v>
      </c>
      <c r="Z4271">
        <v>169</v>
      </c>
      <c r="AA4271">
        <v>341</v>
      </c>
      <c r="AB4271">
        <v>81</v>
      </c>
      <c r="AC4271" t="s">
        <v>20</v>
      </c>
      <c r="AD4271" t="s">
        <v>20</v>
      </c>
      <c r="AE4271" t="s">
        <v>20</v>
      </c>
      <c r="AF4271" t="s">
        <v>20</v>
      </c>
      <c r="AG4271">
        <v>16</v>
      </c>
      <c r="AH4271" t="s">
        <v>20</v>
      </c>
      <c r="AI4271">
        <v>0</v>
      </c>
      <c r="AK4271">
        <v>1</v>
      </c>
      <c r="AL4271">
        <v>1</v>
      </c>
      <c r="AM4271">
        <v>1</v>
      </c>
      <c r="AN4271">
        <v>0</v>
      </c>
      <c r="AO4271">
        <v>0</v>
      </c>
      <c r="AQ4271">
        <v>1</v>
      </c>
      <c r="AR4271">
        <v>3</v>
      </c>
      <c r="AS4271">
        <v>2</v>
      </c>
      <c r="AT4271">
        <v>0</v>
      </c>
      <c r="AU4271">
        <v>0</v>
      </c>
      <c r="AV4271">
        <v>0</v>
      </c>
      <c r="AW4271" t="s">
        <v>1382</v>
      </c>
      <c r="AX4271" t="s">
        <v>1382</v>
      </c>
      <c r="BA4271" t="s">
        <v>2638</v>
      </c>
      <c r="BB4271" s="6" t="s">
        <v>1608</v>
      </c>
      <c r="BG4271" s="9"/>
      <c r="BI4271" t="s">
        <v>3146</v>
      </c>
    </row>
    <row r="4272" spans="1:61" x14ac:dyDescent="0.25">
      <c r="A4272" s="19" t="s">
        <v>1225</v>
      </c>
      <c r="B4272" s="5" t="s">
        <v>1246</v>
      </c>
      <c r="C4272" t="str">
        <f>VLOOKUP(Tabelle1[[#This Row],[bank_name]],list_all_banks!$B$1:$C$691,2,FALSE)</f>
        <v>NL30046259</v>
      </c>
      <c r="D4272" s="6" t="s">
        <v>1247</v>
      </c>
      <c r="E4272" s="42" t="str">
        <f t="shared" si="70"/>
        <v>31.12.2014</v>
      </c>
      <c r="F4272">
        <v>2014</v>
      </c>
      <c r="G4272">
        <v>1</v>
      </c>
      <c r="H4272" t="s">
        <v>20</v>
      </c>
      <c r="I4272">
        <v>3</v>
      </c>
      <c r="J4272">
        <v>2</v>
      </c>
      <c r="K4272" t="s">
        <v>1366</v>
      </c>
      <c r="L4272">
        <v>0</v>
      </c>
      <c r="M4272" t="s">
        <v>14</v>
      </c>
      <c r="N4272" t="s">
        <v>19</v>
      </c>
      <c r="P4272">
        <v>0</v>
      </c>
      <c r="Q4272">
        <v>0</v>
      </c>
      <c r="R4272">
        <v>0</v>
      </c>
      <c r="S4272">
        <v>3</v>
      </c>
      <c r="U4272">
        <v>0</v>
      </c>
      <c r="V4272">
        <v>0</v>
      </c>
      <c r="W4272" t="s">
        <v>20</v>
      </c>
      <c r="Y4272" t="s">
        <v>1695</v>
      </c>
      <c r="Z4272">
        <v>99</v>
      </c>
      <c r="AA4272">
        <v>13</v>
      </c>
      <c r="AB4272">
        <v>73</v>
      </c>
      <c r="AC4272" t="s">
        <v>20</v>
      </c>
      <c r="AD4272" t="s">
        <v>20</v>
      </c>
      <c r="AE4272" t="s">
        <v>20</v>
      </c>
      <c r="AF4272" t="s">
        <v>20</v>
      </c>
      <c r="AG4272">
        <v>2</v>
      </c>
      <c r="AH4272" t="s">
        <v>20</v>
      </c>
      <c r="AI4272">
        <v>0</v>
      </c>
      <c r="AK4272">
        <v>1</v>
      </c>
      <c r="AL4272">
        <v>1</v>
      </c>
      <c r="AM4272" s="9">
        <v>1</v>
      </c>
      <c r="AN4272" s="9">
        <v>0</v>
      </c>
      <c r="AO4272">
        <v>0</v>
      </c>
      <c r="AQ4272">
        <v>1</v>
      </c>
      <c r="AR4272">
        <v>3</v>
      </c>
      <c r="AS4272">
        <v>2</v>
      </c>
      <c r="AT4272">
        <v>0</v>
      </c>
      <c r="AU4272" s="9">
        <v>0</v>
      </c>
      <c r="AV4272">
        <v>0</v>
      </c>
      <c r="AW4272" t="s">
        <v>1382</v>
      </c>
      <c r="AX4272" t="s">
        <v>1382</v>
      </c>
      <c r="BA4272" t="s">
        <v>2638</v>
      </c>
      <c r="BB4272" s="6" t="s">
        <v>1608</v>
      </c>
      <c r="BG4272" s="9"/>
      <c r="BI4272" t="s">
        <v>3146</v>
      </c>
    </row>
    <row r="4273" spans="1:61" x14ac:dyDescent="0.25">
      <c r="A4273" s="19" t="s">
        <v>1225</v>
      </c>
      <c r="B4273" s="5" t="s">
        <v>1246</v>
      </c>
      <c r="C4273" t="str">
        <f>VLOOKUP(Tabelle1[[#This Row],[bank_name]],list_all_banks!$B$1:$C$691,2,FALSE)</f>
        <v>NL30046259</v>
      </c>
      <c r="D4273" s="6" t="s">
        <v>1247</v>
      </c>
      <c r="E4273" s="42" t="str">
        <f t="shared" si="70"/>
        <v>31.12.2014</v>
      </c>
      <c r="F4273">
        <v>2014</v>
      </c>
      <c r="G4273">
        <v>1</v>
      </c>
      <c r="H4273" t="s">
        <v>20</v>
      </c>
      <c r="I4273">
        <v>3</v>
      </c>
      <c r="J4273">
        <v>2</v>
      </c>
      <c r="K4273" t="s">
        <v>1366</v>
      </c>
      <c r="L4273">
        <v>0</v>
      </c>
      <c r="M4273" t="s">
        <v>14</v>
      </c>
      <c r="N4273" t="s">
        <v>19</v>
      </c>
      <c r="P4273">
        <v>0</v>
      </c>
      <c r="Q4273">
        <v>0</v>
      </c>
      <c r="R4273">
        <v>0</v>
      </c>
      <c r="S4273">
        <v>3</v>
      </c>
      <c r="U4273">
        <v>0</v>
      </c>
      <c r="V4273">
        <v>0</v>
      </c>
      <c r="W4273" t="s">
        <v>20</v>
      </c>
      <c r="Y4273" t="s">
        <v>293</v>
      </c>
      <c r="Z4273" t="s">
        <v>20</v>
      </c>
      <c r="AA4273">
        <v>1</v>
      </c>
      <c r="AB4273" t="s">
        <v>20</v>
      </c>
      <c r="AC4273" t="s">
        <v>20</v>
      </c>
      <c r="AD4273" t="s">
        <v>20</v>
      </c>
      <c r="AE4273" t="s">
        <v>20</v>
      </c>
      <c r="AF4273" t="s">
        <v>20</v>
      </c>
      <c r="AG4273" t="s">
        <v>20</v>
      </c>
      <c r="AH4273" t="s">
        <v>20</v>
      </c>
      <c r="AI4273">
        <v>0</v>
      </c>
      <c r="AK4273">
        <v>1</v>
      </c>
      <c r="AL4273">
        <v>1</v>
      </c>
      <c r="AM4273">
        <v>1</v>
      </c>
      <c r="AN4273">
        <v>0</v>
      </c>
      <c r="AO4273">
        <v>0</v>
      </c>
      <c r="AQ4273">
        <v>1</v>
      </c>
      <c r="AR4273">
        <v>3</v>
      </c>
      <c r="AS4273">
        <v>2</v>
      </c>
      <c r="AT4273">
        <v>0</v>
      </c>
      <c r="AU4273">
        <v>0</v>
      </c>
      <c r="AV4273">
        <v>0</v>
      </c>
      <c r="AW4273" t="s">
        <v>1382</v>
      </c>
      <c r="AX4273" t="s">
        <v>1382</v>
      </c>
      <c r="BA4273" t="s">
        <v>2638</v>
      </c>
      <c r="BB4273" s="6" t="s">
        <v>1608</v>
      </c>
      <c r="BG4273" s="9"/>
      <c r="BI4273" t="s">
        <v>3146</v>
      </c>
    </row>
    <row r="4274" spans="1:61" s="74" customFormat="1" x14ac:dyDescent="0.25">
      <c r="A4274" s="19" t="s">
        <v>1225</v>
      </c>
      <c r="B4274" s="5" t="s">
        <v>1246</v>
      </c>
      <c r="C4274" t="str">
        <f>VLOOKUP(Tabelle1[[#This Row],[bank_name]],list_all_banks!$B$1:$C$691,2,FALSE)</f>
        <v>NL30046259</v>
      </c>
      <c r="D4274" s="6" t="s">
        <v>1247</v>
      </c>
      <c r="E4274" s="42" t="str">
        <f t="shared" si="70"/>
        <v>31.12.2014</v>
      </c>
      <c r="F4274">
        <v>2014</v>
      </c>
      <c r="G4274">
        <v>1</v>
      </c>
      <c r="H4274" t="s">
        <v>20</v>
      </c>
      <c r="I4274">
        <v>3</v>
      </c>
      <c r="J4274">
        <v>2</v>
      </c>
      <c r="K4274" t="s">
        <v>1366</v>
      </c>
      <c r="L4274">
        <v>0</v>
      </c>
      <c r="M4274" t="s">
        <v>14</v>
      </c>
      <c r="N4274" t="s">
        <v>19</v>
      </c>
      <c r="O4274" s="6"/>
      <c r="P4274">
        <v>0</v>
      </c>
      <c r="Q4274">
        <v>0</v>
      </c>
      <c r="R4274">
        <v>0</v>
      </c>
      <c r="S4274">
        <v>3</v>
      </c>
      <c r="T4274" s="6"/>
      <c r="U4274">
        <v>0</v>
      </c>
      <c r="V4274">
        <v>0</v>
      </c>
      <c r="W4274" t="s">
        <v>20</v>
      </c>
      <c r="X4274" s="6"/>
      <c r="Y4274" t="s">
        <v>440</v>
      </c>
      <c r="Z4274">
        <v>13</v>
      </c>
      <c r="AA4274">
        <v>24</v>
      </c>
      <c r="AB4274">
        <v>4</v>
      </c>
      <c r="AC4274" t="s">
        <v>20</v>
      </c>
      <c r="AD4274" t="s">
        <v>20</v>
      </c>
      <c r="AE4274" t="s">
        <v>20</v>
      </c>
      <c r="AF4274" t="s">
        <v>20</v>
      </c>
      <c r="AG4274">
        <v>1</v>
      </c>
      <c r="AH4274" t="s">
        <v>20</v>
      </c>
      <c r="AI4274">
        <v>0</v>
      </c>
      <c r="AJ4274" s="6"/>
      <c r="AK4274">
        <v>1</v>
      </c>
      <c r="AL4274">
        <v>1</v>
      </c>
      <c r="AM4274">
        <v>1</v>
      </c>
      <c r="AN4274">
        <v>0</v>
      </c>
      <c r="AO4274">
        <v>0</v>
      </c>
      <c r="AP4274" s="6"/>
      <c r="AQ4274">
        <v>1</v>
      </c>
      <c r="AR4274">
        <v>3</v>
      </c>
      <c r="AS4274">
        <v>2</v>
      </c>
      <c r="AT4274">
        <v>0</v>
      </c>
      <c r="AU4274">
        <v>0</v>
      </c>
      <c r="AV4274">
        <v>0</v>
      </c>
      <c r="AW4274" t="s">
        <v>1382</v>
      </c>
      <c r="AX4274" t="s">
        <v>1382</v>
      </c>
      <c r="AY4274" s="6"/>
      <c r="AZ4274" s="42"/>
      <c r="BA4274" t="s">
        <v>2638</v>
      </c>
      <c r="BB4274" s="6" t="s">
        <v>1608</v>
      </c>
      <c r="BH4274" s="75"/>
      <c r="BI4274" t="s">
        <v>3146</v>
      </c>
    </row>
    <row r="4275" spans="1:61" x14ac:dyDescent="0.25">
      <c r="A4275" s="19" t="s">
        <v>1225</v>
      </c>
      <c r="B4275" s="5" t="s">
        <v>1246</v>
      </c>
      <c r="C4275" t="str">
        <f>VLOOKUP(Tabelle1[[#This Row],[bank_name]],list_all_banks!$B$1:$C$691,2,FALSE)</f>
        <v>NL30046259</v>
      </c>
      <c r="D4275" s="6" t="s">
        <v>1247</v>
      </c>
      <c r="E4275" s="42" t="str">
        <f t="shared" si="70"/>
        <v>31.12.2014</v>
      </c>
      <c r="F4275">
        <v>2014</v>
      </c>
      <c r="G4275">
        <v>1</v>
      </c>
      <c r="H4275" t="s">
        <v>20</v>
      </c>
      <c r="I4275">
        <v>3</v>
      </c>
      <c r="J4275">
        <v>2</v>
      </c>
      <c r="K4275" t="s">
        <v>1366</v>
      </c>
      <c r="L4275">
        <v>0</v>
      </c>
      <c r="M4275" t="s">
        <v>14</v>
      </c>
      <c r="N4275" t="s">
        <v>19</v>
      </c>
      <c r="P4275">
        <v>0</v>
      </c>
      <c r="Q4275">
        <v>0</v>
      </c>
      <c r="R4275">
        <v>0</v>
      </c>
      <c r="S4275">
        <v>3</v>
      </c>
      <c r="U4275">
        <v>0</v>
      </c>
      <c r="V4275">
        <v>0</v>
      </c>
      <c r="W4275" t="s">
        <v>20</v>
      </c>
      <c r="Y4275" t="s">
        <v>641</v>
      </c>
      <c r="Z4275">
        <v>4</v>
      </c>
      <c r="AA4275">
        <v>5</v>
      </c>
      <c r="AB4275">
        <v>2</v>
      </c>
      <c r="AC4275" t="s">
        <v>20</v>
      </c>
      <c r="AD4275" t="s">
        <v>20</v>
      </c>
      <c r="AE4275" t="s">
        <v>20</v>
      </c>
      <c r="AF4275" t="s">
        <v>20</v>
      </c>
      <c r="AG4275">
        <v>1</v>
      </c>
      <c r="AH4275" t="s">
        <v>20</v>
      </c>
      <c r="AI4275">
        <v>0</v>
      </c>
      <c r="AK4275">
        <v>1</v>
      </c>
      <c r="AL4275">
        <v>1</v>
      </c>
      <c r="AM4275">
        <v>1</v>
      </c>
      <c r="AN4275">
        <v>0</v>
      </c>
      <c r="AO4275">
        <v>0</v>
      </c>
      <c r="AQ4275">
        <v>1</v>
      </c>
      <c r="AR4275">
        <v>3</v>
      </c>
      <c r="AS4275">
        <v>2</v>
      </c>
      <c r="AT4275">
        <v>0</v>
      </c>
      <c r="AU4275">
        <v>0</v>
      </c>
      <c r="AV4275">
        <v>0</v>
      </c>
      <c r="AW4275" t="s">
        <v>1382</v>
      </c>
      <c r="AX4275" t="s">
        <v>1382</v>
      </c>
      <c r="BA4275" t="s">
        <v>2638</v>
      </c>
      <c r="BB4275" s="6" t="s">
        <v>1608</v>
      </c>
      <c r="BG4275" s="9"/>
      <c r="BI4275" t="s">
        <v>3146</v>
      </c>
    </row>
    <row r="4276" spans="1:61" x14ac:dyDescent="0.25">
      <c r="A4276" s="19" t="s">
        <v>1225</v>
      </c>
      <c r="B4276" s="5" t="s">
        <v>1246</v>
      </c>
      <c r="C4276" t="str">
        <f>VLOOKUP(Tabelle1[[#This Row],[bank_name]],list_all_banks!$B$1:$C$691,2,FALSE)</f>
        <v>NL30046259</v>
      </c>
      <c r="D4276" s="6" t="s">
        <v>1247</v>
      </c>
      <c r="E4276" s="42" t="str">
        <f t="shared" si="70"/>
        <v>31.12.2014</v>
      </c>
      <c r="F4276">
        <v>2014</v>
      </c>
      <c r="G4276">
        <v>1</v>
      </c>
      <c r="H4276" t="s">
        <v>20</v>
      </c>
      <c r="I4276">
        <v>3</v>
      </c>
      <c r="J4276">
        <v>2</v>
      </c>
      <c r="K4276" t="s">
        <v>1366</v>
      </c>
      <c r="L4276">
        <v>0</v>
      </c>
      <c r="M4276" t="s">
        <v>14</v>
      </c>
      <c r="N4276" t="s">
        <v>19</v>
      </c>
      <c r="P4276">
        <v>0</v>
      </c>
      <c r="Q4276">
        <v>0</v>
      </c>
      <c r="R4276">
        <v>0</v>
      </c>
      <c r="S4276">
        <v>3</v>
      </c>
      <c r="U4276">
        <v>0</v>
      </c>
      <c r="V4276">
        <v>0</v>
      </c>
      <c r="W4276" t="s">
        <v>20</v>
      </c>
      <c r="Y4276" t="s">
        <v>658</v>
      </c>
      <c r="Z4276">
        <v>192</v>
      </c>
      <c r="AA4276">
        <v>597</v>
      </c>
      <c r="AB4276">
        <v>60</v>
      </c>
      <c r="AC4276" t="s">
        <v>20</v>
      </c>
      <c r="AD4276" t="s">
        <v>20</v>
      </c>
      <c r="AE4276" t="s">
        <v>20</v>
      </c>
      <c r="AF4276" t="s">
        <v>20</v>
      </c>
      <c r="AG4276">
        <v>27</v>
      </c>
      <c r="AH4276" t="s">
        <v>20</v>
      </c>
      <c r="AI4276">
        <v>0</v>
      </c>
      <c r="AK4276">
        <v>1</v>
      </c>
      <c r="AL4276">
        <v>1</v>
      </c>
      <c r="AM4276">
        <v>1</v>
      </c>
      <c r="AN4276">
        <v>0</v>
      </c>
      <c r="AO4276">
        <v>0</v>
      </c>
      <c r="AQ4276">
        <v>1</v>
      </c>
      <c r="AR4276">
        <v>3</v>
      </c>
      <c r="AS4276">
        <v>2</v>
      </c>
      <c r="AT4276">
        <v>0</v>
      </c>
      <c r="AU4276">
        <v>0</v>
      </c>
      <c r="AV4276">
        <v>0</v>
      </c>
      <c r="AW4276" t="s">
        <v>1382</v>
      </c>
      <c r="AX4276" t="s">
        <v>1382</v>
      </c>
      <c r="BA4276" t="s">
        <v>2638</v>
      </c>
      <c r="BB4276" s="6" t="s">
        <v>1608</v>
      </c>
      <c r="BG4276" s="9"/>
      <c r="BI4276" t="s">
        <v>3146</v>
      </c>
    </row>
    <row r="4277" spans="1:61" x14ac:dyDescent="0.25">
      <c r="A4277" s="19" t="s">
        <v>1225</v>
      </c>
      <c r="B4277" s="5" t="s">
        <v>1246</v>
      </c>
      <c r="C4277" t="str">
        <f>VLOOKUP(Tabelle1[[#This Row],[bank_name]],list_all_banks!$B$1:$C$691,2,FALSE)</f>
        <v>NL30046259</v>
      </c>
      <c r="D4277" s="6" t="s">
        <v>1247</v>
      </c>
      <c r="E4277" s="42" t="str">
        <f t="shared" si="70"/>
        <v>31.12.2014</v>
      </c>
      <c r="F4277">
        <v>2014</v>
      </c>
      <c r="G4277">
        <v>1</v>
      </c>
      <c r="H4277" t="s">
        <v>20</v>
      </c>
      <c r="I4277">
        <v>3</v>
      </c>
      <c r="J4277">
        <v>2</v>
      </c>
      <c r="K4277" t="s">
        <v>1366</v>
      </c>
      <c r="L4277">
        <v>0</v>
      </c>
      <c r="M4277" t="s">
        <v>14</v>
      </c>
      <c r="N4277" t="s">
        <v>19</v>
      </c>
      <c r="P4277">
        <v>0</v>
      </c>
      <c r="Q4277">
        <v>0</v>
      </c>
      <c r="R4277">
        <v>0</v>
      </c>
      <c r="S4277">
        <v>3</v>
      </c>
      <c r="U4277">
        <v>0</v>
      </c>
      <c r="V4277">
        <v>0</v>
      </c>
      <c r="W4277" t="s">
        <v>20</v>
      </c>
      <c r="Y4277" t="s">
        <v>820</v>
      </c>
      <c r="Z4277">
        <v>240</v>
      </c>
      <c r="AA4277">
        <v>694</v>
      </c>
      <c r="AB4277">
        <v>-10</v>
      </c>
      <c r="AC4277" t="s">
        <v>20</v>
      </c>
      <c r="AD4277" t="s">
        <v>20</v>
      </c>
      <c r="AE4277" t="s">
        <v>20</v>
      </c>
      <c r="AF4277" t="s">
        <v>20</v>
      </c>
      <c r="AG4277">
        <v>-7</v>
      </c>
      <c r="AH4277" t="s">
        <v>20</v>
      </c>
      <c r="AI4277">
        <v>0</v>
      </c>
      <c r="AK4277">
        <v>1</v>
      </c>
      <c r="AL4277">
        <v>1</v>
      </c>
      <c r="AM4277">
        <v>1</v>
      </c>
      <c r="AN4277">
        <v>0</v>
      </c>
      <c r="AO4277">
        <v>0</v>
      </c>
      <c r="AQ4277">
        <v>1</v>
      </c>
      <c r="AR4277">
        <v>3</v>
      </c>
      <c r="AS4277">
        <v>2</v>
      </c>
      <c r="AT4277">
        <v>0</v>
      </c>
      <c r="AU4277">
        <v>0</v>
      </c>
      <c r="AV4277">
        <v>0</v>
      </c>
      <c r="AW4277" t="s">
        <v>1382</v>
      </c>
      <c r="AX4277" t="s">
        <v>1382</v>
      </c>
      <c r="BA4277" t="s">
        <v>2638</v>
      </c>
      <c r="BB4277" s="6" t="s">
        <v>1608</v>
      </c>
      <c r="BG4277" s="9"/>
      <c r="BI4277" t="s">
        <v>3146</v>
      </c>
    </row>
    <row r="4278" spans="1:61" x14ac:dyDescent="0.25">
      <c r="A4278" s="19" t="s">
        <v>1225</v>
      </c>
      <c r="B4278" s="5" t="s">
        <v>1246</v>
      </c>
      <c r="C4278" t="str">
        <f>VLOOKUP(Tabelle1[[#This Row],[bank_name]],list_all_banks!$B$1:$C$691,2,FALSE)</f>
        <v>NL30046259</v>
      </c>
      <c r="D4278" s="6" t="s">
        <v>1247</v>
      </c>
      <c r="E4278" s="42" t="str">
        <f t="shared" si="70"/>
        <v>31.12.2014</v>
      </c>
      <c r="F4278">
        <v>2014</v>
      </c>
      <c r="G4278">
        <v>1</v>
      </c>
      <c r="H4278" t="s">
        <v>20</v>
      </c>
      <c r="I4278">
        <v>3</v>
      </c>
      <c r="J4278">
        <v>2</v>
      </c>
      <c r="K4278" t="s">
        <v>1366</v>
      </c>
      <c r="L4278">
        <v>0</v>
      </c>
      <c r="M4278" t="s">
        <v>14</v>
      </c>
      <c r="N4278" t="s">
        <v>19</v>
      </c>
      <c r="P4278">
        <v>0</v>
      </c>
      <c r="Q4278">
        <v>0</v>
      </c>
      <c r="R4278">
        <v>0</v>
      </c>
      <c r="S4278">
        <v>3</v>
      </c>
      <c r="U4278">
        <v>0</v>
      </c>
      <c r="V4278">
        <v>0</v>
      </c>
      <c r="W4278" t="s">
        <v>20</v>
      </c>
      <c r="Y4278" t="s">
        <v>983</v>
      </c>
      <c r="Z4278">
        <v>8</v>
      </c>
      <c r="AA4278">
        <v>27</v>
      </c>
      <c r="AB4278">
        <v>2</v>
      </c>
      <c r="AC4278" t="s">
        <v>20</v>
      </c>
      <c r="AD4278" t="s">
        <v>20</v>
      </c>
      <c r="AE4278" t="s">
        <v>20</v>
      </c>
      <c r="AF4278" t="s">
        <v>20</v>
      </c>
      <c r="AG4278" t="s">
        <v>20</v>
      </c>
      <c r="AH4278" t="s">
        <v>20</v>
      </c>
      <c r="AI4278">
        <v>0</v>
      </c>
      <c r="AK4278">
        <v>1</v>
      </c>
      <c r="AL4278">
        <v>1</v>
      </c>
      <c r="AM4278">
        <v>1</v>
      </c>
      <c r="AN4278">
        <v>0</v>
      </c>
      <c r="AO4278">
        <v>0</v>
      </c>
      <c r="AQ4278">
        <v>1</v>
      </c>
      <c r="AR4278">
        <v>3</v>
      </c>
      <c r="AS4278">
        <v>2</v>
      </c>
      <c r="AT4278">
        <v>0</v>
      </c>
      <c r="AU4278">
        <v>0</v>
      </c>
      <c r="AV4278">
        <v>0</v>
      </c>
      <c r="AW4278" t="s">
        <v>1382</v>
      </c>
      <c r="AX4278" t="s">
        <v>1382</v>
      </c>
      <c r="BA4278" t="s">
        <v>2638</v>
      </c>
      <c r="BB4278" s="6" t="s">
        <v>1608</v>
      </c>
      <c r="BG4278" s="9"/>
      <c r="BI4278" t="s">
        <v>3146</v>
      </c>
    </row>
    <row r="4279" spans="1:61" x14ac:dyDescent="0.25">
      <c r="A4279" s="96" t="s">
        <v>1225</v>
      </c>
      <c r="B4279" s="53" t="s">
        <v>1246</v>
      </c>
      <c r="C4279" s="9" t="str">
        <f>VLOOKUP(Tabelle1[[#This Row],[bank_name]],list_all_banks!$B$1:$C$691,2,FALSE)</f>
        <v>NL30046259</v>
      </c>
      <c r="D4279" s="6" t="s">
        <v>1247</v>
      </c>
      <c r="E4279" s="42" t="str">
        <f t="shared" si="70"/>
        <v>31.12.2014</v>
      </c>
      <c r="F4279" s="9">
        <v>2014</v>
      </c>
      <c r="G4279" s="9">
        <v>1</v>
      </c>
      <c r="H4279" s="9" t="s">
        <v>20</v>
      </c>
      <c r="I4279" s="9">
        <v>3</v>
      </c>
      <c r="J4279" s="9">
        <v>2</v>
      </c>
      <c r="K4279" s="9" t="s">
        <v>1366</v>
      </c>
      <c r="L4279" s="9">
        <v>0</v>
      </c>
      <c r="M4279" s="9" t="s">
        <v>14</v>
      </c>
      <c r="N4279" s="9" t="s">
        <v>19</v>
      </c>
      <c r="P4279" s="9">
        <v>0</v>
      </c>
      <c r="Q4279" s="9">
        <v>0</v>
      </c>
      <c r="R4279" s="9">
        <v>0</v>
      </c>
      <c r="S4279" s="9">
        <v>3</v>
      </c>
      <c r="U4279" s="9">
        <v>0</v>
      </c>
      <c r="V4279" s="9">
        <v>0</v>
      </c>
      <c r="W4279" s="9" t="s">
        <v>20</v>
      </c>
      <c r="Y4279" s="9" t="s">
        <v>1662</v>
      </c>
      <c r="Z4279" s="9">
        <v>24</v>
      </c>
      <c r="AA4279" s="9">
        <v>112</v>
      </c>
      <c r="AB4279" s="9">
        <v>10</v>
      </c>
      <c r="AC4279" s="9" t="s">
        <v>20</v>
      </c>
      <c r="AD4279" s="9" t="s">
        <v>20</v>
      </c>
      <c r="AE4279" s="9" t="s">
        <v>20</v>
      </c>
      <c r="AF4279" s="9" t="s">
        <v>20</v>
      </c>
      <c r="AG4279" s="9">
        <v>4</v>
      </c>
      <c r="AH4279" s="9" t="s">
        <v>20</v>
      </c>
      <c r="AI4279" s="9">
        <v>0</v>
      </c>
      <c r="AK4279" s="9">
        <v>1</v>
      </c>
      <c r="AL4279" s="9">
        <v>1</v>
      </c>
      <c r="AM4279" s="9">
        <v>1</v>
      </c>
      <c r="AN4279" s="9">
        <v>0</v>
      </c>
      <c r="AO4279" s="9">
        <v>0</v>
      </c>
      <c r="AQ4279" s="9">
        <v>1</v>
      </c>
      <c r="AR4279" s="9">
        <v>3</v>
      </c>
      <c r="AS4279" s="9">
        <v>2</v>
      </c>
      <c r="AT4279" s="9">
        <v>0</v>
      </c>
      <c r="AU4279" s="9">
        <v>0</v>
      </c>
      <c r="AV4279" s="9">
        <v>0</v>
      </c>
      <c r="AW4279" s="9" t="s">
        <v>1382</v>
      </c>
      <c r="AX4279" s="9" t="s">
        <v>1382</v>
      </c>
      <c r="BA4279" s="9" t="s">
        <v>2638</v>
      </c>
      <c r="BB4279" s="6" t="s">
        <v>1608</v>
      </c>
      <c r="BG4279" s="9"/>
      <c r="BI4279" t="s">
        <v>3146</v>
      </c>
    </row>
    <row r="4280" spans="1:61" x14ac:dyDescent="0.25">
      <c r="A4280" s="19" t="s">
        <v>1225</v>
      </c>
      <c r="B4280" s="5" t="s">
        <v>1246</v>
      </c>
      <c r="C4280" t="str">
        <f>VLOOKUP(Tabelle1[[#This Row],[bank_name]],list_all_banks!$B$1:$C$691,2,FALSE)</f>
        <v>NL30046259</v>
      </c>
      <c r="D4280" s="6" t="s">
        <v>1247</v>
      </c>
      <c r="E4280" s="42" t="str">
        <f t="shared" si="70"/>
        <v>31.12.2014</v>
      </c>
      <c r="F4280">
        <v>2014</v>
      </c>
      <c r="G4280">
        <v>1</v>
      </c>
      <c r="H4280" t="s">
        <v>20</v>
      </c>
      <c r="I4280">
        <v>3</v>
      </c>
      <c r="J4280">
        <v>2</v>
      </c>
      <c r="K4280" t="s">
        <v>1366</v>
      </c>
      <c r="L4280">
        <v>0</v>
      </c>
      <c r="M4280" t="s">
        <v>14</v>
      </c>
      <c r="N4280" t="s">
        <v>19</v>
      </c>
      <c r="P4280">
        <v>0</v>
      </c>
      <c r="Q4280">
        <v>0</v>
      </c>
      <c r="R4280">
        <v>0</v>
      </c>
      <c r="S4280">
        <v>3</v>
      </c>
      <c r="U4280">
        <v>0</v>
      </c>
      <c r="V4280">
        <v>0</v>
      </c>
      <c r="W4280" t="s">
        <v>20</v>
      </c>
      <c r="Y4280" t="s">
        <v>1702</v>
      </c>
      <c r="Z4280">
        <v>41</v>
      </c>
      <c r="AA4280">
        <v>1487</v>
      </c>
      <c r="AB4280">
        <v>-11</v>
      </c>
      <c r="AC4280" t="s">
        <v>20</v>
      </c>
      <c r="AD4280" t="s">
        <v>20</v>
      </c>
      <c r="AE4280" t="s">
        <v>20</v>
      </c>
      <c r="AF4280" t="s">
        <v>20</v>
      </c>
      <c r="AG4280">
        <v>-3</v>
      </c>
      <c r="AH4280" t="s">
        <v>20</v>
      </c>
      <c r="AI4280">
        <v>0</v>
      </c>
      <c r="AK4280">
        <v>1</v>
      </c>
      <c r="AL4280">
        <v>1</v>
      </c>
      <c r="AM4280">
        <v>1</v>
      </c>
      <c r="AN4280">
        <v>0</v>
      </c>
      <c r="AO4280">
        <v>0</v>
      </c>
      <c r="AQ4280">
        <v>1</v>
      </c>
      <c r="AR4280">
        <v>3</v>
      </c>
      <c r="AS4280">
        <v>2</v>
      </c>
      <c r="AT4280">
        <v>0</v>
      </c>
      <c r="AU4280">
        <v>0</v>
      </c>
      <c r="AV4280">
        <v>0</v>
      </c>
      <c r="AW4280" t="s">
        <v>1382</v>
      </c>
      <c r="AX4280" t="s">
        <v>1382</v>
      </c>
      <c r="BA4280" t="s">
        <v>2638</v>
      </c>
      <c r="BB4280" s="6" t="s">
        <v>1608</v>
      </c>
      <c r="BG4280" s="9"/>
      <c r="BI4280" t="s">
        <v>3146</v>
      </c>
    </row>
    <row r="4281" spans="1:61" x14ac:dyDescent="0.25">
      <c r="A4281" s="19" t="s">
        <v>1225</v>
      </c>
      <c r="B4281" s="5" t="s">
        <v>1246</v>
      </c>
      <c r="C4281" t="str">
        <f>VLOOKUP(Tabelle1[[#This Row],[bank_name]],list_all_banks!$B$1:$C$691,2,FALSE)</f>
        <v>NL30046259</v>
      </c>
      <c r="D4281" s="6" t="s">
        <v>1247</v>
      </c>
      <c r="E4281" s="42" t="str">
        <f t="shared" si="70"/>
        <v>31.12.2014</v>
      </c>
      <c r="F4281">
        <v>2014</v>
      </c>
      <c r="G4281">
        <v>1</v>
      </c>
      <c r="H4281" t="s">
        <v>20</v>
      </c>
      <c r="I4281">
        <v>3</v>
      </c>
      <c r="J4281">
        <v>2</v>
      </c>
      <c r="K4281" t="s">
        <v>1366</v>
      </c>
      <c r="L4281">
        <v>0</v>
      </c>
      <c r="M4281" t="s">
        <v>14</v>
      </c>
      <c r="N4281" t="s">
        <v>19</v>
      </c>
      <c r="P4281">
        <v>0</v>
      </c>
      <c r="Q4281">
        <v>0</v>
      </c>
      <c r="R4281">
        <v>0</v>
      </c>
      <c r="S4281">
        <v>3</v>
      </c>
      <c r="U4281">
        <v>0</v>
      </c>
      <c r="V4281">
        <v>0</v>
      </c>
      <c r="W4281" t="s">
        <v>20</v>
      </c>
      <c r="Y4281" t="s">
        <v>1001</v>
      </c>
      <c r="Z4281">
        <v>-54</v>
      </c>
      <c r="AA4281">
        <v>545</v>
      </c>
      <c r="AB4281">
        <v>-30</v>
      </c>
      <c r="AC4281" t="s">
        <v>20</v>
      </c>
      <c r="AD4281" t="s">
        <v>20</v>
      </c>
      <c r="AE4281" t="s">
        <v>20</v>
      </c>
      <c r="AF4281" t="s">
        <v>20</v>
      </c>
      <c r="AG4281" t="s">
        <v>20</v>
      </c>
      <c r="AH4281" t="s">
        <v>20</v>
      </c>
      <c r="AI4281">
        <v>0</v>
      </c>
      <c r="AK4281">
        <v>1</v>
      </c>
      <c r="AL4281">
        <v>1</v>
      </c>
      <c r="AM4281">
        <v>1</v>
      </c>
      <c r="AN4281">
        <v>0</v>
      </c>
      <c r="AO4281">
        <v>0</v>
      </c>
      <c r="AQ4281">
        <v>1</v>
      </c>
      <c r="AR4281">
        <v>3</v>
      </c>
      <c r="AS4281">
        <v>2</v>
      </c>
      <c r="AT4281">
        <v>0</v>
      </c>
      <c r="AU4281">
        <v>0</v>
      </c>
      <c r="AV4281">
        <v>0</v>
      </c>
      <c r="AW4281" t="s">
        <v>1382</v>
      </c>
      <c r="AX4281" t="s">
        <v>1382</v>
      </c>
      <c r="BA4281" t="s">
        <v>2638</v>
      </c>
      <c r="BB4281" s="6" t="s">
        <v>1608</v>
      </c>
      <c r="BG4281" s="9"/>
      <c r="BI4281" t="s">
        <v>3146</v>
      </c>
    </row>
    <row r="4282" spans="1:61" x14ac:dyDescent="0.25">
      <c r="A4282" s="19" t="s">
        <v>1225</v>
      </c>
      <c r="B4282" s="5" t="s">
        <v>1246</v>
      </c>
      <c r="C4282" t="str">
        <f>VLOOKUP(Tabelle1[[#This Row],[bank_name]],list_all_banks!$B$1:$C$691,2,FALSE)</f>
        <v>NL30046259</v>
      </c>
      <c r="D4282" s="6" t="s">
        <v>1247</v>
      </c>
      <c r="E4282" s="42" t="str">
        <f t="shared" si="70"/>
        <v>31.12.2014</v>
      </c>
      <c r="F4282">
        <v>2014</v>
      </c>
      <c r="G4282">
        <v>1</v>
      </c>
      <c r="H4282" t="s">
        <v>20</v>
      </c>
      <c r="I4282">
        <v>3</v>
      </c>
      <c r="J4282">
        <v>2</v>
      </c>
      <c r="K4282" t="s">
        <v>1366</v>
      </c>
      <c r="L4282">
        <v>0</v>
      </c>
      <c r="M4282" t="s">
        <v>14</v>
      </c>
      <c r="N4282" t="s">
        <v>19</v>
      </c>
      <c r="P4282">
        <v>0</v>
      </c>
      <c r="Q4282">
        <v>0</v>
      </c>
      <c r="R4282">
        <v>0</v>
      </c>
      <c r="S4282">
        <v>3</v>
      </c>
      <c r="U4282">
        <v>0</v>
      </c>
      <c r="V4282">
        <v>0</v>
      </c>
      <c r="W4282" t="s">
        <v>20</v>
      </c>
      <c r="Y4282" t="s">
        <v>1696</v>
      </c>
      <c r="AA4282">
        <v>1</v>
      </c>
      <c r="AB4282" t="s">
        <v>20</v>
      </c>
      <c r="AC4282" t="s">
        <v>20</v>
      </c>
      <c r="AD4282" t="s">
        <v>20</v>
      </c>
      <c r="AE4282" t="s">
        <v>20</v>
      </c>
      <c r="AF4282" t="s">
        <v>20</v>
      </c>
      <c r="AG4282" t="s">
        <v>20</v>
      </c>
      <c r="AH4282" t="s">
        <v>20</v>
      </c>
      <c r="AI4282">
        <v>0</v>
      </c>
      <c r="AK4282">
        <v>1</v>
      </c>
      <c r="AL4282">
        <v>1</v>
      </c>
      <c r="AM4282">
        <v>1</v>
      </c>
      <c r="AN4282">
        <v>0</v>
      </c>
      <c r="AO4282">
        <v>0</v>
      </c>
      <c r="AQ4282">
        <v>1</v>
      </c>
      <c r="AR4282">
        <v>3</v>
      </c>
      <c r="AS4282">
        <v>2</v>
      </c>
      <c r="AT4282">
        <v>0</v>
      </c>
      <c r="AU4282">
        <v>0</v>
      </c>
      <c r="AV4282">
        <v>0</v>
      </c>
      <c r="AW4282" t="s">
        <v>1382</v>
      </c>
      <c r="AX4282" t="s">
        <v>1382</v>
      </c>
      <c r="BA4282" t="s">
        <v>2638</v>
      </c>
      <c r="BB4282" s="6" t="s">
        <v>1608</v>
      </c>
      <c r="BG4282" s="9"/>
      <c r="BI4282" t="s">
        <v>3146</v>
      </c>
    </row>
    <row r="4283" spans="1:61" x14ac:dyDescent="0.25">
      <c r="A4283" s="19" t="s">
        <v>1225</v>
      </c>
      <c r="B4283" s="5" t="s">
        <v>1246</v>
      </c>
      <c r="C4283" t="str">
        <f>VLOOKUP(Tabelle1[[#This Row],[bank_name]],list_all_banks!$B$1:$C$691,2,FALSE)</f>
        <v>NL30046259</v>
      </c>
      <c r="D4283" s="6" t="s">
        <v>1247</v>
      </c>
      <c r="E4283" s="42" t="str">
        <f t="shared" si="70"/>
        <v>31.12.2014</v>
      </c>
      <c r="F4283">
        <v>2014</v>
      </c>
      <c r="G4283">
        <v>1</v>
      </c>
      <c r="H4283" t="s">
        <v>20</v>
      </c>
      <c r="I4283">
        <v>3</v>
      </c>
      <c r="J4283">
        <v>2</v>
      </c>
      <c r="K4283" t="s">
        <v>1366</v>
      </c>
      <c r="L4283">
        <v>0</v>
      </c>
      <c r="M4283" t="s">
        <v>14</v>
      </c>
      <c r="N4283" t="s">
        <v>19</v>
      </c>
      <c r="P4283">
        <v>0</v>
      </c>
      <c r="Q4283">
        <v>0</v>
      </c>
      <c r="R4283">
        <v>0</v>
      </c>
      <c r="S4283">
        <v>3</v>
      </c>
      <c r="U4283">
        <v>0</v>
      </c>
      <c r="V4283">
        <v>0</v>
      </c>
      <c r="W4283" t="s">
        <v>20</v>
      </c>
      <c r="Y4283" t="s">
        <v>1703</v>
      </c>
      <c r="Z4283" t="s">
        <v>1699</v>
      </c>
      <c r="AA4283">
        <v>2</v>
      </c>
      <c r="AB4283">
        <v>2</v>
      </c>
      <c r="AC4283" t="s">
        <v>20</v>
      </c>
      <c r="AD4283" t="s">
        <v>20</v>
      </c>
      <c r="AE4283" t="s">
        <v>20</v>
      </c>
      <c r="AF4283" t="s">
        <v>20</v>
      </c>
      <c r="AG4283" t="s">
        <v>20</v>
      </c>
      <c r="AH4283" t="s">
        <v>20</v>
      </c>
      <c r="AI4283">
        <v>0</v>
      </c>
      <c r="AK4283">
        <v>1</v>
      </c>
      <c r="AL4283">
        <v>1</v>
      </c>
      <c r="AM4283">
        <v>1</v>
      </c>
      <c r="AN4283">
        <v>0</v>
      </c>
      <c r="AO4283">
        <v>0</v>
      </c>
      <c r="AQ4283">
        <v>1</v>
      </c>
      <c r="AR4283">
        <v>3</v>
      </c>
      <c r="AS4283">
        <v>2</v>
      </c>
      <c r="AT4283">
        <v>0</v>
      </c>
      <c r="AU4283">
        <v>0</v>
      </c>
      <c r="AV4283">
        <v>0</v>
      </c>
      <c r="AW4283" t="s">
        <v>1382</v>
      </c>
      <c r="AX4283" t="s">
        <v>1382</v>
      </c>
      <c r="BA4283" t="s">
        <v>2638</v>
      </c>
      <c r="BB4283" s="6" t="s">
        <v>1608</v>
      </c>
      <c r="BG4283" s="9"/>
      <c r="BI4283" t="s">
        <v>3146</v>
      </c>
    </row>
    <row r="4284" spans="1:61" x14ac:dyDescent="0.25">
      <c r="A4284" s="96" t="s">
        <v>1225</v>
      </c>
      <c r="B4284" s="53" t="s">
        <v>1246</v>
      </c>
      <c r="C4284" s="9" t="str">
        <f>VLOOKUP(Tabelle1[[#This Row],[bank_name]],list_all_banks!$B$1:$C$691,2,FALSE)</f>
        <v>NL30046259</v>
      </c>
      <c r="D4284" s="6" t="s">
        <v>1247</v>
      </c>
      <c r="E4284" s="42" t="str">
        <f t="shared" si="70"/>
        <v>31.12.2014</v>
      </c>
      <c r="F4284" s="9">
        <v>2014</v>
      </c>
      <c r="G4284" s="9">
        <v>1</v>
      </c>
      <c r="H4284" s="9" t="s">
        <v>20</v>
      </c>
      <c r="I4284" s="9">
        <v>3</v>
      </c>
      <c r="J4284" s="9">
        <v>2</v>
      </c>
      <c r="K4284" s="9" t="s">
        <v>1366</v>
      </c>
      <c r="L4284" s="9">
        <v>0</v>
      </c>
      <c r="M4284" s="9" t="s">
        <v>14</v>
      </c>
      <c r="N4284" s="9" t="s">
        <v>19</v>
      </c>
      <c r="P4284" s="9">
        <v>0</v>
      </c>
      <c r="Q4284" s="9">
        <v>0</v>
      </c>
      <c r="R4284" s="9">
        <v>0</v>
      </c>
      <c r="S4284" s="9">
        <v>3</v>
      </c>
      <c r="U4284" s="9">
        <v>0</v>
      </c>
      <c r="V4284" s="9">
        <v>0</v>
      </c>
      <c r="W4284" s="9" t="s">
        <v>20</v>
      </c>
      <c r="Y4284" s="9" t="s">
        <v>1704</v>
      </c>
      <c r="Z4284" s="9" t="s">
        <v>20</v>
      </c>
      <c r="AA4284" s="9" t="s">
        <v>20</v>
      </c>
      <c r="AB4284" s="9" t="s">
        <v>20</v>
      </c>
      <c r="AC4284" s="9" t="s">
        <v>20</v>
      </c>
      <c r="AD4284" s="9" t="s">
        <v>20</v>
      </c>
      <c r="AE4284" s="9" t="s">
        <v>20</v>
      </c>
      <c r="AF4284" s="9" t="s">
        <v>20</v>
      </c>
      <c r="AG4284" s="9" t="s">
        <v>20</v>
      </c>
      <c r="AH4284" s="9" t="s">
        <v>20</v>
      </c>
      <c r="AI4284" s="9">
        <v>0</v>
      </c>
      <c r="AK4284" s="9">
        <v>1</v>
      </c>
      <c r="AL4284" s="9">
        <v>1</v>
      </c>
      <c r="AM4284" s="9">
        <v>1</v>
      </c>
      <c r="AN4284" s="9">
        <v>0</v>
      </c>
      <c r="AO4284" s="9">
        <v>0</v>
      </c>
      <c r="AQ4284" s="9">
        <v>1</v>
      </c>
      <c r="AR4284" s="9">
        <v>3</v>
      </c>
      <c r="AS4284" s="9">
        <v>2</v>
      </c>
      <c r="AT4284" s="9">
        <v>0</v>
      </c>
      <c r="AU4284" s="9">
        <v>0</v>
      </c>
      <c r="AV4284" s="9">
        <v>0</v>
      </c>
      <c r="AW4284" s="9" t="s">
        <v>1382</v>
      </c>
      <c r="AX4284" s="9" t="s">
        <v>1382</v>
      </c>
      <c r="BA4284" s="9" t="s">
        <v>2638</v>
      </c>
      <c r="BB4284" s="6" t="s">
        <v>1608</v>
      </c>
      <c r="BC4284" s="9"/>
      <c r="BD4284" s="9"/>
      <c r="BE4284" s="9"/>
      <c r="BF4284" s="9"/>
      <c r="BG4284" s="9"/>
      <c r="BI4284" t="s">
        <v>3146</v>
      </c>
    </row>
    <row r="4285" spans="1:61" x14ac:dyDescent="0.25">
      <c r="A4285" s="19" t="s">
        <v>1225</v>
      </c>
      <c r="B4285" s="5" t="s">
        <v>1246</v>
      </c>
      <c r="C4285" t="str">
        <f>VLOOKUP(Tabelle1[[#This Row],[bank_name]],list_all_banks!$B$1:$C$691,2,FALSE)</f>
        <v>NL30046259</v>
      </c>
      <c r="D4285" s="6" t="s">
        <v>1247</v>
      </c>
      <c r="E4285" s="42" t="str">
        <f t="shared" si="70"/>
        <v>31.12.2014</v>
      </c>
      <c r="F4285">
        <v>2014</v>
      </c>
      <c r="G4285">
        <v>1</v>
      </c>
      <c r="H4285" t="s">
        <v>20</v>
      </c>
      <c r="I4285">
        <v>3</v>
      </c>
      <c r="J4285">
        <v>2</v>
      </c>
      <c r="K4285" t="s">
        <v>1366</v>
      </c>
      <c r="L4285">
        <v>0</v>
      </c>
      <c r="M4285" t="s">
        <v>14</v>
      </c>
      <c r="N4285" t="s">
        <v>19</v>
      </c>
      <c r="P4285">
        <v>0</v>
      </c>
      <c r="Q4285">
        <v>0</v>
      </c>
      <c r="R4285">
        <v>0</v>
      </c>
      <c r="S4285">
        <v>3</v>
      </c>
      <c r="U4285">
        <v>0</v>
      </c>
      <c r="V4285">
        <v>0</v>
      </c>
      <c r="W4285" t="s">
        <v>20</v>
      </c>
      <c r="Y4285" t="s">
        <v>1683</v>
      </c>
      <c r="Z4285">
        <v>9</v>
      </c>
      <c r="AA4285">
        <v>56</v>
      </c>
      <c r="AB4285">
        <v>1</v>
      </c>
      <c r="AC4285" t="s">
        <v>20</v>
      </c>
      <c r="AD4285" t="s">
        <v>20</v>
      </c>
      <c r="AE4285" t="s">
        <v>20</v>
      </c>
      <c r="AF4285" t="s">
        <v>20</v>
      </c>
      <c r="AG4285">
        <v>-1</v>
      </c>
      <c r="AH4285" t="s">
        <v>20</v>
      </c>
      <c r="AI4285">
        <v>0</v>
      </c>
      <c r="AK4285">
        <v>1</v>
      </c>
      <c r="AL4285">
        <v>1</v>
      </c>
      <c r="AM4285">
        <v>1</v>
      </c>
      <c r="AN4285">
        <v>0</v>
      </c>
      <c r="AO4285">
        <v>0</v>
      </c>
      <c r="AQ4285">
        <v>1</v>
      </c>
      <c r="AR4285">
        <v>3</v>
      </c>
      <c r="AS4285">
        <v>2</v>
      </c>
      <c r="AT4285">
        <v>0</v>
      </c>
      <c r="AU4285">
        <v>0</v>
      </c>
      <c r="AV4285">
        <v>0</v>
      </c>
      <c r="AW4285" t="s">
        <v>1382</v>
      </c>
      <c r="AX4285" t="s">
        <v>1382</v>
      </c>
      <c r="BA4285" t="s">
        <v>2638</v>
      </c>
      <c r="BB4285" s="6" t="s">
        <v>1608</v>
      </c>
      <c r="BG4285" s="9"/>
      <c r="BI4285" t="s">
        <v>3146</v>
      </c>
    </row>
    <row r="4286" spans="1:61" x14ac:dyDescent="0.25">
      <c r="A4286" s="96" t="s">
        <v>1225</v>
      </c>
      <c r="B4286" s="53" t="s">
        <v>1246</v>
      </c>
      <c r="C4286" s="9" t="str">
        <f>VLOOKUP(Tabelle1[[#This Row],[bank_name]],list_all_banks!$B$1:$C$691,2,FALSE)</f>
        <v>NL30046259</v>
      </c>
      <c r="D4286" s="6" t="s">
        <v>1247</v>
      </c>
      <c r="E4286" s="42" t="str">
        <f t="shared" si="70"/>
        <v>31.12.2014</v>
      </c>
      <c r="F4286" s="9">
        <v>2014</v>
      </c>
      <c r="G4286" s="9">
        <v>1</v>
      </c>
      <c r="H4286" s="9" t="s">
        <v>20</v>
      </c>
      <c r="I4286" s="9">
        <v>3</v>
      </c>
      <c r="J4286" s="9">
        <v>2</v>
      </c>
      <c r="K4286" s="9" t="s">
        <v>1366</v>
      </c>
      <c r="L4286" s="9">
        <v>0</v>
      </c>
      <c r="M4286" s="9" t="s">
        <v>14</v>
      </c>
      <c r="N4286" s="9" t="s">
        <v>19</v>
      </c>
      <c r="P4286" s="9">
        <v>0</v>
      </c>
      <c r="Q4286" s="9">
        <v>0</v>
      </c>
      <c r="R4286" s="9">
        <v>0</v>
      </c>
      <c r="S4286" s="9">
        <v>3</v>
      </c>
      <c r="U4286" s="9">
        <v>0</v>
      </c>
      <c r="V4286" s="9">
        <v>0</v>
      </c>
      <c r="W4286" s="9" t="s">
        <v>20</v>
      </c>
      <c r="Y4286" s="9" t="s">
        <v>1225</v>
      </c>
      <c r="Z4286" s="9">
        <v>8959</v>
      </c>
      <c r="AA4286" s="9">
        <v>37553</v>
      </c>
      <c r="AB4286" s="9">
        <v>185</v>
      </c>
      <c r="AC4286" s="9" t="s">
        <v>20</v>
      </c>
      <c r="AD4286" s="9" t="s">
        <v>20</v>
      </c>
      <c r="AE4286" s="9" t="s">
        <v>20</v>
      </c>
      <c r="AF4286" s="9" t="s">
        <v>20</v>
      </c>
      <c r="AG4286" s="9">
        <v>-595</v>
      </c>
      <c r="AH4286" s="9" t="s">
        <v>20</v>
      </c>
      <c r="AI4286" s="9">
        <v>0</v>
      </c>
      <c r="AK4286" s="9">
        <v>1</v>
      </c>
      <c r="AL4286" s="9">
        <v>1</v>
      </c>
      <c r="AM4286" s="9">
        <v>1</v>
      </c>
      <c r="AN4286" s="9">
        <v>0</v>
      </c>
      <c r="AO4286" s="9">
        <v>0</v>
      </c>
      <c r="AQ4286" s="9">
        <v>1</v>
      </c>
      <c r="AR4286" s="9">
        <v>3</v>
      </c>
      <c r="AS4286" s="9">
        <v>2</v>
      </c>
      <c r="AT4286" s="9">
        <v>0</v>
      </c>
      <c r="AU4286" s="9">
        <v>0</v>
      </c>
      <c r="AV4286" s="9">
        <v>0</v>
      </c>
      <c r="AW4286" s="9" t="s">
        <v>1382</v>
      </c>
      <c r="AX4286" s="9" t="s">
        <v>1382</v>
      </c>
      <c r="BA4286" s="9" t="s">
        <v>2638</v>
      </c>
      <c r="BB4286" s="6" t="s">
        <v>1608</v>
      </c>
      <c r="BC4286" s="9"/>
      <c r="BD4286" s="9"/>
      <c r="BE4286" s="9"/>
      <c r="BF4286" s="9"/>
      <c r="BG4286" s="9"/>
      <c r="BI4286" t="s">
        <v>3146</v>
      </c>
    </row>
    <row r="4287" spans="1:61" x14ac:dyDescent="0.25">
      <c r="A4287" s="19" t="s">
        <v>1225</v>
      </c>
      <c r="B4287" s="5" t="s">
        <v>1246</v>
      </c>
      <c r="C4287" t="str">
        <f>VLOOKUP(Tabelle1[[#This Row],[bank_name]],list_all_banks!$B$1:$C$691,2,FALSE)</f>
        <v>NL30046259</v>
      </c>
      <c r="D4287" s="6" t="s">
        <v>1247</v>
      </c>
      <c r="E4287" s="42" t="str">
        <f t="shared" si="70"/>
        <v>31.12.2014</v>
      </c>
      <c r="F4287">
        <v>2014</v>
      </c>
      <c r="G4287">
        <v>1</v>
      </c>
      <c r="H4287" t="s">
        <v>20</v>
      </c>
      <c r="I4287">
        <v>3</v>
      </c>
      <c r="J4287">
        <v>2</v>
      </c>
      <c r="K4287" t="s">
        <v>1366</v>
      </c>
      <c r="L4287">
        <v>0</v>
      </c>
      <c r="M4287" t="s">
        <v>14</v>
      </c>
      <c r="N4287" t="s">
        <v>19</v>
      </c>
      <c r="P4287">
        <v>0</v>
      </c>
      <c r="Q4287">
        <v>0</v>
      </c>
      <c r="R4287">
        <v>0</v>
      </c>
      <c r="S4287">
        <v>3</v>
      </c>
      <c r="U4287">
        <v>0</v>
      </c>
      <c r="V4287">
        <v>0</v>
      </c>
      <c r="W4287" t="s">
        <v>20</v>
      </c>
      <c r="Y4287" t="s">
        <v>1727</v>
      </c>
      <c r="Z4287">
        <v>191</v>
      </c>
      <c r="AA4287">
        <v>307</v>
      </c>
      <c r="AB4287">
        <v>134</v>
      </c>
      <c r="AC4287" t="s">
        <v>20</v>
      </c>
      <c r="AD4287" t="s">
        <v>20</v>
      </c>
      <c r="AE4287" t="s">
        <v>20</v>
      </c>
      <c r="AF4287" t="s">
        <v>20</v>
      </c>
      <c r="AG4287">
        <v>37</v>
      </c>
      <c r="AH4287" t="s">
        <v>20</v>
      </c>
      <c r="AI4287">
        <v>0</v>
      </c>
      <c r="AK4287">
        <v>1</v>
      </c>
      <c r="AL4287">
        <v>1</v>
      </c>
      <c r="AM4287">
        <v>1</v>
      </c>
      <c r="AN4287">
        <v>0</v>
      </c>
      <c r="AO4287">
        <v>0</v>
      </c>
      <c r="AQ4287">
        <v>1</v>
      </c>
      <c r="AR4287">
        <v>3</v>
      </c>
      <c r="AS4287">
        <v>2</v>
      </c>
      <c r="AT4287">
        <v>0</v>
      </c>
      <c r="AU4287">
        <v>0</v>
      </c>
      <c r="AV4287">
        <v>0</v>
      </c>
      <c r="AW4287" t="s">
        <v>1382</v>
      </c>
      <c r="AX4287" t="s">
        <v>1382</v>
      </c>
      <c r="BA4287" t="s">
        <v>2638</v>
      </c>
      <c r="BB4287" s="6" t="s">
        <v>1608</v>
      </c>
      <c r="BG4287" s="9"/>
      <c r="BI4287" t="s">
        <v>3146</v>
      </c>
    </row>
    <row r="4288" spans="1:61" x14ac:dyDescent="0.25">
      <c r="A4288" s="19" t="s">
        <v>1225</v>
      </c>
      <c r="B4288" s="5" t="s">
        <v>1246</v>
      </c>
      <c r="C4288" t="str">
        <f>VLOOKUP(Tabelle1[[#This Row],[bank_name]],list_all_banks!$B$1:$C$691,2,FALSE)</f>
        <v>NL30046259</v>
      </c>
      <c r="D4288" s="6" t="s">
        <v>1247</v>
      </c>
      <c r="E4288" s="42" t="str">
        <f t="shared" si="70"/>
        <v>31.12.2014</v>
      </c>
      <c r="F4288">
        <v>2014</v>
      </c>
      <c r="G4288">
        <v>1</v>
      </c>
      <c r="H4288" t="s">
        <v>20</v>
      </c>
      <c r="I4288">
        <v>3</v>
      </c>
      <c r="J4288">
        <v>2</v>
      </c>
      <c r="K4288" t="s">
        <v>1366</v>
      </c>
      <c r="L4288">
        <v>0</v>
      </c>
      <c r="M4288" t="s">
        <v>14</v>
      </c>
      <c r="N4288" t="s">
        <v>19</v>
      </c>
      <c r="P4288">
        <v>0</v>
      </c>
      <c r="Q4288">
        <v>0</v>
      </c>
      <c r="R4288">
        <v>0</v>
      </c>
      <c r="S4288">
        <v>3</v>
      </c>
      <c r="U4288">
        <v>0</v>
      </c>
      <c r="V4288">
        <v>0</v>
      </c>
      <c r="W4288" t="s">
        <v>20</v>
      </c>
      <c r="Y4288" t="s">
        <v>1672</v>
      </c>
      <c r="Z4288">
        <v>18</v>
      </c>
      <c r="AA4288">
        <v>28</v>
      </c>
      <c r="AB4288">
        <v>5</v>
      </c>
      <c r="AC4288" t="s">
        <v>20</v>
      </c>
      <c r="AD4288" t="s">
        <v>20</v>
      </c>
      <c r="AE4288" t="s">
        <v>20</v>
      </c>
      <c r="AF4288" t="s">
        <v>20</v>
      </c>
      <c r="AG4288">
        <v>2</v>
      </c>
      <c r="AH4288" t="s">
        <v>20</v>
      </c>
      <c r="AI4288">
        <v>0</v>
      </c>
      <c r="AK4288">
        <v>1</v>
      </c>
      <c r="AL4288">
        <v>1</v>
      </c>
      <c r="AM4288">
        <v>1</v>
      </c>
      <c r="AN4288">
        <v>0</v>
      </c>
      <c r="AO4288">
        <v>0</v>
      </c>
      <c r="AQ4288">
        <v>1</v>
      </c>
      <c r="AR4288">
        <v>3</v>
      </c>
      <c r="AS4288">
        <v>2</v>
      </c>
      <c r="AT4288">
        <v>0</v>
      </c>
      <c r="AU4288">
        <v>0</v>
      </c>
      <c r="AV4288">
        <v>0</v>
      </c>
      <c r="AW4288" t="s">
        <v>1382</v>
      </c>
      <c r="AX4288" t="s">
        <v>1382</v>
      </c>
      <c r="BA4288" t="s">
        <v>2638</v>
      </c>
      <c r="BB4288" s="6" t="s">
        <v>1608</v>
      </c>
      <c r="BG4288" s="9"/>
      <c r="BI4288" t="s">
        <v>3146</v>
      </c>
    </row>
    <row r="4289" spans="1:61" x14ac:dyDescent="0.25">
      <c r="A4289" s="19" t="s">
        <v>1225</v>
      </c>
      <c r="B4289" s="5" t="s">
        <v>1246</v>
      </c>
      <c r="C4289" t="str">
        <f>VLOOKUP(Tabelle1[[#This Row],[bank_name]],list_all_banks!$B$1:$C$691,2,FALSE)</f>
        <v>NL30046259</v>
      </c>
      <c r="D4289" s="6" t="s">
        <v>1247</v>
      </c>
      <c r="E4289" s="42" t="str">
        <f t="shared" si="70"/>
        <v>31.12.2014</v>
      </c>
      <c r="F4289" s="9">
        <v>2014</v>
      </c>
      <c r="G4289">
        <v>1</v>
      </c>
      <c r="H4289" t="s">
        <v>20</v>
      </c>
      <c r="I4289">
        <v>3</v>
      </c>
      <c r="J4289">
        <v>2</v>
      </c>
      <c r="K4289" t="s">
        <v>1366</v>
      </c>
      <c r="L4289">
        <v>0</v>
      </c>
      <c r="M4289" t="s">
        <v>14</v>
      </c>
      <c r="N4289" t="s">
        <v>19</v>
      </c>
      <c r="P4289">
        <v>0</v>
      </c>
      <c r="Q4289">
        <v>0</v>
      </c>
      <c r="R4289">
        <v>0</v>
      </c>
      <c r="S4289">
        <v>3</v>
      </c>
      <c r="U4289">
        <v>0</v>
      </c>
      <c r="V4289">
        <v>0</v>
      </c>
      <c r="W4289" t="s">
        <v>20</v>
      </c>
      <c r="Y4289" t="s">
        <v>1278</v>
      </c>
      <c r="Z4289">
        <v>219</v>
      </c>
      <c r="AA4289">
        <v>2795</v>
      </c>
      <c r="AB4289">
        <v>2</v>
      </c>
      <c r="AC4289" t="s">
        <v>20</v>
      </c>
      <c r="AD4289" t="s">
        <v>20</v>
      </c>
      <c r="AE4289" t="s">
        <v>20</v>
      </c>
      <c r="AF4289" t="s">
        <v>20</v>
      </c>
      <c r="AG4289">
        <v>2</v>
      </c>
      <c r="AH4289" t="s">
        <v>20</v>
      </c>
      <c r="AI4289">
        <v>0</v>
      </c>
      <c r="AK4289">
        <v>1</v>
      </c>
      <c r="AL4289">
        <v>1</v>
      </c>
      <c r="AM4289">
        <v>1</v>
      </c>
      <c r="AN4289">
        <v>0</v>
      </c>
      <c r="AO4289">
        <v>0</v>
      </c>
      <c r="AQ4289">
        <v>1</v>
      </c>
      <c r="AR4289">
        <v>3</v>
      </c>
      <c r="AS4289">
        <v>2</v>
      </c>
      <c r="AT4289">
        <v>0</v>
      </c>
      <c r="AU4289">
        <v>0</v>
      </c>
      <c r="AV4289">
        <v>0</v>
      </c>
      <c r="AW4289" t="s">
        <v>1382</v>
      </c>
      <c r="AX4289" t="s">
        <v>1382</v>
      </c>
      <c r="BA4289" t="s">
        <v>2638</v>
      </c>
      <c r="BB4289" s="6" t="s">
        <v>1608</v>
      </c>
      <c r="BG4289" s="9"/>
      <c r="BI4289" t="s">
        <v>3146</v>
      </c>
    </row>
    <row r="4290" spans="1:61" x14ac:dyDescent="0.25">
      <c r="A4290" s="19" t="s">
        <v>1225</v>
      </c>
      <c r="B4290" s="5" t="s">
        <v>1246</v>
      </c>
      <c r="C4290" t="str">
        <f>VLOOKUP(Tabelle1[[#This Row],[bank_name]],list_all_banks!$B$1:$C$691,2,FALSE)</f>
        <v>NL30046259</v>
      </c>
      <c r="D4290" s="6" t="s">
        <v>1247</v>
      </c>
      <c r="E4290" s="42" t="str">
        <f t="shared" si="70"/>
        <v>31.12.2014</v>
      </c>
      <c r="F4290">
        <v>2014</v>
      </c>
      <c r="G4290">
        <v>1</v>
      </c>
      <c r="H4290" t="s">
        <v>20</v>
      </c>
      <c r="I4290">
        <v>3</v>
      </c>
      <c r="J4290">
        <v>2</v>
      </c>
      <c r="K4290" t="s">
        <v>1366</v>
      </c>
      <c r="L4290">
        <v>0</v>
      </c>
      <c r="M4290" t="s">
        <v>14</v>
      </c>
      <c r="N4290" t="s">
        <v>19</v>
      </c>
      <c r="P4290">
        <v>0</v>
      </c>
      <c r="Q4290">
        <v>0</v>
      </c>
      <c r="R4290">
        <v>0</v>
      </c>
      <c r="S4290">
        <v>3</v>
      </c>
      <c r="U4290">
        <v>0</v>
      </c>
      <c r="V4290">
        <v>0</v>
      </c>
      <c r="W4290" t="s">
        <v>20</v>
      </c>
      <c r="Y4290" t="s">
        <v>1289</v>
      </c>
      <c r="Z4290">
        <v>5</v>
      </c>
      <c r="AA4290">
        <v>18</v>
      </c>
      <c r="AB4290">
        <v>-2</v>
      </c>
      <c r="AC4290" t="s">
        <v>20</v>
      </c>
      <c r="AD4290" t="s">
        <v>20</v>
      </c>
      <c r="AE4290" t="s">
        <v>20</v>
      </c>
      <c r="AF4290" t="s">
        <v>20</v>
      </c>
      <c r="AG4290" t="s">
        <v>20</v>
      </c>
      <c r="AH4290" t="s">
        <v>20</v>
      </c>
      <c r="AI4290">
        <v>0</v>
      </c>
      <c r="AK4290">
        <v>1</v>
      </c>
      <c r="AL4290">
        <v>1</v>
      </c>
      <c r="AM4290">
        <v>1</v>
      </c>
      <c r="AN4290">
        <v>0</v>
      </c>
      <c r="AO4290">
        <v>0</v>
      </c>
      <c r="AQ4290">
        <v>1</v>
      </c>
      <c r="AR4290">
        <v>3</v>
      </c>
      <c r="AS4290">
        <v>2</v>
      </c>
      <c r="AT4290">
        <v>0</v>
      </c>
      <c r="AU4290">
        <v>0</v>
      </c>
      <c r="AV4290">
        <v>0</v>
      </c>
      <c r="AW4290" t="s">
        <v>1382</v>
      </c>
      <c r="AX4290" t="s">
        <v>1382</v>
      </c>
      <c r="BA4290" t="s">
        <v>2638</v>
      </c>
      <c r="BB4290" s="6" t="s">
        <v>1608</v>
      </c>
      <c r="BG4290" s="9"/>
      <c r="BI4290" t="s">
        <v>3146</v>
      </c>
    </row>
    <row r="4291" spans="1:61" x14ac:dyDescent="0.25">
      <c r="A4291" s="96" t="s">
        <v>1225</v>
      </c>
      <c r="B4291" s="53" t="s">
        <v>1246</v>
      </c>
      <c r="C4291" s="9" t="str">
        <f>VLOOKUP(Tabelle1[[#This Row],[bank_name]],list_all_banks!$B$1:$C$691,2,FALSE)</f>
        <v>NL30046259</v>
      </c>
      <c r="D4291" s="6" t="s">
        <v>1247</v>
      </c>
      <c r="E4291" s="42" t="str">
        <f t="shared" si="70"/>
        <v>31.12.2014</v>
      </c>
      <c r="F4291" s="9">
        <v>2014</v>
      </c>
      <c r="G4291" s="9">
        <v>1</v>
      </c>
      <c r="H4291" s="9" t="s">
        <v>20</v>
      </c>
      <c r="I4291" s="9">
        <v>3</v>
      </c>
      <c r="J4291" s="9">
        <v>2</v>
      </c>
      <c r="K4291" s="9" t="s">
        <v>1366</v>
      </c>
      <c r="L4291" s="9">
        <v>0</v>
      </c>
      <c r="M4291" s="9" t="s">
        <v>14</v>
      </c>
      <c r="N4291" s="9" t="s">
        <v>19</v>
      </c>
      <c r="P4291" s="9">
        <v>0</v>
      </c>
      <c r="Q4291" s="9">
        <v>0</v>
      </c>
      <c r="R4291" s="9">
        <v>0</v>
      </c>
      <c r="S4291" s="9">
        <v>3</v>
      </c>
      <c r="U4291" s="9">
        <v>0</v>
      </c>
      <c r="V4291" s="9">
        <v>0</v>
      </c>
      <c r="W4291" s="9" t="s">
        <v>20</v>
      </c>
      <c r="Y4291" s="9" t="s">
        <v>1324</v>
      </c>
      <c r="Z4291" s="9">
        <v>1</v>
      </c>
      <c r="AA4291" s="9">
        <v>2</v>
      </c>
      <c r="AB4291" s="9">
        <v>1</v>
      </c>
      <c r="AC4291" s="9" t="s">
        <v>20</v>
      </c>
      <c r="AD4291" s="9" t="s">
        <v>20</v>
      </c>
      <c r="AE4291" s="9" t="s">
        <v>20</v>
      </c>
      <c r="AF4291" s="9" t="s">
        <v>20</v>
      </c>
      <c r="AG4291" s="9" t="s">
        <v>20</v>
      </c>
      <c r="AH4291" s="9" t="s">
        <v>20</v>
      </c>
      <c r="AI4291" s="9">
        <v>0</v>
      </c>
      <c r="AK4291" s="9">
        <v>1</v>
      </c>
      <c r="AL4291" s="9">
        <v>1</v>
      </c>
      <c r="AM4291" s="9">
        <v>1</v>
      </c>
      <c r="AN4291" s="9">
        <v>0</v>
      </c>
      <c r="AO4291" s="9">
        <v>0</v>
      </c>
      <c r="AQ4291" s="9">
        <v>1</v>
      </c>
      <c r="AR4291" s="9">
        <v>3</v>
      </c>
      <c r="AS4291" s="9">
        <v>2</v>
      </c>
      <c r="AT4291" s="9">
        <v>0</v>
      </c>
      <c r="AU4291" s="9">
        <v>0</v>
      </c>
      <c r="AV4291" s="9">
        <v>0</v>
      </c>
      <c r="AW4291" s="9" t="s">
        <v>1382</v>
      </c>
      <c r="AX4291" s="9" t="s">
        <v>1382</v>
      </c>
      <c r="BA4291" s="9" t="s">
        <v>2638</v>
      </c>
      <c r="BB4291" s="6" t="s">
        <v>1608</v>
      </c>
      <c r="BG4291" s="9"/>
      <c r="BI4291" t="s">
        <v>3146</v>
      </c>
    </row>
    <row r="4292" spans="1:61" x14ac:dyDescent="0.25">
      <c r="A4292" s="19" t="s">
        <v>1225</v>
      </c>
      <c r="B4292" s="5" t="s">
        <v>1246</v>
      </c>
      <c r="C4292" t="str">
        <f>VLOOKUP(Tabelle1[[#This Row],[bank_name]],list_all_banks!$B$1:$C$691,2,FALSE)</f>
        <v>NL30046259</v>
      </c>
      <c r="D4292" s="6" t="s">
        <v>1247</v>
      </c>
      <c r="E4292" s="42" t="str">
        <f t="shared" si="70"/>
        <v>31.12.2014</v>
      </c>
      <c r="F4292">
        <v>2014</v>
      </c>
      <c r="G4292">
        <v>1</v>
      </c>
      <c r="H4292" t="s">
        <v>20</v>
      </c>
      <c r="I4292">
        <v>3</v>
      </c>
      <c r="J4292">
        <v>2</v>
      </c>
      <c r="K4292" t="s">
        <v>1366</v>
      </c>
      <c r="L4292">
        <v>0</v>
      </c>
      <c r="M4292" t="s">
        <v>14</v>
      </c>
      <c r="N4292" t="s">
        <v>19</v>
      </c>
      <c r="P4292">
        <v>0</v>
      </c>
      <c r="Q4292">
        <v>0</v>
      </c>
      <c r="R4292">
        <v>0</v>
      </c>
      <c r="S4292">
        <v>3</v>
      </c>
      <c r="U4292">
        <v>0</v>
      </c>
      <c r="V4292">
        <v>0</v>
      </c>
      <c r="W4292" t="s">
        <v>20</v>
      </c>
      <c r="Y4292" t="s">
        <v>1661</v>
      </c>
      <c r="Z4292">
        <v>25</v>
      </c>
      <c r="AA4292">
        <v>55</v>
      </c>
      <c r="AB4292">
        <v>7</v>
      </c>
      <c r="AC4292" t="s">
        <v>20</v>
      </c>
      <c r="AD4292" t="s">
        <v>20</v>
      </c>
      <c r="AE4292" t="s">
        <v>20</v>
      </c>
      <c r="AF4292" t="s">
        <v>20</v>
      </c>
      <c r="AG4292">
        <v>2</v>
      </c>
      <c r="AH4292" t="s">
        <v>20</v>
      </c>
      <c r="AI4292">
        <v>0</v>
      </c>
      <c r="AK4292">
        <v>1</v>
      </c>
      <c r="AL4292">
        <v>1</v>
      </c>
      <c r="AM4292">
        <v>1</v>
      </c>
      <c r="AN4292">
        <v>0</v>
      </c>
      <c r="AO4292">
        <v>0</v>
      </c>
      <c r="AQ4292">
        <v>1</v>
      </c>
      <c r="AR4292">
        <v>3</v>
      </c>
      <c r="AS4292">
        <v>2</v>
      </c>
      <c r="AT4292">
        <v>0</v>
      </c>
      <c r="AU4292">
        <v>0</v>
      </c>
      <c r="AV4292">
        <v>0</v>
      </c>
      <c r="AW4292" t="s">
        <v>1382</v>
      </c>
      <c r="AX4292" t="s">
        <v>1382</v>
      </c>
      <c r="BA4292" t="s">
        <v>2638</v>
      </c>
      <c r="BB4292" s="6" t="s">
        <v>1608</v>
      </c>
      <c r="BG4292" s="9"/>
      <c r="BI4292" t="s">
        <v>3146</v>
      </c>
    </row>
    <row r="4293" spans="1:61" x14ac:dyDescent="0.25">
      <c r="A4293" s="19" t="s">
        <v>1225</v>
      </c>
      <c r="B4293" s="5" t="s">
        <v>1246</v>
      </c>
      <c r="C4293" t="str">
        <f>VLOOKUP(Tabelle1[[#This Row],[bank_name]],list_all_banks!$B$1:$C$691,2,FALSE)</f>
        <v>NL30046259</v>
      </c>
      <c r="D4293" s="6" t="s">
        <v>1247</v>
      </c>
      <c r="E4293" s="42" t="str">
        <f t="shared" si="70"/>
        <v>31.12.2014</v>
      </c>
      <c r="F4293">
        <v>2014</v>
      </c>
      <c r="G4293">
        <v>1</v>
      </c>
      <c r="H4293" t="s">
        <v>20</v>
      </c>
      <c r="I4293">
        <v>3</v>
      </c>
      <c r="J4293">
        <v>2</v>
      </c>
      <c r="K4293" t="s">
        <v>1366</v>
      </c>
      <c r="L4293">
        <v>0</v>
      </c>
      <c r="M4293" t="s">
        <v>14</v>
      </c>
      <c r="N4293" t="s">
        <v>19</v>
      </c>
      <c r="P4293">
        <v>0</v>
      </c>
      <c r="Q4293">
        <v>0</v>
      </c>
      <c r="R4293">
        <v>0</v>
      </c>
      <c r="S4293">
        <v>3</v>
      </c>
      <c r="U4293">
        <v>0</v>
      </c>
      <c r="V4293">
        <v>0</v>
      </c>
      <c r="W4293" t="s">
        <v>20</v>
      </c>
      <c r="Y4293" t="s">
        <v>1659</v>
      </c>
      <c r="Z4293">
        <v>76</v>
      </c>
      <c r="AA4293">
        <v>184</v>
      </c>
      <c r="AB4293">
        <v>33</v>
      </c>
      <c r="AC4293" t="s">
        <v>20</v>
      </c>
      <c r="AD4293" t="s">
        <v>20</v>
      </c>
      <c r="AE4293" t="s">
        <v>20</v>
      </c>
      <c r="AF4293" t="s">
        <v>20</v>
      </c>
      <c r="AG4293">
        <v>4</v>
      </c>
      <c r="AH4293" t="s">
        <v>20</v>
      </c>
      <c r="AI4293">
        <v>0</v>
      </c>
      <c r="AK4293">
        <v>1</v>
      </c>
      <c r="AL4293">
        <v>1</v>
      </c>
      <c r="AM4293">
        <v>1</v>
      </c>
      <c r="AN4293">
        <v>0</v>
      </c>
      <c r="AO4293">
        <v>0</v>
      </c>
      <c r="AQ4293">
        <v>1</v>
      </c>
      <c r="AR4293">
        <v>3</v>
      </c>
      <c r="AS4293">
        <v>2</v>
      </c>
      <c r="AT4293">
        <v>0</v>
      </c>
      <c r="AU4293">
        <v>0</v>
      </c>
      <c r="AV4293">
        <v>0</v>
      </c>
      <c r="AW4293" t="s">
        <v>1382</v>
      </c>
      <c r="AX4293" t="s">
        <v>1382</v>
      </c>
      <c r="BA4293" t="s">
        <v>2638</v>
      </c>
      <c r="BB4293" s="6" t="s">
        <v>1608</v>
      </c>
      <c r="BG4293" s="9"/>
      <c r="BI4293" t="s">
        <v>3146</v>
      </c>
    </row>
    <row r="4294" spans="1:61" x14ac:dyDescent="0.25">
      <c r="A4294" s="96" t="s">
        <v>1225</v>
      </c>
      <c r="B4294" s="53" t="s">
        <v>1246</v>
      </c>
      <c r="C4294" s="9" t="str">
        <f>VLOOKUP(Tabelle1[[#This Row],[bank_name]],list_all_banks!$B$1:$C$691,2,FALSE)</f>
        <v>NL30046259</v>
      </c>
      <c r="D4294" s="6" t="s">
        <v>1247</v>
      </c>
      <c r="E4294" s="42" t="str">
        <f t="shared" si="70"/>
        <v>31.12.2014</v>
      </c>
      <c r="F4294" s="9">
        <v>2014</v>
      </c>
      <c r="G4294" s="9">
        <v>1</v>
      </c>
      <c r="H4294" s="9" t="s">
        <v>20</v>
      </c>
      <c r="I4294" s="9">
        <v>3</v>
      </c>
      <c r="J4294" s="9">
        <v>2</v>
      </c>
      <c r="K4294" s="9" t="s">
        <v>1366</v>
      </c>
      <c r="L4294" s="9">
        <v>0</v>
      </c>
      <c r="M4294" s="9" t="s">
        <v>14</v>
      </c>
      <c r="N4294" s="9" t="s">
        <v>19</v>
      </c>
      <c r="P4294" s="9">
        <v>0</v>
      </c>
      <c r="Q4294" s="9">
        <v>0</v>
      </c>
      <c r="R4294" s="9">
        <v>0</v>
      </c>
      <c r="S4294" s="9">
        <v>3</v>
      </c>
      <c r="U4294" s="9">
        <v>0</v>
      </c>
      <c r="V4294" s="9">
        <v>0</v>
      </c>
      <c r="W4294" s="9" t="s">
        <v>20</v>
      </c>
      <c r="Y4294" s="9" t="s">
        <v>1697</v>
      </c>
      <c r="Z4294" s="9">
        <v>7</v>
      </c>
      <c r="AA4294" s="9">
        <v>26</v>
      </c>
      <c r="AB4294" s="9">
        <v>2</v>
      </c>
      <c r="AC4294" s="9" t="s">
        <v>20</v>
      </c>
      <c r="AD4294" s="9" t="s">
        <v>20</v>
      </c>
      <c r="AE4294" s="9" t="s">
        <v>20</v>
      </c>
      <c r="AF4294" s="9" t="s">
        <v>20</v>
      </c>
      <c r="AG4294" s="9" t="s">
        <v>20</v>
      </c>
      <c r="AH4294" s="9" t="s">
        <v>20</v>
      </c>
      <c r="AI4294" s="9">
        <v>0</v>
      </c>
      <c r="AK4294" s="9">
        <v>1</v>
      </c>
      <c r="AL4294" s="9">
        <v>1</v>
      </c>
      <c r="AM4294" s="9">
        <v>1</v>
      </c>
      <c r="AN4294" s="9">
        <v>0</v>
      </c>
      <c r="AO4294" s="9">
        <v>0</v>
      </c>
      <c r="AQ4294" s="9">
        <v>1</v>
      </c>
      <c r="AR4294" s="9">
        <v>3</v>
      </c>
      <c r="AS4294" s="9">
        <v>2</v>
      </c>
      <c r="AT4294" s="9">
        <v>0</v>
      </c>
      <c r="AU4294" s="9">
        <v>0</v>
      </c>
      <c r="AV4294" s="9">
        <v>0</v>
      </c>
      <c r="AW4294" s="9" t="s">
        <v>1382</v>
      </c>
      <c r="AX4294" s="9" t="s">
        <v>1382</v>
      </c>
      <c r="BA4294" s="9" t="s">
        <v>2638</v>
      </c>
      <c r="BB4294" s="6" t="s">
        <v>1608</v>
      </c>
      <c r="BG4294" s="9"/>
      <c r="BI4294" t="s">
        <v>3146</v>
      </c>
    </row>
    <row r="4295" spans="1:61" x14ac:dyDescent="0.25">
      <c r="A4295" s="19" t="s">
        <v>1225</v>
      </c>
      <c r="B4295" s="5" t="s">
        <v>1246</v>
      </c>
      <c r="C4295" t="str">
        <f>VLOOKUP(Tabelle1[[#This Row],[bank_name]],list_all_banks!$B$1:$C$691,2,FALSE)</f>
        <v>NL30046259</v>
      </c>
      <c r="D4295" s="6" t="s">
        <v>1247</v>
      </c>
      <c r="E4295" s="42" t="str">
        <f t="shared" si="70"/>
        <v>31.12.2014</v>
      </c>
      <c r="F4295">
        <v>2014</v>
      </c>
      <c r="G4295">
        <v>1</v>
      </c>
      <c r="H4295" t="s">
        <v>20</v>
      </c>
      <c r="I4295">
        <v>3</v>
      </c>
      <c r="J4295">
        <v>2</v>
      </c>
      <c r="K4295" t="s">
        <v>1366</v>
      </c>
      <c r="L4295">
        <v>0</v>
      </c>
      <c r="M4295" t="s">
        <v>14</v>
      </c>
      <c r="N4295" t="s">
        <v>19</v>
      </c>
      <c r="P4295">
        <v>0</v>
      </c>
      <c r="Q4295">
        <v>0</v>
      </c>
      <c r="R4295">
        <v>0</v>
      </c>
      <c r="S4295">
        <v>3</v>
      </c>
      <c r="U4295">
        <v>0</v>
      </c>
      <c r="V4295">
        <v>0</v>
      </c>
      <c r="W4295" t="s">
        <v>20</v>
      </c>
      <c r="Y4295" t="s">
        <v>493</v>
      </c>
      <c r="Z4295">
        <v>71</v>
      </c>
      <c r="AA4295">
        <v>169</v>
      </c>
      <c r="AB4295">
        <v>24</v>
      </c>
      <c r="AC4295" t="s">
        <v>20</v>
      </c>
      <c r="AD4295" t="s">
        <v>20</v>
      </c>
      <c r="AE4295" t="s">
        <v>20</v>
      </c>
      <c r="AF4295" t="s">
        <v>20</v>
      </c>
      <c r="AG4295">
        <v>8</v>
      </c>
      <c r="AH4295" t="s">
        <v>20</v>
      </c>
      <c r="AI4295">
        <v>0</v>
      </c>
      <c r="AK4295">
        <v>1</v>
      </c>
      <c r="AL4295">
        <v>1</v>
      </c>
      <c r="AM4295">
        <v>1</v>
      </c>
      <c r="AN4295">
        <v>0</v>
      </c>
      <c r="AO4295">
        <v>0</v>
      </c>
      <c r="AQ4295">
        <v>1</v>
      </c>
      <c r="AR4295">
        <v>3</v>
      </c>
      <c r="AS4295">
        <v>2</v>
      </c>
      <c r="AT4295">
        <v>0</v>
      </c>
      <c r="AU4295">
        <v>0</v>
      </c>
      <c r="AV4295">
        <v>0</v>
      </c>
      <c r="AW4295" t="s">
        <v>1382</v>
      </c>
      <c r="AX4295" t="s">
        <v>1382</v>
      </c>
      <c r="BA4295" t="s">
        <v>2638</v>
      </c>
      <c r="BB4295" s="6" t="s">
        <v>1608</v>
      </c>
      <c r="BG4295" s="9"/>
      <c r="BI4295" t="s">
        <v>3146</v>
      </c>
    </row>
    <row r="4296" spans="1:61" x14ac:dyDescent="0.25">
      <c r="A4296" s="19" t="s">
        <v>1225</v>
      </c>
      <c r="B4296" s="5" t="s">
        <v>1246</v>
      </c>
      <c r="C4296" t="str">
        <f>VLOOKUP(Tabelle1[[#This Row],[bank_name]],list_all_banks!$B$1:$C$691,2,FALSE)</f>
        <v>NL30046259</v>
      </c>
      <c r="D4296" s="6" t="s">
        <v>1247</v>
      </c>
      <c r="E4296" s="42" t="str">
        <f t="shared" si="70"/>
        <v>31.12.2014</v>
      </c>
      <c r="F4296">
        <v>2014</v>
      </c>
      <c r="G4296">
        <v>1</v>
      </c>
      <c r="H4296" t="s">
        <v>20</v>
      </c>
      <c r="I4296">
        <v>3</v>
      </c>
      <c r="J4296">
        <v>2</v>
      </c>
      <c r="K4296" t="s">
        <v>1366</v>
      </c>
      <c r="L4296">
        <v>0</v>
      </c>
      <c r="M4296" t="s">
        <v>14</v>
      </c>
      <c r="N4296" t="s">
        <v>19</v>
      </c>
      <c r="P4296">
        <v>0</v>
      </c>
      <c r="Q4296">
        <v>0</v>
      </c>
      <c r="R4296">
        <v>0</v>
      </c>
      <c r="S4296">
        <v>3</v>
      </c>
      <c r="U4296">
        <v>0</v>
      </c>
      <c r="V4296">
        <v>0</v>
      </c>
      <c r="W4296" t="s">
        <v>20</v>
      </c>
      <c r="Y4296" t="s">
        <v>1327</v>
      </c>
      <c r="Z4296">
        <v>41</v>
      </c>
      <c r="AA4296">
        <v>115</v>
      </c>
      <c r="AB4296">
        <v>4</v>
      </c>
      <c r="AC4296" t="s">
        <v>20</v>
      </c>
      <c r="AD4296" t="s">
        <v>20</v>
      </c>
      <c r="AE4296" t="s">
        <v>20</v>
      </c>
      <c r="AF4296" t="s">
        <v>20</v>
      </c>
      <c r="AG4296" t="s">
        <v>20</v>
      </c>
      <c r="AH4296" t="s">
        <v>20</v>
      </c>
      <c r="AI4296">
        <v>0</v>
      </c>
      <c r="AK4296">
        <v>1</v>
      </c>
      <c r="AL4296">
        <v>1</v>
      </c>
      <c r="AM4296">
        <v>1</v>
      </c>
      <c r="AN4296">
        <v>0</v>
      </c>
      <c r="AO4296">
        <v>0</v>
      </c>
      <c r="AQ4296">
        <v>1</v>
      </c>
      <c r="AR4296">
        <v>3</v>
      </c>
      <c r="AS4296">
        <v>2</v>
      </c>
      <c r="AT4296">
        <v>0</v>
      </c>
      <c r="AU4296">
        <v>0</v>
      </c>
      <c r="AV4296">
        <v>0</v>
      </c>
      <c r="AW4296" t="s">
        <v>1382</v>
      </c>
      <c r="AX4296" t="s">
        <v>1382</v>
      </c>
      <c r="BA4296" t="s">
        <v>2638</v>
      </c>
      <c r="BB4296" s="6" t="s">
        <v>1608</v>
      </c>
      <c r="BG4296" s="9"/>
      <c r="BI4296" t="s">
        <v>3146</v>
      </c>
    </row>
    <row r="4297" spans="1:61" x14ac:dyDescent="0.25">
      <c r="A4297" s="19" t="s">
        <v>1225</v>
      </c>
      <c r="B4297" s="5" t="s">
        <v>1246</v>
      </c>
      <c r="C4297" t="str">
        <f>VLOOKUP(Tabelle1[[#This Row],[bank_name]],list_all_banks!$B$1:$C$691,2,FALSE)</f>
        <v>NL30046259</v>
      </c>
      <c r="D4297" s="6" t="s">
        <v>1247</v>
      </c>
      <c r="E4297" s="42" t="str">
        <f t="shared" si="70"/>
        <v>31.12.2014</v>
      </c>
      <c r="F4297">
        <v>2014</v>
      </c>
      <c r="G4297">
        <v>1</v>
      </c>
      <c r="H4297" t="s">
        <v>20</v>
      </c>
      <c r="I4297">
        <v>3</v>
      </c>
      <c r="J4297">
        <v>2</v>
      </c>
      <c r="K4297" t="s">
        <v>1366</v>
      </c>
      <c r="L4297">
        <v>0</v>
      </c>
      <c r="M4297" t="s">
        <v>14</v>
      </c>
      <c r="N4297" t="s">
        <v>19</v>
      </c>
      <c r="P4297">
        <v>0</v>
      </c>
      <c r="Q4297">
        <v>0</v>
      </c>
      <c r="R4297">
        <v>0</v>
      </c>
      <c r="S4297">
        <v>3</v>
      </c>
      <c r="U4297">
        <v>0</v>
      </c>
      <c r="V4297">
        <v>0</v>
      </c>
      <c r="W4297" t="s">
        <v>20</v>
      </c>
      <c r="Y4297" t="s">
        <v>1651</v>
      </c>
      <c r="Z4297">
        <v>4</v>
      </c>
      <c r="AA4297">
        <v>5</v>
      </c>
      <c r="AB4297">
        <v>2</v>
      </c>
      <c r="AC4297" t="s">
        <v>20</v>
      </c>
      <c r="AD4297" t="s">
        <v>20</v>
      </c>
      <c r="AE4297" t="s">
        <v>20</v>
      </c>
      <c r="AF4297" t="s">
        <v>20</v>
      </c>
      <c r="AG4297" t="s">
        <v>20</v>
      </c>
      <c r="AH4297" t="s">
        <v>20</v>
      </c>
      <c r="AI4297">
        <v>0</v>
      </c>
      <c r="AK4297">
        <v>1</v>
      </c>
      <c r="AL4297">
        <v>1</v>
      </c>
      <c r="AM4297">
        <v>1</v>
      </c>
      <c r="AN4297">
        <v>0</v>
      </c>
      <c r="AO4297">
        <v>0</v>
      </c>
      <c r="AQ4297">
        <v>1</v>
      </c>
      <c r="AR4297">
        <v>3</v>
      </c>
      <c r="AS4297">
        <v>2</v>
      </c>
      <c r="AT4297">
        <v>0</v>
      </c>
      <c r="AU4297">
        <v>0</v>
      </c>
      <c r="AV4297">
        <v>0</v>
      </c>
      <c r="AW4297" t="s">
        <v>1382</v>
      </c>
      <c r="AX4297" t="s">
        <v>1382</v>
      </c>
      <c r="BA4297" t="s">
        <v>2638</v>
      </c>
      <c r="BB4297" s="6" t="s">
        <v>1608</v>
      </c>
      <c r="BG4297" s="9"/>
      <c r="BI4297" t="s">
        <v>3146</v>
      </c>
    </row>
    <row r="4298" spans="1:61" x14ac:dyDescent="0.25">
      <c r="A4298" s="19" t="s">
        <v>1225</v>
      </c>
      <c r="B4298" s="5" t="s">
        <v>1246</v>
      </c>
      <c r="C4298" t="str">
        <f>VLOOKUP(Tabelle1[[#This Row],[bank_name]],list_all_banks!$B$1:$C$691,2,FALSE)</f>
        <v>NL30046259</v>
      </c>
      <c r="D4298" s="6" t="s">
        <v>1247</v>
      </c>
      <c r="E4298" s="42" t="str">
        <f t="shared" si="70"/>
        <v>31.12.2014</v>
      </c>
      <c r="F4298">
        <v>2014</v>
      </c>
      <c r="G4298">
        <v>1</v>
      </c>
      <c r="H4298" t="s">
        <v>20</v>
      </c>
      <c r="I4298">
        <v>3</v>
      </c>
      <c r="J4298">
        <v>2</v>
      </c>
      <c r="K4298" t="s">
        <v>1366</v>
      </c>
      <c r="L4298">
        <v>0</v>
      </c>
      <c r="M4298" t="s">
        <v>14</v>
      </c>
      <c r="N4298" t="s">
        <v>19</v>
      </c>
      <c r="P4298">
        <v>0</v>
      </c>
      <c r="Q4298">
        <v>0</v>
      </c>
      <c r="R4298">
        <v>0</v>
      </c>
      <c r="S4298">
        <v>3</v>
      </c>
      <c r="U4298">
        <v>0</v>
      </c>
      <c r="V4298">
        <v>0</v>
      </c>
      <c r="W4298" t="s">
        <v>20</v>
      </c>
      <c r="Y4298" t="s">
        <v>1694</v>
      </c>
      <c r="Z4298">
        <v>21</v>
      </c>
      <c r="AA4298">
        <v>33</v>
      </c>
      <c r="AB4298">
        <v>5</v>
      </c>
      <c r="AC4298" t="s">
        <v>20</v>
      </c>
      <c r="AD4298" t="s">
        <v>20</v>
      </c>
      <c r="AE4298" t="s">
        <v>20</v>
      </c>
      <c r="AF4298" t="s">
        <v>20</v>
      </c>
      <c r="AG4298">
        <v>2</v>
      </c>
      <c r="AH4298" t="s">
        <v>20</v>
      </c>
      <c r="AI4298">
        <v>0</v>
      </c>
      <c r="AK4298">
        <v>1</v>
      </c>
      <c r="AL4298">
        <v>1</v>
      </c>
      <c r="AM4298">
        <v>1</v>
      </c>
      <c r="AN4298">
        <v>0</v>
      </c>
      <c r="AO4298">
        <v>0</v>
      </c>
      <c r="AQ4298">
        <v>1</v>
      </c>
      <c r="AR4298">
        <v>3</v>
      </c>
      <c r="AS4298">
        <v>2</v>
      </c>
      <c r="AT4298">
        <v>0</v>
      </c>
      <c r="AU4298">
        <v>0</v>
      </c>
      <c r="AV4298">
        <v>0</v>
      </c>
      <c r="AW4298" t="s">
        <v>1382</v>
      </c>
      <c r="AX4298" t="s">
        <v>1382</v>
      </c>
      <c r="BA4298" t="s">
        <v>2638</v>
      </c>
      <c r="BB4298" s="6" t="s">
        <v>1608</v>
      </c>
      <c r="BG4298" s="9"/>
      <c r="BI4298" t="s">
        <v>3146</v>
      </c>
    </row>
    <row r="4299" spans="1:61" x14ac:dyDescent="0.25">
      <c r="A4299" s="19" t="s">
        <v>1225</v>
      </c>
      <c r="B4299" s="5" t="s">
        <v>1246</v>
      </c>
      <c r="C4299" t="str">
        <f>VLOOKUP(Tabelle1[[#This Row],[bank_name]],list_all_banks!$B$1:$C$691,2,FALSE)</f>
        <v>NL30046259</v>
      </c>
      <c r="D4299" s="6" t="s">
        <v>1247</v>
      </c>
      <c r="E4299" s="42" t="str">
        <f t="shared" si="70"/>
        <v>31.12.2014</v>
      </c>
      <c r="F4299">
        <v>2014</v>
      </c>
      <c r="G4299">
        <v>1</v>
      </c>
      <c r="H4299" t="s">
        <v>20</v>
      </c>
      <c r="I4299">
        <v>3</v>
      </c>
      <c r="J4299">
        <v>2</v>
      </c>
      <c r="K4299" t="s">
        <v>1366</v>
      </c>
      <c r="L4299">
        <v>0</v>
      </c>
      <c r="M4299" t="s">
        <v>14</v>
      </c>
      <c r="N4299" t="s">
        <v>19</v>
      </c>
      <c r="P4299">
        <v>0</v>
      </c>
      <c r="Q4299">
        <v>0</v>
      </c>
      <c r="R4299">
        <v>0</v>
      </c>
      <c r="S4299">
        <v>3</v>
      </c>
      <c r="U4299">
        <v>0</v>
      </c>
      <c r="V4299">
        <v>0</v>
      </c>
      <c r="W4299" t="s">
        <v>20</v>
      </c>
      <c r="Y4299" t="s">
        <v>1650</v>
      </c>
      <c r="Z4299">
        <v>1296</v>
      </c>
      <c r="AA4299">
        <v>3991</v>
      </c>
      <c r="AB4299">
        <v>625</v>
      </c>
      <c r="AC4299" t="s">
        <v>20</v>
      </c>
      <c r="AD4299" t="s">
        <v>20</v>
      </c>
      <c r="AE4299" t="s">
        <v>20</v>
      </c>
      <c r="AF4299" t="s">
        <v>20</v>
      </c>
      <c r="AG4299">
        <v>190</v>
      </c>
      <c r="AH4299" t="s">
        <v>20</v>
      </c>
      <c r="AI4299">
        <v>0</v>
      </c>
      <c r="AK4299">
        <v>1</v>
      </c>
      <c r="AL4299">
        <v>1</v>
      </c>
      <c r="AM4299">
        <v>1</v>
      </c>
      <c r="AN4299">
        <v>0</v>
      </c>
      <c r="AO4299">
        <v>0</v>
      </c>
      <c r="AQ4299">
        <v>1</v>
      </c>
      <c r="AR4299">
        <v>3</v>
      </c>
      <c r="AS4299">
        <v>2</v>
      </c>
      <c r="AT4299">
        <v>0</v>
      </c>
      <c r="AU4299">
        <v>0</v>
      </c>
      <c r="AV4299">
        <v>0</v>
      </c>
      <c r="AW4299" t="s">
        <v>1382</v>
      </c>
      <c r="AX4299" t="s">
        <v>1382</v>
      </c>
      <c r="BA4299" t="s">
        <v>2638</v>
      </c>
      <c r="BB4299" s="6" t="s">
        <v>1608</v>
      </c>
      <c r="BG4299" s="9"/>
      <c r="BI4299" t="s">
        <v>3146</v>
      </c>
    </row>
    <row r="4300" spans="1:61" x14ac:dyDescent="0.25">
      <c r="A4300" s="19" t="s">
        <v>1225</v>
      </c>
      <c r="B4300" s="5" t="s">
        <v>1246</v>
      </c>
      <c r="C4300" t="str">
        <f>VLOOKUP(Tabelle1[[#This Row],[bank_name]],list_all_banks!$B$1:$C$691,2,FALSE)</f>
        <v>NL30046259</v>
      </c>
      <c r="D4300" s="6" t="s">
        <v>1247</v>
      </c>
      <c r="E4300" s="42" t="str">
        <f t="shared" si="70"/>
        <v>31.12.2014</v>
      </c>
      <c r="F4300">
        <v>2014</v>
      </c>
      <c r="G4300">
        <v>1</v>
      </c>
      <c r="H4300" t="s">
        <v>20</v>
      </c>
      <c r="I4300">
        <v>3</v>
      </c>
      <c r="J4300">
        <v>2</v>
      </c>
      <c r="K4300" t="s">
        <v>1366</v>
      </c>
      <c r="L4300">
        <v>0</v>
      </c>
      <c r="M4300" t="s">
        <v>14</v>
      </c>
      <c r="N4300" t="s">
        <v>19</v>
      </c>
      <c r="P4300">
        <v>0</v>
      </c>
      <c r="Q4300">
        <v>0</v>
      </c>
      <c r="R4300">
        <v>0</v>
      </c>
      <c r="S4300">
        <v>3</v>
      </c>
      <c r="U4300">
        <v>0</v>
      </c>
      <c r="V4300">
        <v>0</v>
      </c>
      <c r="W4300" t="s">
        <v>20</v>
      </c>
      <c r="Y4300" t="s">
        <v>1</v>
      </c>
      <c r="Z4300">
        <v>212</v>
      </c>
      <c r="AA4300">
        <v>677</v>
      </c>
      <c r="AB4300">
        <v>135</v>
      </c>
      <c r="AC4300" t="s">
        <v>20</v>
      </c>
      <c r="AD4300" t="s">
        <v>20</v>
      </c>
      <c r="AE4300" t="s">
        <v>20</v>
      </c>
      <c r="AF4300" t="s">
        <v>20</v>
      </c>
      <c r="AG4300">
        <v>55</v>
      </c>
      <c r="AH4300" t="s">
        <v>20</v>
      </c>
      <c r="AI4300">
        <v>0</v>
      </c>
      <c r="AK4300">
        <v>1</v>
      </c>
      <c r="AL4300">
        <v>1</v>
      </c>
      <c r="AM4300">
        <v>1</v>
      </c>
      <c r="AN4300">
        <v>0</v>
      </c>
      <c r="AO4300">
        <v>0</v>
      </c>
      <c r="AQ4300">
        <v>1</v>
      </c>
      <c r="AR4300">
        <v>3</v>
      </c>
      <c r="AS4300">
        <v>2</v>
      </c>
      <c r="AT4300">
        <v>0</v>
      </c>
      <c r="AU4300">
        <v>0</v>
      </c>
      <c r="AV4300">
        <v>0</v>
      </c>
      <c r="AW4300" t="s">
        <v>1382</v>
      </c>
      <c r="AX4300" t="s">
        <v>1382</v>
      </c>
      <c r="BA4300" t="s">
        <v>2638</v>
      </c>
      <c r="BB4300" s="6" t="s">
        <v>1608</v>
      </c>
      <c r="BG4300" s="9"/>
      <c r="BI4300" t="s">
        <v>3146</v>
      </c>
    </row>
    <row r="4301" spans="1:61" x14ac:dyDescent="0.25">
      <c r="A4301" s="19" t="s">
        <v>1225</v>
      </c>
      <c r="B4301" s="5" t="s">
        <v>1246</v>
      </c>
      <c r="C4301" t="str">
        <f>VLOOKUP(Tabelle1[[#This Row],[bank_name]],list_all_banks!$B$1:$C$691,2,FALSE)</f>
        <v>NL30046259</v>
      </c>
      <c r="D4301" s="6" t="s">
        <v>1247</v>
      </c>
      <c r="E4301" s="42" t="str">
        <f t="shared" si="70"/>
        <v>31.12.2014</v>
      </c>
      <c r="F4301">
        <v>2014</v>
      </c>
      <c r="G4301">
        <v>1</v>
      </c>
      <c r="H4301" t="s">
        <v>20</v>
      </c>
      <c r="I4301">
        <v>3</v>
      </c>
      <c r="J4301">
        <v>2</v>
      </c>
      <c r="K4301" t="s">
        <v>1366</v>
      </c>
      <c r="L4301">
        <v>0</v>
      </c>
      <c r="M4301" t="s">
        <v>14</v>
      </c>
      <c r="N4301" t="s">
        <v>19</v>
      </c>
      <c r="P4301">
        <v>0</v>
      </c>
      <c r="Q4301">
        <v>0</v>
      </c>
      <c r="R4301">
        <v>0</v>
      </c>
      <c r="S4301">
        <v>3</v>
      </c>
      <c r="U4301">
        <v>0</v>
      </c>
      <c r="V4301">
        <v>0</v>
      </c>
      <c r="W4301" t="s">
        <v>20</v>
      </c>
      <c r="Y4301" t="s">
        <v>1020</v>
      </c>
      <c r="Z4301">
        <v>67</v>
      </c>
      <c r="AA4301">
        <v>167</v>
      </c>
      <c r="AB4301">
        <v>26</v>
      </c>
      <c r="AC4301" t="s">
        <v>20</v>
      </c>
      <c r="AD4301" t="s">
        <v>20</v>
      </c>
      <c r="AE4301" t="s">
        <v>20</v>
      </c>
      <c r="AF4301" t="s">
        <v>20</v>
      </c>
      <c r="AG4301">
        <v>9</v>
      </c>
      <c r="AH4301" t="s">
        <v>20</v>
      </c>
      <c r="AI4301">
        <v>0</v>
      </c>
      <c r="AK4301">
        <v>1</v>
      </c>
      <c r="AL4301">
        <v>1</v>
      </c>
      <c r="AM4301">
        <v>1</v>
      </c>
      <c r="AN4301">
        <v>0</v>
      </c>
      <c r="AO4301">
        <v>0</v>
      </c>
      <c r="AQ4301">
        <v>1</v>
      </c>
      <c r="AR4301">
        <v>3</v>
      </c>
      <c r="AS4301">
        <v>2</v>
      </c>
      <c r="AT4301">
        <v>0</v>
      </c>
      <c r="AU4301">
        <v>0</v>
      </c>
      <c r="AV4301">
        <v>0</v>
      </c>
      <c r="AW4301" t="s">
        <v>1382</v>
      </c>
      <c r="AX4301" t="s">
        <v>1382</v>
      </c>
      <c r="BA4301" t="s">
        <v>2638</v>
      </c>
      <c r="BB4301" s="6" t="s">
        <v>1608</v>
      </c>
      <c r="BG4301" s="9"/>
      <c r="BI4301" t="s">
        <v>3146</v>
      </c>
    </row>
    <row r="4302" spans="1:61" s="44" customFormat="1" ht="15.75" thickBot="1" x14ac:dyDescent="0.3">
      <c r="A4302" s="162" t="s">
        <v>1225</v>
      </c>
      <c r="B4302" s="57" t="s">
        <v>1246</v>
      </c>
      <c r="C4302" s="44" t="str">
        <f>VLOOKUP(Tabelle1[[#This Row],[bank_name]],list_all_banks!$B$1:$C$691,2,FALSE)</f>
        <v>NL30046259</v>
      </c>
      <c r="D4302" s="45" t="s">
        <v>1247</v>
      </c>
      <c r="E4302" s="46" t="str">
        <f t="shared" si="70"/>
        <v>31.12.2014</v>
      </c>
      <c r="F4302" s="44">
        <v>2014</v>
      </c>
      <c r="G4302" s="44">
        <v>1</v>
      </c>
      <c r="H4302" s="44" t="s">
        <v>20</v>
      </c>
      <c r="I4302" s="44">
        <v>3</v>
      </c>
      <c r="J4302" s="44">
        <v>2</v>
      </c>
      <c r="K4302" s="44" t="s">
        <v>1366</v>
      </c>
      <c r="L4302" s="44">
        <v>0</v>
      </c>
      <c r="M4302" s="44" t="s">
        <v>14</v>
      </c>
      <c r="N4302" s="44" t="s">
        <v>19</v>
      </c>
      <c r="O4302" s="45"/>
      <c r="P4302" s="44">
        <v>0</v>
      </c>
      <c r="Q4302" s="44">
        <v>0</v>
      </c>
      <c r="R4302" s="44">
        <v>0</v>
      </c>
      <c r="S4302" s="44">
        <v>3</v>
      </c>
      <c r="T4302" s="45"/>
      <c r="U4302" s="44">
        <v>0</v>
      </c>
      <c r="V4302" s="44">
        <v>0</v>
      </c>
      <c r="W4302" s="44" t="s">
        <v>20</v>
      </c>
      <c r="X4302" s="45"/>
      <c r="Y4302" s="44" t="s">
        <v>1170</v>
      </c>
      <c r="Z4302" s="44">
        <v>8</v>
      </c>
      <c r="AA4302" s="44">
        <v>11</v>
      </c>
      <c r="AB4302" s="44">
        <v>14</v>
      </c>
      <c r="AC4302" s="44" t="s">
        <v>20</v>
      </c>
      <c r="AD4302" s="44" t="s">
        <v>20</v>
      </c>
      <c r="AE4302" s="44" t="s">
        <v>20</v>
      </c>
      <c r="AF4302" s="44" t="s">
        <v>20</v>
      </c>
      <c r="AG4302" s="44">
        <v>-4</v>
      </c>
      <c r="AH4302" s="44" t="s">
        <v>20</v>
      </c>
      <c r="AI4302" s="44">
        <v>0</v>
      </c>
      <c r="AJ4302" s="45"/>
      <c r="AK4302" s="44">
        <v>1</v>
      </c>
      <c r="AL4302" s="44">
        <v>1</v>
      </c>
      <c r="AM4302" s="44">
        <v>1</v>
      </c>
      <c r="AN4302" s="44">
        <v>0</v>
      </c>
      <c r="AO4302" s="44">
        <v>0</v>
      </c>
      <c r="AP4302" s="45"/>
      <c r="AQ4302" s="44">
        <v>1</v>
      </c>
      <c r="AR4302" s="44">
        <v>3</v>
      </c>
      <c r="AS4302" s="44">
        <v>2</v>
      </c>
      <c r="AT4302" s="44">
        <v>0</v>
      </c>
      <c r="AU4302" s="44">
        <v>0</v>
      </c>
      <c r="AV4302" s="44">
        <v>0</v>
      </c>
      <c r="AW4302" s="44" t="s">
        <v>1382</v>
      </c>
      <c r="AX4302" s="44" t="s">
        <v>1382</v>
      </c>
      <c r="AY4302" s="45"/>
      <c r="AZ4302" s="46"/>
      <c r="BA4302" s="44" t="s">
        <v>2638</v>
      </c>
      <c r="BB4302" s="45" t="s">
        <v>1608</v>
      </c>
      <c r="BH4302" s="45"/>
      <c r="BI4302" t="s">
        <v>3146</v>
      </c>
    </row>
    <row r="4303" spans="1:61" x14ac:dyDescent="0.25">
      <c r="A4303" s="96" t="s">
        <v>1225</v>
      </c>
      <c r="B4303" s="9" t="s">
        <v>1246</v>
      </c>
      <c r="C4303" s="9" t="str">
        <f>VLOOKUP(Tabelle1[[#This Row],[bank_name]],list_all_banks!$B$1:$C$691,2,FALSE)</f>
        <v>NL30046259</v>
      </c>
      <c r="D4303" s="6" t="s">
        <v>1247</v>
      </c>
      <c r="E4303" s="42" t="str">
        <f t="shared" si="70"/>
        <v>31.12.2015</v>
      </c>
      <c r="F4303" s="9">
        <v>2015</v>
      </c>
      <c r="G4303" s="9">
        <v>1</v>
      </c>
      <c r="H4303" s="9" t="s">
        <v>20</v>
      </c>
      <c r="I4303" s="9">
        <v>3</v>
      </c>
      <c r="J4303" s="9">
        <v>2</v>
      </c>
      <c r="K4303" s="9" t="s">
        <v>1366</v>
      </c>
      <c r="L4303" s="9">
        <v>0</v>
      </c>
      <c r="M4303" s="9" t="s">
        <v>14</v>
      </c>
      <c r="N4303" s="9" t="s">
        <v>19</v>
      </c>
      <c r="P4303" s="9">
        <v>0</v>
      </c>
      <c r="Q4303" s="9">
        <v>0</v>
      </c>
      <c r="R4303" s="9">
        <v>0</v>
      </c>
      <c r="S4303" s="9">
        <v>3</v>
      </c>
      <c r="U4303" s="9">
        <v>0</v>
      </c>
      <c r="V4303" s="9">
        <v>0</v>
      </c>
      <c r="W4303" s="9" t="s">
        <v>20</v>
      </c>
      <c r="Y4303" s="9" t="s">
        <v>1632</v>
      </c>
      <c r="Z4303" s="9">
        <v>2</v>
      </c>
      <c r="AA4303" s="9">
        <v>37</v>
      </c>
      <c r="AB4303" s="9">
        <v>-7</v>
      </c>
      <c r="AC4303" s="9" t="s">
        <v>20</v>
      </c>
      <c r="AD4303" s="9" t="s">
        <v>20</v>
      </c>
      <c r="AE4303" s="9" t="s">
        <v>20</v>
      </c>
      <c r="AF4303" s="9" t="s">
        <v>20</v>
      </c>
      <c r="AG4303" s="9" t="s">
        <v>20</v>
      </c>
      <c r="AH4303" s="9" t="s">
        <v>20</v>
      </c>
      <c r="AI4303" s="9">
        <v>0</v>
      </c>
      <c r="AK4303" s="9">
        <v>1</v>
      </c>
      <c r="AL4303" s="9">
        <v>1</v>
      </c>
      <c r="AM4303" s="9">
        <v>1</v>
      </c>
      <c r="AN4303" s="9">
        <v>0</v>
      </c>
      <c r="AO4303" s="9">
        <v>0</v>
      </c>
      <c r="AQ4303" s="9">
        <v>1</v>
      </c>
      <c r="AR4303" s="9">
        <v>3</v>
      </c>
      <c r="AS4303" s="9">
        <v>2</v>
      </c>
      <c r="AT4303" s="9">
        <v>0</v>
      </c>
      <c r="AU4303" s="9">
        <v>0</v>
      </c>
      <c r="AV4303" s="9">
        <v>0</v>
      </c>
      <c r="AW4303" s="9" t="s">
        <v>1382</v>
      </c>
      <c r="AX4303" s="9" t="s">
        <v>1382</v>
      </c>
      <c r="BA4303" s="9" t="s">
        <v>2639</v>
      </c>
      <c r="BB4303" s="65" t="s">
        <v>1609</v>
      </c>
      <c r="BC4303" s="9"/>
      <c r="BD4303" s="9"/>
      <c r="BE4303" s="9"/>
      <c r="BF4303" s="9"/>
      <c r="BG4303" s="9"/>
      <c r="BI4303" t="s">
        <v>3146</v>
      </c>
    </row>
    <row r="4304" spans="1:61" x14ac:dyDescent="0.25">
      <c r="A4304" s="19" t="s">
        <v>1225</v>
      </c>
      <c r="B4304" t="s">
        <v>1246</v>
      </c>
      <c r="C4304" t="str">
        <f>VLOOKUP(Tabelle1[[#This Row],[bank_name]],list_all_banks!$B$1:$C$691,2,FALSE)</f>
        <v>NL30046259</v>
      </c>
      <c r="D4304" s="6" t="s">
        <v>1247</v>
      </c>
      <c r="E4304" s="42" t="str">
        <f t="shared" si="70"/>
        <v>31.12.2015</v>
      </c>
      <c r="F4304">
        <v>2015</v>
      </c>
      <c r="G4304">
        <v>1</v>
      </c>
      <c r="H4304" t="s">
        <v>20</v>
      </c>
      <c r="I4304">
        <v>3</v>
      </c>
      <c r="J4304">
        <v>2</v>
      </c>
      <c r="K4304" t="s">
        <v>1366</v>
      </c>
      <c r="L4304">
        <v>0</v>
      </c>
      <c r="M4304" t="s">
        <v>14</v>
      </c>
      <c r="N4304" t="s">
        <v>19</v>
      </c>
      <c r="P4304">
        <v>0</v>
      </c>
      <c r="Q4304">
        <v>0</v>
      </c>
      <c r="R4304">
        <v>0</v>
      </c>
      <c r="S4304">
        <v>3</v>
      </c>
      <c r="U4304">
        <v>0</v>
      </c>
      <c r="V4304">
        <v>0</v>
      </c>
      <c r="W4304" t="s">
        <v>20</v>
      </c>
      <c r="Y4304" t="s">
        <v>1633</v>
      </c>
      <c r="Z4304">
        <v>371</v>
      </c>
      <c r="AA4304">
        <v>967</v>
      </c>
      <c r="AB4304">
        <v>168</v>
      </c>
      <c r="AC4304" t="s">
        <v>20</v>
      </c>
      <c r="AD4304" t="s">
        <v>20</v>
      </c>
      <c r="AE4304" t="s">
        <v>20</v>
      </c>
      <c r="AF4304" t="s">
        <v>20</v>
      </c>
      <c r="AG4304">
        <v>49</v>
      </c>
      <c r="AH4304" t="s">
        <v>20</v>
      </c>
      <c r="AI4304">
        <v>0</v>
      </c>
      <c r="AK4304">
        <v>1</v>
      </c>
      <c r="AL4304">
        <v>1</v>
      </c>
      <c r="AM4304">
        <v>1</v>
      </c>
      <c r="AN4304">
        <v>0</v>
      </c>
      <c r="AO4304">
        <v>0</v>
      </c>
      <c r="AQ4304">
        <v>1</v>
      </c>
      <c r="AR4304">
        <v>3</v>
      </c>
      <c r="AS4304">
        <v>2</v>
      </c>
      <c r="AT4304">
        <v>0</v>
      </c>
      <c r="AU4304">
        <v>0</v>
      </c>
      <c r="AV4304">
        <v>0</v>
      </c>
      <c r="AW4304" t="s">
        <v>1382</v>
      </c>
      <c r="AX4304" t="s">
        <v>1382</v>
      </c>
      <c r="BA4304" t="s">
        <v>2639</v>
      </c>
      <c r="BB4304" s="65" t="s">
        <v>1609</v>
      </c>
      <c r="BG4304" s="9"/>
      <c r="BI4304" t="s">
        <v>3146</v>
      </c>
    </row>
    <row r="4305" spans="1:61" x14ac:dyDescent="0.25">
      <c r="A4305" s="19" t="s">
        <v>1225</v>
      </c>
      <c r="B4305" t="s">
        <v>1246</v>
      </c>
      <c r="C4305" t="str">
        <f>VLOOKUP(Tabelle1[[#This Row],[bank_name]],list_all_banks!$B$1:$C$691,2,FALSE)</f>
        <v>NL30046259</v>
      </c>
      <c r="D4305" s="6" t="s">
        <v>1247</v>
      </c>
      <c r="E4305" s="42" t="str">
        <f t="shared" si="70"/>
        <v>31.12.2015</v>
      </c>
      <c r="F4305">
        <v>2015</v>
      </c>
      <c r="G4305">
        <v>1</v>
      </c>
      <c r="H4305" t="s">
        <v>20</v>
      </c>
      <c r="I4305">
        <v>3</v>
      </c>
      <c r="J4305">
        <v>2</v>
      </c>
      <c r="K4305" t="s">
        <v>1366</v>
      </c>
      <c r="L4305">
        <v>0</v>
      </c>
      <c r="M4305" t="s">
        <v>14</v>
      </c>
      <c r="N4305" t="s">
        <v>19</v>
      </c>
      <c r="P4305">
        <v>0</v>
      </c>
      <c r="Q4305">
        <v>0</v>
      </c>
      <c r="R4305">
        <v>0</v>
      </c>
      <c r="S4305">
        <v>3</v>
      </c>
      <c r="U4305">
        <v>0</v>
      </c>
      <c r="V4305">
        <v>0</v>
      </c>
      <c r="W4305" t="s">
        <v>20</v>
      </c>
      <c r="Y4305" t="s">
        <v>154</v>
      </c>
      <c r="Z4305">
        <v>2</v>
      </c>
      <c r="AA4305">
        <v>2</v>
      </c>
      <c r="AB4305">
        <v>1</v>
      </c>
      <c r="AC4305" t="s">
        <v>20</v>
      </c>
      <c r="AD4305" t="s">
        <v>20</v>
      </c>
      <c r="AE4305" t="s">
        <v>20</v>
      </c>
      <c r="AF4305" t="s">
        <v>20</v>
      </c>
      <c r="AG4305" t="s">
        <v>20</v>
      </c>
      <c r="AH4305" t="s">
        <v>20</v>
      </c>
      <c r="AI4305">
        <v>0</v>
      </c>
      <c r="AK4305">
        <v>1</v>
      </c>
      <c r="AL4305">
        <v>1</v>
      </c>
      <c r="AM4305">
        <v>1</v>
      </c>
      <c r="AN4305">
        <v>0</v>
      </c>
      <c r="AO4305">
        <v>0</v>
      </c>
      <c r="AQ4305">
        <v>1</v>
      </c>
      <c r="AR4305">
        <v>3</v>
      </c>
      <c r="AS4305">
        <v>2</v>
      </c>
      <c r="AT4305">
        <v>0</v>
      </c>
      <c r="AU4305">
        <v>0</v>
      </c>
      <c r="AV4305">
        <v>0</v>
      </c>
      <c r="AW4305" t="s">
        <v>1382</v>
      </c>
      <c r="AX4305" t="s">
        <v>1382</v>
      </c>
      <c r="BA4305" t="s">
        <v>2639</v>
      </c>
      <c r="BB4305" s="65" t="s">
        <v>1609</v>
      </c>
      <c r="BG4305" s="9"/>
      <c r="BI4305" t="s">
        <v>3146</v>
      </c>
    </row>
    <row r="4306" spans="1:61" x14ac:dyDescent="0.25">
      <c r="A4306" s="19" t="s">
        <v>1225</v>
      </c>
      <c r="B4306" t="s">
        <v>1246</v>
      </c>
      <c r="C4306" t="str">
        <f>VLOOKUP(Tabelle1[[#This Row],[bank_name]],list_all_banks!$B$1:$C$691,2,FALSE)</f>
        <v>NL30046259</v>
      </c>
      <c r="D4306" s="6" t="s">
        <v>1247</v>
      </c>
      <c r="E4306" s="42" t="str">
        <f t="shared" si="70"/>
        <v>31.12.2015</v>
      </c>
      <c r="F4306">
        <v>2015</v>
      </c>
      <c r="G4306">
        <v>1</v>
      </c>
      <c r="H4306" t="s">
        <v>20</v>
      </c>
      <c r="I4306">
        <v>3</v>
      </c>
      <c r="J4306">
        <v>2</v>
      </c>
      <c r="K4306" t="s">
        <v>1366</v>
      </c>
      <c r="L4306">
        <v>0</v>
      </c>
      <c r="M4306" t="s">
        <v>14</v>
      </c>
      <c r="N4306" t="s">
        <v>19</v>
      </c>
      <c r="P4306">
        <v>0</v>
      </c>
      <c r="Q4306">
        <v>0</v>
      </c>
      <c r="R4306">
        <v>0</v>
      </c>
      <c r="S4306">
        <v>3</v>
      </c>
      <c r="U4306">
        <v>0</v>
      </c>
      <c r="V4306">
        <v>0</v>
      </c>
      <c r="W4306" t="s">
        <v>20</v>
      </c>
      <c r="Y4306" t="s">
        <v>239</v>
      </c>
      <c r="Z4306">
        <v>97</v>
      </c>
      <c r="AA4306">
        <v>295</v>
      </c>
      <c r="AB4306">
        <v>29</v>
      </c>
      <c r="AC4306" t="s">
        <v>20</v>
      </c>
      <c r="AD4306" t="s">
        <v>20</v>
      </c>
      <c r="AE4306" t="s">
        <v>20</v>
      </c>
      <c r="AF4306" t="s">
        <v>20</v>
      </c>
      <c r="AG4306">
        <v>7</v>
      </c>
      <c r="AH4306" t="s">
        <v>20</v>
      </c>
      <c r="AI4306">
        <v>0</v>
      </c>
      <c r="AK4306">
        <v>1</v>
      </c>
      <c r="AL4306">
        <v>1</v>
      </c>
      <c r="AM4306">
        <v>1</v>
      </c>
      <c r="AN4306">
        <v>0</v>
      </c>
      <c r="AO4306">
        <v>0</v>
      </c>
      <c r="AQ4306">
        <v>1</v>
      </c>
      <c r="AR4306">
        <v>3</v>
      </c>
      <c r="AS4306">
        <v>2</v>
      </c>
      <c r="AT4306">
        <v>0</v>
      </c>
      <c r="AU4306">
        <v>0</v>
      </c>
      <c r="AV4306">
        <v>0</v>
      </c>
      <c r="AW4306" t="s">
        <v>1382</v>
      </c>
      <c r="AX4306" t="s">
        <v>1382</v>
      </c>
      <c r="BA4306" t="s">
        <v>2639</v>
      </c>
      <c r="BB4306" s="65" t="s">
        <v>1609</v>
      </c>
      <c r="BG4306" s="9"/>
      <c r="BI4306" t="s">
        <v>3146</v>
      </c>
    </row>
    <row r="4307" spans="1:61" x14ac:dyDescent="0.25">
      <c r="A4307" s="96" t="s">
        <v>1225</v>
      </c>
      <c r="B4307" s="9" t="s">
        <v>1246</v>
      </c>
      <c r="C4307" s="9" t="str">
        <f>VLOOKUP(Tabelle1[[#This Row],[bank_name]],list_all_banks!$B$1:$C$691,2,FALSE)</f>
        <v>NL30046259</v>
      </c>
      <c r="D4307" s="6" t="s">
        <v>1247</v>
      </c>
      <c r="E4307" s="42" t="str">
        <f t="shared" si="70"/>
        <v>31.12.2015</v>
      </c>
      <c r="F4307" s="9">
        <v>2015</v>
      </c>
      <c r="G4307" s="9">
        <v>1</v>
      </c>
      <c r="H4307" s="9" t="s">
        <v>20</v>
      </c>
      <c r="I4307" s="9">
        <v>3</v>
      </c>
      <c r="J4307" s="9">
        <v>2</v>
      </c>
      <c r="K4307" s="9" t="s">
        <v>1366</v>
      </c>
      <c r="L4307" s="9">
        <v>0</v>
      </c>
      <c r="M4307" s="9" t="s">
        <v>14</v>
      </c>
      <c r="N4307" s="9" t="s">
        <v>19</v>
      </c>
      <c r="P4307" s="9">
        <v>0</v>
      </c>
      <c r="Q4307" s="9">
        <v>0</v>
      </c>
      <c r="R4307" s="9">
        <v>0</v>
      </c>
      <c r="S4307" s="9">
        <v>3</v>
      </c>
      <c r="U4307" s="9">
        <v>0</v>
      </c>
      <c r="V4307" s="9">
        <v>0</v>
      </c>
      <c r="W4307" s="9" t="s">
        <v>20</v>
      </c>
      <c r="Y4307" s="9" t="s">
        <v>1677</v>
      </c>
      <c r="Z4307" s="9">
        <v>324</v>
      </c>
      <c r="AA4307" s="9">
        <v>683</v>
      </c>
      <c r="AB4307" s="9">
        <v>156</v>
      </c>
      <c r="AC4307" s="9" t="s">
        <v>20</v>
      </c>
      <c r="AD4307" s="9" t="s">
        <v>20</v>
      </c>
      <c r="AE4307" s="9" t="s">
        <v>20</v>
      </c>
      <c r="AF4307" s="9" t="s">
        <v>20</v>
      </c>
      <c r="AG4307" s="9">
        <v>53</v>
      </c>
      <c r="AH4307" s="9" t="s">
        <v>20</v>
      </c>
      <c r="AI4307" s="9">
        <v>0</v>
      </c>
      <c r="AK4307" s="9">
        <v>1</v>
      </c>
      <c r="AL4307" s="9">
        <v>1</v>
      </c>
      <c r="AM4307" s="9">
        <v>1</v>
      </c>
      <c r="AN4307" s="9">
        <v>0</v>
      </c>
      <c r="AO4307" s="9">
        <v>0</v>
      </c>
      <c r="AQ4307" s="9">
        <v>1</v>
      </c>
      <c r="AR4307" s="9">
        <v>3</v>
      </c>
      <c r="AS4307" s="9">
        <v>2</v>
      </c>
      <c r="AT4307" s="9">
        <v>0</v>
      </c>
      <c r="AU4307" s="9">
        <v>0</v>
      </c>
      <c r="AV4307" s="9">
        <v>0</v>
      </c>
      <c r="AW4307" s="9" t="s">
        <v>1382</v>
      </c>
      <c r="AX4307" s="9" t="s">
        <v>1382</v>
      </c>
      <c r="BA4307" s="9" t="s">
        <v>2639</v>
      </c>
      <c r="BB4307" s="65" t="s">
        <v>1609</v>
      </c>
      <c r="BG4307" s="9"/>
      <c r="BI4307" t="s">
        <v>3146</v>
      </c>
    </row>
    <row r="4308" spans="1:61" x14ac:dyDescent="0.25">
      <c r="A4308" s="19" t="s">
        <v>1225</v>
      </c>
      <c r="B4308" t="s">
        <v>1246</v>
      </c>
      <c r="C4308" t="str">
        <f>VLOOKUP(Tabelle1[[#This Row],[bank_name]],list_all_banks!$B$1:$C$691,2,FALSE)</f>
        <v>NL30046259</v>
      </c>
      <c r="D4308" s="6" t="s">
        <v>1247</v>
      </c>
      <c r="E4308" s="42" t="str">
        <f t="shared" si="70"/>
        <v>31.12.2015</v>
      </c>
      <c r="F4308" s="9">
        <v>2015</v>
      </c>
      <c r="G4308">
        <v>1</v>
      </c>
      <c r="H4308" t="s">
        <v>20</v>
      </c>
      <c r="I4308">
        <v>3</v>
      </c>
      <c r="J4308">
        <v>2</v>
      </c>
      <c r="K4308" t="s">
        <v>1366</v>
      </c>
      <c r="L4308">
        <v>0</v>
      </c>
      <c r="M4308" t="s">
        <v>14</v>
      </c>
      <c r="N4308" t="s">
        <v>19</v>
      </c>
      <c r="P4308">
        <v>0</v>
      </c>
      <c r="Q4308">
        <v>0</v>
      </c>
      <c r="R4308">
        <v>0</v>
      </c>
      <c r="S4308">
        <v>3</v>
      </c>
      <c r="U4308">
        <v>0</v>
      </c>
      <c r="V4308">
        <v>0</v>
      </c>
      <c r="W4308" t="s">
        <v>20</v>
      </c>
      <c r="Y4308" t="s">
        <v>1678</v>
      </c>
      <c r="Z4308">
        <v>97</v>
      </c>
      <c r="AA4308">
        <v>212</v>
      </c>
      <c r="AB4308">
        <v>56</v>
      </c>
      <c r="AC4308" t="s">
        <v>20</v>
      </c>
      <c r="AD4308" t="s">
        <v>20</v>
      </c>
      <c r="AE4308" t="s">
        <v>20</v>
      </c>
      <c r="AF4308" t="s">
        <v>20</v>
      </c>
      <c r="AG4308">
        <v>14</v>
      </c>
      <c r="AH4308" t="s">
        <v>20</v>
      </c>
      <c r="AI4308">
        <v>0</v>
      </c>
      <c r="AK4308">
        <v>1</v>
      </c>
      <c r="AL4308">
        <v>1</v>
      </c>
      <c r="AM4308">
        <v>1</v>
      </c>
      <c r="AN4308">
        <v>0</v>
      </c>
      <c r="AO4308">
        <v>0</v>
      </c>
      <c r="AQ4308">
        <v>1</v>
      </c>
      <c r="AR4308">
        <v>3</v>
      </c>
      <c r="AS4308">
        <v>2</v>
      </c>
      <c r="AT4308">
        <v>0</v>
      </c>
      <c r="AU4308">
        <v>0</v>
      </c>
      <c r="AV4308">
        <v>0</v>
      </c>
      <c r="AW4308" t="s">
        <v>1382</v>
      </c>
      <c r="AX4308" t="s">
        <v>1382</v>
      </c>
      <c r="BA4308" t="s">
        <v>2639</v>
      </c>
      <c r="BB4308" s="65" t="s">
        <v>1609</v>
      </c>
      <c r="BC4308" s="9"/>
      <c r="BD4308" s="9"/>
      <c r="BE4308" s="9"/>
      <c r="BF4308" s="9"/>
      <c r="BG4308" s="9"/>
      <c r="BI4308" t="s">
        <v>3146</v>
      </c>
    </row>
    <row r="4309" spans="1:61" x14ac:dyDescent="0.25">
      <c r="A4309" s="19" t="s">
        <v>1225</v>
      </c>
      <c r="B4309" t="s">
        <v>1246</v>
      </c>
      <c r="C4309" t="str">
        <f>VLOOKUP(Tabelle1[[#This Row],[bank_name]],list_all_banks!$B$1:$C$691,2,FALSE)</f>
        <v>NL30046259</v>
      </c>
      <c r="D4309" s="6" t="s">
        <v>1247</v>
      </c>
      <c r="E4309" s="42" t="str">
        <f t="shared" si="70"/>
        <v>31.12.2015</v>
      </c>
      <c r="F4309">
        <v>2015</v>
      </c>
      <c r="G4309">
        <v>1</v>
      </c>
      <c r="H4309" t="s">
        <v>20</v>
      </c>
      <c r="I4309">
        <v>3</v>
      </c>
      <c r="J4309">
        <v>2</v>
      </c>
      <c r="K4309" t="s">
        <v>1366</v>
      </c>
      <c r="L4309">
        <v>0</v>
      </c>
      <c r="M4309" t="s">
        <v>14</v>
      </c>
      <c r="N4309" t="s">
        <v>19</v>
      </c>
      <c r="P4309">
        <v>0</v>
      </c>
      <c r="Q4309">
        <v>0</v>
      </c>
      <c r="R4309">
        <v>0</v>
      </c>
      <c r="S4309">
        <v>3</v>
      </c>
      <c r="U4309">
        <v>0</v>
      </c>
      <c r="V4309">
        <v>0</v>
      </c>
      <c r="W4309" t="s">
        <v>20</v>
      </c>
      <c r="Y4309" t="s">
        <v>1656</v>
      </c>
      <c r="Z4309" t="s">
        <v>20</v>
      </c>
      <c r="AA4309" t="s">
        <v>20</v>
      </c>
      <c r="AB4309" t="s">
        <v>20</v>
      </c>
      <c r="AC4309" t="s">
        <v>20</v>
      </c>
      <c r="AD4309" t="s">
        <v>20</v>
      </c>
      <c r="AE4309" t="s">
        <v>20</v>
      </c>
      <c r="AF4309" t="s">
        <v>20</v>
      </c>
      <c r="AG4309" t="s">
        <v>20</v>
      </c>
      <c r="AH4309" t="s">
        <v>20</v>
      </c>
      <c r="AI4309">
        <v>0</v>
      </c>
      <c r="AK4309">
        <v>1</v>
      </c>
      <c r="AL4309">
        <v>1</v>
      </c>
      <c r="AM4309">
        <v>1</v>
      </c>
      <c r="AN4309">
        <v>0</v>
      </c>
      <c r="AO4309">
        <v>0</v>
      </c>
      <c r="AQ4309">
        <v>1</v>
      </c>
      <c r="AR4309">
        <v>3</v>
      </c>
      <c r="AS4309">
        <v>2</v>
      </c>
      <c r="AT4309">
        <v>0</v>
      </c>
      <c r="AU4309">
        <v>0</v>
      </c>
      <c r="AV4309">
        <v>0</v>
      </c>
      <c r="AW4309" t="s">
        <v>1382</v>
      </c>
      <c r="AX4309" t="s">
        <v>1382</v>
      </c>
      <c r="BA4309" t="s">
        <v>2639</v>
      </c>
      <c r="BB4309" s="65" t="s">
        <v>1609</v>
      </c>
      <c r="BG4309" s="9"/>
      <c r="BI4309" t="s">
        <v>3146</v>
      </c>
    </row>
    <row r="4310" spans="1:61" x14ac:dyDescent="0.25">
      <c r="A4310" s="19" t="s">
        <v>1225</v>
      </c>
      <c r="B4310" t="s">
        <v>1246</v>
      </c>
      <c r="C4310" t="str">
        <f>VLOOKUP(Tabelle1[[#This Row],[bank_name]],list_all_banks!$B$1:$C$691,2,FALSE)</f>
        <v>NL30046259</v>
      </c>
      <c r="D4310" s="6" t="s">
        <v>1247</v>
      </c>
      <c r="E4310" s="42" t="str">
        <f t="shared" si="70"/>
        <v>31.12.2015</v>
      </c>
      <c r="F4310">
        <v>2015</v>
      </c>
      <c r="G4310">
        <v>1</v>
      </c>
      <c r="H4310" t="s">
        <v>20</v>
      </c>
      <c r="I4310">
        <v>3</v>
      </c>
      <c r="J4310">
        <v>2</v>
      </c>
      <c r="K4310" t="s">
        <v>1366</v>
      </c>
      <c r="L4310">
        <v>0</v>
      </c>
      <c r="M4310" t="s">
        <v>14</v>
      </c>
      <c r="N4310" t="s">
        <v>19</v>
      </c>
      <c r="P4310">
        <v>0</v>
      </c>
      <c r="Q4310">
        <v>0</v>
      </c>
      <c r="R4310">
        <v>0</v>
      </c>
      <c r="S4310">
        <v>3</v>
      </c>
      <c r="U4310">
        <v>0</v>
      </c>
      <c r="V4310">
        <v>0</v>
      </c>
      <c r="W4310" t="s">
        <v>20</v>
      </c>
      <c r="Y4310" t="s">
        <v>1679</v>
      </c>
      <c r="Z4310">
        <v>53</v>
      </c>
      <c r="AA4310">
        <v>304</v>
      </c>
      <c r="AB4310">
        <v>-51</v>
      </c>
      <c r="AC4310" t="s">
        <v>20</v>
      </c>
      <c r="AD4310" t="s">
        <v>20</v>
      </c>
      <c r="AE4310" t="s">
        <v>20</v>
      </c>
      <c r="AF4310" t="s">
        <v>20</v>
      </c>
      <c r="AG4310">
        <v>-15</v>
      </c>
      <c r="AH4310" t="s">
        <v>20</v>
      </c>
      <c r="AI4310">
        <v>0</v>
      </c>
      <c r="AK4310">
        <v>1</v>
      </c>
      <c r="AL4310">
        <v>1</v>
      </c>
      <c r="AM4310">
        <v>1</v>
      </c>
      <c r="AN4310">
        <v>0</v>
      </c>
      <c r="AO4310">
        <v>0</v>
      </c>
      <c r="AQ4310">
        <v>1</v>
      </c>
      <c r="AR4310">
        <v>3</v>
      </c>
      <c r="AS4310">
        <v>2</v>
      </c>
      <c r="AT4310">
        <v>0</v>
      </c>
      <c r="AU4310">
        <v>0</v>
      </c>
      <c r="AV4310">
        <v>0</v>
      </c>
      <c r="AW4310" t="s">
        <v>1382</v>
      </c>
      <c r="AX4310" t="s">
        <v>1382</v>
      </c>
      <c r="BA4310" t="s">
        <v>2639</v>
      </c>
      <c r="BB4310" s="65" t="s">
        <v>1609</v>
      </c>
      <c r="BC4310" s="9"/>
      <c r="BD4310" s="9"/>
      <c r="BE4310" s="9"/>
      <c r="BF4310" s="9"/>
      <c r="BG4310" s="9"/>
      <c r="BI4310" t="s">
        <v>3146</v>
      </c>
    </row>
    <row r="4311" spans="1:61" x14ac:dyDescent="0.25">
      <c r="A4311" s="19" t="s">
        <v>1225</v>
      </c>
      <c r="B4311" t="s">
        <v>1246</v>
      </c>
      <c r="C4311" t="str">
        <f>VLOOKUP(Tabelle1[[#This Row],[bank_name]],list_all_banks!$B$1:$C$691,2,FALSE)</f>
        <v>NL30046259</v>
      </c>
      <c r="D4311" s="6" t="s">
        <v>1247</v>
      </c>
      <c r="E4311" s="42" t="str">
        <f t="shared" si="70"/>
        <v>31.12.2015</v>
      </c>
      <c r="F4311">
        <v>2015</v>
      </c>
      <c r="G4311">
        <v>1</v>
      </c>
      <c r="H4311" t="s">
        <v>20</v>
      </c>
      <c r="I4311">
        <v>3</v>
      </c>
      <c r="J4311">
        <v>2</v>
      </c>
      <c r="K4311" t="s">
        <v>1366</v>
      </c>
      <c r="L4311">
        <v>0</v>
      </c>
      <c r="M4311" t="s">
        <v>14</v>
      </c>
      <c r="N4311" t="s">
        <v>19</v>
      </c>
      <c r="P4311">
        <v>0</v>
      </c>
      <c r="Q4311">
        <v>0</v>
      </c>
      <c r="R4311">
        <v>0</v>
      </c>
      <c r="S4311">
        <v>3</v>
      </c>
      <c r="U4311">
        <v>0</v>
      </c>
      <c r="V4311">
        <v>0</v>
      </c>
      <c r="W4311" t="s">
        <v>20</v>
      </c>
      <c r="Y4311" t="s">
        <v>1660</v>
      </c>
      <c r="Z4311">
        <v>179</v>
      </c>
      <c r="AA4311">
        <v>353</v>
      </c>
      <c r="AB4311">
        <v>4</v>
      </c>
      <c r="AC4311" t="s">
        <v>20</v>
      </c>
      <c r="AD4311" t="s">
        <v>20</v>
      </c>
      <c r="AE4311" t="s">
        <v>20</v>
      </c>
      <c r="AF4311" t="s">
        <v>20</v>
      </c>
      <c r="AG4311">
        <v>-3</v>
      </c>
      <c r="AH4311" t="s">
        <v>20</v>
      </c>
      <c r="AI4311">
        <v>0</v>
      </c>
      <c r="AK4311">
        <v>1</v>
      </c>
      <c r="AL4311">
        <v>1</v>
      </c>
      <c r="AM4311">
        <v>1</v>
      </c>
      <c r="AN4311">
        <v>0</v>
      </c>
      <c r="AO4311">
        <v>0</v>
      </c>
      <c r="AQ4311">
        <v>1</v>
      </c>
      <c r="AR4311">
        <v>3</v>
      </c>
      <c r="AS4311">
        <v>2</v>
      </c>
      <c r="AT4311">
        <v>0</v>
      </c>
      <c r="AU4311">
        <v>0</v>
      </c>
      <c r="AV4311">
        <v>0</v>
      </c>
      <c r="AW4311" t="s">
        <v>1382</v>
      </c>
      <c r="AX4311" t="s">
        <v>1382</v>
      </c>
      <c r="BA4311" t="s">
        <v>2639</v>
      </c>
      <c r="BB4311" s="65" t="s">
        <v>1609</v>
      </c>
      <c r="BG4311" s="9"/>
      <c r="BI4311" t="s">
        <v>3146</v>
      </c>
    </row>
    <row r="4312" spans="1:61" x14ac:dyDescent="0.25">
      <c r="A4312" s="19" t="s">
        <v>1225</v>
      </c>
      <c r="B4312" t="s">
        <v>1246</v>
      </c>
      <c r="C4312" t="str">
        <f>VLOOKUP(Tabelle1[[#This Row],[bank_name]],list_all_banks!$B$1:$C$691,2,FALSE)</f>
        <v>NL30046259</v>
      </c>
      <c r="D4312" s="6" t="s">
        <v>1247</v>
      </c>
      <c r="E4312" s="42" t="str">
        <f t="shared" si="70"/>
        <v>31.12.2015</v>
      </c>
      <c r="F4312">
        <v>2015</v>
      </c>
      <c r="G4312">
        <v>1</v>
      </c>
      <c r="H4312" t="s">
        <v>20</v>
      </c>
      <c r="I4312">
        <v>3</v>
      </c>
      <c r="J4312">
        <v>2</v>
      </c>
      <c r="K4312" t="s">
        <v>1366</v>
      </c>
      <c r="L4312">
        <v>0</v>
      </c>
      <c r="M4312" t="s">
        <v>14</v>
      </c>
      <c r="N4312" t="s">
        <v>19</v>
      </c>
      <c r="P4312">
        <v>0</v>
      </c>
      <c r="Q4312">
        <v>0</v>
      </c>
      <c r="R4312">
        <v>0</v>
      </c>
      <c r="S4312">
        <v>3</v>
      </c>
      <c r="U4312">
        <v>0</v>
      </c>
      <c r="V4312">
        <v>0</v>
      </c>
      <c r="W4312" t="s">
        <v>20</v>
      </c>
      <c r="Y4312" t="s">
        <v>1695</v>
      </c>
      <c r="Z4312">
        <v>108</v>
      </c>
      <c r="AA4312">
        <v>13</v>
      </c>
      <c r="AB4312">
        <v>53</v>
      </c>
      <c r="AC4312" t="s">
        <v>20</v>
      </c>
      <c r="AD4312" t="s">
        <v>20</v>
      </c>
      <c r="AE4312" t="s">
        <v>20</v>
      </c>
      <c r="AF4312" t="s">
        <v>20</v>
      </c>
      <c r="AG4312">
        <v>2</v>
      </c>
      <c r="AH4312" t="s">
        <v>20</v>
      </c>
      <c r="AI4312">
        <v>0</v>
      </c>
      <c r="AK4312">
        <v>1</v>
      </c>
      <c r="AL4312">
        <v>1</v>
      </c>
      <c r="AM4312" s="9">
        <v>1</v>
      </c>
      <c r="AN4312" s="9">
        <v>0</v>
      </c>
      <c r="AO4312">
        <v>0</v>
      </c>
      <c r="AQ4312">
        <v>1</v>
      </c>
      <c r="AR4312">
        <v>3</v>
      </c>
      <c r="AS4312">
        <v>2</v>
      </c>
      <c r="AT4312">
        <v>0</v>
      </c>
      <c r="AU4312" s="9">
        <v>0</v>
      </c>
      <c r="AV4312">
        <v>0</v>
      </c>
      <c r="AW4312" t="s">
        <v>1382</v>
      </c>
      <c r="AX4312" t="s">
        <v>1382</v>
      </c>
      <c r="BA4312" t="s">
        <v>2639</v>
      </c>
      <c r="BB4312" s="65" t="s">
        <v>1609</v>
      </c>
      <c r="BG4312" s="9"/>
      <c r="BI4312" t="s">
        <v>3146</v>
      </c>
    </row>
    <row r="4313" spans="1:61" x14ac:dyDescent="0.25">
      <c r="A4313" s="96" t="s">
        <v>1225</v>
      </c>
      <c r="B4313" s="9" t="s">
        <v>1246</v>
      </c>
      <c r="C4313" s="9" t="str">
        <f>VLOOKUP(Tabelle1[[#This Row],[bank_name]],list_all_banks!$B$1:$C$691,2,FALSE)</f>
        <v>NL30046259</v>
      </c>
      <c r="D4313" s="6" t="s">
        <v>1247</v>
      </c>
      <c r="E4313" s="42" t="str">
        <f t="shared" si="70"/>
        <v>31.12.2015</v>
      </c>
      <c r="F4313" s="9">
        <v>2015</v>
      </c>
      <c r="G4313" s="9">
        <v>1</v>
      </c>
      <c r="H4313" s="9" t="s">
        <v>20</v>
      </c>
      <c r="I4313" s="9">
        <v>3</v>
      </c>
      <c r="J4313" s="9">
        <v>2</v>
      </c>
      <c r="K4313" s="9" t="s">
        <v>1366</v>
      </c>
      <c r="L4313" s="9">
        <v>0</v>
      </c>
      <c r="M4313" s="9" t="s">
        <v>14</v>
      </c>
      <c r="N4313" s="9" t="s">
        <v>19</v>
      </c>
      <c r="P4313" s="9">
        <v>0</v>
      </c>
      <c r="Q4313" s="9">
        <v>0</v>
      </c>
      <c r="R4313" s="9">
        <v>0</v>
      </c>
      <c r="S4313" s="9">
        <v>3</v>
      </c>
      <c r="U4313" s="9">
        <v>0</v>
      </c>
      <c r="V4313" s="9">
        <v>0</v>
      </c>
      <c r="W4313" s="9" t="s">
        <v>20</v>
      </c>
      <c r="Y4313" s="9" t="s">
        <v>293</v>
      </c>
      <c r="Z4313" s="9">
        <v>-1</v>
      </c>
      <c r="AA4313" s="9">
        <v>1</v>
      </c>
      <c r="AB4313" s="9">
        <v>-1</v>
      </c>
      <c r="AC4313" s="9" t="s">
        <v>20</v>
      </c>
      <c r="AD4313" s="9" t="s">
        <v>20</v>
      </c>
      <c r="AE4313" s="9" t="s">
        <v>20</v>
      </c>
      <c r="AF4313" s="9" t="s">
        <v>20</v>
      </c>
      <c r="AG4313" s="9" t="s">
        <v>20</v>
      </c>
      <c r="AH4313" s="9" t="s">
        <v>20</v>
      </c>
      <c r="AI4313" s="9">
        <v>0</v>
      </c>
      <c r="AK4313" s="9">
        <v>1</v>
      </c>
      <c r="AL4313" s="9">
        <v>1</v>
      </c>
      <c r="AM4313" s="9">
        <v>1</v>
      </c>
      <c r="AN4313" s="9">
        <v>0</v>
      </c>
      <c r="AO4313" s="9">
        <v>0</v>
      </c>
      <c r="AQ4313" s="9">
        <v>1</v>
      </c>
      <c r="AR4313" s="9">
        <v>3</v>
      </c>
      <c r="AS4313" s="9">
        <v>2</v>
      </c>
      <c r="AT4313" s="9">
        <v>0</v>
      </c>
      <c r="AU4313" s="9">
        <v>0</v>
      </c>
      <c r="AV4313" s="9">
        <v>0</v>
      </c>
      <c r="AW4313" s="9" t="s">
        <v>1382</v>
      </c>
      <c r="AX4313" s="9" t="s">
        <v>1382</v>
      </c>
      <c r="BA4313" s="9" t="s">
        <v>2639</v>
      </c>
      <c r="BB4313" s="65" t="s">
        <v>1609</v>
      </c>
      <c r="BG4313" s="9"/>
      <c r="BI4313" t="s">
        <v>3146</v>
      </c>
    </row>
    <row r="4314" spans="1:61" s="74" customFormat="1" x14ac:dyDescent="0.25">
      <c r="A4314" s="19" t="s">
        <v>1225</v>
      </c>
      <c r="B4314" t="s">
        <v>1246</v>
      </c>
      <c r="C4314" t="str">
        <f>VLOOKUP(Tabelle1[[#This Row],[bank_name]],list_all_banks!$B$1:$C$691,2,FALSE)</f>
        <v>NL30046259</v>
      </c>
      <c r="D4314" s="6" t="s">
        <v>1247</v>
      </c>
      <c r="E4314" s="42" t="str">
        <f t="shared" si="70"/>
        <v>31.12.2015</v>
      </c>
      <c r="F4314">
        <v>2015</v>
      </c>
      <c r="G4314">
        <v>1</v>
      </c>
      <c r="H4314" t="s">
        <v>20</v>
      </c>
      <c r="I4314">
        <v>3</v>
      </c>
      <c r="J4314">
        <v>2</v>
      </c>
      <c r="K4314" t="s">
        <v>1366</v>
      </c>
      <c r="L4314">
        <v>0</v>
      </c>
      <c r="M4314" t="s">
        <v>14</v>
      </c>
      <c r="N4314" t="s">
        <v>19</v>
      </c>
      <c r="O4314" s="6"/>
      <c r="P4314">
        <v>0</v>
      </c>
      <c r="Q4314">
        <v>0</v>
      </c>
      <c r="R4314">
        <v>0</v>
      </c>
      <c r="S4314">
        <v>3</v>
      </c>
      <c r="T4314" s="6"/>
      <c r="U4314">
        <v>0</v>
      </c>
      <c r="V4314">
        <v>0</v>
      </c>
      <c r="W4314" t="s">
        <v>20</v>
      </c>
      <c r="X4314" s="6"/>
      <c r="Y4314" t="s">
        <v>440</v>
      </c>
      <c r="Z4314">
        <v>9</v>
      </c>
      <c r="AA4314">
        <v>24</v>
      </c>
      <c r="AB4314">
        <v>5</v>
      </c>
      <c r="AC4314" t="s">
        <v>20</v>
      </c>
      <c r="AD4314" t="s">
        <v>20</v>
      </c>
      <c r="AE4314" t="s">
        <v>20</v>
      </c>
      <c r="AF4314" t="s">
        <v>20</v>
      </c>
      <c r="AG4314">
        <v>-1</v>
      </c>
      <c r="AH4314" t="s">
        <v>20</v>
      </c>
      <c r="AI4314">
        <v>0</v>
      </c>
      <c r="AJ4314" s="6"/>
      <c r="AK4314">
        <v>1</v>
      </c>
      <c r="AL4314">
        <v>1</v>
      </c>
      <c r="AM4314">
        <v>1</v>
      </c>
      <c r="AN4314">
        <v>0</v>
      </c>
      <c r="AO4314">
        <v>0</v>
      </c>
      <c r="AP4314" s="6"/>
      <c r="AQ4314">
        <v>1</v>
      </c>
      <c r="AR4314">
        <v>3</v>
      </c>
      <c r="AS4314">
        <v>2</v>
      </c>
      <c r="AT4314">
        <v>0</v>
      </c>
      <c r="AU4314">
        <v>0</v>
      </c>
      <c r="AV4314">
        <v>0</v>
      </c>
      <c r="AW4314" t="s">
        <v>1382</v>
      </c>
      <c r="AX4314" t="s">
        <v>1382</v>
      </c>
      <c r="AY4314" s="6"/>
      <c r="AZ4314" s="42"/>
      <c r="BA4314" t="s">
        <v>2639</v>
      </c>
      <c r="BB4314" s="65" t="s">
        <v>1609</v>
      </c>
      <c r="BH4314" s="75"/>
      <c r="BI4314" t="s">
        <v>3146</v>
      </c>
    </row>
    <row r="4315" spans="1:61" x14ac:dyDescent="0.25">
      <c r="A4315" s="19" t="s">
        <v>1225</v>
      </c>
      <c r="B4315" t="s">
        <v>1246</v>
      </c>
      <c r="C4315" t="str">
        <f>VLOOKUP(Tabelle1[[#This Row],[bank_name]],list_all_banks!$B$1:$C$691,2,FALSE)</f>
        <v>NL30046259</v>
      </c>
      <c r="D4315" s="6" t="s">
        <v>1247</v>
      </c>
      <c r="E4315" s="42" t="str">
        <f t="shared" si="70"/>
        <v>31.12.2015</v>
      </c>
      <c r="F4315">
        <v>2015</v>
      </c>
      <c r="G4315">
        <v>1</v>
      </c>
      <c r="H4315" t="s">
        <v>20</v>
      </c>
      <c r="I4315">
        <v>3</v>
      </c>
      <c r="J4315">
        <v>2</v>
      </c>
      <c r="K4315" t="s">
        <v>1366</v>
      </c>
      <c r="L4315">
        <v>0</v>
      </c>
      <c r="M4315" t="s">
        <v>14</v>
      </c>
      <c r="N4315" t="s">
        <v>19</v>
      </c>
      <c r="P4315">
        <v>0</v>
      </c>
      <c r="Q4315">
        <v>0</v>
      </c>
      <c r="R4315">
        <v>0</v>
      </c>
      <c r="S4315">
        <v>3</v>
      </c>
      <c r="U4315">
        <v>0</v>
      </c>
      <c r="V4315">
        <v>0</v>
      </c>
      <c r="W4315" t="s">
        <v>20</v>
      </c>
      <c r="Y4315" t="s">
        <v>641</v>
      </c>
      <c r="Z4315">
        <v>2</v>
      </c>
      <c r="AA4315">
        <v>6</v>
      </c>
      <c r="AB4315">
        <v>2</v>
      </c>
      <c r="AC4315" t="s">
        <v>20</v>
      </c>
      <c r="AD4315" t="s">
        <v>20</v>
      </c>
      <c r="AE4315" t="s">
        <v>20</v>
      </c>
      <c r="AF4315" t="s">
        <v>20</v>
      </c>
      <c r="AG4315" t="s">
        <v>20</v>
      </c>
      <c r="AH4315" t="s">
        <v>20</v>
      </c>
      <c r="AI4315">
        <v>0</v>
      </c>
      <c r="AK4315">
        <v>1</v>
      </c>
      <c r="AL4315">
        <v>1</v>
      </c>
      <c r="AM4315">
        <v>1</v>
      </c>
      <c r="AN4315">
        <v>0</v>
      </c>
      <c r="AO4315">
        <v>0</v>
      </c>
      <c r="AQ4315">
        <v>1</v>
      </c>
      <c r="AR4315">
        <v>3</v>
      </c>
      <c r="AS4315">
        <v>2</v>
      </c>
      <c r="AT4315">
        <v>0</v>
      </c>
      <c r="AU4315">
        <v>0</v>
      </c>
      <c r="AV4315">
        <v>0</v>
      </c>
      <c r="AW4315" t="s">
        <v>1382</v>
      </c>
      <c r="AX4315" t="s">
        <v>1382</v>
      </c>
      <c r="BA4315" t="s">
        <v>2639</v>
      </c>
      <c r="BB4315" s="65" t="s">
        <v>1609</v>
      </c>
      <c r="BG4315" s="9"/>
      <c r="BI4315" t="s">
        <v>3146</v>
      </c>
    </row>
    <row r="4316" spans="1:61" x14ac:dyDescent="0.25">
      <c r="A4316" s="19" t="s">
        <v>1225</v>
      </c>
      <c r="B4316" t="s">
        <v>1246</v>
      </c>
      <c r="C4316" t="str">
        <f>VLOOKUP(Tabelle1[[#This Row],[bank_name]],list_all_banks!$B$1:$C$691,2,FALSE)</f>
        <v>NL30046259</v>
      </c>
      <c r="D4316" s="6" t="s">
        <v>1247</v>
      </c>
      <c r="E4316" s="42" t="str">
        <f t="shared" si="70"/>
        <v>31.12.2015</v>
      </c>
      <c r="F4316">
        <v>2015</v>
      </c>
      <c r="G4316">
        <v>1</v>
      </c>
      <c r="H4316" t="s">
        <v>20</v>
      </c>
      <c r="I4316">
        <v>3</v>
      </c>
      <c r="J4316">
        <v>2</v>
      </c>
      <c r="K4316" t="s">
        <v>1366</v>
      </c>
      <c r="L4316">
        <v>0</v>
      </c>
      <c r="M4316" t="s">
        <v>14</v>
      </c>
      <c r="N4316" t="s">
        <v>19</v>
      </c>
      <c r="P4316">
        <v>0</v>
      </c>
      <c r="Q4316">
        <v>0</v>
      </c>
      <c r="R4316">
        <v>0</v>
      </c>
      <c r="S4316">
        <v>3</v>
      </c>
      <c r="U4316">
        <v>0</v>
      </c>
      <c r="V4316">
        <v>0</v>
      </c>
      <c r="W4316" t="s">
        <v>20</v>
      </c>
      <c r="Y4316" t="s">
        <v>658</v>
      </c>
      <c r="Z4316">
        <v>172</v>
      </c>
      <c r="AA4316">
        <v>612</v>
      </c>
      <c r="AB4316">
        <v>73</v>
      </c>
      <c r="AC4316" t="s">
        <v>20</v>
      </c>
      <c r="AD4316" t="s">
        <v>20</v>
      </c>
      <c r="AE4316" t="s">
        <v>20</v>
      </c>
      <c r="AF4316" t="s">
        <v>20</v>
      </c>
      <c r="AG4316">
        <v>28</v>
      </c>
      <c r="AH4316" t="s">
        <v>20</v>
      </c>
      <c r="AI4316">
        <v>0</v>
      </c>
      <c r="AK4316">
        <v>1</v>
      </c>
      <c r="AL4316">
        <v>1</v>
      </c>
      <c r="AM4316">
        <v>1</v>
      </c>
      <c r="AN4316">
        <v>0</v>
      </c>
      <c r="AO4316">
        <v>0</v>
      </c>
      <c r="AQ4316">
        <v>1</v>
      </c>
      <c r="AR4316">
        <v>3</v>
      </c>
      <c r="AS4316">
        <v>2</v>
      </c>
      <c r="AT4316">
        <v>0</v>
      </c>
      <c r="AU4316">
        <v>0</v>
      </c>
      <c r="AV4316">
        <v>0</v>
      </c>
      <c r="AW4316" t="s">
        <v>1382</v>
      </c>
      <c r="AX4316" t="s">
        <v>1382</v>
      </c>
      <c r="BA4316" t="s">
        <v>2639</v>
      </c>
      <c r="BB4316" s="65" t="s">
        <v>1609</v>
      </c>
      <c r="BG4316" s="9"/>
      <c r="BI4316" t="s">
        <v>3146</v>
      </c>
    </row>
    <row r="4317" spans="1:61" x14ac:dyDescent="0.25">
      <c r="A4317" s="19" t="s">
        <v>1225</v>
      </c>
      <c r="B4317" t="s">
        <v>1246</v>
      </c>
      <c r="C4317" t="str">
        <f>VLOOKUP(Tabelle1[[#This Row],[bank_name]],list_all_banks!$B$1:$C$691,2,FALSE)</f>
        <v>NL30046259</v>
      </c>
      <c r="D4317" s="6" t="s">
        <v>1247</v>
      </c>
      <c r="E4317" s="42" t="str">
        <f t="shared" si="70"/>
        <v>31.12.2015</v>
      </c>
      <c r="F4317">
        <v>2015</v>
      </c>
      <c r="G4317">
        <v>1</v>
      </c>
      <c r="H4317" t="s">
        <v>20</v>
      </c>
      <c r="I4317">
        <v>3</v>
      </c>
      <c r="J4317">
        <v>2</v>
      </c>
      <c r="K4317" t="s">
        <v>1366</v>
      </c>
      <c r="L4317">
        <v>0</v>
      </c>
      <c r="M4317" t="s">
        <v>14</v>
      </c>
      <c r="N4317" t="s">
        <v>19</v>
      </c>
      <c r="P4317">
        <v>0</v>
      </c>
      <c r="Q4317">
        <v>0</v>
      </c>
      <c r="R4317">
        <v>0</v>
      </c>
      <c r="S4317">
        <v>3</v>
      </c>
      <c r="U4317">
        <v>0</v>
      </c>
      <c r="V4317">
        <v>0</v>
      </c>
      <c r="W4317" t="s">
        <v>20</v>
      </c>
      <c r="Y4317" t="s">
        <v>820</v>
      </c>
      <c r="Z4317">
        <v>227</v>
      </c>
      <c r="AA4317">
        <v>666</v>
      </c>
      <c r="AB4317">
        <v>26</v>
      </c>
      <c r="AC4317" t="s">
        <v>20</v>
      </c>
      <c r="AD4317" t="s">
        <v>20</v>
      </c>
      <c r="AE4317" t="s">
        <v>20</v>
      </c>
      <c r="AF4317" t="s">
        <v>20</v>
      </c>
      <c r="AG4317">
        <v>7</v>
      </c>
      <c r="AH4317" t="s">
        <v>20</v>
      </c>
      <c r="AI4317">
        <v>0</v>
      </c>
      <c r="AK4317">
        <v>1</v>
      </c>
      <c r="AL4317">
        <v>1</v>
      </c>
      <c r="AM4317">
        <v>1</v>
      </c>
      <c r="AN4317">
        <v>0</v>
      </c>
      <c r="AO4317">
        <v>0</v>
      </c>
      <c r="AQ4317">
        <v>1</v>
      </c>
      <c r="AR4317">
        <v>3</v>
      </c>
      <c r="AS4317">
        <v>2</v>
      </c>
      <c r="AT4317">
        <v>0</v>
      </c>
      <c r="AU4317">
        <v>0</v>
      </c>
      <c r="AV4317">
        <v>0</v>
      </c>
      <c r="AW4317" t="s">
        <v>1382</v>
      </c>
      <c r="AX4317" t="s">
        <v>1382</v>
      </c>
      <c r="BA4317" t="s">
        <v>2639</v>
      </c>
      <c r="BB4317" s="65" t="s">
        <v>1609</v>
      </c>
      <c r="BG4317" s="9"/>
      <c r="BI4317" t="s">
        <v>3146</v>
      </c>
    </row>
    <row r="4318" spans="1:61" x14ac:dyDescent="0.25">
      <c r="A4318" s="19" t="s">
        <v>1225</v>
      </c>
      <c r="B4318" t="s">
        <v>1246</v>
      </c>
      <c r="C4318" t="str">
        <f>VLOOKUP(Tabelle1[[#This Row],[bank_name]],list_all_banks!$B$1:$C$691,2,FALSE)</f>
        <v>NL30046259</v>
      </c>
      <c r="D4318" s="6" t="s">
        <v>1247</v>
      </c>
      <c r="E4318" s="42" t="str">
        <f t="shared" si="70"/>
        <v>31.12.2015</v>
      </c>
      <c r="F4318" s="9">
        <v>2015</v>
      </c>
      <c r="G4318">
        <v>1</v>
      </c>
      <c r="H4318" t="s">
        <v>20</v>
      </c>
      <c r="I4318">
        <v>3</v>
      </c>
      <c r="J4318">
        <v>2</v>
      </c>
      <c r="K4318" t="s">
        <v>1366</v>
      </c>
      <c r="L4318">
        <v>0</v>
      </c>
      <c r="M4318" t="s">
        <v>14</v>
      </c>
      <c r="N4318" t="s">
        <v>19</v>
      </c>
      <c r="P4318">
        <v>0</v>
      </c>
      <c r="Q4318">
        <v>0</v>
      </c>
      <c r="R4318">
        <v>0</v>
      </c>
      <c r="S4318">
        <v>3</v>
      </c>
      <c r="U4318">
        <v>0</v>
      </c>
      <c r="V4318">
        <v>0</v>
      </c>
      <c r="W4318" t="s">
        <v>20</v>
      </c>
      <c r="Y4318" t="s">
        <v>983</v>
      </c>
      <c r="Z4318">
        <v>6</v>
      </c>
      <c r="AA4318">
        <v>31</v>
      </c>
      <c r="AB4318">
        <v>2</v>
      </c>
      <c r="AC4318" t="s">
        <v>20</v>
      </c>
      <c r="AD4318" t="s">
        <v>20</v>
      </c>
      <c r="AE4318" t="s">
        <v>20</v>
      </c>
      <c r="AF4318" t="s">
        <v>20</v>
      </c>
      <c r="AG4318" t="s">
        <v>20</v>
      </c>
      <c r="AH4318" t="s">
        <v>20</v>
      </c>
      <c r="AI4318">
        <v>0</v>
      </c>
      <c r="AK4318">
        <v>1</v>
      </c>
      <c r="AL4318">
        <v>1</v>
      </c>
      <c r="AM4318">
        <v>1</v>
      </c>
      <c r="AN4318">
        <v>0</v>
      </c>
      <c r="AO4318">
        <v>0</v>
      </c>
      <c r="AQ4318">
        <v>1</v>
      </c>
      <c r="AR4318">
        <v>3</v>
      </c>
      <c r="AS4318">
        <v>2</v>
      </c>
      <c r="AT4318">
        <v>0</v>
      </c>
      <c r="AU4318">
        <v>0</v>
      </c>
      <c r="AV4318">
        <v>0</v>
      </c>
      <c r="AW4318" t="s">
        <v>1382</v>
      </c>
      <c r="AX4318" t="s">
        <v>1382</v>
      </c>
      <c r="BA4318" t="s">
        <v>2639</v>
      </c>
      <c r="BB4318" s="65" t="s">
        <v>1609</v>
      </c>
      <c r="BG4318" s="9"/>
      <c r="BI4318" t="s">
        <v>3146</v>
      </c>
    </row>
    <row r="4319" spans="1:61" s="74" customFormat="1" x14ac:dyDescent="0.25">
      <c r="A4319" s="96" t="s">
        <v>1225</v>
      </c>
      <c r="B4319" s="9" t="s">
        <v>1246</v>
      </c>
      <c r="C4319" s="9" t="str">
        <f>VLOOKUP(Tabelle1[[#This Row],[bank_name]],list_all_banks!$B$1:$C$691,2,FALSE)</f>
        <v>NL30046259</v>
      </c>
      <c r="D4319" s="6" t="s">
        <v>1247</v>
      </c>
      <c r="E4319" s="42" t="str">
        <f t="shared" si="70"/>
        <v>31.12.2015</v>
      </c>
      <c r="F4319" s="9">
        <v>2015</v>
      </c>
      <c r="G4319" s="9">
        <v>1</v>
      </c>
      <c r="H4319" s="9" t="s">
        <v>20</v>
      </c>
      <c r="I4319" s="9">
        <v>3</v>
      </c>
      <c r="J4319" s="9">
        <v>2</v>
      </c>
      <c r="K4319" s="9" t="s">
        <v>1366</v>
      </c>
      <c r="L4319" s="9">
        <v>0</v>
      </c>
      <c r="M4319" s="9" t="s">
        <v>14</v>
      </c>
      <c r="N4319" s="9" t="s">
        <v>19</v>
      </c>
      <c r="O4319" s="6"/>
      <c r="P4319" s="9">
        <v>0</v>
      </c>
      <c r="Q4319" s="9">
        <v>0</v>
      </c>
      <c r="R4319" s="9">
        <v>0</v>
      </c>
      <c r="S4319" s="9">
        <v>3</v>
      </c>
      <c r="T4319" s="6"/>
      <c r="U4319" s="9">
        <v>0</v>
      </c>
      <c r="V4319" s="9">
        <v>0</v>
      </c>
      <c r="W4319" s="9" t="s">
        <v>20</v>
      </c>
      <c r="X4319" s="6"/>
      <c r="Y4319" s="9" t="s">
        <v>1662</v>
      </c>
      <c r="Z4319" s="9">
        <v>31</v>
      </c>
      <c r="AA4319" s="9">
        <v>126</v>
      </c>
      <c r="AB4319" s="9">
        <v>8</v>
      </c>
      <c r="AC4319" s="9" t="s">
        <v>20</v>
      </c>
      <c r="AD4319" s="9" t="s">
        <v>20</v>
      </c>
      <c r="AE4319" s="9" t="s">
        <v>20</v>
      </c>
      <c r="AF4319" s="9" t="s">
        <v>20</v>
      </c>
      <c r="AG4319" s="9">
        <v>6</v>
      </c>
      <c r="AH4319" s="9" t="s">
        <v>20</v>
      </c>
      <c r="AI4319" s="9">
        <v>0</v>
      </c>
      <c r="AJ4319" s="6"/>
      <c r="AK4319" s="9">
        <v>1</v>
      </c>
      <c r="AL4319" s="9">
        <v>1</v>
      </c>
      <c r="AM4319" s="9">
        <v>1</v>
      </c>
      <c r="AN4319" s="9">
        <v>0</v>
      </c>
      <c r="AO4319" s="9">
        <v>0</v>
      </c>
      <c r="AP4319" s="6"/>
      <c r="AQ4319" s="9">
        <v>1</v>
      </c>
      <c r="AR4319" s="9">
        <v>3</v>
      </c>
      <c r="AS4319" s="9">
        <v>2</v>
      </c>
      <c r="AT4319" s="9">
        <v>0</v>
      </c>
      <c r="AU4319" s="9">
        <v>0</v>
      </c>
      <c r="AV4319" s="9">
        <v>0</v>
      </c>
      <c r="AW4319" s="9" t="s">
        <v>1382</v>
      </c>
      <c r="AX4319" s="9" t="s">
        <v>1382</v>
      </c>
      <c r="AY4319" s="6"/>
      <c r="AZ4319" s="42"/>
      <c r="BA4319" s="9" t="s">
        <v>2639</v>
      </c>
      <c r="BB4319" s="65" t="s">
        <v>1609</v>
      </c>
      <c r="BH4319" s="75"/>
      <c r="BI4319" t="s">
        <v>3146</v>
      </c>
    </row>
    <row r="4320" spans="1:61" x14ac:dyDescent="0.25">
      <c r="A4320" s="96" t="s">
        <v>1225</v>
      </c>
      <c r="B4320" s="9" t="s">
        <v>1246</v>
      </c>
      <c r="C4320" s="9" t="str">
        <f>VLOOKUP(Tabelle1[[#This Row],[bank_name]],list_all_banks!$B$1:$C$691,2,FALSE)</f>
        <v>NL30046259</v>
      </c>
      <c r="D4320" s="6" t="s">
        <v>1247</v>
      </c>
      <c r="E4320" s="42" t="str">
        <f t="shared" si="70"/>
        <v>31.12.2015</v>
      </c>
      <c r="F4320" s="9">
        <v>2015</v>
      </c>
      <c r="G4320" s="9">
        <v>1</v>
      </c>
      <c r="H4320" s="9" t="s">
        <v>20</v>
      </c>
      <c r="I4320" s="9">
        <v>3</v>
      </c>
      <c r="J4320" s="9">
        <v>2</v>
      </c>
      <c r="K4320" s="9" t="s">
        <v>1366</v>
      </c>
      <c r="L4320" s="9">
        <v>0</v>
      </c>
      <c r="M4320" s="9" t="s">
        <v>14</v>
      </c>
      <c r="N4320" s="9" t="s">
        <v>19</v>
      </c>
      <c r="P4320" s="9">
        <v>0</v>
      </c>
      <c r="Q4320" s="9">
        <v>0</v>
      </c>
      <c r="R4320" s="9">
        <v>0</v>
      </c>
      <c r="S4320" s="9">
        <v>3</v>
      </c>
      <c r="U4320" s="9">
        <v>0</v>
      </c>
      <c r="V4320" s="9">
        <v>0</v>
      </c>
      <c r="W4320" s="9" t="s">
        <v>20</v>
      </c>
      <c r="Y4320" s="9" t="s">
        <v>1702</v>
      </c>
      <c r="Z4320" s="9">
        <v>41</v>
      </c>
      <c r="AA4320" s="9">
        <v>1112</v>
      </c>
      <c r="AB4320" s="9">
        <v>-15</v>
      </c>
      <c r="AC4320" s="9" t="s">
        <v>20</v>
      </c>
      <c r="AD4320" s="9" t="s">
        <v>20</v>
      </c>
      <c r="AE4320" s="9" t="s">
        <v>20</v>
      </c>
      <c r="AF4320" s="9" t="s">
        <v>20</v>
      </c>
      <c r="AG4320" s="9">
        <v>1</v>
      </c>
      <c r="AH4320" s="9" t="s">
        <v>20</v>
      </c>
      <c r="AI4320" s="9">
        <v>0</v>
      </c>
      <c r="AK4320" s="9">
        <v>1</v>
      </c>
      <c r="AL4320" s="9">
        <v>1</v>
      </c>
      <c r="AM4320" s="9">
        <v>1</v>
      </c>
      <c r="AN4320" s="9">
        <v>0</v>
      </c>
      <c r="AO4320" s="9">
        <v>0</v>
      </c>
      <c r="AQ4320" s="9">
        <v>1</v>
      </c>
      <c r="AR4320" s="9">
        <v>3</v>
      </c>
      <c r="AS4320" s="9">
        <v>2</v>
      </c>
      <c r="AT4320" s="9">
        <v>0</v>
      </c>
      <c r="AU4320" s="9">
        <v>0</v>
      </c>
      <c r="AV4320" s="9">
        <v>0</v>
      </c>
      <c r="AW4320" s="9" t="s">
        <v>1382</v>
      </c>
      <c r="AX4320" s="9" t="s">
        <v>1382</v>
      </c>
      <c r="BA4320" s="9" t="s">
        <v>2639</v>
      </c>
      <c r="BB4320" s="65" t="s">
        <v>1609</v>
      </c>
      <c r="BC4320" s="9"/>
      <c r="BD4320" s="9"/>
      <c r="BE4320" s="9"/>
      <c r="BF4320" s="9"/>
      <c r="BG4320" s="9"/>
      <c r="BI4320" t="s">
        <v>3146</v>
      </c>
    </row>
    <row r="4321" spans="1:61" x14ac:dyDescent="0.25">
      <c r="A4321" s="19" t="s">
        <v>1225</v>
      </c>
      <c r="B4321" t="s">
        <v>1246</v>
      </c>
      <c r="C4321" t="str">
        <f>VLOOKUP(Tabelle1[[#This Row],[bank_name]],list_all_banks!$B$1:$C$691,2,FALSE)</f>
        <v>NL30046259</v>
      </c>
      <c r="D4321" s="6" t="s">
        <v>1247</v>
      </c>
      <c r="E4321" s="42" t="str">
        <f t="shared" si="70"/>
        <v>31.12.2015</v>
      </c>
      <c r="F4321">
        <v>2015</v>
      </c>
      <c r="G4321">
        <v>1</v>
      </c>
      <c r="H4321" t="s">
        <v>20</v>
      </c>
      <c r="I4321">
        <v>3</v>
      </c>
      <c r="J4321">
        <v>2</v>
      </c>
      <c r="K4321" t="s">
        <v>1366</v>
      </c>
      <c r="L4321">
        <v>0</v>
      </c>
      <c r="M4321" t="s">
        <v>14</v>
      </c>
      <c r="N4321" t="s">
        <v>19</v>
      </c>
      <c r="P4321">
        <v>0</v>
      </c>
      <c r="Q4321">
        <v>0</v>
      </c>
      <c r="R4321">
        <v>0</v>
      </c>
      <c r="S4321">
        <v>3</v>
      </c>
      <c r="U4321">
        <v>0</v>
      </c>
      <c r="V4321">
        <v>0</v>
      </c>
      <c r="W4321" t="s">
        <v>20</v>
      </c>
      <c r="Y4321" t="s">
        <v>1001</v>
      </c>
      <c r="Z4321">
        <v>270</v>
      </c>
      <c r="AA4321">
        <v>435</v>
      </c>
      <c r="AB4321">
        <v>39</v>
      </c>
      <c r="AC4321" t="s">
        <v>20</v>
      </c>
      <c r="AD4321" t="s">
        <v>20</v>
      </c>
      <c r="AE4321" t="s">
        <v>20</v>
      </c>
      <c r="AF4321" t="s">
        <v>20</v>
      </c>
      <c r="AG4321">
        <v>4</v>
      </c>
      <c r="AH4321" t="s">
        <v>20</v>
      </c>
      <c r="AI4321">
        <v>0</v>
      </c>
      <c r="AK4321">
        <v>1</v>
      </c>
      <c r="AL4321">
        <v>1</v>
      </c>
      <c r="AM4321">
        <v>1</v>
      </c>
      <c r="AN4321">
        <v>0</v>
      </c>
      <c r="AO4321">
        <v>0</v>
      </c>
      <c r="AQ4321">
        <v>1</v>
      </c>
      <c r="AR4321">
        <v>3</v>
      </c>
      <c r="AS4321">
        <v>2</v>
      </c>
      <c r="AT4321">
        <v>0</v>
      </c>
      <c r="AU4321">
        <v>0</v>
      </c>
      <c r="AV4321">
        <v>0</v>
      </c>
      <c r="AW4321" t="s">
        <v>1382</v>
      </c>
      <c r="AX4321" t="s">
        <v>1382</v>
      </c>
      <c r="BA4321" t="s">
        <v>2639</v>
      </c>
      <c r="BB4321" s="65" t="s">
        <v>1609</v>
      </c>
      <c r="BG4321" s="9"/>
      <c r="BI4321" t="s">
        <v>3146</v>
      </c>
    </row>
    <row r="4322" spans="1:61" x14ac:dyDescent="0.25">
      <c r="A4322" s="19" t="s">
        <v>1225</v>
      </c>
      <c r="B4322" t="s">
        <v>1246</v>
      </c>
      <c r="C4322" t="str">
        <f>VLOOKUP(Tabelle1[[#This Row],[bank_name]],list_all_banks!$B$1:$C$691,2,FALSE)</f>
        <v>NL30046259</v>
      </c>
      <c r="D4322" s="6" t="s">
        <v>1247</v>
      </c>
      <c r="E4322" s="42" t="str">
        <f t="shared" si="70"/>
        <v>31.12.2015</v>
      </c>
      <c r="F4322">
        <v>2015</v>
      </c>
      <c r="G4322">
        <v>1</v>
      </c>
      <c r="H4322" t="s">
        <v>20</v>
      </c>
      <c r="I4322">
        <v>3</v>
      </c>
      <c r="J4322">
        <v>2</v>
      </c>
      <c r="K4322" t="s">
        <v>1366</v>
      </c>
      <c r="L4322">
        <v>0</v>
      </c>
      <c r="M4322" t="s">
        <v>14</v>
      </c>
      <c r="N4322" t="s">
        <v>19</v>
      </c>
      <c r="P4322">
        <v>0</v>
      </c>
      <c r="Q4322">
        <v>0</v>
      </c>
      <c r="R4322">
        <v>0</v>
      </c>
      <c r="S4322">
        <v>3</v>
      </c>
      <c r="U4322">
        <v>0</v>
      </c>
      <c r="V4322">
        <v>0</v>
      </c>
      <c r="W4322" t="s">
        <v>20</v>
      </c>
      <c r="Y4322" t="s">
        <v>1696</v>
      </c>
      <c r="Z4322" t="s">
        <v>20</v>
      </c>
      <c r="AA4322">
        <v>1</v>
      </c>
      <c r="AB4322" t="s">
        <v>20</v>
      </c>
      <c r="AC4322" t="s">
        <v>20</v>
      </c>
      <c r="AD4322" t="s">
        <v>20</v>
      </c>
      <c r="AE4322" t="s">
        <v>20</v>
      </c>
      <c r="AF4322" t="s">
        <v>20</v>
      </c>
      <c r="AG4322" t="s">
        <v>20</v>
      </c>
      <c r="AH4322" t="s">
        <v>20</v>
      </c>
      <c r="AI4322">
        <v>0</v>
      </c>
      <c r="AK4322">
        <v>1</v>
      </c>
      <c r="AL4322">
        <v>1</v>
      </c>
      <c r="AM4322">
        <v>1</v>
      </c>
      <c r="AN4322">
        <v>0</v>
      </c>
      <c r="AO4322">
        <v>0</v>
      </c>
      <c r="AQ4322">
        <v>1</v>
      </c>
      <c r="AR4322">
        <v>3</v>
      </c>
      <c r="AS4322">
        <v>2</v>
      </c>
      <c r="AT4322">
        <v>0</v>
      </c>
      <c r="AU4322">
        <v>0</v>
      </c>
      <c r="AV4322">
        <v>0</v>
      </c>
      <c r="AW4322" t="s">
        <v>1382</v>
      </c>
      <c r="AX4322" t="s">
        <v>1382</v>
      </c>
      <c r="BA4322" t="s">
        <v>2639</v>
      </c>
      <c r="BB4322" s="65" t="s">
        <v>1609</v>
      </c>
      <c r="BG4322" s="9"/>
      <c r="BI4322" t="s">
        <v>3146</v>
      </c>
    </row>
    <row r="4323" spans="1:61" x14ac:dyDescent="0.25">
      <c r="A4323" s="96" t="s">
        <v>1225</v>
      </c>
      <c r="B4323" s="9" t="s">
        <v>1246</v>
      </c>
      <c r="C4323" s="9" t="str">
        <f>VLOOKUP(Tabelle1[[#This Row],[bank_name]],list_all_banks!$B$1:$C$691,2,FALSE)</f>
        <v>NL30046259</v>
      </c>
      <c r="D4323" s="6" t="s">
        <v>1247</v>
      </c>
      <c r="E4323" s="42" t="str">
        <f t="shared" si="70"/>
        <v>31.12.2015</v>
      </c>
      <c r="F4323" s="9">
        <v>2015</v>
      </c>
      <c r="G4323" s="9">
        <v>1</v>
      </c>
      <c r="H4323" s="9" t="s">
        <v>20</v>
      </c>
      <c r="I4323" s="9">
        <v>3</v>
      </c>
      <c r="J4323" s="9">
        <v>2</v>
      </c>
      <c r="K4323" s="9" t="s">
        <v>1366</v>
      </c>
      <c r="L4323" s="9">
        <v>0</v>
      </c>
      <c r="M4323" s="9" t="s">
        <v>14</v>
      </c>
      <c r="N4323" s="9" t="s">
        <v>19</v>
      </c>
      <c r="P4323" s="9">
        <v>0</v>
      </c>
      <c r="Q4323" s="9">
        <v>0</v>
      </c>
      <c r="R4323" s="9">
        <v>0</v>
      </c>
      <c r="S4323" s="9">
        <v>3</v>
      </c>
      <c r="U4323" s="9">
        <v>0</v>
      </c>
      <c r="V4323" s="9">
        <v>0</v>
      </c>
      <c r="W4323" s="9" t="s">
        <v>20</v>
      </c>
      <c r="Y4323" s="9" t="s">
        <v>1703</v>
      </c>
      <c r="Z4323" s="9">
        <v>3</v>
      </c>
      <c r="AA4323" s="9">
        <v>2</v>
      </c>
      <c r="AB4323" s="9">
        <v>2</v>
      </c>
      <c r="AC4323" s="9" t="s">
        <v>20</v>
      </c>
      <c r="AD4323" s="9" t="s">
        <v>20</v>
      </c>
      <c r="AE4323" s="9" t="s">
        <v>20</v>
      </c>
      <c r="AF4323" s="9" t="s">
        <v>20</v>
      </c>
      <c r="AG4323" s="9" t="s">
        <v>20</v>
      </c>
      <c r="AH4323" s="9" t="s">
        <v>20</v>
      </c>
      <c r="AI4323" s="9">
        <v>0</v>
      </c>
      <c r="AK4323" s="9">
        <v>1</v>
      </c>
      <c r="AL4323" s="9">
        <v>1</v>
      </c>
      <c r="AM4323" s="9">
        <v>1</v>
      </c>
      <c r="AN4323" s="9">
        <v>0</v>
      </c>
      <c r="AO4323" s="9">
        <v>0</v>
      </c>
      <c r="AQ4323" s="9">
        <v>1</v>
      </c>
      <c r="AR4323" s="9">
        <v>3</v>
      </c>
      <c r="AS4323" s="9">
        <v>2</v>
      </c>
      <c r="AT4323" s="9">
        <v>0</v>
      </c>
      <c r="AU4323" s="9">
        <v>0</v>
      </c>
      <c r="AV4323" s="9">
        <v>0</v>
      </c>
      <c r="AW4323" s="9" t="s">
        <v>1382</v>
      </c>
      <c r="AX4323" s="9" t="s">
        <v>1382</v>
      </c>
      <c r="BA4323" s="9" t="s">
        <v>2639</v>
      </c>
      <c r="BB4323" s="65" t="s">
        <v>1609</v>
      </c>
      <c r="BC4323" s="9"/>
      <c r="BD4323" s="9"/>
      <c r="BE4323" s="9"/>
      <c r="BF4323" s="9"/>
      <c r="BG4323" s="9"/>
      <c r="BI4323" t="s">
        <v>3146</v>
      </c>
    </row>
    <row r="4324" spans="1:61" x14ac:dyDescent="0.25">
      <c r="A4324" s="96" t="s">
        <v>1225</v>
      </c>
      <c r="B4324" s="9" t="s">
        <v>1246</v>
      </c>
      <c r="C4324" s="9" t="str">
        <f>VLOOKUP(Tabelle1[[#This Row],[bank_name]],list_all_banks!$B$1:$C$691,2,FALSE)</f>
        <v>NL30046259</v>
      </c>
      <c r="D4324" s="6" t="s">
        <v>1247</v>
      </c>
      <c r="E4324" s="42" t="str">
        <f t="shared" si="70"/>
        <v>31.12.2015</v>
      </c>
      <c r="F4324" s="9">
        <v>2015</v>
      </c>
      <c r="G4324" s="9">
        <v>1</v>
      </c>
      <c r="H4324" s="9" t="s">
        <v>20</v>
      </c>
      <c r="I4324" s="9">
        <v>3</v>
      </c>
      <c r="J4324" s="9">
        <v>2</v>
      </c>
      <c r="K4324" s="9" t="s">
        <v>1366</v>
      </c>
      <c r="L4324" s="9">
        <v>0</v>
      </c>
      <c r="M4324" s="9" t="s">
        <v>14</v>
      </c>
      <c r="N4324" s="9" t="s">
        <v>19</v>
      </c>
      <c r="P4324" s="9">
        <v>0</v>
      </c>
      <c r="Q4324" s="9">
        <v>0</v>
      </c>
      <c r="R4324" s="9">
        <v>0</v>
      </c>
      <c r="S4324" s="9">
        <v>3</v>
      </c>
      <c r="U4324" s="9">
        <v>0</v>
      </c>
      <c r="V4324" s="9">
        <v>0</v>
      </c>
      <c r="W4324" s="9" t="s">
        <v>20</v>
      </c>
      <c r="Y4324" s="9" t="s">
        <v>1704</v>
      </c>
      <c r="Z4324">
        <v>1</v>
      </c>
      <c r="AA4324" s="9">
        <v>1</v>
      </c>
      <c r="AB4324" s="9">
        <v>1</v>
      </c>
      <c r="AC4324" t="s">
        <v>20</v>
      </c>
      <c r="AD4324" t="s">
        <v>20</v>
      </c>
      <c r="AE4324" t="s">
        <v>20</v>
      </c>
      <c r="AF4324" t="s">
        <v>20</v>
      </c>
      <c r="AG4324" s="9" t="s">
        <v>20</v>
      </c>
      <c r="AH4324" s="9" t="s">
        <v>20</v>
      </c>
      <c r="AI4324" s="9">
        <v>0</v>
      </c>
      <c r="AK4324" s="9">
        <v>1</v>
      </c>
      <c r="AL4324" s="9">
        <v>1</v>
      </c>
      <c r="AM4324" s="9">
        <v>1</v>
      </c>
      <c r="AN4324" s="9">
        <v>0</v>
      </c>
      <c r="AO4324" s="9">
        <v>0</v>
      </c>
      <c r="AQ4324" s="9">
        <v>1</v>
      </c>
      <c r="AR4324" s="9">
        <v>3</v>
      </c>
      <c r="AS4324" s="9">
        <v>2</v>
      </c>
      <c r="AT4324" s="9">
        <v>0</v>
      </c>
      <c r="AU4324" s="9">
        <v>0</v>
      </c>
      <c r="AV4324" s="9">
        <v>0</v>
      </c>
      <c r="AW4324" s="9" t="s">
        <v>1382</v>
      </c>
      <c r="AX4324" s="9" t="s">
        <v>1382</v>
      </c>
      <c r="BA4324" s="9" t="s">
        <v>2639</v>
      </c>
      <c r="BB4324" s="65" t="s">
        <v>1609</v>
      </c>
      <c r="BC4324" s="9"/>
      <c r="BD4324" s="9"/>
      <c r="BE4324" s="9"/>
      <c r="BF4324" s="9"/>
      <c r="BG4324" s="9"/>
      <c r="BI4324" t="s">
        <v>3146</v>
      </c>
    </row>
    <row r="4325" spans="1:61" x14ac:dyDescent="0.25">
      <c r="A4325" s="96" t="s">
        <v>1225</v>
      </c>
      <c r="B4325" s="9" t="s">
        <v>1246</v>
      </c>
      <c r="C4325" s="9" t="str">
        <f>VLOOKUP(Tabelle1[[#This Row],[bank_name]],list_all_banks!$B$1:$C$691,2,FALSE)</f>
        <v>NL30046259</v>
      </c>
      <c r="D4325" s="6" t="s">
        <v>1247</v>
      </c>
      <c r="E4325" s="42" t="str">
        <f t="shared" ref="E4325:E4388" si="71">CONCATENATE($E$2,F4325)</f>
        <v>31.12.2015</v>
      </c>
      <c r="F4325" s="9">
        <v>2015</v>
      </c>
      <c r="G4325" s="9">
        <v>1</v>
      </c>
      <c r="H4325" s="9" t="s">
        <v>20</v>
      </c>
      <c r="I4325" s="9">
        <v>3</v>
      </c>
      <c r="J4325" s="9">
        <v>2</v>
      </c>
      <c r="K4325" s="9" t="s">
        <v>1366</v>
      </c>
      <c r="L4325" s="9">
        <v>0</v>
      </c>
      <c r="M4325" s="9" t="s">
        <v>14</v>
      </c>
      <c r="N4325" s="9" t="s">
        <v>19</v>
      </c>
      <c r="P4325" s="9">
        <v>0</v>
      </c>
      <c r="Q4325" s="9">
        <v>0</v>
      </c>
      <c r="R4325" s="9">
        <v>0</v>
      </c>
      <c r="S4325" s="9">
        <v>3</v>
      </c>
      <c r="U4325" s="9">
        <v>0</v>
      </c>
      <c r="V4325" s="9">
        <v>0</v>
      </c>
      <c r="W4325" s="9" t="s">
        <v>20</v>
      </c>
      <c r="Y4325" s="9" t="s">
        <v>1683</v>
      </c>
      <c r="Z4325" s="9">
        <v>11</v>
      </c>
      <c r="AA4325" s="9">
        <v>58</v>
      </c>
      <c r="AB4325" s="9">
        <v>5</v>
      </c>
      <c r="AC4325" s="9" t="s">
        <v>20</v>
      </c>
      <c r="AD4325" s="9" t="s">
        <v>20</v>
      </c>
      <c r="AE4325" s="9" t="s">
        <v>20</v>
      </c>
      <c r="AF4325" s="9" t="s">
        <v>20</v>
      </c>
      <c r="AG4325" s="9">
        <v>2</v>
      </c>
      <c r="AH4325" s="9" t="s">
        <v>20</v>
      </c>
      <c r="AI4325" s="9">
        <v>0</v>
      </c>
      <c r="AK4325" s="9">
        <v>1</v>
      </c>
      <c r="AL4325" s="9">
        <v>1</v>
      </c>
      <c r="AM4325" s="9">
        <v>1</v>
      </c>
      <c r="AN4325" s="9">
        <v>0</v>
      </c>
      <c r="AO4325" s="9">
        <v>0</v>
      </c>
      <c r="AQ4325" s="9">
        <v>1</v>
      </c>
      <c r="AR4325" s="9">
        <v>3</v>
      </c>
      <c r="AS4325" s="9">
        <v>2</v>
      </c>
      <c r="AT4325" s="9">
        <v>0</v>
      </c>
      <c r="AU4325" s="9">
        <v>0</v>
      </c>
      <c r="AV4325" s="9">
        <v>0</v>
      </c>
      <c r="AW4325" s="9" t="s">
        <v>1382</v>
      </c>
      <c r="AX4325" s="9" t="s">
        <v>1382</v>
      </c>
      <c r="BA4325" s="9" t="s">
        <v>2639</v>
      </c>
      <c r="BB4325" s="65" t="s">
        <v>1609</v>
      </c>
      <c r="BC4325" s="9"/>
      <c r="BD4325" s="9"/>
      <c r="BE4325" s="9"/>
      <c r="BF4325" s="9"/>
      <c r="BG4325" s="9"/>
      <c r="BI4325" t="s">
        <v>3146</v>
      </c>
    </row>
    <row r="4326" spans="1:61" x14ac:dyDescent="0.25">
      <c r="A4326" s="19" t="s">
        <v>1225</v>
      </c>
      <c r="B4326" t="s">
        <v>1246</v>
      </c>
      <c r="C4326" t="str">
        <f>VLOOKUP(Tabelle1[[#This Row],[bank_name]],list_all_banks!$B$1:$C$691,2,FALSE)</f>
        <v>NL30046259</v>
      </c>
      <c r="D4326" s="6" t="s">
        <v>1247</v>
      </c>
      <c r="E4326" s="42" t="str">
        <f t="shared" si="71"/>
        <v>31.12.2015</v>
      </c>
      <c r="F4326">
        <v>2015</v>
      </c>
      <c r="G4326">
        <v>1</v>
      </c>
      <c r="H4326" t="s">
        <v>20</v>
      </c>
      <c r="I4326">
        <v>3</v>
      </c>
      <c r="J4326">
        <v>2</v>
      </c>
      <c r="K4326" t="s">
        <v>1366</v>
      </c>
      <c r="L4326">
        <v>0</v>
      </c>
      <c r="M4326" t="s">
        <v>14</v>
      </c>
      <c r="N4326" t="s">
        <v>19</v>
      </c>
      <c r="P4326">
        <v>0</v>
      </c>
      <c r="Q4326">
        <v>0</v>
      </c>
      <c r="R4326">
        <v>0</v>
      </c>
      <c r="S4326">
        <v>3</v>
      </c>
      <c r="U4326">
        <v>0</v>
      </c>
      <c r="V4326">
        <v>0</v>
      </c>
      <c r="W4326" t="s">
        <v>20</v>
      </c>
      <c r="Y4326" t="s">
        <v>1225</v>
      </c>
      <c r="Z4326">
        <v>8873</v>
      </c>
      <c r="AA4326">
        <v>35041</v>
      </c>
      <c r="AB4326">
        <v>2100</v>
      </c>
      <c r="AC4326" t="s">
        <v>20</v>
      </c>
      <c r="AD4326" t="s">
        <v>20</v>
      </c>
      <c r="AE4326" t="s">
        <v>20</v>
      </c>
      <c r="AF4326" t="s">
        <v>20</v>
      </c>
      <c r="AG4326">
        <v>224</v>
      </c>
      <c r="AH4326" t="s">
        <v>20</v>
      </c>
      <c r="AI4326">
        <v>0</v>
      </c>
      <c r="AK4326">
        <v>1</v>
      </c>
      <c r="AL4326">
        <v>1</v>
      </c>
      <c r="AM4326">
        <v>1</v>
      </c>
      <c r="AN4326">
        <v>0</v>
      </c>
      <c r="AO4326">
        <v>0</v>
      </c>
      <c r="AQ4326">
        <v>1</v>
      </c>
      <c r="AR4326">
        <v>3</v>
      </c>
      <c r="AS4326">
        <v>2</v>
      </c>
      <c r="AT4326">
        <v>0</v>
      </c>
      <c r="AU4326">
        <v>0</v>
      </c>
      <c r="AV4326">
        <v>0</v>
      </c>
      <c r="AW4326" t="s">
        <v>1382</v>
      </c>
      <c r="AX4326" s="9" t="s">
        <v>1382</v>
      </c>
      <c r="BA4326" t="s">
        <v>2639</v>
      </c>
      <c r="BB4326" s="65" t="s">
        <v>1609</v>
      </c>
      <c r="BG4326" s="9"/>
      <c r="BI4326" t="s">
        <v>3146</v>
      </c>
    </row>
    <row r="4327" spans="1:61" x14ac:dyDescent="0.25">
      <c r="A4327" s="19" t="s">
        <v>1225</v>
      </c>
      <c r="B4327" t="s">
        <v>1246</v>
      </c>
      <c r="C4327" t="str">
        <f>VLOOKUP(Tabelle1[[#This Row],[bank_name]],list_all_banks!$B$1:$C$691,2,FALSE)</f>
        <v>NL30046259</v>
      </c>
      <c r="D4327" s="6" t="s">
        <v>1247</v>
      </c>
      <c r="E4327" s="42" t="str">
        <f t="shared" si="71"/>
        <v>31.12.2015</v>
      </c>
      <c r="F4327">
        <v>2015</v>
      </c>
      <c r="G4327">
        <v>1</v>
      </c>
      <c r="H4327" t="s">
        <v>20</v>
      </c>
      <c r="I4327">
        <v>3</v>
      </c>
      <c r="J4327">
        <v>2</v>
      </c>
      <c r="K4327" t="s">
        <v>1366</v>
      </c>
      <c r="L4327">
        <v>0</v>
      </c>
      <c r="M4327" t="s">
        <v>14</v>
      </c>
      <c r="N4327" t="s">
        <v>19</v>
      </c>
      <c r="P4327">
        <v>0</v>
      </c>
      <c r="Q4327">
        <v>0</v>
      </c>
      <c r="R4327">
        <v>0</v>
      </c>
      <c r="S4327">
        <v>3</v>
      </c>
      <c r="U4327">
        <v>0</v>
      </c>
      <c r="V4327">
        <v>0</v>
      </c>
      <c r="W4327" t="s">
        <v>20</v>
      </c>
      <c r="Y4327" t="s">
        <v>1727</v>
      </c>
      <c r="Z4327">
        <v>180</v>
      </c>
      <c r="AA4327">
        <v>311</v>
      </c>
      <c r="AB4327">
        <v>113</v>
      </c>
      <c r="AC4327" t="s">
        <v>20</v>
      </c>
      <c r="AD4327" t="s">
        <v>20</v>
      </c>
      <c r="AE4327" t="s">
        <v>20</v>
      </c>
      <c r="AF4327" t="s">
        <v>20</v>
      </c>
      <c r="AG4327">
        <v>32</v>
      </c>
      <c r="AH4327" t="s">
        <v>20</v>
      </c>
      <c r="AI4327">
        <v>0</v>
      </c>
      <c r="AK4327">
        <v>1</v>
      </c>
      <c r="AL4327">
        <v>1</v>
      </c>
      <c r="AM4327">
        <v>1</v>
      </c>
      <c r="AN4327">
        <v>0</v>
      </c>
      <c r="AO4327">
        <v>0</v>
      </c>
      <c r="AQ4327">
        <v>1</v>
      </c>
      <c r="AR4327">
        <v>3</v>
      </c>
      <c r="AS4327">
        <v>2</v>
      </c>
      <c r="AT4327">
        <v>0</v>
      </c>
      <c r="AU4327">
        <v>0</v>
      </c>
      <c r="AV4327">
        <v>0</v>
      </c>
      <c r="AW4327" t="s">
        <v>1382</v>
      </c>
      <c r="AX4327" t="s">
        <v>1382</v>
      </c>
      <c r="BA4327" t="s">
        <v>2639</v>
      </c>
      <c r="BB4327" s="65" t="s">
        <v>1609</v>
      </c>
      <c r="BG4327" s="9"/>
      <c r="BI4327" t="s">
        <v>3146</v>
      </c>
    </row>
    <row r="4328" spans="1:61" x14ac:dyDescent="0.25">
      <c r="A4328" s="96" t="s">
        <v>1225</v>
      </c>
      <c r="B4328" s="9" t="s">
        <v>1246</v>
      </c>
      <c r="C4328" s="9" t="str">
        <f>VLOOKUP(Tabelle1[[#This Row],[bank_name]],list_all_banks!$B$1:$C$691,2,FALSE)</f>
        <v>NL30046259</v>
      </c>
      <c r="D4328" s="6" t="s">
        <v>1247</v>
      </c>
      <c r="E4328" s="42" t="str">
        <f t="shared" si="71"/>
        <v>31.12.2015</v>
      </c>
      <c r="F4328" s="9">
        <v>2015</v>
      </c>
      <c r="G4328" s="9">
        <v>1</v>
      </c>
      <c r="H4328" s="9" t="s">
        <v>20</v>
      </c>
      <c r="I4328" s="9">
        <v>3</v>
      </c>
      <c r="J4328" s="9">
        <v>2</v>
      </c>
      <c r="K4328" s="9" t="s">
        <v>1366</v>
      </c>
      <c r="L4328" s="9">
        <v>0</v>
      </c>
      <c r="M4328" s="9" t="s">
        <v>14</v>
      </c>
      <c r="N4328" s="9" t="s">
        <v>19</v>
      </c>
      <c r="P4328" s="9">
        <v>0</v>
      </c>
      <c r="Q4328" s="9">
        <v>0</v>
      </c>
      <c r="R4328" s="9">
        <v>0</v>
      </c>
      <c r="S4328" s="9">
        <v>3</v>
      </c>
      <c r="U4328" s="9">
        <v>0</v>
      </c>
      <c r="V4328" s="9">
        <v>0</v>
      </c>
      <c r="W4328" s="9" t="s">
        <v>20</v>
      </c>
      <c r="Y4328" s="9" t="s">
        <v>1672</v>
      </c>
      <c r="Z4328" s="9">
        <v>11</v>
      </c>
      <c r="AA4328" s="9">
        <v>31</v>
      </c>
      <c r="AB4328" s="9">
        <v>6</v>
      </c>
      <c r="AC4328" s="9" t="s">
        <v>20</v>
      </c>
      <c r="AD4328" s="9" t="s">
        <v>20</v>
      </c>
      <c r="AE4328" s="9" t="s">
        <v>20</v>
      </c>
      <c r="AF4328" s="9" t="s">
        <v>20</v>
      </c>
      <c r="AG4328" s="9">
        <v>2</v>
      </c>
      <c r="AH4328" s="9" t="s">
        <v>20</v>
      </c>
      <c r="AI4328" s="9">
        <v>0</v>
      </c>
      <c r="AK4328" s="9">
        <v>1</v>
      </c>
      <c r="AL4328" s="9">
        <v>1</v>
      </c>
      <c r="AM4328" s="9">
        <v>1</v>
      </c>
      <c r="AN4328" s="9">
        <v>0</v>
      </c>
      <c r="AO4328" s="9">
        <v>0</v>
      </c>
      <c r="AQ4328" s="9">
        <v>1</v>
      </c>
      <c r="AR4328" s="9">
        <v>3</v>
      </c>
      <c r="AS4328" s="9">
        <v>2</v>
      </c>
      <c r="AT4328" s="9">
        <v>0</v>
      </c>
      <c r="AU4328" s="9">
        <v>0</v>
      </c>
      <c r="AV4328" s="9">
        <v>0</v>
      </c>
      <c r="AW4328" s="9" t="s">
        <v>1382</v>
      </c>
      <c r="AX4328" s="9" t="s">
        <v>1382</v>
      </c>
      <c r="BA4328" s="9" t="s">
        <v>2639</v>
      </c>
      <c r="BB4328" s="65" t="s">
        <v>1609</v>
      </c>
      <c r="BC4328" s="9"/>
      <c r="BD4328" s="9"/>
      <c r="BE4328" s="9"/>
      <c r="BF4328" s="9"/>
      <c r="BG4328" s="9"/>
      <c r="BI4328" t="s">
        <v>3146</v>
      </c>
    </row>
    <row r="4329" spans="1:61" x14ac:dyDescent="0.25">
      <c r="A4329" s="19" t="s">
        <v>1225</v>
      </c>
      <c r="B4329" t="s">
        <v>1246</v>
      </c>
      <c r="C4329" t="str">
        <f>VLOOKUP(Tabelle1[[#This Row],[bank_name]],list_all_banks!$B$1:$C$691,2,FALSE)</f>
        <v>NL30046259</v>
      </c>
      <c r="D4329" s="6" t="s">
        <v>1247</v>
      </c>
      <c r="E4329" s="42" t="str">
        <f t="shared" si="71"/>
        <v>31.12.2015</v>
      </c>
      <c r="F4329" s="9">
        <v>2015</v>
      </c>
      <c r="G4329">
        <v>1</v>
      </c>
      <c r="H4329" t="s">
        <v>20</v>
      </c>
      <c r="I4329">
        <v>3</v>
      </c>
      <c r="J4329">
        <v>2</v>
      </c>
      <c r="K4329" t="s">
        <v>1366</v>
      </c>
      <c r="L4329">
        <v>0</v>
      </c>
      <c r="M4329" t="s">
        <v>14</v>
      </c>
      <c r="N4329" t="s">
        <v>19</v>
      </c>
      <c r="P4329">
        <v>0</v>
      </c>
      <c r="Q4329">
        <v>0</v>
      </c>
      <c r="R4329">
        <v>0</v>
      </c>
      <c r="S4329">
        <v>3</v>
      </c>
      <c r="U4329">
        <v>0</v>
      </c>
      <c r="V4329">
        <v>0</v>
      </c>
      <c r="W4329" t="s">
        <v>20</v>
      </c>
      <c r="Y4329" t="s">
        <v>1278</v>
      </c>
      <c r="Z4329">
        <v>16</v>
      </c>
      <c r="AA4329">
        <v>121</v>
      </c>
      <c r="AB4329">
        <v>8</v>
      </c>
      <c r="AC4329" t="s">
        <v>20</v>
      </c>
      <c r="AD4329" t="s">
        <v>20</v>
      </c>
      <c r="AE4329" t="s">
        <v>20</v>
      </c>
      <c r="AF4329" t="s">
        <v>20</v>
      </c>
      <c r="AG4329">
        <v>3</v>
      </c>
      <c r="AH4329" t="s">
        <v>20</v>
      </c>
      <c r="AI4329">
        <v>0</v>
      </c>
      <c r="AK4329">
        <v>1</v>
      </c>
      <c r="AL4329">
        <v>1</v>
      </c>
      <c r="AM4329">
        <v>1</v>
      </c>
      <c r="AN4329">
        <v>0</v>
      </c>
      <c r="AO4329">
        <v>0</v>
      </c>
      <c r="AQ4329">
        <v>1</v>
      </c>
      <c r="AR4329">
        <v>3</v>
      </c>
      <c r="AS4329">
        <v>2</v>
      </c>
      <c r="AT4329">
        <v>0</v>
      </c>
      <c r="AU4329">
        <v>0</v>
      </c>
      <c r="AV4329">
        <v>0</v>
      </c>
      <c r="AW4329" t="s">
        <v>1382</v>
      </c>
      <c r="AX4329" s="9" t="s">
        <v>1382</v>
      </c>
      <c r="BA4329" t="s">
        <v>2639</v>
      </c>
      <c r="BB4329" s="65" t="s">
        <v>1609</v>
      </c>
      <c r="BG4329" s="9"/>
      <c r="BI4329" t="s">
        <v>3146</v>
      </c>
    </row>
    <row r="4330" spans="1:61" x14ac:dyDescent="0.25">
      <c r="A4330" s="19" t="s">
        <v>1225</v>
      </c>
      <c r="B4330" t="s">
        <v>1246</v>
      </c>
      <c r="C4330" t="str">
        <f>VLOOKUP(Tabelle1[[#This Row],[bank_name]],list_all_banks!$B$1:$C$691,2,FALSE)</f>
        <v>NL30046259</v>
      </c>
      <c r="D4330" s="6" t="s">
        <v>1247</v>
      </c>
      <c r="E4330" s="42" t="str">
        <f t="shared" si="71"/>
        <v>31.12.2015</v>
      </c>
      <c r="F4330">
        <v>2015</v>
      </c>
      <c r="G4330">
        <v>1</v>
      </c>
      <c r="H4330" t="s">
        <v>20</v>
      </c>
      <c r="I4330">
        <v>3</v>
      </c>
      <c r="J4330">
        <v>2</v>
      </c>
      <c r="K4330" t="s">
        <v>1366</v>
      </c>
      <c r="L4330">
        <v>0</v>
      </c>
      <c r="M4330" t="s">
        <v>14</v>
      </c>
      <c r="N4330" t="s">
        <v>19</v>
      </c>
      <c r="P4330">
        <v>0</v>
      </c>
      <c r="Q4330">
        <v>0</v>
      </c>
      <c r="R4330">
        <v>0</v>
      </c>
      <c r="S4330">
        <v>3</v>
      </c>
      <c r="U4330">
        <v>0</v>
      </c>
      <c r="V4330">
        <v>0</v>
      </c>
      <c r="W4330" t="s">
        <v>20</v>
      </c>
      <c r="Y4330" t="s">
        <v>1289</v>
      </c>
      <c r="Z4330">
        <v>3</v>
      </c>
      <c r="AA4330">
        <v>18</v>
      </c>
      <c r="AB4330">
        <v>1</v>
      </c>
      <c r="AC4330" t="s">
        <v>20</v>
      </c>
      <c r="AD4330" t="s">
        <v>20</v>
      </c>
      <c r="AE4330" t="s">
        <v>20</v>
      </c>
      <c r="AF4330" t="s">
        <v>20</v>
      </c>
      <c r="AG4330" t="s">
        <v>20</v>
      </c>
      <c r="AH4330" t="s">
        <v>20</v>
      </c>
      <c r="AI4330">
        <v>0</v>
      </c>
      <c r="AK4330">
        <v>1</v>
      </c>
      <c r="AL4330">
        <v>1</v>
      </c>
      <c r="AM4330">
        <v>1</v>
      </c>
      <c r="AN4330">
        <v>0</v>
      </c>
      <c r="AO4330">
        <v>0</v>
      </c>
      <c r="AQ4330">
        <v>1</v>
      </c>
      <c r="AR4330">
        <v>3</v>
      </c>
      <c r="AS4330">
        <v>2</v>
      </c>
      <c r="AT4330">
        <v>0</v>
      </c>
      <c r="AU4330">
        <v>0</v>
      </c>
      <c r="AV4330">
        <v>0</v>
      </c>
      <c r="AW4330" t="s">
        <v>1382</v>
      </c>
      <c r="AX4330" t="s">
        <v>1382</v>
      </c>
      <c r="BA4330" t="s">
        <v>2639</v>
      </c>
      <c r="BB4330" s="65" t="s">
        <v>1609</v>
      </c>
      <c r="BC4330" s="9"/>
      <c r="BD4330" s="9"/>
      <c r="BE4330" s="9"/>
      <c r="BF4330" s="9"/>
      <c r="BG4330" s="9"/>
      <c r="BI4330" t="s">
        <v>3146</v>
      </c>
    </row>
    <row r="4331" spans="1:61" x14ac:dyDescent="0.25">
      <c r="A4331" s="96" t="s">
        <v>1225</v>
      </c>
      <c r="B4331" s="9" t="s">
        <v>1246</v>
      </c>
      <c r="C4331" s="9" t="str">
        <f>VLOOKUP(Tabelle1[[#This Row],[bank_name]],list_all_banks!$B$1:$C$691,2,FALSE)</f>
        <v>NL30046259</v>
      </c>
      <c r="D4331" s="6" t="s">
        <v>1247</v>
      </c>
      <c r="E4331" s="42" t="str">
        <f t="shared" si="71"/>
        <v>31.12.2015</v>
      </c>
      <c r="F4331" s="9">
        <v>2015</v>
      </c>
      <c r="G4331" s="9">
        <v>1</v>
      </c>
      <c r="H4331" s="9" t="s">
        <v>20</v>
      </c>
      <c r="I4331" s="9">
        <v>3</v>
      </c>
      <c r="J4331" s="9">
        <v>2</v>
      </c>
      <c r="K4331" s="9" t="s">
        <v>1366</v>
      </c>
      <c r="L4331" s="9">
        <v>0</v>
      </c>
      <c r="M4331" s="9" t="s">
        <v>14</v>
      </c>
      <c r="N4331" s="9" t="s">
        <v>19</v>
      </c>
      <c r="P4331" s="9">
        <v>0</v>
      </c>
      <c r="Q4331" s="9">
        <v>0</v>
      </c>
      <c r="R4331" s="9">
        <v>0</v>
      </c>
      <c r="S4331" s="9">
        <v>3</v>
      </c>
      <c r="U4331" s="9">
        <v>0</v>
      </c>
      <c r="V4331" s="9">
        <v>0</v>
      </c>
      <c r="W4331" s="9" t="s">
        <v>20</v>
      </c>
      <c r="Y4331" s="9" t="s">
        <v>1324</v>
      </c>
      <c r="Z4331" s="9" t="s">
        <v>20</v>
      </c>
      <c r="AA4331" s="9">
        <v>2</v>
      </c>
      <c r="AB4331" s="9" t="s">
        <v>20</v>
      </c>
      <c r="AC4331" s="9" t="s">
        <v>20</v>
      </c>
      <c r="AD4331" s="9" t="s">
        <v>20</v>
      </c>
      <c r="AE4331" s="9" t="s">
        <v>20</v>
      </c>
      <c r="AF4331" s="9" t="s">
        <v>20</v>
      </c>
      <c r="AG4331" s="9" t="s">
        <v>20</v>
      </c>
      <c r="AH4331" s="9" t="s">
        <v>20</v>
      </c>
      <c r="AI4331" s="9">
        <v>0</v>
      </c>
      <c r="AK4331" s="9">
        <v>1</v>
      </c>
      <c r="AL4331" s="9">
        <v>1</v>
      </c>
      <c r="AM4331" s="9">
        <v>1</v>
      </c>
      <c r="AN4331" s="9">
        <v>0</v>
      </c>
      <c r="AO4331" s="9">
        <v>0</v>
      </c>
      <c r="AQ4331" s="9">
        <v>1</v>
      </c>
      <c r="AR4331" s="9">
        <v>3</v>
      </c>
      <c r="AS4331" s="9">
        <v>2</v>
      </c>
      <c r="AT4331" s="9">
        <v>0</v>
      </c>
      <c r="AU4331" s="9">
        <v>0</v>
      </c>
      <c r="AV4331" s="9">
        <v>0</v>
      </c>
      <c r="AW4331" s="9" t="s">
        <v>1382</v>
      </c>
      <c r="AX4331" s="9" t="s">
        <v>1382</v>
      </c>
      <c r="BA4331" s="9" t="s">
        <v>2639</v>
      </c>
      <c r="BB4331" s="65" t="s">
        <v>1609</v>
      </c>
      <c r="BC4331" s="9"/>
      <c r="BD4331" s="9"/>
      <c r="BE4331" s="9"/>
      <c r="BF4331" s="9"/>
      <c r="BG4331" s="9"/>
      <c r="BI4331" t="s">
        <v>3146</v>
      </c>
    </row>
    <row r="4332" spans="1:61" x14ac:dyDescent="0.25">
      <c r="A4332" s="96" t="s">
        <v>1225</v>
      </c>
      <c r="B4332" s="9" t="s">
        <v>1246</v>
      </c>
      <c r="C4332" s="9" t="str">
        <f>VLOOKUP(Tabelle1[[#This Row],[bank_name]],list_all_banks!$B$1:$C$691,2,FALSE)</f>
        <v>NL30046259</v>
      </c>
      <c r="D4332" s="6" t="s">
        <v>1247</v>
      </c>
      <c r="E4332" s="42" t="str">
        <f t="shared" si="71"/>
        <v>31.12.2015</v>
      </c>
      <c r="F4332" s="9">
        <v>2015</v>
      </c>
      <c r="G4332" s="9">
        <v>1</v>
      </c>
      <c r="H4332" s="9" t="s">
        <v>20</v>
      </c>
      <c r="I4332" s="9">
        <v>3</v>
      </c>
      <c r="J4332" s="9">
        <v>2</v>
      </c>
      <c r="K4332" s="9" t="s">
        <v>1366</v>
      </c>
      <c r="L4332" s="9">
        <v>0</v>
      </c>
      <c r="M4332" s="9" t="s">
        <v>14</v>
      </c>
      <c r="N4332" s="9" t="s">
        <v>19</v>
      </c>
      <c r="P4332" s="9">
        <v>0</v>
      </c>
      <c r="Q4332" s="9">
        <v>0</v>
      </c>
      <c r="R4332" s="9">
        <v>0</v>
      </c>
      <c r="S4332" s="9">
        <v>3</v>
      </c>
      <c r="U4332" s="9">
        <v>0</v>
      </c>
      <c r="V4332" s="9">
        <v>0</v>
      </c>
      <c r="W4332" s="9" t="s">
        <v>20</v>
      </c>
      <c r="Y4332" s="9" t="s">
        <v>1661</v>
      </c>
      <c r="Z4332" s="9">
        <v>12</v>
      </c>
      <c r="AA4332" s="9">
        <v>55</v>
      </c>
      <c r="AB4332" s="9">
        <v>6</v>
      </c>
      <c r="AC4332" s="9" t="s">
        <v>20</v>
      </c>
      <c r="AD4332" s="9" t="s">
        <v>20</v>
      </c>
      <c r="AE4332" s="9" t="s">
        <v>20</v>
      </c>
      <c r="AF4332" s="9" t="s">
        <v>20</v>
      </c>
      <c r="AG4332" s="9">
        <v>1</v>
      </c>
      <c r="AH4332" s="9" t="s">
        <v>20</v>
      </c>
      <c r="AI4332" s="9">
        <v>0</v>
      </c>
      <c r="AK4332" s="9">
        <v>1</v>
      </c>
      <c r="AL4332" s="9">
        <v>1</v>
      </c>
      <c r="AM4332" s="9">
        <v>1</v>
      </c>
      <c r="AN4332" s="9">
        <v>0</v>
      </c>
      <c r="AO4332" s="9">
        <v>0</v>
      </c>
      <c r="AQ4332" s="9">
        <v>1</v>
      </c>
      <c r="AR4332" s="9">
        <v>3</v>
      </c>
      <c r="AS4332" s="9">
        <v>2</v>
      </c>
      <c r="AT4332" s="9">
        <v>0</v>
      </c>
      <c r="AU4332" s="9">
        <v>0</v>
      </c>
      <c r="AV4332" s="9">
        <v>0</v>
      </c>
      <c r="AW4332" s="9" t="s">
        <v>1382</v>
      </c>
      <c r="AX4332" s="9" t="s">
        <v>1382</v>
      </c>
      <c r="BA4332" s="9" t="s">
        <v>2639</v>
      </c>
      <c r="BB4332" s="65" t="s">
        <v>1609</v>
      </c>
      <c r="BC4332" s="9"/>
      <c r="BD4332" s="9"/>
      <c r="BE4332" s="9"/>
      <c r="BF4332" s="9"/>
      <c r="BG4332" s="9"/>
      <c r="BI4332" t="s">
        <v>3146</v>
      </c>
    </row>
    <row r="4333" spans="1:61" x14ac:dyDescent="0.25">
      <c r="A4333" s="96" t="s">
        <v>1225</v>
      </c>
      <c r="B4333" s="9" t="s">
        <v>1246</v>
      </c>
      <c r="C4333" s="9" t="str">
        <f>VLOOKUP(Tabelle1[[#This Row],[bank_name]],list_all_banks!$B$1:$C$691,2,FALSE)</f>
        <v>NL30046259</v>
      </c>
      <c r="D4333" s="6" t="s">
        <v>1247</v>
      </c>
      <c r="E4333" s="42" t="str">
        <f t="shared" si="71"/>
        <v>31.12.2015</v>
      </c>
      <c r="F4333" s="9">
        <v>2015</v>
      </c>
      <c r="G4333" s="9">
        <v>1</v>
      </c>
      <c r="H4333" s="9" t="s">
        <v>20</v>
      </c>
      <c r="I4333" s="9">
        <v>3</v>
      </c>
      <c r="J4333" s="9">
        <v>2</v>
      </c>
      <c r="K4333" s="9" t="s">
        <v>1366</v>
      </c>
      <c r="L4333" s="9">
        <v>0</v>
      </c>
      <c r="M4333" s="9" t="s">
        <v>14</v>
      </c>
      <c r="N4333" s="9" t="s">
        <v>19</v>
      </c>
      <c r="P4333" s="9">
        <v>0</v>
      </c>
      <c r="Q4333" s="9">
        <v>0</v>
      </c>
      <c r="R4333" s="9">
        <v>0</v>
      </c>
      <c r="S4333" s="9">
        <v>3</v>
      </c>
      <c r="U4333" s="9">
        <v>0</v>
      </c>
      <c r="V4333" s="9">
        <v>0</v>
      </c>
      <c r="W4333" s="9" t="s">
        <v>20</v>
      </c>
      <c r="Y4333" s="9" t="s">
        <v>1659</v>
      </c>
      <c r="Z4333" s="9">
        <v>69</v>
      </c>
      <c r="AA4333" s="9">
        <v>199</v>
      </c>
      <c r="AB4333" s="9">
        <v>28</v>
      </c>
      <c r="AC4333" s="9" t="s">
        <v>20</v>
      </c>
      <c r="AD4333" s="9" t="s">
        <v>20</v>
      </c>
      <c r="AE4333" s="9" t="s">
        <v>20</v>
      </c>
      <c r="AF4333" s="9" t="s">
        <v>20</v>
      </c>
      <c r="AG4333" s="9">
        <v>3</v>
      </c>
      <c r="AH4333" s="9" t="s">
        <v>20</v>
      </c>
      <c r="AI4333" s="9">
        <v>0</v>
      </c>
      <c r="AK4333" s="9">
        <v>1</v>
      </c>
      <c r="AL4333" s="9">
        <v>1</v>
      </c>
      <c r="AM4333" s="9">
        <v>1</v>
      </c>
      <c r="AN4333" s="9">
        <v>0</v>
      </c>
      <c r="AO4333" s="9">
        <v>0</v>
      </c>
      <c r="AQ4333" s="9">
        <v>1</v>
      </c>
      <c r="AR4333" s="9">
        <v>3</v>
      </c>
      <c r="AS4333" s="9">
        <v>2</v>
      </c>
      <c r="AT4333" s="9">
        <v>0</v>
      </c>
      <c r="AU4333" s="9">
        <v>0</v>
      </c>
      <c r="AV4333" s="9">
        <v>0</v>
      </c>
      <c r="AW4333" s="9" t="s">
        <v>1382</v>
      </c>
      <c r="AX4333" s="9" t="s">
        <v>1382</v>
      </c>
      <c r="BA4333" s="9" t="s">
        <v>2639</v>
      </c>
      <c r="BB4333" s="65" t="s">
        <v>1609</v>
      </c>
      <c r="BC4333" s="9"/>
      <c r="BD4333" s="9"/>
      <c r="BE4333" s="9"/>
      <c r="BF4333" s="9"/>
      <c r="BG4333" s="9"/>
      <c r="BI4333" t="s">
        <v>3146</v>
      </c>
    </row>
    <row r="4334" spans="1:61" x14ac:dyDescent="0.25">
      <c r="A4334" s="96" t="s">
        <v>1225</v>
      </c>
      <c r="B4334" s="9" t="s">
        <v>1246</v>
      </c>
      <c r="C4334" s="9" t="str">
        <f>VLOOKUP(Tabelle1[[#This Row],[bank_name]],list_all_banks!$B$1:$C$691,2,FALSE)</f>
        <v>NL30046259</v>
      </c>
      <c r="D4334" s="6" t="s">
        <v>1247</v>
      </c>
      <c r="E4334" s="42" t="str">
        <f t="shared" si="71"/>
        <v>31.12.2015</v>
      </c>
      <c r="F4334" s="9">
        <v>2015</v>
      </c>
      <c r="G4334" s="9">
        <v>1</v>
      </c>
      <c r="H4334" s="9" t="s">
        <v>20</v>
      </c>
      <c r="I4334" s="9">
        <v>3</v>
      </c>
      <c r="J4334" s="9">
        <v>2</v>
      </c>
      <c r="K4334" s="9" t="s">
        <v>1366</v>
      </c>
      <c r="L4334" s="9">
        <v>0</v>
      </c>
      <c r="M4334" s="9" t="s">
        <v>14</v>
      </c>
      <c r="N4334" s="9" t="s">
        <v>19</v>
      </c>
      <c r="P4334" s="9">
        <v>0</v>
      </c>
      <c r="Q4334" s="9">
        <v>0</v>
      </c>
      <c r="R4334" s="9">
        <v>0</v>
      </c>
      <c r="S4334" s="9">
        <v>3</v>
      </c>
      <c r="U4334" s="9">
        <v>0</v>
      </c>
      <c r="V4334" s="9">
        <v>0</v>
      </c>
      <c r="W4334" s="9" t="s">
        <v>20</v>
      </c>
      <c r="Y4334" s="9" t="s">
        <v>1697</v>
      </c>
      <c r="Z4334" s="9">
        <v>4</v>
      </c>
      <c r="AA4334" s="9">
        <v>24</v>
      </c>
      <c r="AB4334" s="9" t="s">
        <v>20</v>
      </c>
      <c r="AC4334" s="9" t="s">
        <v>20</v>
      </c>
      <c r="AD4334" s="9" t="s">
        <v>20</v>
      </c>
      <c r="AE4334" s="9" t="s">
        <v>20</v>
      </c>
      <c r="AF4334" s="9" t="s">
        <v>20</v>
      </c>
      <c r="AG4334" s="9" t="s">
        <v>20</v>
      </c>
      <c r="AH4334" s="9" t="s">
        <v>20</v>
      </c>
      <c r="AI4334" s="9">
        <v>0</v>
      </c>
      <c r="AK4334" s="9">
        <v>1</v>
      </c>
      <c r="AL4334" s="9">
        <v>1</v>
      </c>
      <c r="AM4334" s="9">
        <v>1</v>
      </c>
      <c r="AN4334" s="9">
        <v>0</v>
      </c>
      <c r="AO4334" s="9">
        <v>0</v>
      </c>
      <c r="AQ4334" s="9">
        <v>1</v>
      </c>
      <c r="AR4334" s="9">
        <v>3</v>
      </c>
      <c r="AS4334" s="9">
        <v>2</v>
      </c>
      <c r="AT4334" s="9">
        <v>0</v>
      </c>
      <c r="AU4334" s="9">
        <v>0</v>
      </c>
      <c r="AV4334" s="9">
        <v>0</v>
      </c>
      <c r="AW4334" s="9" t="s">
        <v>1382</v>
      </c>
      <c r="AX4334" s="9" t="s">
        <v>1382</v>
      </c>
      <c r="BA4334" s="9" t="s">
        <v>2639</v>
      </c>
      <c r="BB4334" s="65" t="s">
        <v>1609</v>
      </c>
      <c r="BC4334" s="9"/>
      <c r="BD4334" s="9"/>
      <c r="BE4334" s="9"/>
      <c r="BF4334" s="9"/>
      <c r="BG4334" s="9"/>
      <c r="BI4334" t="s">
        <v>3146</v>
      </c>
    </row>
    <row r="4335" spans="1:61" x14ac:dyDescent="0.25">
      <c r="A4335" s="96" t="s">
        <v>1225</v>
      </c>
      <c r="B4335" s="9" t="s">
        <v>1246</v>
      </c>
      <c r="C4335" s="9" t="str">
        <f>VLOOKUP(Tabelle1[[#This Row],[bank_name]],list_all_banks!$B$1:$C$691,2,FALSE)</f>
        <v>NL30046259</v>
      </c>
      <c r="D4335" s="6" t="s">
        <v>1247</v>
      </c>
      <c r="E4335" s="42" t="str">
        <f t="shared" si="71"/>
        <v>31.12.2015</v>
      </c>
      <c r="F4335" s="9">
        <v>2015</v>
      </c>
      <c r="G4335" s="9">
        <v>1</v>
      </c>
      <c r="H4335" s="9" t="s">
        <v>20</v>
      </c>
      <c r="I4335" s="9">
        <v>3</v>
      </c>
      <c r="J4335" s="9">
        <v>2</v>
      </c>
      <c r="K4335" s="9" t="s">
        <v>1366</v>
      </c>
      <c r="L4335" s="9">
        <v>0</v>
      </c>
      <c r="M4335" s="9" t="s">
        <v>14</v>
      </c>
      <c r="N4335" s="9" t="s">
        <v>19</v>
      </c>
      <c r="P4335" s="9">
        <v>0</v>
      </c>
      <c r="Q4335" s="9">
        <v>0</v>
      </c>
      <c r="R4335" s="9">
        <v>0</v>
      </c>
      <c r="S4335" s="9">
        <v>3</v>
      </c>
      <c r="U4335" s="9">
        <v>0</v>
      </c>
      <c r="V4335" s="9">
        <v>0</v>
      </c>
      <c r="W4335" s="9" t="s">
        <v>20</v>
      </c>
      <c r="Y4335" s="9" t="s">
        <v>493</v>
      </c>
      <c r="Z4335" s="9">
        <v>43</v>
      </c>
      <c r="AA4335" s="9">
        <v>165</v>
      </c>
      <c r="AB4335" s="9">
        <v>20</v>
      </c>
      <c r="AC4335" s="9" t="s">
        <v>20</v>
      </c>
      <c r="AD4335" s="9" t="s">
        <v>20</v>
      </c>
      <c r="AE4335" s="9" t="s">
        <v>20</v>
      </c>
      <c r="AF4335" s="9" t="s">
        <v>20</v>
      </c>
      <c r="AG4335" s="9">
        <v>6</v>
      </c>
      <c r="AH4335" s="9" t="s">
        <v>20</v>
      </c>
      <c r="AI4335" s="9">
        <v>0</v>
      </c>
      <c r="AK4335" s="9">
        <v>1</v>
      </c>
      <c r="AL4335" s="9">
        <v>1</v>
      </c>
      <c r="AM4335" s="9">
        <v>1</v>
      </c>
      <c r="AN4335" s="9">
        <v>0</v>
      </c>
      <c r="AO4335" s="9">
        <v>0</v>
      </c>
      <c r="AQ4335" s="9">
        <v>1</v>
      </c>
      <c r="AR4335" s="9">
        <v>3</v>
      </c>
      <c r="AS4335" s="9">
        <v>2</v>
      </c>
      <c r="AT4335" s="9">
        <v>0</v>
      </c>
      <c r="AU4335" s="9">
        <v>0</v>
      </c>
      <c r="AV4335" s="9">
        <v>0</v>
      </c>
      <c r="AW4335" s="9" t="s">
        <v>1382</v>
      </c>
      <c r="AX4335" s="9" t="s">
        <v>1382</v>
      </c>
      <c r="BA4335" s="9" t="s">
        <v>2639</v>
      </c>
      <c r="BB4335" s="65" t="s">
        <v>1609</v>
      </c>
      <c r="BC4335" s="9"/>
      <c r="BD4335" s="9"/>
      <c r="BE4335" s="9"/>
      <c r="BF4335" s="9"/>
      <c r="BG4335" s="9"/>
      <c r="BI4335" t="s">
        <v>3146</v>
      </c>
    </row>
    <row r="4336" spans="1:61" x14ac:dyDescent="0.25">
      <c r="A4336" s="19" t="s">
        <v>1225</v>
      </c>
      <c r="B4336" t="s">
        <v>1246</v>
      </c>
      <c r="C4336" t="str">
        <f>VLOOKUP(Tabelle1[[#This Row],[bank_name]],list_all_banks!$B$1:$C$691,2,FALSE)</f>
        <v>NL30046259</v>
      </c>
      <c r="D4336" s="6" t="s">
        <v>1247</v>
      </c>
      <c r="E4336" s="42" t="str">
        <f t="shared" si="71"/>
        <v>31.12.2015</v>
      </c>
      <c r="F4336">
        <v>2015</v>
      </c>
      <c r="G4336">
        <v>1</v>
      </c>
      <c r="H4336" t="s">
        <v>20</v>
      </c>
      <c r="I4336">
        <v>3</v>
      </c>
      <c r="J4336">
        <v>2</v>
      </c>
      <c r="K4336" t="s">
        <v>1366</v>
      </c>
      <c r="L4336">
        <v>0</v>
      </c>
      <c r="M4336" t="s">
        <v>14</v>
      </c>
      <c r="N4336" t="s">
        <v>19</v>
      </c>
      <c r="P4336">
        <v>0</v>
      </c>
      <c r="Q4336">
        <v>0</v>
      </c>
      <c r="R4336">
        <v>0</v>
      </c>
      <c r="S4336">
        <v>3</v>
      </c>
      <c r="U4336">
        <v>0</v>
      </c>
      <c r="V4336">
        <v>0</v>
      </c>
      <c r="W4336" t="s">
        <v>20</v>
      </c>
      <c r="Y4336" t="s">
        <v>1327</v>
      </c>
      <c r="Z4336">
        <v>31</v>
      </c>
      <c r="AA4336">
        <v>123</v>
      </c>
      <c r="AB4336">
        <v>7</v>
      </c>
      <c r="AC4336" t="s">
        <v>20</v>
      </c>
      <c r="AD4336" t="s">
        <v>20</v>
      </c>
      <c r="AE4336" t="s">
        <v>20</v>
      </c>
      <c r="AF4336" t="s">
        <v>20</v>
      </c>
      <c r="AG4336">
        <v>2</v>
      </c>
      <c r="AH4336" t="s">
        <v>20</v>
      </c>
      <c r="AI4336">
        <v>0</v>
      </c>
      <c r="AK4336">
        <v>1</v>
      </c>
      <c r="AL4336">
        <v>1</v>
      </c>
      <c r="AM4336">
        <v>1</v>
      </c>
      <c r="AN4336">
        <v>0</v>
      </c>
      <c r="AO4336">
        <v>0</v>
      </c>
      <c r="AQ4336">
        <v>1</v>
      </c>
      <c r="AR4336">
        <v>3</v>
      </c>
      <c r="AS4336">
        <v>2</v>
      </c>
      <c r="AT4336">
        <v>0</v>
      </c>
      <c r="AU4336">
        <v>0</v>
      </c>
      <c r="AV4336">
        <v>0</v>
      </c>
      <c r="AW4336" t="s">
        <v>1382</v>
      </c>
      <c r="AX4336" t="s">
        <v>1382</v>
      </c>
      <c r="BA4336" t="s">
        <v>2639</v>
      </c>
      <c r="BB4336" s="65" t="s">
        <v>1609</v>
      </c>
      <c r="BG4336" s="9"/>
      <c r="BI4336" t="s">
        <v>3146</v>
      </c>
    </row>
    <row r="4337" spans="1:61" x14ac:dyDescent="0.25">
      <c r="A4337" s="19" t="s">
        <v>1225</v>
      </c>
      <c r="B4337" t="s">
        <v>1246</v>
      </c>
      <c r="C4337" t="str">
        <f>VLOOKUP(Tabelle1[[#This Row],[bank_name]],list_all_banks!$B$1:$C$691,2,FALSE)</f>
        <v>NL30046259</v>
      </c>
      <c r="D4337" s="6" t="s">
        <v>1247</v>
      </c>
      <c r="E4337" s="42" t="str">
        <f t="shared" si="71"/>
        <v>31.12.2015</v>
      </c>
      <c r="F4337">
        <v>2015</v>
      </c>
      <c r="G4337">
        <v>1</v>
      </c>
      <c r="H4337" t="s">
        <v>20</v>
      </c>
      <c r="I4337">
        <v>3</v>
      </c>
      <c r="J4337">
        <v>2</v>
      </c>
      <c r="K4337" t="s">
        <v>1366</v>
      </c>
      <c r="L4337">
        <v>0</v>
      </c>
      <c r="M4337" t="s">
        <v>14</v>
      </c>
      <c r="N4337" t="s">
        <v>19</v>
      </c>
      <c r="P4337">
        <v>0</v>
      </c>
      <c r="Q4337">
        <v>0</v>
      </c>
      <c r="R4337">
        <v>0</v>
      </c>
      <c r="S4337">
        <v>3</v>
      </c>
      <c r="U4337">
        <v>0</v>
      </c>
      <c r="V4337">
        <v>0</v>
      </c>
      <c r="W4337" t="s">
        <v>20</v>
      </c>
      <c r="Y4337" t="s">
        <v>1651</v>
      </c>
      <c r="Z4337">
        <v>2</v>
      </c>
      <c r="AA4337">
        <v>6</v>
      </c>
      <c r="AB4337">
        <v>1</v>
      </c>
      <c r="AC4337" t="s">
        <v>20</v>
      </c>
      <c r="AD4337" t="s">
        <v>20</v>
      </c>
      <c r="AE4337" t="s">
        <v>20</v>
      </c>
      <c r="AF4337" t="s">
        <v>20</v>
      </c>
      <c r="AG4337" t="s">
        <v>20</v>
      </c>
      <c r="AH4337" t="s">
        <v>20</v>
      </c>
      <c r="AI4337">
        <v>0</v>
      </c>
      <c r="AK4337">
        <v>1</v>
      </c>
      <c r="AL4337">
        <v>1</v>
      </c>
      <c r="AM4337">
        <v>1</v>
      </c>
      <c r="AN4337">
        <v>0</v>
      </c>
      <c r="AO4337">
        <v>0</v>
      </c>
      <c r="AQ4337">
        <v>1</v>
      </c>
      <c r="AR4337">
        <v>3</v>
      </c>
      <c r="AS4337">
        <v>2</v>
      </c>
      <c r="AT4337">
        <v>0</v>
      </c>
      <c r="AU4337">
        <v>0</v>
      </c>
      <c r="AV4337">
        <v>0</v>
      </c>
      <c r="AW4337" t="s">
        <v>1382</v>
      </c>
      <c r="AX4337" t="s">
        <v>1382</v>
      </c>
      <c r="BA4337" t="s">
        <v>2639</v>
      </c>
      <c r="BB4337" s="65" t="s">
        <v>1609</v>
      </c>
      <c r="BG4337" s="9"/>
      <c r="BI4337" t="s">
        <v>3146</v>
      </c>
    </row>
    <row r="4338" spans="1:61" x14ac:dyDescent="0.25">
      <c r="A4338" s="19" t="s">
        <v>1225</v>
      </c>
      <c r="B4338" t="s">
        <v>1246</v>
      </c>
      <c r="C4338" t="str">
        <f>VLOOKUP(Tabelle1[[#This Row],[bank_name]],list_all_banks!$B$1:$C$691,2,FALSE)</f>
        <v>NL30046259</v>
      </c>
      <c r="D4338" s="6" t="s">
        <v>1247</v>
      </c>
      <c r="E4338" s="42" t="str">
        <f t="shared" si="71"/>
        <v>31.12.2015</v>
      </c>
      <c r="F4338" s="9">
        <v>2015</v>
      </c>
      <c r="G4338">
        <v>1</v>
      </c>
      <c r="H4338" t="s">
        <v>20</v>
      </c>
      <c r="I4338">
        <v>3</v>
      </c>
      <c r="J4338">
        <v>2</v>
      </c>
      <c r="K4338" t="s">
        <v>1366</v>
      </c>
      <c r="L4338">
        <v>0</v>
      </c>
      <c r="M4338" t="s">
        <v>14</v>
      </c>
      <c r="N4338" t="s">
        <v>19</v>
      </c>
      <c r="P4338">
        <v>0</v>
      </c>
      <c r="Q4338">
        <v>0</v>
      </c>
      <c r="R4338">
        <v>0</v>
      </c>
      <c r="S4338">
        <v>3</v>
      </c>
      <c r="U4338">
        <v>0</v>
      </c>
      <c r="V4338">
        <v>0</v>
      </c>
      <c r="W4338" t="s">
        <v>20</v>
      </c>
      <c r="Y4338" t="s">
        <v>1694</v>
      </c>
      <c r="Z4338">
        <v>25</v>
      </c>
      <c r="AA4338">
        <v>54</v>
      </c>
      <c r="AB4338">
        <v>10</v>
      </c>
      <c r="AC4338" t="s">
        <v>20</v>
      </c>
      <c r="AD4338" t="s">
        <v>20</v>
      </c>
      <c r="AE4338" t="s">
        <v>20</v>
      </c>
      <c r="AF4338" t="s">
        <v>20</v>
      </c>
      <c r="AG4338">
        <v>3</v>
      </c>
      <c r="AH4338" t="s">
        <v>20</v>
      </c>
      <c r="AI4338">
        <v>0</v>
      </c>
      <c r="AK4338">
        <v>1</v>
      </c>
      <c r="AL4338">
        <v>1</v>
      </c>
      <c r="AM4338">
        <v>1</v>
      </c>
      <c r="AN4338">
        <v>0</v>
      </c>
      <c r="AO4338">
        <v>0</v>
      </c>
      <c r="AQ4338">
        <v>1</v>
      </c>
      <c r="AR4338">
        <v>3</v>
      </c>
      <c r="AS4338">
        <v>2</v>
      </c>
      <c r="AT4338">
        <v>0</v>
      </c>
      <c r="AU4338">
        <v>0</v>
      </c>
      <c r="AV4338">
        <v>0</v>
      </c>
      <c r="AW4338" t="s">
        <v>1382</v>
      </c>
      <c r="AX4338" t="s">
        <v>1382</v>
      </c>
      <c r="BA4338" t="s">
        <v>2639</v>
      </c>
      <c r="BB4338" s="65" t="s">
        <v>1609</v>
      </c>
      <c r="BG4338" s="9"/>
      <c r="BI4338" t="s">
        <v>3146</v>
      </c>
    </row>
    <row r="4339" spans="1:61" x14ac:dyDescent="0.25">
      <c r="A4339" s="96" t="s">
        <v>1225</v>
      </c>
      <c r="B4339" s="9" t="s">
        <v>1246</v>
      </c>
      <c r="C4339" s="9" t="str">
        <f>VLOOKUP(Tabelle1[[#This Row],[bank_name]],list_all_banks!$B$1:$C$691,2,FALSE)</f>
        <v>NL30046259</v>
      </c>
      <c r="D4339" s="6" t="s">
        <v>1247</v>
      </c>
      <c r="E4339" s="42" t="str">
        <f t="shared" si="71"/>
        <v>31.12.2015</v>
      </c>
      <c r="F4339" s="9">
        <v>2015</v>
      </c>
      <c r="G4339" s="9">
        <v>1</v>
      </c>
      <c r="H4339" s="9" t="s">
        <v>20</v>
      </c>
      <c r="I4339" s="9">
        <v>3</v>
      </c>
      <c r="J4339" s="9">
        <v>2</v>
      </c>
      <c r="K4339" s="9" t="s">
        <v>1366</v>
      </c>
      <c r="L4339" s="9">
        <v>0</v>
      </c>
      <c r="M4339" s="9" t="s">
        <v>14</v>
      </c>
      <c r="N4339" s="9" t="s">
        <v>19</v>
      </c>
      <c r="P4339" s="9">
        <v>0</v>
      </c>
      <c r="Q4339" s="9">
        <v>0</v>
      </c>
      <c r="R4339" s="9">
        <v>0</v>
      </c>
      <c r="S4339" s="9">
        <v>3</v>
      </c>
      <c r="U4339" s="9">
        <v>0</v>
      </c>
      <c r="V4339" s="9">
        <v>0</v>
      </c>
      <c r="W4339" s="9" t="s">
        <v>20</v>
      </c>
      <c r="Y4339" s="9" t="s">
        <v>1650</v>
      </c>
      <c r="Z4339" s="9">
        <v>1461</v>
      </c>
      <c r="AA4339" s="9">
        <v>3989</v>
      </c>
      <c r="AB4339" s="9">
        <v>-112</v>
      </c>
      <c r="AC4339" s="9" t="s">
        <v>20</v>
      </c>
      <c r="AD4339" s="9" t="s">
        <v>20</v>
      </c>
      <c r="AE4339" s="9" t="s">
        <v>20</v>
      </c>
      <c r="AF4339" s="9" t="s">
        <v>20</v>
      </c>
      <c r="AG4339" s="9">
        <v>189</v>
      </c>
      <c r="AH4339" s="9" t="s">
        <v>20</v>
      </c>
      <c r="AI4339" s="9">
        <v>0</v>
      </c>
      <c r="AK4339" s="9">
        <v>1</v>
      </c>
      <c r="AL4339" s="9">
        <v>1</v>
      </c>
      <c r="AM4339" s="9">
        <v>1</v>
      </c>
      <c r="AN4339" s="9">
        <v>0</v>
      </c>
      <c r="AO4339" s="9">
        <v>0</v>
      </c>
      <c r="AQ4339" s="9">
        <v>1</v>
      </c>
      <c r="AR4339" s="9">
        <v>3</v>
      </c>
      <c r="AS4339" s="9">
        <v>2</v>
      </c>
      <c r="AT4339" s="9">
        <v>0</v>
      </c>
      <c r="AU4339" s="9">
        <v>0</v>
      </c>
      <c r="AV4339" s="9">
        <v>0</v>
      </c>
      <c r="AW4339" s="9" t="s">
        <v>1382</v>
      </c>
      <c r="AX4339" s="9" t="s">
        <v>1382</v>
      </c>
      <c r="BA4339" s="9" t="s">
        <v>2639</v>
      </c>
      <c r="BB4339" s="65" t="s">
        <v>1609</v>
      </c>
      <c r="BC4339" s="9"/>
      <c r="BD4339" s="9"/>
      <c r="BE4339" s="9"/>
      <c r="BF4339" s="9"/>
      <c r="BG4339" s="9"/>
      <c r="BI4339" t="s">
        <v>3146</v>
      </c>
    </row>
    <row r="4340" spans="1:61" x14ac:dyDescent="0.25">
      <c r="A4340" s="19" t="s">
        <v>1225</v>
      </c>
      <c r="B4340" t="s">
        <v>1246</v>
      </c>
      <c r="C4340" t="str">
        <f>VLOOKUP(Tabelle1[[#This Row],[bank_name]],list_all_banks!$B$1:$C$691,2,FALSE)</f>
        <v>NL30046259</v>
      </c>
      <c r="D4340" s="6" t="s">
        <v>1247</v>
      </c>
      <c r="E4340" s="42" t="str">
        <f t="shared" si="71"/>
        <v>31.12.2015</v>
      </c>
      <c r="F4340">
        <v>2015</v>
      </c>
      <c r="G4340">
        <v>1</v>
      </c>
      <c r="H4340" t="s">
        <v>20</v>
      </c>
      <c r="I4340">
        <v>3</v>
      </c>
      <c r="J4340">
        <v>2</v>
      </c>
      <c r="K4340" t="s">
        <v>1366</v>
      </c>
      <c r="L4340">
        <v>0</v>
      </c>
      <c r="M4340" t="s">
        <v>14</v>
      </c>
      <c r="N4340" t="s">
        <v>19</v>
      </c>
      <c r="P4340">
        <v>0</v>
      </c>
      <c r="Q4340">
        <v>0</v>
      </c>
      <c r="R4340">
        <v>0</v>
      </c>
      <c r="S4340">
        <v>3</v>
      </c>
      <c r="U4340">
        <v>0</v>
      </c>
      <c r="V4340">
        <v>0</v>
      </c>
      <c r="W4340" t="s">
        <v>20</v>
      </c>
      <c r="Y4340" t="s">
        <v>1</v>
      </c>
      <c r="Z4340">
        <v>225</v>
      </c>
      <c r="AA4340">
        <v>699</v>
      </c>
      <c r="AB4340">
        <v>101</v>
      </c>
      <c r="AC4340" t="s">
        <v>20</v>
      </c>
      <c r="AD4340" t="s">
        <v>20</v>
      </c>
      <c r="AE4340" t="s">
        <v>20</v>
      </c>
      <c r="AF4340" t="s">
        <v>20</v>
      </c>
      <c r="AG4340">
        <v>27</v>
      </c>
      <c r="AH4340" t="s">
        <v>20</v>
      </c>
      <c r="AI4340">
        <v>0</v>
      </c>
      <c r="AK4340">
        <v>1</v>
      </c>
      <c r="AL4340">
        <v>1</v>
      </c>
      <c r="AM4340">
        <v>1</v>
      </c>
      <c r="AN4340">
        <v>0</v>
      </c>
      <c r="AO4340">
        <v>0</v>
      </c>
      <c r="AQ4340">
        <v>1</v>
      </c>
      <c r="AR4340">
        <v>3</v>
      </c>
      <c r="AS4340">
        <v>2</v>
      </c>
      <c r="AT4340">
        <v>0</v>
      </c>
      <c r="AU4340">
        <v>0</v>
      </c>
      <c r="AV4340">
        <v>0</v>
      </c>
      <c r="AW4340" t="s">
        <v>1382</v>
      </c>
      <c r="AX4340" t="s">
        <v>1382</v>
      </c>
      <c r="BA4340" t="s">
        <v>2639</v>
      </c>
      <c r="BB4340" s="65" t="s">
        <v>1609</v>
      </c>
      <c r="BG4340" s="9"/>
      <c r="BI4340" t="s">
        <v>3146</v>
      </c>
    </row>
    <row r="4341" spans="1:61" x14ac:dyDescent="0.25">
      <c r="A4341" s="19" t="s">
        <v>1225</v>
      </c>
      <c r="B4341" t="s">
        <v>1246</v>
      </c>
      <c r="C4341" t="str">
        <f>VLOOKUP(Tabelle1[[#This Row],[bank_name]],list_all_banks!$B$1:$C$691,2,FALSE)</f>
        <v>NL30046259</v>
      </c>
      <c r="D4341" s="6" t="s">
        <v>1247</v>
      </c>
      <c r="E4341" s="42" t="str">
        <f t="shared" si="71"/>
        <v>31.12.2015</v>
      </c>
      <c r="F4341">
        <v>2015</v>
      </c>
      <c r="G4341">
        <v>1</v>
      </c>
      <c r="H4341" t="s">
        <v>20</v>
      </c>
      <c r="I4341">
        <v>3</v>
      </c>
      <c r="J4341">
        <v>2</v>
      </c>
      <c r="K4341" t="s">
        <v>1366</v>
      </c>
      <c r="L4341">
        <v>0</v>
      </c>
      <c r="M4341" t="s">
        <v>14</v>
      </c>
      <c r="N4341" t="s">
        <v>19</v>
      </c>
      <c r="P4341">
        <v>0</v>
      </c>
      <c r="Q4341">
        <v>0</v>
      </c>
      <c r="R4341">
        <v>0</v>
      </c>
      <c r="S4341">
        <v>3</v>
      </c>
      <c r="U4341">
        <v>0</v>
      </c>
      <c r="V4341">
        <v>0</v>
      </c>
      <c r="W4341" t="s">
        <v>20</v>
      </c>
      <c r="Y4341" t="s">
        <v>1020</v>
      </c>
      <c r="Z4341">
        <v>52</v>
      </c>
      <c r="AA4341">
        <v>165</v>
      </c>
      <c r="AB4341">
        <v>24</v>
      </c>
      <c r="AC4341" t="s">
        <v>20</v>
      </c>
      <c r="AD4341" t="s">
        <v>20</v>
      </c>
      <c r="AE4341" t="s">
        <v>20</v>
      </c>
      <c r="AF4341" t="s">
        <v>20</v>
      </c>
      <c r="AG4341">
        <v>9</v>
      </c>
      <c r="AH4341" t="s">
        <v>20</v>
      </c>
      <c r="AI4341">
        <v>0</v>
      </c>
      <c r="AK4341">
        <v>1</v>
      </c>
      <c r="AL4341">
        <v>1</v>
      </c>
      <c r="AM4341">
        <v>1</v>
      </c>
      <c r="AN4341">
        <v>0</v>
      </c>
      <c r="AO4341">
        <v>0</v>
      </c>
      <c r="AQ4341">
        <v>1</v>
      </c>
      <c r="AR4341">
        <v>3</v>
      </c>
      <c r="AS4341">
        <v>2</v>
      </c>
      <c r="AT4341">
        <v>0</v>
      </c>
      <c r="AU4341">
        <v>0</v>
      </c>
      <c r="AV4341">
        <v>0</v>
      </c>
      <c r="AW4341" t="s">
        <v>1382</v>
      </c>
      <c r="AX4341" t="s">
        <v>1382</v>
      </c>
      <c r="BA4341" t="s">
        <v>2639</v>
      </c>
      <c r="BB4341" s="65" t="s">
        <v>1609</v>
      </c>
      <c r="BG4341" s="9"/>
      <c r="BI4341" t="s">
        <v>3146</v>
      </c>
    </row>
    <row r="4342" spans="1:61" s="44" customFormat="1" ht="15.75" thickBot="1" x14ac:dyDescent="0.3">
      <c r="A4342" s="162" t="s">
        <v>1225</v>
      </c>
      <c r="B4342" s="44" t="s">
        <v>1246</v>
      </c>
      <c r="C4342" s="44" t="str">
        <f>VLOOKUP(Tabelle1[[#This Row],[bank_name]],list_all_banks!$B$1:$C$691,2,FALSE)</f>
        <v>NL30046259</v>
      </c>
      <c r="D4342" s="45" t="s">
        <v>1247</v>
      </c>
      <c r="E4342" s="46" t="str">
        <f t="shared" si="71"/>
        <v>31.12.2015</v>
      </c>
      <c r="F4342" s="44">
        <v>2015</v>
      </c>
      <c r="G4342" s="44">
        <v>1</v>
      </c>
      <c r="H4342" s="44" t="s">
        <v>20</v>
      </c>
      <c r="I4342" s="44">
        <v>3</v>
      </c>
      <c r="J4342" s="44">
        <v>2</v>
      </c>
      <c r="K4342" s="44" t="s">
        <v>1366</v>
      </c>
      <c r="L4342" s="44">
        <v>0</v>
      </c>
      <c r="M4342" s="44" t="s">
        <v>14</v>
      </c>
      <c r="N4342" s="44" t="s">
        <v>19</v>
      </c>
      <c r="O4342" s="45"/>
      <c r="P4342" s="44">
        <v>0</v>
      </c>
      <c r="Q4342" s="44">
        <v>0</v>
      </c>
      <c r="R4342" s="44">
        <v>0</v>
      </c>
      <c r="S4342" s="44">
        <v>3</v>
      </c>
      <c r="T4342" s="45"/>
      <c r="U4342" s="44">
        <v>0</v>
      </c>
      <c r="V4342" s="44">
        <v>0</v>
      </c>
      <c r="W4342" s="44" t="s">
        <v>20</v>
      </c>
      <c r="X4342" s="45"/>
      <c r="Y4342" s="44" t="s">
        <v>1170</v>
      </c>
      <c r="Z4342" s="44">
        <v>2</v>
      </c>
      <c r="AA4342" s="44">
        <v>12</v>
      </c>
      <c r="AB4342" s="44" t="s">
        <v>20</v>
      </c>
      <c r="AC4342" s="44" t="s">
        <v>20</v>
      </c>
      <c r="AD4342" s="44" t="s">
        <v>20</v>
      </c>
      <c r="AE4342" s="44" t="s">
        <v>20</v>
      </c>
      <c r="AF4342" s="44" t="s">
        <v>20</v>
      </c>
      <c r="AG4342" s="44" t="s">
        <v>20</v>
      </c>
      <c r="AH4342" s="44" t="s">
        <v>20</v>
      </c>
      <c r="AI4342" s="44">
        <v>0</v>
      </c>
      <c r="AJ4342" s="45"/>
      <c r="AK4342" s="44">
        <v>1</v>
      </c>
      <c r="AL4342" s="44">
        <v>1</v>
      </c>
      <c r="AM4342" s="44">
        <v>1</v>
      </c>
      <c r="AN4342" s="44">
        <v>0</v>
      </c>
      <c r="AO4342" s="44">
        <v>0</v>
      </c>
      <c r="AP4342" s="45"/>
      <c r="AQ4342" s="44">
        <v>1</v>
      </c>
      <c r="AR4342" s="44">
        <v>3</v>
      </c>
      <c r="AS4342" s="44">
        <v>2</v>
      </c>
      <c r="AT4342" s="44">
        <v>0</v>
      </c>
      <c r="AU4342" s="44">
        <v>0</v>
      </c>
      <c r="AV4342" s="44">
        <v>0</v>
      </c>
      <c r="AW4342" s="44" t="s">
        <v>1382</v>
      </c>
      <c r="AX4342" s="44" t="s">
        <v>1382</v>
      </c>
      <c r="AY4342" s="45"/>
      <c r="AZ4342" s="46"/>
      <c r="BA4342" s="44" t="s">
        <v>2639</v>
      </c>
      <c r="BB4342" s="237" t="s">
        <v>1609</v>
      </c>
      <c r="BH4342" s="45"/>
      <c r="BI4342" t="s">
        <v>3146</v>
      </c>
    </row>
    <row r="4343" spans="1:61" x14ac:dyDescent="0.25">
      <c r="A4343" s="96" t="s">
        <v>1225</v>
      </c>
      <c r="B4343" s="9" t="s">
        <v>1246</v>
      </c>
      <c r="C4343" s="9" t="str">
        <f>VLOOKUP(Tabelle1[[#This Row],[bank_name]],list_all_banks!$B$1:$C$691,2,FALSE)</f>
        <v>NL30046259</v>
      </c>
      <c r="D4343" s="6" t="s">
        <v>1247</v>
      </c>
      <c r="E4343" s="42" t="str">
        <f t="shared" si="71"/>
        <v>31.12.2016</v>
      </c>
      <c r="F4343" s="9">
        <v>2016</v>
      </c>
      <c r="G4343" s="9">
        <v>1</v>
      </c>
      <c r="H4343" s="9" t="s">
        <v>20</v>
      </c>
      <c r="I4343" s="9">
        <v>3</v>
      </c>
      <c r="J4343" s="9">
        <v>2</v>
      </c>
      <c r="K4343" s="9" t="s">
        <v>1366</v>
      </c>
      <c r="L4343" s="9">
        <v>0</v>
      </c>
      <c r="M4343" s="9" t="s">
        <v>14</v>
      </c>
      <c r="N4343" s="9" t="s">
        <v>19</v>
      </c>
      <c r="P4343" s="9">
        <v>0</v>
      </c>
      <c r="Q4343" s="9">
        <v>0</v>
      </c>
      <c r="R4343" s="9">
        <v>0</v>
      </c>
      <c r="S4343" s="9">
        <v>3</v>
      </c>
      <c r="U4343" s="9">
        <v>0</v>
      </c>
      <c r="V4343" s="9">
        <v>0</v>
      </c>
      <c r="W4343" s="9" t="s">
        <v>20</v>
      </c>
      <c r="Y4343" s="9" t="s">
        <v>1225</v>
      </c>
      <c r="Z4343" s="9">
        <v>24601</v>
      </c>
      <c r="AA4343" s="9">
        <v>31627</v>
      </c>
      <c r="AB4343" s="9">
        <v>1128</v>
      </c>
      <c r="AC4343" s="9" t="s">
        <v>20</v>
      </c>
      <c r="AD4343" s="9" t="s">
        <v>20</v>
      </c>
      <c r="AE4343" s="9" t="s">
        <v>20</v>
      </c>
      <c r="AF4343" s="9" t="s">
        <v>20</v>
      </c>
      <c r="AG4343" s="9">
        <v>187</v>
      </c>
      <c r="AH4343" s="9">
        <v>0</v>
      </c>
      <c r="AI4343" s="9">
        <v>0</v>
      </c>
      <c r="AK4343" s="9">
        <v>1</v>
      </c>
      <c r="AL4343" s="9">
        <v>1</v>
      </c>
      <c r="AM4343" s="9">
        <v>1</v>
      </c>
      <c r="AN4343" s="9">
        <v>0</v>
      </c>
      <c r="AO4343" s="9">
        <v>0</v>
      </c>
      <c r="AQ4343" s="9">
        <v>1</v>
      </c>
      <c r="AR4343" s="9">
        <v>3</v>
      </c>
      <c r="AS4343" s="9">
        <v>2</v>
      </c>
      <c r="AT4343" s="9">
        <v>0</v>
      </c>
      <c r="AU4343" s="9">
        <v>0</v>
      </c>
      <c r="AV4343" s="9">
        <v>0</v>
      </c>
      <c r="AW4343" s="9" t="s">
        <v>1382</v>
      </c>
      <c r="AX4343" s="9" t="s">
        <v>1382</v>
      </c>
      <c r="BA4343" s="9" t="s">
        <v>2662</v>
      </c>
      <c r="BB4343" s="6" t="s">
        <v>1610</v>
      </c>
      <c r="BC4343" s="9"/>
      <c r="BD4343" s="9"/>
      <c r="BE4343" s="9"/>
      <c r="BF4343" s="9"/>
      <c r="BG4343" s="9"/>
      <c r="BI4343" t="s">
        <v>3146</v>
      </c>
    </row>
    <row r="4344" spans="1:61" x14ac:dyDescent="0.25">
      <c r="A4344" s="96" t="s">
        <v>1225</v>
      </c>
      <c r="B4344" s="9" t="s">
        <v>1246</v>
      </c>
      <c r="C4344" s="9" t="str">
        <f>VLOOKUP(Tabelle1[[#This Row],[bank_name]],list_all_banks!$B$1:$C$691,2,FALSE)</f>
        <v>NL30046259</v>
      </c>
      <c r="D4344" s="6" t="s">
        <v>1247</v>
      </c>
      <c r="E4344" s="42" t="str">
        <f t="shared" si="71"/>
        <v>31.12.2016</v>
      </c>
      <c r="F4344" s="9">
        <v>2016</v>
      </c>
      <c r="G4344" s="9">
        <v>1</v>
      </c>
      <c r="H4344" s="9" t="s">
        <v>20</v>
      </c>
      <c r="I4344" s="9">
        <v>3</v>
      </c>
      <c r="J4344" s="9">
        <v>2</v>
      </c>
      <c r="K4344" s="9" t="s">
        <v>1366</v>
      </c>
      <c r="L4344" s="9">
        <v>0</v>
      </c>
      <c r="M4344" s="9" t="s">
        <v>14</v>
      </c>
      <c r="N4344" s="9" t="s">
        <v>19</v>
      </c>
      <c r="P4344" s="9">
        <v>0</v>
      </c>
      <c r="Q4344" s="9">
        <v>0</v>
      </c>
      <c r="R4344" s="9">
        <v>0</v>
      </c>
      <c r="S4344" s="9">
        <v>3</v>
      </c>
      <c r="U4344" s="9">
        <v>0</v>
      </c>
      <c r="V4344" s="9">
        <v>0</v>
      </c>
      <c r="W4344" s="9" t="s">
        <v>20</v>
      </c>
      <c r="Y4344" s="9" t="s">
        <v>658</v>
      </c>
      <c r="Z4344" s="9">
        <v>246</v>
      </c>
      <c r="AA4344" s="9">
        <v>553</v>
      </c>
      <c r="AB4344" s="9">
        <v>86</v>
      </c>
      <c r="AC4344" s="9" t="s">
        <v>20</v>
      </c>
      <c r="AD4344" s="9" t="s">
        <v>20</v>
      </c>
      <c r="AE4344" s="9" t="s">
        <v>20</v>
      </c>
      <c r="AF4344" s="9" t="s">
        <v>20</v>
      </c>
      <c r="AG4344" s="9">
        <v>31</v>
      </c>
      <c r="AH4344" s="9">
        <v>0</v>
      </c>
      <c r="AI4344" s="9">
        <v>0</v>
      </c>
      <c r="AK4344" s="9">
        <v>1</v>
      </c>
      <c r="AL4344" s="9">
        <v>1</v>
      </c>
      <c r="AM4344" s="9">
        <v>1</v>
      </c>
      <c r="AN4344" s="9">
        <v>0</v>
      </c>
      <c r="AO4344" s="9">
        <v>0</v>
      </c>
      <c r="AQ4344" s="9">
        <v>1</v>
      </c>
      <c r="AR4344" s="9">
        <v>3</v>
      </c>
      <c r="AS4344" s="9">
        <v>2</v>
      </c>
      <c r="AT4344" s="9">
        <v>0</v>
      </c>
      <c r="AU4344" s="9">
        <v>0</v>
      </c>
      <c r="AV4344" s="9">
        <v>0</v>
      </c>
      <c r="AW4344" s="9" t="s">
        <v>1382</v>
      </c>
      <c r="AX4344" s="9" t="s">
        <v>1382</v>
      </c>
      <c r="BA4344" s="9" t="s">
        <v>2653</v>
      </c>
      <c r="BB4344" s="6" t="s">
        <v>1610</v>
      </c>
      <c r="BC4344" s="9"/>
      <c r="BD4344" s="9"/>
      <c r="BE4344" s="9"/>
      <c r="BF4344" s="9"/>
      <c r="BG4344" s="9"/>
      <c r="BI4344" t="s">
        <v>3146</v>
      </c>
    </row>
    <row r="4345" spans="1:61" x14ac:dyDescent="0.25">
      <c r="A4345" s="96" t="s">
        <v>1225</v>
      </c>
      <c r="B4345" s="9" t="s">
        <v>1246</v>
      </c>
      <c r="C4345" s="9" t="str">
        <f>VLOOKUP(Tabelle1[[#This Row],[bank_name]],list_all_banks!$B$1:$C$691,2,FALSE)</f>
        <v>NL30046259</v>
      </c>
      <c r="D4345" s="6" t="s">
        <v>1247</v>
      </c>
      <c r="E4345" s="42" t="str">
        <f t="shared" si="71"/>
        <v>31.12.2016</v>
      </c>
      <c r="F4345" s="9">
        <v>2016</v>
      </c>
      <c r="G4345" s="9">
        <v>1</v>
      </c>
      <c r="H4345" s="9" t="s">
        <v>20</v>
      </c>
      <c r="I4345" s="9">
        <v>3</v>
      </c>
      <c r="J4345" s="9">
        <v>2</v>
      </c>
      <c r="K4345" s="9" t="s">
        <v>1366</v>
      </c>
      <c r="L4345" s="9">
        <v>0</v>
      </c>
      <c r="M4345" s="9" t="s">
        <v>14</v>
      </c>
      <c r="N4345" s="9" t="s">
        <v>19</v>
      </c>
      <c r="P4345" s="9">
        <v>0</v>
      </c>
      <c r="Q4345" s="9">
        <v>0</v>
      </c>
      <c r="R4345" s="9">
        <v>0</v>
      </c>
      <c r="S4345" s="9">
        <v>3</v>
      </c>
      <c r="U4345" s="9">
        <v>0</v>
      </c>
      <c r="V4345" s="9">
        <v>0</v>
      </c>
      <c r="W4345" s="9" t="s">
        <v>20</v>
      </c>
      <c r="Y4345" s="9" t="s">
        <v>239</v>
      </c>
      <c r="Z4345" s="9">
        <v>176</v>
      </c>
      <c r="AA4345" s="9">
        <v>201</v>
      </c>
      <c r="AB4345" s="9">
        <v>28</v>
      </c>
      <c r="AC4345" s="9" t="s">
        <v>20</v>
      </c>
      <c r="AD4345" s="9" t="s">
        <v>20</v>
      </c>
      <c r="AE4345" s="9" t="s">
        <v>20</v>
      </c>
      <c r="AF4345" s="9" t="s">
        <v>20</v>
      </c>
      <c r="AG4345" s="9">
        <v>8</v>
      </c>
      <c r="AH4345" s="9">
        <v>0</v>
      </c>
      <c r="AI4345" s="9">
        <v>0</v>
      </c>
      <c r="AK4345" s="9">
        <v>1</v>
      </c>
      <c r="AL4345" s="9">
        <v>1</v>
      </c>
      <c r="AM4345" s="9">
        <v>1</v>
      </c>
      <c r="AN4345" s="9">
        <v>0</v>
      </c>
      <c r="AO4345" s="9">
        <v>0</v>
      </c>
      <c r="AQ4345" s="9">
        <v>1</v>
      </c>
      <c r="AR4345" s="9">
        <v>3</v>
      </c>
      <c r="AS4345" s="9">
        <v>2</v>
      </c>
      <c r="AT4345" s="9">
        <v>0</v>
      </c>
      <c r="AU4345" s="9">
        <v>0</v>
      </c>
      <c r="AV4345" s="9">
        <v>0</v>
      </c>
      <c r="AW4345" s="9" t="s">
        <v>1382</v>
      </c>
      <c r="AX4345" s="9" t="s">
        <v>1382</v>
      </c>
      <c r="BA4345" s="9" t="s">
        <v>2643</v>
      </c>
      <c r="BB4345" s="6" t="s">
        <v>1610</v>
      </c>
      <c r="BG4345" s="9"/>
      <c r="BI4345" t="s">
        <v>3146</v>
      </c>
    </row>
    <row r="4346" spans="1:61" x14ac:dyDescent="0.25">
      <c r="A4346" s="19" t="s">
        <v>1225</v>
      </c>
      <c r="B4346" t="s">
        <v>1246</v>
      </c>
      <c r="C4346" t="str">
        <f>VLOOKUP(Tabelle1[[#This Row],[bank_name]],list_all_banks!$B$1:$C$691,2,FALSE)</f>
        <v>NL30046259</v>
      </c>
      <c r="D4346" s="6" t="s">
        <v>1247</v>
      </c>
      <c r="E4346" s="42" t="str">
        <f t="shared" si="71"/>
        <v>31.12.2016</v>
      </c>
      <c r="F4346">
        <v>2016</v>
      </c>
      <c r="G4346">
        <v>1</v>
      </c>
      <c r="H4346" t="s">
        <v>20</v>
      </c>
      <c r="I4346">
        <v>3</v>
      </c>
      <c r="J4346">
        <v>2</v>
      </c>
      <c r="K4346" t="s">
        <v>1366</v>
      </c>
      <c r="L4346">
        <v>0</v>
      </c>
      <c r="M4346" t="s">
        <v>14</v>
      </c>
      <c r="N4346" t="s">
        <v>19</v>
      </c>
      <c r="P4346">
        <v>0</v>
      </c>
      <c r="Q4346">
        <v>0</v>
      </c>
      <c r="R4346">
        <v>0</v>
      </c>
      <c r="S4346">
        <v>3</v>
      </c>
      <c r="U4346">
        <v>0</v>
      </c>
      <c r="V4346">
        <v>0</v>
      </c>
      <c r="W4346" t="s">
        <v>20</v>
      </c>
      <c r="Y4346" t="s">
        <v>1</v>
      </c>
      <c r="Z4346">
        <v>332</v>
      </c>
      <c r="AA4346">
        <v>664</v>
      </c>
      <c r="AB4346">
        <v>92</v>
      </c>
      <c r="AC4346" t="s">
        <v>20</v>
      </c>
      <c r="AD4346" t="s">
        <v>20</v>
      </c>
      <c r="AE4346" t="s">
        <v>20</v>
      </c>
      <c r="AF4346" t="s">
        <v>20</v>
      </c>
      <c r="AG4346">
        <v>32</v>
      </c>
      <c r="AH4346">
        <v>0</v>
      </c>
      <c r="AI4346">
        <v>0</v>
      </c>
      <c r="AK4346">
        <v>1</v>
      </c>
      <c r="AL4346">
        <v>1</v>
      </c>
      <c r="AM4346">
        <v>1</v>
      </c>
      <c r="AN4346">
        <v>0</v>
      </c>
      <c r="AO4346">
        <v>0</v>
      </c>
      <c r="AQ4346">
        <v>1</v>
      </c>
      <c r="AR4346">
        <v>3</v>
      </c>
      <c r="AS4346">
        <v>2</v>
      </c>
      <c r="AT4346">
        <v>0</v>
      </c>
      <c r="AU4346">
        <v>0</v>
      </c>
      <c r="AV4346">
        <v>0</v>
      </c>
      <c r="AW4346" t="s">
        <v>1382</v>
      </c>
      <c r="AX4346" t="s">
        <v>1382</v>
      </c>
      <c r="BA4346" t="s">
        <v>2677</v>
      </c>
      <c r="BB4346" s="6" t="s">
        <v>1610</v>
      </c>
      <c r="BG4346" s="9"/>
      <c r="BI4346" t="s">
        <v>3146</v>
      </c>
    </row>
    <row r="4347" spans="1:61" x14ac:dyDescent="0.25">
      <c r="A4347" s="19" t="s">
        <v>1225</v>
      </c>
      <c r="B4347" t="s">
        <v>1246</v>
      </c>
      <c r="C4347" t="str">
        <f>VLOOKUP(Tabelle1[[#This Row],[bank_name]],list_all_banks!$B$1:$C$691,2,FALSE)</f>
        <v>NL30046259</v>
      </c>
      <c r="D4347" s="6" t="s">
        <v>1247</v>
      </c>
      <c r="E4347" s="42" t="str">
        <f t="shared" si="71"/>
        <v>31.12.2016</v>
      </c>
      <c r="F4347">
        <v>2016</v>
      </c>
      <c r="G4347">
        <v>1</v>
      </c>
      <c r="H4347" t="s">
        <v>20</v>
      </c>
      <c r="I4347">
        <v>3</v>
      </c>
      <c r="J4347">
        <v>2</v>
      </c>
      <c r="K4347" t="s">
        <v>1366</v>
      </c>
      <c r="L4347">
        <v>0</v>
      </c>
      <c r="M4347" t="s">
        <v>14</v>
      </c>
      <c r="N4347" t="s">
        <v>19</v>
      </c>
      <c r="P4347">
        <v>0</v>
      </c>
      <c r="Q4347">
        <v>0</v>
      </c>
      <c r="R4347">
        <v>0</v>
      </c>
      <c r="S4347">
        <v>3</v>
      </c>
      <c r="U4347">
        <v>0</v>
      </c>
      <c r="V4347">
        <v>0</v>
      </c>
      <c r="W4347" t="s">
        <v>20</v>
      </c>
      <c r="Y4347" t="s">
        <v>1020</v>
      </c>
      <c r="Z4347">
        <v>81</v>
      </c>
      <c r="AA4347">
        <v>146</v>
      </c>
      <c r="AB4347">
        <v>33</v>
      </c>
      <c r="AC4347" t="s">
        <v>20</v>
      </c>
      <c r="AD4347" t="s">
        <v>20</v>
      </c>
      <c r="AE4347" t="s">
        <v>20</v>
      </c>
      <c r="AF4347" t="s">
        <v>20</v>
      </c>
      <c r="AG4347">
        <v>6</v>
      </c>
      <c r="AH4347">
        <v>0</v>
      </c>
      <c r="AI4347">
        <v>0</v>
      </c>
      <c r="AK4347">
        <v>1</v>
      </c>
      <c r="AL4347">
        <v>1</v>
      </c>
      <c r="AM4347">
        <v>1</v>
      </c>
      <c r="AN4347">
        <v>0</v>
      </c>
      <c r="AO4347">
        <v>0</v>
      </c>
      <c r="AQ4347">
        <v>1</v>
      </c>
      <c r="AR4347">
        <v>3</v>
      </c>
      <c r="AS4347">
        <v>2</v>
      </c>
      <c r="AT4347">
        <v>0</v>
      </c>
      <c r="AU4347">
        <v>0</v>
      </c>
      <c r="AV4347">
        <v>0</v>
      </c>
      <c r="AW4347" t="s">
        <v>1382</v>
      </c>
      <c r="AX4347" t="s">
        <v>1382</v>
      </c>
      <c r="BA4347" t="s">
        <v>2678</v>
      </c>
      <c r="BB4347" s="6" t="s">
        <v>1610</v>
      </c>
      <c r="BC4347" s="9"/>
      <c r="BD4347" s="9"/>
      <c r="BE4347" s="9"/>
      <c r="BF4347" s="9"/>
      <c r="BG4347" s="9"/>
      <c r="BI4347" t="s">
        <v>3146</v>
      </c>
    </row>
    <row r="4348" spans="1:61" x14ac:dyDescent="0.25">
      <c r="A4348" s="96" t="s">
        <v>1225</v>
      </c>
      <c r="B4348" s="9" t="s">
        <v>1246</v>
      </c>
      <c r="C4348" s="9" t="str">
        <f>VLOOKUP(Tabelle1[[#This Row],[bank_name]],list_all_banks!$B$1:$C$691,2,FALSE)</f>
        <v>NL30046259</v>
      </c>
      <c r="D4348" s="6" t="s">
        <v>1247</v>
      </c>
      <c r="E4348" s="42" t="str">
        <f t="shared" si="71"/>
        <v>31.12.2016</v>
      </c>
      <c r="F4348" s="9">
        <v>2016</v>
      </c>
      <c r="G4348" s="9">
        <v>1</v>
      </c>
      <c r="H4348" s="9" t="s">
        <v>20</v>
      </c>
      <c r="I4348" s="9">
        <v>3</v>
      </c>
      <c r="J4348" s="9">
        <v>2</v>
      </c>
      <c r="K4348" s="9" t="s">
        <v>1366</v>
      </c>
      <c r="L4348" s="9">
        <v>0</v>
      </c>
      <c r="M4348" s="9" t="s">
        <v>14</v>
      </c>
      <c r="N4348" s="9" t="s">
        <v>19</v>
      </c>
      <c r="P4348" s="9">
        <v>0</v>
      </c>
      <c r="Q4348" s="9">
        <v>0</v>
      </c>
      <c r="R4348" s="9">
        <v>0</v>
      </c>
      <c r="S4348" s="9">
        <v>3</v>
      </c>
      <c r="U4348" s="9">
        <v>0</v>
      </c>
      <c r="V4348" s="9">
        <v>0</v>
      </c>
      <c r="W4348" s="9" t="s">
        <v>20</v>
      </c>
      <c r="Y4348" s="9" t="s">
        <v>1170</v>
      </c>
      <c r="Z4348" s="9">
        <v>2</v>
      </c>
      <c r="AA4348" s="9" t="s">
        <v>20</v>
      </c>
      <c r="AB4348" s="9" t="s">
        <v>20</v>
      </c>
      <c r="AC4348" s="9" t="s">
        <v>20</v>
      </c>
      <c r="AD4348" s="9" t="s">
        <v>20</v>
      </c>
      <c r="AE4348" s="9" t="s">
        <v>20</v>
      </c>
      <c r="AF4348" s="9" t="s">
        <v>20</v>
      </c>
      <c r="AG4348" s="9" t="s">
        <v>20</v>
      </c>
      <c r="AH4348" s="9">
        <v>0</v>
      </c>
      <c r="AI4348" s="9">
        <v>0</v>
      </c>
      <c r="AK4348" s="9">
        <v>1</v>
      </c>
      <c r="AL4348" s="9">
        <v>1</v>
      </c>
      <c r="AM4348" s="9">
        <v>1</v>
      </c>
      <c r="AN4348" s="9">
        <v>0</v>
      </c>
      <c r="AO4348" s="9">
        <v>0</v>
      </c>
      <c r="AQ4348" s="9">
        <v>1</v>
      </c>
      <c r="AR4348" s="9">
        <v>3</v>
      </c>
      <c r="AS4348" s="9">
        <v>2</v>
      </c>
      <c r="AT4348" s="9">
        <v>0</v>
      </c>
      <c r="AU4348" s="9">
        <v>0</v>
      </c>
      <c r="AV4348" s="9">
        <v>0</v>
      </c>
      <c r="AW4348" s="9" t="s">
        <v>1382</v>
      </c>
      <c r="AX4348" s="9" t="s">
        <v>1382</v>
      </c>
      <c r="BA4348" s="9" t="s">
        <v>2679</v>
      </c>
      <c r="BB4348" s="6" t="s">
        <v>1610</v>
      </c>
      <c r="BG4348" s="9"/>
      <c r="BI4348" t="s">
        <v>3146</v>
      </c>
    </row>
    <row r="4349" spans="1:61" x14ac:dyDescent="0.25">
      <c r="A4349" s="96" t="s">
        <v>1225</v>
      </c>
      <c r="B4349" s="9" t="s">
        <v>1246</v>
      </c>
      <c r="C4349" s="9" t="str">
        <f>VLOOKUP(Tabelle1[[#This Row],[bank_name]],list_all_banks!$B$1:$C$691,2,FALSE)</f>
        <v>NL30046259</v>
      </c>
      <c r="D4349" s="6" t="s">
        <v>1247</v>
      </c>
      <c r="E4349" s="42" t="str">
        <f t="shared" si="71"/>
        <v>31.12.2016</v>
      </c>
      <c r="F4349" s="9">
        <v>2016</v>
      </c>
      <c r="G4349" s="9">
        <v>1</v>
      </c>
      <c r="H4349" s="9" t="s">
        <v>20</v>
      </c>
      <c r="I4349" s="9">
        <v>3</v>
      </c>
      <c r="J4349" s="9">
        <v>2</v>
      </c>
      <c r="K4349" s="9" t="s">
        <v>1366</v>
      </c>
      <c r="L4349" s="9">
        <v>0</v>
      </c>
      <c r="M4349" s="9" t="s">
        <v>14</v>
      </c>
      <c r="N4349" s="9" t="s">
        <v>19</v>
      </c>
      <c r="P4349" s="9">
        <v>0</v>
      </c>
      <c r="Q4349" s="9">
        <v>0</v>
      </c>
      <c r="R4349" s="9">
        <v>0</v>
      </c>
      <c r="S4349" s="9">
        <v>3</v>
      </c>
      <c r="U4349" s="9">
        <v>0</v>
      </c>
      <c r="V4349" s="9">
        <v>0</v>
      </c>
      <c r="W4349" s="9" t="s">
        <v>20</v>
      </c>
      <c r="Y4349" s="9" t="s">
        <v>1001</v>
      </c>
      <c r="Z4349" s="9">
        <v>812</v>
      </c>
      <c r="AA4349" s="9">
        <v>319</v>
      </c>
      <c r="AB4349" s="9">
        <v>265</v>
      </c>
      <c r="AC4349" s="9" t="s">
        <v>20</v>
      </c>
      <c r="AD4349" s="9" t="s">
        <v>20</v>
      </c>
      <c r="AE4349" s="9" t="s">
        <v>20</v>
      </c>
      <c r="AF4349" s="9" t="s">
        <v>20</v>
      </c>
      <c r="AG4349" s="9">
        <v>26</v>
      </c>
      <c r="AH4349" s="9">
        <v>0</v>
      </c>
      <c r="AI4349" s="9">
        <v>0</v>
      </c>
      <c r="AK4349" s="9">
        <v>1</v>
      </c>
      <c r="AL4349" s="9">
        <v>1</v>
      </c>
      <c r="AM4349" s="9">
        <v>1</v>
      </c>
      <c r="AN4349" s="9">
        <v>0</v>
      </c>
      <c r="AO4349" s="9">
        <v>0</v>
      </c>
      <c r="AQ4349" s="9">
        <v>1</v>
      </c>
      <c r="AR4349" s="9">
        <v>3</v>
      </c>
      <c r="AS4349" s="9">
        <v>2</v>
      </c>
      <c r="AT4349" s="9">
        <v>0</v>
      </c>
      <c r="AU4349" s="9">
        <v>0</v>
      </c>
      <c r="AV4349" s="9">
        <v>0</v>
      </c>
      <c r="AW4349" s="9" t="s">
        <v>1382</v>
      </c>
      <c r="AX4349" s="9" t="s">
        <v>1382</v>
      </c>
      <c r="BA4349" s="9" t="s">
        <v>2658</v>
      </c>
      <c r="BB4349" s="6" t="s">
        <v>1610</v>
      </c>
      <c r="BC4349" s="9"/>
      <c r="BD4349" s="9"/>
      <c r="BE4349" s="9"/>
      <c r="BF4349" s="9"/>
      <c r="BG4349" s="9"/>
      <c r="BI4349" t="s">
        <v>3146</v>
      </c>
    </row>
    <row r="4350" spans="1:61" x14ac:dyDescent="0.25">
      <c r="A4350" s="96" t="s">
        <v>1225</v>
      </c>
      <c r="B4350" s="9" t="s">
        <v>1246</v>
      </c>
      <c r="C4350" s="9" t="str">
        <f>VLOOKUP(Tabelle1[[#This Row],[bank_name]],list_all_banks!$B$1:$C$691,2,FALSE)</f>
        <v>NL30046259</v>
      </c>
      <c r="D4350" s="6" t="s">
        <v>1247</v>
      </c>
      <c r="E4350" s="42" t="str">
        <f t="shared" si="71"/>
        <v>31.12.2016</v>
      </c>
      <c r="F4350" s="9">
        <v>2016</v>
      </c>
      <c r="G4350" s="9">
        <v>1</v>
      </c>
      <c r="H4350" s="9" t="s">
        <v>20</v>
      </c>
      <c r="I4350" s="9">
        <v>3</v>
      </c>
      <c r="J4350" s="9">
        <v>2</v>
      </c>
      <c r="K4350" s="9" t="s">
        <v>1366</v>
      </c>
      <c r="L4350" s="9">
        <v>0</v>
      </c>
      <c r="M4350" s="9" t="s">
        <v>14</v>
      </c>
      <c r="N4350" s="9" t="s">
        <v>19</v>
      </c>
      <c r="P4350" s="9">
        <v>0</v>
      </c>
      <c r="Q4350" s="9">
        <v>0</v>
      </c>
      <c r="R4350" s="9">
        <v>0</v>
      </c>
      <c r="S4350" s="9">
        <v>3</v>
      </c>
      <c r="U4350" s="9">
        <v>0</v>
      </c>
      <c r="V4350" s="9">
        <v>0</v>
      </c>
      <c r="W4350" s="9" t="s">
        <v>20</v>
      </c>
      <c r="Y4350" s="9" t="s">
        <v>641</v>
      </c>
      <c r="Z4350" s="9">
        <v>5</v>
      </c>
      <c r="AA4350" s="9">
        <v>7</v>
      </c>
      <c r="AB4350" s="9">
        <v>2</v>
      </c>
      <c r="AC4350" s="9" t="s">
        <v>20</v>
      </c>
      <c r="AD4350" s="9" t="s">
        <v>20</v>
      </c>
      <c r="AE4350" s="9" t="s">
        <v>20</v>
      </c>
      <c r="AF4350" s="9" t="s">
        <v>20</v>
      </c>
      <c r="AG4350" s="9" t="s">
        <v>20</v>
      </c>
      <c r="AH4350" s="9">
        <v>0</v>
      </c>
      <c r="AI4350" s="9">
        <v>0</v>
      </c>
      <c r="AK4350" s="9">
        <v>1</v>
      </c>
      <c r="AL4350" s="9">
        <v>1</v>
      </c>
      <c r="AM4350" s="9">
        <v>1</v>
      </c>
      <c r="AN4350" s="9">
        <v>0</v>
      </c>
      <c r="AO4350" s="9">
        <v>0</v>
      </c>
      <c r="AQ4350" s="9">
        <v>1</v>
      </c>
      <c r="AR4350" s="9">
        <v>3</v>
      </c>
      <c r="AS4350" s="9">
        <v>2</v>
      </c>
      <c r="AT4350" s="9">
        <v>0</v>
      </c>
      <c r="AU4350" s="9">
        <v>0</v>
      </c>
      <c r="AV4350" s="9">
        <v>0</v>
      </c>
      <c r="AW4350" s="9" t="s">
        <v>1382</v>
      </c>
      <c r="AX4350" s="9" t="s">
        <v>1382</v>
      </c>
      <c r="BA4350" s="9" t="s">
        <v>2652</v>
      </c>
      <c r="BB4350" s="6" t="s">
        <v>1610</v>
      </c>
      <c r="BG4350" s="9"/>
      <c r="BI4350" t="s">
        <v>3146</v>
      </c>
    </row>
    <row r="4351" spans="1:61" x14ac:dyDescent="0.25">
      <c r="A4351" s="19" t="s">
        <v>1225</v>
      </c>
      <c r="B4351" t="s">
        <v>1246</v>
      </c>
      <c r="C4351" t="str">
        <f>VLOOKUP(Tabelle1[[#This Row],[bank_name]],list_all_banks!$B$1:$C$691,2,FALSE)</f>
        <v>NL30046259</v>
      </c>
      <c r="D4351" s="6" t="s">
        <v>1247</v>
      </c>
      <c r="E4351" s="42" t="str">
        <f t="shared" si="71"/>
        <v>31.12.2016</v>
      </c>
      <c r="F4351">
        <v>2016</v>
      </c>
      <c r="G4351">
        <v>1</v>
      </c>
      <c r="H4351" t="s">
        <v>20</v>
      </c>
      <c r="I4351">
        <v>3</v>
      </c>
      <c r="J4351">
        <v>2</v>
      </c>
      <c r="K4351" t="s">
        <v>1366</v>
      </c>
      <c r="L4351">
        <v>0</v>
      </c>
      <c r="M4351" t="s">
        <v>14</v>
      </c>
      <c r="N4351" t="s">
        <v>19</v>
      </c>
      <c r="P4351">
        <v>0</v>
      </c>
      <c r="Q4351">
        <v>0</v>
      </c>
      <c r="R4351">
        <v>0</v>
      </c>
      <c r="S4351">
        <v>3</v>
      </c>
      <c r="U4351" s="9">
        <v>0</v>
      </c>
      <c r="V4351">
        <v>0</v>
      </c>
      <c r="W4351" t="s">
        <v>20</v>
      </c>
      <c r="Y4351" t="s">
        <v>154</v>
      </c>
      <c r="Z4351">
        <v>2</v>
      </c>
      <c r="AA4351">
        <v>2</v>
      </c>
      <c r="AB4351">
        <v>1</v>
      </c>
      <c r="AC4351" t="s">
        <v>20</v>
      </c>
      <c r="AD4351" t="s">
        <v>20</v>
      </c>
      <c r="AE4351" t="s">
        <v>20</v>
      </c>
      <c r="AF4351" t="s">
        <v>20</v>
      </c>
      <c r="AG4351" t="s">
        <v>20</v>
      </c>
      <c r="AH4351">
        <v>0</v>
      </c>
      <c r="AI4351">
        <v>0</v>
      </c>
      <c r="AK4351">
        <v>1</v>
      </c>
      <c r="AL4351">
        <v>1</v>
      </c>
      <c r="AM4351">
        <v>1</v>
      </c>
      <c r="AN4351">
        <v>0</v>
      </c>
      <c r="AO4351">
        <v>0</v>
      </c>
      <c r="AQ4351">
        <v>1</v>
      </c>
      <c r="AR4351">
        <v>3</v>
      </c>
      <c r="AS4351">
        <v>2</v>
      </c>
      <c r="AT4351">
        <v>0</v>
      </c>
      <c r="AU4351">
        <v>0</v>
      </c>
      <c r="AV4351">
        <v>0</v>
      </c>
      <c r="AW4351" t="s">
        <v>1382</v>
      </c>
      <c r="AX4351" t="s">
        <v>1382</v>
      </c>
      <c r="BA4351" t="s">
        <v>2642</v>
      </c>
      <c r="BB4351" s="6" t="s">
        <v>1610</v>
      </c>
      <c r="BG4351" s="9"/>
      <c r="BI4351" t="s">
        <v>3146</v>
      </c>
    </row>
    <row r="4352" spans="1:61" x14ac:dyDescent="0.25">
      <c r="A4352" s="96" t="s">
        <v>1225</v>
      </c>
      <c r="B4352" s="9" t="s">
        <v>1246</v>
      </c>
      <c r="C4352" s="9" t="str">
        <f>VLOOKUP(Tabelle1[[#This Row],[bank_name]],list_all_banks!$B$1:$C$691,2,FALSE)</f>
        <v>NL30046259</v>
      </c>
      <c r="D4352" s="6" t="s">
        <v>1247</v>
      </c>
      <c r="E4352" s="42" t="str">
        <f t="shared" si="71"/>
        <v>31.12.2016</v>
      </c>
      <c r="F4352" s="9">
        <v>2016</v>
      </c>
      <c r="G4352" s="9">
        <v>1</v>
      </c>
      <c r="H4352" s="9" t="s">
        <v>20</v>
      </c>
      <c r="I4352" s="9">
        <v>3</v>
      </c>
      <c r="J4352" s="9">
        <v>2</v>
      </c>
      <c r="K4352" s="9" t="s">
        <v>1366</v>
      </c>
      <c r="L4352" s="9">
        <v>0</v>
      </c>
      <c r="M4352" s="9" t="s">
        <v>14</v>
      </c>
      <c r="N4352" s="9" t="s">
        <v>19</v>
      </c>
      <c r="P4352" s="9">
        <v>0</v>
      </c>
      <c r="Q4352" s="9">
        <v>0</v>
      </c>
      <c r="R4352" s="9">
        <v>0</v>
      </c>
      <c r="S4352" s="9">
        <v>3</v>
      </c>
      <c r="U4352" s="9">
        <v>0</v>
      </c>
      <c r="V4352" s="9">
        <v>0</v>
      </c>
      <c r="W4352" s="9" t="s">
        <v>20</v>
      </c>
      <c r="Y4352" s="9" t="s">
        <v>1289</v>
      </c>
      <c r="Z4352" s="9">
        <v>6</v>
      </c>
      <c r="AA4352" s="9">
        <v>13</v>
      </c>
      <c r="AB4352" s="9">
        <v>1</v>
      </c>
      <c r="AC4352" s="9" t="s">
        <v>20</v>
      </c>
      <c r="AD4352" s="9" t="s">
        <v>20</v>
      </c>
      <c r="AE4352" s="9" t="s">
        <v>20</v>
      </c>
      <c r="AF4352" s="9" t="s">
        <v>20</v>
      </c>
      <c r="AG4352" s="9" t="s">
        <v>20</v>
      </c>
      <c r="AH4352" s="9">
        <v>0</v>
      </c>
      <c r="AI4352" s="9">
        <v>0</v>
      </c>
      <c r="AK4352" s="9">
        <v>1</v>
      </c>
      <c r="AL4352" s="9">
        <v>1</v>
      </c>
      <c r="AM4352" s="9">
        <v>1</v>
      </c>
      <c r="AN4352" s="9">
        <v>0</v>
      </c>
      <c r="AO4352" s="9">
        <v>0</v>
      </c>
      <c r="AQ4352" s="9">
        <v>1</v>
      </c>
      <c r="AR4352" s="9">
        <v>3</v>
      </c>
      <c r="AS4352" s="9">
        <v>2</v>
      </c>
      <c r="AT4352" s="9">
        <v>0</v>
      </c>
      <c r="AU4352" s="9">
        <v>0</v>
      </c>
      <c r="AV4352" s="9">
        <v>0</v>
      </c>
      <c r="AW4352" s="9" t="s">
        <v>1382</v>
      </c>
      <c r="AX4352" s="9" t="s">
        <v>1382</v>
      </c>
      <c r="BA4352" s="9" t="s">
        <v>2667</v>
      </c>
      <c r="BB4352" s="6" t="s">
        <v>1610</v>
      </c>
      <c r="BG4352" s="9"/>
      <c r="BI4352" t="s">
        <v>3146</v>
      </c>
    </row>
    <row r="4353" spans="1:61" x14ac:dyDescent="0.25">
      <c r="A4353" s="19" t="s">
        <v>1225</v>
      </c>
      <c r="B4353" t="s">
        <v>1246</v>
      </c>
      <c r="C4353" t="str">
        <f>VLOOKUP(Tabelle1[[#This Row],[bank_name]],list_all_banks!$B$1:$C$691,2,FALSE)</f>
        <v>NL30046259</v>
      </c>
      <c r="D4353" s="6" t="s">
        <v>1247</v>
      </c>
      <c r="E4353" s="42" t="str">
        <f t="shared" si="71"/>
        <v>31.12.2016</v>
      </c>
      <c r="F4353">
        <v>2016</v>
      </c>
      <c r="G4353">
        <v>1</v>
      </c>
      <c r="H4353" t="s">
        <v>20</v>
      </c>
      <c r="I4353">
        <v>3</v>
      </c>
      <c r="J4353">
        <v>2</v>
      </c>
      <c r="K4353" t="s">
        <v>1366</v>
      </c>
      <c r="L4353">
        <v>0</v>
      </c>
      <c r="M4353" t="s">
        <v>14</v>
      </c>
      <c r="N4353" t="s">
        <v>19</v>
      </c>
      <c r="P4353">
        <v>0</v>
      </c>
      <c r="Q4353">
        <v>0</v>
      </c>
      <c r="R4353">
        <v>0</v>
      </c>
      <c r="S4353">
        <v>3</v>
      </c>
      <c r="U4353" s="9">
        <v>0</v>
      </c>
      <c r="V4353">
        <v>0</v>
      </c>
      <c r="W4353" t="s">
        <v>20</v>
      </c>
      <c r="Y4353" t="s">
        <v>493</v>
      </c>
      <c r="Z4353">
        <v>58</v>
      </c>
      <c r="AA4353">
        <v>140</v>
      </c>
      <c r="AB4353">
        <v>21</v>
      </c>
      <c r="AC4353" t="s">
        <v>20</v>
      </c>
      <c r="AD4353" t="s">
        <v>20</v>
      </c>
      <c r="AE4353" t="s">
        <v>20</v>
      </c>
      <c r="AF4353" t="s">
        <v>20</v>
      </c>
      <c r="AG4353">
        <v>11</v>
      </c>
      <c r="AH4353">
        <v>0</v>
      </c>
      <c r="AI4353">
        <v>0</v>
      </c>
      <c r="AK4353">
        <v>1</v>
      </c>
      <c r="AL4353">
        <v>1</v>
      </c>
      <c r="AM4353">
        <v>1</v>
      </c>
      <c r="AN4353">
        <v>0</v>
      </c>
      <c r="AO4353">
        <v>0</v>
      </c>
      <c r="AQ4353">
        <v>1</v>
      </c>
      <c r="AR4353">
        <v>3</v>
      </c>
      <c r="AS4353">
        <v>2</v>
      </c>
      <c r="AT4353">
        <v>0</v>
      </c>
      <c r="AU4353">
        <v>0</v>
      </c>
      <c r="AV4353">
        <v>0</v>
      </c>
      <c r="AW4353" t="s">
        <v>1382</v>
      </c>
      <c r="AX4353" t="s">
        <v>1382</v>
      </c>
      <c r="BA4353" t="s">
        <v>2672</v>
      </c>
      <c r="BB4353" s="6" t="s">
        <v>1610</v>
      </c>
      <c r="BG4353" s="9"/>
      <c r="BI4353" t="s">
        <v>3146</v>
      </c>
    </row>
    <row r="4354" spans="1:61" x14ac:dyDescent="0.25">
      <c r="A4354" s="96" t="s">
        <v>1225</v>
      </c>
      <c r="B4354" s="9" t="s">
        <v>1246</v>
      </c>
      <c r="C4354" s="9" t="str">
        <f>VLOOKUP(Tabelle1[[#This Row],[bank_name]],list_all_banks!$B$1:$C$691,2,FALSE)</f>
        <v>NL30046259</v>
      </c>
      <c r="D4354" s="6" t="s">
        <v>1247</v>
      </c>
      <c r="E4354" s="42" t="str">
        <f t="shared" si="71"/>
        <v>31.12.2016</v>
      </c>
      <c r="F4354" s="9">
        <v>2016</v>
      </c>
      <c r="G4354" s="9">
        <v>1</v>
      </c>
      <c r="H4354" s="9" t="s">
        <v>20</v>
      </c>
      <c r="I4354" s="9">
        <v>3</v>
      </c>
      <c r="J4354" s="9">
        <v>2</v>
      </c>
      <c r="K4354" s="9" t="s">
        <v>1366</v>
      </c>
      <c r="L4354" s="9">
        <v>0</v>
      </c>
      <c r="M4354" s="9" t="s">
        <v>14</v>
      </c>
      <c r="N4354" s="9" t="s">
        <v>19</v>
      </c>
      <c r="P4354" s="9">
        <v>0</v>
      </c>
      <c r="Q4354" s="9">
        <v>0</v>
      </c>
      <c r="R4354" s="9">
        <v>0</v>
      </c>
      <c r="S4354" s="9">
        <v>3</v>
      </c>
      <c r="U4354" s="9">
        <v>0</v>
      </c>
      <c r="V4354" s="9">
        <v>0</v>
      </c>
      <c r="W4354" s="9" t="s">
        <v>20</v>
      </c>
      <c r="Y4354" s="9" t="s">
        <v>820</v>
      </c>
      <c r="Z4354" s="9">
        <v>586</v>
      </c>
      <c r="AA4354" s="9">
        <v>648</v>
      </c>
      <c r="AB4354" s="9">
        <v>85</v>
      </c>
      <c r="AC4354" s="9" t="s">
        <v>20</v>
      </c>
      <c r="AD4354" s="9" t="s">
        <v>20</v>
      </c>
      <c r="AE4354" s="9" t="s">
        <v>20</v>
      </c>
      <c r="AF4354" s="9" t="s">
        <v>20</v>
      </c>
      <c r="AG4354" s="9">
        <v>22</v>
      </c>
      <c r="AH4354" s="9">
        <v>0</v>
      </c>
      <c r="AI4354" s="9">
        <v>0</v>
      </c>
      <c r="AK4354" s="9">
        <v>1</v>
      </c>
      <c r="AL4354" s="9">
        <v>1</v>
      </c>
      <c r="AM4354" s="9">
        <v>1</v>
      </c>
      <c r="AN4354" s="9">
        <v>0</v>
      </c>
      <c r="AO4354" s="9">
        <v>0</v>
      </c>
      <c r="AQ4354" s="9">
        <v>1</v>
      </c>
      <c r="AR4354" s="9">
        <v>3</v>
      </c>
      <c r="AS4354" s="9">
        <v>2</v>
      </c>
      <c r="AT4354" s="9">
        <v>0</v>
      </c>
      <c r="AU4354" s="9">
        <v>0</v>
      </c>
      <c r="AV4354" s="9">
        <v>0</v>
      </c>
      <c r="AW4354" s="9" t="s">
        <v>1382</v>
      </c>
      <c r="AX4354" s="9" t="s">
        <v>1382</v>
      </c>
      <c r="BA4354" s="9" t="s">
        <v>2654</v>
      </c>
      <c r="BB4354" s="6" t="s">
        <v>1610</v>
      </c>
      <c r="BC4354" s="9"/>
      <c r="BD4354" s="9"/>
      <c r="BE4354" s="9"/>
      <c r="BF4354" s="9"/>
      <c r="BG4354" s="9"/>
      <c r="BI4354" t="s">
        <v>3146</v>
      </c>
    </row>
    <row r="4355" spans="1:61" x14ac:dyDescent="0.25">
      <c r="A4355" s="96" t="s">
        <v>1225</v>
      </c>
      <c r="B4355" s="9" t="s">
        <v>1246</v>
      </c>
      <c r="C4355" s="9" t="str">
        <f>VLOOKUP(Tabelle1[[#This Row],[bank_name]],list_all_banks!$B$1:$C$691,2,FALSE)</f>
        <v>NL30046259</v>
      </c>
      <c r="D4355" s="6" t="s">
        <v>1247</v>
      </c>
      <c r="E4355" s="42" t="str">
        <f t="shared" si="71"/>
        <v>31.12.2016</v>
      </c>
      <c r="F4355" s="9">
        <v>2016</v>
      </c>
      <c r="G4355" s="9">
        <v>1</v>
      </c>
      <c r="H4355" s="9" t="s">
        <v>20</v>
      </c>
      <c r="I4355" s="9">
        <v>3</v>
      </c>
      <c r="J4355" s="9">
        <v>2</v>
      </c>
      <c r="K4355" s="9" t="s">
        <v>1366</v>
      </c>
      <c r="L4355" s="9">
        <v>0</v>
      </c>
      <c r="M4355" s="9" t="s">
        <v>14</v>
      </c>
      <c r="N4355" s="9" t="s">
        <v>19</v>
      </c>
      <c r="P4355" s="9">
        <v>0</v>
      </c>
      <c r="Q4355" s="9">
        <v>0</v>
      </c>
      <c r="R4355" s="9">
        <v>0</v>
      </c>
      <c r="S4355" s="9">
        <v>3</v>
      </c>
      <c r="U4355" s="9">
        <v>0</v>
      </c>
      <c r="V4355" s="9">
        <v>0</v>
      </c>
      <c r="W4355" s="9" t="s">
        <v>20</v>
      </c>
      <c r="Y4355" s="9" t="s">
        <v>1672</v>
      </c>
      <c r="Z4355" s="9">
        <v>22</v>
      </c>
      <c r="AA4355" s="9">
        <v>31</v>
      </c>
      <c r="AB4355" s="9">
        <v>7</v>
      </c>
      <c r="AC4355" s="9" t="s">
        <v>20</v>
      </c>
      <c r="AD4355" s="9" t="s">
        <v>20</v>
      </c>
      <c r="AE4355" s="9" t="s">
        <v>20</v>
      </c>
      <c r="AF4355" s="9" t="s">
        <v>20</v>
      </c>
      <c r="AG4355" s="9">
        <v>2</v>
      </c>
      <c r="AH4355" s="9">
        <v>0</v>
      </c>
      <c r="AI4355" s="9">
        <v>0</v>
      </c>
      <c r="AK4355" s="9">
        <v>1</v>
      </c>
      <c r="AL4355" s="9">
        <v>1</v>
      </c>
      <c r="AM4355" s="9">
        <v>1</v>
      </c>
      <c r="AN4355" s="9">
        <v>0</v>
      </c>
      <c r="AO4355" s="9">
        <v>0</v>
      </c>
      <c r="AQ4355" s="9">
        <v>1</v>
      </c>
      <c r="AR4355" s="9">
        <v>3</v>
      </c>
      <c r="AS4355" s="9">
        <v>2</v>
      </c>
      <c r="AT4355" s="9">
        <v>0</v>
      </c>
      <c r="AU4355" s="9">
        <v>0</v>
      </c>
      <c r="AV4355" s="9">
        <v>0</v>
      </c>
      <c r="AW4355" s="9" t="s">
        <v>1382</v>
      </c>
      <c r="AX4355" s="9" t="s">
        <v>1382</v>
      </c>
      <c r="BA4355" s="9" t="s">
        <v>2664</v>
      </c>
      <c r="BB4355" s="6" t="s">
        <v>1610</v>
      </c>
      <c r="BC4355" s="9"/>
      <c r="BD4355" s="9"/>
      <c r="BE4355" s="9"/>
      <c r="BF4355" s="9"/>
      <c r="BG4355" s="9"/>
      <c r="BI4355" t="s">
        <v>3146</v>
      </c>
    </row>
    <row r="4356" spans="1:61" s="74" customFormat="1" x14ac:dyDescent="0.25">
      <c r="A4356" s="96" t="s">
        <v>1225</v>
      </c>
      <c r="B4356" s="9" t="s">
        <v>1246</v>
      </c>
      <c r="C4356" s="9" t="str">
        <f>VLOOKUP(Tabelle1[[#This Row],[bank_name]],list_all_banks!$B$1:$C$691,2,FALSE)</f>
        <v>NL30046259</v>
      </c>
      <c r="D4356" s="6" t="s">
        <v>1247</v>
      </c>
      <c r="E4356" s="42" t="str">
        <f t="shared" si="71"/>
        <v>31.12.2016</v>
      </c>
      <c r="F4356" s="9">
        <v>2016</v>
      </c>
      <c r="G4356" s="9">
        <v>1</v>
      </c>
      <c r="H4356" s="9" t="s">
        <v>20</v>
      </c>
      <c r="I4356" s="9">
        <v>3</v>
      </c>
      <c r="J4356" s="9">
        <v>2</v>
      </c>
      <c r="K4356" s="9" t="s">
        <v>1366</v>
      </c>
      <c r="L4356" s="9">
        <v>0</v>
      </c>
      <c r="M4356" s="9" t="s">
        <v>14</v>
      </c>
      <c r="N4356" s="9" t="s">
        <v>19</v>
      </c>
      <c r="O4356" s="6"/>
      <c r="P4356" s="9">
        <v>0</v>
      </c>
      <c r="Q4356" s="9">
        <v>0</v>
      </c>
      <c r="R4356" s="9">
        <v>0</v>
      </c>
      <c r="S4356" s="9">
        <v>3</v>
      </c>
      <c r="T4356" s="6"/>
      <c r="U4356" s="9">
        <v>0</v>
      </c>
      <c r="V4356" s="9">
        <v>0</v>
      </c>
      <c r="W4356" s="9" t="s">
        <v>20</v>
      </c>
      <c r="X4356" s="6"/>
      <c r="Y4356" s="9" t="s">
        <v>1327</v>
      </c>
      <c r="Z4356" s="9">
        <v>48</v>
      </c>
      <c r="AA4356" s="9">
        <v>127</v>
      </c>
      <c r="AB4356" s="9">
        <v>7</v>
      </c>
      <c r="AC4356" s="9" t="s">
        <v>20</v>
      </c>
      <c r="AD4356" s="9" t="s">
        <v>20</v>
      </c>
      <c r="AE4356" s="9" t="s">
        <v>20</v>
      </c>
      <c r="AF4356" s="9" t="s">
        <v>20</v>
      </c>
      <c r="AG4356" s="9">
        <v>3</v>
      </c>
      <c r="AH4356" s="9">
        <v>0</v>
      </c>
      <c r="AI4356" s="9">
        <v>0</v>
      </c>
      <c r="AJ4356" s="6"/>
      <c r="AK4356" s="9">
        <v>1</v>
      </c>
      <c r="AL4356" s="9">
        <v>1</v>
      </c>
      <c r="AM4356" s="9">
        <v>1</v>
      </c>
      <c r="AN4356" s="9">
        <v>0</v>
      </c>
      <c r="AO4356" s="9">
        <v>0</v>
      </c>
      <c r="AP4356" s="6"/>
      <c r="AQ4356" s="9">
        <v>1</v>
      </c>
      <c r="AR4356" s="9">
        <v>3</v>
      </c>
      <c r="AS4356" s="9">
        <v>2</v>
      </c>
      <c r="AT4356" s="9">
        <v>0</v>
      </c>
      <c r="AU4356" s="9">
        <v>0</v>
      </c>
      <c r="AV4356" s="9">
        <v>0</v>
      </c>
      <c r="AW4356" s="9" t="s">
        <v>1382</v>
      </c>
      <c r="AX4356" s="9" t="s">
        <v>1382</v>
      </c>
      <c r="AY4356" s="6"/>
      <c r="AZ4356" s="42"/>
      <c r="BA4356" s="9" t="s">
        <v>2673</v>
      </c>
      <c r="BB4356" s="6" t="s">
        <v>1610</v>
      </c>
      <c r="BH4356" s="75"/>
      <c r="BI4356" t="s">
        <v>3146</v>
      </c>
    </row>
    <row r="4357" spans="1:61" x14ac:dyDescent="0.25">
      <c r="A4357" s="96" t="s">
        <v>1225</v>
      </c>
      <c r="B4357" s="9" t="s">
        <v>1246</v>
      </c>
      <c r="C4357" s="9" t="str">
        <f>VLOOKUP(Tabelle1[[#This Row],[bank_name]],list_all_banks!$B$1:$C$691,2,FALSE)</f>
        <v>NL30046259</v>
      </c>
      <c r="D4357" s="6" t="s">
        <v>1247</v>
      </c>
      <c r="E4357" s="42" t="str">
        <f t="shared" si="71"/>
        <v>31.12.2016</v>
      </c>
      <c r="F4357" s="9">
        <v>2016</v>
      </c>
      <c r="G4357" s="9">
        <v>1</v>
      </c>
      <c r="H4357" s="9" t="s">
        <v>20</v>
      </c>
      <c r="I4357" s="9">
        <v>3</v>
      </c>
      <c r="J4357" s="9">
        <v>2</v>
      </c>
      <c r="K4357" s="9" t="s">
        <v>1366</v>
      </c>
      <c r="L4357" s="9">
        <v>0</v>
      </c>
      <c r="M4357" s="9" t="s">
        <v>14</v>
      </c>
      <c r="N4357" s="9" t="s">
        <v>19</v>
      </c>
      <c r="P4357" s="9">
        <v>0</v>
      </c>
      <c r="Q4357" s="9">
        <v>0</v>
      </c>
      <c r="R4357" s="9">
        <v>0</v>
      </c>
      <c r="S4357" s="9">
        <v>3</v>
      </c>
      <c r="U4357" s="9">
        <v>0</v>
      </c>
      <c r="V4357" s="9">
        <v>0</v>
      </c>
      <c r="W4357" s="9" t="s">
        <v>20</v>
      </c>
      <c r="Y4357" s="9" t="s">
        <v>440</v>
      </c>
      <c r="Z4357" s="9">
        <v>17</v>
      </c>
      <c r="AA4357" s="9">
        <v>23</v>
      </c>
      <c r="AB4357" s="9">
        <v>8</v>
      </c>
      <c r="AC4357" s="9" t="s">
        <v>20</v>
      </c>
      <c r="AD4357" s="9" t="s">
        <v>20</v>
      </c>
      <c r="AE4357" s="9" t="s">
        <v>20</v>
      </c>
      <c r="AF4357" s="9" t="s">
        <v>20</v>
      </c>
      <c r="AG4357" s="9">
        <v>1</v>
      </c>
      <c r="AH4357" s="9">
        <v>0</v>
      </c>
      <c r="AI4357" s="9">
        <v>0</v>
      </c>
      <c r="AK4357" s="9">
        <v>1</v>
      </c>
      <c r="AL4357" s="9">
        <v>1</v>
      </c>
      <c r="AM4357" s="9">
        <v>1</v>
      </c>
      <c r="AN4357" s="9">
        <v>0</v>
      </c>
      <c r="AO4357" s="9">
        <v>0</v>
      </c>
      <c r="AQ4357" s="9">
        <v>1</v>
      </c>
      <c r="AR4357" s="9">
        <v>3</v>
      </c>
      <c r="AS4357" s="9">
        <v>2</v>
      </c>
      <c r="AT4357" s="9">
        <v>0</v>
      </c>
      <c r="AU4357" s="9">
        <v>0</v>
      </c>
      <c r="AV4357" s="9">
        <v>0</v>
      </c>
      <c r="AW4357" s="9" t="s">
        <v>1382</v>
      </c>
      <c r="AX4357" s="9" t="s">
        <v>1382</v>
      </c>
      <c r="BA4357" s="9" t="s">
        <v>2651</v>
      </c>
      <c r="BB4357" s="6" t="s">
        <v>1610</v>
      </c>
      <c r="BC4357" s="9"/>
      <c r="BD4357" s="9"/>
      <c r="BE4357" s="9"/>
      <c r="BF4357" s="9"/>
      <c r="BG4357" s="9"/>
      <c r="BI4357" t="s">
        <v>3146</v>
      </c>
    </row>
    <row r="4358" spans="1:61" x14ac:dyDescent="0.25">
      <c r="A4358" s="96" t="s">
        <v>1225</v>
      </c>
      <c r="B4358" s="9" t="s">
        <v>1246</v>
      </c>
      <c r="C4358" s="9" t="str">
        <f>VLOOKUP(Tabelle1[[#This Row],[bank_name]],list_all_banks!$B$1:$C$691,2,FALSE)</f>
        <v>NL30046259</v>
      </c>
      <c r="D4358" s="6" t="s">
        <v>1247</v>
      </c>
      <c r="E4358" s="42" t="str">
        <f t="shared" si="71"/>
        <v>31.12.2016</v>
      </c>
      <c r="F4358" s="9">
        <v>2016</v>
      </c>
      <c r="G4358" s="9">
        <v>1</v>
      </c>
      <c r="H4358" s="9" t="s">
        <v>20</v>
      </c>
      <c r="I4358" s="9">
        <v>3</v>
      </c>
      <c r="J4358" s="9">
        <v>2</v>
      </c>
      <c r="K4358" s="9" t="s">
        <v>1366</v>
      </c>
      <c r="L4358" s="9">
        <v>0</v>
      </c>
      <c r="M4358" s="9" t="s">
        <v>14</v>
      </c>
      <c r="N4358" s="9" t="s">
        <v>19</v>
      </c>
      <c r="P4358" s="9">
        <v>0</v>
      </c>
      <c r="Q4358" s="9">
        <v>0</v>
      </c>
      <c r="R4358" s="9">
        <v>0</v>
      </c>
      <c r="S4358" s="9">
        <v>3</v>
      </c>
      <c r="U4358" s="9">
        <v>0</v>
      </c>
      <c r="V4358" s="9">
        <v>0</v>
      </c>
      <c r="W4358" s="9" t="s">
        <v>20</v>
      </c>
      <c r="Y4358" s="9" t="s">
        <v>1651</v>
      </c>
      <c r="Z4358" s="9">
        <v>4</v>
      </c>
      <c r="AA4358" s="9">
        <v>6</v>
      </c>
      <c r="AB4358" s="9">
        <v>1</v>
      </c>
      <c r="AC4358" s="9" t="s">
        <v>20</v>
      </c>
      <c r="AD4358" s="9" t="s">
        <v>20</v>
      </c>
      <c r="AE4358" s="9" t="s">
        <v>20</v>
      </c>
      <c r="AF4358" s="9" t="s">
        <v>20</v>
      </c>
      <c r="AG4358" s="9" t="s">
        <v>20</v>
      </c>
      <c r="AH4358" s="9">
        <v>0</v>
      </c>
      <c r="AI4358" s="9">
        <v>0</v>
      </c>
      <c r="AK4358" s="9">
        <v>1</v>
      </c>
      <c r="AL4358" s="9">
        <v>1</v>
      </c>
      <c r="AM4358" s="9">
        <v>1</v>
      </c>
      <c r="AN4358" s="9">
        <v>0</v>
      </c>
      <c r="AO4358" s="9">
        <v>0</v>
      </c>
      <c r="AQ4358" s="9">
        <v>1</v>
      </c>
      <c r="AR4358" s="9">
        <v>3</v>
      </c>
      <c r="AS4358" s="9">
        <v>2</v>
      </c>
      <c r="AT4358" s="9">
        <v>0</v>
      </c>
      <c r="AU4358" s="9">
        <v>0</v>
      </c>
      <c r="AV4358" s="9">
        <v>0</v>
      </c>
      <c r="AW4358" s="9" t="s">
        <v>1382</v>
      </c>
      <c r="AX4358" s="9" t="s">
        <v>1382</v>
      </c>
      <c r="BA4358" s="9" t="s">
        <v>2674</v>
      </c>
      <c r="BB4358" s="6" t="s">
        <v>1610</v>
      </c>
      <c r="BC4358" s="9"/>
      <c r="BD4358" s="9"/>
      <c r="BE4358" s="9"/>
      <c r="BF4358" s="9"/>
      <c r="BG4358" s="9"/>
      <c r="BI4358" t="s">
        <v>3146</v>
      </c>
    </row>
    <row r="4359" spans="1:61" x14ac:dyDescent="0.25">
      <c r="A4359" s="19" t="s">
        <v>1225</v>
      </c>
      <c r="B4359" t="s">
        <v>1246</v>
      </c>
      <c r="C4359" t="str">
        <f>VLOOKUP(Tabelle1[[#This Row],[bank_name]],list_all_banks!$B$1:$C$691,2,FALSE)</f>
        <v>NL30046259</v>
      </c>
      <c r="D4359" s="6" t="s">
        <v>1247</v>
      </c>
      <c r="E4359" s="42" t="str">
        <f t="shared" si="71"/>
        <v>31.12.2016</v>
      </c>
      <c r="F4359">
        <v>2016</v>
      </c>
      <c r="G4359">
        <v>1</v>
      </c>
      <c r="H4359" t="s">
        <v>20</v>
      </c>
      <c r="I4359">
        <v>3</v>
      </c>
      <c r="J4359">
        <v>2</v>
      </c>
      <c r="K4359" t="s">
        <v>1366</v>
      </c>
      <c r="L4359">
        <v>0</v>
      </c>
      <c r="M4359" t="s">
        <v>14</v>
      </c>
      <c r="N4359" t="s">
        <v>19</v>
      </c>
      <c r="P4359">
        <v>0</v>
      </c>
      <c r="Q4359">
        <v>0</v>
      </c>
      <c r="R4359">
        <v>0</v>
      </c>
      <c r="S4359">
        <v>3</v>
      </c>
      <c r="U4359" s="9">
        <v>0</v>
      </c>
      <c r="V4359">
        <v>0</v>
      </c>
      <c r="W4359" t="s">
        <v>20</v>
      </c>
      <c r="Y4359" t="s">
        <v>1661</v>
      </c>
      <c r="Z4359">
        <v>23</v>
      </c>
      <c r="AA4359">
        <v>55</v>
      </c>
      <c r="AB4359">
        <v>8</v>
      </c>
      <c r="AC4359" t="s">
        <v>20</v>
      </c>
      <c r="AD4359" t="s">
        <v>20</v>
      </c>
      <c r="AE4359" t="s">
        <v>20</v>
      </c>
      <c r="AF4359" t="s">
        <v>20</v>
      </c>
      <c r="AG4359">
        <v>2</v>
      </c>
      <c r="AH4359">
        <v>0</v>
      </c>
      <c r="AI4359">
        <v>0</v>
      </c>
      <c r="AK4359">
        <v>1</v>
      </c>
      <c r="AL4359">
        <v>1</v>
      </c>
      <c r="AM4359">
        <v>1</v>
      </c>
      <c r="AN4359">
        <v>0</v>
      </c>
      <c r="AO4359">
        <v>0</v>
      </c>
      <c r="AQ4359">
        <v>1</v>
      </c>
      <c r="AR4359">
        <v>3</v>
      </c>
      <c r="AS4359">
        <v>2</v>
      </c>
      <c r="AT4359">
        <v>0</v>
      </c>
      <c r="AU4359">
        <v>0</v>
      </c>
      <c r="AV4359">
        <v>0</v>
      </c>
      <c r="AW4359" t="s">
        <v>1382</v>
      </c>
      <c r="AX4359" t="s">
        <v>1382</v>
      </c>
      <c r="BA4359" t="s">
        <v>2669</v>
      </c>
      <c r="BB4359" s="6" t="s">
        <v>1610</v>
      </c>
      <c r="BG4359" s="9"/>
      <c r="BI4359" t="s">
        <v>3146</v>
      </c>
    </row>
    <row r="4360" spans="1:61" x14ac:dyDescent="0.25">
      <c r="A4360" s="19" t="s">
        <v>1225</v>
      </c>
      <c r="B4360" t="s">
        <v>1246</v>
      </c>
      <c r="C4360" t="str">
        <f>VLOOKUP(Tabelle1[[#This Row],[bank_name]],list_all_banks!$B$1:$C$691,2,FALSE)</f>
        <v>NL30046259</v>
      </c>
      <c r="D4360" s="6" t="s">
        <v>1247</v>
      </c>
      <c r="E4360" s="42" t="str">
        <f t="shared" si="71"/>
        <v>31.12.2016</v>
      </c>
      <c r="F4360" s="9">
        <v>2016</v>
      </c>
      <c r="G4360">
        <v>1</v>
      </c>
      <c r="H4360" t="s">
        <v>20</v>
      </c>
      <c r="I4360">
        <v>3</v>
      </c>
      <c r="J4360">
        <v>2</v>
      </c>
      <c r="K4360" t="s">
        <v>1366</v>
      </c>
      <c r="L4360">
        <v>0</v>
      </c>
      <c r="M4360" t="s">
        <v>14</v>
      </c>
      <c r="N4360" t="s">
        <v>19</v>
      </c>
      <c r="P4360">
        <v>0</v>
      </c>
      <c r="Q4360">
        <v>0</v>
      </c>
      <c r="R4360">
        <v>0</v>
      </c>
      <c r="S4360">
        <v>3</v>
      </c>
      <c r="U4360" s="9">
        <v>0</v>
      </c>
      <c r="V4360">
        <v>0</v>
      </c>
      <c r="W4360" t="s">
        <v>20</v>
      </c>
      <c r="Y4360" t="s">
        <v>1278</v>
      </c>
      <c r="Z4360">
        <v>28</v>
      </c>
      <c r="AA4360">
        <v>100</v>
      </c>
      <c r="AB4360">
        <v>10</v>
      </c>
      <c r="AC4360" t="s">
        <v>20</v>
      </c>
      <c r="AD4360" t="s">
        <v>20</v>
      </c>
      <c r="AE4360" t="s">
        <v>20</v>
      </c>
      <c r="AF4360" t="s">
        <v>20</v>
      </c>
      <c r="AG4360">
        <v>2</v>
      </c>
      <c r="AH4360">
        <v>0</v>
      </c>
      <c r="AI4360">
        <v>0</v>
      </c>
      <c r="AK4360">
        <v>1</v>
      </c>
      <c r="AL4360">
        <v>1</v>
      </c>
      <c r="AM4360">
        <v>1</v>
      </c>
      <c r="AN4360">
        <v>0</v>
      </c>
      <c r="AO4360">
        <v>0</v>
      </c>
      <c r="AQ4360">
        <v>1</v>
      </c>
      <c r="AR4360">
        <v>3</v>
      </c>
      <c r="AS4360">
        <v>2</v>
      </c>
      <c r="AT4360">
        <v>0</v>
      </c>
      <c r="AU4360">
        <v>0</v>
      </c>
      <c r="AV4360">
        <v>0</v>
      </c>
      <c r="AW4360" t="s">
        <v>1382</v>
      </c>
      <c r="AX4360" t="s">
        <v>1382</v>
      </c>
      <c r="BA4360" t="s">
        <v>2666</v>
      </c>
      <c r="BB4360" s="6" t="s">
        <v>1610</v>
      </c>
      <c r="BC4360" s="9"/>
      <c r="BD4360" s="9"/>
      <c r="BE4360" s="9"/>
      <c r="BF4360" s="9"/>
      <c r="BG4360" s="9"/>
      <c r="BI4360" t="s">
        <v>3146</v>
      </c>
    </row>
    <row r="4361" spans="1:61" x14ac:dyDescent="0.25">
      <c r="A4361" s="19" t="s">
        <v>1225</v>
      </c>
      <c r="B4361" t="s">
        <v>1246</v>
      </c>
      <c r="C4361" t="str">
        <f>VLOOKUP(Tabelle1[[#This Row],[bank_name]],list_all_banks!$B$1:$C$691,2,FALSE)</f>
        <v>NL30046259</v>
      </c>
      <c r="D4361" s="6" t="s">
        <v>1247</v>
      </c>
      <c r="E4361" s="42" t="str">
        <f t="shared" si="71"/>
        <v>31.12.2016</v>
      </c>
      <c r="F4361">
        <v>2016</v>
      </c>
      <c r="G4361">
        <v>1</v>
      </c>
      <c r="H4361" t="s">
        <v>20</v>
      </c>
      <c r="I4361">
        <v>3</v>
      </c>
      <c r="J4361">
        <v>2</v>
      </c>
      <c r="K4361" t="s">
        <v>1366</v>
      </c>
      <c r="L4361">
        <v>0</v>
      </c>
      <c r="M4361" t="s">
        <v>14</v>
      </c>
      <c r="N4361" t="s">
        <v>19</v>
      </c>
      <c r="P4361">
        <v>0</v>
      </c>
      <c r="Q4361">
        <v>0</v>
      </c>
      <c r="R4361">
        <v>0</v>
      </c>
      <c r="S4361">
        <v>3</v>
      </c>
      <c r="U4361" s="9">
        <v>0</v>
      </c>
      <c r="V4361">
        <v>0</v>
      </c>
      <c r="W4361" t="s">
        <v>20</v>
      </c>
      <c r="Y4361" t="s">
        <v>293</v>
      </c>
      <c r="Z4361">
        <v>1</v>
      </c>
      <c r="AA4361" t="s">
        <v>20</v>
      </c>
      <c r="AB4361" t="s">
        <v>20</v>
      </c>
      <c r="AC4361" t="s">
        <v>20</v>
      </c>
      <c r="AD4361" t="s">
        <v>20</v>
      </c>
      <c r="AE4361" t="s">
        <v>20</v>
      </c>
      <c r="AF4361" t="s">
        <v>20</v>
      </c>
      <c r="AH4361">
        <v>0</v>
      </c>
      <c r="AI4361">
        <v>0</v>
      </c>
      <c r="AK4361">
        <v>1</v>
      </c>
      <c r="AL4361">
        <v>1</v>
      </c>
      <c r="AM4361">
        <v>1</v>
      </c>
      <c r="AN4361">
        <v>0</v>
      </c>
      <c r="AO4361">
        <v>0</v>
      </c>
      <c r="AQ4361">
        <v>1</v>
      </c>
      <c r="AR4361">
        <v>3</v>
      </c>
      <c r="AS4361">
        <v>2</v>
      </c>
      <c r="AT4361">
        <v>0</v>
      </c>
      <c r="AU4361">
        <v>0</v>
      </c>
      <c r="AV4361">
        <v>0</v>
      </c>
      <c r="AW4361" t="s">
        <v>1382</v>
      </c>
      <c r="AX4361" t="s">
        <v>1382</v>
      </c>
      <c r="BA4361" t="s">
        <v>2650</v>
      </c>
      <c r="BB4361" s="6" t="s">
        <v>1610</v>
      </c>
      <c r="BG4361" s="9"/>
      <c r="BI4361" t="s">
        <v>3146</v>
      </c>
    </row>
    <row r="4362" spans="1:61" x14ac:dyDescent="0.25">
      <c r="A4362" s="96" t="s">
        <v>1225</v>
      </c>
      <c r="B4362" s="9" t="s">
        <v>1246</v>
      </c>
      <c r="C4362" s="9" t="str">
        <f>VLOOKUP(Tabelle1[[#This Row],[bank_name]],list_all_banks!$B$1:$C$691,2,FALSE)</f>
        <v>NL30046259</v>
      </c>
      <c r="D4362" s="6" t="s">
        <v>1247</v>
      </c>
      <c r="E4362" s="42" t="str">
        <f t="shared" si="71"/>
        <v>31.12.2016</v>
      </c>
      <c r="F4362" s="9">
        <v>2016</v>
      </c>
      <c r="G4362" s="9">
        <v>1</v>
      </c>
      <c r="H4362" s="9" t="s">
        <v>20</v>
      </c>
      <c r="I4362" s="9">
        <v>3</v>
      </c>
      <c r="J4362" s="9">
        <v>2</v>
      </c>
      <c r="K4362" s="9" t="s">
        <v>1366</v>
      </c>
      <c r="L4362" s="9">
        <v>0</v>
      </c>
      <c r="M4362" s="9" t="s">
        <v>14</v>
      </c>
      <c r="N4362" s="9" t="s">
        <v>19</v>
      </c>
      <c r="P4362" s="9">
        <v>0</v>
      </c>
      <c r="Q4362" s="9">
        <v>0</v>
      </c>
      <c r="R4362" s="9">
        <v>0</v>
      </c>
      <c r="S4362" s="9">
        <v>3</v>
      </c>
      <c r="U4362" s="9">
        <v>0</v>
      </c>
      <c r="V4362" s="9">
        <v>0</v>
      </c>
      <c r="W4362" s="9" t="s">
        <v>20</v>
      </c>
      <c r="Y4362" s="9" t="s">
        <v>983</v>
      </c>
      <c r="Z4362" s="9">
        <v>7</v>
      </c>
      <c r="AA4362" s="9">
        <v>35</v>
      </c>
      <c r="AB4362" s="9">
        <v>3</v>
      </c>
      <c r="AC4362" s="9" t="s">
        <v>20</v>
      </c>
      <c r="AD4362" s="9" t="s">
        <v>20</v>
      </c>
      <c r="AE4362" s="9" t="s">
        <v>20</v>
      </c>
      <c r="AF4362" s="9" t="s">
        <v>20</v>
      </c>
      <c r="AG4362" s="9" t="s">
        <v>20</v>
      </c>
      <c r="AH4362" s="9">
        <v>0</v>
      </c>
      <c r="AI4362" s="9">
        <v>0</v>
      </c>
      <c r="AK4362" s="9">
        <v>1</v>
      </c>
      <c r="AL4362" s="9">
        <v>1</v>
      </c>
      <c r="AM4362" s="9">
        <v>1</v>
      </c>
      <c r="AN4362" s="9">
        <v>0</v>
      </c>
      <c r="AO4362" s="9">
        <v>0</v>
      </c>
      <c r="AQ4362" s="9">
        <v>1</v>
      </c>
      <c r="AR4362" s="9">
        <v>3</v>
      </c>
      <c r="AS4362" s="9">
        <v>2</v>
      </c>
      <c r="AT4362" s="9">
        <v>0</v>
      </c>
      <c r="AU4362" s="9">
        <v>0</v>
      </c>
      <c r="AV4362" s="9">
        <v>0</v>
      </c>
      <c r="AW4362" s="9" t="s">
        <v>1382</v>
      </c>
      <c r="AX4362" s="9" t="s">
        <v>1382</v>
      </c>
      <c r="BA4362" t="s">
        <v>2655</v>
      </c>
      <c r="BB4362" s="6" t="s">
        <v>1610</v>
      </c>
      <c r="BG4362" s="9"/>
      <c r="BI4362" t="s">
        <v>3146</v>
      </c>
    </row>
    <row r="4363" spans="1:61" x14ac:dyDescent="0.25">
      <c r="A4363" s="19" t="s">
        <v>1225</v>
      </c>
      <c r="B4363" t="s">
        <v>1246</v>
      </c>
      <c r="C4363" t="str">
        <f>VLOOKUP(Tabelle1[[#This Row],[bank_name]],list_all_banks!$B$1:$C$691,2,FALSE)</f>
        <v>NL30046259</v>
      </c>
      <c r="D4363" s="6" t="s">
        <v>1247</v>
      </c>
      <c r="E4363" s="42" t="str">
        <f t="shared" si="71"/>
        <v>31.12.2016</v>
      </c>
      <c r="F4363">
        <v>2016</v>
      </c>
      <c r="G4363">
        <v>1</v>
      </c>
      <c r="H4363" t="s">
        <v>20</v>
      </c>
      <c r="I4363">
        <v>3</v>
      </c>
      <c r="J4363">
        <v>2</v>
      </c>
      <c r="K4363" t="s">
        <v>1366</v>
      </c>
      <c r="L4363">
        <v>0</v>
      </c>
      <c r="M4363" t="s">
        <v>14</v>
      </c>
      <c r="N4363" t="s">
        <v>19</v>
      </c>
      <c r="P4363">
        <v>0</v>
      </c>
      <c r="Q4363">
        <v>0</v>
      </c>
      <c r="R4363">
        <v>0</v>
      </c>
      <c r="S4363">
        <v>3</v>
      </c>
      <c r="U4363" s="9">
        <v>0</v>
      </c>
      <c r="V4363">
        <v>0</v>
      </c>
      <c r="W4363" t="s">
        <v>20</v>
      </c>
      <c r="Y4363" t="s">
        <v>1324</v>
      </c>
      <c r="Z4363">
        <v>2</v>
      </c>
      <c r="AA4363" t="s">
        <v>20</v>
      </c>
      <c r="AB4363" t="s">
        <v>20</v>
      </c>
      <c r="AC4363" t="s">
        <v>20</v>
      </c>
      <c r="AD4363" t="s">
        <v>20</v>
      </c>
      <c r="AE4363" t="s">
        <v>20</v>
      </c>
      <c r="AF4363" t="s">
        <v>20</v>
      </c>
      <c r="AH4363">
        <v>0</v>
      </c>
      <c r="AI4363">
        <v>0</v>
      </c>
      <c r="AK4363">
        <v>1</v>
      </c>
      <c r="AL4363">
        <v>1</v>
      </c>
      <c r="AM4363">
        <v>1</v>
      </c>
      <c r="AN4363">
        <v>0</v>
      </c>
      <c r="AO4363">
        <v>0</v>
      </c>
      <c r="AQ4363">
        <v>1</v>
      </c>
      <c r="AR4363">
        <v>3</v>
      </c>
      <c r="AS4363">
        <v>2</v>
      </c>
      <c r="AT4363">
        <v>0</v>
      </c>
      <c r="AU4363">
        <v>0</v>
      </c>
      <c r="AV4363">
        <v>0</v>
      </c>
      <c r="AW4363" t="s">
        <v>1382</v>
      </c>
      <c r="AX4363" t="s">
        <v>1382</v>
      </c>
      <c r="BA4363" t="s">
        <v>2668</v>
      </c>
      <c r="BB4363" s="6" t="s">
        <v>1610</v>
      </c>
      <c r="BG4363" s="9"/>
      <c r="BI4363" t="s">
        <v>3146</v>
      </c>
    </row>
    <row r="4364" spans="1:61" x14ac:dyDescent="0.25">
      <c r="A4364" s="19" t="s">
        <v>1225</v>
      </c>
      <c r="B4364" t="s">
        <v>1246</v>
      </c>
      <c r="C4364" t="str">
        <f>VLOOKUP(Tabelle1[[#This Row],[bank_name]],list_all_banks!$B$1:$C$691,2,FALSE)</f>
        <v>NL30046259</v>
      </c>
      <c r="D4364" s="6" t="s">
        <v>1247</v>
      </c>
      <c r="E4364" s="42" t="str">
        <f t="shared" si="71"/>
        <v>31.12.2016</v>
      </c>
      <c r="F4364">
        <v>2016</v>
      </c>
      <c r="G4364">
        <v>1</v>
      </c>
      <c r="H4364" t="s">
        <v>20</v>
      </c>
      <c r="I4364">
        <v>3</v>
      </c>
      <c r="J4364">
        <v>2</v>
      </c>
      <c r="K4364" t="s">
        <v>1366</v>
      </c>
      <c r="L4364">
        <v>0</v>
      </c>
      <c r="M4364" t="s">
        <v>14</v>
      </c>
      <c r="N4364" t="s">
        <v>19</v>
      </c>
      <c r="P4364">
        <v>0</v>
      </c>
      <c r="Q4364">
        <v>0</v>
      </c>
      <c r="R4364">
        <v>0</v>
      </c>
      <c r="S4364">
        <v>3</v>
      </c>
      <c r="U4364" s="9">
        <v>0</v>
      </c>
      <c r="V4364">
        <v>0</v>
      </c>
      <c r="W4364" t="s">
        <v>20</v>
      </c>
      <c r="Y4364" t="s">
        <v>1694</v>
      </c>
      <c r="Z4364">
        <v>32</v>
      </c>
      <c r="AA4364">
        <v>59</v>
      </c>
      <c r="AB4364">
        <v>14</v>
      </c>
      <c r="AC4364" t="s">
        <v>20</v>
      </c>
      <c r="AD4364" t="s">
        <v>20</v>
      </c>
      <c r="AE4364" t="s">
        <v>20</v>
      </c>
      <c r="AF4364" t="s">
        <v>20</v>
      </c>
      <c r="AG4364">
        <v>3</v>
      </c>
      <c r="AH4364">
        <v>0</v>
      </c>
      <c r="AI4364">
        <v>0</v>
      </c>
      <c r="AK4364">
        <v>1</v>
      </c>
      <c r="AL4364">
        <v>1</v>
      </c>
      <c r="AM4364">
        <v>1</v>
      </c>
      <c r="AN4364">
        <v>0</v>
      </c>
      <c r="AO4364">
        <v>0</v>
      </c>
      <c r="AQ4364">
        <v>1</v>
      </c>
      <c r="AR4364">
        <v>3</v>
      </c>
      <c r="AS4364">
        <v>2</v>
      </c>
      <c r="AT4364">
        <v>0</v>
      </c>
      <c r="AU4364">
        <v>0</v>
      </c>
      <c r="AV4364">
        <v>0</v>
      </c>
      <c r="AW4364" t="s">
        <v>1382</v>
      </c>
      <c r="AX4364" t="s">
        <v>1382</v>
      </c>
      <c r="BA4364" t="s">
        <v>2675</v>
      </c>
      <c r="BB4364" s="6" t="s">
        <v>1610</v>
      </c>
      <c r="BG4364" s="9"/>
      <c r="BI4364" t="s">
        <v>3146</v>
      </c>
    </row>
    <row r="4365" spans="1:61" x14ac:dyDescent="0.25">
      <c r="A4365" s="96" t="s">
        <v>1225</v>
      </c>
      <c r="B4365" s="9" t="s">
        <v>1246</v>
      </c>
      <c r="C4365" s="9" t="str">
        <f>VLOOKUP(Tabelle1[[#This Row],[bank_name]],list_all_banks!$B$1:$C$691,2,FALSE)</f>
        <v>NL30046259</v>
      </c>
      <c r="D4365" s="6" t="s">
        <v>1247</v>
      </c>
      <c r="E4365" s="42" t="str">
        <f t="shared" si="71"/>
        <v>31.12.2016</v>
      </c>
      <c r="F4365" s="9">
        <v>2016</v>
      </c>
      <c r="G4365" s="9">
        <v>1</v>
      </c>
      <c r="H4365" s="9" t="s">
        <v>20</v>
      </c>
      <c r="I4365" s="9">
        <v>3</v>
      </c>
      <c r="J4365" s="9">
        <v>2</v>
      </c>
      <c r="K4365" s="9" t="s">
        <v>1366</v>
      </c>
      <c r="L4365" s="9">
        <v>0</v>
      </c>
      <c r="M4365" s="9" t="s">
        <v>14</v>
      </c>
      <c r="N4365" s="9" t="s">
        <v>19</v>
      </c>
      <c r="P4365" s="9">
        <v>0</v>
      </c>
      <c r="Q4365" s="9">
        <v>0</v>
      </c>
      <c r="R4365" s="9">
        <v>0</v>
      </c>
      <c r="S4365" s="9">
        <v>3</v>
      </c>
      <c r="U4365" s="9">
        <v>0</v>
      </c>
      <c r="V4365" s="9">
        <v>0</v>
      </c>
      <c r="W4365" s="9" t="s">
        <v>20</v>
      </c>
      <c r="Y4365" s="9" t="s">
        <v>1650</v>
      </c>
      <c r="Z4365" s="9">
        <v>2849</v>
      </c>
      <c r="AA4365" s="9">
        <v>4002</v>
      </c>
      <c r="AB4365" s="9">
        <v>431</v>
      </c>
      <c r="AC4365" s="9" t="s">
        <v>20</v>
      </c>
      <c r="AD4365" s="9" t="s">
        <v>20</v>
      </c>
      <c r="AE4365" s="9" t="s">
        <v>20</v>
      </c>
      <c r="AF4365" s="9" t="s">
        <v>20</v>
      </c>
      <c r="AG4365" s="9">
        <v>183</v>
      </c>
      <c r="AH4365" s="9">
        <v>0</v>
      </c>
      <c r="AI4365" s="9">
        <v>0</v>
      </c>
      <c r="AK4365" s="9">
        <v>1</v>
      </c>
      <c r="AL4365" s="9">
        <v>1</v>
      </c>
      <c r="AM4365" s="9">
        <v>1</v>
      </c>
      <c r="AN4365" s="9">
        <v>0</v>
      </c>
      <c r="AO4365" s="9">
        <v>0</v>
      </c>
      <c r="AQ4365" s="9">
        <v>1</v>
      </c>
      <c r="AR4365" s="9">
        <v>3</v>
      </c>
      <c r="AS4365" s="9">
        <v>2</v>
      </c>
      <c r="AT4365" s="9">
        <v>0</v>
      </c>
      <c r="AU4365" s="9">
        <v>0</v>
      </c>
      <c r="AV4365" s="9">
        <v>0</v>
      </c>
      <c r="AW4365" s="9" t="s">
        <v>1382</v>
      </c>
      <c r="AX4365" s="9" t="s">
        <v>1382</v>
      </c>
      <c r="BA4365" s="9" t="s">
        <v>2676</v>
      </c>
      <c r="BB4365" s="6" t="s">
        <v>1610</v>
      </c>
      <c r="BC4365" s="9"/>
      <c r="BD4365" s="9"/>
      <c r="BE4365" s="9"/>
      <c r="BF4365" s="9"/>
      <c r="BG4365" s="9"/>
      <c r="BI4365" t="s">
        <v>3146</v>
      </c>
    </row>
    <row r="4366" spans="1:61" x14ac:dyDescent="0.25">
      <c r="A4366" s="96" t="s">
        <v>1225</v>
      </c>
      <c r="B4366" s="9" t="s">
        <v>1246</v>
      </c>
      <c r="C4366" s="9" t="str">
        <f>VLOOKUP(Tabelle1[[#This Row],[bank_name]],list_all_banks!$B$1:$C$691,2,FALSE)</f>
        <v>NL30046259</v>
      </c>
      <c r="D4366" s="6" t="s">
        <v>1247</v>
      </c>
      <c r="E4366" s="42" t="str">
        <f t="shared" si="71"/>
        <v>31.12.2016</v>
      </c>
      <c r="F4366" s="9">
        <v>2016</v>
      </c>
      <c r="G4366" s="9">
        <v>1</v>
      </c>
      <c r="H4366" s="9" t="s">
        <v>20</v>
      </c>
      <c r="I4366" s="9">
        <v>3</v>
      </c>
      <c r="J4366" s="9">
        <v>2</v>
      </c>
      <c r="K4366" s="9" t="s">
        <v>1366</v>
      </c>
      <c r="L4366" s="9">
        <v>0</v>
      </c>
      <c r="M4366" s="9" t="s">
        <v>14</v>
      </c>
      <c r="N4366" s="9" t="s">
        <v>19</v>
      </c>
      <c r="P4366" s="9">
        <v>0</v>
      </c>
      <c r="Q4366" s="9">
        <v>0</v>
      </c>
      <c r="R4366" s="9">
        <v>0</v>
      </c>
      <c r="S4366" s="9">
        <v>3</v>
      </c>
      <c r="U4366" s="9">
        <v>0</v>
      </c>
      <c r="V4366" s="9">
        <v>0</v>
      </c>
      <c r="W4366" s="9" t="s">
        <v>20</v>
      </c>
      <c r="Y4366" s="9" t="s">
        <v>1678</v>
      </c>
      <c r="Z4366" s="9">
        <v>183</v>
      </c>
      <c r="AA4366" s="9">
        <v>213</v>
      </c>
      <c r="AB4366" s="9">
        <v>53</v>
      </c>
      <c r="AC4366" s="9" t="s">
        <v>20</v>
      </c>
      <c r="AD4366" s="9" t="s">
        <v>20</v>
      </c>
      <c r="AE4366" s="9" t="s">
        <v>20</v>
      </c>
      <c r="AF4366" s="9" t="s">
        <v>20</v>
      </c>
      <c r="AG4366" s="9">
        <v>14</v>
      </c>
      <c r="AH4366" s="9">
        <v>0</v>
      </c>
      <c r="AI4366" s="9">
        <v>0</v>
      </c>
      <c r="AK4366" s="9">
        <v>1</v>
      </c>
      <c r="AL4366" s="9">
        <v>1</v>
      </c>
      <c r="AM4366" s="9">
        <v>1</v>
      </c>
      <c r="AN4366" s="9">
        <v>0</v>
      </c>
      <c r="AO4366" s="9">
        <v>0</v>
      </c>
      <c r="AQ4366" s="9">
        <v>1</v>
      </c>
      <c r="AR4366" s="9">
        <v>3</v>
      </c>
      <c r="AS4366" s="9">
        <v>2</v>
      </c>
      <c r="AT4366" s="9">
        <v>0</v>
      </c>
      <c r="AU4366" s="9">
        <v>0</v>
      </c>
      <c r="AV4366" s="9">
        <v>0</v>
      </c>
      <c r="AW4366" s="9" t="s">
        <v>1382</v>
      </c>
      <c r="AX4366" s="9" t="s">
        <v>1382</v>
      </c>
      <c r="BA4366" s="9" t="s">
        <v>2645</v>
      </c>
      <c r="BB4366" s="6" t="s">
        <v>1610</v>
      </c>
      <c r="BG4366" s="9"/>
      <c r="BI4366" t="s">
        <v>3146</v>
      </c>
    </row>
    <row r="4367" spans="1:61" x14ac:dyDescent="0.25">
      <c r="A4367" s="19" t="s">
        <v>1225</v>
      </c>
      <c r="B4367" t="s">
        <v>1246</v>
      </c>
      <c r="C4367" t="str">
        <f>VLOOKUP(Tabelle1[[#This Row],[bank_name]],list_all_banks!$B$1:$C$691,2,FALSE)</f>
        <v>NL30046259</v>
      </c>
      <c r="D4367" s="6" t="s">
        <v>1247</v>
      </c>
      <c r="E4367" s="42" t="str">
        <f t="shared" si="71"/>
        <v>31.12.2016</v>
      </c>
      <c r="F4367">
        <v>2016</v>
      </c>
      <c r="G4367">
        <v>1</v>
      </c>
      <c r="H4367" t="s">
        <v>20</v>
      </c>
      <c r="I4367">
        <v>3</v>
      </c>
      <c r="J4367">
        <v>2</v>
      </c>
      <c r="K4367" t="s">
        <v>1366</v>
      </c>
      <c r="L4367">
        <v>0</v>
      </c>
      <c r="M4367" t="s">
        <v>14</v>
      </c>
      <c r="N4367" t="s">
        <v>19</v>
      </c>
      <c r="P4367">
        <v>0</v>
      </c>
      <c r="Q4367">
        <v>0</v>
      </c>
      <c r="R4367">
        <v>0</v>
      </c>
      <c r="S4367">
        <v>3</v>
      </c>
      <c r="U4367" s="9">
        <v>0</v>
      </c>
      <c r="V4367">
        <v>0</v>
      </c>
      <c r="W4367" t="s">
        <v>20</v>
      </c>
      <c r="Y4367" t="s">
        <v>1683</v>
      </c>
      <c r="Z4367">
        <v>16</v>
      </c>
      <c r="AA4367">
        <v>60</v>
      </c>
      <c r="AB4367">
        <v>3</v>
      </c>
      <c r="AC4367" t="s">
        <v>20</v>
      </c>
      <c r="AD4367" t="s">
        <v>20</v>
      </c>
      <c r="AE4367" t="s">
        <v>20</v>
      </c>
      <c r="AF4367" t="s">
        <v>20</v>
      </c>
      <c r="AG4367">
        <v>1</v>
      </c>
      <c r="AH4367">
        <v>0</v>
      </c>
      <c r="AI4367">
        <v>0</v>
      </c>
      <c r="AK4367">
        <v>1</v>
      </c>
      <c r="AL4367">
        <v>1</v>
      </c>
      <c r="AM4367">
        <v>1</v>
      </c>
      <c r="AN4367">
        <v>0</v>
      </c>
      <c r="AO4367">
        <v>0</v>
      </c>
      <c r="AQ4367">
        <v>1</v>
      </c>
      <c r="AR4367">
        <v>3</v>
      </c>
      <c r="AS4367">
        <v>2</v>
      </c>
      <c r="AT4367">
        <v>0</v>
      </c>
      <c r="AU4367">
        <v>0</v>
      </c>
      <c r="AV4367">
        <v>0</v>
      </c>
      <c r="AW4367" t="s">
        <v>1382</v>
      </c>
      <c r="AX4367" t="s">
        <v>1382</v>
      </c>
      <c r="BA4367" t="s">
        <v>2661</v>
      </c>
      <c r="BB4367" s="6" t="s">
        <v>1610</v>
      </c>
      <c r="BG4367" s="9"/>
      <c r="BI4367" t="s">
        <v>3146</v>
      </c>
    </row>
    <row r="4368" spans="1:61" x14ac:dyDescent="0.25">
      <c r="A4368" s="19" t="s">
        <v>1225</v>
      </c>
      <c r="B4368" t="s">
        <v>1246</v>
      </c>
      <c r="C4368" t="str">
        <f>VLOOKUP(Tabelle1[[#This Row],[bank_name]],list_all_banks!$B$1:$C$691,2,FALSE)</f>
        <v>NL30046259</v>
      </c>
      <c r="D4368" s="6" t="s">
        <v>1247</v>
      </c>
      <c r="E4368" s="42" t="str">
        <f t="shared" si="71"/>
        <v>31.12.2016</v>
      </c>
      <c r="F4368">
        <v>2016</v>
      </c>
      <c r="G4368">
        <v>1</v>
      </c>
      <c r="H4368" t="s">
        <v>20</v>
      </c>
      <c r="I4368">
        <v>3</v>
      </c>
      <c r="J4368">
        <v>2</v>
      </c>
      <c r="K4368" t="s">
        <v>1366</v>
      </c>
      <c r="L4368">
        <v>0</v>
      </c>
      <c r="M4368" t="s">
        <v>14</v>
      </c>
      <c r="N4368" t="s">
        <v>19</v>
      </c>
      <c r="P4368">
        <v>0</v>
      </c>
      <c r="Q4368">
        <v>0</v>
      </c>
      <c r="R4368">
        <v>0</v>
      </c>
      <c r="S4368">
        <v>3</v>
      </c>
      <c r="U4368" s="9">
        <v>0</v>
      </c>
      <c r="V4368">
        <v>0</v>
      </c>
      <c r="W4368" t="s">
        <v>20</v>
      </c>
      <c r="Y4368" t="s">
        <v>1656</v>
      </c>
      <c r="Z4368" t="s">
        <v>20</v>
      </c>
      <c r="AA4368" t="s">
        <v>20</v>
      </c>
      <c r="AB4368" t="s">
        <v>20</v>
      </c>
      <c r="AC4368" t="s">
        <v>20</v>
      </c>
      <c r="AD4368" t="s">
        <v>20</v>
      </c>
      <c r="AE4368" t="s">
        <v>20</v>
      </c>
      <c r="AF4368" t="s">
        <v>20</v>
      </c>
      <c r="AG4368" t="s">
        <v>20</v>
      </c>
      <c r="AH4368">
        <v>0</v>
      </c>
      <c r="AI4368">
        <v>0</v>
      </c>
      <c r="AK4368">
        <v>1</v>
      </c>
      <c r="AL4368">
        <v>1</v>
      </c>
      <c r="AM4368">
        <v>1</v>
      </c>
      <c r="AN4368">
        <v>0</v>
      </c>
      <c r="AO4368">
        <v>0</v>
      </c>
      <c r="AQ4368">
        <v>1</v>
      </c>
      <c r="AR4368">
        <v>3</v>
      </c>
      <c r="AS4368">
        <v>2</v>
      </c>
      <c r="AT4368">
        <v>0</v>
      </c>
      <c r="AU4368">
        <v>0</v>
      </c>
      <c r="AV4368">
        <v>0</v>
      </c>
      <c r="AW4368" t="s">
        <v>1382</v>
      </c>
      <c r="AX4368" t="s">
        <v>1382</v>
      </c>
      <c r="BA4368" t="s">
        <v>2646</v>
      </c>
      <c r="BB4368" s="6" t="s">
        <v>1610</v>
      </c>
      <c r="BG4368" s="9"/>
      <c r="BI4368" t="s">
        <v>3146</v>
      </c>
    </row>
    <row r="4369" spans="1:61" s="72" customFormat="1" x14ac:dyDescent="0.25">
      <c r="A4369" s="96" t="s">
        <v>1225</v>
      </c>
      <c r="B4369" s="9" t="s">
        <v>1246</v>
      </c>
      <c r="C4369" s="9" t="str">
        <f>VLOOKUP(Tabelle1[[#This Row],[bank_name]],list_all_banks!$B$1:$C$691,2,FALSE)</f>
        <v>NL30046259</v>
      </c>
      <c r="D4369" s="6" t="s">
        <v>1247</v>
      </c>
      <c r="E4369" s="42" t="str">
        <f t="shared" si="71"/>
        <v>31.12.2016</v>
      </c>
      <c r="F4369" s="9">
        <v>2016</v>
      </c>
      <c r="G4369" s="9">
        <v>1</v>
      </c>
      <c r="H4369" s="9" t="s">
        <v>20</v>
      </c>
      <c r="I4369" s="9">
        <v>3</v>
      </c>
      <c r="J4369" s="9">
        <v>2</v>
      </c>
      <c r="K4369" s="9" t="s">
        <v>1366</v>
      </c>
      <c r="L4369" s="9">
        <v>0</v>
      </c>
      <c r="M4369" s="9" t="s">
        <v>14</v>
      </c>
      <c r="N4369" s="9" t="s">
        <v>19</v>
      </c>
      <c r="O4369" s="6"/>
      <c r="P4369" s="9">
        <v>0</v>
      </c>
      <c r="Q4369" s="9">
        <v>0</v>
      </c>
      <c r="R4369" s="9">
        <v>0</v>
      </c>
      <c r="S4369" s="9">
        <v>3</v>
      </c>
      <c r="T4369" s="6"/>
      <c r="U4369" s="9">
        <v>0</v>
      </c>
      <c r="V4369" s="9">
        <v>0</v>
      </c>
      <c r="W4369" s="9" t="s">
        <v>20</v>
      </c>
      <c r="X4369" s="6"/>
      <c r="Y4369" s="9" t="s">
        <v>1695</v>
      </c>
      <c r="Z4369" s="9">
        <v>7</v>
      </c>
      <c r="AA4369" s="9">
        <v>1</v>
      </c>
      <c r="AB4369" s="9">
        <v>1</v>
      </c>
      <c r="AC4369" s="9" t="s">
        <v>20</v>
      </c>
      <c r="AD4369" s="9" t="s">
        <v>20</v>
      </c>
      <c r="AE4369" s="9" t="s">
        <v>20</v>
      </c>
      <c r="AF4369" s="9" t="s">
        <v>20</v>
      </c>
      <c r="AG4369" s="9">
        <v>1</v>
      </c>
      <c r="AH4369" s="9">
        <v>0</v>
      </c>
      <c r="AI4369" s="9">
        <v>0</v>
      </c>
      <c r="AJ4369" s="6"/>
      <c r="AK4369" s="9">
        <v>1</v>
      </c>
      <c r="AL4369" s="9">
        <v>1</v>
      </c>
      <c r="AM4369" s="9">
        <v>1</v>
      </c>
      <c r="AN4369" s="9">
        <v>0</v>
      </c>
      <c r="AO4369" s="9">
        <v>0</v>
      </c>
      <c r="AP4369" s="6"/>
      <c r="AQ4369" s="9">
        <v>1</v>
      </c>
      <c r="AR4369" s="9">
        <v>3</v>
      </c>
      <c r="AS4369" s="9">
        <v>2</v>
      </c>
      <c r="AT4369" s="9">
        <v>0</v>
      </c>
      <c r="AU4369" s="9">
        <v>0</v>
      </c>
      <c r="AV4369" s="9">
        <v>0</v>
      </c>
      <c r="AW4369" s="9" t="s">
        <v>1382</v>
      </c>
      <c r="AX4369" s="9" t="s">
        <v>1382</v>
      </c>
      <c r="AY4369" s="6"/>
      <c r="AZ4369" s="42"/>
      <c r="BA4369" s="9" t="s">
        <v>2649</v>
      </c>
      <c r="BB4369" s="6" t="s">
        <v>1610</v>
      </c>
      <c r="BH4369" s="77"/>
      <c r="BI4369" t="s">
        <v>3146</v>
      </c>
    </row>
    <row r="4370" spans="1:61" x14ac:dyDescent="0.25">
      <c r="A4370" s="96" t="s">
        <v>1225</v>
      </c>
      <c r="B4370" s="9" t="s">
        <v>1246</v>
      </c>
      <c r="C4370" s="9" t="str">
        <f>VLOOKUP(Tabelle1[[#This Row],[bank_name]],list_all_banks!$B$1:$C$691,2,FALSE)</f>
        <v>NL30046259</v>
      </c>
      <c r="D4370" s="6" t="s">
        <v>1247</v>
      </c>
      <c r="E4370" s="42" t="str">
        <f t="shared" si="71"/>
        <v>31.12.2016</v>
      </c>
      <c r="F4370" s="9">
        <v>2016</v>
      </c>
      <c r="G4370" s="9">
        <v>1</v>
      </c>
      <c r="H4370" s="9" t="s">
        <v>20</v>
      </c>
      <c r="I4370" s="9">
        <v>3</v>
      </c>
      <c r="J4370" s="9">
        <v>2</v>
      </c>
      <c r="K4370" s="9" t="s">
        <v>1366</v>
      </c>
      <c r="L4370" s="9">
        <v>0</v>
      </c>
      <c r="M4370" s="9" t="s">
        <v>14</v>
      </c>
      <c r="N4370" s="9" t="s">
        <v>19</v>
      </c>
      <c r="P4370" s="9">
        <v>0</v>
      </c>
      <c r="Q4370" s="9">
        <v>0</v>
      </c>
      <c r="R4370" s="9">
        <v>0</v>
      </c>
      <c r="S4370" s="9">
        <v>3</v>
      </c>
      <c r="U4370" s="9">
        <v>0</v>
      </c>
      <c r="V4370" s="9">
        <v>0</v>
      </c>
      <c r="W4370" s="9" t="s">
        <v>20</v>
      </c>
      <c r="Y4370" s="9" t="s">
        <v>1677</v>
      </c>
      <c r="Z4370" s="9">
        <v>607</v>
      </c>
      <c r="AA4370" s="9">
        <v>679</v>
      </c>
      <c r="AB4370" s="9">
        <v>153</v>
      </c>
      <c r="AC4370" s="9" t="s">
        <v>20</v>
      </c>
      <c r="AD4370" s="9" t="s">
        <v>20</v>
      </c>
      <c r="AE4370" s="9" t="s">
        <v>20</v>
      </c>
      <c r="AF4370" s="9" t="s">
        <v>20</v>
      </c>
      <c r="AG4370" s="9">
        <v>58</v>
      </c>
      <c r="AH4370" s="9">
        <v>0</v>
      </c>
      <c r="AI4370" s="9">
        <v>0</v>
      </c>
      <c r="AK4370" s="9">
        <v>1</v>
      </c>
      <c r="AL4370" s="9">
        <v>1</v>
      </c>
      <c r="AM4370" s="9">
        <v>1</v>
      </c>
      <c r="AN4370" s="9">
        <v>0</v>
      </c>
      <c r="AO4370" s="9">
        <v>0</v>
      </c>
      <c r="AQ4370" s="9">
        <v>1</v>
      </c>
      <c r="AR4370" s="9">
        <v>3</v>
      </c>
      <c r="AS4370" s="9">
        <v>2</v>
      </c>
      <c r="AT4370" s="9">
        <v>0</v>
      </c>
      <c r="AU4370" s="9">
        <v>0</v>
      </c>
      <c r="AV4370" s="9">
        <v>0</v>
      </c>
      <c r="AW4370" s="9" t="s">
        <v>1382</v>
      </c>
      <c r="AX4370" s="9" t="s">
        <v>1382</v>
      </c>
      <c r="BA4370" s="9" t="s">
        <v>2644</v>
      </c>
      <c r="BB4370" s="6" t="s">
        <v>1610</v>
      </c>
      <c r="BG4370" s="9"/>
      <c r="BI4370" t="s">
        <v>3146</v>
      </c>
    </row>
    <row r="4371" spans="1:61" x14ac:dyDescent="0.25">
      <c r="A4371" s="96" t="s">
        <v>1225</v>
      </c>
      <c r="B4371" s="9" t="s">
        <v>1246</v>
      </c>
      <c r="C4371" s="9" t="str">
        <f>VLOOKUP(Tabelle1[[#This Row],[bank_name]],list_all_banks!$B$1:$C$691,2,FALSE)</f>
        <v>NL30046259</v>
      </c>
      <c r="D4371" s="6" t="s">
        <v>1247</v>
      </c>
      <c r="E4371" s="42" t="str">
        <f t="shared" si="71"/>
        <v>31.12.2016</v>
      </c>
      <c r="F4371" s="9">
        <v>2016</v>
      </c>
      <c r="G4371" s="9">
        <v>1</v>
      </c>
      <c r="H4371" s="9" t="s">
        <v>20</v>
      </c>
      <c r="I4371" s="9">
        <v>3</v>
      </c>
      <c r="J4371" s="9">
        <v>2</v>
      </c>
      <c r="K4371" s="9" t="s">
        <v>1366</v>
      </c>
      <c r="L4371" s="9">
        <v>0</v>
      </c>
      <c r="M4371" s="9" t="s">
        <v>14</v>
      </c>
      <c r="N4371" s="9" t="s">
        <v>19</v>
      </c>
      <c r="P4371" s="9">
        <v>0</v>
      </c>
      <c r="Q4371" s="9">
        <v>0</v>
      </c>
      <c r="R4371" s="9">
        <v>0</v>
      </c>
      <c r="S4371" s="9">
        <v>3</v>
      </c>
      <c r="U4371" s="9">
        <v>0</v>
      </c>
      <c r="V4371" s="9">
        <v>0</v>
      </c>
      <c r="W4371" s="9" t="s">
        <v>20</v>
      </c>
      <c r="Y4371" s="9" t="s">
        <v>1679</v>
      </c>
      <c r="Z4371" s="9">
        <v>7</v>
      </c>
      <c r="AA4371" s="9">
        <v>247</v>
      </c>
      <c r="AB4371" s="9">
        <v>-12</v>
      </c>
      <c r="AC4371" s="9" t="s">
        <v>20</v>
      </c>
      <c r="AD4371" s="9" t="s">
        <v>20</v>
      </c>
      <c r="AE4371" s="9" t="s">
        <v>20</v>
      </c>
      <c r="AF4371" s="9" t="s">
        <v>20</v>
      </c>
      <c r="AG4371" s="9">
        <v>16</v>
      </c>
      <c r="AH4371" s="9">
        <v>0</v>
      </c>
      <c r="AI4371" s="9">
        <v>0</v>
      </c>
      <c r="AK4371" s="9">
        <v>1</v>
      </c>
      <c r="AL4371" s="9">
        <v>1</v>
      </c>
      <c r="AM4371" s="9">
        <v>1</v>
      </c>
      <c r="AN4371" s="9">
        <v>0</v>
      </c>
      <c r="AO4371" s="9">
        <v>0</v>
      </c>
      <c r="AQ4371" s="9">
        <v>1</v>
      </c>
      <c r="AR4371" s="9">
        <v>3</v>
      </c>
      <c r="AS4371" s="9">
        <v>2</v>
      </c>
      <c r="AT4371" s="9">
        <v>0</v>
      </c>
      <c r="AU4371" s="9">
        <v>0</v>
      </c>
      <c r="AV4371" s="9">
        <v>0</v>
      </c>
      <c r="AW4371" s="9" t="s">
        <v>1382</v>
      </c>
      <c r="AX4371" s="9" t="s">
        <v>1382</v>
      </c>
      <c r="BA4371" s="9" t="s">
        <v>2647</v>
      </c>
      <c r="BB4371" s="6" t="s">
        <v>1610</v>
      </c>
      <c r="BC4371" s="9"/>
      <c r="BD4371" s="9"/>
      <c r="BE4371" s="9"/>
      <c r="BF4371" s="9"/>
      <c r="BG4371" s="9"/>
      <c r="BI4371" t="s">
        <v>3146</v>
      </c>
    </row>
    <row r="4372" spans="1:61" x14ac:dyDescent="0.25">
      <c r="A4372" s="19" t="s">
        <v>1225</v>
      </c>
      <c r="B4372" t="s">
        <v>1246</v>
      </c>
      <c r="C4372" t="str">
        <f>VLOOKUP(Tabelle1[[#This Row],[bank_name]],list_all_banks!$B$1:$C$691,2,FALSE)</f>
        <v>NL30046259</v>
      </c>
      <c r="D4372" s="6" t="s">
        <v>1247</v>
      </c>
      <c r="E4372" s="42" t="str">
        <f t="shared" si="71"/>
        <v>31.12.2016</v>
      </c>
      <c r="F4372">
        <v>2016</v>
      </c>
      <c r="G4372">
        <v>1</v>
      </c>
      <c r="H4372" t="s">
        <v>20</v>
      </c>
      <c r="I4372">
        <v>3</v>
      </c>
      <c r="J4372">
        <v>2</v>
      </c>
      <c r="K4372" t="s">
        <v>1366</v>
      </c>
      <c r="L4372">
        <v>0</v>
      </c>
      <c r="M4372" t="s">
        <v>14</v>
      </c>
      <c r="N4372" t="s">
        <v>19</v>
      </c>
      <c r="P4372">
        <v>0</v>
      </c>
      <c r="Q4372">
        <v>0</v>
      </c>
      <c r="R4372">
        <v>0</v>
      </c>
      <c r="S4372">
        <v>3</v>
      </c>
      <c r="U4372" s="9">
        <v>0</v>
      </c>
      <c r="V4372">
        <v>0</v>
      </c>
      <c r="W4372" t="s">
        <v>20</v>
      </c>
      <c r="Y4372" t="s">
        <v>2240</v>
      </c>
      <c r="Z4372">
        <v>3</v>
      </c>
      <c r="AA4372">
        <v>36</v>
      </c>
      <c r="AB4372">
        <v>-4</v>
      </c>
      <c r="AC4372" t="s">
        <v>20</v>
      </c>
      <c r="AD4372" t="s">
        <v>20</v>
      </c>
      <c r="AE4372" t="s">
        <v>20</v>
      </c>
      <c r="AF4372" t="s">
        <v>20</v>
      </c>
      <c r="AG4372">
        <v>1</v>
      </c>
      <c r="AH4372">
        <v>0</v>
      </c>
      <c r="AI4372">
        <v>0</v>
      </c>
      <c r="AK4372">
        <v>1</v>
      </c>
      <c r="AL4372">
        <v>1</v>
      </c>
      <c r="AM4372">
        <v>1</v>
      </c>
      <c r="AN4372">
        <v>0</v>
      </c>
      <c r="AO4372">
        <v>0</v>
      </c>
      <c r="AQ4372">
        <v>1</v>
      </c>
      <c r="AR4372">
        <v>3</v>
      </c>
      <c r="AS4372">
        <v>2</v>
      </c>
      <c r="AT4372">
        <v>0</v>
      </c>
      <c r="AU4372">
        <v>0</v>
      </c>
      <c r="AV4372">
        <v>0</v>
      </c>
      <c r="AW4372" t="s">
        <v>1382</v>
      </c>
      <c r="AX4372" t="s">
        <v>1382</v>
      </c>
      <c r="BA4372" t="s">
        <v>2640</v>
      </c>
      <c r="BB4372" s="6" t="s">
        <v>1610</v>
      </c>
      <c r="BC4372" s="9"/>
      <c r="BD4372" s="9"/>
      <c r="BE4372" s="9"/>
      <c r="BF4372" s="9"/>
      <c r="BG4372" s="9"/>
      <c r="BI4372" t="s">
        <v>3146</v>
      </c>
    </row>
    <row r="4373" spans="1:61" x14ac:dyDescent="0.25">
      <c r="A4373" s="19" t="s">
        <v>1225</v>
      </c>
      <c r="B4373" t="s">
        <v>1246</v>
      </c>
      <c r="C4373" t="str">
        <f>VLOOKUP(Tabelle1[[#This Row],[bank_name]],list_all_banks!$B$1:$C$691,2,FALSE)</f>
        <v>NL30046259</v>
      </c>
      <c r="D4373" s="6" t="s">
        <v>1247</v>
      </c>
      <c r="E4373" s="42" t="str">
        <f t="shared" si="71"/>
        <v>31.12.2016</v>
      </c>
      <c r="F4373">
        <v>2016</v>
      </c>
      <c r="G4373">
        <v>1</v>
      </c>
      <c r="H4373" t="s">
        <v>20</v>
      </c>
      <c r="I4373">
        <v>3</v>
      </c>
      <c r="J4373">
        <v>2</v>
      </c>
      <c r="K4373" t="s">
        <v>1366</v>
      </c>
      <c r="L4373">
        <v>0</v>
      </c>
      <c r="M4373" t="s">
        <v>14</v>
      </c>
      <c r="N4373" t="s">
        <v>19</v>
      </c>
      <c r="P4373">
        <v>0</v>
      </c>
      <c r="Q4373">
        <v>0</v>
      </c>
      <c r="R4373">
        <v>0</v>
      </c>
      <c r="S4373">
        <v>3</v>
      </c>
      <c r="U4373" s="9">
        <v>0</v>
      </c>
      <c r="V4373">
        <v>0</v>
      </c>
      <c r="W4373" t="s">
        <v>20</v>
      </c>
      <c r="Y4373" t="s">
        <v>1662</v>
      </c>
      <c r="Z4373">
        <v>59</v>
      </c>
      <c r="AA4373">
        <v>161</v>
      </c>
      <c r="AB4373">
        <v>-20</v>
      </c>
      <c r="AC4373" t="s">
        <v>20</v>
      </c>
      <c r="AD4373" t="s">
        <v>20</v>
      </c>
      <c r="AE4373" t="s">
        <v>20</v>
      </c>
      <c r="AF4373" t="s">
        <v>20</v>
      </c>
      <c r="AG4373">
        <v>-9</v>
      </c>
      <c r="AH4373">
        <v>0</v>
      </c>
      <c r="AI4373">
        <v>0</v>
      </c>
      <c r="AK4373">
        <v>1</v>
      </c>
      <c r="AL4373">
        <v>1</v>
      </c>
      <c r="AM4373">
        <v>1</v>
      </c>
      <c r="AN4373">
        <v>0</v>
      </c>
      <c r="AO4373">
        <v>0</v>
      </c>
      <c r="AQ4373">
        <v>1</v>
      </c>
      <c r="AR4373">
        <v>3</v>
      </c>
      <c r="AS4373">
        <v>2</v>
      </c>
      <c r="AT4373">
        <v>0</v>
      </c>
      <c r="AU4373">
        <v>0</v>
      </c>
      <c r="AV4373">
        <v>0</v>
      </c>
      <c r="AW4373" t="s">
        <v>1382</v>
      </c>
      <c r="AX4373" t="s">
        <v>1382</v>
      </c>
      <c r="BA4373" t="s">
        <v>2656</v>
      </c>
      <c r="BB4373" s="6" t="s">
        <v>1610</v>
      </c>
      <c r="BG4373" s="9"/>
      <c r="BI4373" t="s">
        <v>3146</v>
      </c>
    </row>
    <row r="4374" spans="1:61" x14ac:dyDescent="0.25">
      <c r="A4374" s="19" t="s">
        <v>1225</v>
      </c>
      <c r="B4374" t="s">
        <v>1246</v>
      </c>
      <c r="C4374" t="str">
        <f>VLOOKUP(Tabelle1[[#This Row],[bank_name]],list_all_banks!$B$1:$C$691,2,FALSE)</f>
        <v>NL30046259</v>
      </c>
      <c r="D4374" s="6" t="s">
        <v>1247</v>
      </c>
      <c r="E4374" s="42" t="str">
        <f t="shared" si="71"/>
        <v>31.12.2016</v>
      </c>
      <c r="F4374">
        <v>2016</v>
      </c>
      <c r="G4374">
        <v>1</v>
      </c>
      <c r="H4374" t="s">
        <v>20</v>
      </c>
      <c r="I4374">
        <v>3</v>
      </c>
      <c r="J4374">
        <v>2</v>
      </c>
      <c r="K4374" t="s">
        <v>1366</v>
      </c>
      <c r="L4374">
        <v>0</v>
      </c>
      <c r="M4374" t="s">
        <v>14</v>
      </c>
      <c r="N4374" t="s">
        <v>19</v>
      </c>
      <c r="P4374">
        <v>0</v>
      </c>
      <c r="Q4374">
        <v>0</v>
      </c>
      <c r="R4374">
        <v>0</v>
      </c>
      <c r="S4374">
        <v>3</v>
      </c>
      <c r="U4374" s="9">
        <v>0</v>
      </c>
      <c r="V4374">
        <v>0</v>
      </c>
      <c r="W4374" t="s">
        <v>20</v>
      </c>
      <c r="Y4374" t="s">
        <v>1659</v>
      </c>
      <c r="Z4374">
        <v>135</v>
      </c>
      <c r="AA4374">
        <v>205</v>
      </c>
      <c r="AB4374">
        <v>-15</v>
      </c>
      <c r="AC4374" t="s">
        <v>1699</v>
      </c>
      <c r="AD4374" t="s">
        <v>1699</v>
      </c>
      <c r="AE4374" t="s">
        <v>20</v>
      </c>
      <c r="AF4374" t="s">
        <v>20</v>
      </c>
      <c r="AG4374">
        <v>-2</v>
      </c>
      <c r="AH4374">
        <v>0</v>
      </c>
      <c r="AI4374">
        <v>0</v>
      </c>
      <c r="AK4374">
        <v>1</v>
      </c>
      <c r="AL4374">
        <v>1</v>
      </c>
      <c r="AM4374">
        <v>1</v>
      </c>
      <c r="AN4374">
        <v>0</v>
      </c>
      <c r="AO4374">
        <v>0</v>
      </c>
      <c r="AQ4374">
        <v>1</v>
      </c>
      <c r="AR4374">
        <v>3</v>
      </c>
      <c r="AS4374">
        <v>2</v>
      </c>
      <c r="AT4374">
        <v>0</v>
      </c>
      <c r="AU4374">
        <v>0</v>
      </c>
      <c r="AV4374">
        <v>0</v>
      </c>
      <c r="AW4374" t="s">
        <v>1382</v>
      </c>
      <c r="AX4374" t="s">
        <v>1382</v>
      </c>
      <c r="BA4374" t="s">
        <v>2670</v>
      </c>
      <c r="BB4374" s="6" t="s">
        <v>1610</v>
      </c>
      <c r="BG4374" s="9"/>
      <c r="BI4374" t="s">
        <v>3146</v>
      </c>
    </row>
    <row r="4375" spans="1:61" x14ac:dyDescent="0.25">
      <c r="A4375" s="96" t="s">
        <v>1225</v>
      </c>
      <c r="B4375" s="9" t="s">
        <v>1246</v>
      </c>
      <c r="C4375" s="9" t="str">
        <f>VLOOKUP(Tabelle1[[#This Row],[bank_name]],list_all_banks!$B$1:$C$691,2,FALSE)</f>
        <v>NL30046259</v>
      </c>
      <c r="D4375" s="6" t="s">
        <v>1247</v>
      </c>
      <c r="E4375" s="42" t="str">
        <f t="shared" si="71"/>
        <v>31.12.2016</v>
      </c>
      <c r="F4375" s="9">
        <v>2016</v>
      </c>
      <c r="G4375" s="9">
        <v>1</v>
      </c>
      <c r="H4375" s="9" t="s">
        <v>20</v>
      </c>
      <c r="I4375" s="9">
        <v>3</v>
      </c>
      <c r="J4375" s="9">
        <v>2</v>
      </c>
      <c r="K4375" s="9" t="s">
        <v>1366</v>
      </c>
      <c r="L4375" s="9">
        <v>0</v>
      </c>
      <c r="M4375" s="9" t="s">
        <v>14</v>
      </c>
      <c r="N4375" s="9" t="s">
        <v>19</v>
      </c>
      <c r="P4375" s="9">
        <v>0</v>
      </c>
      <c r="Q4375" s="9">
        <v>0</v>
      </c>
      <c r="R4375" s="9">
        <v>0</v>
      </c>
      <c r="S4375" s="9">
        <v>3</v>
      </c>
      <c r="U4375" s="9">
        <v>0</v>
      </c>
      <c r="V4375" s="9">
        <v>0</v>
      </c>
      <c r="W4375" s="9" t="s">
        <v>20</v>
      </c>
      <c r="Y4375" s="9" t="s">
        <v>1702</v>
      </c>
      <c r="Z4375" s="9">
        <v>94</v>
      </c>
      <c r="AA4375" s="9">
        <v>797</v>
      </c>
      <c r="AB4375" s="9">
        <v>2</v>
      </c>
      <c r="AC4375" s="9" t="s">
        <v>20</v>
      </c>
      <c r="AD4375" s="9" t="s">
        <v>20</v>
      </c>
      <c r="AE4375" s="9" t="s">
        <v>20</v>
      </c>
      <c r="AF4375" s="9" t="s">
        <v>20</v>
      </c>
      <c r="AG4375" s="9" t="s">
        <v>20</v>
      </c>
      <c r="AH4375" s="9">
        <v>0</v>
      </c>
      <c r="AI4375" s="9">
        <v>0</v>
      </c>
      <c r="AK4375" s="9">
        <v>1</v>
      </c>
      <c r="AL4375" s="9">
        <v>1</v>
      </c>
      <c r="AM4375" s="9">
        <v>1</v>
      </c>
      <c r="AN4375" s="9">
        <v>0</v>
      </c>
      <c r="AO4375" s="9">
        <v>0</v>
      </c>
      <c r="AQ4375" s="9">
        <v>1</v>
      </c>
      <c r="AR4375" s="9">
        <v>3</v>
      </c>
      <c r="AS4375" s="9">
        <v>2</v>
      </c>
      <c r="AT4375" s="9">
        <v>0</v>
      </c>
      <c r="AU4375" s="9">
        <v>0</v>
      </c>
      <c r="AV4375" s="9">
        <v>0</v>
      </c>
      <c r="AW4375" s="9" t="s">
        <v>1382</v>
      </c>
      <c r="AX4375" s="9" t="s">
        <v>1382</v>
      </c>
      <c r="BA4375" s="9" t="s">
        <v>2657</v>
      </c>
      <c r="BB4375" s="6" t="s">
        <v>1610</v>
      </c>
      <c r="BG4375" s="9"/>
      <c r="BI4375" t="s">
        <v>3146</v>
      </c>
    </row>
    <row r="4376" spans="1:61" x14ac:dyDescent="0.25">
      <c r="A4376" s="19" t="s">
        <v>1225</v>
      </c>
      <c r="B4376" t="s">
        <v>1246</v>
      </c>
      <c r="C4376" t="str">
        <f>VLOOKUP(Tabelle1[[#This Row],[bank_name]],list_all_banks!$B$1:$C$691,2,FALSE)</f>
        <v>NL30046259</v>
      </c>
      <c r="D4376" s="6" t="s">
        <v>1247</v>
      </c>
      <c r="E4376" s="42" t="str">
        <f t="shared" si="71"/>
        <v>31.12.2016</v>
      </c>
      <c r="F4376">
        <v>2016</v>
      </c>
      <c r="G4376">
        <v>1</v>
      </c>
      <c r="H4376" t="s">
        <v>20</v>
      </c>
      <c r="I4376">
        <v>3</v>
      </c>
      <c r="J4376">
        <v>2</v>
      </c>
      <c r="K4376" t="s">
        <v>1366</v>
      </c>
      <c r="L4376">
        <v>0</v>
      </c>
      <c r="M4376" t="s">
        <v>14</v>
      </c>
      <c r="N4376" t="s">
        <v>19</v>
      </c>
      <c r="P4376">
        <v>0</v>
      </c>
      <c r="Q4376">
        <v>0</v>
      </c>
      <c r="R4376">
        <v>0</v>
      </c>
      <c r="S4376">
        <v>3</v>
      </c>
      <c r="U4376" s="9">
        <v>0</v>
      </c>
      <c r="V4376">
        <v>0</v>
      </c>
      <c r="W4376" t="s">
        <v>20</v>
      </c>
      <c r="Y4376" t="s">
        <v>1703</v>
      </c>
      <c r="Z4376">
        <v>4</v>
      </c>
      <c r="AA4376">
        <v>4</v>
      </c>
      <c r="AB4376">
        <v>1</v>
      </c>
      <c r="AC4376" t="s">
        <v>20</v>
      </c>
      <c r="AD4376" t="s">
        <v>20</v>
      </c>
      <c r="AE4376" t="s">
        <v>20</v>
      </c>
      <c r="AF4376" t="s">
        <v>20</v>
      </c>
      <c r="AG4376" t="s">
        <v>20</v>
      </c>
      <c r="AH4376">
        <v>0</v>
      </c>
      <c r="AI4376">
        <v>0</v>
      </c>
      <c r="AK4376">
        <v>1</v>
      </c>
      <c r="AL4376">
        <v>1</v>
      </c>
      <c r="AM4376">
        <v>1</v>
      </c>
      <c r="AN4376">
        <v>0</v>
      </c>
      <c r="AO4376">
        <v>0</v>
      </c>
      <c r="AQ4376">
        <v>1</v>
      </c>
      <c r="AR4376">
        <v>3</v>
      </c>
      <c r="AS4376">
        <v>2</v>
      </c>
      <c r="AT4376">
        <v>0</v>
      </c>
      <c r="AU4376">
        <v>0</v>
      </c>
      <c r="AV4376">
        <v>0</v>
      </c>
      <c r="AW4376" t="s">
        <v>1382</v>
      </c>
      <c r="AX4376" t="s">
        <v>1382</v>
      </c>
      <c r="BA4376" t="s">
        <v>2660</v>
      </c>
      <c r="BB4376" s="6" t="s">
        <v>1610</v>
      </c>
      <c r="BG4376" s="9"/>
      <c r="BI4376" t="s">
        <v>3146</v>
      </c>
    </row>
    <row r="4377" spans="1:61" x14ac:dyDescent="0.25">
      <c r="A4377" s="96" t="s">
        <v>1225</v>
      </c>
      <c r="B4377" s="9" t="s">
        <v>1246</v>
      </c>
      <c r="C4377" s="9" t="str">
        <f>VLOOKUP(Tabelle1[[#This Row],[bank_name]],list_all_banks!$B$1:$C$691,2,FALSE)</f>
        <v>NL30046259</v>
      </c>
      <c r="D4377" s="6" t="s">
        <v>1247</v>
      </c>
      <c r="E4377" s="42" t="str">
        <f t="shared" si="71"/>
        <v>31.12.2016</v>
      </c>
      <c r="F4377" s="9">
        <v>2016</v>
      </c>
      <c r="G4377" s="9">
        <v>1</v>
      </c>
      <c r="H4377" s="9" t="s">
        <v>20</v>
      </c>
      <c r="I4377" s="9">
        <v>3</v>
      </c>
      <c r="J4377" s="9">
        <v>2</v>
      </c>
      <c r="K4377" s="9" t="s">
        <v>1366</v>
      </c>
      <c r="L4377" s="9">
        <v>0</v>
      </c>
      <c r="M4377" s="9" t="s">
        <v>14</v>
      </c>
      <c r="N4377" s="9" t="s">
        <v>19</v>
      </c>
      <c r="P4377" s="9">
        <v>0</v>
      </c>
      <c r="Q4377" s="9">
        <v>0</v>
      </c>
      <c r="R4377" s="9">
        <v>0</v>
      </c>
      <c r="S4377" s="9">
        <v>3</v>
      </c>
      <c r="U4377" s="9">
        <v>0</v>
      </c>
      <c r="V4377" s="9">
        <v>0</v>
      </c>
      <c r="W4377" s="9" t="s">
        <v>20</v>
      </c>
      <c r="Y4377" s="9" t="s">
        <v>1660</v>
      </c>
      <c r="Z4377" s="9">
        <v>311</v>
      </c>
      <c r="AA4377" s="9">
        <v>356</v>
      </c>
      <c r="AB4377" s="9">
        <v>27</v>
      </c>
      <c r="AC4377" s="9" t="s">
        <v>20</v>
      </c>
      <c r="AD4377" s="9" t="s">
        <v>20</v>
      </c>
      <c r="AE4377" s="9" t="s">
        <v>20</v>
      </c>
      <c r="AF4377" s="9" t="s">
        <v>20</v>
      </c>
      <c r="AG4377" s="9">
        <v>9</v>
      </c>
      <c r="AH4377" s="9">
        <v>0</v>
      </c>
      <c r="AI4377" s="9">
        <v>0</v>
      </c>
      <c r="AK4377" s="9">
        <v>1</v>
      </c>
      <c r="AL4377" s="9">
        <v>1</v>
      </c>
      <c r="AM4377" s="9">
        <v>1</v>
      </c>
      <c r="AN4377" s="9">
        <v>0</v>
      </c>
      <c r="AO4377" s="9">
        <v>0</v>
      </c>
      <c r="AQ4377" s="9">
        <v>1</v>
      </c>
      <c r="AR4377" s="9">
        <v>3</v>
      </c>
      <c r="AS4377" s="9">
        <v>2</v>
      </c>
      <c r="AT4377" s="9">
        <v>0</v>
      </c>
      <c r="AU4377" s="9">
        <v>0</v>
      </c>
      <c r="AV4377" s="9">
        <v>0</v>
      </c>
      <c r="AW4377" s="9" t="s">
        <v>1382</v>
      </c>
      <c r="AX4377" s="9" t="s">
        <v>1382</v>
      </c>
      <c r="BA4377" s="9" t="s">
        <v>2648</v>
      </c>
      <c r="BB4377" s="6" t="s">
        <v>1610</v>
      </c>
      <c r="BC4377" s="9"/>
      <c r="BD4377" s="9"/>
      <c r="BE4377" s="9"/>
      <c r="BF4377" s="9"/>
      <c r="BG4377" s="9"/>
      <c r="BI4377" t="s">
        <v>3146</v>
      </c>
    </row>
    <row r="4378" spans="1:61" x14ac:dyDescent="0.25">
      <c r="A4378" s="96" t="s">
        <v>1225</v>
      </c>
      <c r="B4378" s="9" t="s">
        <v>1246</v>
      </c>
      <c r="C4378" s="9" t="str">
        <f>VLOOKUP(Tabelle1[[#This Row],[bank_name]],list_all_banks!$B$1:$C$691,2,FALSE)</f>
        <v>NL30046259</v>
      </c>
      <c r="D4378" s="6" t="s">
        <v>1247</v>
      </c>
      <c r="E4378" s="42" t="str">
        <f t="shared" si="71"/>
        <v>31.12.2016</v>
      </c>
      <c r="F4378" s="9">
        <v>2016</v>
      </c>
      <c r="G4378" s="9">
        <v>1</v>
      </c>
      <c r="H4378" s="9" t="s">
        <v>20</v>
      </c>
      <c r="I4378" s="9">
        <v>3</v>
      </c>
      <c r="J4378" s="9">
        <v>2</v>
      </c>
      <c r="K4378" s="9" t="s">
        <v>1366</v>
      </c>
      <c r="L4378" s="9">
        <v>0</v>
      </c>
      <c r="M4378" s="9" t="s">
        <v>14</v>
      </c>
      <c r="N4378" s="9" t="s">
        <v>19</v>
      </c>
      <c r="P4378" s="9">
        <v>0</v>
      </c>
      <c r="Q4378" s="9">
        <v>0</v>
      </c>
      <c r="R4378" s="9">
        <v>0</v>
      </c>
      <c r="S4378" s="9">
        <v>3</v>
      </c>
      <c r="U4378" s="9">
        <v>0</v>
      </c>
      <c r="V4378" s="9">
        <v>0</v>
      </c>
      <c r="W4378" s="9" t="s">
        <v>20</v>
      </c>
      <c r="Y4378" s="9" t="s">
        <v>1697</v>
      </c>
      <c r="Z4378" s="9">
        <v>8</v>
      </c>
      <c r="AA4378" s="9">
        <v>25</v>
      </c>
      <c r="AB4378" s="9">
        <v>-2</v>
      </c>
      <c r="AC4378" s="9" t="s">
        <v>20</v>
      </c>
      <c r="AD4378" s="9" t="s">
        <v>20</v>
      </c>
      <c r="AE4378" s="9" t="s">
        <v>20</v>
      </c>
      <c r="AF4378" s="9" t="s">
        <v>20</v>
      </c>
      <c r="AG4378" s="9" t="s">
        <v>20</v>
      </c>
      <c r="AH4378" s="9">
        <v>0</v>
      </c>
      <c r="AI4378" s="9">
        <v>0</v>
      </c>
      <c r="AK4378" s="9">
        <v>1</v>
      </c>
      <c r="AL4378" s="9">
        <v>1</v>
      </c>
      <c r="AM4378" s="9">
        <v>1</v>
      </c>
      <c r="AN4378" s="9">
        <v>0</v>
      </c>
      <c r="AO4378" s="9">
        <v>0</v>
      </c>
      <c r="AQ4378" s="9">
        <v>1</v>
      </c>
      <c r="AR4378" s="9">
        <v>3</v>
      </c>
      <c r="AS4378" s="9">
        <v>2</v>
      </c>
      <c r="AT4378" s="9">
        <v>0</v>
      </c>
      <c r="AU4378" s="9">
        <v>0</v>
      </c>
      <c r="AV4378" s="9">
        <v>0</v>
      </c>
      <c r="AW4378" s="9" t="s">
        <v>1382</v>
      </c>
      <c r="AX4378" s="9" t="s">
        <v>1382</v>
      </c>
      <c r="BA4378" s="9" t="s">
        <v>2671</v>
      </c>
      <c r="BB4378" s="6" t="s">
        <v>1610</v>
      </c>
      <c r="BG4378" s="9"/>
      <c r="BI4378" t="s">
        <v>3146</v>
      </c>
    </row>
    <row r="4379" spans="1:61" x14ac:dyDescent="0.25">
      <c r="A4379" s="96" t="s">
        <v>1225</v>
      </c>
      <c r="B4379" s="9" t="s">
        <v>1246</v>
      </c>
      <c r="C4379" s="9" t="str">
        <f>VLOOKUP(Tabelle1[[#This Row],[bank_name]],list_all_banks!$B$1:$C$691,2,FALSE)</f>
        <v>NL30046259</v>
      </c>
      <c r="D4379" s="6" t="s">
        <v>1247</v>
      </c>
      <c r="E4379" s="42" t="str">
        <f t="shared" si="71"/>
        <v>31.12.2016</v>
      </c>
      <c r="F4379" s="9">
        <v>2016</v>
      </c>
      <c r="G4379" s="9">
        <v>1</v>
      </c>
      <c r="H4379" s="9" t="s">
        <v>20</v>
      </c>
      <c r="I4379" s="9">
        <v>3</v>
      </c>
      <c r="J4379" s="9">
        <v>2</v>
      </c>
      <c r="K4379" s="9" t="s">
        <v>1366</v>
      </c>
      <c r="L4379" s="9">
        <v>0</v>
      </c>
      <c r="M4379" s="9" t="s">
        <v>14</v>
      </c>
      <c r="N4379" s="9" t="s">
        <v>19</v>
      </c>
      <c r="P4379" s="9">
        <v>0</v>
      </c>
      <c r="Q4379" s="9">
        <v>0</v>
      </c>
      <c r="R4379" s="9">
        <v>0</v>
      </c>
      <c r="S4379" s="9">
        <v>3</v>
      </c>
      <c r="U4379" s="9">
        <v>0</v>
      </c>
      <c r="V4379" s="9">
        <v>0</v>
      </c>
      <c r="W4379" s="9" t="s">
        <v>20</v>
      </c>
      <c r="Y4379" s="9" t="s">
        <v>1696</v>
      </c>
      <c r="Z4379" s="9" t="s">
        <v>20</v>
      </c>
      <c r="AA4379" s="9">
        <v>1</v>
      </c>
      <c r="AB4379" s="9" t="s">
        <v>20</v>
      </c>
      <c r="AC4379" s="9" t="s">
        <v>20</v>
      </c>
      <c r="AD4379" s="9" t="s">
        <v>20</v>
      </c>
      <c r="AE4379" s="9" t="s">
        <v>20</v>
      </c>
      <c r="AF4379" s="9" t="s">
        <v>20</v>
      </c>
      <c r="AG4379" s="9" t="s">
        <v>20</v>
      </c>
      <c r="AH4379" s="9">
        <v>0</v>
      </c>
      <c r="AI4379" s="9">
        <v>0</v>
      </c>
      <c r="AK4379" s="9">
        <v>1</v>
      </c>
      <c r="AL4379" s="9">
        <v>1</v>
      </c>
      <c r="AM4379" s="9">
        <v>1</v>
      </c>
      <c r="AN4379" s="9">
        <v>0</v>
      </c>
      <c r="AO4379" s="9">
        <v>0</v>
      </c>
      <c r="AQ4379" s="9">
        <v>1</v>
      </c>
      <c r="AR4379" s="9">
        <v>3</v>
      </c>
      <c r="AS4379" s="9">
        <v>2</v>
      </c>
      <c r="AT4379" s="9">
        <v>0</v>
      </c>
      <c r="AU4379" s="9">
        <v>0</v>
      </c>
      <c r="AV4379" s="9">
        <v>0</v>
      </c>
      <c r="AW4379" s="9" t="s">
        <v>1382</v>
      </c>
      <c r="AX4379" s="9" t="s">
        <v>1382</v>
      </c>
      <c r="BA4379" s="9" t="s">
        <v>2659</v>
      </c>
      <c r="BB4379" s="6" t="s">
        <v>1610</v>
      </c>
      <c r="BC4379" s="9"/>
      <c r="BD4379" s="9"/>
      <c r="BE4379" s="9"/>
      <c r="BF4379" s="9"/>
      <c r="BG4379" s="9"/>
      <c r="BI4379" t="s">
        <v>3146</v>
      </c>
    </row>
    <row r="4380" spans="1:61" x14ac:dyDescent="0.25">
      <c r="A4380" s="96" t="s">
        <v>1225</v>
      </c>
      <c r="B4380" s="9" t="s">
        <v>1246</v>
      </c>
      <c r="C4380" s="9" t="str">
        <f>VLOOKUP(Tabelle1[[#This Row],[bank_name]],list_all_banks!$B$1:$C$691,2,FALSE)</f>
        <v>NL30046259</v>
      </c>
      <c r="D4380" s="6" t="s">
        <v>1247</v>
      </c>
      <c r="E4380" s="42" t="str">
        <f t="shared" si="71"/>
        <v>31.12.2016</v>
      </c>
      <c r="F4380" s="9">
        <v>2016</v>
      </c>
      <c r="G4380" s="9">
        <v>1</v>
      </c>
      <c r="H4380" s="9" t="s">
        <v>20</v>
      </c>
      <c r="I4380" s="9">
        <v>3</v>
      </c>
      <c r="J4380" s="9">
        <v>2</v>
      </c>
      <c r="K4380" s="9" t="s">
        <v>1366</v>
      </c>
      <c r="L4380" s="9">
        <v>0</v>
      </c>
      <c r="M4380" s="9" t="s">
        <v>14</v>
      </c>
      <c r="N4380" s="9" t="s">
        <v>19</v>
      </c>
      <c r="P4380" s="9">
        <v>0</v>
      </c>
      <c r="Q4380" s="9">
        <v>0</v>
      </c>
      <c r="R4380" s="9">
        <v>0</v>
      </c>
      <c r="S4380" s="9">
        <v>3</v>
      </c>
      <c r="U4380" s="9">
        <v>0</v>
      </c>
      <c r="V4380" s="9">
        <v>0</v>
      </c>
      <c r="W4380" s="9" t="s">
        <v>20</v>
      </c>
      <c r="Y4380" s="9" t="s">
        <v>1633</v>
      </c>
      <c r="Z4380" s="9">
        <v>1204</v>
      </c>
      <c r="AA4380" s="9">
        <v>983</v>
      </c>
      <c r="AB4380" s="9">
        <v>200</v>
      </c>
      <c r="AC4380" s="9" t="s">
        <v>20</v>
      </c>
      <c r="AD4380" s="9" t="s">
        <v>20</v>
      </c>
      <c r="AE4380" s="9" t="s">
        <v>20</v>
      </c>
      <c r="AF4380" s="9" t="s">
        <v>20</v>
      </c>
      <c r="AG4380" s="9">
        <v>57</v>
      </c>
      <c r="AH4380" s="9">
        <v>0</v>
      </c>
      <c r="AI4380" s="9">
        <v>0</v>
      </c>
      <c r="AK4380" s="9">
        <v>1</v>
      </c>
      <c r="AL4380" s="9">
        <v>1</v>
      </c>
      <c r="AM4380" s="9">
        <v>1</v>
      </c>
      <c r="AN4380" s="9">
        <v>0</v>
      </c>
      <c r="AO4380" s="9">
        <v>0</v>
      </c>
      <c r="AQ4380" s="9">
        <v>1</v>
      </c>
      <c r="AR4380" s="9">
        <v>3</v>
      </c>
      <c r="AS4380" s="9">
        <v>2</v>
      </c>
      <c r="AT4380" s="9">
        <v>0</v>
      </c>
      <c r="AU4380" s="9">
        <v>0</v>
      </c>
      <c r="AV4380" s="9">
        <v>0</v>
      </c>
      <c r="AW4380" s="9" t="s">
        <v>1382</v>
      </c>
      <c r="AX4380" s="9" t="s">
        <v>1382</v>
      </c>
      <c r="BA4380" s="9" t="s">
        <v>2641</v>
      </c>
      <c r="BB4380" s="6" t="s">
        <v>1610</v>
      </c>
      <c r="BG4380" s="9"/>
      <c r="BI4380" t="s">
        <v>3146</v>
      </c>
    </row>
    <row r="4381" spans="1:61" x14ac:dyDescent="0.25">
      <c r="A4381" s="96" t="s">
        <v>1225</v>
      </c>
      <c r="B4381" s="9" t="s">
        <v>1246</v>
      </c>
      <c r="C4381" s="9" t="str">
        <f>VLOOKUP(Tabelle1[[#This Row],[bank_name]],list_all_banks!$B$1:$C$691,2,FALSE)</f>
        <v>NL30046259</v>
      </c>
      <c r="D4381" s="6" t="s">
        <v>1247</v>
      </c>
      <c r="E4381" s="42" t="str">
        <f t="shared" si="71"/>
        <v>31.12.2016</v>
      </c>
      <c r="F4381" s="9">
        <v>2016</v>
      </c>
      <c r="G4381" s="9">
        <v>1</v>
      </c>
      <c r="H4381" s="9" t="s">
        <v>20</v>
      </c>
      <c r="I4381" s="9">
        <v>3</v>
      </c>
      <c r="J4381" s="9">
        <v>2</v>
      </c>
      <c r="K4381" s="9" t="s">
        <v>1366</v>
      </c>
      <c r="L4381" s="9">
        <v>0</v>
      </c>
      <c r="M4381" s="9" t="s">
        <v>14</v>
      </c>
      <c r="N4381" s="9" t="s">
        <v>19</v>
      </c>
      <c r="P4381" s="9">
        <v>0</v>
      </c>
      <c r="Q4381" s="9">
        <v>0</v>
      </c>
      <c r="R4381" s="9">
        <v>0</v>
      </c>
      <c r="S4381" s="9">
        <v>3</v>
      </c>
      <c r="U4381" s="9">
        <v>0</v>
      </c>
      <c r="V4381" s="9">
        <v>0</v>
      </c>
      <c r="W4381" s="9" t="s">
        <v>20</v>
      </c>
      <c r="Y4381" s="9" t="s">
        <v>1727</v>
      </c>
      <c r="Z4381" s="9">
        <v>592</v>
      </c>
      <c r="AA4381" s="9">
        <v>313</v>
      </c>
      <c r="AB4381" s="9">
        <v>100</v>
      </c>
      <c r="AC4381" s="9" t="s">
        <v>20</v>
      </c>
      <c r="AD4381" s="9" t="s">
        <v>20</v>
      </c>
      <c r="AE4381" s="9" t="s">
        <v>20</v>
      </c>
      <c r="AF4381" s="9" t="s">
        <v>20</v>
      </c>
      <c r="AG4381" s="9">
        <v>29</v>
      </c>
      <c r="AH4381" s="9">
        <v>0</v>
      </c>
      <c r="AI4381" s="9">
        <v>0</v>
      </c>
      <c r="AK4381" s="9">
        <v>1</v>
      </c>
      <c r="AL4381" s="9">
        <v>1</v>
      </c>
      <c r="AM4381" s="9">
        <v>1</v>
      </c>
      <c r="AN4381" s="9">
        <v>0</v>
      </c>
      <c r="AO4381" s="9">
        <v>0</v>
      </c>
      <c r="AQ4381" s="9">
        <v>1</v>
      </c>
      <c r="AR4381" s="9">
        <v>3</v>
      </c>
      <c r="AS4381" s="9">
        <v>2</v>
      </c>
      <c r="AT4381" s="9">
        <v>0</v>
      </c>
      <c r="AU4381" s="9">
        <v>0</v>
      </c>
      <c r="AV4381" s="9">
        <v>0</v>
      </c>
      <c r="AW4381" s="9" t="s">
        <v>1382</v>
      </c>
      <c r="AX4381" s="9" t="s">
        <v>1382</v>
      </c>
      <c r="BA4381" s="9" t="s">
        <v>2663</v>
      </c>
      <c r="BB4381" s="6" t="s">
        <v>1610</v>
      </c>
      <c r="BC4381" s="9"/>
      <c r="BD4381" s="9"/>
      <c r="BE4381" s="9"/>
      <c r="BF4381" s="9"/>
      <c r="BG4381" s="9"/>
      <c r="BI4381" t="s">
        <v>3146</v>
      </c>
    </row>
    <row r="4382" spans="1:61" ht="15.75" thickBot="1" x14ac:dyDescent="0.3">
      <c r="A4382" s="162" t="s">
        <v>1225</v>
      </c>
      <c r="B4382" s="44" t="s">
        <v>1246</v>
      </c>
      <c r="C4382" s="44" t="str">
        <f>VLOOKUP(Tabelle1[[#This Row],[bank_name]],list_all_banks!$B$1:$C$691,2,FALSE)</f>
        <v>NL30046259</v>
      </c>
      <c r="D4382" s="45" t="s">
        <v>1247</v>
      </c>
      <c r="E4382" s="46" t="str">
        <f t="shared" si="71"/>
        <v>31.12.2016</v>
      </c>
      <c r="F4382" s="44">
        <v>2016</v>
      </c>
      <c r="G4382" s="44">
        <v>1</v>
      </c>
      <c r="H4382" s="44" t="s">
        <v>20</v>
      </c>
      <c r="I4382" s="44">
        <v>3</v>
      </c>
      <c r="J4382" s="44">
        <v>2</v>
      </c>
      <c r="K4382" s="44" t="s">
        <v>1366</v>
      </c>
      <c r="L4382" s="44">
        <v>0</v>
      </c>
      <c r="M4382" s="44" t="s">
        <v>14</v>
      </c>
      <c r="N4382" s="44" t="s">
        <v>19</v>
      </c>
      <c r="O4382" s="45"/>
      <c r="P4382" s="44">
        <v>0</v>
      </c>
      <c r="Q4382" s="44">
        <v>0</v>
      </c>
      <c r="R4382" s="44">
        <v>0</v>
      </c>
      <c r="S4382" s="44">
        <v>3</v>
      </c>
      <c r="T4382" s="45"/>
      <c r="U4382" s="44">
        <v>0</v>
      </c>
      <c r="V4382" s="44">
        <v>0</v>
      </c>
      <c r="W4382" s="44" t="s">
        <v>20</v>
      </c>
      <c r="X4382" s="45"/>
      <c r="Y4382" s="127" t="s">
        <v>1725</v>
      </c>
      <c r="Z4382" s="44" t="s">
        <v>20</v>
      </c>
      <c r="AA4382" s="44">
        <v>1</v>
      </c>
      <c r="AB4382" s="44" t="s">
        <v>20</v>
      </c>
      <c r="AC4382" s="44" t="s">
        <v>20</v>
      </c>
      <c r="AD4382" s="44" t="s">
        <v>20</v>
      </c>
      <c r="AE4382" s="44" t="s">
        <v>20</v>
      </c>
      <c r="AF4382" s="44" t="s">
        <v>20</v>
      </c>
      <c r="AG4382" s="44" t="s">
        <v>20</v>
      </c>
      <c r="AH4382" s="44">
        <v>0</v>
      </c>
      <c r="AI4382" s="44">
        <v>0</v>
      </c>
      <c r="AJ4382" s="45" t="s">
        <v>3062</v>
      </c>
      <c r="AK4382" s="44">
        <v>1</v>
      </c>
      <c r="AL4382" s="44">
        <v>1</v>
      </c>
      <c r="AM4382" s="44">
        <v>1</v>
      </c>
      <c r="AN4382" s="44">
        <v>0</v>
      </c>
      <c r="AO4382" s="44">
        <v>0</v>
      </c>
      <c r="AP4382" s="45"/>
      <c r="AQ4382" s="44">
        <v>1</v>
      </c>
      <c r="AR4382" s="44">
        <v>3</v>
      </c>
      <c r="AS4382" s="44">
        <v>2</v>
      </c>
      <c r="AT4382" s="44">
        <v>0</v>
      </c>
      <c r="AU4382" s="44">
        <v>0</v>
      </c>
      <c r="AV4382" s="44">
        <v>0</v>
      </c>
      <c r="AW4382" s="44" t="s">
        <v>1382</v>
      </c>
      <c r="AX4382" s="44" t="s">
        <v>1382</v>
      </c>
      <c r="AY4382" s="45"/>
      <c r="AZ4382" s="46"/>
      <c r="BA4382" s="44" t="s">
        <v>2665</v>
      </c>
      <c r="BB4382" s="45" t="s">
        <v>1610</v>
      </c>
      <c r="BG4382" s="9"/>
      <c r="BI4382" t="s">
        <v>3146</v>
      </c>
    </row>
    <row r="4383" spans="1:61" x14ac:dyDescent="0.25">
      <c r="A4383" s="19" t="s">
        <v>1225</v>
      </c>
      <c r="B4383" t="s">
        <v>1248</v>
      </c>
      <c r="C4383" t="str">
        <f>VLOOKUP(Tabelle1[[#This Row],[bank_name]],list_all_banks!$B$1:$C$691,2,FALSE)</f>
        <v>NL30062415</v>
      </c>
      <c r="D4383" s="6" t="s">
        <v>1249</v>
      </c>
      <c r="E4383" s="42" t="str">
        <f t="shared" si="71"/>
        <v>31.12.2014</v>
      </c>
      <c r="F4383">
        <v>2014</v>
      </c>
      <c r="G4383">
        <v>1</v>
      </c>
      <c r="H4383" t="s">
        <v>20</v>
      </c>
      <c r="I4383">
        <v>3</v>
      </c>
      <c r="J4383">
        <v>2</v>
      </c>
      <c r="K4383" t="s">
        <v>1366</v>
      </c>
      <c r="L4383" t="s">
        <v>20</v>
      </c>
      <c r="M4383" t="s">
        <v>14</v>
      </c>
      <c r="N4383" t="s">
        <v>91</v>
      </c>
      <c r="P4383">
        <v>0</v>
      </c>
      <c r="Q4383">
        <v>0</v>
      </c>
      <c r="R4383">
        <v>0</v>
      </c>
      <c r="S4383">
        <v>0</v>
      </c>
      <c r="U4383" s="9">
        <v>0</v>
      </c>
      <c r="V4383">
        <v>0</v>
      </c>
      <c r="W4383" t="s">
        <v>20</v>
      </c>
      <c r="Y4383" t="s">
        <v>239</v>
      </c>
      <c r="Z4383">
        <v>34529</v>
      </c>
      <c r="AA4383">
        <v>106.8</v>
      </c>
      <c r="AB4383">
        <v>9437</v>
      </c>
      <c r="AC4383" t="s">
        <v>20</v>
      </c>
      <c r="AD4383" t="s">
        <v>20</v>
      </c>
      <c r="AE4383" t="s">
        <v>20</v>
      </c>
      <c r="AF4383" t="s">
        <v>20</v>
      </c>
      <c r="AG4383">
        <v>1961</v>
      </c>
      <c r="AH4383" t="s">
        <v>20</v>
      </c>
      <c r="AI4383">
        <v>0</v>
      </c>
      <c r="AK4383" s="9">
        <v>0</v>
      </c>
      <c r="AL4383">
        <v>0</v>
      </c>
      <c r="AM4383">
        <v>1</v>
      </c>
      <c r="AN4383">
        <v>0</v>
      </c>
      <c r="AO4383">
        <v>0</v>
      </c>
      <c r="AQ4383" s="9">
        <v>0</v>
      </c>
      <c r="AR4383" t="s">
        <v>20</v>
      </c>
      <c r="AS4383" t="s">
        <v>20</v>
      </c>
      <c r="AT4383">
        <v>0</v>
      </c>
      <c r="AU4383">
        <v>0</v>
      </c>
      <c r="AV4383">
        <v>0</v>
      </c>
      <c r="AW4383" t="s">
        <v>1382</v>
      </c>
      <c r="AX4383" t="s">
        <v>1382</v>
      </c>
      <c r="BA4383" t="s">
        <v>2680</v>
      </c>
      <c r="BB4383" s="6" t="s">
        <v>1611</v>
      </c>
      <c r="BG4383" s="9"/>
      <c r="BI4383" t="s">
        <v>3146</v>
      </c>
    </row>
    <row r="4384" spans="1:61" x14ac:dyDescent="0.25">
      <c r="A4384" s="19" t="s">
        <v>1225</v>
      </c>
      <c r="B4384" t="s">
        <v>1248</v>
      </c>
      <c r="C4384" t="str">
        <f>VLOOKUP(Tabelle1[[#This Row],[bank_name]],list_all_banks!$B$1:$C$691,2,FALSE)</f>
        <v>NL30062415</v>
      </c>
      <c r="D4384" s="6" t="s">
        <v>1249</v>
      </c>
      <c r="E4384" s="42" t="str">
        <f t="shared" si="71"/>
        <v>31.12.2014</v>
      </c>
      <c r="F4384">
        <v>2014</v>
      </c>
      <c r="G4384">
        <v>1</v>
      </c>
      <c r="H4384" t="s">
        <v>20</v>
      </c>
      <c r="I4384">
        <v>3</v>
      </c>
      <c r="J4384">
        <v>2</v>
      </c>
      <c r="K4384" t="s">
        <v>1366</v>
      </c>
      <c r="L4384" t="s">
        <v>20</v>
      </c>
      <c r="M4384" t="s">
        <v>14</v>
      </c>
      <c r="N4384" t="s">
        <v>91</v>
      </c>
      <c r="P4384">
        <v>0</v>
      </c>
      <c r="Q4384">
        <v>0</v>
      </c>
      <c r="R4384">
        <v>0</v>
      </c>
      <c r="S4384">
        <v>0</v>
      </c>
      <c r="U4384" s="9">
        <v>0</v>
      </c>
      <c r="V4384">
        <v>0</v>
      </c>
      <c r="W4384" t="s">
        <v>20</v>
      </c>
      <c r="Y4384" t="s">
        <v>1225</v>
      </c>
      <c r="Z4384">
        <v>93125</v>
      </c>
      <c r="AA4384">
        <v>434.3</v>
      </c>
      <c r="AB4384">
        <v>24810</v>
      </c>
      <c r="AC4384" t="s">
        <v>20</v>
      </c>
      <c r="AD4384" t="s">
        <v>20</v>
      </c>
      <c r="AE4384" t="s">
        <v>20</v>
      </c>
      <c r="AF4384" t="s">
        <v>20</v>
      </c>
      <c r="AG4384">
        <v>6641</v>
      </c>
      <c r="AH4384" t="s">
        <v>20</v>
      </c>
      <c r="AI4384">
        <v>0</v>
      </c>
      <c r="AK4384">
        <v>0</v>
      </c>
      <c r="AL4384">
        <v>0</v>
      </c>
      <c r="AM4384">
        <v>1</v>
      </c>
      <c r="AN4384">
        <v>0</v>
      </c>
      <c r="AO4384">
        <v>0</v>
      </c>
      <c r="AQ4384">
        <v>0</v>
      </c>
      <c r="AR4384" t="s">
        <v>20</v>
      </c>
      <c r="AS4384" t="s">
        <v>20</v>
      </c>
      <c r="AT4384">
        <v>0</v>
      </c>
      <c r="AU4384">
        <v>0</v>
      </c>
      <c r="AV4384">
        <v>0</v>
      </c>
      <c r="AW4384" t="s">
        <v>1382</v>
      </c>
      <c r="AX4384" t="s">
        <v>1382</v>
      </c>
      <c r="BA4384" t="s">
        <v>2680</v>
      </c>
      <c r="BB4384" s="6" t="s">
        <v>1611</v>
      </c>
      <c r="BG4384" s="9"/>
      <c r="BI4384" t="s">
        <v>3146</v>
      </c>
    </row>
    <row r="4385" spans="1:79" s="44" customFormat="1" ht="15.75" thickBot="1" x14ac:dyDescent="0.3">
      <c r="A4385" s="162" t="s">
        <v>1225</v>
      </c>
      <c r="B4385" s="44" t="s">
        <v>1248</v>
      </c>
      <c r="C4385" s="44" t="str">
        <f>VLOOKUP(Tabelle1[[#This Row],[bank_name]],list_all_banks!$B$1:$C$691,2,FALSE)</f>
        <v>NL30062415</v>
      </c>
      <c r="D4385" s="45" t="s">
        <v>1249</v>
      </c>
      <c r="E4385" s="46" t="str">
        <f t="shared" si="71"/>
        <v>31.12.2014</v>
      </c>
      <c r="F4385" s="44">
        <v>2014</v>
      </c>
      <c r="G4385" s="44">
        <v>1</v>
      </c>
      <c r="H4385" s="44" t="s">
        <v>20</v>
      </c>
      <c r="I4385" s="44">
        <v>3</v>
      </c>
      <c r="J4385" s="44">
        <v>2</v>
      </c>
      <c r="K4385" s="44" t="s">
        <v>1366</v>
      </c>
      <c r="L4385" s="44" t="s">
        <v>20</v>
      </c>
      <c r="M4385" s="44" t="s">
        <v>14</v>
      </c>
      <c r="N4385" s="44" t="s">
        <v>91</v>
      </c>
      <c r="O4385" s="45"/>
      <c r="P4385" s="44">
        <v>0</v>
      </c>
      <c r="Q4385" s="44">
        <v>0</v>
      </c>
      <c r="R4385" s="44">
        <v>0</v>
      </c>
      <c r="S4385" s="44">
        <v>0</v>
      </c>
      <c r="T4385" s="45"/>
      <c r="U4385" s="44">
        <v>0</v>
      </c>
      <c r="V4385" s="44">
        <v>0</v>
      </c>
      <c r="W4385" s="44" t="s">
        <v>20</v>
      </c>
      <c r="X4385" s="45"/>
      <c r="Y4385" s="44" t="s">
        <v>820</v>
      </c>
      <c r="Z4385" s="44">
        <v>23179</v>
      </c>
      <c r="AA4385" s="44">
        <v>110.3</v>
      </c>
      <c r="AB4385" s="44">
        <v>7272</v>
      </c>
      <c r="AC4385" s="44" t="s">
        <v>20</v>
      </c>
      <c r="AD4385" s="44" t="s">
        <v>20</v>
      </c>
      <c r="AE4385" s="44" t="s">
        <v>20</v>
      </c>
      <c r="AF4385" s="44" t="s">
        <v>20</v>
      </c>
      <c r="AG4385" s="44">
        <v>1998</v>
      </c>
      <c r="AH4385" s="44">
        <v>2</v>
      </c>
      <c r="AI4385" s="44">
        <v>0</v>
      </c>
      <c r="AJ4385" s="45"/>
      <c r="AK4385" s="44">
        <v>0</v>
      </c>
      <c r="AL4385" s="44">
        <v>0</v>
      </c>
      <c r="AM4385" s="44">
        <v>1</v>
      </c>
      <c r="AN4385" s="44">
        <v>0</v>
      </c>
      <c r="AO4385" s="44">
        <v>0</v>
      </c>
      <c r="AP4385" s="45"/>
      <c r="AQ4385" s="44">
        <v>0</v>
      </c>
      <c r="AR4385" s="44" t="s">
        <v>20</v>
      </c>
      <c r="AS4385" s="44" t="s">
        <v>20</v>
      </c>
      <c r="AT4385" s="44">
        <v>0</v>
      </c>
      <c r="AU4385" s="44">
        <v>0</v>
      </c>
      <c r="AV4385" s="44">
        <v>0</v>
      </c>
      <c r="AW4385" s="44" t="s">
        <v>1382</v>
      </c>
      <c r="AX4385" s="44" t="s">
        <v>1382</v>
      </c>
      <c r="AY4385" s="45"/>
      <c r="AZ4385" s="46"/>
      <c r="BA4385" s="44" t="s">
        <v>2680</v>
      </c>
      <c r="BB4385" s="45" t="s">
        <v>1611</v>
      </c>
      <c r="BH4385" s="45"/>
      <c r="BI4385" t="s">
        <v>3146</v>
      </c>
    </row>
    <row r="4386" spans="1:79" x14ac:dyDescent="0.25">
      <c r="A4386" s="9" t="s">
        <v>1225</v>
      </c>
      <c r="B4386" s="9" t="s">
        <v>1250</v>
      </c>
      <c r="C4386" s="9" t="str">
        <f>VLOOKUP(Tabelle1[[#This Row],[bank_name]],list_all_banks!$B$1:$C$691,2,FALSE)</f>
        <v>NL33001320</v>
      </c>
      <c r="D4386" s="6" t="s">
        <v>1251</v>
      </c>
      <c r="E4386" s="42" t="str">
        <f t="shared" si="71"/>
        <v>31.12.</v>
      </c>
      <c r="F4386" s="9"/>
      <c r="G4386" s="9"/>
      <c r="H4386" s="9"/>
      <c r="I4386" s="9"/>
      <c r="J4386" s="9"/>
      <c r="K4386" s="9"/>
      <c r="L4386" s="9"/>
      <c r="M4386" s="9"/>
      <c r="N4386" s="9"/>
      <c r="P4386" s="9"/>
      <c r="Q4386" s="9"/>
      <c r="R4386" s="9"/>
      <c r="S4386" s="9"/>
      <c r="U4386" s="9"/>
      <c r="V4386" s="9"/>
      <c r="W4386" s="9"/>
      <c r="Y4386" s="9"/>
      <c r="Z4386" s="9"/>
      <c r="AA4386" s="9"/>
      <c r="AB4386" s="9"/>
      <c r="AC4386" s="9"/>
      <c r="AD4386" s="9"/>
      <c r="AE4386" s="9"/>
      <c r="AF4386" s="9"/>
      <c r="AG4386" s="9"/>
      <c r="AH4386" s="9"/>
      <c r="AI4386" s="9"/>
      <c r="AK4386" s="9"/>
      <c r="AL4386" s="9"/>
      <c r="AM4386" s="9"/>
      <c r="AN4386" s="9"/>
      <c r="AO4386" s="9"/>
      <c r="AQ4386" s="9"/>
      <c r="AR4386" s="9"/>
      <c r="AS4386" s="9"/>
      <c r="AT4386" s="9"/>
      <c r="AU4386" s="9"/>
      <c r="AV4386" s="9"/>
      <c r="AW4386" s="9"/>
      <c r="AX4386" s="9"/>
      <c r="BA4386" s="9"/>
      <c r="BG4386" s="9"/>
    </row>
    <row r="4387" spans="1:79" x14ac:dyDescent="0.25">
      <c r="A4387" s="9" t="s">
        <v>1225</v>
      </c>
      <c r="B4387" s="9" t="s">
        <v>1252</v>
      </c>
      <c r="C4387" s="9" t="str">
        <f>VLOOKUP(Tabelle1[[#This Row],[bank_name]],list_all_banks!$B$1:$C$691,2,FALSE)</f>
        <v>NL33002587</v>
      </c>
      <c r="D4387" s="6" t="s">
        <v>1253</v>
      </c>
      <c r="E4387" s="42" t="str">
        <f t="shared" si="71"/>
        <v>31.12.</v>
      </c>
      <c r="F4387" s="9"/>
      <c r="G4387" s="9"/>
      <c r="H4387" s="9"/>
      <c r="I4387" s="9"/>
      <c r="J4387" s="9"/>
      <c r="K4387" s="9"/>
      <c r="L4387" s="9"/>
      <c r="M4387" s="9"/>
      <c r="N4387" s="9"/>
      <c r="P4387" s="9"/>
      <c r="Q4387" s="9"/>
      <c r="R4387" s="9"/>
      <c r="S4387" s="9"/>
      <c r="U4387" s="9"/>
      <c r="V4387" s="9"/>
      <c r="W4387" s="9"/>
      <c r="Y4387" s="9"/>
      <c r="Z4387" s="9"/>
      <c r="AA4387" s="9"/>
      <c r="AB4387" s="9"/>
      <c r="AC4387" s="9"/>
      <c r="AD4387" s="9"/>
      <c r="AE4387" s="9"/>
      <c r="AF4387" s="9"/>
      <c r="AG4387" s="9"/>
      <c r="AH4387" s="9"/>
      <c r="AI4387" s="9"/>
      <c r="AK4387" s="9"/>
      <c r="AL4387" s="9"/>
      <c r="AM4387" s="9"/>
      <c r="AN4387" s="9"/>
      <c r="AO4387" s="9"/>
      <c r="AQ4387" s="9"/>
      <c r="AR4387" s="9"/>
      <c r="AS4387" s="9"/>
      <c r="AT4387" s="9"/>
      <c r="AU4387" s="9"/>
      <c r="AV4387" s="9"/>
      <c r="AW4387" s="9"/>
      <c r="AX4387" s="9"/>
      <c r="BA4387" s="9"/>
      <c r="BC4387" s="9"/>
      <c r="BD4387" s="9"/>
      <c r="BE4387" s="9"/>
      <c r="BF4387" s="9"/>
      <c r="BG4387" s="9"/>
      <c r="BI4387" s="9"/>
      <c r="BJ4387" s="9"/>
      <c r="BK4387" s="9"/>
      <c r="BL4387" s="9"/>
      <c r="BM4387" s="9"/>
      <c r="BN4387" s="9"/>
      <c r="BO4387" s="9"/>
      <c r="BP4387" s="9"/>
      <c r="BQ4387" s="9"/>
      <c r="BR4387" s="9"/>
      <c r="BS4387" s="9"/>
      <c r="BT4387" s="9"/>
      <c r="BU4387" s="9"/>
      <c r="BV4387" s="9"/>
      <c r="BW4387" s="9"/>
      <c r="BX4387" s="9"/>
      <c r="BY4387" s="9"/>
      <c r="BZ4387" s="9"/>
      <c r="CA4387" s="9"/>
    </row>
    <row r="4388" spans="1:79" x14ac:dyDescent="0.25">
      <c r="A4388" s="9" t="s">
        <v>1225</v>
      </c>
      <c r="B4388" s="9" t="s">
        <v>1254</v>
      </c>
      <c r="C4388" s="9" t="str">
        <f>VLOOKUP(Tabelle1[[#This Row],[bank_name]],list_all_banks!$B$1:$C$691,2,FALSE)</f>
        <v>NL33121461</v>
      </c>
      <c r="D4388" s="6" t="s">
        <v>1255</v>
      </c>
      <c r="E4388" s="42" t="str">
        <f t="shared" si="71"/>
        <v>31.12.</v>
      </c>
      <c r="F4388" s="9"/>
      <c r="G4388" s="9"/>
      <c r="H4388" s="9"/>
      <c r="I4388" s="9"/>
      <c r="J4388" s="9"/>
      <c r="K4388" s="9"/>
      <c r="L4388" s="9"/>
      <c r="N4388" s="9"/>
      <c r="P4388" s="9"/>
      <c r="Q4388" s="9"/>
      <c r="R4388" s="9"/>
      <c r="S4388" s="9"/>
      <c r="U4388" s="9"/>
      <c r="V4388" s="9"/>
      <c r="W4388" s="9"/>
      <c r="Y4388" s="9"/>
      <c r="Z4388" s="9"/>
      <c r="AA4388" s="9"/>
      <c r="AB4388" s="9"/>
      <c r="AC4388" s="9"/>
      <c r="AD4388" s="9"/>
      <c r="AE4388" s="9"/>
      <c r="AF4388" s="9"/>
      <c r="AG4388" s="9"/>
      <c r="AH4388" s="9"/>
      <c r="AI4388" s="9"/>
      <c r="AK4388" s="9"/>
      <c r="AL4388" s="9"/>
      <c r="AM4388" s="9"/>
      <c r="AN4388" s="9"/>
      <c r="AO4388" s="9"/>
      <c r="AQ4388" s="9"/>
      <c r="AR4388" s="9"/>
      <c r="AS4388" s="9"/>
      <c r="AT4388" s="9"/>
      <c r="AU4388" s="9"/>
      <c r="AV4388" s="9"/>
      <c r="AW4388" s="9"/>
      <c r="AX4388" s="9"/>
      <c r="BA4388" s="9"/>
      <c r="BG4388" s="9"/>
    </row>
    <row r="4389" spans="1:79" s="44" customFormat="1" ht="15.75" thickBot="1" x14ac:dyDescent="0.3">
      <c r="A4389" s="44" t="s">
        <v>1225</v>
      </c>
      <c r="B4389" s="44" t="s">
        <v>1256</v>
      </c>
      <c r="C4389" s="44" t="str">
        <f>VLOOKUP(Tabelle1[[#This Row],[bank_name]],list_all_banks!$B$1:$C$691,2,FALSE)</f>
        <v>NL33148825</v>
      </c>
      <c r="D4389" s="45" t="s">
        <v>1257</v>
      </c>
      <c r="E4389" s="46" t="str">
        <f t="shared" ref="E4389:E4452" si="72">CONCATENATE($E$2,F4389)</f>
        <v>31.12.</v>
      </c>
      <c r="O4389" s="45"/>
      <c r="T4389" s="45"/>
      <c r="X4389" s="45"/>
      <c r="AJ4389" s="45"/>
      <c r="AP4389" s="45"/>
      <c r="AY4389" s="45"/>
      <c r="AZ4389" s="46"/>
      <c r="BB4389" s="45"/>
      <c r="BH4389" s="45"/>
      <c r="BI4389" s="9"/>
    </row>
    <row r="4390" spans="1:79" x14ac:dyDescent="0.25">
      <c r="A4390" s="35" t="s">
        <v>1225</v>
      </c>
      <c r="B4390" s="40" t="s">
        <v>1258</v>
      </c>
      <c r="C4390" t="str">
        <f>VLOOKUP(Tabelle1[[#This Row],[bank_name]],list_all_banks!$B$1:$C$691,2,FALSE)</f>
        <v>NL33170459</v>
      </c>
      <c r="D4390" s="6" t="s">
        <v>1259</v>
      </c>
      <c r="E4390" s="42" t="str">
        <f t="shared" si="72"/>
        <v>31.12.2014</v>
      </c>
      <c r="F4390">
        <v>2014</v>
      </c>
      <c r="G4390">
        <v>1</v>
      </c>
      <c r="H4390">
        <v>2</v>
      </c>
      <c r="I4390" t="s">
        <v>1382</v>
      </c>
      <c r="J4390">
        <v>2</v>
      </c>
      <c r="K4390" t="s">
        <v>1366</v>
      </c>
      <c r="L4390">
        <v>0</v>
      </c>
      <c r="M4390" t="s">
        <v>14</v>
      </c>
      <c r="N4390" t="s">
        <v>91</v>
      </c>
      <c r="P4390">
        <v>0</v>
      </c>
      <c r="Q4390">
        <v>0</v>
      </c>
      <c r="R4390">
        <v>0</v>
      </c>
      <c r="S4390">
        <v>0</v>
      </c>
      <c r="U4390">
        <v>0</v>
      </c>
      <c r="V4390">
        <v>0</v>
      </c>
      <c r="W4390" t="s">
        <v>20</v>
      </c>
      <c r="Y4390" t="s">
        <v>820</v>
      </c>
      <c r="Z4390" s="13">
        <v>1445</v>
      </c>
      <c r="AA4390" s="13">
        <v>108</v>
      </c>
      <c r="AB4390" s="13">
        <v>4782</v>
      </c>
      <c r="AC4390" t="s">
        <v>20</v>
      </c>
      <c r="AD4390" t="s">
        <v>20</v>
      </c>
      <c r="AE4390" t="s">
        <v>20</v>
      </c>
      <c r="AF4390" t="s">
        <v>20</v>
      </c>
      <c r="AG4390" s="13">
        <v>3836</v>
      </c>
      <c r="AH4390" t="s">
        <v>20</v>
      </c>
      <c r="AI4390">
        <v>0</v>
      </c>
      <c r="AK4390">
        <v>1</v>
      </c>
      <c r="AL4390">
        <v>0</v>
      </c>
      <c r="AM4390">
        <v>0</v>
      </c>
      <c r="AN4390">
        <v>0</v>
      </c>
      <c r="AO4390">
        <v>0</v>
      </c>
      <c r="AQ4390">
        <v>1</v>
      </c>
      <c r="AR4390" s="30">
        <v>3</v>
      </c>
      <c r="AS4390">
        <v>0</v>
      </c>
      <c r="AT4390">
        <v>1</v>
      </c>
      <c r="AU4390">
        <v>0</v>
      </c>
      <c r="AV4390">
        <v>0</v>
      </c>
      <c r="AY4390" s="6" t="s">
        <v>3064</v>
      </c>
      <c r="AZ4390" s="114" t="s">
        <v>3067</v>
      </c>
      <c r="BA4390" t="s">
        <v>2681</v>
      </c>
      <c r="BB4390" s="6" t="s">
        <v>1612</v>
      </c>
      <c r="BG4390" s="9"/>
      <c r="BI4390" t="s">
        <v>3146</v>
      </c>
    </row>
    <row r="4391" spans="1:79" x14ac:dyDescent="0.25">
      <c r="A4391" s="35" t="s">
        <v>1225</v>
      </c>
      <c r="B4391" s="40" t="s">
        <v>1258</v>
      </c>
      <c r="C4391" t="str">
        <f>VLOOKUP(Tabelle1[[#This Row],[bank_name]],list_all_banks!$B$1:$C$691,2,FALSE)</f>
        <v>NL33170459</v>
      </c>
      <c r="D4391" s="6" t="s">
        <v>1259</v>
      </c>
      <c r="E4391" s="42" t="str">
        <f t="shared" si="72"/>
        <v>31.12.2014</v>
      </c>
      <c r="F4391">
        <v>2014</v>
      </c>
      <c r="G4391">
        <v>1</v>
      </c>
      <c r="H4391">
        <v>2</v>
      </c>
      <c r="I4391" t="s">
        <v>1382</v>
      </c>
      <c r="J4391">
        <v>2</v>
      </c>
      <c r="K4391" t="s">
        <v>1366</v>
      </c>
      <c r="L4391">
        <v>0</v>
      </c>
      <c r="M4391" t="s">
        <v>14</v>
      </c>
      <c r="N4391" t="s">
        <v>91</v>
      </c>
      <c r="P4391">
        <v>0</v>
      </c>
      <c r="Q4391">
        <v>0</v>
      </c>
      <c r="R4391">
        <v>0</v>
      </c>
      <c r="S4391">
        <v>0</v>
      </c>
      <c r="U4391">
        <v>0</v>
      </c>
      <c r="V4391">
        <v>0</v>
      </c>
      <c r="W4391" t="s">
        <v>20</v>
      </c>
      <c r="Y4391" s="117" t="s">
        <v>1725</v>
      </c>
      <c r="Z4391" s="13" t="s">
        <v>1699</v>
      </c>
      <c r="AA4391" s="13">
        <v>33</v>
      </c>
      <c r="AB4391" s="13">
        <v>169</v>
      </c>
      <c r="AC4391" t="s">
        <v>20</v>
      </c>
      <c r="AD4391" t="s">
        <v>20</v>
      </c>
      <c r="AE4391" t="s">
        <v>20</v>
      </c>
      <c r="AF4391" t="s">
        <v>20</v>
      </c>
      <c r="AG4391" s="13">
        <v>235</v>
      </c>
      <c r="AH4391" t="s">
        <v>20</v>
      </c>
      <c r="AI4391">
        <v>0</v>
      </c>
      <c r="AK4391">
        <v>1</v>
      </c>
      <c r="AL4391">
        <v>0</v>
      </c>
      <c r="AM4391">
        <v>0</v>
      </c>
      <c r="AN4391">
        <v>0</v>
      </c>
      <c r="AO4391">
        <v>0</v>
      </c>
      <c r="AQ4391">
        <v>1</v>
      </c>
      <c r="AR4391" s="30">
        <v>3</v>
      </c>
      <c r="AS4391">
        <v>0</v>
      </c>
      <c r="AT4391">
        <v>1</v>
      </c>
      <c r="AU4391">
        <v>0</v>
      </c>
      <c r="AV4391">
        <v>0</v>
      </c>
      <c r="BA4391" t="s">
        <v>2681</v>
      </c>
      <c r="BB4391" s="6" t="s">
        <v>1612</v>
      </c>
      <c r="BG4391" s="9"/>
      <c r="BI4391" t="s">
        <v>3146</v>
      </c>
    </row>
    <row r="4392" spans="1:79" x14ac:dyDescent="0.25">
      <c r="A4392" s="35" t="s">
        <v>1225</v>
      </c>
      <c r="B4392" s="40" t="s">
        <v>1258</v>
      </c>
      <c r="C4392" t="str">
        <f>VLOOKUP(Tabelle1[[#This Row],[bank_name]],list_all_banks!$B$1:$C$691,2,FALSE)</f>
        <v>NL33170459</v>
      </c>
      <c r="D4392" s="6" t="s">
        <v>1259</v>
      </c>
      <c r="E4392" s="42" t="str">
        <f t="shared" si="72"/>
        <v>31.12.2014</v>
      </c>
      <c r="F4392">
        <v>2014</v>
      </c>
      <c r="G4392">
        <v>1</v>
      </c>
      <c r="H4392">
        <v>2</v>
      </c>
      <c r="I4392" t="s">
        <v>1382</v>
      </c>
      <c r="J4392">
        <v>2</v>
      </c>
      <c r="K4392" t="s">
        <v>1366</v>
      </c>
      <c r="L4392">
        <v>0</v>
      </c>
      <c r="M4392" t="s">
        <v>14</v>
      </c>
      <c r="N4392" t="s">
        <v>91</v>
      </c>
      <c r="P4392">
        <v>0</v>
      </c>
      <c r="Q4392">
        <v>0</v>
      </c>
      <c r="R4392">
        <v>0</v>
      </c>
      <c r="S4392">
        <v>0</v>
      </c>
      <c r="U4392">
        <v>0</v>
      </c>
      <c r="V4392">
        <v>0</v>
      </c>
      <c r="W4392" t="s">
        <v>20</v>
      </c>
      <c r="Y4392" t="s">
        <v>1650</v>
      </c>
      <c r="Z4392" s="13">
        <v>71609</v>
      </c>
      <c r="AA4392" s="13">
        <v>194</v>
      </c>
      <c r="AB4392" s="13">
        <v>28469</v>
      </c>
      <c r="AC4392" t="s">
        <v>20</v>
      </c>
      <c r="AD4392" t="s">
        <v>20</v>
      </c>
      <c r="AE4392" t="s">
        <v>20</v>
      </c>
      <c r="AF4392" t="s">
        <v>20</v>
      </c>
      <c r="AG4392" s="13">
        <v>28418</v>
      </c>
      <c r="AH4392" t="s">
        <v>20</v>
      </c>
      <c r="AI4392">
        <v>0</v>
      </c>
      <c r="AK4392">
        <v>1</v>
      </c>
      <c r="AL4392">
        <v>0</v>
      </c>
      <c r="AM4392">
        <v>0</v>
      </c>
      <c r="AN4392">
        <v>0</v>
      </c>
      <c r="AO4392">
        <v>0</v>
      </c>
      <c r="AQ4392">
        <v>1</v>
      </c>
      <c r="AR4392" s="30">
        <v>3</v>
      </c>
      <c r="AS4392">
        <v>0</v>
      </c>
      <c r="AT4392">
        <v>1</v>
      </c>
      <c r="AU4392">
        <v>0</v>
      </c>
      <c r="AV4392">
        <v>0</v>
      </c>
      <c r="BA4392" t="s">
        <v>2681</v>
      </c>
      <c r="BB4392" s="6" t="s">
        <v>1612</v>
      </c>
      <c r="BG4392" s="9"/>
      <c r="BI4392" t="s">
        <v>3146</v>
      </c>
    </row>
    <row r="4393" spans="1:79" x14ac:dyDescent="0.25">
      <c r="A4393" s="35" t="s">
        <v>1225</v>
      </c>
      <c r="B4393" s="40" t="s">
        <v>1258</v>
      </c>
      <c r="C4393" t="str">
        <f>VLOOKUP(Tabelle1[[#This Row],[bank_name]],list_all_banks!$B$1:$C$691,2,FALSE)</f>
        <v>NL33170459</v>
      </c>
      <c r="D4393" s="6" t="s">
        <v>1259</v>
      </c>
      <c r="E4393" s="42" t="str">
        <f t="shared" si="72"/>
        <v>31.12.2014</v>
      </c>
      <c r="F4393">
        <v>2014</v>
      </c>
      <c r="G4393">
        <v>1</v>
      </c>
      <c r="H4393">
        <v>2</v>
      </c>
      <c r="I4393" t="s">
        <v>1382</v>
      </c>
      <c r="J4393">
        <v>2</v>
      </c>
      <c r="K4393" t="s">
        <v>1366</v>
      </c>
      <c r="L4393">
        <v>0</v>
      </c>
      <c r="M4393" t="s">
        <v>14</v>
      </c>
      <c r="N4393" t="s">
        <v>91</v>
      </c>
      <c r="P4393">
        <v>0</v>
      </c>
      <c r="Q4393">
        <v>0</v>
      </c>
      <c r="R4393">
        <v>0</v>
      </c>
      <c r="S4393">
        <v>0</v>
      </c>
      <c r="U4393">
        <v>0</v>
      </c>
      <c r="V4393">
        <v>0</v>
      </c>
      <c r="W4393" t="s">
        <v>20</v>
      </c>
      <c r="Y4393" t="s">
        <v>1225</v>
      </c>
      <c r="Z4393" s="13">
        <v>196792</v>
      </c>
      <c r="AA4393" s="13">
        <v>326</v>
      </c>
      <c r="AB4393" s="13">
        <v>22923</v>
      </c>
      <c r="AC4393" t="s">
        <v>20</v>
      </c>
      <c r="AD4393" t="s">
        <v>20</v>
      </c>
      <c r="AE4393" t="s">
        <v>20</v>
      </c>
      <c r="AF4393" t="s">
        <v>20</v>
      </c>
      <c r="AG4393" s="13">
        <v>13222</v>
      </c>
      <c r="AH4393" t="s">
        <v>20</v>
      </c>
      <c r="AI4393">
        <v>0</v>
      </c>
      <c r="AK4393">
        <v>1</v>
      </c>
      <c r="AL4393">
        <v>0</v>
      </c>
      <c r="AM4393">
        <v>0</v>
      </c>
      <c r="AN4393">
        <v>0</v>
      </c>
      <c r="AO4393">
        <v>0</v>
      </c>
      <c r="AQ4393">
        <v>1</v>
      </c>
      <c r="AR4393" s="30">
        <v>3</v>
      </c>
      <c r="AS4393">
        <v>0</v>
      </c>
      <c r="AT4393">
        <v>1</v>
      </c>
      <c r="AU4393">
        <v>0</v>
      </c>
      <c r="AV4393">
        <v>0</v>
      </c>
      <c r="BA4393" t="s">
        <v>2681</v>
      </c>
      <c r="BB4393" s="6" t="s">
        <v>1612</v>
      </c>
      <c r="BG4393" s="9"/>
      <c r="BI4393" t="s">
        <v>3146</v>
      </c>
    </row>
    <row r="4394" spans="1:79" x14ac:dyDescent="0.25">
      <c r="A4394" s="35" t="s">
        <v>1225</v>
      </c>
      <c r="B4394" s="40" t="s">
        <v>1258</v>
      </c>
      <c r="C4394" t="str">
        <f>VLOOKUP(Tabelle1[[#This Row],[bank_name]],list_all_banks!$B$1:$C$691,2,FALSE)</f>
        <v>NL33170459</v>
      </c>
      <c r="D4394" s="6" t="s">
        <v>1259</v>
      </c>
      <c r="E4394" s="42" t="str">
        <f t="shared" si="72"/>
        <v>31.12.2014</v>
      </c>
      <c r="F4394">
        <v>2014</v>
      </c>
      <c r="G4394">
        <v>1</v>
      </c>
      <c r="H4394">
        <v>2</v>
      </c>
      <c r="I4394" t="s">
        <v>1382</v>
      </c>
      <c r="J4394">
        <v>2</v>
      </c>
      <c r="K4394" t="s">
        <v>1366</v>
      </c>
      <c r="L4394">
        <v>0</v>
      </c>
      <c r="M4394" t="s">
        <v>14</v>
      </c>
      <c r="N4394" t="s">
        <v>91</v>
      </c>
      <c r="P4394">
        <v>0</v>
      </c>
      <c r="Q4394">
        <v>0</v>
      </c>
      <c r="R4394">
        <v>0</v>
      </c>
      <c r="S4394">
        <v>0</v>
      </c>
      <c r="U4394">
        <v>0</v>
      </c>
      <c r="V4394">
        <v>0</v>
      </c>
      <c r="W4394" t="s">
        <v>20</v>
      </c>
      <c r="Y4394" t="s">
        <v>1659</v>
      </c>
      <c r="Z4394" s="13">
        <v>21143</v>
      </c>
      <c r="AA4394" s="13">
        <v>34</v>
      </c>
      <c r="AB4394" s="13">
        <v>9030</v>
      </c>
      <c r="AC4394" t="s">
        <v>20</v>
      </c>
      <c r="AD4394" t="s">
        <v>20</v>
      </c>
      <c r="AE4394" t="s">
        <v>20</v>
      </c>
      <c r="AF4394" t="s">
        <v>20</v>
      </c>
      <c r="AG4394" s="13">
        <v>8027</v>
      </c>
      <c r="AH4394" t="s">
        <v>20</v>
      </c>
      <c r="AI4394">
        <v>0</v>
      </c>
      <c r="AK4394">
        <v>1</v>
      </c>
      <c r="AL4394">
        <v>0</v>
      </c>
      <c r="AM4394">
        <v>0</v>
      </c>
      <c r="AN4394">
        <v>0</v>
      </c>
      <c r="AO4394">
        <v>0</v>
      </c>
      <c r="AQ4394">
        <v>1</v>
      </c>
      <c r="AR4394" s="30">
        <v>3</v>
      </c>
      <c r="AS4394">
        <v>0</v>
      </c>
      <c r="AT4394">
        <v>1</v>
      </c>
      <c r="AU4394">
        <v>0</v>
      </c>
      <c r="AV4394">
        <v>0</v>
      </c>
      <c r="BA4394" t="s">
        <v>2681</v>
      </c>
      <c r="BB4394" s="6" t="s">
        <v>1612</v>
      </c>
      <c r="BG4394" s="9"/>
      <c r="BI4394" t="s">
        <v>3146</v>
      </c>
    </row>
    <row r="4395" spans="1:79" s="9" customFormat="1" x14ac:dyDescent="0.25">
      <c r="A4395" s="99" t="s">
        <v>1225</v>
      </c>
      <c r="B4395" s="52" t="s">
        <v>1258</v>
      </c>
      <c r="C4395" s="9" t="str">
        <f>VLOOKUP(Tabelle1[[#This Row],[bank_name]],list_all_banks!$B$1:$C$691,2,FALSE)</f>
        <v>NL33170459</v>
      </c>
      <c r="D4395" s="6" t="s">
        <v>1259</v>
      </c>
      <c r="E4395" s="42" t="str">
        <f t="shared" si="72"/>
        <v>31.12.2014</v>
      </c>
      <c r="F4395" s="9">
        <v>2014</v>
      </c>
      <c r="G4395" s="9">
        <v>1</v>
      </c>
      <c r="H4395" s="9">
        <v>2</v>
      </c>
      <c r="I4395" s="9" t="s">
        <v>1382</v>
      </c>
      <c r="J4395" s="9">
        <v>2</v>
      </c>
      <c r="K4395" s="9" t="s">
        <v>1366</v>
      </c>
      <c r="L4395" s="9">
        <v>0</v>
      </c>
      <c r="M4395" s="9" t="s">
        <v>14</v>
      </c>
      <c r="N4395" s="9" t="s">
        <v>91</v>
      </c>
      <c r="O4395" s="6"/>
      <c r="P4395" s="9">
        <v>0</v>
      </c>
      <c r="Q4395" s="9">
        <v>0</v>
      </c>
      <c r="R4395" s="9">
        <v>0</v>
      </c>
      <c r="S4395" s="9">
        <v>0</v>
      </c>
      <c r="T4395" s="6"/>
      <c r="U4395" s="9">
        <v>0</v>
      </c>
      <c r="V4395" s="9">
        <v>0</v>
      </c>
      <c r="W4395" s="9" t="s">
        <v>20</v>
      </c>
      <c r="X4395" s="6"/>
      <c r="Y4395" s="9" t="s">
        <v>1696</v>
      </c>
      <c r="Z4395" s="68">
        <v>13253</v>
      </c>
      <c r="AA4395" s="68">
        <v>13</v>
      </c>
      <c r="AB4395" s="68">
        <v>5664</v>
      </c>
      <c r="AC4395" s="9" t="s">
        <v>20</v>
      </c>
      <c r="AD4395" s="9" t="s">
        <v>20</v>
      </c>
      <c r="AE4395" s="9" t="s">
        <v>20</v>
      </c>
      <c r="AF4395" s="9" t="s">
        <v>20</v>
      </c>
      <c r="AG4395" s="68">
        <v>4800</v>
      </c>
      <c r="AH4395" t="s">
        <v>20</v>
      </c>
      <c r="AI4395" s="9">
        <v>0</v>
      </c>
      <c r="AJ4395" s="6"/>
      <c r="AK4395" s="9">
        <v>1</v>
      </c>
      <c r="AL4395" s="9">
        <v>0</v>
      </c>
      <c r="AM4395" s="9">
        <v>0</v>
      </c>
      <c r="AN4395" s="9">
        <v>0</v>
      </c>
      <c r="AO4395" s="9">
        <v>0</v>
      </c>
      <c r="AP4395" s="6"/>
      <c r="AQ4395" s="9">
        <v>1</v>
      </c>
      <c r="AR4395" s="90">
        <v>3</v>
      </c>
      <c r="AS4395" s="9">
        <v>0</v>
      </c>
      <c r="AT4395" s="9">
        <v>1</v>
      </c>
      <c r="AU4395" s="9">
        <v>0</v>
      </c>
      <c r="AV4395" s="9">
        <v>0</v>
      </c>
      <c r="AY4395" s="6"/>
      <c r="AZ4395" s="42"/>
      <c r="BA4395" t="s">
        <v>2681</v>
      </c>
      <c r="BB4395" s="6" t="s">
        <v>1612</v>
      </c>
      <c r="BH4395" s="6"/>
      <c r="BI4395" t="s">
        <v>3146</v>
      </c>
    </row>
    <row r="4396" spans="1:79" s="9" customFormat="1" x14ac:dyDescent="0.25">
      <c r="A4396" s="35" t="s">
        <v>1225</v>
      </c>
      <c r="B4396" s="40" t="s">
        <v>1258</v>
      </c>
      <c r="C4396" t="str">
        <f>VLOOKUP(Tabelle1[[#This Row],[bank_name]],list_all_banks!$B$1:$C$691,2,FALSE)</f>
        <v>NL33170459</v>
      </c>
      <c r="D4396" s="6" t="s">
        <v>1259</v>
      </c>
      <c r="E4396" s="42" t="str">
        <f t="shared" si="72"/>
        <v>31.12.2014</v>
      </c>
      <c r="F4396">
        <v>2014</v>
      </c>
      <c r="G4396">
        <v>1</v>
      </c>
      <c r="H4396">
        <v>2</v>
      </c>
      <c r="I4396" t="s">
        <v>1382</v>
      </c>
      <c r="J4396">
        <v>2</v>
      </c>
      <c r="K4396" t="s">
        <v>1366</v>
      </c>
      <c r="L4396">
        <v>0</v>
      </c>
      <c r="M4396" t="s">
        <v>14</v>
      </c>
      <c r="N4396" t="s">
        <v>91</v>
      </c>
      <c r="O4396" s="6"/>
      <c r="P4396">
        <v>0</v>
      </c>
      <c r="Q4396">
        <v>0</v>
      </c>
      <c r="R4396">
        <v>0</v>
      </c>
      <c r="S4396">
        <v>0</v>
      </c>
      <c r="T4396" s="6"/>
      <c r="U4396">
        <v>0</v>
      </c>
      <c r="V4396">
        <v>0</v>
      </c>
      <c r="W4396" t="s">
        <v>20</v>
      </c>
      <c r="X4396" s="6"/>
      <c r="Y4396" t="s">
        <v>1657</v>
      </c>
      <c r="Z4396" s="13">
        <v>20235</v>
      </c>
      <c r="AA4396" s="13">
        <v>23</v>
      </c>
      <c r="AB4396" s="13">
        <v>11793</v>
      </c>
      <c r="AC4396" t="s">
        <v>20</v>
      </c>
      <c r="AD4396" t="s">
        <v>20</v>
      </c>
      <c r="AE4396" t="s">
        <v>20</v>
      </c>
      <c r="AF4396" t="s">
        <v>20</v>
      </c>
      <c r="AG4396" s="13">
        <v>10411</v>
      </c>
      <c r="AH4396" t="s">
        <v>20</v>
      </c>
      <c r="AI4396">
        <v>0</v>
      </c>
      <c r="AJ4396" s="6"/>
      <c r="AK4396">
        <v>1</v>
      </c>
      <c r="AL4396">
        <v>0</v>
      </c>
      <c r="AM4396">
        <v>0</v>
      </c>
      <c r="AN4396">
        <v>0</v>
      </c>
      <c r="AO4396">
        <v>0</v>
      </c>
      <c r="AP4396" s="6"/>
      <c r="AQ4396">
        <v>1</v>
      </c>
      <c r="AR4396" s="30">
        <v>3</v>
      </c>
      <c r="AS4396">
        <v>0</v>
      </c>
      <c r="AT4396">
        <v>1</v>
      </c>
      <c r="AU4396">
        <v>0</v>
      </c>
      <c r="AV4396">
        <v>0</v>
      </c>
      <c r="AW4396"/>
      <c r="AX4396"/>
      <c r="AY4396" s="6"/>
      <c r="AZ4396" s="42"/>
      <c r="BA4396" t="s">
        <v>2681</v>
      </c>
      <c r="BB4396" s="6" t="s">
        <v>1612</v>
      </c>
      <c r="BH4396" s="6"/>
      <c r="BI4396" t="s">
        <v>3146</v>
      </c>
    </row>
    <row r="4397" spans="1:79" s="44" customFormat="1" ht="15.75" thickBot="1" x14ac:dyDescent="0.3">
      <c r="A4397" s="198" t="s">
        <v>1225</v>
      </c>
      <c r="B4397" s="48" t="s">
        <v>1258</v>
      </c>
      <c r="C4397" s="44" t="str">
        <f>VLOOKUP(Tabelle1[[#This Row],[bank_name]],list_all_banks!$B$1:$C$691,2,FALSE)</f>
        <v>NL33170459</v>
      </c>
      <c r="D4397" s="45" t="s">
        <v>1259</v>
      </c>
      <c r="E4397" s="46" t="str">
        <f t="shared" si="72"/>
        <v>31.12.2014</v>
      </c>
      <c r="F4397" s="44">
        <v>2014</v>
      </c>
      <c r="G4397" s="44">
        <v>1</v>
      </c>
      <c r="H4397" s="44">
        <v>2</v>
      </c>
      <c r="I4397" s="44" t="s">
        <v>1382</v>
      </c>
      <c r="J4397" s="44">
        <v>2</v>
      </c>
      <c r="K4397" s="44" t="s">
        <v>1366</v>
      </c>
      <c r="L4397" s="44">
        <v>0</v>
      </c>
      <c r="M4397" s="44" t="s">
        <v>14</v>
      </c>
      <c r="N4397" s="44" t="s">
        <v>91</v>
      </c>
      <c r="O4397" s="45"/>
      <c r="P4397" s="44">
        <v>0</v>
      </c>
      <c r="Q4397" s="44">
        <v>0</v>
      </c>
      <c r="R4397" s="44">
        <v>0</v>
      </c>
      <c r="S4397" s="44">
        <v>0</v>
      </c>
      <c r="T4397" s="45"/>
      <c r="U4397" s="44">
        <v>0</v>
      </c>
      <c r="V4397" s="44">
        <v>0</v>
      </c>
      <c r="W4397" s="44" t="s">
        <v>20</v>
      </c>
      <c r="X4397" s="45"/>
      <c r="Y4397" s="44" t="s">
        <v>1633</v>
      </c>
      <c r="Z4397" s="123">
        <v>19852</v>
      </c>
      <c r="AA4397" s="123">
        <v>53</v>
      </c>
      <c r="AB4397" s="123">
        <v>8035</v>
      </c>
      <c r="AC4397" s="44" t="s">
        <v>20</v>
      </c>
      <c r="AD4397" s="44" t="s">
        <v>20</v>
      </c>
      <c r="AE4397" s="44" t="s">
        <v>20</v>
      </c>
      <c r="AF4397" s="44" t="s">
        <v>20</v>
      </c>
      <c r="AG4397" s="123">
        <v>5331</v>
      </c>
      <c r="AH4397" s="44" t="s">
        <v>20</v>
      </c>
      <c r="AI4397" s="44">
        <v>0</v>
      </c>
      <c r="AJ4397" s="45"/>
      <c r="AK4397" s="44">
        <v>1</v>
      </c>
      <c r="AL4397" s="44">
        <v>0</v>
      </c>
      <c r="AM4397" s="44">
        <v>0</v>
      </c>
      <c r="AN4397" s="44">
        <v>0</v>
      </c>
      <c r="AO4397" s="44">
        <v>0</v>
      </c>
      <c r="AP4397" s="45"/>
      <c r="AQ4397" s="44">
        <v>1</v>
      </c>
      <c r="AR4397" s="157">
        <v>3</v>
      </c>
      <c r="AS4397" s="44">
        <v>0</v>
      </c>
      <c r="AT4397" s="44">
        <v>1</v>
      </c>
      <c r="AU4397" s="44">
        <v>0</v>
      </c>
      <c r="AV4397" s="44">
        <v>0</v>
      </c>
      <c r="AY4397" s="45"/>
      <c r="AZ4397" s="46"/>
      <c r="BA4397" s="44" t="s">
        <v>2681</v>
      </c>
      <c r="BB4397" s="45" t="s">
        <v>1612</v>
      </c>
      <c r="BH4397" s="45"/>
      <c r="BI4397" t="s">
        <v>3146</v>
      </c>
    </row>
    <row r="4398" spans="1:79" x14ac:dyDescent="0.25">
      <c r="A4398" s="99" t="s">
        <v>1225</v>
      </c>
      <c r="B4398" s="52" t="s">
        <v>1258</v>
      </c>
      <c r="C4398" s="9" t="str">
        <f>VLOOKUP(Tabelle1[[#This Row],[bank_name]],list_all_banks!$B$1:$C$691,2,FALSE)</f>
        <v>NL33170459</v>
      </c>
      <c r="D4398" s="6" t="s">
        <v>1259</v>
      </c>
      <c r="E4398" s="42" t="str">
        <f t="shared" si="72"/>
        <v>31.12.2015</v>
      </c>
      <c r="F4398" s="9">
        <v>2015</v>
      </c>
      <c r="G4398" s="9">
        <v>1</v>
      </c>
      <c r="H4398" s="9">
        <v>1</v>
      </c>
      <c r="I4398" s="9" t="s">
        <v>1382</v>
      </c>
      <c r="J4398" s="9">
        <v>2</v>
      </c>
      <c r="K4398" s="9" t="s">
        <v>1366</v>
      </c>
      <c r="L4398" s="9">
        <v>0</v>
      </c>
      <c r="M4398" s="9" t="s">
        <v>14</v>
      </c>
      <c r="N4398" s="9" t="s">
        <v>91</v>
      </c>
      <c r="P4398" s="9">
        <v>0</v>
      </c>
      <c r="Q4398" s="9">
        <v>0</v>
      </c>
      <c r="R4398" s="9">
        <v>0</v>
      </c>
      <c r="S4398" s="9">
        <v>0</v>
      </c>
      <c r="U4398" s="9">
        <v>0</v>
      </c>
      <c r="V4398" s="9">
        <v>0</v>
      </c>
      <c r="W4398" s="9" t="s">
        <v>20</v>
      </c>
      <c r="Y4398" s="9" t="s">
        <v>820</v>
      </c>
      <c r="Z4398" s="68">
        <v>19</v>
      </c>
      <c r="AA4398" s="68">
        <v>103</v>
      </c>
      <c r="AB4398" s="68">
        <v>4053</v>
      </c>
      <c r="AC4398" s="9" t="s">
        <v>20</v>
      </c>
      <c r="AD4398" s="9" t="s">
        <v>20</v>
      </c>
      <c r="AE4398" s="9" t="s">
        <v>20</v>
      </c>
      <c r="AF4398" s="9" t="s">
        <v>20</v>
      </c>
      <c r="AG4398" s="90">
        <v>754</v>
      </c>
      <c r="AH4398" s="9" t="s">
        <v>20</v>
      </c>
      <c r="AI4398" s="9">
        <v>0</v>
      </c>
      <c r="AJ4398" s="6" t="s">
        <v>3065</v>
      </c>
      <c r="AK4398" s="9">
        <v>1</v>
      </c>
      <c r="AL4398" s="9">
        <v>0</v>
      </c>
      <c r="AM4398" s="9">
        <v>0</v>
      </c>
      <c r="AN4398" s="9">
        <v>0</v>
      </c>
      <c r="AO4398" s="9">
        <v>0</v>
      </c>
      <c r="AQ4398" s="9">
        <v>1</v>
      </c>
      <c r="AR4398" s="90">
        <v>3</v>
      </c>
      <c r="AS4398" s="9">
        <v>0</v>
      </c>
      <c r="AT4398" s="9">
        <v>1</v>
      </c>
      <c r="AU4398" s="9">
        <v>0</v>
      </c>
      <c r="AV4398" s="9">
        <v>0</v>
      </c>
      <c r="AW4398" s="9"/>
      <c r="AX4398" s="9"/>
      <c r="AZ4398" s="114" t="s">
        <v>3067</v>
      </c>
      <c r="BA4398" s="9" t="s">
        <v>2682</v>
      </c>
      <c r="BB4398" s="6" t="s">
        <v>1613</v>
      </c>
      <c r="BG4398" s="9"/>
      <c r="BI4398" t="s">
        <v>3146</v>
      </c>
    </row>
    <row r="4399" spans="1:79" x14ac:dyDescent="0.25">
      <c r="A4399" s="35" t="s">
        <v>1225</v>
      </c>
      <c r="B4399" s="40" t="s">
        <v>1258</v>
      </c>
      <c r="C4399" t="str">
        <f>VLOOKUP(Tabelle1[[#This Row],[bank_name]],list_all_banks!$B$1:$C$691,2,FALSE)</f>
        <v>NL33170459</v>
      </c>
      <c r="D4399" s="6" t="s">
        <v>1259</v>
      </c>
      <c r="E4399" s="42" t="str">
        <f t="shared" si="72"/>
        <v>31.12.2015</v>
      </c>
      <c r="F4399">
        <v>2015</v>
      </c>
      <c r="G4399">
        <v>1</v>
      </c>
      <c r="H4399">
        <v>1</v>
      </c>
      <c r="I4399" t="s">
        <v>1382</v>
      </c>
      <c r="J4399">
        <v>2</v>
      </c>
      <c r="K4399" t="s">
        <v>1366</v>
      </c>
      <c r="L4399">
        <v>0</v>
      </c>
      <c r="M4399" t="s">
        <v>14</v>
      </c>
      <c r="N4399" t="s">
        <v>91</v>
      </c>
      <c r="P4399">
        <v>0</v>
      </c>
      <c r="Q4399">
        <v>0</v>
      </c>
      <c r="R4399">
        <v>0</v>
      </c>
      <c r="S4399">
        <v>0</v>
      </c>
      <c r="U4399">
        <v>0</v>
      </c>
      <c r="V4399">
        <v>0</v>
      </c>
      <c r="W4399" t="s">
        <v>20</v>
      </c>
      <c r="Y4399" s="117" t="s">
        <v>1725</v>
      </c>
      <c r="Z4399" t="s">
        <v>1699</v>
      </c>
      <c r="AA4399">
        <v>35</v>
      </c>
      <c r="AB4399">
        <v>589</v>
      </c>
      <c r="AC4399" t="s">
        <v>20</v>
      </c>
      <c r="AD4399" t="s">
        <v>20</v>
      </c>
      <c r="AE4399" t="s">
        <v>20</v>
      </c>
      <c r="AF4399" t="s">
        <v>20</v>
      </c>
      <c r="AG4399" s="30">
        <v>215</v>
      </c>
      <c r="AH4399" t="s">
        <v>20</v>
      </c>
      <c r="AI4399">
        <v>0</v>
      </c>
      <c r="AJ4399" s="6" t="s">
        <v>3065</v>
      </c>
      <c r="AK4399">
        <v>1</v>
      </c>
      <c r="AL4399">
        <v>0</v>
      </c>
      <c r="AM4399">
        <v>0</v>
      </c>
      <c r="AN4399">
        <v>0</v>
      </c>
      <c r="AO4399">
        <v>0</v>
      </c>
      <c r="AQ4399">
        <v>1</v>
      </c>
      <c r="AR4399" s="30">
        <v>3</v>
      </c>
      <c r="AS4399">
        <v>0</v>
      </c>
      <c r="AT4399">
        <v>1</v>
      </c>
      <c r="AU4399">
        <v>0</v>
      </c>
      <c r="AV4399">
        <v>0</v>
      </c>
      <c r="BA4399" t="s">
        <v>2682</v>
      </c>
      <c r="BB4399" s="6" t="s">
        <v>1613</v>
      </c>
      <c r="BG4399" s="9"/>
      <c r="BI4399" t="s">
        <v>3146</v>
      </c>
    </row>
    <row r="4400" spans="1:79" x14ac:dyDescent="0.25">
      <c r="A4400" s="35" t="s">
        <v>1225</v>
      </c>
      <c r="B4400" s="40" t="s">
        <v>1258</v>
      </c>
      <c r="C4400" t="str">
        <f>VLOOKUP(Tabelle1[[#This Row],[bank_name]],list_all_banks!$B$1:$C$691,2,FALSE)</f>
        <v>NL33170459</v>
      </c>
      <c r="D4400" s="6" t="s">
        <v>1259</v>
      </c>
      <c r="E4400" s="42" t="str">
        <f t="shared" si="72"/>
        <v>31.12.2015</v>
      </c>
      <c r="F4400">
        <v>2015</v>
      </c>
      <c r="G4400">
        <v>1</v>
      </c>
      <c r="H4400">
        <v>1</v>
      </c>
      <c r="I4400" t="s">
        <v>1382</v>
      </c>
      <c r="J4400">
        <v>2</v>
      </c>
      <c r="K4400" t="s">
        <v>1366</v>
      </c>
      <c r="L4400">
        <v>0</v>
      </c>
      <c r="M4400" t="s">
        <v>14</v>
      </c>
      <c r="N4400" t="s">
        <v>91</v>
      </c>
      <c r="P4400">
        <v>0</v>
      </c>
      <c r="Q4400">
        <v>0</v>
      </c>
      <c r="R4400">
        <v>0</v>
      </c>
      <c r="S4400">
        <v>0</v>
      </c>
      <c r="U4400">
        <v>0</v>
      </c>
      <c r="V4400">
        <v>0</v>
      </c>
      <c r="W4400" t="s">
        <v>20</v>
      </c>
      <c r="Y4400" t="s">
        <v>1650</v>
      </c>
      <c r="Z4400" s="13">
        <v>102453</v>
      </c>
      <c r="AA4400" s="13">
        <v>224</v>
      </c>
      <c r="AB4400" s="13">
        <v>36675</v>
      </c>
      <c r="AC4400" t="s">
        <v>20</v>
      </c>
      <c r="AD4400" t="s">
        <v>20</v>
      </c>
      <c r="AE4400" t="s">
        <v>20</v>
      </c>
      <c r="AF4400" t="s">
        <v>20</v>
      </c>
      <c r="AG4400" s="30">
        <v>0</v>
      </c>
      <c r="AH4400" t="s">
        <v>20</v>
      </c>
      <c r="AI4400">
        <v>0</v>
      </c>
      <c r="AJ4400" s="6" t="s">
        <v>3065</v>
      </c>
      <c r="AK4400">
        <v>1</v>
      </c>
      <c r="AL4400">
        <v>0</v>
      </c>
      <c r="AM4400">
        <v>0</v>
      </c>
      <c r="AN4400">
        <v>0</v>
      </c>
      <c r="AO4400">
        <v>0</v>
      </c>
      <c r="AQ4400">
        <v>1</v>
      </c>
      <c r="AR4400" s="30">
        <v>3</v>
      </c>
      <c r="AS4400">
        <v>0</v>
      </c>
      <c r="AT4400">
        <v>1</v>
      </c>
      <c r="AU4400">
        <v>0</v>
      </c>
      <c r="AV4400">
        <v>0</v>
      </c>
      <c r="BA4400" t="s">
        <v>2682</v>
      </c>
      <c r="BB4400" s="6" t="s">
        <v>1613</v>
      </c>
      <c r="BG4400" s="9"/>
      <c r="BI4400" t="s">
        <v>3146</v>
      </c>
    </row>
    <row r="4401" spans="1:61" x14ac:dyDescent="0.25">
      <c r="A4401" s="35" t="s">
        <v>1225</v>
      </c>
      <c r="B4401" s="40" t="s">
        <v>1258</v>
      </c>
      <c r="C4401" t="str">
        <f>VLOOKUP(Tabelle1[[#This Row],[bank_name]],list_all_banks!$B$1:$C$691,2,FALSE)</f>
        <v>NL33170459</v>
      </c>
      <c r="D4401" s="6" t="s">
        <v>1259</v>
      </c>
      <c r="E4401" s="42" t="str">
        <f t="shared" si="72"/>
        <v>31.12.2015</v>
      </c>
      <c r="F4401">
        <v>2015</v>
      </c>
      <c r="G4401">
        <v>1</v>
      </c>
      <c r="H4401">
        <v>1</v>
      </c>
      <c r="I4401" t="s">
        <v>1382</v>
      </c>
      <c r="J4401">
        <v>2</v>
      </c>
      <c r="K4401" t="s">
        <v>1366</v>
      </c>
      <c r="L4401">
        <v>0</v>
      </c>
      <c r="M4401" t="s">
        <v>14</v>
      </c>
      <c r="N4401" t="s">
        <v>91</v>
      </c>
      <c r="P4401">
        <v>0</v>
      </c>
      <c r="Q4401">
        <v>0</v>
      </c>
      <c r="R4401">
        <v>0</v>
      </c>
      <c r="S4401">
        <v>0</v>
      </c>
      <c r="U4401">
        <v>0</v>
      </c>
      <c r="V4401">
        <v>0</v>
      </c>
      <c r="W4401" t="s">
        <v>20</v>
      </c>
      <c r="Y4401" t="s">
        <v>1225</v>
      </c>
      <c r="Z4401" s="13">
        <v>181343</v>
      </c>
      <c r="AA4401" s="13">
        <v>322</v>
      </c>
      <c r="AB4401" s="13">
        <v>-8208</v>
      </c>
      <c r="AC4401" t="s">
        <v>20</v>
      </c>
      <c r="AD4401" t="s">
        <v>20</v>
      </c>
      <c r="AE4401" t="s">
        <v>20</v>
      </c>
      <c r="AF4401" t="s">
        <v>20</v>
      </c>
      <c r="AG4401" s="30">
        <v>14238</v>
      </c>
      <c r="AH4401" t="s">
        <v>20</v>
      </c>
      <c r="AI4401">
        <v>0</v>
      </c>
      <c r="AJ4401" s="6" t="s">
        <v>3065</v>
      </c>
      <c r="AK4401">
        <v>1</v>
      </c>
      <c r="AL4401">
        <v>0</v>
      </c>
      <c r="AM4401">
        <v>0</v>
      </c>
      <c r="AN4401">
        <v>0</v>
      </c>
      <c r="AO4401">
        <v>0</v>
      </c>
      <c r="AQ4401">
        <v>1</v>
      </c>
      <c r="AR4401" s="30">
        <v>3</v>
      </c>
      <c r="AS4401">
        <v>0</v>
      </c>
      <c r="AT4401">
        <v>1</v>
      </c>
      <c r="AU4401">
        <v>0</v>
      </c>
      <c r="AV4401">
        <v>0</v>
      </c>
      <c r="BA4401" t="s">
        <v>2682</v>
      </c>
      <c r="BB4401" s="6" t="s">
        <v>1613</v>
      </c>
      <c r="BG4401" s="9"/>
      <c r="BI4401" t="s">
        <v>3146</v>
      </c>
    </row>
    <row r="4402" spans="1:61" x14ac:dyDescent="0.25">
      <c r="A4402" s="35" t="s">
        <v>1225</v>
      </c>
      <c r="B4402" s="40" t="s">
        <v>1258</v>
      </c>
      <c r="C4402" t="str">
        <f>VLOOKUP(Tabelle1[[#This Row],[bank_name]],list_all_banks!$B$1:$C$691,2,FALSE)</f>
        <v>NL33170459</v>
      </c>
      <c r="D4402" s="6" t="s">
        <v>1259</v>
      </c>
      <c r="E4402" s="42" t="str">
        <f t="shared" si="72"/>
        <v>31.12.2015</v>
      </c>
      <c r="F4402">
        <v>2015</v>
      </c>
      <c r="G4402">
        <v>1</v>
      </c>
      <c r="H4402">
        <v>1</v>
      </c>
      <c r="I4402" t="s">
        <v>1382</v>
      </c>
      <c r="J4402">
        <v>2</v>
      </c>
      <c r="K4402" t="s">
        <v>1366</v>
      </c>
      <c r="L4402">
        <v>0</v>
      </c>
      <c r="M4402" t="s">
        <v>14</v>
      </c>
      <c r="N4402" t="s">
        <v>91</v>
      </c>
      <c r="P4402">
        <v>0</v>
      </c>
      <c r="Q4402">
        <v>0</v>
      </c>
      <c r="R4402">
        <v>0</v>
      </c>
      <c r="S4402">
        <v>0</v>
      </c>
      <c r="U4402">
        <v>0</v>
      </c>
      <c r="V4402">
        <v>0</v>
      </c>
      <c r="W4402" t="s">
        <v>20</v>
      </c>
      <c r="Y4402" t="s">
        <v>1659</v>
      </c>
      <c r="Z4402" s="13">
        <v>29428</v>
      </c>
      <c r="AA4402" s="13">
        <v>40</v>
      </c>
      <c r="AB4402" s="13">
        <v>16329</v>
      </c>
      <c r="AC4402" t="s">
        <v>20</v>
      </c>
      <c r="AD4402" t="s">
        <v>20</v>
      </c>
      <c r="AE4402" t="s">
        <v>20</v>
      </c>
      <c r="AF4402" t="s">
        <v>20</v>
      </c>
      <c r="AG4402" s="30">
        <v>1914</v>
      </c>
      <c r="AH4402" t="s">
        <v>20</v>
      </c>
      <c r="AI4402">
        <v>0</v>
      </c>
      <c r="AJ4402" s="6" t="s">
        <v>3065</v>
      </c>
      <c r="AK4402">
        <v>1</v>
      </c>
      <c r="AL4402">
        <v>0</v>
      </c>
      <c r="AM4402">
        <v>0</v>
      </c>
      <c r="AN4402">
        <v>0</v>
      </c>
      <c r="AO4402">
        <v>0</v>
      </c>
      <c r="AQ4402">
        <v>1</v>
      </c>
      <c r="AR4402" s="30">
        <v>3</v>
      </c>
      <c r="AS4402">
        <v>0</v>
      </c>
      <c r="AT4402">
        <v>1</v>
      </c>
      <c r="AU4402">
        <v>0</v>
      </c>
      <c r="AV4402">
        <v>0</v>
      </c>
      <c r="BA4402" t="s">
        <v>2682</v>
      </c>
      <c r="BB4402" s="6" t="s">
        <v>1613</v>
      </c>
      <c r="BG4402" s="9"/>
      <c r="BI4402" t="s">
        <v>3146</v>
      </c>
    </row>
    <row r="4403" spans="1:61" x14ac:dyDescent="0.25">
      <c r="A4403" s="35" t="s">
        <v>1225</v>
      </c>
      <c r="B4403" s="40" t="s">
        <v>1258</v>
      </c>
      <c r="C4403" t="str">
        <f>VLOOKUP(Tabelle1[[#This Row],[bank_name]],list_all_banks!$B$1:$C$691,2,FALSE)</f>
        <v>NL33170459</v>
      </c>
      <c r="D4403" s="6" t="s">
        <v>1259</v>
      </c>
      <c r="E4403" s="42" t="str">
        <f t="shared" si="72"/>
        <v>31.12.2015</v>
      </c>
      <c r="F4403">
        <v>2015</v>
      </c>
      <c r="G4403">
        <v>1</v>
      </c>
      <c r="H4403">
        <v>1</v>
      </c>
      <c r="I4403" t="s">
        <v>1382</v>
      </c>
      <c r="J4403">
        <v>2</v>
      </c>
      <c r="K4403" t="s">
        <v>1366</v>
      </c>
      <c r="L4403">
        <v>0</v>
      </c>
      <c r="M4403" t="s">
        <v>14</v>
      </c>
      <c r="N4403" t="s">
        <v>91</v>
      </c>
      <c r="P4403">
        <v>0</v>
      </c>
      <c r="Q4403">
        <v>0</v>
      </c>
      <c r="R4403">
        <v>0</v>
      </c>
      <c r="S4403">
        <v>0</v>
      </c>
      <c r="U4403">
        <v>0</v>
      </c>
      <c r="V4403">
        <v>0</v>
      </c>
      <c r="W4403" t="s">
        <v>20</v>
      </c>
      <c r="Y4403" t="s">
        <v>1696</v>
      </c>
      <c r="Z4403" s="13">
        <v>17494</v>
      </c>
      <c r="AA4403" s="13">
        <v>14</v>
      </c>
      <c r="AB4403" s="13">
        <v>9592</v>
      </c>
      <c r="AC4403" t="s">
        <v>20</v>
      </c>
      <c r="AD4403" t="s">
        <v>20</v>
      </c>
      <c r="AE4403" t="s">
        <v>20</v>
      </c>
      <c r="AF4403" t="s">
        <v>20</v>
      </c>
      <c r="AG4403" s="30">
        <v>2330</v>
      </c>
      <c r="AH4403" t="s">
        <v>20</v>
      </c>
      <c r="AI4403">
        <v>0</v>
      </c>
      <c r="AJ4403" s="6" t="s">
        <v>3065</v>
      </c>
      <c r="AK4403">
        <v>1</v>
      </c>
      <c r="AL4403">
        <v>0</v>
      </c>
      <c r="AM4403">
        <v>0</v>
      </c>
      <c r="AN4403">
        <v>0</v>
      </c>
      <c r="AO4403">
        <v>0</v>
      </c>
      <c r="AQ4403">
        <v>1</v>
      </c>
      <c r="AR4403" s="30">
        <v>3</v>
      </c>
      <c r="AS4403">
        <v>0</v>
      </c>
      <c r="AT4403">
        <v>1</v>
      </c>
      <c r="AU4403">
        <v>0</v>
      </c>
      <c r="AV4403">
        <v>0</v>
      </c>
      <c r="BA4403" t="s">
        <v>2682</v>
      </c>
      <c r="BB4403" s="6" t="s">
        <v>1613</v>
      </c>
      <c r="BG4403" s="9"/>
      <c r="BI4403" t="s">
        <v>3146</v>
      </c>
    </row>
    <row r="4404" spans="1:61" x14ac:dyDescent="0.25">
      <c r="A4404" s="35" t="s">
        <v>1225</v>
      </c>
      <c r="B4404" s="40" t="s">
        <v>1258</v>
      </c>
      <c r="C4404" t="str">
        <f>VLOOKUP(Tabelle1[[#This Row],[bank_name]],list_all_banks!$B$1:$C$691,2,FALSE)</f>
        <v>NL33170459</v>
      </c>
      <c r="D4404" s="6" t="s">
        <v>1259</v>
      </c>
      <c r="E4404" s="42" t="str">
        <f t="shared" si="72"/>
        <v>31.12.2015</v>
      </c>
      <c r="F4404">
        <v>2015</v>
      </c>
      <c r="G4404">
        <v>1</v>
      </c>
      <c r="H4404">
        <v>1</v>
      </c>
      <c r="I4404" t="s">
        <v>1382</v>
      </c>
      <c r="J4404">
        <v>2</v>
      </c>
      <c r="K4404" t="s">
        <v>1366</v>
      </c>
      <c r="L4404">
        <v>0</v>
      </c>
      <c r="M4404" t="s">
        <v>14</v>
      </c>
      <c r="N4404" t="s">
        <v>91</v>
      </c>
      <c r="P4404">
        <v>0</v>
      </c>
      <c r="Q4404">
        <v>0</v>
      </c>
      <c r="R4404">
        <v>0</v>
      </c>
      <c r="S4404">
        <v>0</v>
      </c>
      <c r="U4404">
        <v>0</v>
      </c>
      <c r="V4404">
        <v>0</v>
      </c>
      <c r="W4404" t="s">
        <v>20</v>
      </c>
      <c r="Y4404" t="s">
        <v>1657</v>
      </c>
      <c r="Z4404" s="13">
        <v>34343</v>
      </c>
      <c r="AA4404" s="13">
        <v>22</v>
      </c>
      <c r="AB4404" s="13">
        <v>23299</v>
      </c>
      <c r="AC4404" t="s">
        <v>20</v>
      </c>
      <c r="AD4404" t="s">
        <v>20</v>
      </c>
      <c r="AE4404" t="s">
        <v>20</v>
      </c>
      <c r="AF4404" t="s">
        <v>20</v>
      </c>
      <c r="AG4404" s="30">
        <v>2989</v>
      </c>
      <c r="AH4404" t="s">
        <v>20</v>
      </c>
      <c r="AI4404">
        <v>0</v>
      </c>
      <c r="AJ4404" s="6" t="s">
        <v>3065</v>
      </c>
      <c r="AK4404">
        <v>1</v>
      </c>
      <c r="AL4404">
        <v>0</v>
      </c>
      <c r="AM4404">
        <v>0</v>
      </c>
      <c r="AN4404">
        <v>0</v>
      </c>
      <c r="AO4404">
        <v>0</v>
      </c>
      <c r="AQ4404">
        <v>1</v>
      </c>
      <c r="AR4404" s="30">
        <v>3</v>
      </c>
      <c r="AS4404">
        <v>0</v>
      </c>
      <c r="AT4404">
        <v>1</v>
      </c>
      <c r="AU4404">
        <v>0</v>
      </c>
      <c r="AV4404">
        <v>0</v>
      </c>
      <c r="BA4404" t="s">
        <v>2682</v>
      </c>
      <c r="BB4404" s="6" t="s">
        <v>1613</v>
      </c>
      <c r="BG4404" s="9"/>
      <c r="BI4404" t="s">
        <v>3146</v>
      </c>
    </row>
    <row r="4405" spans="1:61" s="44" customFormat="1" ht="15.75" thickBot="1" x14ac:dyDescent="0.3">
      <c r="A4405" s="198" t="s">
        <v>1225</v>
      </c>
      <c r="B4405" s="48" t="s">
        <v>1258</v>
      </c>
      <c r="C4405" s="44" t="str">
        <f>VLOOKUP(Tabelle1[[#This Row],[bank_name]],list_all_banks!$B$1:$C$691,2,FALSE)</f>
        <v>NL33170459</v>
      </c>
      <c r="D4405" s="45" t="s">
        <v>1259</v>
      </c>
      <c r="E4405" s="46" t="str">
        <f t="shared" si="72"/>
        <v>31.12.2015</v>
      </c>
      <c r="F4405" s="44">
        <v>2015</v>
      </c>
      <c r="G4405" s="44">
        <v>1</v>
      </c>
      <c r="H4405" s="44">
        <v>1</v>
      </c>
      <c r="I4405" s="44" t="s">
        <v>1382</v>
      </c>
      <c r="J4405" s="44">
        <v>2</v>
      </c>
      <c r="K4405" s="44" t="s">
        <v>1366</v>
      </c>
      <c r="L4405" s="44">
        <v>0</v>
      </c>
      <c r="M4405" s="44" t="s">
        <v>14</v>
      </c>
      <c r="N4405" s="44" t="s">
        <v>91</v>
      </c>
      <c r="O4405" s="45"/>
      <c r="P4405" s="44">
        <v>0</v>
      </c>
      <c r="Q4405" s="44">
        <v>0</v>
      </c>
      <c r="R4405" s="44">
        <v>0</v>
      </c>
      <c r="S4405" s="44">
        <v>0</v>
      </c>
      <c r="T4405" s="45"/>
      <c r="U4405" s="44">
        <v>0</v>
      </c>
      <c r="V4405" s="44">
        <v>0</v>
      </c>
      <c r="W4405" s="44" t="s">
        <v>20</v>
      </c>
      <c r="X4405" s="45"/>
      <c r="Y4405" s="44" t="s">
        <v>1633</v>
      </c>
      <c r="Z4405" s="123">
        <v>18969</v>
      </c>
      <c r="AA4405" s="123">
        <v>55</v>
      </c>
      <c r="AB4405" s="123">
        <v>6243</v>
      </c>
      <c r="AC4405" s="44" t="s">
        <v>20</v>
      </c>
      <c r="AD4405" s="44" t="s">
        <v>20</v>
      </c>
      <c r="AE4405" s="44" t="s">
        <v>20</v>
      </c>
      <c r="AF4405" s="44" t="s">
        <v>20</v>
      </c>
      <c r="AG4405" s="157">
        <v>2206</v>
      </c>
      <c r="AH4405" s="44" t="s">
        <v>20</v>
      </c>
      <c r="AI4405" s="44">
        <v>0</v>
      </c>
      <c r="AJ4405" s="45" t="s">
        <v>3065</v>
      </c>
      <c r="AK4405" s="44">
        <v>1</v>
      </c>
      <c r="AL4405" s="44">
        <v>0</v>
      </c>
      <c r="AM4405" s="44">
        <v>0</v>
      </c>
      <c r="AN4405" s="44">
        <v>0</v>
      </c>
      <c r="AO4405" s="44">
        <v>0</v>
      </c>
      <c r="AP4405" s="45"/>
      <c r="AQ4405" s="44">
        <v>1</v>
      </c>
      <c r="AR4405" s="157">
        <v>3</v>
      </c>
      <c r="AS4405" s="44">
        <v>0</v>
      </c>
      <c r="AT4405" s="44">
        <v>1</v>
      </c>
      <c r="AU4405" s="44">
        <v>0</v>
      </c>
      <c r="AV4405" s="44">
        <v>0</v>
      </c>
      <c r="AY4405" s="45"/>
      <c r="AZ4405" s="46"/>
      <c r="BA4405" s="44" t="s">
        <v>2682</v>
      </c>
      <c r="BB4405" s="45" t="s">
        <v>1613</v>
      </c>
      <c r="BH4405" s="45"/>
      <c r="BI4405" t="s">
        <v>3146</v>
      </c>
    </row>
    <row r="4406" spans="1:61" x14ac:dyDescent="0.25">
      <c r="A4406" s="53" t="s">
        <v>1225</v>
      </c>
      <c r="B4406" s="9" t="s">
        <v>1260</v>
      </c>
      <c r="C4406" s="9" t="str">
        <f>VLOOKUP(Tabelle1[[#This Row],[bank_name]],list_all_banks!$B$1:$C$691,2,FALSE)</f>
        <v>NL33172400</v>
      </c>
      <c r="D4406" s="6" t="s">
        <v>1261</v>
      </c>
      <c r="E4406" s="42" t="str">
        <f t="shared" si="72"/>
        <v>31.12.</v>
      </c>
      <c r="F4406" s="9"/>
      <c r="G4406" s="9"/>
      <c r="H4406" s="9"/>
      <c r="I4406" s="9"/>
      <c r="J4406" s="9"/>
      <c r="K4406" s="9"/>
      <c r="L4406" s="9"/>
      <c r="M4406" s="9"/>
      <c r="N4406" s="9"/>
      <c r="P4406" s="9"/>
      <c r="Q4406" s="9"/>
      <c r="R4406" s="9"/>
      <c r="S4406" s="9"/>
      <c r="U4406" s="9"/>
      <c r="V4406" s="9"/>
      <c r="W4406" s="9"/>
      <c r="Y4406" s="9"/>
      <c r="Z4406" s="9"/>
      <c r="AA4406" s="9"/>
      <c r="AB4406" s="9"/>
      <c r="AC4406" s="9"/>
      <c r="AD4406" s="9"/>
      <c r="AE4406" s="9"/>
      <c r="AF4406" s="9"/>
      <c r="AG4406" s="9"/>
      <c r="AH4406" s="9"/>
      <c r="AI4406" s="9"/>
      <c r="AK4406" s="9"/>
      <c r="AL4406" s="9"/>
      <c r="AM4406" s="9"/>
      <c r="AN4406" s="9"/>
      <c r="AO4406" s="9"/>
      <c r="AQ4406" s="9"/>
      <c r="AR4406" s="9"/>
      <c r="AS4406" s="9"/>
      <c r="AT4406" s="9"/>
      <c r="AU4406" s="9"/>
      <c r="AV4406" s="9"/>
      <c r="AW4406" s="9"/>
      <c r="AX4406" s="9"/>
      <c r="BA4406" s="9"/>
      <c r="BC4406" s="9"/>
      <c r="BD4406" s="9"/>
      <c r="BE4406" s="9"/>
      <c r="BF4406" s="9"/>
      <c r="BG4406" s="9"/>
      <c r="BI4406" s="9"/>
    </row>
    <row r="4407" spans="1:61" s="44" customFormat="1" ht="15.75" thickBot="1" x14ac:dyDescent="0.3">
      <c r="A4407" s="57" t="s">
        <v>1225</v>
      </c>
      <c r="B4407" s="44" t="s">
        <v>1262</v>
      </c>
      <c r="C4407" s="44" t="str">
        <f>VLOOKUP(Tabelle1[[#This Row],[bank_name]],list_all_banks!$B$1:$C$691,2,FALSE)</f>
        <v>NL33220369</v>
      </c>
      <c r="D4407" s="45" t="s">
        <v>1263</v>
      </c>
      <c r="E4407" s="46" t="str">
        <f t="shared" si="72"/>
        <v>31.12.</v>
      </c>
      <c r="O4407" s="45"/>
      <c r="T4407" s="45"/>
      <c r="X4407" s="45"/>
      <c r="AE4407" s="140"/>
      <c r="AG4407" s="123"/>
      <c r="AJ4407" s="45"/>
      <c r="AP4407" s="45"/>
      <c r="AY4407" s="45"/>
      <c r="AZ4407" s="46"/>
      <c r="BB4407" s="45"/>
      <c r="BH4407" s="45"/>
      <c r="BI4407" s="9"/>
    </row>
    <row r="4408" spans="1:61" x14ac:dyDescent="0.25">
      <c r="A4408" s="88" t="s">
        <v>1225</v>
      </c>
      <c r="B4408" s="9" t="s">
        <v>1264</v>
      </c>
      <c r="C4408" s="9" t="str">
        <f>VLOOKUP(Tabelle1[[#This Row],[bank_name]],list_all_banks!$B$1:$C$691,2,FALSE)</f>
        <v>NL33231073</v>
      </c>
      <c r="D4408" s="6" t="s">
        <v>1265</v>
      </c>
      <c r="E4408" s="42" t="str">
        <f t="shared" si="72"/>
        <v>31.12.2015</v>
      </c>
      <c r="F4408" s="9">
        <v>2015</v>
      </c>
      <c r="G4408" s="9">
        <v>1</v>
      </c>
      <c r="H4408" s="9">
        <v>2</v>
      </c>
      <c r="I4408" s="9">
        <v>3</v>
      </c>
      <c r="J4408" s="9">
        <v>2</v>
      </c>
      <c r="K4408" s="9" t="s">
        <v>1366</v>
      </c>
      <c r="L4408" s="9">
        <v>0</v>
      </c>
      <c r="M4408" s="9" t="s">
        <v>14</v>
      </c>
      <c r="N4408" s="9" t="s">
        <v>19</v>
      </c>
      <c r="P4408" s="9">
        <v>2</v>
      </c>
      <c r="Q4408" s="9">
        <v>0</v>
      </c>
      <c r="R4408" s="9">
        <v>0</v>
      </c>
      <c r="S4408" s="9">
        <v>0</v>
      </c>
      <c r="U4408" s="9">
        <v>0</v>
      </c>
      <c r="V4408" s="9">
        <v>0</v>
      </c>
      <c r="W4408" s="9" t="s">
        <v>20</v>
      </c>
      <c r="Y4408" s="9" t="s">
        <v>820</v>
      </c>
      <c r="Z4408" s="9">
        <v>556</v>
      </c>
      <c r="AA4408" s="9">
        <v>642</v>
      </c>
      <c r="AB4408" s="9">
        <v>362</v>
      </c>
      <c r="AC4408" s="9" t="s">
        <v>20</v>
      </c>
      <c r="AD4408" s="9" t="s">
        <v>20</v>
      </c>
      <c r="AE4408" s="87" t="s">
        <v>20</v>
      </c>
      <c r="AF4408" s="9" t="s">
        <v>20</v>
      </c>
      <c r="AG4408" s="90">
        <v>-19</v>
      </c>
      <c r="AH4408" s="9"/>
      <c r="AI4408" s="9">
        <v>2</v>
      </c>
      <c r="AK4408" s="9">
        <v>1</v>
      </c>
      <c r="AL4408" s="9">
        <v>0</v>
      </c>
      <c r="AM4408" s="9">
        <v>1</v>
      </c>
      <c r="AN4408" s="9">
        <v>0</v>
      </c>
      <c r="AO4408" s="9">
        <v>0</v>
      </c>
      <c r="AQ4408" s="90">
        <v>1</v>
      </c>
      <c r="AR4408" s="9">
        <v>3</v>
      </c>
      <c r="AS4408" s="9">
        <v>0</v>
      </c>
      <c r="AT4408" s="9">
        <v>5</v>
      </c>
      <c r="AU4408" s="9">
        <v>0</v>
      </c>
      <c r="AV4408" s="9">
        <v>0</v>
      </c>
      <c r="AW4408" s="9"/>
      <c r="AX4408" s="9"/>
      <c r="AY4408" s="6" t="s">
        <v>3063</v>
      </c>
      <c r="BA4408" s="9" t="s">
        <v>2683</v>
      </c>
      <c r="BB4408" s="6" t="s">
        <v>1614</v>
      </c>
      <c r="BC4408" s="9"/>
      <c r="BD4408" s="9"/>
      <c r="BE4408" s="9"/>
      <c r="BF4408" s="9"/>
      <c r="BG4408" s="9"/>
      <c r="BI4408" t="s">
        <v>3146</v>
      </c>
    </row>
    <row r="4409" spans="1:61" x14ac:dyDescent="0.25">
      <c r="A4409" s="88" t="s">
        <v>1225</v>
      </c>
      <c r="B4409" s="9" t="s">
        <v>1264</v>
      </c>
      <c r="C4409" s="9" t="str">
        <f>VLOOKUP(Tabelle1[[#This Row],[bank_name]],list_all_banks!$B$1:$C$691,2,FALSE)</f>
        <v>NL33231073</v>
      </c>
      <c r="D4409" s="6" t="s">
        <v>1265</v>
      </c>
      <c r="E4409" s="42" t="str">
        <f t="shared" si="72"/>
        <v>31.12.2015</v>
      </c>
      <c r="F4409" s="9">
        <v>2015</v>
      </c>
      <c r="G4409" s="9">
        <v>1</v>
      </c>
      <c r="H4409" s="9">
        <v>2</v>
      </c>
      <c r="I4409" s="9">
        <v>3</v>
      </c>
      <c r="J4409" s="9">
        <v>2</v>
      </c>
      <c r="K4409" s="9" t="s">
        <v>1366</v>
      </c>
      <c r="L4409" s="9">
        <v>0</v>
      </c>
      <c r="M4409" s="9" t="s">
        <v>14</v>
      </c>
      <c r="N4409" s="9" t="s">
        <v>19</v>
      </c>
      <c r="P4409" s="9">
        <v>2</v>
      </c>
      <c r="Q4409" s="9">
        <v>0</v>
      </c>
      <c r="R4409" s="9">
        <v>0</v>
      </c>
      <c r="S4409" s="9">
        <v>0</v>
      </c>
      <c r="U4409" s="9">
        <v>0</v>
      </c>
      <c r="V4409" s="9">
        <v>0</v>
      </c>
      <c r="W4409" s="9" t="s">
        <v>20</v>
      </c>
      <c r="Y4409" s="9" t="s">
        <v>1650</v>
      </c>
      <c r="Z4409" s="9">
        <v>720</v>
      </c>
      <c r="AA4409" s="9">
        <v>492</v>
      </c>
      <c r="AB4409" s="9">
        <v>423</v>
      </c>
      <c r="AC4409" s="9" t="s">
        <v>20</v>
      </c>
      <c r="AD4409" s="9" t="s">
        <v>20</v>
      </c>
      <c r="AE4409" s="87" t="s">
        <v>20</v>
      </c>
      <c r="AF4409" s="9" t="s">
        <v>20</v>
      </c>
      <c r="AG4409" s="9">
        <v>122</v>
      </c>
      <c r="AH4409" s="9"/>
      <c r="AI4409" s="9">
        <v>2</v>
      </c>
      <c r="AK4409" s="9">
        <v>1</v>
      </c>
      <c r="AL4409" s="9">
        <v>0</v>
      </c>
      <c r="AM4409" s="9">
        <v>1</v>
      </c>
      <c r="AN4409" s="9">
        <v>0</v>
      </c>
      <c r="AO4409" s="9">
        <v>0</v>
      </c>
      <c r="AQ4409" s="90">
        <v>1</v>
      </c>
      <c r="AR4409" s="9">
        <v>3</v>
      </c>
      <c r="AS4409" s="9">
        <v>0</v>
      </c>
      <c r="AT4409" s="9">
        <v>5</v>
      </c>
      <c r="AU4409" s="9">
        <v>0</v>
      </c>
      <c r="AV4409" s="9">
        <v>0</v>
      </c>
      <c r="AW4409" s="9"/>
      <c r="AX4409" s="9"/>
      <c r="AY4409" s="6" t="s">
        <v>3063</v>
      </c>
      <c r="BA4409" s="9" t="s">
        <v>2683</v>
      </c>
      <c r="BB4409" s="6" t="s">
        <v>1614</v>
      </c>
      <c r="BG4409" s="9"/>
      <c r="BI4409" t="s">
        <v>3146</v>
      </c>
    </row>
    <row r="4410" spans="1:61" x14ac:dyDescent="0.25">
      <c r="A4410" s="21" t="s">
        <v>1225</v>
      </c>
      <c r="B4410" t="s">
        <v>1264</v>
      </c>
      <c r="C4410" t="str">
        <f>VLOOKUP(Tabelle1[[#This Row],[bank_name]],list_all_banks!$B$1:$C$691,2,FALSE)</f>
        <v>NL33231073</v>
      </c>
      <c r="D4410" s="6" t="s">
        <v>1265</v>
      </c>
      <c r="E4410" s="42" t="str">
        <f t="shared" si="72"/>
        <v>31.12.2015</v>
      </c>
      <c r="F4410">
        <v>2015</v>
      </c>
      <c r="G4410">
        <v>1</v>
      </c>
      <c r="H4410">
        <v>2</v>
      </c>
      <c r="I4410">
        <v>3</v>
      </c>
      <c r="J4410">
        <v>2</v>
      </c>
      <c r="K4410" t="s">
        <v>1366</v>
      </c>
      <c r="L4410">
        <v>0</v>
      </c>
      <c r="M4410" t="s">
        <v>14</v>
      </c>
      <c r="N4410" t="s">
        <v>19</v>
      </c>
      <c r="P4410">
        <v>2</v>
      </c>
      <c r="Q4410">
        <v>0</v>
      </c>
      <c r="R4410">
        <v>0</v>
      </c>
      <c r="S4410">
        <v>0</v>
      </c>
      <c r="U4410" s="9">
        <v>0</v>
      </c>
      <c r="V4410">
        <v>0</v>
      </c>
      <c r="W4410" t="s">
        <v>20</v>
      </c>
      <c r="Y4410" t="s">
        <v>1225</v>
      </c>
      <c r="Z4410">
        <v>5185</v>
      </c>
      <c r="AA4410">
        <v>14586</v>
      </c>
      <c r="AB4410">
        <v>818</v>
      </c>
      <c r="AC4410" t="s">
        <v>20</v>
      </c>
      <c r="AD4410" t="s">
        <v>20</v>
      </c>
      <c r="AE4410" s="34" t="s">
        <v>20</v>
      </c>
      <c r="AF4410" t="s">
        <v>20</v>
      </c>
      <c r="AG4410" s="30">
        <v>365</v>
      </c>
      <c r="AH4410" t="s">
        <v>20</v>
      </c>
      <c r="AI4410">
        <v>2</v>
      </c>
      <c r="AK4410">
        <v>1</v>
      </c>
      <c r="AL4410">
        <v>0</v>
      </c>
      <c r="AM4410">
        <v>1</v>
      </c>
      <c r="AN4410">
        <v>0</v>
      </c>
      <c r="AO4410">
        <v>0</v>
      </c>
      <c r="AQ4410" s="30">
        <v>1</v>
      </c>
      <c r="AR4410">
        <v>3</v>
      </c>
      <c r="AS4410">
        <v>0</v>
      </c>
      <c r="AT4410">
        <v>5</v>
      </c>
      <c r="AU4410">
        <v>0</v>
      </c>
      <c r="AV4410">
        <v>0</v>
      </c>
      <c r="AY4410" s="6" t="s">
        <v>3063</v>
      </c>
      <c r="AZ4410" s="114" t="s">
        <v>1705</v>
      </c>
      <c r="BA4410" t="s">
        <v>2683</v>
      </c>
      <c r="BB4410" s="6" t="s">
        <v>1614</v>
      </c>
      <c r="BG4410" s="9"/>
      <c r="BI4410" t="s">
        <v>3146</v>
      </c>
    </row>
    <row r="4411" spans="1:61" x14ac:dyDescent="0.25">
      <c r="A4411" s="21" t="s">
        <v>1225</v>
      </c>
      <c r="B4411" t="s">
        <v>1264</v>
      </c>
      <c r="C4411" t="str">
        <f>VLOOKUP(Tabelle1[[#This Row],[bank_name]],list_all_banks!$B$1:$C$691,2,FALSE)</f>
        <v>NL33231073</v>
      </c>
      <c r="D4411" s="6" t="s">
        <v>1265</v>
      </c>
      <c r="E4411" s="42" t="str">
        <f t="shared" si="72"/>
        <v>31.12.2015</v>
      </c>
      <c r="F4411">
        <v>2015</v>
      </c>
      <c r="G4411">
        <v>1</v>
      </c>
      <c r="H4411">
        <v>2</v>
      </c>
      <c r="I4411">
        <v>3</v>
      </c>
      <c r="J4411">
        <v>2</v>
      </c>
      <c r="K4411" t="s">
        <v>1366</v>
      </c>
      <c r="L4411">
        <v>0</v>
      </c>
      <c r="M4411" t="s">
        <v>14</v>
      </c>
      <c r="N4411" t="s">
        <v>19</v>
      </c>
      <c r="P4411">
        <v>2</v>
      </c>
      <c r="Q4411">
        <v>0</v>
      </c>
      <c r="R4411">
        <v>0</v>
      </c>
      <c r="S4411">
        <v>0</v>
      </c>
      <c r="U4411" s="9">
        <v>0</v>
      </c>
      <c r="V4411">
        <v>0</v>
      </c>
      <c r="W4411" t="s">
        <v>20</v>
      </c>
      <c r="Y4411" t="s">
        <v>239</v>
      </c>
      <c r="Z4411">
        <v>3123</v>
      </c>
      <c r="AA4411">
        <v>9645</v>
      </c>
      <c r="AB4411">
        <v>1142</v>
      </c>
      <c r="AC4411" t="s">
        <v>20</v>
      </c>
      <c r="AD4411" t="s">
        <v>20</v>
      </c>
      <c r="AE4411" s="34" t="s">
        <v>20</v>
      </c>
      <c r="AF4411" t="s">
        <v>20</v>
      </c>
      <c r="AG4411">
        <v>341</v>
      </c>
      <c r="AI4411">
        <v>2</v>
      </c>
      <c r="AK4411">
        <v>1</v>
      </c>
      <c r="AL4411">
        <v>0</v>
      </c>
      <c r="AM4411">
        <v>1</v>
      </c>
      <c r="AN4411">
        <v>0</v>
      </c>
      <c r="AO4411">
        <v>0</v>
      </c>
      <c r="AQ4411" s="30">
        <v>1</v>
      </c>
      <c r="AR4411">
        <v>3</v>
      </c>
      <c r="AS4411">
        <v>0</v>
      </c>
      <c r="AT4411">
        <v>5</v>
      </c>
      <c r="AU4411">
        <v>0</v>
      </c>
      <c r="AV4411">
        <v>0</v>
      </c>
      <c r="AY4411" s="6" t="s">
        <v>3063</v>
      </c>
      <c r="BA4411" t="s">
        <v>2683</v>
      </c>
      <c r="BB4411" s="6" t="s">
        <v>1614</v>
      </c>
      <c r="BG4411" s="9"/>
      <c r="BI4411" t="s">
        <v>3146</v>
      </c>
    </row>
    <row r="4412" spans="1:61" x14ac:dyDescent="0.25">
      <c r="A4412" s="21" t="s">
        <v>1225</v>
      </c>
      <c r="B4412" t="s">
        <v>1264</v>
      </c>
      <c r="C4412" t="str">
        <f>VLOOKUP(Tabelle1[[#This Row],[bank_name]],list_all_banks!$B$1:$C$691,2,FALSE)</f>
        <v>NL33231073</v>
      </c>
      <c r="D4412" s="6" t="s">
        <v>1265</v>
      </c>
      <c r="E4412" s="42" t="str">
        <f t="shared" si="72"/>
        <v>31.12.2015</v>
      </c>
      <c r="F4412">
        <v>2015</v>
      </c>
      <c r="G4412">
        <v>1</v>
      </c>
      <c r="H4412">
        <v>2</v>
      </c>
      <c r="I4412">
        <v>3</v>
      </c>
      <c r="J4412">
        <v>2</v>
      </c>
      <c r="K4412" t="s">
        <v>1366</v>
      </c>
      <c r="L4412">
        <v>0</v>
      </c>
      <c r="M4412" t="s">
        <v>14</v>
      </c>
      <c r="N4412" t="s">
        <v>19</v>
      </c>
      <c r="P4412">
        <v>2</v>
      </c>
      <c r="Q4412">
        <v>0</v>
      </c>
      <c r="R4412">
        <v>0</v>
      </c>
      <c r="S4412">
        <v>0</v>
      </c>
      <c r="U4412" s="9">
        <v>0</v>
      </c>
      <c r="V4412">
        <v>0</v>
      </c>
      <c r="W4412" t="s">
        <v>20</v>
      </c>
      <c r="Y4412" t="s">
        <v>1170</v>
      </c>
      <c r="Z4412">
        <v>298</v>
      </c>
      <c r="AA4412">
        <v>774</v>
      </c>
      <c r="AB4412">
        <v>166</v>
      </c>
      <c r="AC4412" t="s">
        <v>20</v>
      </c>
      <c r="AD4412" t="s">
        <v>20</v>
      </c>
      <c r="AE4412" s="34" t="s">
        <v>20</v>
      </c>
      <c r="AF4412" t="s">
        <v>20</v>
      </c>
      <c r="AG4412">
        <v>35</v>
      </c>
      <c r="AI4412">
        <v>2</v>
      </c>
      <c r="AK4412">
        <v>1</v>
      </c>
      <c r="AL4412">
        <v>0</v>
      </c>
      <c r="AM4412">
        <v>1</v>
      </c>
      <c r="AN4412">
        <v>0</v>
      </c>
      <c r="AO4412">
        <v>0</v>
      </c>
      <c r="AQ4412" s="30">
        <v>1</v>
      </c>
      <c r="AR4412">
        <v>3</v>
      </c>
      <c r="AS4412">
        <v>0</v>
      </c>
      <c r="AT4412">
        <v>5</v>
      </c>
      <c r="AU4412">
        <v>0</v>
      </c>
      <c r="AV4412">
        <v>0</v>
      </c>
      <c r="AY4412" s="6" t="s">
        <v>3063</v>
      </c>
      <c r="BA4412" t="s">
        <v>2683</v>
      </c>
      <c r="BB4412" s="6" t="s">
        <v>1614</v>
      </c>
      <c r="BG4412" s="9"/>
      <c r="BI4412" t="s">
        <v>3146</v>
      </c>
    </row>
    <row r="4413" spans="1:61" x14ac:dyDescent="0.25">
      <c r="A4413" s="88" t="s">
        <v>1225</v>
      </c>
      <c r="B4413" s="9" t="s">
        <v>1264</v>
      </c>
      <c r="C4413" s="9" t="str">
        <f>VLOOKUP(Tabelle1[[#This Row],[bank_name]],list_all_banks!$B$1:$C$691,2,FALSE)</f>
        <v>NL33231073</v>
      </c>
      <c r="D4413" s="6" t="s">
        <v>1265</v>
      </c>
      <c r="E4413" s="42" t="str">
        <f t="shared" si="72"/>
        <v>31.12.2015</v>
      </c>
      <c r="F4413" s="9">
        <v>2015</v>
      </c>
      <c r="G4413" s="9">
        <v>1</v>
      </c>
      <c r="H4413" s="9">
        <v>2</v>
      </c>
      <c r="I4413" s="9">
        <v>3</v>
      </c>
      <c r="J4413" s="9">
        <v>2</v>
      </c>
      <c r="K4413" s="9" t="s">
        <v>1366</v>
      </c>
      <c r="L4413" s="9">
        <v>0</v>
      </c>
      <c r="M4413" s="9" t="s">
        <v>14</v>
      </c>
      <c r="N4413" s="9" t="s">
        <v>19</v>
      </c>
      <c r="P4413" s="9">
        <v>2</v>
      </c>
      <c r="Q4413" s="9">
        <v>0</v>
      </c>
      <c r="R4413" s="9">
        <v>0</v>
      </c>
      <c r="S4413" s="9">
        <v>0</v>
      </c>
      <c r="U4413" s="9">
        <v>0</v>
      </c>
      <c r="V4413" s="9">
        <v>0</v>
      </c>
      <c r="W4413" s="9" t="s">
        <v>20</v>
      </c>
      <c r="Y4413" s="9" t="s">
        <v>1278</v>
      </c>
      <c r="Z4413" s="9">
        <v>903</v>
      </c>
      <c r="AA4413" s="9">
        <v>8713</v>
      </c>
      <c r="AB4413" s="9">
        <v>317</v>
      </c>
      <c r="AC4413" t="s">
        <v>20</v>
      </c>
      <c r="AD4413" t="s">
        <v>20</v>
      </c>
      <c r="AE4413" s="34" t="s">
        <v>20</v>
      </c>
      <c r="AF4413" t="s">
        <v>20</v>
      </c>
      <c r="AG4413" s="9">
        <v>60</v>
      </c>
      <c r="AH4413" s="9"/>
      <c r="AI4413" s="9">
        <v>2</v>
      </c>
      <c r="AK4413" s="9">
        <v>1</v>
      </c>
      <c r="AL4413" s="9">
        <v>0</v>
      </c>
      <c r="AM4413" s="9">
        <v>1</v>
      </c>
      <c r="AN4413" s="9">
        <v>0</v>
      </c>
      <c r="AO4413" s="9">
        <v>0</v>
      </c>
      <c r="AQ4413" s="90">
        <v>1</v>
      </c>
      <c r="AR4413" s="9">
        <v>3</v>
      </c>
      <c r="AS4413" s="9">
        <v>0</v>
      </c>
      <c r="AT4413" s="9">
        <v>5</v>
      </c>
      <c r="AU4413" s="9">
        <v>0</v>
      </c>
      <c r="AV4413" s="9">
        <v>0</v>
      </c>
      <c r="AW4413" s="9"/>
      <c r="AX4413" s="9"/>
      <c r="AY4413" s="6" t="s">
        <v>3063</v>
      </c>
      <c r="BA4413" s="9" t="s">
        <v>2683</v>
      </c>
      <c r="BB4413" s="6" t="s">
        <v>1614</v>
      </c>
      <c r="BG4413" s="9"/>
      <c r="BI4413" t="s">
        <v>3146</v>
      </c>
    </row>
    <row r="4414" spans="1:61" x14ac:dyDescent="0.25">
      <c r="A4414" s="21" t="s">
        <v>1225</v>
      </c>
      <c r="B4414" t="s">
        <v>1264</v>
      </c>
      <c r="C4414" t="str">
        <f>VLOOKUP(Tabelle1[[#This Row],[bank_name]],list_all_banks!$B$1:$C$691,2,FALSE)</f>
        <v>NL33231073</v>
      </c>
      <c r="D4414" s="6" t="s">
        <v>1265</v>
      </c>
      <c r="E4414" s="42" t="str">
        <f t="shared" si="72"/>
        <v>31.12.2015</v>
      </c>
      <c r="F4414">
        <v>2015</v>
      </c>
      <c r="G4414">
        <v>1</v>
      </c>
      <c r="H4414">
        <v>2</v>
      </c>
      <c r="I4414">
        <v>3</v>
      </c>
      <c r="J4414">
        <v>2</v>
      </c>
      <c r="K4414" t="s">
        <v>1366</v>
      </c>
      <c r="L4414">
        <v>0</v>
      </c>
      <c r="M4414" t="s">
        <v>14</v>
      </c>
      <c r="N4414" t="s">
        <v>19</v>
      </c>
      <c r="P4414">
        <v>2</v>
      </c>
      <c r="Q4414">
        <v>0</v>
      </c>
      <c r="R4414">
        <v>0</v>
      </c>
      <c r="S4414">
        <v>0</v>
      </c>
      <c r="U4414" s="9">
        <v>0</v>
      </c>
      <c r="V4414">
        <v>0</v>
      </c>
      <c r="W4414" t="s">
        <v>20</v>
      </c>
      <c r="Y4414" t="s">
        <v>1694</v>
      </c>
      <c r="Z4414">
        <v>641</v>
      </c>
      <c r="AA4414">
        <v>6070</v>
      </c>
      <c r="AB4414">
        <v>155</v>
      </c>
      <c r="AC4414" t="s">
        <v>20</v>
      </c>
      <c r="AD4414" t="s">
        <v>20</v>
      </c>
      <c r="AE4414" s="34" t="s">
        <v>20</v>
      </c>
      <c r="AF4414" t="s">
        <v>20</v>
      </c>
      <c r="AG4414">
        <v>34</v>
      </c>
      <c r="AI4414">
        <v>2</v>
      </c>
      <c r="AK4414">
        <v>1</v>
      </c>
      <c r="AL4414">
        <v>0</v>
      </c>
      <c r="AM4414">
        <v>1</v>
      </c>
      <c r="AN4414">
        <v>0</v>
      </c>
      <c r="AO4414">
        <v>0</v>
      </c>
      <c r="AQ4414" s="30">
        <v>1</v>
      </c>
      <c r="AR4414">
        <v>3</v>
      </c>
      <c r="AS4414">
        <v>0</v>
      </c>
      <c r="AT4414">
        <v>5</v>
      </c>
      <c r="AU4414">
        <v>0</v>
      </c>
      <c r="AV4414">
        <v>0</v>
      </c>
      <c r="AY4414" s="6" t="s">
        <v>3063</v>
      </c>
      <c r="BA4414" t="s">
        <v>2683</v>
      </c>
      <c r="BB4414" s="6" t="s">
        <v>1614</v>
      </c>
      <c r="BG4414" s="9"/>
      <c r="BI4414" t="s">
        <v>3146</v>
      </c>
    </row>
    <row r="4415" spans="1:61" x14ac:dyDescent="0.25">
      <c r="A4415" s="21" t="s">
        <v>1225</v>
      </c>
      <c r="B4415" t="s">
        <v>1264</v>
      </c>
      <c r="C4415" t="str">
        <f>VLOOKUP(Tabelle1[[#This Row],[bank_name]],list_all_banks!$B$1:$C$691,2,FALSE)</f>
        <v>NL33231073</v>
      </c>
      <c r="D4415" s="6" t="s">
        <v>1265</v>
      </c>
      <c r="E4415" s="42" t="str">
        <f t="shared" si="72"/>
        <v>31.12.2015</v>
      </c>
      <c r="F4415">
        <v>2015</v>
      </c>
      <c r="G4415">
        <v>1</v>
      </c>
      <c r="H4415">
        <v>2</v>
      </c>
      <c r="I4415">
        <v>3</v>
      </c>
      <c r="J4415">
        <v>2</v>
      </c>
      <c r="K4415" t="s">
        <v>1366</v>
      </c>
      <c r="L4415">
        <v>0</v>
      </c>
      <c r="M4415" t="s">
        <v>14</v>
      </c>
      <c r="N4415" t="s">
        <v>19</v>
      </c>
      <c r="P4415">
        <v>2</v>
      </c>
      <c r="Q4415">
        <v>0</v>
      </c>
      <c r="R4415">
        <v>0</v>
      </c>
      <c r="S4415">
        <v>0</v>
      </c>
      <c r="U4415" s="9">
        <v>0</v>
      </c>
      <c r="V4415">
        <v>0</v>
      </c>
      <c r="W4415" t="s">
        <v>20</v>
      </c>
      <c r="Y4415" t="s">
        <v>1</v>
      </c>
      <c r="Z4415">
        <v>2037</v>
      </c>
      <c r="AA4415">
        <v>4052</v>
      </c>
      <c r="AB4415">
        <v>1081</v>
      </c>
      <c r="AC4415" t="s">
        <v>20</v>
      </c>
      <c r="AD4415" t="s">
        <v>20</v>
      </c>
      <c r="AE4415" s="34" t="s">
        <v>20</v>
      </c>
      <c r="AF4415" t="s">
        <v>20</v>
      </c>
      <c r="AG4415">
        <v>363</v>
      </c>
      <c r="AI4415">
        <v>2</v>
      </c>
      <c r="AK4415">
        <v>1</v>
      </c>
      <c r="AL4415">
        <v>0</v>
      </c>
      <c r="AM4415">
        <v>1</v>
      </c>
      <c r="AN4415">
        <v>0</v>
      </c>
      <c r="AO4415">
        <v>0</v>
      </c>
      <c r="AQ4415" s="30">
        <v>1</v>
      </c>
      <c r="AR4415">
        <v>3</v>
      </c>
      <c r="AS4415">
        <v>0</v>
      </c>
      <c r="AT4415">
        <v>5</v>
      </c>
      <c r="AU4415">
        <v>0</v>
      </c>
      <c r="AV4415">
        <v>0</v>
      </c>
      <c r="AY4415" s="6" t="s">
        <v>3063</v>
      </c>
      <c r="BA4415" t="s">
        <v>2683</v>
      </c>
      <c r="BB4415" s="6" t="s">
        <v>1614</v>
      </c>
      <c r="BG4415" s="9"/>
      <c r="BI4415" t="s">
        <v>3146</v>
      </c>
    </row>
    <row r="4416" spans="1:61" x14ac:dyDescent="0.25">
      <c r="A4416" s="21" t="s">
        <v>1225</v>
      </c>
      <c r="B4416" t="s">
        <v>1264</v>
      </c>
      <c r="C4416" t="str">
        <f>VLOOKUP(Tabelle1[[#This Row],[bank_name]],list_all_banks!$B$1:$C$691,2,FALSE)</f>
        <v>NL33231073</v>
      </c>
      <c r="D4416" s="6" t="s">
        <v>1265</v>
      </c>
      <c r="E4416" s="42" t="str">
        <f t="shared" si="72"/>
        <v>31.12.2015</v>
      </c>
      <c r="F4416">
        <v>2015</v>
      </c>
      <c r="G4416">
        <v>1</v>
      </c>
      <c r="H4416">
        <v>2</v>
      </c>
      <c r="I4416">
        <v>3</v>
      </c>
      <c r="J4416">
        <v>2</v>
      </c>
      <c r="K4416" t="s">
        <v>1366</v>
      </c>
      <c r="L4416">
        <v>0</v>
      </c>
      <c r="M4416" t="s">
        <v>14</v>
      </c>
      <c r="N4416" t="s">
        <v>19</v>
      </c>
      <c r="P4416">
        <v>2</v>
      </c>
      <c r="Q4416">
        <v>0</v>
      </c>
      <c r="R4416">
        <v>0</v>
      </c>
      <c r="S4416">
        <v>0</v>
      </c>
      <c r="U4416" s="9">
        <v>0</v>
      </c>
      <c r="V4416">
        <v>0</v>
      </c>
      <c r="W4416" t="s">
        <v>20</v>
      </c>
      <c r="Y4416" t="s">
        <v>1324</v>
      </c>
      <c r="Z4416">
        <v>221</v>
      </c>
      <c r="AA4416">
        <v>1596</v>
      </c>
      <c r="AB4416">
        <v>78</v>
      </c>
      <c r="AC4416" t="s">
        <v>20</v>
      </c>
      <c r="AD4416" t="s">
        <v>20</v>
      </c>
      <c r="AE4416" s="34" t="s">
        <v>20</v>
      </c>
      <c r="AF4416" t="s">
        <v>20</v>
      </c>
      <c r="AG4416">
        <v>13</v>
      </c>
      <c r="AI4416">
        <v>2</v>
      </c>
      <c r="AK4416">
        <v>1</v>
      </c>
      <c r="AL4416">
        <v>0</v>
      </c>
      <c r="AM4416">
        <v>1</v>
      </c>
      <c r="AN4416">
        <v>0</v>
      </c>
      <c r="AO4416">
        <v>0</v>
      </c>
      <c r="AQ4416" s="30">
        <v>1</v>
      </c>
      <c r="AR4416">
        <v>3</v>
      </c>
      <c r="AS4416">
        <v>0</v>
      </c>
      <c r="AT4416">
        <v>5</v>
      </c>
      <c r="AU4416">
        <v>0</v>
      </c>
      <c r="AV4416">
        <v>0</v>
      </c>
      <c r="AY4416" s="6" t="s">
        <v>3063</v>
      </c>
      <c r="BA4416" t="s">
        <v>2683</v>
      </c>
      <c r="BB4416" s="6" t="s">
        <v>1614</v>
      </c>
      <c r="BG4416" s="9"/>
      <c r="BI4416" t="s">
        <v>3146</v>
      </c>
    </row>
    <row r="4417" spans="1:71" x14ac:dyDescent="0.25">
      <c r="A4417" s="21" t="s">
        <v>1225</v>
      </c>
      <c r="B4417" t="s">
        <v>1264</v>
      </c>
      <c r="C4417" t="str">
        <f>VLOOKUP(Tabelle1[[#This Row],[bank_name]],list_all_banks!$B$1:$C$691,2,FALSE)</f>
        <v>NL33231073</v>
      </c>
      <c r="D4417" s="6" t="s">
        <v>1265</v>
      </c>
      <c r="E4417" s="42" t="str">
        <f t="shared" si="72"/>
        <v>31.12.2015</v>
      </c>
      <c r="F4417">
        <v>2015</v>
      </c>
      <c r="G4417">
        <v>1</v>
      </c>
      <c r="H4417">
        <v>2</v>
      </c>
      <c r="I4417">
        <v>3</v>
      </c>
      <c r="J4417">
        <v>2</v>
      </c>
      <c r="K4417" t="s">
        <v>1366</v>
      </c>
      <c r="L4417">
        <v>0</v>
      </c>
      <c r="M4417" t="s">
        <v>14</v>
      </c>
      <c r="N4417" t="s">
        <v>19</v>
      </c>
      <c r="P4417">
        <v>2</v>
      </c>
      <c r="Q4417">
        <v>0</v>
      </c>
      <c r="R4417">
        <v>0</v>
      </c>
      <c r="S4417">
        <v>0</v>
      </c>
      <c r="U4417" s="9">
        <v>0</v>
      </c>
      <c r="V4417">
        <v>0</v>
      </c>
      <c r="W4417" t="s">
        <v>20</v>
      </c>
      <c r="Y4417" t="s">
        <v>493</v>
      </c>
      <c r="Z4417">
        <v>423</v>
      </c>
      <c r="AA4417">
        <v>1076</v>
      </c>
      <c r="AB4417">
        <v>144</v>
      </c>
      <c r="AC4417" t="s">
        <v>20</v>
      </c>
      <c r="AD4417" t="s">
        <v>20</v>
      </c>
      <c r="AE4417" s="34" t="s">
        <v>20</v>
      </c>
      <c r="AF4417" t="s">
        <v>20</v>
      </c>
      <c r="AG4417">
        <v>52</v>
      </c>
      <c r="AI4417">
        <v>2</v>
      </c>
      <c r="AK4417">
        <v>1</v>
      </c>
      <c r="AL4417">
        <v>0</v>
      </c>
      <c r="AM4417">
        <v>1</v>
      </c>
      <c r="AN4417">
        <v>0</v>
      </c>
      <c r="AO4417">
        <v>0</v>
      </c>
      <c r="AQ4417" s="30">
        <v>1</v>
      </c>
      <c r="AR4417">
        <v>3</v>
      </c>
      <c r="AS4417">
        <v>0</v>
      </c>
      <c r="AT4417">
        <v>5</v>
      </c>
      <c r="AU4417">
        <v>0</v>
      </c>
      <c r="AV4417">
        <v>0</v>
      </c>
      <c r="AY4417" s="6" t="s">
        <v>3063</v>
      </c>
      <c r="BA4417" t="s">
        <v>2683</v>
      </c>
      <c r="BB4417" s="6" t="s">
        <v>1614</v>
      </c>
      <c r="BG4417" s="9"/>
      <c r="BI4417" t="s">
        <v>3146</v>
      </c>
    </row>
    <row r="4418" spans="1:71" x14ac:dyDescent="0.25">
      <c r="A4418" s="21" t="s">
        <v>1225</v>
      </c>
      <c r="B4418" t="s">
        <v>1264</v>
      </c>
      <c r="C4418" t="str">
        <f>VLOOKUP(Tabelle1[[#This Row],[bank_name]],list_all_banks!$B$1:$C$691,2,FALSE)</f>
        <v>NL33231073</v>
      </c>
      <c r="D4418" s="6" t="s">
        <v>1265</v>
      </c>
      <c r="E4418" s="42" t="str">
        <f t="shared" si="72"/>
        <v>31.12.2015</v>
      </c>
      <c r="F4418">
        <v>2015</v>
      </c>
      <c r="G4418">
        <v>1</v>
      </c>
      <c r="H4418">
        <v>2</v>
      </c>
      <c r="I4418">
        <v>3</v>
      </c>
      <c r="J4418">
        <v>2</v>
      </c>
      <c r="K4418" t="s">
        <v>1366</v>
      </c>
      <c r="L4418">
        <v>0</v>
      </c>
      <c r="M4418" t="s">
        <v>14</v>
      </c>
      <c r="N4418" t="s">
        <v>19</v>
      </c>
      <c r="P4418">
        <v>2</v>
      </c>
      <c r="Q4418">
        <v>0</v>
      </c>
      <c r="R4418">
        <v>0</v>
      </c>
      <c r="S4418">
        <v>0</v>
      </c>
      <c r="U4418" s="9">
        <v>0</v>
      </c>
      <c r="V4418">
        <v>0</v>
      </c>
      <c r="W4418" t="s">
        <v>20</v>
      </c>
      <c r="Y4418" t="s">
        <v>1020</v>
      </c>
      <c r="Z4418">
        <v>202</v>
      </c>
      <c r="AA4418">
        <v>824</v>
      </c>
      <c r="AB4418">
        <v>-87</v>
      </c>
      <c r="AC4418" t="s">
        <v>20</v>
      </c>
      <c r="AD4418" t="s">
        <v>20</v>
      </c>
      <c r="AE4418" s="34" t="s">
        <v>20</v>
      </c>
      <c r="AF4418" t="s">
        <v>20</v>
      </c>
      <c r="AG4418">
        <v>-15</v>
      </c>
      <c r="AI4418">
        <v>2</v>
      </c>
      <c r="AK4418">
        <v>1</v>
      </c>
      <c r="AL4418">
        <v>0</v>
      </c>
      <c r="AM4418">
        <v>1</v>
      </c>
      <c r="AN4418">
        <v>0</v>
      </c>
      <c r="AO4418">
        <v>0</v>
      </c>
      <c r="AQ4418" s="30">
        <v>1</v>
      </c>
      <c r="AR4418">
        <v>3</v>
      </c>
      <c r="AS4418">
        <v>0</v>
      </c>
      <c r="AT4418">
        <v>5</v>
      </c>
      <c r="AU4418">
        <v>0</v>
      </c>
      <c r="AV4418">
        <v>0</v>
      </c>
      <c r="AY4418" s="6" t="s">
        <v>3063</v>
      </c>
      <c r="BA4418" t="s">
        <v>2683</v>
      </c>
      <c r="BB4418" s="6" t="s">
        <v>1614</v>
      </c>
      <c r="BG4418" s="9"/>
      <c r="BI4418" t="s">
        <v>3146</v>
      </c>
    </row>
    <row r="4419" spans="1:71" x14ac:dyDescent="0.25">
      <c r="A4419" s="88" t="s">
        <v>1225</v>
      </c>
      <c r="B4419" s="9" t="s">
        <v>1264</v>
      </c>
      <c r="C4419" s="9" t="str">
        <f>VLOOKUP(Tabelle1[[#This Row],[bank_name]],list_all_banks!$B$1:$C$691,2,FALSE)</f>
        <v>NL33231073</v>
      </c>
      <c r="D4419" s="6" t="s">
        <v>1265</v>
      </c>
      <c r="E4419" s="42" t="str">
        <f t="shared" si="72"/>
        <v>31.12.2015</v>
      </c>
      <c r="F4419" s="9">
        <v>2015</v>
      </c>
      <c r="G4419" s="9">
        <v>1</v>
      </c>
      <c r="H4419" s="9">
        <v>2</v>
      </c>
      <c r="I4419" s="9">
        <v>3</v>
      </c>
      <c r="J4419" s="9">
        <v>2</v>
      </c>
      <c r="K4419" s="9" t="s">
        <v>1366</v>
      </c>
      <c r="L4419" s="9">
        <v>0</v>
      </c>
      <c r="M4419" s="9" t="s">
        <v>14</v>
      </c>
      <c r="N4419" s="9" t="s">
        <v>19</v>
      </c>
      <c r="P4419" s="9">
        <v>2</v>
      </c>
      <c r="Q4419" s="9">
        <v>0</v>
      </c>
      <c r="R4419" s="9">
        <v>0</v>
      </c>
      <c r="S4419" s="9">
        <v>0</v>
      </c>
      <c r="U4419" s="9">
        <v>0</v>
      </c>
      <c r="V4419" s="9">
        <v>0</v>
      </c>
      <c r="W4419" s="9" t="s">
        <v>20</v>
      </c>
      <c r="Y4419" s="9" t="s">
        <v>658</v>
      </c>
      <c r="Z4419" s="9">
        <v>256</v>
      </c>
      <c r="AA4419" s="9">
        <v>625</v>
      </c>
      <c r="AB4419" s="9">
        <v>67</v>
      </c>
      <c r="AC4419" s="9" t="s">
        <v>20</v>
      </c>
      <c r="AD4419" s="9" t="s">
        <v>20</v>
      </c>
      <c r="AE4419" s="87" t="s">
        <v>20</v>
      </c>
      <c r="AF4419" s="9" t="s">
        <v>20</v>
      </c>
      <c r="AG4419" s="9">
        <v>23</v>
      </c>
      <c r="AH4419" s="9"/>
      <c r="AI4419" s="9">
        <v>2</v>
      </c>
      <c r="AK4419" s="9">
        <v>1</v>
      </c>
      <c r="AL4419" s="9">
        <v>0</v>
      </c>
      <c r="AM4419" s="9">
        <v>1</v>
      </c>
      <c r="AN4419" s="9">
        <v>0</v>
      </c>
      <c r="AO4419" s="9">
        <v>0</v>
      </c>
      <c r="AQ4419" s="90">
        <v>1</v>
      </c>
      <c r="AR4419" s="9">
        <v>3</v>
      </c>
      <c r="AS4419" s="9">
        <v>0</v>
      </c>
      <c r="AT4419" s="9">
        <v>5</v>
      </c>
      <c r="AU4419" s="9">
        <v>0</v>
      </c>
      <c r="AV4419" s="9">
        <v>0</v>
      </c>
      <c r="AW4419" s="9"/>
      <c r="AX4419" s="9"/>
      <c r="AY4419" s="6" t="s">
        <v>3063</v>
      </c>
      <c r="BA4419" s="9" t="s">
        <v>2683</v>
      </c>
      <c r="BB4419" s="6" t="s">
        <v>1614</v>
      </c>
      <c r="BC4419" s="9"/>
      <c r="BD4419" s="9"/>
      <c r="BE4419" s="9"/>
      <c r="BF4419" s="9"/>
      <c r="BG4419" s="9"/>
      <c r="BI4419" t="s">
        <v>3146</v>
      </c>
    </row>
    <row r="4420" spans="1:71" x14ac:dyDescent="0.25">
      <c r="A4420" s="88" t="s">
        <v>1225</v>
      </c>
      <c r="B4420" s="9" t="s">
        <v>1264</v>
      </c>
      <c r="C4420" s="9" t="str">
        <f>VLOOKUP(Tabelle1[[#This Row],[bank_name]],list_all_banks!$B$1:$C$691,2,FALSE)</f>
        <v>NL33231073</v>
      </c>
      <c r="D4420" s="6" t="s">
        <v>1265</v>
      </c>
      <c r="E4420" s="42" t="str">
        <f t="shared" si="72"/>
        <v>31.12.2015</v>
      </c>
      <c r="F4420" s="9">
        <v>2015</v>
      </c>
      <c r="G4420" s="9">
        <v>1</v>
      </c>
      <c r="H4420" s="9">
        <v>2</v>
      </c>
      <c r="I4420" s="9">
        <v>3</v>
      </c>
      <c r="J4420" s="9">
        <v>2</v>
      </c>
      <c r="K4420" s="9" t="s">
        <v>1366</v>
      </c>
      <c r="L4420" s="9">
        <v>0</v>
      </c>
      <c r="M4420" s="9" t="s">
        <v>14</v>
      </c>
      <c r="N4420" s="9" t="s">
        <v>19</v>
      </c>
      <c r="P4420" s="9">
        <v>2</v>
      </c>
      <c r="Q4420" s="9">
        <v>0</v>
      </c>
      <c r="R4420" s="9">
        <v>0</v>
      </c>
      <c r="S4420" s="9">
        <v>0</v>
      </c>
      <c r="U4420" s="9">
        <v>0</v>
      </c>
      <c r="V4420" s="9">
        <v>0</v>
      </c>
      <c r="W4420" s="9" t="s">
        <v>20</v>
      </c>
      <c r="Y4420" s="9" t="s">
        <v>1661</v>
      </c>
      <c r="Z4420" s="9">
        <v>185</v>
      </c>
      <c r="AA4420" s="9">
        <v>288</v>
      </c>
      <c r="AB4420" s="9">
        <v>131</v>
      </c>
      <c r="AC4420" s="9" t="s">
        <v>20</v>
      </c>
      <c r="AD4420" s="9" t="s">
        <v>20</v>
      </c>
      <c r="AE4420" s="87" t="s">
        <v>20</v>
      </c>
      <c r="AF4420" s="9" t="s">
        <v>20</v>
      </c>
      <c r="AG4420" s="9">
        <v>32</v>
      </c>
      <c r="AH4420" s="9"/>
      <c r="AI4420" s="9">
        <v>2</v>
      </c>
      <c r="AK4420" s="9">
        <v>1</v>
      </c>
      <c r="AL4420" s="9">
        <v>0</v>
      </c>
      <c r="AM4420" s="9">
        <v>1</v>
      </c>
      <c r="AN4420" s="9">
        <v>0</v>
      </c>
      <c r="AO4420" s="9">
        <v>0</v>
      </c>
      <c r="AQ4420" s="90">
        <v>1</v>
      </c>
      <c r="AR4420" s="9">
        <v>3</v>
      </c>
      <c r="AS4420" s="9">
        <v>0</v>
      </c>
      <c r="AT4420" s="9">
        <v>5</v>
      </c>
      <c r="AU4420" s="9">
        <v>0</v>
      </c>
      <c r="AV4420" s="9">
        <v>0</v>
      </c>
      <c r="AW4420" s="9"/>
      <c r="AX4420" s="9"/>
      <c r="AY4420" s="6" t="s">
        <v>3063</v>
      </c>
      <c r="BA4420" s="9" t="s">
        <v>2683</v>
      </c>
      <c r="BB4420" s="6" t="s">
        <v>1614</v>
      </c>
      <c r="BC4420" s="9"/>
      <c r="BD4420" s="9"/>
      <c r="BE4420" s="9"/>
      <c r="BF4420" s="9"/>
      <c r="BG4420" s="9"/>
      <c r="BI4420" t="s">
        <v>3146</v>
      </c>
    </row>
    <row r="4421" spans="1:71" x14ac:dyDescent="0.25">
      <c r="A4421" s="88" t="s">
        <v>1225</v>
      </c>
      <c r="B4421" s="9" t="s">
        <v>1264</v>
      </c>
      <c r="C4421" s="9" t="str">
        <f>VLOOKUP(Tabelle1[[#This Row],[bank_name]],list_all_banks!$B$1:$C$691,2,FALSE)</f>
        <v>NL33231073</v>
      </c>
      <c r="D4421" s="6" t="s">
        <v>1265</v>
      </c>
      <c r="E4421" s="42" t="str">
        <f t="shared" si="72"/>
        <v>31.12.2015</v>
      </c>
      <c r="F4421" s="9">
        <v>2015</v>
      </c>
      <c r="G4421" s="9">
        <v>1</v>
      </c>
      <c r="H4421" s="9">
        <v>2</v>
      </c>
      <c r="I4421" s="9">
        <v>3</v>
      </c>
      <c r="J4421" s="9">
        <v>2</v>
      </c>
      <c r="K4421" s="9" t="s">
        <v>1366</v>
      </c>
      <c r="L4421" s="9">
        <v>0</v>
      </c>
      <c r="M4421" s="9" t="s">
        <v>14</v>
      </c>
      <c r="N4421" s="9" t="s">
        <v>19</v>
      </c>
      <c r="P4421" s="9">
        <v>2</v>
      </c>
      <c r="Q4421" s="9">
        <v>0</v>
      </c>
      <c r="R4421" s="9">
        <v>0</v>
      </c>
      <c r="S4421" s="9">
        <v>0</v>
      </c>
      <c r="U4421" s="9">
        <v>0</v>
      </c>
      <c r="V4421" s="9">
        <v>0</v>
      </c>
      <c r="W4421" s="9" t="s">
        <v>20</v>
      </c>
      <c r="Y4421" s="9" t="s">
        <v>293</v>
      </c>
      <c r="Z4421" s="9">
        <v>75</v>
      </c>
      <c r="AA4421" s="9">
        <v>211</v>
      </c>
      <c r="AB4421" s="9">
        <v>41</v>
      </c>
      <c r="AC4421" s="9" t="s">
        <v>20</v>
      </c>
      <c r="AD4421" s="9" t="s">
        <v>20</v>
      </c>
      <c r="AE4421" s="87" t="s">
        <v>20</v>
      </c>
      <c r="AF4421" s="9" t="s">
        <v>20</v>
      </c>
      <c r="AG4421" s="9">
        <v>8</v>
      </c>
      <c r="AH4421" s="9"/>
      <c r="AI4421" s="9">
        <v>2</v>
      </c>
      <c r="AK4421" s="9">
        <v>1</v>
      </c>
      <c r="AL4421" s="9">
        <v>0</v>
      </c>
      <c r="AM4421" s="9">
        <v>1</v>
      </c>
      <c r="AN4421" s="9">
        <v>0</v>
      </c>
      <c r="AO4421" s="9">
        <v>0</v>
      </c>
      <c r="AQ4421" s="90">
        <v>1</v>
      </c>
      <c r="AR4421" s="9">
        <v>3</v>
      </c>
      <c r="AS4421" s="9">
        <v>0</v>
      </c>
      <c r="AT4421" s="9">
        <v>5</v>
      </c>
      <c r="AU4421" s="9">
        <v>0</v>
      </c>
      <c r="AV4421" s="9">
        <v>0</v>
      </c>
      <c r="AW4421" s="9"/>
      <c r="AX4421" s="9"/>
      <c r="AY4421" s="6" t="s">
        <v>3063</v>
      </c>
      <c r="BA4421" s="9" t="s">
        <v>2683</v>
      </c>
      <c r="BB4421" s="6" t="s">
        <v>1614</v>
      </c>
      <c r="BC4421" s="9"/>
      <c r="BD4421" s="9"/>
      <c r="BE4421" s="9"/>
      <c r="BF4421" s="9"/>
      <c r="BG4421" s="9"/>
      <c r="BI4421" t="s">
        <v>3146</v>
      </c>
    </row>
    <row r="4422" spans="1:71" x14ac:dyDescent="0.25">
      <c r="A4422" s="88" t="s">
        <v>1225</v>
      </c>
      <c r="B4422" s="9" t="s">
        <v>1264</v>
      </c>
      <c r="C4422" s="9" t="str">
        <f>VLOOKUP(Tabelle1[[#This Row],[bank_name]],list_all_banks!$B$1:$C$691,2,FALSE)</f>
        <v>NL33231073</v>
      </c>
      <c r="D4422" s="6" t="s">
        <v>1265</v>
      </c>
      <c r="E4422" s="42" t="str">
        <f t="shared" si="72"/>
        <v>31.12.2015</v>
      </c>
      <c r="F4422" s="9">
        <v>2015</v>
      </c>
      <c r="G4422" s="9">
        <v>1</v>
      </c>
      <c r="H4422" s="9">
        <v>2</v>
      </c>
      <c r="I4422" s="9">
        <v>3</v>
      </c>
      <c r="J4422" s="9">
        <v>2</v>
      </c>
      <c r="K4422" s="9" t="s">
        <v>1366</v>
      </c>
      <c r="L4422" s="9">
        <v>0</v>
      </c>
      <c r="M4422" s="9" t="s">
        <v>14</v>
      </c>
      <c r="N4422" s="9" t="s">
        <v>19</v>
      </c>
      <c r="P4422" s="9">
        <v>2</v>
      </c>
      <c r="Q4422" s="9">
        <v>0</v>
      </c>
      <c r="R4422" s="9">
        <v>0</v>
      </c>
      <c r="S4422" s="9">
        <v>0</v>
      </c>
      <c r="U4422" s="9">
        <v>0</v>
      </c>
      <c r="V4422" s="9">
        <v>0</v>
      </c>
      <c r="W4422" s="9" t="s">
        <v>20</v>
      </c>
      <c r="Y4422" s="9" t="s">
        <v>983</v>
      </c>
      <c r="Z4422" s="9">
        <v>46</v>
      </c>
      <c r="AA4422" s="9">
        <v>162</v>
      </c>
      <c r="AB4422" s="9">
        <v>13</v>
      </c>
      <c r="AC4422" s="9" t="s">
        <v>20</v>
      </c>
      <c r="AD4422" s="9" t="s">
        <v>20</v>
      </c>
      <c r="AE4422" s="87" t="s">
        <v>20</v>
      </c>
      <c r="AF4422" s="9" t="s">
        <v>20</v>
      </c>
      <c r="AG4422" s="9">
        <v>5</v>
      </c>
      <c r="AH4422" s="9"/>
      <c r="AI4422" s="9">
        <v>2</v>
      </c>
      <c r="AK4422" s="9">
        <v>1</v>
      </c>
      <c r="AL4422" s="9">
        <v>0</v>
      </c>
      <c r="AM4422" s="9">
        <v>1</v>
      </c>
      <c r="AN4422" s="9">
        <v>0</v>
      </c>
      <c r="AO4422" s="9">
        <v>0</v>
      </c>
      <c r="AQ4422" s="90">
        <v>1</v>
      </c>
      <c r="AR4422" s="9">
        <v>3</v>
      </c>
      <c r="AS4422" s="9">
        <v>0</v>
      </c>
      <c r="AT4422" s="9">
        <v>5</v>
      </c>
      <c r="AU4422" s="9">
        <v>0</v>
      </c>
      <c r="AV4422" s="9">
        <v>0</v>
      </c>
      <c r="AW4422" s="9"/>
      <c r="AX4422" s="9"/>
      <c r="AY4422" s="6" t="s">
        <v>3063</v>
      </c>
      <c r="BA4422" s="9" t="s">
        <v>2683</v>
      </c>
      <c r="BB4422" s="6" t="s">
        <v>1614</v>
      </c>
      <c r="BC4422" s="9"/>
      <c r="BD4422" s="9"/>
      <c r="BE4422" s="9"/>
      <c r="BF4422" s="9"/>
      <c r="BG4422" s="9"/>
      <c r="BI4422" t="s">
        <v>3146</v>
      </c>
    </row>
    <row r="4423" spans="1:71" x14ac:dyDescent="0.25">
      <c r="A4423" s="21" t="s">
        <v>1225</v>
      </c>
      <c r="B4423" t="s">
        <v>1264</v>
      </c>
      <c r="C4423" t="str">
        <f>VLOOKUP(Tabelle1[[#This Row],[bank_name]],list_all_banks!$B$1:$C$691,2,FALSE)</f>
        <v>NL33231073</v>
      </c>
      <c r="D4423" s="6" t="s">
        <v>1265</v>
      </c>
      <c r="E4423" s="42" t="str">
        <f t="shared" si="72"/>
        <v>31.12.2015</v>
      </c>
      <c r="F4423">
        <v>2015</v>
      </c>
      <c r="G4423">
        <v>1</v>
      </c>
      <c r="H4423">
        <v>2</v>
      </c>
      <c r="I4423">
        <v>3</v>
      </c>
      <c r="J4423">
        <v>2</v>
      </c>
      <c r="K4423" t="s">
        <v>1366</v>
      </c>
      <c r="L4423">
        <v>0</v>
      </c>
      <c r="M4423" t="s">
        <v>14</v>
      </c>
      <c r="N4423" t="s">
        <v>19</v>
      </c>
      <c r="P4423">
        <v>2</v>
      </c>
      <c r="Q4423">
        <v>0</v>
      </c>
      <c r="R4423">
        <v>0</v>
      </c>
      <c r="S4423">
        <v>0</v>
      </c>
      <c r="U4423" s="9">
        <v>0</v>
      </c>
      <c r="V4423">
        <v>0</v>
      </c>
      <c r="W4423" t="s">
        <v>20</v>
      </c>
      <c r="Y4423" t="s">
        <v>1363</v>
      </c>
      <c r="Z4423">
        <v>13</v>
      </c>
      <c r="AA4423">
        <v>265</v>
      </c>
      <c r="AB4423">
        <v>8</v>
      </c>
      <c r="AC4423" t="s">
        <v>20</v>
      </c>
      <c r="AD4423" t="s">
        <v>20</v>
      </c>
      <c r="AE4423" s="34" t="s">
        <v>20</v>
      </c>
      <c r="AF4423" t="s">
        <v>20</v>
      </c>
      <c r="AG4423">
        <v>2</v>
      </c>
      <c r="AI4423">
        <v>2</v>
      </c>
      <c r="AK4423">
        <v>1</v>
      </c>
      <c r="AL4423">
        <v>0</v>
      </c>
      <c r="AM4423">
        <v>1</v>
      </c>
      <c r="AN4423">
        <v>0</v>
      </c>
      <c r="AO4423">
        <v>0</v>
      </c>
      <c r="AQ4423" s="30">
        <v>1</v>
      </c>
      <c r="AR4423">
        <v>3</v>
      </c>
      <c r="AS4423">
        <v>0</v>
      </c>
      <c r="AT4423">
        <v>5</v>
      </c>
      <c r="AU4423">
        <v>0</v>
      </c>
      <c r="AV4423">
        <v>0</v>
      </c>
      <c r="AY4423" s="6" t="s">
        <v>3063</v>
      </c>
      <c r="BA4423" t="s">
        <v>2683</v>
      </c>
      <c r="BB4423" s="6" t="s">
        <v>1614</v>
      </c>
      <c r="BG4423" s="9"/>
      <c r="BI4423" t="s">
        <v>3146</v>
      </c>
    </row>
    <row r="4424" spans="1:71" x14ac:dyDescent="0.25">
      <c r="A4424" s="21" t="s">
        <v>1225</v>
      </c>
      <c r="B4424" t="s">
        <v>1264</v>
      </c>
      <c r="C4424" t="str">
        <f>VLOOKUP(Tabelle1[[#This Row],[bank_name]],list_all_banks!$B$1:$C$691,2,FALSE)</f>
        <v>NL33231073</v>
      </c>
      <c r="D4424" s="6" t="s">
        <v>1265</v>
      </c>
      <c r="E4424" s="42" t="str">
        <f t="shared" si="72"/>
        <v>31.12.2015</v>
      </c>
      <c r="F4424">
        <v>2015</v>
      </c>
      <c r="G4424">
        <v>1</v>
      </c>
      <c r="H4424">
        <v>2</v>
      </c>
      <c r="I4424">
        <v>3</v>
      </c>
      <c r="J4424">
        <v>2</v>
      </c>
      <c r="K4424" t="s">
        <v>1366</v>
      </c>
      <c r="L4424">
        <v>0</v>
      </c>
      <c r="M4424" t="s">
        <v>14</v>
      </c>
      <c r="N4424" t="s">
        <v>19</v>
      </c>
      <c r="P4424">
        <v>2</v>
      </c>
      <c r="Q4424">
        <v>0</v>
      </c>
      <c r="R4424">
        <v>0</v>
      </c>
      <c r="S4424">
        <v>0</v>
      </c>
      <c r="U4424" s="9">
        <v>0</v>
      </c>
      <c r="V4424">
        <v>0</v>
      </c>
      <c r="W4424" t="s">
        <v>20</v>
      </c>
      <c r="Y4424" t="s">
        <v>1700</v>
      </c>
      <c r="Z4424">
        <v>46</v>
      </c>
      <c r="AA4424">
        <v>120</v>
      </c>
      <c r="AB4424">
        <v>27</v>
      </c>
      <c r="AC4424" t="s">
        <v>20</v>
      </c>
      <c r="AD4424" t="s">
        <v>20</v>
      </c>
      <c r="AE4424" s="34" t="s">
        <v>20</v>
      </c>
      <c r="AF4424" t="s">
        <v>20</v>
      </c>
      <c r="AG4424">
        <v>5</v>
      </c>
      <c r="AI4424">
        <v>2</v>
      </c>
      <c r="AK4424">
        <v>1</v>
      </c>
      <c r="AL4424">
        <v>0</v>
      </c>
      <c r="AM4424">
        <v>1</v>
      </c>
      <c r="AN4424">
        <v>0</v>
      </c>
      <c r="AO4424">
        <v>0</v>
      </c>
      <c r="AQ4424" s="30">
        <v>1</v>
      </c>
      <c r="AR4424">
        <v>3</v>
      </c>
      <c r="AS4424">
        <v>0</v>
      </c>
      <c r="AT4424">
        <v>5</v>
      </c>
      <c r="AU4424">
        <v>0</v>
      </c>
      <c r="AV4424">
        <v>0</v>
      </c>
      <c r="AY4424" s="6" t="s">
        <v>3063</v>
      </c>
      <c r="BA4424" t="s">
        <v>2683</v>
      </c>
      <c r="BB4424" s="6" t="s">
        <v>1614</v>
      </c>
      <c r="BG4424" s="9"/>
      <c r="BI4424" t="s">
        <v>3146</v>
      </c>
    </row>
    <row r="4425" spans="1:71" x14ac:dyDescent="0.25">
      <c r="A4425" s="88" t="s">
        <v>1225</v>
      </c>
      <c r="B4425" s="9" t="s">
        <v>1264</v>
      </c>
      <c r="C4425" s="9" t="str">
        <f>VLOOKUP(Tabelle1[[#This Row],[bank_name]],list_all_banks!$B$1:$C$691,2,FALSE)</f>
        <v>NL33231073</v>
      </c>
      <c r="D4425" s="6" t="s">
        <v>1265</v>
      </c>
      <c r="E4425" s="42" t="str">
        <f t="shared" si="72"/>
        <v>31.12.2015</v>
      </c>
      <c r="F4425" s="9">
        <v>2015</v>
      </c>
      <c r="G4425" s="9">
        <v>1</v>
      </c>
      <c r="H4425" s="9">
        <v>2</v>
      </c>
      <c r="I4425" s="9">
        <v>3</v>
      </c>
      <c r="J4425" s="9">
        <v>2</v>
      </c>
      <c r="K4425" s="9" t="s">
        <v>1366</v>
      </c>
      <c r="L4425" s="9">
        <v>0</v>
      </c>
      <c r="M4425" s="9" t="s">
        <v>14</v>
      </c>
      <c r="N4425" s="9" t="s">
        <v>19</v>
      </c>
      <c r="P4425" s="9">
        <v>2</v>
      </c>
      <c r="Q4425" s="9">
        <v>0</v>
      </c>
      <c r="R4425" s="9">
        <v>0</v>
      </c>
      <c r="S4425" s="9">
        <v>0</v>
      </c>
      <c r="U4425" s="9">
        <v>0</v>
      </c>
      <c r="V4425" s="9">
        <v>0</v>
      </c>
      <c r="W4425" s="9" t="s">
        <v>20</v>
      </c>
      <c r="Y4425" s="9" t="s">
        <v>154</v>
      </c>
      <c r="Z4425">
        <v>93</v>
      </c>
      <c r="AA4425" s="9">
        <v>169</v>
      </c>
      <c r="AB4425" s="9">
        <v>51</v>
      </c>
      <c r="AC4425" t="s">
        <v>20</v>
      </c>
      <c r="AD4425" t="s">
        <v>20</v>
      </c>
      <c r="AE4425" s="34" t="s">
        <v>20</v>
      </c>
      <c r="AF4425" t="s">
        <v>20</v>
      </c>
      <c r="AG4425" s="9">
        <v>9</v>
      </c>
      <c r="AH4425" s="9"/>
      <c r="AI4425" s="9">
        <v>2</v>
      </c>
      <c r="AK4425" s="9">
        <v>1</v>
      </c>
      <c r="AL4425" s="9">
        <v>0</v>
      </c>
      <c r="AM4425" s="9">
        <v>1</v>
      </c>
      <c r="AN4425" s="9">
        <v>0</v>
      </c>
      <c r="AO4425" s="9">
        <v>0</v>
      </c>
      <c r="AQ4425" s="90">
        <v>1</v>
      </c>
      <c r="AR4425" s="9">
        <v>3</v>
      </c>
      <c r="AS4425" s="9">
        <v>0</v>
      </c>
      <c r="AT4425" s="9">
        <v>5</v>
      </c>
      <c r="AU4425" s="9">
        <v>0</v>
      </c>
      <c r="AV4425" s="9">
        <v>0</v>
      </c>
      <c r="AW4425" s="9"/>
      <c r="AX4425" s="9"/>
      <c r="AY4425" s="6" t="s">
        <v>3063</v>
      </c>
      <c r="BA4425" s="9" t="s">
        <v>2683</v>
      </c>
      <c r="BB4425" s="6" t="s">
        <v>1614</v>
      </c>
      <c r="BG4425" s="9"/>
      <c r="BI4425" t="s">
        <v>3146</v>
      </c>
    </row>
    <row r="4426" spans="1:71" s="74" customFormat="1" x14ac:dyDescent="0.25">
      <c r="A4426" s="88" t="s">
        <v>1225</v>
      </c>
      <c r="B4426" s="9" t="s">
        <v>1264</v>
      </c>
      <c r="C4426" s="9" t="str">
        <f>VLOOKUP(Tabelle1[[#This Row],[bank_name]],list_all_banks!$B$1:$C$691,2,FALSE)</f>
        <v>NL33231073</v>
      </c>
      <c r="D4426" s="6" t="s">
        <v>1265</v>
      </c>
      <c r="E4426" s="42" t="str">
        <f t="shared" si="72"/>
        <v>31.12.2015</v>
      </c>
      <c r="F4426" s="9">
        <v>2015</v>
      </c>
      <c r="G4426" s="9">
        <v>1</v>
      </c>
      <c r="H4426" s="9">
        <v>2</v>
      </c>
      <c r="I4426" s="9">
        <v>3</v>
      </c>
      <c r="J4426" s="9">
        <v>2</v>
      </c>
      <c r="K4426" s="9" t="s">
        <v>1366</v>
      </c>
      <c r="L4426" s="9">
        <v>0</v>
      </c>
      <c r="M4426" s="9" t="s">
        <v>14</v>
      </c>
      <c r="N4426" s="9" t="s">
        <v>19</v>
      </c>
      <c r="O4426" s="6"/>
      <c r="P4426" s="9">
        <v>2</v>
      </c>
      <c r="Q4426" s="9">
        <v>0</v>
      </c>
      <c r="R4426" s="9">
        <v>0</v>
      </c>
      <c r="S4426" s="9">
        <v>0</v>
      </c>
      <c r="T4426" s="6"/>
      <c r="U4426" s="9">
        <v>0</v>
      </c>
      <c r="V4426" s="9">
        <v>0</v>
      </c>
      <c r="W4426" s="9" t="s">
        <v>20</v>
      </c>
      <c r="X4426" s="6"/>
      <c r="Y4426" s="9" t="s">
        <v>264</v>
      </c>
      <c r="Z4426" s="9">
        <v>10</v>
      </c>
      <c r="AA4426" s="9">
        <v>76</v>
      </c>
      <c r="AB4426" s="9">
        <v>-2</v>
      </c>
      <c r="AC4426" s="9" t="s">
        <v>20</v>
      </c>
      <c r="AD4426" s="9" t="s">
        <v>20</v>
      </c>
      <c r="AE4426" s="87" t="s">
        <v>20</v>
      </c>
      <c r="AF4426" s="9" t="s">
        <v>20</v>
      </c>
      <c r="AG4426" s="9">
        <v>0</v>
      </c>
      <c r="AH4426" s="9"/>
      <c r="AI4426" s="9">
        <v>2</v>
      </c>
      <c r="AJ4426" s="6"/>
      <c r="AK4426" s="9">
        <v>1</v>
      </c>
      <c r="AL4426" s="9">
        <v>0</v>
      </c>
      <c r="AM4426" s="9">
        <v>1</v>
      </c>
      <c r="AN4426" s="9">
        <v>0</v>
      </c>
      <c r="AO4426" s="9">
        <v>0</v>
      </c>
      <c r="AP4426" s="6"/>
      <c r="AQ4426" s="90">
        <v>1</v>
      </c>
      <c r="AR4426" s="9">
        <v>3</v>
      </c>
      <c r="AS4426" s="9">
        <v>0</v>
      </c>
      <c r="AT4426" s="9">
        <v>5</v>
      </c>
      <c r="AU4426" s="9">
        <v>0</v>
      </c>
      <c r="AV4426" s="9">
        <v>0</v>
      </c>
      <c r="AW4426" s="9"/>
      <c r="AX4426" s="9"/>
      <c r="AY4426" s="6" t="s">
        <v>3063</v>
      </c>
      <c r="AZ4426" s="42"/>
      <c r="BA4426" s="9" t="s">
        <v>2683</v>
      </c>
      <c r="BB4426" s="6" t="s">
        <v>1614</v>
      </c>
      <c r="BC4426" s="9"/>
      <c r="BD4426" s="9"/>
      <c r="BE4426" s="9"/>
      <c r="BF4426" s="9"/>
      <c r="BG4426" s="9"/>
      <c r="BH4426" s="6"/>
      <c r="BI4426" t="s">
        <v>3146</v>
      </c>
      <c r="BJ4426" s="9"/>
      <c r="BK4426" s="9"/>
      <c r="BL4426" s="9"/>
      <c r="BM4426" s="9"/>
      <c r="BN4426" s="9"/>
      <c r="BO4426" s="9"/>
      <c r="BP4426" s="9"/>
      <c r="BQ4426" s="9"/>
      <c r="BR4426" s="9"/>
      <c r="BS4426" s="9"/>
    </row>
    <row r="4427" spans="1:71" x14ac:dyDescent="0.25">
      <c r="A4427" s="21" t="s">
        <v>1225</v>
      </c>
      <c r="B4427" t="s">
        <v>1264</v>
      </c>
      <c r="C4427" t="str">
        <f>VLOOKUP(Tabelle1[[#This Row],[bank_name]],list_all_banks!$B$1:$C$691,2,FALSE)</f>
        <v>NL33231073</v>
      </c>
      <c r="D4427" s="6" t="s">
        <v>1265</v>
      </c>
      <c r="E4427" s="42" t="str">
        <f t="shared" si="72"/>
        <v>31.12.2015</v>
      </c>
      <c r="F4427">
        <v>2015</v>
      </c>
      <c r="G4427">
        <v>1</v>
      </c>
      <c r="H4427">
        <v>2</v>
      </c>
      <c r="I4427">
        <v>3</v>
      </c>
      <c r="J4427">
        <v>2</v>
      </c>
      <c r="K4427" t="s">
        <v>1366</v>
      </c>
      <c r="L4427">
        <v>0</v>
      </c>
      <c r="M4427" t="s">
        <v>14</v>
      </c>
      <c r="N4427" t="s">
        <v>19</v>
      </c>
      <c r="P4427">
        <v>2</v>
      </c>
      <c r="Q4427">
        <v>0</v>
      </c>
      <c r="R4427">
        <v>0</v>
      </c>
      <c r="S4427">
        <v>0</v>
      </c>
      <c r="U4427" s="9">
        <v>0</v>
      </c>
      <c r="V4427">
        <v>0</v>
      </c>
      <c r="W4427" t="s">
        <v>20</v>
      </c>
      <c r="Y4427" t="s">
        <v>1001</v>
      </c>
      <c r="Z4427">
        <v>64</v>
      </c>
      <c r="AA4427">
        <v>39</v>
      </c>
      <c r="AB4427">
        <v>36</v>
      </c>
      <c r="AC4427" t="s">
        <v>20</v>
      </c>
      <c r="AD4427" t="s">
        <v>20</v>
      </c>
      <c r="AE4427" s="34" t="s">
        <v>20</v>
      </c>
      <c r="AF4427" t="s">
        <v>20</v>
      </c>
      <c r="AG4427">
        <v>5</v>
      </c>
      <c r="AI4427">
        <v>2</v>
      </c>
      <c r="AK4427">
        <v>1</v>
      </c>
      <c r="AL4427">
        <v>0</v>
      </c>
      <c r="AM4427">
        <v>1</v>
      </c>
      <c r="AN4427">
        <v>0</v>
      </c>
      <c r="AO4427">
        <v>0</v>
      </c>
      <c r="AQ4427" s="30">
        <v>1</v>
      </c>
      <c r="AR4427">
        <v>3</v>
      </c>
      <c r="AS4427">
        <v>0</v>
      </c>
      <c r="AT4427">
        <v>5</v>
      </c>
      <c r="AU4427">
        <v>0</v>
      </c>
      <c r="AV4427">
        <v>0</v>
      </c>
      <c r="AY4427" s="6" t="s">
        <v>3063</v>
      </c>
      <c r="BA4427" t="s">
        <v>2683</v>
      </c>
      <c r="BB4427" s="6" t="s">
        <v>1614</v>
      </c>
      <c r="BG4427" s="9"/>
      <c r="BI4427" t="s">
        <v>3146</v>
      </c>
    </row>
    <row r="4428" spans="1:71" x14ac:dyDescent="0.25">
      <c r="A4428" s="21" t="s">
        <v>1225</v>
      </c>
      <c r="B4428" t="s">
        <v>1264</v>
      </c>
      <c r="C4428" t="str">
        <f>VLOOKUP(Tabelle1[[#This Row],[bank_name]],list_all_banks!$B$1:$C$691,2,FALSE)</f>
        <v>NL33231073</v>
      </c>
      <c r="D4428" s="6" t="s">
        <v>1265</v>
      </c>
      <c r="E4428" s="42" t="str">
        <f t="shared" si="72"/>
        <v>31.12.2015</v>
      </c>
      <c r="F4428">
        <v>2015</v>
      </c>
      <c r="G4428">
        <v>1</v>
      </c>
      <c r="H4428">
        <v>2</v>
      </c>
      <c r="I4428">
        <v>3</v>
      </c>
      <c r="J4428">
        <v>2</v>
      </c>
      <c r="K4428" t="s">
        <v>1366</v>
      </c>
      <c r="L4428">
        <v>0</v>
      </c>
      <c r="M4428" t="s">
        <v>14</v>
      </c>
      <c r="N4428" t="s">
        <v>19</v>
      </c>
      <c r="P4428">
        <v>2</v>
      </c>
      <c r="Q4428">
        <v>0</v>
      </c>
      <c r="R4428">
        <v>0</v>
      </c>
      <c r="S4428">
        <v>0</v>
      </c>
      <c r="U4428" s="9">
        <v>0</v>
      </c>
      <c r="V4428">
        <v>0</v>
      </c>
      <c r="W4428" t="s">
        <v>20</v>
      </c>
      <c r="Y4428" t="s">
        <v>1289</v>
      </c>
      <c r="Z4428">
        <v>3</v>
      </c>
      <c r="AA4428">
        <v>2</v>
      </c>
      <c r="AB4428">
        <v>3</v>
      </c>
      <c r="AC4428" t="s">
        <v>20</v>
      </c>
      <c r="AD4428" t="s">
        <v>20</v>
      </c>
      <c r="AE4428" s="34" t="s">
        <v>20</v>
      </c>
      <c r="AF4428" t="s">
        <v>20</v>
      </c>
      <c r="AG4428">
        <v>1</v>
      </c>
      <c r="AI4428">
        <v>2</v>
      </c>
      <c r="AK4428">
        <v>1</v>
      </c>
      <c r="AL4428">
        <v>0</v>
      </c>
      <c r="AM4428">
        <v>1</v>
      </c>
      <c r="AN4428">
        <v>0</v>
      </c>
      <c r="AO4428">
        <v>0</v>
      </c>
      <c r="AQ4428" s="30">
        <v>1</v>
      </c>
      <c r="AR4428">
        <v>3</v>
      </c>
      <c r="AS4428">
        <v>0</v>
      </c>
      <c r="AT4428">
        <v>5</v>
      </c>
      <c r="AU4428">
        <v>0</v>
      </c>
      <c r="AV4428">
        <v>0</v>
      </c>
      <c r="AY4428" s="6" t="s">
        <v>3063</v>
      </c>
      <c r="BA4428" t="s">
        <v>2683</v>
      </c>
      <c r="BB4428" s="6" t="s">
        <v>1614</v>
      </c>
      <c r="BG4428" s="9"/>
      <c r="BI4428" t="s">
        <v>3146</v>
      </c>
    </row>
    <row r="4429" spans="1:71" x14ac:dyDescent="0.25">
      <c r="A4429" s="21" t="s">
        <v>1225</v>
      </c>
      <c r="B4429" t="s">
        <v>1264</v>
      </c>
      <c r="C4429" t="str">
        <f>VLOOKUP(Tabelle1[[#This Row],[bank_name]],list_all_banks!$B$1:$C$691,2,FALSE)</f>
        <v>NL33231073</v>
      </c>
      <c r="D4429" s="6" t="s">
        <v>1265</v>
      </c>
      <c r="E4429" s="42" t="str">
        <f t="shared" si="72"/>
        <v>31.12.2015</v>
      </c>
      <c r="F4429">
        <v>2015</v>
      </c>
      <c r="G4429">
        <v>1</v>
      </c>
      <c r="H4429">
        <v>2</v>
      </c>
      <c r="I4429">
        <v>3</v>
      </c>
      <c r="J4429">
        <v>2</v>
      </c>
      <c r="K4429" t="s">
        <v>1366</v>
      </c>
      <c r="L4429">
        <v>0</v>
      </c>
      <c r="M4429" t="s">
        <v>14</v>
      </c>
      <c r="N4429" t="s">
        <v>19</v>
      </c>
      <c r="P4429">
        <v>2</v>
      </c>
      <c r="Q4429">
        <v>0</v>
      </c>
      <c r="R4429">
        <v>0</v>
      </c>
      <c r="S4429">
        <v>0</v>
      </c>
      <c r="U4429" s="9">
        <v>0</v>
      </c>
      <c r="V4429">
        <v>0</v>
      </c>
      <c r="W4429" t="s">
        <v>20</v>
      </c>
      <c r="Y4429" t="s">
        <v>1651</v>
      </c>
      <c r="Z4429">
        <v>187</v>
      </c>
      <c r="AA4429">
        <v>177</v>
      </c>
      <c r="AB4429">
        <v>105</v>
      </c>
      <c r="AC4429" t="s">
        <v>20</v>
      </c>
      <c r="AD4429" t="s">
        <v>20</v>
      </c>
      <c r="AE4429" s="34" t="s">
        <v>20</v>
      </c>
      <c r="AF4429" t="s">
        <v>20</v>
      </c>
      <c r="AG4429">
        <v>30</v>
      </c>
      <c r="AI4429">
        <v>2</v>
      </c>
      <c r="AK4429">
        <v>1</v>
      </c>
      <c r="AL4429">
        <v>0</v>
      </c>
      <c r="AM4429">
        <v>1</v>
      </c>
      <c r="AN4429">
        <v>0</v>
      </c>
      <c r="AO4429">
        <v>0</v>
      </c>
      <c r="AQ4429" s="30">
        <v>1</v>
      </c>
      <c r="AR4429">
        <v>3</v>
      </c>
      <c r="AS4429">
        <v>0</v>
      </c>
      <c r="AT4429">
        <v>5</v>
      </c>
      <c r="AU4429">
        <v>0</v>
      </c>
      <c r="AV4429">
        <v>0</v>
      </c>
      <c r="AY4429" s="6" t="s">
        <v>3063</v>
      </c>
      <c r="BA4429" t="s">
        <v>2683</v>
      </c>
      <c r="BB4429" s="6" t="s">
        <v>1614</v>
      </c>
      <c r="BG4429" s="9"/>
      <c r="BI4429" t="s">
        <v>3146</v>
      </c>
    </row>
    <row r="4430" spans="1:71" x14ac:dyDescent="0.25">
      <c r="A4430" s="21" t="s">
        <v>1225</v>
      </c>
      <c r="B4430" t="s">
        <v>1264</v>
      </c>
      <c r="C4430" t="str">
        <f>VLOOKUP(Tabelle1[[#This Row],[bank_name]],list_all_banks!$B$1:$C$691,2,FALSE)</f>
        <v>NL33231073</v>
      </c>
      <c r="D4430" s="6" t="s">
        <v>1265</v>
      </c>
      <c r="E4430" s="42" t="str">
        <f t="shared" si="72"/>
        <v>31.12.2015</v>
      </c>
      <c r="F4430">
        <v>2015</v>
      </c>
      <c r="G4430">
        <v>1</v>
      </c>
      <c r="H4430">
        <v>2</v>
      </c>
      <c r="I4430">
        <v>3</v>
      </c>
      <c r="J4430">
        <v>2</v>
      </c>
      <c r="K4430" t="s">
        <v>1366</v>
      </c>
      <c r="L4430">
        <v>0</v>
      </c>
      <c r="M4430" t="s">
        <v>14</v>
      </c>
      <c r="N4430" t="s">
        <v>19</v>
      </c>
      <c r="P4430">
        <v>2</v>
      </c>
      <c r="Q4430">
        <v>0</v>
      </c>
      <c r="R4430">
        <v>0</v>
      </c>
      <c r="S4430">
        <v>0</v>
      </c>
      <c r="U4430" s="9">
        <v>0</v>
      </c>
      <c r="V4430">
        <v>0</v>
      </c>
      <c r="W4430" t="s">
        <v>20</v>
      </c>
      <c r="Y4430" t="s">
        <v>1677</v>
      </c>
      <c r="Z4430">
        <v>48</v>
      </c>
      <c r="AA4430">
        <v>56</v>
      </c>
      <c r="AB4430">
        <v>32</v>
      </c>
      <c r="AC4430" t="s">
        <v>20</v>
      </c>
      <c r="AD4430" t="s">
        <v>20</v>
      </c>
      <c r="AE4430" s="34" t="s">
        <v>20</v>
      </c>
      <c r="AF4430" t="s">
        <v>20</v>
      </c>
      <c r="AG4430">
        <v>12</v>
      </c>
      <c r="AI4430">
        <v>2</v>
      </c>
      <c r="AK4430">
        <v>1</v>
      </c>
      <c r="AL4430">
        <v>0</v>
      </c>
      <c r="AM4430">
        <v>1</v>
      </c>
      <c r="AN4430">
        <v>0</v>
      </c>
      <c r="AO4430">
        <v>0</v>
      </c>
      <c r="AQ4430" s="30">
        <v>1</v>
      </c>
      <c r="AR4430">
        <v>3</v>
      </c>
      <c r="AS4430">
        <v>0</v>
      </c>
      <c r="AT4430">
        <v>5</v>
      </c>
      <c r="AU4430">
        <v>0</v>
      </c>
      <c r="AV4430">
        <v>0</v>
      </c>
      <c r="AY4430" s="6" t="s">
        <v>3063</v>
      </c>
      <c r="BA4430" t="s">
        <v>2683</v>
      </c>
      <c r="BB4430" s="6" t="s">
        <v>1614</v>
      </c>
      <c r="BG4430" s="9"/>
      <c r="BI4430" t="s">
        <v>3146</v>
      </c>
    </row>
    <row r="4431" spans="1:71" x14ac:dyDescent="0.25">
      <c r="A4431" s="21" t="s">
        <v>1225</v>
      </c>
      <c r="B4431" t="s">
        <v>1264</v>
      </c>
      <c r="C4431" t="str">
        <f>VLOOKUP(Tabelle1[[#This Row],[bank_name]],list_all_banks!$B$1:$C$691,2,FALSE)</f>
        <v>NL33231073</v>
      </c>
      <c r="D4431" s="6" t="s">
        <v>1265</v>
      </c>
      <c r="E4431" s="42" t="str">
        <f t="shared" si="72"/>
        <v>31.12.2015</v>
      </c>
      <c r="F4431">
        <v>2015</v>
      </c>
      <c r="G4431">
        <v>1</v>
      </c>
      <c r="H4431">
        <v>2</v>
      </c>
      <c r="I4431">
        <v>3</v>
      </c>
      <c r="J4431">
        <v>2</v>
      </c>
      <c r="K4431" t="s">
        <v>1366</v>
      </c>
      <c r="L4431">
        <v>0</v>
      </c>
      <c r="M4431" t="s">
        <v>14</v>
      </c>
      <c r="N4431" t="s">
        <v>19</v>
      </c>
      <c r="P4431">
        <v>2</v>
      </c>
      <c r="Q4431">
        <v>0</v>
      </c>
      <c r="R4431">
        <v>0</v>
      </c>
      <c r="S4431">
        <v>0</v>
      </c>
      <c r="U4431" s="9">
        <v>0</v>
      </c>
      <c r="V4431">
        <v>0</v>
      </c>
      <c r="W4431" t="s">
        <v>20</v>
      </c>
      <c r="Y4431" t="s">
        <v>1683</v>
      </c>
      <c r="Z4431">
        <v>0</v>
      </c>
      <c r="AA4431">
        <v>8</v>
      </c>
      <c r="AB4431">
        <v>0</v>
      </c>
      <c r="AC4431" t="s">
        <v>20</v>
      </c>
      <c r="AD4431" t="s">
        <v>20</v>
      </c>
      <c r="AE4431" s="34" t="s">
        <v>20</v>
      </c>
      <c r="AF4431" t="s">
        <v>20</v>
      </c>
      <c r="AG4431">
        <v>0</v>
      </c>
      <c r="AI4431">
        <v>2</v>
      </c>
      <c r="AK4431">
        <v>1</v>
      </c>
      <c r="AL4431">
        <v>0</v>
      </c>
      <c r="AM4431">
        <v>1</v>
      </c>
      <c r="AN4431">
        <v>0</v>
      </c>
      <c r="AO4431">
        <v>0</v>
      </c>
      <c r="AQ4431" s="30">
        <v>1</v>
      </c>
      <c r="AR4431">
        <v>3</v>
      </c>
      <c r="AS4431">
        <v>0</v>
      </c>
      <c r="AT4431">
        <v>5</v>
      </c>
      <c r="AU4431">
        <v>0</v>
      </c>
      <c r="AV4431">
        <v>0</v>
      </c>
      <c r="AY4431" s="6" t="s">
        <v>3063</v>
      </c>
      <c r="BA4431" t="s">
        <v>2683</v>
      </c>
      <c r="BB4431" s="6" t="s">
        <v>1614</v>
      </c>
      <c r="BG4431" s="9"/>
      <c r="BI4431" t="s">
        <v>3146</v>
      </c>
    </row>
    <row r="4432" spans="1:71" x14ac:dyDescent="0.25">
      <c r="A4432" s="21" t="s">
        <v>1225</v>
      </c>
      <c r="B4432" t="s">
        <v>1264</v>
      </c>
      <c r="C4432" t="str">
        <f>VLOOKUP(Tabelle1[[#This Row],[bank_name]],list_all_banks!$B$1:$C$691,2,FALSE)</f>
        <v>NL33231073</v>
      </c>
      <c r="D4432" s="6" t="s">
        <v>1265</v>
      </c>
      <c r="E4432" s="42" t="str">
        <f t="shared" si="72"/>
        <v>31.12.2015</v>
      </c>
      <c r="F4432">
        <v>2015</v>
      </c>
      <c r="G4432">
        <v>1</v>
      </c>
      <c r="H4432">
        <v>2</v>
      </c>
      <c r="I4432">
        <v>3</v>
      </c>
      <c r="J4432">
        <v>2</v>
      </c>
      <c r="K4432" t="s">
        <v>1366</v>
      </c>
      <c r="L4432">
        <v>0</v>
      </c>
      <c r="M4432" t="s">
        <v>14</v>
      </c>
      <c r="N4432" t="s">
        <v>19</v>
      </c>
      <c r="P4432">
        <v>2</v>
      </c>
      <c r="Q4432">
        <v>0</v>
      </c>
      <c r="R4432">
        <v>0</v>
      </c>
      <c r="S4432">
        <v>0</v>
      </c>
      <c r="U4432" s="9">
        <v>0</v>
      </c>
      <c r="V4432">
        <v>0</v>
      </c>
      <c r="W4432" t="s">
        <v>20</v>
      </c>
      <c r="Y4432" t="s">
        <v>1660</v>
      </c>
      <c r="Z4432">
        <v>39</v>
      </c>
      <c r="AA4432">
        <v>59</v>
      </c>
      <c r="AB4432">
        <v>16</v>
      </c>
      <c r="AC4432" t="s">
        <v>20</v>
      </c>
      <c r="AD4432" t="s">
        <v>20</v>
      </c>
      <c r="AE4432" s="34" t="s">
        <v>20</v>
      </c>
      <c r="AF4432" t="s">
        <v>20</v>
      </c>
      <c r="AG4432">
        <v>10</v>
      </c>
      <c r="AI4432">
        <v>2</v>
      </c>
      <c r="AK4432">
        <v>1</v>
      </c>
      <c r="AL4432">
        <v>0</v>
      </c>
      <c r="AM4432">
        <v>1</v>
      </c>
      <c r="AN4432">
        <v>0</v>
      </c>
      <c r="AO4432">
        <v>0</v>
      </c>
      <c r="AQ4432" s="30">
        <v>1</v>
      </c>
      <c r="AR4432">
        <v>3</v>
      </c>
      <c r="AS4432">
        <v>0</v>
      </c>
      <c r="AT4432">
        <v>5</v>
      </c>
      <c r="AU4432">
        <v>0</v>
      </c>
      <c r="AV4432">
        <v>0</v>
      </c>
      <c r="AY4432" s="6" t="s">
        <v>3063</v>
      </c>
      <c r="BA4432" t="s">
        <v>2683</v>
      </c>
      <c r="BB4432" s="6" t="s">
        <v>1614</v>
      </c>
      <c r="BG4432" s="9"/>
      <c r="BI4432" t="s">
        <v>3146</v>
      </c>
    </row>
    <row r="4433" spans="1:61" x14ac:dyDescent="0.25">
      <c r="A4433" s="21" t="s">
        <v>1225</v>
      </c>
      <c r="B4433" t="s">
        <v>1264</v>
      </c>
      <c r="C4433" t="str">
        <f>VLOOKUP(Tabelle1[[#This Row],[bank_name]],list_all_banks!$B$1:$C$691,2,FALSE)</f>
        <v>NL33231073</v>
      </c>
      <c r="D4433" s="6" t="s">
        <v>1265</v>
      </c>
      <c r="E4433" s="42" t="str">
        <f t="shared" si="72"/>
        <v>31.12.2015</v>
      </c>
      <c r="F4433">
        <v>2015</v>
      </c>
      <c r="G4433">
        <v>1</v>
      </c>
      <c r="H4433">
        <v>2</v>
      </c>
      <c r="I4433">
        <v>3</v>
      </c>
      <c r="J4433">
        <v>2</v>
      </c>
      <c r="K4433" t="s">
        <v>1366</v>
      </c>
      <c r="L4433">
        <v>0</v>
      </c>
      <c r="M4433" t="s">
        <v>14</v>
      </c>
      <c r="N4433" t="s">
        <v>19</v>
      </c>
      <c r="P4433">
        <v>2</v>
      </c>
      <c r="Q4433">
        <v>0</v>
      </c>
      <c r="R4433">
        <v>0</v>
      </c>
      <c r="S4433">
        <v>0</v>
      </c>
      <c r="U4433" s="9">
        <v>0</v>
      </c>
      <c r="V4433">
        <v>0</v>
      </c>
      <c r="W4433" t="s">
        <v>20</v>
      </c>
      <c r="Y4433" t="s">
        <v>1696</v>
      </c>
      <c r="Z4433">
        <v>31</v>
      </c>
      <c r="AA4433">
        <v>30</v>
      </c>
      <c r="AB4433">
        <v>20</v>
      </c>
      <c r="AC4433" t="s">
        <v>20</v>
      </c>
      <c r="AD4433" t="s">
        <v>20</v>
      </c>
      <c r="AE4433" s="34" t="s">
        <v>20</v>
      </c>
      <c r="AF4433" t="s">
        <v>20</v>
      </c>
      <c r="AG4433">
        <v>9</v>
      </c>
      <c r="AI4433">
        <v>2</v>
      </c>
      <c r="AK4433">
        <v>1</v>
      </c>
      <c r="AL4433">
        <v>0</v>
      </c>
      <c r="AM4433">
        <v>1</v>
      </c>
      <c r="AN4433">
        <v>0</v>
      </c>
      <c r="AO4433">
        <v>0</v>
      </c>
      <c r="AQ4433" s="30">
        <v>1</v>
      </c>
      <c r="AR4433">
        <v>3</v>
      </c>
      <c r="AS4433">
        <v>0</v>
      </c>
      <c r="AT4433">
        <v>5</v>
      </c>
      <c r="AU4433">
        <v>0</v>
      </c>
      <c r="AV4433">
        <v>0</v>
      </c>
      <c r="AY4433" s="6" t="s">
        <v>3063</v>
      </c>
      <c r="BA4433" t="s">
        <v>2683</v>
      </c>
      <c r="BB4433" s="6" t="s">
        <v>1614</v>
      </c>
      <c r="BG4433" s="9"/>
      <c r="BI4433" t="s">
        <v>3146</v>
      </c>
    </row>
    <row r="4434" spans="1:61" x14ac:dyDescent="0.25">
      <c r="A4434" s="21" t="s">
        <v>1225</v>
      </c>
      <c r="B4434" t="s">
        <v>1264</v>
      </c>
      <c r="C4434" t="str">
        <f>VLOOKUP(Tabelle1[[#This Row],[bank_name]],list_all_banks!$B$1:$C$691,2,FALSE)</f>
        <v>NL33231073</v>
      </c>
      <c r="D4434" s="6" t="s">
        <v>1265</v>
      </c>
      <c r="E4434" s="42" t="str">
        <f t="shared" si="72"/>
        <v>31.12.2015</v>
      </c>
      <c r="F4434">
        <v>2015</v>
      </c>
      <c r="G4434">
        <v>1</v>
      </c>
      <c r="H4434">
        <v>2</v>
      </c>
      <c r="I4434">
        <v>3</v>
      </c>
      <c r="J4434">
        <v>2</v>
      </c>
      <c r="K4434" t="s">
        <v>1366</v>
      </c>
      <c r="L4434">
        <v>0</v>
      </c>
      <c r="M4434" t="s">
        <v>14</v>
      </c>
      <c r="N4434" t="s">
        <v>19</v>
      </c>
      <c r="P4434">
        <v>2</v>
      </c>
      <c r="Q4434">
        <v>0</v>
      </c>
      <c r="R4434">
        <v>0</v>
      </c>
      <c r="S4434">
        <v>0</v>
      </c>
      <c r="U4434" s="9">
        <v>0</v>
      </c>
      <c r="V4434">
        <v>0</v>
      </c>
      <c r="W4434" t="s">
        <v>20</v>
      </c>
      <c r="Y4434" t="s">
        <v>1659</v>
      </c>
      <c r="Z4434">
        <v>386</v>
      </c>
      <c r="AA4434">
        <v>472</v>
      </c>
      <c r="AB4434">
        <v>230</v>
      </c>
      <c r="AC4434" t="s">
        <v>20</v>
      </c>
      <c r="AD4434" t="s">
        <v>20</v>
      </c>
      <c r="AE4434" s="34" t="s">
        <v>20</v>
      </c>
      <c r="AF4434" t="s">
        <v>20</v>
      </c>
      <c r="AG4434">
        <v>30</v>
      </c>
      <c r="AI4434">
        <v>2</v>
      </c>
      <c r="AK4434">
        <v>1</v>
      </c>
      <c r="AL4434">
        <v>0</v>
      </c>
      <c r="AM4434">
        <v>1</v>
      </c>
      <c r="AN4434">
        <v>0</v>
      </c>
      <c r="AO4434">
        <v>0</v>
      </c>
      <c r="AQ4434" s="30">
        <v>1</v>
      </c>
      <c r="AR4434">
        <v>3</v>
      </c>
      <c r="AS4434">
        <v>0</v>
      </c>
      <c r="AT4434">
        <v>5</v>
      </c>
      <c r="AU4434">
        <v>0</v>
      </c>
      <c r="AV4434">
        <v>0</v>
      </c>
      <c r="AY4434" s="6" t="s">
        <v>3063</v>
      </c>
      <c r="BA4434" t="s">
        <v>2683</v>
      </c>
      <c r="BB4434" s="6" t="s">
        <v>1614</v>
      </c>
      <c r="BG4434" s="9"/>
      <c r="BI4434" t="s">
        <v>3146</v>
      </c>
    </row>
    <row r="4435" spans="1:61" x14ac:dyDescent="0.25">
      <c r="A4435" s="21" t="s">
        <v>1225</v>
      </c>
      <c r="B4435" t="s">
        <v>1264</v>
      </c>
      <c r="C4435" t="str">
        <f>VLOOKUP(Tabelle1[[#This Row],[bank_name]],list_all_banks!$B$1:$C$691,2,FALSE)</f>
        <v>NL33231073</v>
      </c>
      <c r="D4435" s="6" t="s">
        <v>1265</v>
      </c>
      <c r="E4435" s="42" t="str">
        <f t="shared" si="72"/>
        <v>31.12.2015</v>
      </c>
      <c r="F4435">
        <v>2015</v>
      </c>
      <c r="G4435">
        <v>1</v>
      </c>
      <c r="H4435">
        <v>2</v>
      </c>
      <c r="I4435">
        <v>3</v>
      </c>
      <c r="J4435">
        <v>2</v>
      </c>
      <c r="K4435" t="s">
        <v>1366</v>
      </c>
      <c r="L4435">
        <v>0</v>
      </c>
      <c r="M4435" t="s">
        <v>14</v>
      </c>
      <c r="N4435" t="s">
        <v>19</v>
      </c>
      <c r="P4435">
        <v>2</v>
      </c>
      <c r="Q4435">
        <v>0</v>
      </c>
      <c r="R4435">
        <v>0</v>
      </c>
      <c r="S4435">
        <v>0</v>
      </c>
      <c r="U4435" s="9">
        <v>0</v>
      </c>
      <c r="V4435">
        <v>0</v>
      </c>
      <c r="W4435" t="s">
        <v>20</v>
      </c>
      <c r="Y4435" t="s">
        <v>1657</v>
      </c>
      <c r="Z4435">
        <v>85</v>
      </c>
      <c r="AA4435">
        <v>103</v>
      </c>
      <c r="AB4435">
        <v>49</v>
      </c>
      <c r="AC4435" t="s">
        <v>20</v>
      </c>
      <c r="AD4435" t="s">
        <v>20</v>
      </c>
      <c r="AE4435" s="34" t="s">
        <v>20</v>
      </c>
      <c r="AF4435" t="s">
        <v>20</v>
      </c>
      <c r="AG4435">
        <v>1</v>
      </c>
      <c r="AI4435">
        <v>2</v>
      </c>
      <c r="AK4435">
        <v>1</v>
      </c>
      <c r="AL4435">
        <v>0</v>
      </c>
      <c r="AM4435">
        <v>1</v>
      </c>
      <c r="AN4435">
        <v>0</v>
      </c>
      <c r="AO4435">
        <v>0</v>
      </c>
      <c r="AQ4435" s="30">
        <v>1</v>
      </c>
      <c r="AR4435">
        <v>3</v>
      </c>
      <c r="AS4435">
        <v>0</v>
      </c>
      <c r="AT4435">
        <v>5</v>
      </c>
      <c r="AU4435">
        <v>0</v>
      </c>
      <c r="AV4435">
        <v>0</v>
      </c>
      <c r="AY4435" s="6" t="s">
        <v>3063</v>
      </c>
      <c r="BA4435" t="s">
        <v>2683</v>
      </c>
      <c r="BB4435" s="6" t="s">
        <v>1614</v>
      </c>
      <c r="BG4435" s="9"/>
      <c r="BI4435" t="s">
        <v>3146</v>
      </c>
    </row>
    <row r="4436" spans="1:61" x14ac:dyDescent="0.25">
      <c r="A4436" s="88" t="s">
        <v>1225</v>
      </c>
      <c r="B4436" s="9" t="s">
        <v>1264</v>
      </c>
      <c r="C4436" s="9" t="str">
        <f>VLOOKUP(Tabelle1[[#This Row],[bank_name]],list_all_banks!$B$1:$C$691,2,FALSE)</f>
        <v>NL33231073</v>
      </c>
      <c r="D4436" s="6" t="s">
        <v>1265</v>
      </c>
      <c r="E4436" s="42" t="str">
        <f t="shared" si="72"/>
        <v>31.12.2015</v>
      </c>
      <c r="F4436" s="9">
        <v>2015</v>
      </c>
      <c r="G4436" s="9">
        <v>1</v>
      </c>
      <c r="H4436" s="9">
        <v>2</v>
      </c>
      <c r="I4436" s="9">
        <v>3</v>
      </c>
      <c r="J4436" s="9">
        <v>2</v>
      </c>
      <c r="K4436" s="9" t="s">
        <v>1366</v>
      </c>
      <c r="L4436" s="9">
        <v>0</v>
      </c>
      <c r="M4436" s="9" t="s">
        <v>14</v>
      </c>
      <c r="N4436" s="9" t="s">
        <v>19</v>
      </c>
      <c r="P4436" s="9">
        <v>2</v>
      </c>
      <c r="Q4436" s="9">
        <v>0</v>
      </c>
      <c r="R4436" s="9">
        <v>0</v>
      </c>
      <c r="S4436" s="9">
        <v>0</v>
      </c>
      <c r="U4436" s="9">
        <v>0</v>
      </c>
      <c r="V4436" s="9">
        <v>0</v>
      </c>
      <c r="W4436" s="9" t="s">
        <v>20</v>
      </c>
      <c r="Y4436" s="9" t="s">
        <v>1701</v>
      </c>
      <c r="Z4436" s="9">
        <v>22</v>
      </c>
      <c r="AA4436" s="9">
        <v>249</v>
      </c>
      <c r="AB4436" s="9">
        <v>5</v>
      </c>
      <c r="AC4436" s="9" t="s">
        <v>20</v>
      </c>
      <c r="AD4436" s="9" t="s">
        <v>20</v>
      </c>
      <c r="AE4436" s="87" t="s">
        <v>20</v>
      </c>
      <c r="AF4436" s="9" t="s">
        <v>20</v>
      </c>
      <c r="AG4436" s="9">
        <v>3</v>
      </c>
      <c r="AH4436" s="9"/>
      <c r="AI4436" s="9">
        <v>2</v>
      </c>
      <c r="AK4436" s="9">
        <v>1</v>
      </c>
      <c r="AL4436" s="9">
        <v>0</v>
      </c>
      <c r="AM4436" s="9">
        <v>1</v>
      </c>
      <c r="AN4436" s="9">
        <v>0</v>
      </c>
      <c r="AO4436" s="9">
        <v>0</v>
      </c>
      <c r="AQ4436" s="90">
        <v>1</v>
      </c>
      <c r="AR4436" s="9">
        <v>3</v>
      </c>
      <c r="AS4436" s="9">
        <v>0</v>
      </c>
      <c r="AT4436" s="9">
        <v>5</v>
      </c>
      <c r="AU4436" s="9">
        <v>0</v>
      </c>
      <c r="AV4436" s="9">
        <v>0</v>
      </c>
      <c r="AW4436" s="9"/>
      <c r="AX4436" s="9"/>
      <c r="AY4436" s="6" t="s">
        <v>3063</v>
      </c>
      <c r="BA4436" s="9" t="s">
        <v>2683</v>
      </c>
      <c r="BB4436" s="6" t="s">
        <v>1614</v>
      </c>
      <c r="BC4436" s="9"/>
      <c r="BD4436" s="9"/>
      <c r="BE4436" s="9"/>
      <c r="BF4436" s="9"/>
      <c r="BG4436" s="9"/>
      <c r="BI4436" t="s">
        <v>3146</v>
      </c>
    </row>
    <row r="4437" spans="1:61" x14ac:dyDescent="0.25">
      <c r="A4437" s="21" t="s">
        <v>1225</v>
      </c>
      <c r="B4437" t="s">
        <v>1264</v>
      </c>
      <c r="C4437" t="str">
        <f>VLOOKUP(Tabelle1[[#This Row],[bank_name]],list_all_banks!$B$1:$C$691,2,FALSE)</f>
        <v>NL33231073</v>
      </c>
      <c r="D4437" s="6" t="s">
        <v>1265</v>
      </c>
      <c r="E4437" s="42" t="str">
        <f t="shared" si="72"/>
        <v>31.12.2015</v>
      </c>
      <c r="F4437">
        <v>2015</v>
      </c>
      <c r="G4437">
        <v>1</v>
      </c>
      <c r="H4437">
        <v>2</v>
      </c>
      <c r="I4437">
        <v>3</v>
      </c>
      <c r="J4437">
        <v>2</v>
      </c>
      <c r="K4437" t="s">
        <v>1366</v>
      </c>
      <c r="L4437">
        <v>0</v>
      </c>
      <c r="M4437" t="s">
        <v>14</v>
      </c>
      <c r="N4437" t="s">
        <v>19</v>
      </c>
      <c r="P4437">
        <v>2</v>
      </c>
      <c r="Q4437">
        <v>0</v>
      </c>
      <c r="R4437">
        <v>0</v>
      </c>
      <c r="S4437">
        <v>0</v>
      </c>
      <c r="U4437" s="9">
        <v>0</v>
      </c>
      <c r="V4437">
        <v>0</v>
      </c>
      <c r="W4437" t="s">
        <v>20</v>
      </c>
      <c r="Y4437" t="s">
        <v>1697</v>
      </c>
      <c r="Z4437">
        <v>53</v>
      </c>
      <c r="AA4437">
        <v>68</v>
      </c>
      <c r="AB4437">
        <v>23</v>
      </c>
      <c r="AC4437" t="s">
        <v>20</v>
      </c>
      <c r="AD4437" t="s">
        <v>20</v>
      </c>
      <c r="AE4437" s="34" t="s">
        <v>20</v>
      </c>
      <c r="AF4437" t="s">
        <v>20</v>
      </c>
      <c r="AG4437">
        <v>6</v>
      </c>
      <c r="AI4437">
        <v>2</v>
      </c>
      <c r="AK4437">
        <v>1</v>
      </c>
      <c r="AL4437">
        <v>0</v>
      </c>
      <c r="AM4437">
        <v>1</v>
      </c>
      <c r="AN4437">
        <v>0</v>
      </c>
      <c r="AO4437">
        <v>0</v>
      </c>
      <c r="AQ4437" s="30">
        <v>1</v>
      </c>
      <c r="AR4437">
        <v>3</v>
      </c>
      <c r="AS4437">
        <v>0</v>
      </c>
      <c r="AT4437">
        <v>5</v>
      </c>
      <c r="AU4437">
        <v>0</v>
      </c>
      <c r="AV4437">
        <v>0</v>
      </c>
      <c r="AY4437" s="6" t="s">
        <v>3063</v>
      </c>
      <c r="BA4437" t="s">
        <v>2683</v>
      </c>
      <c r="BB4437" s="6" t="s">
        <v>1614</v>
      </c>
      <c r="BG4437" s="9"/>
      <c r="BI4437" t="s">
        <v>3146</v>
      </c>
    </row>
    <row r="4438" spans="1:61" x14ac:dyDescent="0.25">
      <c r="A4438" s="21" t="s">
        <v>1225</v>
      </c>
      <c r="B4438" t="s">
        <v>1264</v>
      </c>
      <c r="C4438" t="str">
        <f>VLOOKUP(Tabelle1[[#This Row],[bank_name]],list_all_banks!$B$1:$C$691,2,FALSE)</f>
        <v>NL33231073</v>
      </c>
      <c r="D4438" s="6" t="s">
        <v>1265</v>
      </c>
      <c r="E4438" s="42" t="str">
        <f t="shared" si="72"/>
        <v>31.12.2015</v>
      </c>
      <c r="F4438">
        <v>2015</v>
      </c>
      <c r="G4438">
        <v>1</v>
      </c>
      <c r="H4438">
        <v>2</v>
      </c>
      <c r="I4438">
        <v>3</v>
      </c>
      <c r="J4438">
        <v>2</v>
      </c>
      <c r="K4438" t="s">
        <v>1366</v>
      </c>
      <c r="L4438">
        <v>0</v>
      </c>
      <c r="M4438" t="s">
        <v>14</v>
      </c>
      <c r="N4438" t="s">
        <v>19</v>
      </c>
      <c r="P4438">
        <v>2</v>
      </c>
      <c r="Q4438">
        <v>0</v>
      </c>
      <c r="R4438">
        <v>0</v>
      </c>
      <c r="S4438">
        <v>0</v>
      </c>
      <c r="U4438" s="9">
        <v>0</v>
      </c>
      <c r="V4438">
        <v>0</v>
      </c>
      <c r="W4438" t="s">
        <v>20</v>
      </c>
      <c r="Y4438" t="s">
        <v>1698</v>
      </c>
      <c r="Z4438">
        <v>23</v>
      </c>
      <c r="AA4438">
        <v>34</v>
      </c>
      <c r="AB4438">
        <v>12</v>
      </c>
      <c r="AC4438" t="s">
        <v>20</v>
      </c>
      <c r="AD4438" t="s">
        <v>20</v>
      </c>
      <c r="AE4438" s="34" t="s">
        <v>20</v>
      </c>
      <c r="AF4438" t="s">
        <v>20</v>
      </c>
      <c r="AG4438">
        <v>1</v>
      </c>
      <c r="AI4438">
        <v>2</v>
      </c>
      <c r="AK4438">
        <v>1</v>
      </c>
      <c r="AL4438">
        <v>0</v>
      </c>
      <c r="AM4438">
        <v>1</v>
      </c>
      <c r="AN4438">
        <v>0</v>
      </c>
      <c r="AO4438">
        <v>0</v>
      </c>
      <c r="AQ4438" s="30">
        <v>1</v>
      </c>
      <c r="AR4438">
        <v>3</v>
      </c>
      <c r="AS4438">
        <v>0</v>
      </c>
      <c r="AT4438">
        <v>5</v>
      </c>
      <c r="AU4438">
        <v>0</v>
      </c>
      <c r="AV4438">
        <v>0</v>
      </c>
      <c r="AY4438" s="6" t="s">
        <v>3063</v>
      </c>
      <c r="BA4438" t="s">
        <v>2683</v>
      </c>
      <c r="BB4438" s="6" t="s">
        <v>1614</v>
      </c>
      <c r="BG4438" s="9"/>
      <c r="BI4438" t="s">
        <v>3146</v>
      </c>
    </row>
    <row r="4439" spans="1:61" x14ac:dyDescent="0.25">
      <c r="A4439" s="21" t="s">
        <v>1225</v>
      </c>
      <c r="B4439" t="s">
        <v>1264</v>
      </c>
      <c r="C4439" t="str">
        <f>VLOOKUP(Tabelle1[[#This Row],[bank_name]],list_all_banks!$B$1:$C$691,2,FALSE)</f>
        <v>NL33231073</v>
      </c>
      <c r="D4439" s="6" t="s">
        <v>1265</v>
      </c>
      <c r="E4439" s="42" t="str">
        <f t="shared" si="72"/>
        <v>31.12.2015</v>
      </c>
      <c r="F4439">
        <v>2015</v>
      </c>
      <c r="G4439">
        <v>1</v>
      </c>
      <c r="H4439">
        <v>2</v>
      </c>
      <c r="I4439">
        <v>3</v>
      </c>
      <c r="J4439">
        <v>2</v>
      </c>
      <c r="K4439" t="s">
        <v>1366</v>
      </c>
      <c r="L4439">
        <v>0</v>
      </c>
      <c r="M4439" t="s">
        <v>14</v>
      </c>
      <c r="N4439" t="s">
        <v>19</v>
      </c>
      <c r="P4439">
        <v>2</v>
      </c>
      <c r="Q4439">
        <v>0</v>
      </c>
      <c r="R4439">
        <v>0</v>
      </c>
      <c r="S4439">
        <v>0</v>
      </c>
      <c r="U4439" s="9">
        <v>0</v>
      </c>
      <c r="V4439">
        <v>0</v>
      </c>
      <c r="W4439" t="s">
        <v>20</v>
      </c>
      <c r="Y4439" t="s">
        <v>1702</v>
      </c>
      <c r="Z4439">
        <v>1</v>
      </c>
      <c r="AA4439">
        <v>5</v>
      </c>
      <c r="AB4439">
        <v>0</v>
      </c>
      <c r="AC4439" t="s">
        <v>20</v>
      </c>
      <c r="AD4439" t="s">
        <v>20</v>
      </c>
      <c r="AE4439" s="34" t="s">
        <v>20</v>
      </c>
      <c r="AF4439" t="s">
        <v>20</v>
      </c>
      <c r="AG4439">
        <v>0</v>
      </c>
      <c r="AI4439">
        <v>2</v>
      </c>
      <c r="AK4439">
        <v>1</v>
      </c>
      <c r="AL4439">
        <v>0</v>
      </c>
      <c r="AM4439">
        <v>1</v>
      </c>
      <c r="AN4439">
        <v>0</v>
      </c>
      <c r="AO4439">
        <v>0</v>
      </c>
      <c r="AQ4439" s="30">
        <v>1</v>
      </c>
      <c r="AR4439">
        <v>3</v>
      </c>
      <c r="AS4439">
        <v>0</v>
      </c>
      <c r="AT4439">
        <v>5</v>
      </c>
      <c r="AU4439">
        <v>0</v>
      </c>
      <c r="AV4439">
        <v>0</v>
      </c>
      <c r="AY4439" s="6" t="s">
        <v>3063</v>
      </c>
      <c r="BA4439" t="s">
        <v>2683</v>
      </c>
      <c r="BB4439" s="6" t="s">
        <v>1614</v>
      </c>
      <c r="BG4439" s="9"/>
      <c r="BI4439" t="s">
        <v>3146</v>
      </c>
    </row>
    <row r="4440" spans="1:61" x14ac:dyDescent="0.25">
      <c r="A4440" s="21" t="s">
        <v>1225</v>
      </c>
      <c r="B4440" t="s">
        <v>1264</v>
      </c>
      <c r="C4440" t="str">
        <f>VLOOKUP(Tabelle1[[#This Row],[bank_name]],list_all_banks!$B$1:$C$691,2,FALSE)</f>
        <v>NL33231073</v>
      </c>
      <c r="D4440" s="6" t="s">
        <v>1265</v>
      </c>
      <c r="E4440" s="42" t="str">
        <f t="shared" si="72"/>
        <v>31.12.2015</v>
      </c>
      <c r="F4440">
        <v>2015</v>
      </c>
      <c r="G4440">
        <v>1</v>
      </c>
      <c r="H4440">
        <v>2</v>
      </c>
      <c r="I4440">
        <v>3</v>
      </c>
      <c r="J4440">
        <v>2</v>
      </c>
      <c r="K4440" t="s">
        <v>1366</v>
      </c>
      <c r="L4440">
        <v>0</v>
      </c>
      <c r="M4440" t="s">
        <v>14</v>
      </c>
      <c r="N4440" t="s">
        <v>19</v>
      </c>
      <c r="P4440">
        <v>2</v>
      </c>
      <c r="Q4440">
        <v>0</v>
      </c>
      <c r="R4440">
        <v>0</v>
      </c>
      <c r="S4440">
        <v>0</v>
      </c>
      <c r="U4440" s="9">
        <v>0</v>
      </c>
      <c r="V4440">
        <v>0</v>
      </c>
      <c r="W4440" t="s">
        <v>20</v>
      </c>
      <c r="Y4440" t="s">
        <v>1703</v>
      </c>
      <c r="Z4440">
        <v>0</v>
      </c>
      <c r="AA4440">
        <v>4</v>
      </c>
      <c r="AB4440">
        <v>0</v>
      </c>
      <c r="AC4440" t="s">
        <v>20</v>
      </c>
      <c r="AD4440" t="s">
        <v>20</v>
      </c>
      <c r="AE4440" s="34" t="s">
        <v>20</v>
      </c>
      <c r="AF4440" t="s">
        <v>20</v>
      </c>
      <c r="AG4440">
        <v>0</v>
      </c>
      <c r="AI4440">
        <v>2</v>
      </c>
      <c r="AK4440">
        <v>1</v>
      </c>
      <c r="AL4440">
        <v>0</v>
      </c>
      <c r="AM4440">
        <v>1</v>
      </c>
      <c r="AN4440">
        <v>0</v>
      </c>
      <c r="AO4440">
        <v>0</v>
      </c>
      <c r="AQ4440" s="30">
        <v>1</v>
      </c>
      <c r="AR4440">
        <v>3</v>
      </c>
      <c r="AS4440">
        <v>0</v>
      </c>
      <c r="AT4440">
        <v>5</v>
      </c>
      <c r="AU4440">
        <v>0</v>
      </c>
      <c r="AV4440">
        <v>0</v>
      </c>
      <c r="AY4440" s="6" t="s">
        <v>3063</v>
      </c>
      <c r="BA4440" t="s">
        <v>2683</v>
      </c>
      <c r="BB4440" s="6" t="s">
        <v>1614</v>
      </c>
      <c r="BG4440" s="9"/>
      <c r="BI4440" t="s">
        <v>3146</v>
      </c>
    </row>
    <row r="4441" spans="1:61" x14ac:dyDescent="0.25">
      <c r="A4441" s="21" t="s">
        <v>1225</v>
      </c>
      <c r="B4441" t="s">
        <v>1264</v>
      </c>
      <c r="C4441" t="str">
        <f>VLOOKUP(Tabelle1[[#This Row],[bank_name]],list_all_banks!$B$1:$C$691,2,FALSE)</f>
        <v>NL33231073</v>
      </c>
      <c r="D4441" s="6" t="s">
        <v>1265</v>
      </c>
      <c r="E4441" s="42" t="str">
        <f t="shared" si="72"/>
        <v>31.12.2015</v>
      </c>
      <c r="F4441">
        <v>2015</v>
      </c>
      <c r="G4441">
        <v>1</v>
      </c>
      <c r="H4441">
        <v>2</v>
      </c>
      <c r="I4441">
        <v>3</v>
      </c>
      <c r="J4441">
        <v>2</v>
      </c>
      <c r="K4441" t="s">
        <v>1366</v>
      </c>
      <c r="L4441">
        <v>0</v>
      </c>
      <c r="M4441" t="s">
        <v>14</v>
      </c>
      <c r="N4441" t="s">
        <v>19</v>
      </c>
      <c r="P4441">
        <v>2</v>
      </c>
      <c r="Q4441">
        <v>0</v>
      </c>
      <c r="R4441">
        <v>0</v>
      </c>
      <c r="S4441">
        <v>0</v>
      </c>
      <c r="U4441" s="9">
        <v>0</v>
      </c>
      <c r="V4441">
        <v>0</v>
      </c>
      <c r="W4441" t="s">
        <v>20</v>
      </c>
      <c r="Y4441" t="s">
        <v>1662</v>
      </c>
      <c r="Z4441">
        <v>0</v>
      </c>
      <c r="AA4441">
        <v>0</v>
      </c>
      <c r="AB4441">
        <v>0</v>
      </c>
      <c r="AC4441" t="s">
        <v>20</v>
      </c>
      <c r="AD4441" t="s">
        <v>20</v>
      </c>
      <c r="AE4441" s="34" t="s">
        <v>20</v>
      </c>
      <c r="AF4441" t="s">
        <v>20</v>
      </c>
      <c r="AG4441">
        <v>0</v>
      </c>
      <c r="AI4441">
        <v>2</v>
      </c>
      <c r="AK4441">
        <v>1</v>
      </c>
      <c r="AL4441">
        <v>0</v>
      </c>
      <c r="AM4441">
        <v>1</v>
      </c>
      <c r="AN4441">
        <v>0</v>
      </c>
      <c r="AO4441">
        <v>0</v>
      </c>
      <c r="AQ4441" s="30">
        <v>1</v>
      </c>
      <c r="AR4441">
        <v>3</v>
      </c>
      <c r="AS4441">
        <v>0</v>
      </c>
      <c r="AT4441">
        <v>5</v>
      </c>
      <c r="AU4441">
        <v>0</v>
      </c>
      <c r="AV4441">
        <v>0</v>
      </c>
      <c r="AY4441" s="6" t="s">
        <v>3063</v>
      </c>
      <c r="BA4441" t="s">
        <v>2683</v>
      </c>
      <c r="BB4441" s="6" t="s">
        <v>1614</v>
      </c>
      <c r="BG4441" s="9"/>
      <c r="BI4441" t="s">
        <v>3146</v>
      </c>
    </row>
    <row r="4442" spans="1:61" x14ac:dyDescent="0.25">
      <c r="A4442" s="21" t="s">
        <v>1225</v>
      </c>
      <c r="B4442" t="s">
        <v>1264</v>
      </c>
      <c r="C4442" t="str">
        <f>VLOOKUP(Tabelle1[[#This Row],[bank_name]],list_all_banks!$B$1:$C$691,2,FALSE)</f>
        <v>NL33231073</v>
      </c>
      <c r="D4442" s="6" t="s">
        <v>1265</v>
      </c>
      <c r="E4442" s="42" t="str">
        <f t="shared" si="72"/>
        <v>31.12.2015</v>
      </c>
      <c r="F4442">
        <v>2015</v>
      </c>
      <c r="G4442">
        <v>1</v>
      </c>
      <c r="H4442">
        <v>2</v>
      </c>
      <c r="I4442">
        <v>3</v>
      </c>
      <c r="J4442">
        <v>2</v>
      </c>
      <c r="K4442" t="s">
        <v>1366</v>
      </c>
      <c r="L4442">
        <v>0</v>
      </c>
      <c r="M4442" t="s">
        <v>14</v>
      </c>
      <c r="N4442" t="s">
        <v>19</v>
      </c>
      <c r="P4442">
        <v>2</v>
      </c>
      <c r="Q4442">
        <v>0</v>
      </c>
      <c r="R4442">
        <v>0</v>
      </c>
      <c r="S4442">
        <v>0</v>
      </c>
      <c r="U4442" s="9">
        <v>0</v>
      </c>
      <c r="V4442">
        <v>0</v>
      </c>
      <c r="W4442" t="s">
        <v>20</v>
      </c>
      <c r="Y4442" t="s">
        <v>1628</v>
      </c>
      <c r="Z4442">
        <v>0</v>
      </c>
      <c r="AA4442">
        <v>7</v>
      </c>
      <c r="AB4442">
        <v>-1</v>
      </c>
      <c r="AC4442" t="s">
        <v>20</v>
      </c>
      <c r="AD4442" t="s">
        <v>20</v>
      </c>
      <c r="AE4442" s="34" t="s">
        <v>20</v>
      </c>
      <c r="AF4442" t="s">
        <v>20</v>
      </c>
      <c r="AG4442">
        <v>0</v>
      </c>
      <c r="AI4442">
        <v>2</v>
      </c>
      <c r="AK4442">
        <v>1</v>
      </c>
      <c r="AL4442">
        <v>0</v>
      </c>
      <c r="AM4442">
        <v>1</v>
      </c>
      <c r="AN4442">
        <v>0</v>
      </c>
      <c r="AO4442">
        <v>0</v>
      </c>
      <c r="AQ4442" s="30">
        <v>1</v>
      </c>
      <c r="AR4442">
        <v>3</v>
      </c>
      <c r="AS4442">
        <v>0</v>
      </c>
      <c r="AT4442">
        <v>5</v>
      </c>
      <c r="AU4442">
        <v>0</v>
      </c>
      <c r="AV4442">
        <v>0</v>
      </c>
      <c r="AY4442" s="6" t="s">
        <v>3063</v>
      </c>
      <c r="BA4442" t="s">
        <v>2683</v>
      </c>
      <c r="BB4442" s="6" t="s">
        <v>1614</v>
      </c>
      <c r="BG4442" s="9"/>
      <c r="BI4442" t="s">
        <v>3146</v>
      </c>
    </row>
    <row r="4443" spans="1:61" x14ac:dyDescent="0.25">
      <c r="A4443" s="21" t="s">
        <v>1225</v>
      </c>
      <c r="B4443" t="s">
        <v>1264</v>
      </c>
      <c r="C4443" t="str">
        <f>VLOOKUP(Tabelle1[[#This Row],[bank_name]],list_all_banks!$B$1:$C$691,2,FALSE)</f>
        <v>NL33231073</v>
      </c>
      <c r="D4443" s="6" t="s">
        <v>1265</v>
      </c>
      <c r="E4443" s="42" t="str">
        <f t="shared" si="72"/>
        <v>31.12.2015</v>
      </c>
      <c r="F4443">
        <v>2015</v>
      </c>
      <c r="G4443">
        <v>1</v>
      </c>
      <c r="H4443">
        <v>2</v>
      </c>
      <c r="I4443">
        <v>3</v>
      </c>
      <c r="J4443">
        <v>2</v>
      </c>
      <c r="K4443" t="s">
        <v>1366</v>
      </c>
      <c r="L4443">
        <v>0</v>
      </c>
      <c r="M4443" t="s">
        <v>14</v>
      </c>
      <c r="N4443" t="s">
        <v>19</v>
      </c>
      <c r="P4443">
        <v>2</v>
      </c>
      <c r="Q4443">
        <v>0</v>
      </c>
      <c r="R4443">
        <v>0</v>
      </c>
      <c r="S4443">
        <v>0</v>
      </c>
      <c r="U4443" s="9">
        <v>0</v>
      </c>
      <c r="V4443">
        <v>0</v>
      </c>
      <c r="W4443" t="s">
        <v>20</v>
      </c>
      <c r="Y4443" t="s">
        <v>1633</v>
      </c>
      <c r="Z4443">
        <v>490</v>
      </c>
      <c r="AA4443">
        <v>1021</v>
      </c>
      <c r="AB4443">
        <v>328</v>
      </c>
      <c r="AC4443" t="s">
        <v>20</v>
      </c>
      <c r="AD4443" t="s">
        <v>20</v>
      </c>
      <c r="AE4443" s="34" t="s">
        <v>20</v>
      </c>
      <c r="AF4443" t="s">
        <v>20</v>
      </c>
      <c r="AG4443">
        <v>92</v>
      </c>
      <c r="AI4443">
        <v>2</v>
      </c>
      <c r="AK4443">
        <v>1</v>
      </c>
      <c r="AL4443">
        <v>0</v>
      </c>
      <c r="AM4443">
        <v>1</v>
      </c>
      <c r="AN4443">
        <v>0</v>
      </c>
      <c r="AO4443">
        <v>0</v>
      </c>
      <c r="AQ4443" s="30">
        <v>1</v>
      </c>
      <c r="AR4443">
        <v>3</v>
      </c>
      <c r="AS4443">
        <v>0</v>
      </c>
      <c r="AT4443">
        <v>5</v>
      </c>
      <c r="AU4443">
        <v>0</v>
      </c>
      <c r="AV4443">
        <v>0</v>
      </c>
      <c r="AY4443" s="6" t="s">
        <v>3063</v>
      </c>
      <c r="BA4443" t="s">
        <v>2683</v>
      </c>
      <c r="BB4443" s="6" t="s">
        <v>1614</v>
      </c>
      <c r="BG4443" s="9"/>
      <c r="BI4443" t="s">
        <v>3146</v>
      </c>
    </row>
    <row r="4444" spans="1:61" s="44" customFormat="1" ht="15.75" thickBot="1" x14ac:dyDescent="0.3">
      <c r="A4444" s="165" t="s">
        <v>1225</v>
      </c>
      <c r="B4444" s="44" t="s">
        <v>1264</v>
      </c>
      <c r="C4444" s="44" t="str">
        <f>VLOOKUP(Tabelle1[[#This Row],[bank_name]],list_all_banks!$B$1:$C$691,2,FALSE)</f>
        <v>NL33231073</v>
      </c>
      <c r="D4444" s="45" t="s">
        <v>1265</v>
      </c>
      <c r="E4444" s="46" t="str">
        <f t="shared" si="72"/>
        <v>31.12.2015</v>
      </c>
      <c r="F4444" s="44">
        <v>2015</v>
      </c>
      <c r="G4444" s="44">
        <v>1</v>
      </c>
      <c r="H4444" s="44">
        <v>2</v>
      </c>
      <c r="I4444" s="44">
        <v>3</v>
      </c>
      <c r="J4444" s="44">
        <v>2</v>
      </c>
      <c r="K4444" s="44" t="s">
        <v>1366</v>
      </c>
      <c r="L4444" s="44">
        <v>0</v>
      </c>
      <c r="M4444" s="44" t="s">
        <v>14</v>
      </c>
      <c r="N4444" s="44" t="s">
        <v>19</v>
      </c>
      <c r="O4444" s="45"/>
      <c r="P4444" s="44">
        <v>2</v>
      </c>
      <c r="Q4444" s="44">
        <v>0</v>
      </c>
      <c r="R4444" s="44">
        <v>0</v>
      </c>
      <c r="S4444" s="44">
        <v>0</v>
      </c>
      <c r="T4444" s="45"/>
      <c r="U4444" s="44">
        <v>0</v>
      </c>
      <c r="V4444" s="44">
        <v>0</v>
      </c>
      <c r="W4444" s="44" t="s">
        <v>20</v>
      </c>
      <c r="X4444" s="45"/>
      <c r="Y4444" s="44" t="s">
        <v>1704</v>
      </c>
      <c r="Z4444" s="44">
        <v>380</v>
      </c>
      <c r="AA4444" s="44">
        <v>0</v>
      </c>
      <c r="AB4444" s="44">
        <v>380</v>
      </c>
      <c r="AC4444" s="44" t="s">
        <v>20</v>
      </c>
      <c r="AD4444" s="44" t="s">
        <v>20</v>
      </c>
      <c r="AE4444" s="140" t="s">
        <v>20</v>
      </c>
      <c r="AF4444" s="44" t="s">
        <v>20</v>
      </c>
      <c r="AG4444" s="157">
        <v>0</v>
      </c>
      <c r="AI4444" s="44">
        <v>2</v>
      </c>
      <c r="AJ4444" s="45" t="s">
        <v>3066</v>
      </c>
      <c r="AK4444" s="44">
        <v>1</v>
      </c>
      <c r="AL4444" s="44">
        <v>0</v>
      </c>
      <c r="AM4444" s="44">
        <v>1</v>
      </c>
      <c r="AN4444" s="44">
        <v>0</v>
      </c>
      <c r="AO4444" s="44">
        <v>0</v>
      </c>
      <c r="AP4444" s="45"/>
      <c r="AQ4444" s="157">
        <v>1</v>
      </c>
      <c r="AR4444" s="44">
        <v>3</v>
      </c>
      <c r="AS4444" s="44">
        <v>0</v>
      </c>
      <c r="AT4444" s="44">
        <v>5</v>
      </c>
      <c r="AU4444" s="44">
        <v>0</v>
      </c>
      <c r="AV4444" s="44">
        <v>0</v>
      </c>
      <c r="AY4444" s="45" t="s">
        <v>3063</v>
      </c>
      <c r="AZ4444" s="46"/>
      <c r="BA4444" s="44" t="s">
        <v>2683</v>
      </c>
      <c r="BB4444" s="45" t="s">
        <v>1614</v>
      </c>
      <c r="BH4444" s="45"/>
      <c r="BI4444" t="s">
        <v>3146</v>
      </c>
    </row>
    <row r="4445" spans="1:61" x14ac:dyDescent="0.25">
      <c r="A4445" s="21" t="s">
        <v>1225</v>
      </c>
      <c r="B4445" t="s">
        <v>1264</v>
      </c>
      <c r="C4445" t="str">
        <f>VLOOKUP(Tabelle1[[#This Row],[bank_name]],list_all_banks!$B$1:$C$691,2,FALSE)</f>
        <v>NL33231073</v>
      </c>
      <c r="D4445" s="6" t="s">
        <v>1265</v>
      </c>
      <c r="E4445" s="42" t="str">
        <f t="shared" si="72"/>
        <v>31.12.2016</v>
      </c>
      <c r="F4445" s="9">
        <v>2016</v>
      </c>
      <c r="G4445">
        <v>1</v>
      </c>
      <c r="H4445">
        <v>2</v>
      </c>
      <c r="I4445">
        <v>3</v>
      </c>
      <c r="J4445">
        <v>2</v>
      </c>
      <c r="K4445" t="s">
        <v>1366</v>
      </c>
      <c r="L4445">
        <v>0</v>
      </c>
      <c r="M4445" t="s">
        <v>14</v>
      </c>
      <c r="N4445" t="s">
        <v>19</v>
      </c>
      <c r="P4445">
        <v>2</v>
      </c>
      <c r="Q4445">
        <v>0</v>
      </c>
      <c r="R4445">
        <v>0</v>
      </c>
      <c r="S4445">
        <v>0</v>
      </c>
      <c r="U4445" s="9">
        <v>0</v>
      </c>
      <c r="V4445">
        <v>0</v>
      </c>
      <c r="W4445" t="s">
        <v>20</v>
      </c>
      <c r="Y4445" t="s">
        <v>820</v>
      </c>
      <c r="Z4445">
        <v>504</v>
      </c>
      <c r="AA4445">
        <v>599</v>
      </c>
      <c r="AB4445">
        <v>290</v>
      </c>
      <c r="AC4445" t="s">
        <v>20</v>
      </c>
      <c r="AD4445" t="s">
        <v>20</v>
      </c>
      <c r="AE4445" s="34" t="s">
        <v>20</v>
      </c>
      <c r="AF4445" t="s">
        <v>20</v>
      </c>
      <c r="AG4445" s="30">
        <v>154</v>
      </c>
      <c r="AH4445" t="s">
        <v>20</v>
      </c>
      <c r="AI4445">
        <v>2</v>
      </c>
      <c r="AK4445">
        <v>1</v>
      </c>
      <c r="AL4445">
        <v>1</v>
      </c>
      <c r="AM4445">
        <v>1</v>
      </c>
      <c r="AN4445">
        <v>0</v>
      </c>
      <c r="AO4445">
        <v>0</v>
      </c>
      <c r="AQ4445" s="30">
        <v>1</v>
      </c>
      <c r="AR4445">
        <v>3</v>
      </c>
      <c r="AS4445">
        <v>0</v>
      </c>
      <c r="AT4445">
        <v>5</v>
      </c>
      <c r="AU4445">
        <v>0</v>
      </c>
      <c r="AV4445">
        <v>0</v>
      </c>
      <c r="AY4445" s="6" t="s">
        <v>3063</v>
      </c>
      <c r="BA4445" t="s">
        <v>2684</v>
      </c>
      <c r="BB4445" s="6" t="s">
        <v>1614</v>
      </c>
      <c r="BG4445" s="9"/>
      <c r="BI4445" t="s">
        <v>3146</v>
      </c>
    </row>
    <row r="4446" spans="1:61" x14ac:dyDescent="0.25">
      <c r="A4446" s="21" t="s">
        <v>1225</v>
      </c>
      <c r="B4446" s="9" t="s">
        <v>1264</v>
      </c>
      <c r="C4446" s="9" t="str">
        <f>VLOOKUP(Tabelle1[[#This Row],[bank_name]],list_all_banks!$B$1:$C$691,2,FALSE)</f>
        <v>NL33231073</v>
      </c>
      <c r="D4446" s="6" t="s">
        <v>1265</v>
      </c>
      <c r="E4446" s="42" t="str">
        <f t="shared" si="72"/>
        <v>31.12.2016</v>
      </c>
      <c r="F4446">
        <v>2016</v>
      </c>
      <c r="G4446">
        <v>1</v>
      </c>
      <c r="H4446">
        <v>2</v>
      </c>
      <c r="I4446">
        <v>3</v>
      </c>
      <c r="J4446">
        <v>2</v>
      </c>
      <c r="K4446" t="s">
        <v>1366</v>
      </c>
      <c r="L4446">
        <v>0</v>
      </c>
      <c r="M4446" t="s">
        <v>14</v>
      </c>
      <c r="N4446" t="s">
        <v>19</v>
      </c>
      <c r="P4446">
        <v>2</v>
      </c>
      <c r="Q4446">
        <v>0</v>
      </c>
      <c r="R4446">
        <v>0</v>
      </c>
      <c r="S4446">
        <v>0</v>
      </c>
      <c r="U4446">
        <v>0</v>
      </c>
      <c r="V4446">
        <v>0</v>
      </c>
      <c r="W4446" t="s">
        <v>20</v>
      </c>
      <c r="Y4446" t="s">
        <v>1650</v>
      </c>
      <c r="Z4446">
        <v>732</v>
      </c>
      <c r="AA4446">
        <v>519</v>
      </c>
      <c r="AB4446">
        <v>377</v>
      </c>
      <c r="AC4446" t="s">
        <v>20</v>
      </c>
      <c r="AD4446" t="s">
        <v>20</v>
      </c>
      <c r="AE4446" s="34" t="s">
        <v>20</v>
      </c>
      <c r="AF4446" t="s">
        <v>20</v>
      </c>
      <c r="AG4446">
        <v>110</v>
      </c>
      <c r="AH4446" t="s">
        <v>20</v>
      </c>
      <c r="AI4446">
        <v>2</v>
      </c>
      <c r="AK4446">
        <v>1</v>
      </c>
      <c r="AL4446">
        <v>1</v>
      </c>
      <c r="AM4446">
        <v>1</v>
      </c>
      <c r="AN4446">
        <v>0</v>
      </c>
      <c r="AO4446">
        <v>0</v>
      </c>
      <c r="AQ4446" s="30">
        <v>1</v>
      </c>
      <c r="AR4446">
        <v>3</v>
      </c>
      <c r="AS4446">
        <v>0</v>
      </c>
      <c r="AT4446">
        <v>5</v>
      </c>
      <c r="AU4446">
        <v>0</v>
      </c>
      <c r="AV4446">
        <v>0</v>
      </c>
      <c r="AY4446" s="6" t="s">
        <v>3063</v>
      </c>
      <c r="BA4446" t="s">
        <v>2684</v>
      </c>
      <c r="BB4446" s="6" t="s">
        <v>1614</v>
      </c>
      <c r="BG4446" s="9"/>
      <c r="BI4446" t="s">
        <v>3146</v>
      </c>
    </row>
    <row r="4447" spans="1:61" x14ac:dyDescent="0.25">
      <c r="A4447" s="21" t="s">
        <v>1225</v>
      </c>
      <c r="B4447" t="s">
        <v>1264</v>
      </c>
      <c r="C4447" t="str">
        <f>VLOOKUP(Tabelle1[[#This Row],[bank_name]],list_all_banks!$B$1:$C$691,2,FALSE)</f>
        <v>NL33231073</v>
      </c>
      <c r="D4447" s="6" t="s">
        <v>1265</v>
      </c>
      <c r="E4447" s="42" t="str">
        <f t="shared" si="72"/>
        <v>31.12.2016</v>
      </c>
      <c r="F4447">
        <v>2016</v>
      </c>
      <c r="G4447">
        <v>1</v>
      </c>
      <c r="H4447">
        <v>2</v>
      </c>
      <c r="I4447">
        <v>3</v>
      </c>
      <c r="J4447">
        <v>2</v>
      </c>
      <c r="K4447" t="s">
        <v>1366</v>
      </c>
      <c r="L4447">
        <v>0</v>
      </c>
      <c r="M4447" t="s">
        <v>14</v>
      </c>
      <c r="N4447" t="s">
        <v>19</v>
      </c>
      <c r="P4447">
        <v>2</v>
      </c>
      <c r="Q4447">
        <v>0</v>
      </c>
      <c r="R4447">
        <v>0</v>
      </c>
      <c r="S4447">
        <v>0</v>
      </c>
      <c r="U4447" s="9">
        <v>0</v>
      </c>
      <c r="V4447">
        <v>0</v>
      </c>
      <c r="W4447" t="s">
        <v>20</v>
      </c>
      <c r="Y4447" t="s">
        <v>1225</v>
      </c>
      <c r="Z4447">
        <v>5767</v>
      </c>
      <c r="AA4447">
        <v>13660</v>
      </c>
      <c r="AB4447">
        <v>1341</v>
      </c>
      <c r="AC4447" t="s">
        <v>20</v>
      </c>
      <c r="AD4447" t="s">
        <v>20</v>
      </c>
      <c r="AE4447" s="34" t="s">
        <v>20</v>
      </c>
      <c r="AF4447" t="s">
        <v>20</v>
      </c>
      <c r="AG4447">
        <v>343</v>
      </c>
      <c r="AH4447" t="s">
        <v>20</v>
      </c>
      <c r="AI4447">
        <v>2</v>
      </c>
      <c r="AK4447">
        <v>1</v>
      </c>
      <c r="AL4447">
        <v>1</v>
      </c>
      <c r="AM4447">
        <v>1</v>
      </c>
      <c r="AN4447">
        <v>0</v>
      </c>
      <c r="AO4447">
        <v>0</v>
      </c>
      <c r="AQ4447" s="30">
        <v>1</v>
      </c>
      <c r="AR4447">
        <v>3</v>
      </c>
      <c r="AS4447">
        <v>0</v>
      </c>
      <c r="AT4447">
        <v>5</v>
      </c>
      <c r="AU4447">
        <v>0</v>
      </c>
      <c r="AV4447">
        <v>0</v>
      </c>
      <c r="AY4447" s="6" t="s">
        <v>3063</v>
      </c>
      <c r="BA4447" t="s">
        <v>2684</v>
      </c>
      <c r="BB4447" s="6" t="s">
        <v>1614</v>
      </c>
      <c r="BG4447" s="9"/>
      <c r="BI4447" t="s">
        <v>3146</v>
      </c>
    </row>
    <row r="4448" spans="1:61" x14ac:dyDescent="0.25">
      <c r="A4448" s="21" t="s">
        <v>1225</v>
      </c>
      <c r="B4448" t="s">
        <v>1264</v>
      </c>
      <c r="C4448" t="str">
        <f>VLOOKUP(Tabelle1[[#This Row],[bank_name]],list_all_banks!$B$1:$C$691,2,FALSE)</f>
        <v>NL33231073</v>
      </c>
      <c r="D4448" s="6" t="s">
        <v>1265</v>
      </c>
      <c r="E4448" s="42" t="str">
        <f t="shared" si="72"/>
        <v>31.12.2016</v>
      </c>
      <c r="F4448">
        <v>2016</v>
      </c>
      <c r="G4448">
        <v>1</v>
      </c>
      <c r="H4448">
        <v>2</v>
      </c>
      <c r="I4448">
        <v>3</v>
      </c>
      <c r="J4448">
        <v>2</v>
      </c>
      <c r="K4448" t="s">
        <v>1366</v>
      </c>
      <c r="L4448">
        <v>0</v>
      </c>
      <c r="M4448" t="s">
        <v>14</v>
      </c>
      <c r="N4448" t="s">
        <v>19</v>
      </c>
      <c r="P4448">
        <v>2</v>
      </c>
      <c r="Q4448">
        <v>0</v>
      </c>
      <c r="R4448">
        <v>0</v>
      </c>
      <c r="S4448">
        <v>0</v>
      </c>
      <c r="U4448" s="9">
        <v>0</v>
      </c>
      <c r="V4448">
        <v>0</v>
      </c>
      <c r="W4448" t="s">
        <v>20</v>
      </c>
      <c r="Y4448" t="s">
        <v>239</v>
      </c>
      <c r="Z4448">
        <v>3154</v>
      </c>
      <c r="AA4448">
        <v>9348</v>
      </c>
      <c r="AB4448">
        <v>554</v>
      </c>
      <c r="AC4448" t="s">
        <v>20</v>
      </c>
      <c r="AD4448" t="s">
        <v>20</v>
      </c>
      <c r="AE4448" s="34" t="s">
        <v>20</v>
      </c>
      <c r="AF4448" t="s">
        <v>20</v>
      </c>
      <c r="AG4448">
        <v>143</v>
      </c>
      <c r="AH4448" t="s">
        <v>20</v>
      </c>
      <c r="AI4448">
        <v>2</v>
      </c>
      <c r="AK4448">
        <v>1</v>
      </c>
      <c r="AL4448">
        <v>1</v>
      </c>
      <c r="AM4448">
        <v>1</v>
      </c>
      <c r="AN4448">
        <v>0</v>
      </c>
      <c r="AO4448">
        <v>0</v>
      </c>
      <c r="AQ4448" s="30">
        <v>1</v>
      </c>
      <c r="AR4448">
        <v>3</v>
      </c>
      <c r="AS4448">
        <v>0</v>
      </c>
      <c r="AT4448">
        <v>5</v>
      </c>
      <c r="AU4448">
        <v>0</v>
      </c>
      <c r="AV4448">
        <v>0</v>
      </c>
      <c r="AY4448" s="6" t="s">
        <v>3063</v>
      </c>
      <c r="BA4448" t="s">
        <v>2684</v>
      </c>
      <c r="BB4448" s="6" t="s">
        <v>1614</v>
      </c>
      <c r="BG4448" s="9"/>
      <c r="BI4448" t="s">
        <v>3146</v>
      </c>
    </row>
    <row r="4449" spans="1:61" x14ac:dyDescent="0.25">
      <c r="A4449" s="21" t="s">
        <v>1225</v>
      </c>
      <c r="B4449" t="s">
        <v>1264</v>
      </c>
      <c r="C4449" t="str">
        <f>VLOOKUP(Tabelle1[[#This Row],[bank_name]],list_all_banks!$B$1:$C$691,2,FALSE)</f>
        <v>NL33231073</v>
      </c>
      <c r="D4449" s="6" t="s">
        <v>1265</v>
      </c>
      <c r="E4449" s="42" t="str">
        <f t="shared" si="72"/>
        <v>31.12.2016</v>
      </c>
      <c r="F4449">
        <v>2016</v>
      </c>
      <c r="G4449">
        <v>1</v>
      </c>
      <c r="H4449">
        <v>2</v>
      </c>
      <c r="I4449">
        <v>3</v>
      </c>
      <c r="J4449">
        <v>2</v>
      </c>
      <c r="K4449" t="s">
        <v>1366</v>
      </c>
      <c r="L4449">
        <v>0</v>
      </c>
      <c r="M4449" t="s">
        <v>14</v>
      </c>
      <c r="N4449" t="s">
        <v>19</v>
      </c>
      <c r="P4449">
        <v>2</v>
      </c>
      <c r="Q4449">
        <v>0</v>
      </c>
      <c r="R4449">
        <v>0</v>
      </c>
      <c r="S4449">
        <v>0</v>
      </c>
      <c r="U4449" s="9">
        <v>0</v>
      </c>
      <c r="V4449">
        <v>0</v>
      </c>
      <c r="W4449" t="s">
        <v>20</v>
      </c>
      <c r="Y4449" t="s">
        <v>1170</v>
      </c>
      <c r="Z4449">
        <v>274</v>
      </c>
      <c r="AA4449">
        <v>793</v>
      </c>
      <c r="AB4449">
        <v>138</v>
      </c>
      <c r="AC4449" t="s">
        <v>20</v>
      </c>
      <c r="AD4449" t="s">
        <v>20</v>
      </c>
      <c r="AE4449" s="34" t="s">
        <v>20</v>
      </c>
      <c r="AF4449" t="s">
        <v>20</v>
      </c>
      <c r="AG4449">
        <v>32</v>
      </c>
      <c r="AH4449" t="s">
        <v>20</v>
      </c>
      <c r="AI4449">
        <v>2</v>
      </c>
      <c r="AK4449">
        <v>1</v>
      </c>
      <c r="AL4449">
        <v>1</v>
      </c>
      <c r="AM4449">
        <v>1</v>
      </c>
      <c r="AN4449">
        <v>0</v>
      </c>
      <c r="AO4449">
        <v>0</v>
      </c>
      <c r="AQ4449" s="30">
        <v>1</v>
      </c>
      <c r="AR4449">
        <v>3</v>
      </c>
      <c r="AS4449">
        <v>0</v>
      </c>
      <c r="AT4449">
        <v>5</v>
      </c>
      <c r="AU4449">
        <v>0</v>
      </c>
      <c r="AV4449">
        <v>0</v>
      </c>
      <c r="AY4449" s="6" t="s">
        <v>3063</v>
      </c>
      <c r="BA4449" t="s">
        <v>2684</v>
      </c>
      <c r="BB4449" s="6" t="s">
        <v>1614</v>
      </c>
      <c r="BG4449" s="9"/>
      <c r="BI4449" t="s">
        <v>3146</v>
      </c>
    </row>
    <row r="4450" spans="1:61" x14ac:dyDescent="0.25">
      <c r="A4450" s="88" t="s">
        <v>1225</v>
      </c>
      <c r="B4450" s="9" t="s">
        <v>1264</v>
      </c>
      <c r="C4450" s="9" t="str">
        <f>VLOOKUP(Tabelle1[[#This Row],[bank_name]],list_all_banks!$B$1:$C$691,2,FALSE)</f>
        <v>NL33231073</v>
      </c>
      <c r="D4450" s="6" t="s">
        <v>1265</v>
      </c>
      <c r="E4450" s="42" t="str">
        <f t="shared" si="72"/>
        <v>31.12.2016</v>
      </c>
      <c r="F4450" s="9">
        <v>2016</v>
      </c>
      <c r="G4450" s="9">
        <v>1</v>
      </c>
      <c r="H4450" s="9">
        <v>2</v>
      </c>
      <c r="I4450" s="9">
        <v>3</v>
      </c>
      <c r="J4450" s="9">
        <v>2</v>
      </c>
      <c r="K4450" s="9" t="s">
        <v>1366</v>
      </c>
      <c r="L4450" s="9">
        <v>0</v>
      </c>
      <c r="M4450" s="9" t="s">
        <v>14</v>
      </c>
      <c r="N4450" s="9" t="s">
        <v>19</v>
      </c>
      <c r="P4450" s="9">
        <v>2</v>
      </c>
      <c r="Q4450" s="9">
        <v>0</v>
      </c>
      <c r="R4450" s="9">
        <v>0</v>
      </c>
      <c r="S4450" s="9">
        <v>0</v>
      </c>
      <c r="U4450" s="9">
        <v>0</v>
      </c>
      <c r="V4450" s="9">
        <v>0</v>
      </c>
      <c r="W4450" s="9" t="s">
        <v>20</v>
      </c>
      <c r="Y4450" s="9" t="s">
        <v>1278</v>
      </c>
      <c r="Z4450" s="9">
        <v>992</v>
      </c>
      <c r="AA4450" s="9">
        <v>8735</v>
      </c>
      <c r="AB4450" s="9">
        <v>379</v>
      </c>
      <c r="AC4450" s="9" t="s">
        <v>20</v>
      </c>
      <c r="AD4450" s="9" t="s">
        <v>20</v>
      </c>
      <c r="AE4450" s="87" t="s">
        <v>20</v>
      </c>
      <c r="AF4450" s="9" t="s">
        <v>20</v>
      </c>
      <c r="AG4450" s="9">
        <v>90</v>
      </c>
      <c r="AH4450" s="9" t="s">
        <v>20</v>
      </c>
      <c r="AI4450" s="9">
        <v>2</v>
      </c>
      <c r="AK4450" s="9">
        <v>1</v>
      </c>
      <c r="AL4450" s="9">
        <v>1</v>
      </c>
      <c r="AM4450" s="9">
        <v>1</v>
      </c>
      <c r="AN4450" s="9">
        <v>0</v>
      </c>
      <c r="AO4450" s="9">
        <v>0</v>
      </c>
      <c r="AQ4450" s="90">
        <v>1</v>
      </c>
      <c r="AR4450" s="9">
        <v>3</v>
      </c>
      <c r="AS4450" s="9">
        <v>0</v>
      </c>
      <c r="AT4450" s="9">
        <v>5</v>
      </c>
      <c r="AU4450" s="9">
        <v>0</v>
      </c>
      <c r="AV4450" s="9">
        <v>0</v>
      </c>
      <c r="AW4450" s="9"/>
      <c r="AX4450" s="9"/>
      <c r="AY4450" s="6" t="s">
        <v>3063</v>
      </c>
      <c r="BA4450" s="9" t="s">
        <v>2684</v>
      </c>
      <c r="BB4450" s="6" t="s">
        <v>1614</v>
      </c>
      <c r="BC4450" s="9"/>
      <c r="BD4450" s="9"/>
      <c r="BE4450" s="9"/>
      <c r="BF4450" s="9"/>
      <c r="BG4450" s="9"/>
      <c r="BI4450" t="s">
        <v>3146</v>
      </c>
    </row>
    <row r="4451" spans="1:61" x14ac:dyDescent="0.25">
      <c r="A4451" s="21" t="s">
        <v>1225</v>
      </c>
      <c r="B4451" t="s">
        <v>1264</v>
      </c>
      <c r="C4451" t="str">
        <f>VLOOKUP(Tabelle1[[#This Row],[bank_name]],list_all_banks!$B$1:$C$691,2,FALSE)</f>
        <v>NL33231073</v>
      </c>
      <c r="D4451" s="6" t="s">
        <v>1265</v>
      </c>
      <c r="E4451" s="42" t="str">
        <f t="shared" si="72"/>
        <v>31.12.2016</v>
      </c>
      <c r="F4451">
        <v>2016</v>
      </c>
      <c r="G4451">
        <v>1</v>
      </c>
      <c r="H4451">
        <v>2</v>
      </c>
      <c r="I4451">
        <v>3</v>
      </c>
      <c r="J4451">
        <v>2</v>
      </c>
      <c r="K4451" t="s">
        <v>1366</v>
      </c>
      <c r="L4451">
        <v>0</v>
      </c>
      <c r="M4451" t="s">
        <v>14</v>
      </c>
      <c r="N4451" t="s">
        <v>19</v>
      </c>
      <c r="P4451">
        <v>2</v>
      </c>
      <c r="Q4451">
        <v>0</v>
      </c>
      <c r="R4451">
        <v>0</v>
      </c>
      <c r="S4451">
        <v>0</v>
      </c>
      <c r="U4451" s="9">
        <v>0</v>
      </c>
      <c r="V4451">
        <v>0</v>
      </c>
      <c r="W4451" t="s">
        <v>20</v>
      </c>
      <c r="Y4451" t="s">
        <v>1</v>
      </c>
      <c r="Z4451">
        <v>2212</v>
      </c>
      <c r="AA4451">
        <v>4341</v>
      </c>
      <c r="AB4451">
        <v>1282</v>
      </c>
      <c r="AC4451" t="s">
        <v>20</v>
      </c>
      <c r="AD4451" t="s">
        <v>20</v>
      </c>
      <c r="AE4451" s="34" t="s">
        <v>20</v>
      </c>
      <c r="AF4451" t="s">
        <v>20</v>
      </c>
      <c r="AG4451">
        <v>407</v>
      </c>
      <c r="AH4451" t="s">
        <v>20</v>
      </c>
      <c r="AI4451">
        <v>2</v>
      </c>
      <c r="AK4451">
        <v>1</v>
      </c>
      <c r="AL4451">
        <v>1</v>
      </c>
      <c r="AM4451">
        <v>1</v>
      </c>
      <c r="AN4451">
        <v>0</v>
      </c>
      <c r="AO4451">
        <v>0</v>
      </c>
      <c r="AQ4451" s="30">
        <v>1</v>
      </c>
      <c r="AR4451">
        <v>3</v>
      </c>
      <c r="AS4451">
        <v>0</v>
      </c>
      <c r="AT4451">
        <v>5</v>
      </c>
      <c r="AU4451">
        <v>0</v>
      </c>
      <c r="AV4451">
        <v>0</v>
      </c>
      <c r="AY4451" s="6" t="s">
        <v>3063</v>
      </c>
      <c r="BA4451" t="s">
        <v>2684</v>
      </c>
      <c r="BB4451" s="6" t="s">
        <v>1614</v>
      </c>
      <c r="BG4451" s="9"/>
      <c r="BI4451" t="s">
        <v>3146</v>
      </c>
    </row>
    <row r="4452" spans="1:61" x14ac:dyDescent="0.25">
      <c r="A4452" s="21" t="s">
        <v>1225</v>
      </c>
      <c r="B4452" t="s">
        <v>1264</v>
      </c>
      <c r="C4452" t="str">
        <f>VLOOKUP(Tabelle1[[#This Row],[bank_name]],list_all_banks!$B$1:$C$691,2,FALSE)</f>
        <v>NL33231073</v>
      </c>
      <c r="D4452" s="6" t="s">
        <v>1265</v>
      </c>
      <c r="E4452" s="42" t="str">
        <f t="shared" si="72"/>
        <v>31.12.2016</v>
      </c>
      <c r="F4452">
        <v>2016</v>
      </c>
      <c r="G4452">
        <v>1</v>
      </c>
      <c r="H4452">
        <v>2</v>
      </c>
      <c r="I4452">
        <v>3</v>
      </c>
      <c r="J4452">
        <v>2</v>
      </c>
      <c r="K4452" t="s">
        <v>1366</v>
      </c>
      <c r="L4452">
        <v>0</v>
      </c>
      <c r="M4452" t="s">
        <v>14</v>
      </c>
      <c r="N4452" t="s">
        <v>19</v>
      </c>
      <c r="P4452">
        <v>2</v>
      </c>
      <c r="Q4452">
        <v>0</v>
      </c>
      <c r="R4452">
        <v>0</v>
      </c>
      <c r="S4452">
        <v>0</v>
      </c>
      <c r="U4452" s="9">
        <v>0</v>
      </c>
      <c r="V4452">
        <v>0</v>
      </c>
      <c r="W4452" t="s">
        <v>20</v>
      </c>
      <c r="Y4452" t="s">
        <v>1324</v>
      </c>
      <c r="Z4452">
        <v>288</v>
      </c>
      <c r="AA4452">
        <v>1806</v>
      </c>
      <c r="AB4452">
        <v>123</v>
      </c>
      <c r="AC4452" t="s">
        <v>20</v>
      </c>
      <c r="AD4452" t="s">
        <v>20</v>
      </c>
      <c r="AE4452" s="34" t="s">
        <v>20</v>
      </c>
      <c r="AF4452" t="s">
        <v>20</v>
      </c>
      <c r="AG4452">
        <v>21</v>
      </c>
      <c r="AH4452" t="s">
        <v>20</v>
      </c>
      <c r="AI4452">
        <v>2</v>
      </c>
      <c r="AK4452">
        <v>1</v>
      </c>
      <c r="AL4452">
        <v>1</v>
      </c>
      <c r="AM4452">
        <v>1</v>
      </c>
      <c r="AN4452">
        <v>0</v>
      </c>
      <c r="AO4452">
        <v>0</v>
      </c>
      <c r="AQ4452" s="30">
        <v>1</v>
      </c>
      <c r="AR4452">
        <v>3</v>
      </c>
      <c r="AS4452">
        <v>0</v>
      </c>
      <c r="AT4452">
        <v>5</v>
      </c>
      <c r="AU4452">
        <v>0</v>
      </c>
      <c r="AV4452">
        <v>0</v>
      </c>
      <c r="AY4452" s="6" t="s">
        <v>3063</v>
      </c>
      <c r="BA4452" t="s">
        <v>2684</v>
      </c>
      <c r="BB4452" s="6" t="s">
        <v>1614</v>
      </c>
      <c r="BG4452" s="9"/>
      <c r="BI4452" t="s">
        <v>3146</v>
      </c>
    </row>
    <row r="4453" spans="1:61" x14ac:dyDescent="0.25">
      <c r="A4453" s="88" t="s">
        <v>1225</v>
      </c>
      <c r="B4453" s="9" t="s">
        <v>1264</v>
      </c>
      <c r="C4453" s="9" t="str">
        <f>VLOOKUP(Tabelle1[[#This Row],[bank_name]],list_all_banks!$B$1:$C$691,2,FALSE)</f>
        <v>NL33231073</v>
      </c>
      <c r="D4453" s="6" t="s">
        <v>1265</v>
      </c>
      <c r="E4453" s="42" t="str">
        <f t="shared" ref="E4453:E4516" si="73">CONCATENATE($E$2,F4453)</f>
        <v>31.12.2016</v>
      </c>
      <c r="F4453" s="9">
        <v>2016</v>
      </c>
      <c r="G4453" s="9">
        <v>1</v>
      </c>
      <c r="H4453" s="9">
        <v>2</v>
      </c>
      <c r="I4453" s="9">
        <v>3</v>
      </c>
      <c r="J4453" s="9">
        <v>2</v>
      </c>
      <c r="K4453" s="9" t="s">
        <v>1366</v>
      </c>
      <c r="L4453" s="9">
        <v>0</v>
      </c>
      <c r="M4453" s="9" t="s">
        <v>14</v>
      </c>
      <c r="N4453" s="9" t="s">
        <v>19</v>
      </c>
      <c r="P4453" s="9">
        <v>2</v>
      </c>
      <c r="Q4453" s="9">
        <v>0</v>
      </c>
      <c r="R4453" s="9">
        <v>0</v>
      </c>
      <c r="S4453" s="9">
        <v>0</v>
      </c>
      <c r="U4453" s="9">
        <v>0</v>
      </c>
      <c r="V4453" s="9">
        <v>0</v>
      </c>
      <c r="W4453" s="9" t="s">
        <v>20</v>
      </c>
      <c r="Y4453" s="9" t="s">
        <v>493</v>
      </c>
      <c r="Z4453" s="9">
        <v>498</v>
      </c>
      <c r="AA4453" s="9">
        <v>1116</v>
      </c>
      <c r="AB4453" s="9">
        <v>197</v>
      </c>
      <c r="AC4453" s="9" t="s">
        <v>20</v>
      </c>
      <c r="AD4453" s="9" t="s">
        <v>20</v>
      </c>
      <c r="AE4453" s="87" t="s">
        <v>20</v>
      </c>
      <c r="AF4453" s="9" t="s">
        <v>20</v>
      </c>
      <c r="AG4453" s="9">
        <v>51</v>
      </c>
      <c r="AH4453" s="9" t="s">
        <v>20</v>
      </c>
      <c r="AI4453" s="9">
        <v>2</v>
      </c>
      <c r="AK4453" s="9">
        <v>1</v>
      </c>
      <c r="AL4453" s="9">
        <v>1</v>
      </c>
      <c r="AM4453" s="9">
        <v>1</v>
      </c>
      <c r="AN4453" s="9">
        <v>0</v>
      </c>
      <c r="AO4453" s="9">
        <v>0</v>
      </c>
      <c r="AQ4453" s="90">
        <v>1</v>
      </c>
      <c r="AR4453" s="9">
        <v>3</v>
      </c>
      <c r="AS4453" s="9">
        <v>0</v>
      </c>
      <c r="AT4453" s="9">
        <v>5</v>
      </c>
      <c r="AU4453" s="9">
        <v>0</v>
      </c>
      <c r="AV4453" s="9">
        <v>0</v>
      </c>
      <c r="AW4453" s="9"/>
      <c r="AX4453" s="9"/>
      <c r="AY4453" s="6" t="s">
        <v>3063</v>
      </c>
      <c r="BA4453" s="9" t="s">
        <v>2684</v>
      </c>
      <c r="BB4453" s="6" t="s">
        <v>1614</v>
      </c>
      <c r="BC4453" s="9"/>
      <c r="BD4453" s="9"/>
      <c r="BE4453" s="9"/>
      <c r="BF4453" s="9"/>
      <c r="BG4453" s="9"/>
      <c r="BI4453" t="s">
        <v>3146</v>
      </c>
    </row>
    <row r="4454" spans="1:61" x14ac:dyDescent="0.25">
      <c r="A4454" s="88" t="s">
        <v>1225</v>
      </c>
      <c r="B4454" s="9" t="s">
        <v>1264</v>
      </c>
      <c r="C4454" s="9" t="str">
        <f>VLOOKUP(Tabelle1[[#This Row],[bank_name]],list_all_banks!$B$1:$C$691,2,FALSE)</f>
        <v>NL33231073</v>
      </c>
      <c r="D4454" s="6" t="s">
        <v>1265</v>
      </c>
      <c r="E4454" s="42" t="str">
        <f t="shared" si="73"/>
        <v>31.12.2016</v>
      </c>
      <c r="F4454" s="9">
        <v>2016</v>
      </c>
      <c r="G4454" s="9">
        <v>1</v>
      </c>
      <c r="H4454" s="9">
        <v>2</v>
      </c>
      <c r="I4454" s="9">
        <v>3</v>
      </c>
      <c r="J4454" s="9">
        <v>2</v>
      </c>
      <c r="K4454" s="9" t="s">
        <v>1366</v>
      </c>
      <c r="L4454" s="9">
        <v>0</v>
      </c>
      <c r="M4454" s="9" t="s">
        <v>14</v>
      </c>
      <c r="N4454" s="9" t="s">
        <v>19</v>
      </c>
      <c r="P4454" s="9">
        <v>2</v>
      </c>
      <c r="Q4454" s="9">
        <v>0</v>
      </c>
      <c r="R4454" s="9">
        <v>0</v>
      </c>
      <c r="S4454" s="9">
        <v>0</v>
      </c>
      <c r="U4454" s="9">
        <v>0</v>
      </c>
      <c r="V4454" s="9">
        <v>0</v>
      </c>
      <c r="W4454" s="9" t="s">
        <v>20</v>
      </c>
      <c r="Y4454" s="9" t="s">
        <v>1020</v>
      </c>
      <c r="Z4454" s="9">
        <v>376</v>
      </c>
      <c r="AA4454" s="9">
        <v>833</v>
      </c>
      <c r="AB4454" s="9">
        <v>100</v>
      </c>
      <c r="AC4454" s="9" t="s">
        <v>20</v>
      </c>
      <c r="AD4454" s="9" t="s">
        <v>20</v>
      </c>
      <c r="AE4454" s="87" t="s">
        <v>20</v>
      </c>
      <c r="AF4454" s="9" t="s">
        <v>20</v>
      </c>
      <c r="AG4454" s="9">
        <v>33</v>
      </c>
      <c r="AH4454" s="9" t="s">
        <v>20</v>
      </c>
      <c r="AI4454" s="9">
        <v>2</v>
      </c>
      <c r="AK4454" s="9">
        <v>1</v>
      </c>
      <c r="AL4454" s="9">
        <v>1</v>
      </c>
      <c r="AM4454" s="9">
        <v>1</v>
      </c>
      <c r="AN4454" s="9">
        <v>0</v>
      </c>
      <c r="AO4454" s="9">
        <v>0</v>
      </c>
      <c r="AQ4454" s="90">
        <v>1</v>
      </c>
      <c r="AR4454" s="9">
        <v>3</v>
      </c>
      <c r="AS4454" s="9">
        <v>0</v>
      </c>
      <c r="AT4454" s="9">
        <v>5</v>
      </c>
      <c r="AU4454" s="9">
        <v>0</v>
      </c>
      <c r="AV4454" s="9">
        <v>0</v>
      </c>
      <c r="AW4454" s="9"/>
      <c r="AX4454" s="9"/>
      <c r="AY4454" s="6" t="s">
        <v>3063</v>
      </c>
      <c r="BA4454" s="9" t="s">
        <v>2684</v>
      </c>
      <c r="BB4454" s="6" t="s">
        <v>1614</v>
      </c>
      <c r="BG4454" s="9"/>
      <c r="BI4454" t="s">
        <v>3146</v>
      </c>
    </row>
    <row r="4455" spans="1:61" x14ac:dyDescent="0.25">
      <c r="A4455" s="21" t="s">
        <v>1225</v>
      </c>
      <c r="B4455" t="s">
        <v>1264</v>
      </c>
      <c r="C4455" t="str">
        <f>VLOOKUP(Tabelle1[[#This Row],[bank_name]],list_all_banks!$B$1:$C$691,2,FALSE)</f>
        <v>NL33231073</v>
      </c>
      <c r="D4455" s="6" t="s">
        <v>1265</v>
      </c>
      <c r="E4455" s="42" t="str">
        <f t="shared" si="73"/>
        <v>31.12.2016</v>
      </c>
      <c r="F4455" s="9">
        <v>2016</v>
      </c>
      <c r="G4455">
        <v>1</v>
      </c>
      <c r="H4455">
        <v>2</v>
      </c>
      <c r="I4455">
        <v>3</v>
      </c>
      <c r="J4455">
        <v>2</v>
      </c>
      <c r="K4455" t="s">
        <v>1366</v>
      </c>
      <c r="L4455">
        <v>0</v>
      </c>
      <c r="M4455" t="s">
        <v>14</v>
      </c>
      <c r="N4455" t="s">
        <v>19</v>
      </c>
      <c r="P4455">
        <v>2</v>
      </c>
      <c r="Q4455">
        <v>0</v>
      </c>
      <c r="R4455">
        <v>0</v>
      </c>
      <c r="S4455">
        <v>0</v>
      </c>
      <c r="U4455" s="9">
        <v>0</v>
      </c>
      <c r="V4455">
        <v>0</v>
      </c>
      <c r="W4455" t="s">
        <v>20</v>
      </c>
      <c r="Y4455" t="s">
        <v>658</v>
      </c>
      <c r="Z4455">
        <v>280</v>
      </c>
      <c r="AA4455">
        <v>613</v>
      </c>
      <c r="AB4455">
        <v>56</v>
      </c>
      <c r="AC4455" t="s">
        <v>20</v>
      </c>
      <c r="AD4455" t="s">
        <v>20</v>
      </c>
      <c r="AE4455" s="34" t="s">
        <v>20</v>
      </c>
      <c r="AF4455" t="s">
        <v>20</v>
      </c>
      <c r="AG4455">
        <v>18</v>
      </c>
      <c r="AH4455" t="s">
        <v>20</v>
      </c>
      <c r="AI4455">
        <v>2</v>
      </c>
      <c r="AK4455">
        <v>1</v>
      </c>
      <c r="AL4455">
        <v>1</v>
      </c>
      <c r="AM4455">
        <v>1</v>
      </c>
      <c r="AN4455">
        <v>0</v>
      </c>
      <c r="AO4455">
        <v>0</v>
      </c>
      <c r="AQ4455" s="30">
        <v>1</v>
      </c>
      <c r="AR4455">
        <v>3</v>
      </c>
      <c r="AS4455">
        <v>0</v>
      </c>
      <c r="AT4455">
        <v>5</v>
      </c>
      <c r="AU4455">
        <v>0</v>
      </c>
      <c r="AV4455">
        <v>0</v>
      </c>
      <c r="AY4455" s="6" t="s">
        <v>3063</v>
      </c>
      <c r="BA4455" t="s">
        <v>2684</v>
      </c>
      <c r="BB4455" s="6" t="s">
        <v>1614</v>
      </c>
      <c r="BG4455" s="9"/>
      <c r="BI4455" t="s">
        <v>3146</v>
      </c>
    </row>
    <row r="4456" spans="1:61" s="9" customFormat="1" x14ac:dyDescent="0.25">
      <c r="A4456" s="88" t="s">
        <v>1225</v>
      </c>
      <c r="B4456" s="9" t="s">
        <v>1264</v>
      </c>
      <c r="C4456" s="9" t="str">
        <f>VLOOKUP(Tabelle1[[#This Row],[bank_name]],list_all_banks!$B$1:$C$691,2,FALSE)</f>
        <v>NL33231073</v>
      </c>
      <c r="D4456" s="6" t="s">
        <v>1265</v>
      </c>
      <c r="E4456" s="42" t="str">
        <f t="shared" si="73"/>
        <v>31.12.2016</v>
      </c>
      <c r="F4456" s="9">
        <v>2016</v>
      </c>
      <c r="G4456" s="9">
        <v>1</v>
      </c>
      <c r="H4456" s="9">
        <v>2</v>
      </c>
      <c r="I4456" s="9">
        <v>3</v>
      </c>
      <c r="J4456" s="9">
        <v>2</v>
      </c>
      <c r="K4456" s="9" t="s">
        <v>1366</v>
      </c>
      <c r="L4456" s="9">
        <v>0</v>
      </c>
      <c r="M4456" s="9" t="s">
        <v>14</v>
      </c>
      <c r="N4456" s="9" t="s">
        <v>19</v>
      </c>
      <c r="O4456" s="6"/>
      <c r="P4456" s="9">
        <v>2</v>
      </c>
      <c r="Q4456" s="9">
        <v>0</v>
      </c>
      <c r="R4456" s="9">
        <v>0</v>
      </c>
      <c r="S4456" s="9">
        <v>0</v>
      </c>
      <c r="T4456" s="6"/>
      <c r="U4456" s="9">
        <v>0</v>
      </c>
      <c r="V4456" s="9">
        <v>0</v>
      </c>
      <c r="W4456" s="9" t="s">
        <v>20</v>
      </c>
      <c r="X4456" s="6"/>
      <c r="Y4456" s="9" t="s">
        <v>1661</v>
      </c>
      <c r="Z4456" s="9">
        <v>118</v>
      </c>
      <c r="AA4456" s="9">
        <v>276</v>
      </c>
      <c r="AB4456" s="9">
        <v>69</v>
      </c>
      <c r="AC4456" s="9" t="s">
        <v>20</v>
      </c>
      <c r="AD4456" s="9" t="s">
        <v>20</v>
      </c>
      <c r="AE4456" s="87" t="s">
        <v>20</v>
      </c>
      <c r="AF4456" s="9" t="s">
        <v>20</v>
      </c>
      <c r="AG4456" s="90">
        <v>7</v>
      </c>
      <c r="AH4456" s="9" t="s">
        <v>20</v>
      </c>
      <c r="AI4456" s="9">
        <v>2</v>
      </c>
      <c r="AJ4456" s="6"/>
      <c r="AK4456" s="9">
        <v>1</v>
      </c>
      <c r="AL4456" s="9">
        <v>1</v>
      </c>
      <c r="AM4456" s="9">
        <v>1</v>
      </c>
      <c r="AN4456" s="9">
        <v>0</v>
      </c>
      <c r="AO4456" s="9">
        <v>0</v>
      </c>
      <c r="AP4456" s="6"/>
      <c r="AQ4456" s="90">
        <v>1</v>
      </c>
      <c r="AR4456" s="9">
        <v>3</v>
      </c>
      <c r="AS4456" s="9">
        <v>0</v>
      </c>
      <c r="AT4456" s="9">
        <v>5</v>
      </c>
      <c r="AU4456" s="9">
        <v>0</v>
      </c>
      <c r="AV4456" s="9">
        <v>0</v>
      </c>
      <c r="AY4456" s="6" t="s">
        <v>3063</v>
      </c>
      <c r="AZ4456" s="42"/>
      <c r="BA4456" s="9" t="s">
        <v>2684</v>
      </c>
      <c r="BB4456" s="6" t="s">
        <v>1614</v>
      </c>
      <c r="BH4456" s="6"/>
      <c r="BI4456" t="s">
        <v>3146</v>
      </c>
    </row>
    <row r="4457" spans="1:61" s="9" customFormat="1" x14ac:dyDescent="0.25">
      <c r="A4457" s="88" t="s">
        <v>1225</v>
      </c>
      <c r="B4457" s="9" t="s">
        <v>1264</v>
      </c>
      <c r="C4457" s="9" t="str">
        <f>VLOOKUP(Tabelle1[[#This Row],[bank_name]],list_all_banks!$B$1:$C$691,2,FALSE)</f>
        <v>NL33231073</v>
      </c>
      <c r="D4457" s="6" t="s">
        <v>1265</v>
      </c>
      <c r="E4457" s="42" t="str">
        <f t="shared" si="73"/>
        <v>31.12.2016</v>
      </c>
      <c r="F4457" s="9">
        <v>2016</v>
      </c>
      <c r="G4457" s="9">
        <v>1</v>
      </c>
      <c r="H4457" s="9">
        <v>2</v>
      </c>
      <c r="I4457" s="9">
        <v>3</v>
      </c>
      <c r="J4457" s="9">
        <v>2</v>
      </c>
      <c r="K4457" s="9" t="s">
        <v>1366</v>
      </c>
      <c r="L4457" s="9">
        <v>0</v>
      </c>
      <c r="M4457" s="9" t="s">
        <v>14</v>
      </c>
      <c r="N4457" s="9" t="s">
        <v>19</v>
      </c>
      <c r="O4457" s="6"/>
      <c r="P4457" s="9">
        <v>2</v>
      </c>
      <c r="Q4457" s="9">
        <v>0</v>
      </c>
      <c r="R4457" s="9">
        <v>0</v>
      </c>
      <c r="S4457" s="9">
        <v>0</v>
      </c>
      <c r="T4457" s="6"/>
      <c r="U4457" s="9">
        <v>0</v>
      </c>
      <c r="V4457" s="9">
        <v>0</v>
      </c>
      <c r="W4457" s="9" t="s">
        <v>20</v>
      </c>
      <c r="X4457" s="6"/>
      <c r="Y4457" s="9" t="s">
        <v>293</v>
      </c>
      <c r="Z4457" s="9">
        <v>74</v>
      </c>
      <c r="AA4457" s="9">
        <v>220</v>
      </c>
      <c r="AB4457" s="9">
        <v>37</v>
      </c>
      <c r="AC4457" s="9" t="s">
        <v>20</v>
      </c>
      <c r="AD4457" s="9" t="s">
        <v>20</v>
      </c>
      <c r="AE4457" s="87" t="s">
        <v>20</v>
      </c>
      <c r="AF4457" s="9" t="s">
        <v>20</v>
      </c>
      <c r="AG4457" s="9">
        <v>7</v>
      </c>
      <c r="AH4457" s="9" t="s">
        <v>20</v>
      </c>
      <c r="AI4457" s="9">
        <v>2</v>
      </c>
      <c r="AJ4457" s="6"/>
      <c r="AK4457" s="9">
        <v>1</v>
      </c>
      <c r="AL4457" s="9">
        <v>1</v>
      </c>
      <c r="AM4457" s="9">
        <v>1</v>
      </c>
      <c r="AN4457" s="9">
        <v>0</v>
      </c>
      <c r="AO4457" s="9">
        <v>0</v>
      </c>
      <c r="AP4457" s="6"/>
      <c r="AQ4457" s="90">
        <v>1</v>
      </c>
      <c r="AR4457" s="9">
        <v>3</v>
      </c>
      <c r="AS4457" s="9">
        <v>0</v>
      </c>
      <c r="AT4457" s="9">
        <v>5</v>
      </c>
      <c r="AU4457" s="9">
        <v>0</v>
      </c>
      <c r="AV4457" s="9">
        <v>0</v>
      </c>
      <c r="AY4457" s="6" t="s">
        <v>3063</v>
      </c>
      <c r="AZ4457" s="42"/>
      <c r="BA4457" s="9" t="s">
        <v>2684</v>
      </c>
      <c r="BB4457" s="6" t="s">
        <v>1614</v>
      </c>
      <c r="BH4457" s="6"/>
      <c r="BI4457" t="s">
        <v>3146</v>
      </c>
    </row>
    <row r="4458" spans="1:61" s="9" customFormat="1" x14ac:dyDescent="0.25">
      <c r="A4458" s="88" t="s">
        <v>1225</v>
      </c>
      <c r="B4458" s="9" t="s">
        <v>1264</v>
      </c>
      <c r="C4458" s="9" t="str">
        <f>VLOOKUP(Tabelle1[[#This Row],[bank_name]],list_all_banks!$B$1:$C$691,2,FALSE)</f>
        <v>NL33231073</v>
      </c>
      <c r="D4458" s="6" t="s">
        <v>1265</v>
      </c>
      <c r="E4458" s="42" t="str">
        <f t="shared" si="73"/>
        <v>31.12.2016</v>
      </c>
      <c r="F4458" s="9">
        <v>2016</v>
      </c>
      <c r="G4458" s="9">
        <v>1</v>
      </c>
      <c r="H4458" s="9">
        <v>2</v>
      </c>
      <c r="I4458" s="9">
        <v>3</v>
      </c>
      <c r="J4458" s="9">
        <v>2</v>
      </c>
      <c r="K4458" s="9" t="s">
        <v>1366</v>
      </c>
      <c r="L4458" s="9">
        <v>0</v>
      </c>
      <c r="M4458" s="9" t="s">
        <v>14</v>
      </c>
      <c r="N4458" s="9" t="s">
        <v>19</v>
      </c>
      <c r="O4458" s="6"/>
      <c r="P4458" s="9">
        <v>2</v>
      </c>
      <c r="Q4458" s="9">
        <v>0</v>
      </c>
      <c r="R4458" s="9">
        <v>0</v>
      </c>
      <c r="S4458" s="9">
        <v>0</v>
      </c>
      <c r="T4458" s="6"/>
      <c r="U4458" s="9">
        <v>0</v>
      </c>
      <c r="V4458" s="9">
        <v>0</v>
      </c>
      <c r="W4458" s="9" t="s">
        <v>20</v>
      </c>
      <c r="X4458" s="6"/>
      <c r="Y4458" s="9" t="s">
        <v>983</v>
      </c>
      <c r="Z4458" s="9">
        <v>37</v>
      </c>
      <c r="AA4458" s="9">
        <v>152</v>
      </c>
      <c r="AB4458" s="9">
        <v>-1</v>
      </c>
      <c r="AC4458" s="9" t="s">
        <v>20</v>
      </c>
      <c r="AD4458" s="9" t="s">
        <v>20</v>
      </c>
      <c r="AE4458" s="87" t="s">
        <v>20</v>
      </c>
      <c r="AF4458" s="9" t="s">
        <v>20</v>
      </c>
      <c r="AG4458" s="9">
        <v>3</v>
      </c>
      <c r="AH4458" s="9" t="s">
        <v>20</v>
      </c>
      <c r="AI4458" s="9">
        <v>2</v>
      </c>
      <c r="AJ4458" s="6"/>
      <c r="AK4458" s="9">
        <v>1</v>
      </c>
      <c r="AL4458" s="9">
        <v>1</v>
      </c>
      <c r="AM4458" s="9">
        <v>1</v>
      </c>
      <c r="AN4458" s="9">
        <v>0</v>
      </c>
      <c r="AO4458" s="9">
        <v>0</v>
      </c>
      <c r="AP4458" s="6"/>
      <c r="AQ4458" s="90">
        <v>1</v>
      </c>
      <c r="AR4458" s="9">
        <v>3</v>
      </c>
      <c r="AS4458" s="9">
        <v>0</v>
      </c>
      <c r="AT4458" s="9">
        <v>5</v>
      </c>
      <c r="AU4458" s="9">
        <v>0</v>
      </c>
      <c r="AV4458" s="9">
        <v>0</v>
      </c>
      <c r="AY4458" s="6" t="s">
        <v>3063</v>
      </c>
      <c r="AZ4458" s="42"/>
      <c r="BA4458" s="9" t="s">
        <v>2684</v>
      </c>
      <c r="BB4458" s="6" t="s">
        <v>1614</v>
      </c>
      <c r="BH4458" s="6"/>
      <c r="BI4458" t="s">
        <v>3146</v>
      </c>
    </row>
    <row r="4459" spans="1:61" s="9" customFormat="1" x14ac:dyDescent="0.25">
      <c r="A4459" s="88" t="s">
        <v>1225</v>
      </c>
      <c r="B4459" s="9" t="s">
        <v>1264</v>
      </c>
      <c r="C4459" s="9" t="str">
        <f>VLOOKUP(Tabelle1[[#This Row],[bank_name]],list_all_banks!$B$1:$C$691,2,FALSE)</f>
        <v>NL33231073</v>
      </c>
      <c r="D4459" s="6" t="s">
        <v>1265</v>
      </c>
      <c r="E4459" s="42" t="str">
        <f t="shared" si="73"/>
        <v>31.12.2016</v>
      </c>
      <c r="F4459" s="9">
        <v>2016</v>
      </c>
      <c r="G4459" s="9">
        <v>1</v>
      </c>
      <c r="H4459" s="9">
        <v>2</v>
      </c>
      <c r="I4459" s="9">
        <v>3</v>
      </c>
      <c r="J4459" s="9">
        <v>2</v>
      </c>
      <c r="K4459" s="9" t="s">
        <v>1366</v>
      </c>
      <c r="L4459" s="9">
        <v>0</v>
      </c>
      <c r="M4459" s="9" t="s">
        <v>14</v>
      </c>
      <c r="N4459" s="9" t="s">
        <v>19</v>
      </c>
      <c r="O4459" s="6"/>
      <c r="P4459" s="9">
        <v>2</v>
      </c>
      <c r="Q4459" s="9">
        <v>0</v>
      </c>
      <c r="R4459" s="9">
        <v>0</v>
      </c>
      <c r="S4459" s="9">
        <v>0</v>
      </c>
      <c r="T4459" s="6"/>
      <c r="U4459" s="9">
        <v>0</v>
      </c>
      <c r="V4459" s="9">
        <v>0</v>
      </c>
      <c r="W4459" s="9" t="s">
        <v>20</v>
      </c>
      <c r="X4459" s="6"/>
      <c r="Y4459" s="9" t="s">
        <v>1363</v>
      </c>
      <c r="Z4459" s="9">
        <v>14</v>
      </c>
      <c r="AA4459" s="9">
        <v>400</v>
      </c>
      <c r="AB4459" s="9">
        <v>3</v>
      </c>
      <c r="AC4459" s="9" t="s">
        <v>20</v>
      </c>
      <c r="AD4459" s="9" t="s">
        <v>20</v>
      </c>
      <c r="AE4459" s="87" t="s">
        <v>20</v>
      </c>
      <c r="AF4459" s="9" t="s">
        <v>20</v>
      </c>
      <c r="AG4459" s="9">
        <v>1</v>
      </c>
      <c r="AH4459" s="9" t="s">
        <v>20</v>
      </c>
      <c r="AI4459" s="9">
        <v>2</v>
      </c>
      <c r="AJ4459" s="6"/>
      <c r="AK4459" s="9">
        <v>1</v>
      </c>
      <c r="AL4459" s="9">
        <v>1</v>
      </c>
      <c r="AM4459" s="9">
        <v>1</v>
      </c>
      <c r="AN4459" s="9">
        <v>0</v>
      </c>
      <c r="AO4459" s="9">
        <v>0</v>
      </c>
      <c r="AP4459" s="6"/>
      <c r="AQ4459" s="90">
        <v>1</v>
      </c>
      <c r="AR4459" s="9">
        <v>3</v>
      </c>
      <c r="AS4459" s="9">
        <v>0</v>
      </c>
      <c r="AT4459" s="9">
        <v>5</v>
      </c>
      <c r="AU4459" s="9">
        <v>0</v>
      </c>
      <c r="AV4459" s="9">
        <v>0</v>
      </c>
      <c r="AY4459" s="6" t="s">
        <v>3063</v>
      </c>
      <c r="AZ4459" s="42"/>
      <c r="BA4459" s="9" t="s">
        <v>2684</v>
      </c>
      <c r="BB4459" s="6" t="s">
        <v>1614</v>
      </c>
      <c r="BH4459" s="6"/>
      <c r="BI4459" t="s">
        <v>3146</v>
      </c>
    </row>
    <row r="4460" spans="1:61" s="9" customFormat="1" x14ac:dyDescent="0.25">
      <c r="A4460" s="21" t="s">
        <v>1225</v>
      </c>
      <c r="B4460" t="s">
        <v>1264</v>
      </c>
      <c r="C4460" t="str">
        <f>VLOOKUP(Tabelle1[[#This Row],[bank_name]],list_all_banks!$B$1:$C$691,2,FALSE)</f>
        <v>NL33231073</v>
      </c>
      <c r="D4460" s="6" t="s">
        <v>1265</v>
      </c>
      <c r="E4460" s="42" t="str">
        <f t="shared" si="73"/>
        <v>31.12.2016</v>
      </c>
      <c r="F4460">
        <v>2016</v>
      </c>
      <c r="G4460">
        <v>1</v>
      </c>
      <c r="H4460">
        <v>2</v>
      </c>
      <c r="I4460">
        <v>3</v>
      </c>
      <c r="J4460">
        <v>2</v>
      </c>
      <c r="K4460" t="s">
        <v>1366</v>
      </c>
      <c r="L4460">
        <v>0</v>
      </c>
      <c r="M4460" t="s">
        <v>14</v>
      </c>
      <c r="N4460" t="s">
        <v>19</v>
      </c>
      <c r="O4460" s="6"/>
      <c r="P4460">
        <v>2</v>
      </c>
      <c r="Q4460">
        <v>0</v>
      </c>
      <c r="R4460">
        <v>0</v>
      </c>
      <c r="S4460">
        <v>0</v>
      </c>
      <c r="T4460" s="6"/>
      <c r="U4460">
        <v>0</v>
      </c>
      <c r="V4460">
        <v>0</v>
      </c>
      <c r="W4460" t="s">
        <v>20</v>
      </c>
      <c r="X4460" s="6"/>
      <c r="Y4460" t="s">
        <v>1700</v>
      </c>
      <c r="Z4460">
        <v>59</v>
      </c>
      <c r="AA4460">
        <v>111</v>
      </c>
      <c r="AB4460">
        <v>47</v>
      </c>
      <c r="AC4460" t="s">
        <v>20</v>
      </c>
      <c r="AD4460" t="s">
        <v>20</v>
      </c>
      <c r="AE4460" s="34" t="s">
        <v>20</v>
      </c>
      <c r="AF4460" t="s">
        <v>20</v>
      </c>
      <c r="AG4460">
        <v>7</v>
      </c>
      <c r="AH4460" t="s">
        <v>20</v>
      </c>
      <c r="AI4460">
        <v>2</v>
      </c>
      <c r="AJ4460" s="6"/>
      <c r="AK4460">
        <v>1</v>
      </c>
      <c r="AL4460">
        <v>1</v>
      </c>
      <c r="AM4460">
        <v>1</v>
      </c>
      <c r="AN4460">
        <v>0</v>
      </c>
      <c r="AO4460">
        <v>0</v>
      </c>
      <c r="AP4460" s="6"/>
      <c r="AQ4460" s="30">
        <v>1</v>
      </c>
      <c r="AR4460">
        <v>3</v>
      </c>
      <c r="AS4460">
        <v>0</v>
      </c>
      <c r="AT4460">
        <v>5</v>
      </c>
      <c r="AU4460">
        <v>0</v>
      </c>
      <c r="AV4460">
        <v>0</v>
      </c>
      <c r="AW4460"/>
      <c r="AX4460"/>
      <c r="AY4460" s="6" t="s">
        <v>3063</v>
      </c>
      <c r="AZ4460" s="42"/>
      <c r="BA4460" t="s">
        <v>2684</v>
      </c>
      <c r="BB4460" s="6" t="s">
        <v>1614</v>
      </c>
      <c r="BH4460" s="6"/>
      <c r="BI4460" t="s">
        <v>3146</v>
      </c>
    </row>
    <row r="4461" spans="1:61" s="9" customFormat="1" x14ac:dyDescent="0.25">
      <c r="A4461" s="88" t="s">
        <v>1225</v>
      </c>
      <c r="B4461" s="9" t="s">
        <v>1264</v>
      </c>
      <c r="C4461" s="9" t="str">
        <f>VLOOKUP(Tabelle1[[#This Row],[bank_name]],list_all_banks!$B$1:$C$691,2,FALSE)</f>
        <v>NL33231073</v>
      </c>
      <c r="D4461" s="6" t="s">
        <v>1265</v>
      </c>
      <c r="E4461" s="42" t="str">
        <f t="shared" si="73"/>
        <v>31.12.2016</v>
      </c>
      <c r="F4461" s="9">
        <v>2016</v>
      </c>
      <c r="G4461" s="9">
        <v>1</v>
      </c>
      <c r="H4461" s="9">
        <v>2</v>
      </c>
      <c r="I4461" s="9">
        <v>3</v>
      </c>
      <c r="J4461" s="9">
        <v>2</v>
      </c>
      <c r="K4461" s="9" t="s">
        <v>1366</v>
      </c>
      <c r="L4461" s="9">
        <v>0</v>
      </c>
      <c r="M4461" s="9" t="s">
        <v>14</v>
      </c>
      <c r="N4461" s="9" t="s">
        <v>19</v>
      </c>
      <c r="O4461" s="6"/>
      <c r="P4461" s="9">
        <v>2</v>
      </c>
      <c r="Q4461" s="9">
        <v>0</v>
      </c>
      <c r="R4461" s="9">
        <v>0</v>
      </c>
      <c r="S4461" s="9">
        <v>0</v>
      </c>
      <c r="T4461" s="6"/>
      <c r="U4461" s="9">
        <v>0</v>
      </c>
      <c r="V4461" s="9">
        <v>0</v>
      </c>
      <c r="W4461" s="9" t="s">
        <v>20</v>
      </c>
      <c r="X4461" s="6"/>
      <c r="Y4461" s="9" t="s">
        <v>154</v>
      </c>
      <c r="Z4461" s="9">
        <v>86</v>
      </c>
      <c r="AA4461" s="9">
        <v>196</v>
      </c>
      <c r="AB4461" s="9">
        <v>37</v>
      </c>
      <c r="AC4461" s="9" t="s">
        <v>20</v>
      </c>
      <c r="AD4461" s="9" t="s">
        <v>20</v>
      </c>
      <c r="AE4461" s="87" t="s">
        <v>20</v>
      </c>
      <c r="AF4461" s="9" t="s">
        <v>20</v>
      </c>
      <c r="AG4461" s="90">
        <v>-4</v>
      </c>
      <c r="AH4461" s="9" t="s">
        <v>20</v>
      </c>
      <c r="AI4461" s="9">
        <v>2</v>
      </c>
      <c r="AJ4461" s="6"/>
      <c r="AK4461" s="9">
        <v>1</v>
      </c>
      <c r="AL4461" s="9">
        <v>1</v>
      </c>
      <c r="AM4461" s="9">
        <v>1</v>
      </c>
      <c r="AN4461" s="9">
        <v>0</v>
      </c>
      <c r="AO4461" s="9">
        <v>0</v>
      </c>
      <c r="AP4461" s="6"/>
      <c r="AQ4461" s="90">
        <v>1</v>
      </c>
      <c r="AR4461" s="9">
        <v>3</v>
      </c>
      <c r="AS4461" s="9">
        <v>0</v>
      </c>
      <c r="AT4461" s="9">
        <v>5</v>
      </c>
      <c r="AU4461" s="9">
        <v>0</v>
      </c>
      <c r="AV4461" s="9">
        <v>0</v>
      </c>
      <c r="AY4461" s="6" t="s">
        <v>3063</v>
      </c>
      <c r="AZ4461" s="42"/>
      <c r="BA4461" s="9" t="s">
        <v>2684</v>
      </c>
      <c r="BB4461" s="6" t="s">
        <v>1614</v>
      </c>
      <c r="BH4461" s="6"/>
      <c r="BI4461" t="s">
        <v>3146</v>
      </c>
    </row>
    <row r="4462" spans="1:61" s="9" customFormat="1" x14ac:dyDescent="0.25">
      <c r="A4462" s="88" t="s">
        <v>1225</v>
      </c>
      <c r="B4462" s="9" t="s">
        <v>1264</v>
      </c>
      <c r="C4462" s="9" t="str">
        <f>VLOOKUP(Tabelle1[[#This Row],[bank_name]],list_all_banks!$B$1:$C$691,2,FALSE)</f>
        <v>NL33231073</v>
      </c>
      <c r="D4462" s="6" t="s">
        <v>1265</v>
      </c>
      <c r="E4462" s="42" t="str">
        <f t="shared" si="73"/>
        <v>31.12.2016</v>
      </c>
      <c r="F4462" s="9">
        <v>2016</v>
      </c>
      <c r="G4462" s="9">
        <v>1</v>
      </c>
      <c r="H4462" s="9">
        <v>2</v>
      </c>
      <c r="I4462" s="9">
        <v>3</v>
      </c>
      <c r="J4462" s="9">
        <v>2</v>
      </c>
      <c r="K4462" s="9" t="s">
        <v>1366</v>
      </c>
      <c r="L4462" s="9">
        <v>0</v>
      </c>
      <c r="M4462" s="9" t="s">
        <v>14</v>
      </c>
      <c r="N4462" s="9" t="s">
        <v>19</v>
      </c>
      <c r="O4462" s="6"/>
      <c r="P4462" s="9">
        <v>2</v>
      </c>
      <c r="Q4462" s="9">
        <v>0</v>
      </c>
      <c r="R4462" s="9">
        <v>0</v>
      </c>
      <c r="S4462" s="9">
        <v>0</v>
      </c>
      <c r="T4462" s="6"/>
      <c r="U4462" s="9">
        <v>0</v>
      </c>
      <c r="V4462" s="9">
        <v>0</v>
      </c>
      <c r="W4462" s="9" t="s">
        <v>20</v>
      </c>
      <c r="X4462" s="6"/>
      <c r="Y4462" s="9" t="s">
        <v>264</v>
      </c>
      <c r="Z4462" s="9">
        <v>9</v>
      </c>
      <c r="AA4462" s="9">
        <v>76</v>
      </c>
      <c r="AB4462" s="9">
        <v>0</v>
      </c>
      <c r="AC4462" s="9" t="s">
        <v>20</v>
      </c>
      <c r="AD4462" s="9" t="s">
        <v>20</v>
      </c>
      <c r="AE4462" s="87" t="s">
        <v>20</v>
      </c>
      <c r="AF4462" s="9" t="s">
        <v>20</v>
      </c>
      <c r="AG4462" s="9">
        <v>0</v>
      </c>
      <c r="AH4462" s="9" t="s">
        <v>20</v>
      </c>
      <c r="AI4462" s="9">
        <v>2</v>
      </c>
      <c r="AJ4462" s="6"/>
      <c r="AK4462" s="9">
        <v>1</v>
      </c>
      <c r="AL4462" s="9">
        <v>1</v>
      </c>
      <c r="AM4462" s="9">
        <v>1</v>
      </c>
      <c r="AN4462" s="9">
        <v>0</v>
      </c>
      <c r="AO4462" s="9">
        <v>0</v>
      </c>
      <c r="AP4462" s="6"/>
      <c r="AQ4462" s="90">
        <v>1</v>
      </c>
      <c r="AR4462" s="9">
        <v>3</v>
      </c>
      <c r="AS4462" s="9">
        <v>0</v>
      </c>
      <c r="AT4462" s="9">
        <v>5</v>
      </c>
      <c r="AU4462" s="9">
        <v>0</v>
      </c>
      <c r="AV4462" s="9">
        <v>0</v>
      </c>
      <c r="AY4462" s="6" t="s">
        <v>3063</v>
      </c>
      <c r="AZ4462" s="42"/>
      <c r="BA4462" s="9" t="s">
        <v>2684</v>
      </c>
      <c r="BB4462" s="6" t="s">
        <v>1614</v>
      </c>
      <c r="BH4462" s="6"/>
      <c r="BI4462" t="s">
        <v>3146</v>
      </c>
    </row>
    <row r="4463" spans="1:61" s="9" customFormat="1" x14ac:dyDescent="0.25">
      <c r="A4463" s="21" t="s">
        <v>1225</v>
      </c>
      <c r="B4463" t="s">
        <v>1264</v>
      </c>
      <c r="C4463" t="str">
        <f>VLOOKUP(Tabelle1[[#This Row],[bank_name]],list_all_banks!$B$1:$C$691,2,FALSE)</f>
        <v>NL33231073</v>
      </c>
      <c r="D4463" s="6" t="s">
        <v>1265</v>
      </c>
      <c r="E4463" s="42" t="str">
        <f t="shared" si="73"/>
        <v>31.12.2016</v>
      </c>
      <c r="F4463">
        <v>2016</v>
      </c>
      <c r="G4463">
        <v>1</v>
      </c>
      <c r="H4463">
        <v>2</v>
      </c>
      <c r="I4463">
        <v>3</v>
      </c>
      <c r="J4463">
        <v>2</v>
      </c>
      <c r="K4463" t="s">
        <v>1366</v>
      </c>
      <c r="L4463">
        <v>0</v>
      </c>
      <c r="M4463" t="s">
        <v>14</v>
      </c>
      <c r="N4463" t="s">
        <v>19</v>
      </c>
      <c r="O4463" s="6"/>
      <c r="P4463">
        <v>2</v>
      </c>
      <c r="Q4463">
        <v>0</v>
      </c>
      <c r="R4463">
        <v>0</v>
      </c>
      <c r="S4463">
        <v>0</v>
      </c>
      <c r="T4463" s="6"/>
      <c r="U4463">
        <v>0</v>
      </c>
      <c r="V4463">
        <v>0</v>
      </c>
      <c r="W4463" t="s">
        <v>20</v>
      </c>
      <c r="X4463" s="6"/>
      <c r="Y4463" t="s">
        <v>1001</v>
      </c>
      <c r="Z4463">
        <v>53</v>
      </c>
      <c r="AA4463">
        <v>42</v>
      </c>
      <c r="AB4463">
        <v>54</v>
      </c>
      <c r="AC4463" t="s">
        <v>20</v>
      </c>
      <c r="AD4463" t="s">
        <v>20</v>
      </c>
      <c r="AE4463" s="34" t="s">
        <v>20</v>
      </c>
      <c r="AF4463" t="s">
        <v>20</v>
      </c>
      <c r="AG4463">
        <v>7</v>
      </c>
      <c r="AH4463" t="s">
        <v>20</v>
      </c>
      <c r="AI4463">
        <v>2</v>
      </c>
      <c r="AJ4463" s="6"/>
      <c r="AK4463">
        <v>1</v>
      </c>
      <c r="AL4463">
        <v>1</v>
      </c>
      <c r="AM4463">
        <v>1</v>
      </c>
      <c r="AN4463">
        <v>0</v>
      </c>
      <c r="AO4463">
        <v>0</v>
      </c>
      <c r="AP4463" s="6"/>
      <c r="AQ4463" s="30">
        <v>1</v>
      </c>
      <c r="AR4463">
        <v>3</v>
      </c>
      <c r="AS4463">
        <v>0</v>
      </c>
      <c r="AT4463">
        <v>5</v>
      </c>
      <c r="AU4463">
        <v>0</v>
      </c>
      <c r="AV4463">
        <v>0</v>
      </c>
      <c r="AW4463"/>
      <c r="AX4463"/>
      <c r="AY4463" s="6" t="s">
        <v>3063</v>
      </c>
      <c r="AZ4463" s="42"/>
      <c r="BA4463" t="s">
        <v>2684</v>
      </c>
      <c r="BB4463" s="6" t="s">
        <v>1614</v>
      </c>
      <c r="BH4463" s="6"/>
      <c r="BI4463" t="s">
        <v>3146</v>
      </c>
    </row>
    <row r="4464" spans="1:61" x14ac:dyDescent="0.25">
      <c r="A4464" s="21" t="s">
        <v>1225</v>
      </c>
      <c r="B4464" t="s">
        <v>1264</v>
      </c>
      <c r="C4464" t="str">
        <f>VLOOKUP(Tabelle1[[#This Row],[bank_name]],list_all_banks!$B$1:$C$691,2,FALSE)</f>
        <v>NL33231073</v>
      </c>
      <c r="D4464" s="6" t="s">
        <v>1265</v>
      </c>
      <c r="E4464" s="42" t="str">
        <f t="shared" si="73"/>
        <v>31.12.2016</v>
      </c>
      <c r="F4464">
        <v>2016</v>
      </c>
      <c r="G4464">
        <v>1</v>
      </c>
      <c r="H4464">
        <v>2</v>
      </c>
      <c r="I4464">
        <v>3</v>
      </c>
      <c r="J4464">
        <v>2</v>
      </c>
      <c r="K4464" t="s">
        <v>1366</v>
      </c>
      <c r="L4464">
        <v>0</v>
      </c>
      <c r="M4464" t="s">
        <v>14</v>
      </c>
      <c r="N4464" t="s">
        <v>19</v>
      </c>
      <c r="P4464">
        <v>2</v>
      </c>
      <c r="Q4464">
        <v>0</v>
      </c>
      <c r="R4464">
        <v>0</v>
      </c>
      <c r="S4464">
        <v>0</v>
      </c>
      <c r="U4464">
        <v>0</v>
      </c>
      <c r="V4464">
        <v>0</v>
      </c>
      <c r="W4464" t="s">
        <v>20</v>
      </c>
      <c r="Y4464" t="s">
        <v>1289</v>
      </c>
      <c r="Z4464">
        <v>14</v>
      </c>
      <c r="AA4464">
        <v>11</v>
      </c>
      <c r="AB4464">
        <v>10</v>
      </c>
      <c r="AC4464" t="s">
        <v>20</v>
      </c>
      <c r="AD4464" t="s">
        <v>20</v>
      </c>
      <c r="AE4464" s="34" t="s">
        <v>20</v>
      </c>
      <c r="AF4464" t="s">
        <v>20</v>
      </c>
      <c r="AG4464">
        <v>3</v>
      </c>
      <c r="AH4464" t="s">
        <v>20</v>
      </c>
      <c r="AI4464">
        <v>2</v>
      </c>
      <c r="AK4464">
        <v>1</v>
      </c>
      <c r="AL4464">
        <v>1</v>
      </c>
      <c r="AM4464">
        <v>1</v>
      </c>
      <c r="AN4464">
        <v>0</v>
      </c>
      <c r="AO4464">
        <v>0</v>
      </c>
      <c r="AQ4464" s="30">
        <v>1</v>
      </c>
      <c r="AR4464">
        <v>3</v>
      </c>
      <c r="AS4464">
        <v>0</v>
      </c>
      <c r="AT4464">
        <v>5</v>
      </c>
      <c r="AU4464">
        <v>0</v>
      </c>
      <c r="AV4464">
        <v>0</v>
      </c>
      <c r="AY4464" s="6" t="s">
        <v>3063</v>
      </c>
      <c r="BA4464" t="s">
        <v>2684</v>
      </c>
      <c r="BB4464" s="6" t="s">
        <v>1614</v>
      </c>
      <c r="BG4464" s="9"/>
      <c r="BI4464" t="s">
        <v>3146</v>
      </c>
    </row>
    <row r="4465" spans="1:83" x14ac:dyDescent="0.25">
      <c r="A4465" s="21" t="s">
        <v>1225</v>
      </c>
      <c r="B4465" t="s">
        <v>1264</v>
      </c>
      <c r="C4465" t="str">
        <f>VLOOKUP(Tabelle1[[#This Row],[bank_name]],list_all_banks!$B$1:$C$691,2,FALSE)</f>
        <v>NL33231073</v>
      </c>
      <c r="D4465" s="6" t="s">
        <v>1265</v>
      </c>
      <c r="E4465" s="42" t="str">
        <f t="shared" si="73"/>
        <v>31.12.2016</v>
      </c>
      <c r="F4465">
        <v>2016</v>
      </c>
      <c r="G4465">
        <v>1</v>
      </c>
      <c r="H4465">
        <v>2</v>
      </c>
      <c r="I4465">
        <v>3</v>
      </c>
      <c r="J4465">
        <v>2</v>
      </c>
      <c r="K4465" t="s">
        <v>1366</v>
      </c>
      <c r="L4465">
        <v>0</v>
      </c>
      <c r="M4465" t="s">
        <v>14</v>
      </c>
      <c r="N4465" t="s">
        <v>19</v>
      </c>
      <c r="P4465">
        <v>2</v>
      </c>
      <c r="Q4465">
        <v>0</v>
      </c>
      <c r="R4465">
        <v>0</v>
      </c>
      <c r="S4465">
        <v>0</v>
      </c>
      <c r="U4465">
        <v>0</v>
      </c>
      <c r="V4465">
        <v>0</v>
      </c>
      <c r="W4465" t="s">
        <v>20</v>
      </c>
      <c r="Y4465" t="s">
        <v>1651</v>
      </c>
      <c r="Z4465">
        <v>187</v>
      </c>
      <c r="AA4465">
        <v>192</v>
      </c>
      <c r="AB4465">
        <v>122</v>
      </c>
      <c r="AC4465" t="s">
        <v>20</v>
      </c>
      <c r="AD4465" t="s">
        <v>20</v>
      </c>
      <c r="AE4465" s="34" t="s">
        <v>20</v>
      </c>
      <c r="AF4465" t="s">
        <v>20</v>
      </c>
      <c r="AG4465">
        <v>33</v>
      </c>
      <c r="AH4465" t="s">
        <v>20</v>
      </c>
      <c r="AI4465">
        <v>2</v>
      </c>
      <c r="AK4465">
        <v>1</v>
      </c>
      <c r="AL4465">
        <v>1</v>
      </c>
      <c r="AM4465">
        <v>1</v>
      </c>
      <c r="AN4465">
        <v>0</v>
      </c>
      <c r="AO4465">
        <v>0</v>
      </c>
      <c r="AQ4465" s="30">
        <v>1</v>
      </c>
      <c r="AR4465">
        <v>3</v>
      </c>
      <c r="AS4465">
        <v>0</v>
      </c>
      <c r="AT4465">
        <v>5</v>
      </c>
      <c r="AU4465">
        <v>0</v>
      </c>
      <c r="AV4465">
        <v>0</v>
      </c>
      <c r="AY4465" s="6" t="s">
        <v>3063</v>
      </c>
      <c r="BA4465" t="s">
        <v>2684</v>
      </c>
      <c r="BB4465" s="6" t="s">
        <v>1614</v>
      </c>
      <c r="BG4465" s="9"/>
      <c r="BI4465" t="s">
        <v>3146</v>
      </c>
    </row>
    <row r="4466" spans="1:83" x14ac:dyDescent="0.25">
      <c r="A4466" s="88" t="s">
        <v>1225</v>
      </c>
      <c r="B4466" s="9" t="s">
        <v>1264</v>
      </c>
      <c r="C4466" s="9" t="str">
        <f>VLOOKUP(Tabelle1[[#This Row],[bank_name]],list_all_banks!$B$1:$C$691,2,FALSE)</f>
        <v>NL33231073</v>
      </c>
      <c r="D4466" s="6" t="s">
        <v>1265</v>
      </c>
      <c r="E4466" s="42" t="str">
        <f t="shared" si="73"/>
        <v>31.12.2016</v>
      </c>
      <c r="F4466" s="9">
        <v>2016</v>
      </c>
      <c r="G4466" s="9">
        <v>1</v>
      </c>
      <c r="H4466" s="9">
        <v>2</v>
      </c>
      <c r="I4466" s="9">
        <v>3</v>
      </c>
      <c r="J4466" s="9">
        <v>2</v>
      </c>
      <c r="K4466" s="9" t="s">
        <v>1366</v>
      </c>
      <c r="L4466" s="9">
        <v>0</v>
      </c>
      <c r="M4466" s="9" t="s">
        <v>14</v>
      </c>
      <c r="N4466" s="9" t="s">
        <v>19</v>
      </c>
      <c r="P4466" s="9">
        <v>2</v>
      </c>
      <c r="Q4466" s="9">
        <v>0</v>
      </c>
      <c r="R4466" s="9">
        <v>0</v>
      </c>
      <c r="S4466" s="9">
        <v>0</v>
      </c>
      <c r="U4466" s="9">
        <v>0</v>
      </c>
      <c r="V4466" s="9">
        <v>0</v>
      </c>
      <c r="W4466" s="9" t="s">
        <v>20</v>
      </c>
      <c r="Y4466" s="9" t="s">
        <v>1678</v>
      </c>
      <c r="Z4466" s="9">
        <v>0</v>
      </c>
      <c r="AA4466" s="9">
        <v>0</v>
      </c>
      <c r="AB4466" s="9">
        <v>0</v>
      </c>
      <c r="AC4466" s="9" t="s">
        <v>20</v>
      </c>
      <c r="AD4466" s="9" t="s">
        <v>20</v>
      </c>
      <c r="AE4466" s="87" t="s">
        <v>20</v>
      </c>
      <c r="AF4466" s="9" t="s">
        <v>20</v>
      </c>
      <c r="AG4466" s="9">
        <v>0</v>
      </c>
      <c r="AH4466" s="9" t="s">
        <v>20</v>
      </c>
      <c r="AI4466" s="9">
        <v>2</v>
      </c>
      <c r="AK4466" s="9">
        <v>1</v>
      </c>
      <c r="AL4466" s="9">
        <v>1</v>
      </c>
      <c r="AM4466" s="9">
        <v>1</v>
      </c>
      <c r="AN4466" s="9">
        <v>0</v>
      </c>
      <c r="AO4466" s="9">
        <v>0</v>
      </c>
      <c r="AQ4466" s="90">
        <v>1</v>
      </c>
      <c r="AR4466" s="9">
        <v>3</v>
      </c>
      <c r="AS4466" s="9">
        <v>0</v>
      </c>
      <c r="AT4466" s="9">
        <v>5</v>
      </c>
      <c r="AU4466" s="9">
        <v>0</v>
      </c>
      <c r="AV4466" s="9">
        <v>0</v>
      </c>
      <c r="AW4466" s="9"/>
      <c r="AX4466" s="9"/>
      <c r="AY4466" s="6" t="s">
        <v>3063</v>
      </c>
      <c r="BA4466" s="9" t="s">
        <v>2684</v>
      </c>
      <c r="BB4466" s="6" t="s">
        <v>1614</v>
      </c>
      <c r="BC4466" s="9"/>
      <c r="BD4466" s="9"/>
      <c r="BE4466" s="9"/>
      <c r="BF4466" s="9"/>
      <c r="BG4466" s="9"/>
      <c r="BI4466" t="s">
        <v>3146</v>
      </c>
      <c r="BJ4466" s="9"/>
      <c r="BK4466" s="9"/>
      <c r="BL4466" s="9"/>
      <c r="BM4466" s="9"/>
      <c r="BN4466" s="9"/>
      <c r="BO4466" s="9"/>
      <c r="BP4466" s="9"/>
      <c r="BQ4466" s="9"/>
      <c r="BR4466" s="9"/>
      <c r="BS4466" s="9"/>
      <c r="BT4466" s="9"/>
      <c r="BU4466" s="9"/>
      <c r="BV4466" s="9"/>
      <c r="BW4466" s="9"/>
      <c r="BX4466" s="9"/>
      <c r="BY4466" s="9"/>
      <c r="BZ4466" s="9"/>
      <c r="CA4466" s="9"/>
      <c r="CB4466" s="9"/>
      <c r="CC4466" s="9"/>
      <c r="CD4466" s="9"/>
      <c r="CE4466" s="9"/>
    </row>
    <row r="4467" spans="1:83" x14ac:dyDescent="0.25">
      <c r="A4467" s="88" t="s">
        <v>1225</v>
      </c>
      <c r="B4467" s="9" t="s">
        <v>1264</v>
      </c>
      <c r="C4467" s="9" t="str">
        <f>VLOOKUP(Tabelle1[[#This Row],[bank_name]],list_all_banks!$B$1:$C$691,2,FALSE)</f>
        <v>NL33231073</v>
      </c>
      <c r="D4467" s="6" t="s">
        <v>1265</v>
      </c>
      <c r="E4467" s="42" t="str">
        <f t="shared" si="73"/>
        <v>31.12.2016</v>
      </c>
      <c r="F4467" s="9">
        <v>2016</v>
      </c>
      <c r="G4467" s="9">
        <v>1</v>
      </c>
      <c r="H4467" s="9">
        <v>2</v>
      </c>
      <c r="I4467" s="9">
        <v>3</v>
      </c>
      <c r="J4467" s="9">
        <v>2</v>
      </c>
      <c r="K4467" s="9" t="s">
        <v>1366</v>
      </c>
      <c r="L4467" s="9">
        <v>0</v>
      </c>
      <c r="M4467" s="9" t="s">
        <v>14</v>
      </c>
      <c r="N4467" s="9" t="s">
        <v>19</v>
      </c>
      <c r="P4467" s="9">
        <v>2</v>
      </c>
      <c r="Q4467" s="9">
        <v>0</v>
      </c>
      <c r="R4467" s="9">
        <v>0</v>
      </c>
      <c r="S4467" s="9">
        <v>0</v>
      </c>
      <c r="U4467" s="9">
        <v>0</v>
      </c>
      <c r="V4467" s="9">
        <v>0</v>
      </c>
      <c r="W4467" s="9" t="s">
        <v>20</v>
      </c>
      <c r="Y4467" s="9" t="s">
        <v>1677</v>
      </c>
      <c r="Z4467" s="9">
        <v>43</v>
      </c>
      <c r="AA4467" s="9">
        <v>70</v>
      </c>
      <c r="AB4467" s="9">
        <v>13</v>
      </c>
      <c r="AC4467" s="9" t="s">
        <v>20</v>
      </c>
      <c r="AD4467" s="9" t="s">
        <v>20</v>
      </c>
      <c r="AE4467" s="87" t="s">
        <v>20</v>
      </c>
      <c r="AF4467" s="9" t="s">
        <v>20</v>
      </c>
      <c r="AG4467" s="90">
        <v>0</v>
      </c>
      <c r="AH4467" t="s">
        <v>20</v>
      </c>
      <c r="AI4467" s="9">
        <v>2</v>
      </c>
      <c r="AK4467" s="9">
        <v>1</v>
      </c>
      <c r="AL4467" s="9">
        <v>1</v>
      </c>
      <c r="AM4467" s="9">
        <v>1</v>
      </c>
      <c r="AN4467" s="9">
        <v>0</v>
      </c>
      <c r="AO4467" s="9">
        <v>0</v>
      </c>
      <c r="AQ4467" s="90">
        <v>1</v>
      </c>
      <c r="AR4467" s="9">
        <v>3</v>
      </c>
      <c r="AS4467" s="9">
        <v>0</v>
      </c>
      <c r="AT4467" s="9">
        <v>5</v>
      </c>
      <c r="AU4467" s="9">
        <v>0</v>
      </c>
      <c r="AV4467" s="9">
        <v>0</v>
      </c>
      <c r="AW4467" s="9"/>
      <c r="AX4467" s="9"/>
      <c r="AY4467" s="6" t="s">
        <v>3063</v>
      </c>
      <c r="BA4467" t="s">
        <v>2684</v>
      </c>
      <c r="BB4467" s="6" t="s">
        <v>1614</v>
      </c>
      <c r="BG4467" s="9"/>
      <c r="BI4467" t="s">
        <v>3146</v>
      </c>
    </row>
    <row r="4468" spans="1:83" x14ac:dyDescent="0.25">
      <c r="A4468" s="21" t="s">
        <v>1225</v>
      </c>
      <c r="B4468" t="s">
        <v>1264</v>
      </c>
      <c r="C4468" t="str">
        <f>VLOOKUP(Tabelle1[[#This Row],[bank_name]],list_all_banks!$B$1:$C$691,2,FALSE)</f>
        <v>NL33231073</v>
      </c>
      <c r="D4468" s="6" t="s">
        <v>1265</v>
      </c>
      <c r="E4468" s="42" t="str">
        <f t="shared" si="73"/>
        <v>31.12.2016</v>
      </c>
      <c r="F4468">
        <v>2016</v>
      </c>
      <c r="G4468">
        <v>1</v>
      </c>
      <c r="H4468">
        <v>2</v>
      </c>
      <c r="I4468">
        <v>3</v>
      </c>
      <c r="J4468">
        <v>2</v>
      </c>
      <c r="K4468" t="s">
        <v>1366</v>
      </c>
      <c r="L4468">
        <v>0</v>
      </c>
      <c r="M4468" t="s">
        <v>14</v>
      </c>
      <c r="N4468" t="s">
        <v>19</v>
      </c>
      <c r="P4468">
        <v>2</v>
      </c>
      <c r="Q4468">
        <v>0</v>
      </c>
      <c r="R4468">
        <v>0</v>
      </c>
      <c r="S4468">
        <v>0</v>
      </c>
      <c r="U4468">
        <v>0</v>
      </c>
      <c r="V4468">
        <v>0</v>
      </c>
      <c r="W4468" t="s">
        <v>20</v>
      </c>
      <c r="Y4468" t="s">
        <v>1680</v>
      </c>
      <c r="Z4468">
        <v>0</v>
      </c>
      <c r="AA4468">
        <v>2</v>
      </c>
      <c r="AB4468">
        <v>0</v>
      </c>
      <c r="AC4468" t="s">
        <v>20</v>
      </c>
      <c r="AD4468" t="s">
        <v>20</v>
      </c>
      <c r="AE4468" s="34" t="s">
        <v>20</v>
      </c>
      <c r="AF4468" t="s">
        <v>20</v>
      </c>
      <c r="AG4468">
        <v>0</v>
      </c>
      <c r="AH4468" t="s">
        <v>20</v>
      </c>
      <c r="AI4468">
        <v>2</v>
      </c>
      <c r="AK4468">
        <v>1</v>
      </c>
      <c r="AL4468">
        <v>1</v>
      </c>
      <c r="AM4468">
        <v>1</v>
      </c>
      <c r="AN4468">
        <v>0</v>
      </c>
      <c r="AO4468">
        <v>0</v>
      </c>
      <c r="AQ4468" s="30">
        <v>1</v>
      </c>
      <c r="AR4468">
        <v>3</v>
      </c>
      <c r="AS4468">
        <v>0</v>
      </c>
      <c r="AT4468">
        <v>5</v>
      </c>
      <c r="AU4468">
        <v>0</v>
      </c>
      <c r="AV4468">
        <v>0</v>
      </c>
      <c r="AY4468" s="6" t="s">
        <v>3063</v>
      </c>
      <c r="BA4468" t="s">
        <v>2684</v>
      </c>
      <c r="BB4468" s="6" t="s">
        <v>1614</v>
      </c>
      <c r="BG4468" s="9"/>
      <c r="BI4468" t="s">
        <v>3146</v>
      </c>
    </row>
    <row r="4469" spans="1:83" x14ac:dyDescent="0.25">
      <c r="A4469" s="21" t="s">
        <v>1225</v>
      </c>
      <c r="B4469" t="s">
        <v>1264</v>
      </c>
      <c r="C4469" t="str">
        <f>VLOOKUP(Tabelle1[[#This Row],[bank_name]],list_all_banks!$B$1:$C$691,2,FALSE)</f>
        <v>NL33231073</v>
      </c>
      <c r="D4469" s="6" t="s">
        <v>1265</v>
      </c>
      <c r="E4469" s="42" t="str">
        <f t="shared" si="73"/>
        <v>31.12.2016</v>
      </c>
      <c r="F4469">
        <v>2016</v>
      </c>
      <c r="G4469">
        <v>1</v>
      </c>
      <c r="H4469">
        <v>2</v>
      </c>
      <c r="I4469">
        <v>3</v>
      </c>
      <c r="J4469">
        <v>2</v>
      </c>
      <c r="K4469" t="s">
        <v>1366</v>
      </c>
      <c r="L4469">
        <v>0</v>
      </c>
      <c r="M4469" t="s">
        <v>14</v>
      </c>
      <c r="N4469" t="s">
        <v>19</v>
      </c>
      <c r="P4469">
        <v>2</v>
      </c>
      <c r="Q4469">
        <v>0</v>
      </c>
      <c r="R4469">
        <v>0</v>
      </c>
      <c r="S4469">
        <v>0</v>
      </c>
      <c r="U4469">
        <v>0</v>
      </c>
      <c r="V4469">
        <v>0</v>
      </c>
      <c r="W4469" t="s">
        <v>20</v>
      </c>
      <c r="Y4469" t="s">
        <v>1683</v>
      </c>
      <c r="Z4469">
        <v>1</v>
      </c>
      <c r="AA4469">
        <v>7</v>
      </c>
      <c r="AB4469">
        <v>-1</v>
      </c>
      <c r="AC4469" t="s">
        <v>20</v>
      </c>
      <c r="AD4469" t="s">
        <v>20</v>
      </c>
      <c r="AE4469" s="34" t="s">
        <v>20</v>
      </c>
      <c r="AF4469" t="s">
        <v>20</v>
      </c>
      <c r="AG4469">
        <v>0</v>
      </c>
      <c r="AH4469" t="s">
        <v>20</v>
      </c>
      <c r="AI4469">
        <v>2</v>
      </c>
      <c r="AK4469">
        <v>1</v>
      </c>
      <c r="AL4469">
        <v>1</v>
      </c>
      <c r="AM4469">
        <v>1</v>
      </c>
      <c r="AN4469">
        <v>0</v>
      </c>
      <c r="AO4469">
        <v>0</v>
      </c>
      <c r="AQ4469" s="30">
        <v>1</v>
      </c>
      <c r="AR4469">
        <v>3</v>
      </c>
      <c r="AS4469">
        <v>0</v>
      </c>
      <c r="AT4469">
        <v>5</v>
      </c>
      <c r="AU4469">
        <v>0</v>
      </c>
      <c r="AV4469">
        <v>0</v>
      </c>
      <c r="AY4469" s="6" t="s">
        <v>3063</v>
      </c>
      <c r="BA4469" t="s">
        <v>2684</v>
      </c>
      <c r="BB4469" s="6" t="s">
        <v>1614</v>
      </c>
      <c r="BG4469" s="9"/>
      <c r="BI4469" t="s">
        <v>3146</v>
      </c>
    </row>
    <row r="4470" spans="1:83" x14ac:dyDescent="0.25">
      <c r="A4470" s="21" t="s">
        <v>1225</v>
      </c>
      <c r="B4470" t="s">
        <v>1264</v>
      </c>
      <c r="C4470" t="str">
        <f>VLOOKUP(Tabelle1[[#This Row],[bank_name]],list_all_banks!$B$1:$C$691,2,FALSE)</f>
        <v>NL33231073</v>
      </c>
      <c r="D4470" s="6" t="s">
        <v>1265</v>
      </c>
      <c r="E4470" s="42" t="str">
        <f t="shared" si="73"/>
        <v>31.12.2016</v>
      </c>
      <c r="F4470">
        <v>2016</v>
      </c>
      <c r="G4470">
        <v>1</v>
      </c>
      <c r="H4470">
        <v>2</v>
      </c>
      <c r="I4470">
        <v>3</v>
      </c>
      <c r="J4470">
        <v>2</v>
      </c>
      <c r="K4470" t="s">
        <v>1366</v>
      </c>
      <c r="L4470">
        <v>0</v>
      </c>
      <c r="M4470" t="s">
        <v>14</v>
      </c>
      <c r="N4470" t="s">
        <v>19</v>
      </c>
      <c r="P4470">
        <v>2</v>
      </c>
      <c r="Q4470">
        <v>0</v>
      </c>
      <c r="R4470">
        <v>0</v>
      </c>
      <c r="S4470">
        <v>0</v>
      </c>
      <c r="U4470">
        <v>0</v>
      </c>
      <c r="V4470">
        <v>0</v>
      </c>
      <c r="W4470" t="s">
        <v>20</v>
      </c>
      <c r="Y4470" t="s">
        <v>1660</v>
      </c>
      <c r="Z4470">
        <v>36</v>
      </c>
      <c r="AA4470">
        <v>72</v>
      </c>
      <c r="AB4470">
        <v>7</v>
      </c>
      <c r="AC4470" t="s">
        <v>20</v>
      </c>
      <c r="AD4470" t="s">
        <v>20</v>
      </c>
      <c r="AE4470" s="34" t="s">
        <v>20</v>
      </c>
      <c r="AF4470" t="s">
        <v>20</v>
      </c>
      <c r="AG4470" s="30">
        <v>-2</v>
      </c>
      <c r="AH4470" t="s">
        <v>20</v>
      </c>
      <c r="AI4470">
        <v>2</v>
      </c>
      <c r="AK4470">
        <v>1</v>
      </c>
      <c r="AL4470">
        <v>1</v>
      </c>
      <c r="AM4470">
        <v>1</v>
      </c>
      <c r="AN4470">
        <v>0</v>
      </c>
      <c r="AO4470">
        <v>0</v>
      </c>
      <c r="AQ4470" s="30">
        <v>1</v>
      </c>
      <c r="AR4470">
        <v>3</v>
      </c>
      <c r="AS4470">
        <v>0</v>
      </c>
      <c r="AT4470">
        <v>5</v>
      </c>
      <c r="AU4470">
        <v>0</v>
      </c>
      <c r="AV4470">
        <v>0</v>
      </c>
      <c r="AY4470" s="6" t="s">
        <v>3063</v>
      </c>
      <c r="BA4470" t="s">
        <v>2684</v>
      </c>
      <c r="BB4470" s="6" t="s">
        <v>1614</v>
      </c>
      <c r="BG4470" s="9"/>
      <c r="BI4470" t="s">
        <v>3146</v>
      </c>
    </row>
    <row r="4471" spans="1:83" x14ac:dyDescent="0.25">
      <c r="A4471" s="88" t="s">
        <v>1225</v>
      </c>
      <c r="B4471" s="9" t="s">
        <v>1264</v>
      </c>
      <c r="C4471" s="9" t="str">
        <f>VLOOKUP(Tabelle1[[#This Row],[bank_name]],list_all_banks!$B$1:$C$691,2,FALSE)</f>
        <v>NL33231073</v>
      </c>
      <c r="D4471" s="6" t="s">
        <v>1265</v>
      </c>
      <c r="E4471" s="42" t="str">
        <f t="shared" si="73"/>
        <v>31.12.2016</v>
      </c>
      <c r="F4471" s="9">
        <v>2016</v>
      </c>
      <c r="G4471" s="9">
        <v>1</v>
      </c>
      <c r="H4471" s="9">
        <v>2</v>
      </c>
      <c r="I4471" s="9">
        <v>3</v>
      </c>
      <c r="J4471" s="9">
        <v>2</v>
      </c>
      <c r="K4471" s="9" t="s">
        <v>1366</v>
      </c>
      <c r="L4471" s="9">
        <v>0</v>
      </c>
      <c r="M4471" s="9" t="s">
        <v>14</v>
      </c>
      <c r="N4471" s="9" t="s">
        <v>19</v>
      </c>
      <c r="P4471" s="9">
        <v>2</v>
      </c>
      <c r="Q4471" s="9">
        <v>0</v>
      </c>
      <c r="R4471" s="9">
        <v>0</v>
      </c>
      <c r="S4471" s="9">
        <v>0</v>
      </c>
      <c r="U4471" s="9">
        <v>0</v>
      </c>
      <c r="V4471" s="9">
        <v>0</v>
      </c>
      <c r="W4471" s="9" t="s">
        <v>20</v>
      </c>
      <c r="Y4471" s="9" t="s">
        <v>1696</v>
      </c>
      <c r="Z4471" s="9">
        <v>36</v>
      </c>
      <c r="AA4471" s="9">
        <v>33</v>
      </c>
      <c r="AB4471" s="9">
        <v>22</v>
      </c>
      <c r="AC4471" s="9" t="s">
        <v>20</v>
      </c>
      <c r="AD4471" s="9" t="s">
        <v>20</v>
      </c>
      <c r="AE4471" s="87" t="s">
        <v>20</v>
      </c>
      <c r="AF4471" s="9" t="s">
        <v>20</v>
      </c>
      <c r="AG4471" s="112">
        <v>9</v>
      </c>
      <c r="AH4471" s="9" t="s">
        <v>20</v>
      </c>
      <c r="AI4471" s="9">
        <v>2</v>
      </c>
      <c r="AK4471" s="9">
        <v>1</v>
      </c>
      <c r="AL4471" s="9">
        <v>1</v>
      </c>
      <c r="AM4471" s="9">
        <v>1</v>
      </c>
      <c r="AN4471" s="9">
        <v>0</v>
      </c>
      <c r="AO4471" s="9">
        <v>0</v>
      </c>
      <c r="AQ4471" s="90">
        <v>1</v>
      </c>
      <c r="AR4471" s="9">
        <v>3</v>
      </c>
      <c r="AS4471" s="9">
        <v>0</v>
      </c>
      <c r="AT4471" s="9">
        <v>5</v>
      </c>
      <c r="AU4471" s="9">
        <v>0</v>
      </c>
      <c r="AV4471" s="9">
        <v>0</v>
      </c>
      <c r="AW4471" s="9"/>
      <c r="AX4471" s="9"/>
      <c r="AY4471" s="6" t="s">
        <v>3063</v>
      </c>
      <c r="BA4471" s="9" t="s">
        <v>2684</v>
      </c>
      <c r="BB4471" s="6" t="s">
        <v>1614</v>
      </c>
      <c r="BC4471" s="9"/>
      <c r="BD4471" s="9"/>
      <c r="BE4471" s="9"/>
      <c r="BF4471" s="9"/>
      <c r="BG4471" s="9"/>
      <c r="BI4471" t="s">
        <v>3146</v>
      </c>
      <c r="BJ4471" s="9"/>
      <c r="BK4471" s="9"/>
      <c r="BL4471" s="9"/>
      <c r="BM4471" s="9"/>
      <c r="BN4471" s="9"/>
      <c r="BO4471" s="9"/>
      <c r="BP4471" s="9"/>
      <c r="BQ4471" s="9"/>
      <c r="BR4471" s="9"/>
      <c r="BS4471" s="9"/>
      <c r="BT4471" s="9"/>
      <c r="BU4471" s="9"/>
      <c r="BV4471" s="9"/>
      <c r="BW4471" s="9"/>
    </row>
    <row r="4472" spans="1:83" x14ac:dyDescent="0.25">
      <c r="A4472" s="88" t="s">
        <v>1225</v>
      </c>
      <c r="B4472" s="9" t="s">
        <v>1264</v>
      </c>
      <c r="C4472" s="9" t="str">
        <f>VLOOKUP(Tabelle1[[#This Row],[bank_name]],list_all_banks!$B$1:$C$691,2,FALSE)</f>
        <v>NL33231073</v>
      </c>
      <c r="D4472" s="6" t="s">
        <v>1265</v>
      </c>
      <c r="E4472" s="42" t="str">
        <f t="shared" si="73"/>
        <v>31.12.2016</v>
      </c>
      <c r="F4472" s="9">
        <v>2016</v>
      </c>
      <c r="G4472" s="9">
        <v>1</v>
      </c>
      <c r="H4472" s="9">
        <v>2</v>
      </c>
      <c r="I4472" s="9">
        <v>3</v>
      </c>
      <c r="J4472" s="9">
        <v>2</v>
      </c>
      <c r="K4472" s="9" t="s">
        <v>1366</v>
      </c>
      <c r="L4472" s="9">
        <v>0</v>
      </c>
      <c r="M4472" s="9" t="s">
        <v>14</v>
      </c>
      <c r="N4472" s="9" t="s">
        <v>19</v>
      </c>
      <c r="P4472" s="9">
        <v>2</v>
      </c>
      <c r="Q4472" s="9">
        <v>0</v>
      </c>
      <c r="R4472" s="9">
        <v>0</v>
      </c>
      <c r="S4472" s="9">
        <v>0</v>
      </c>
      <c r="U4472" s="9">
        <v>0</v>
      </c>
      <c r="V4472" s="9">
        <v>0</v>
      </c>
      <c r="W4472" s="9" t="s">
        <v>20</v>
      </c>
      <c r="Y4472" s="9" t="s">
        <v>1659</v>
      </c>
      <c r="Z4472" s="9">
        <v>194</v>
      </c>
      <c r="AA4472" s="9">
        <v>502</v>
      </c>
      <c r="AB4472" s="9">
        <v>22</v>
      </c>
      <c r="AC4472" s="9" t="s">
        <v>20</v>
      </c>
      <c r="AD4472" s="9" t="s">
        <v>20</v>
      </c>
      <c r="AE4472" s="87" t="s">
        <v>20</v>
      </c>
      <c r="AF4472" s="9" t="s">
        <v>20</v>
      </c>
      <c r="AG4472" s="112">
        <v>5</v>
      </c>
      <c r="AH4472" s="9" t="s">
        <v>20</v>
      </c>
      <c r="AI4472" s="9">
        <v>2</v>
      </c>
      <c r="AK4472" s="9">
        <v>1</v>
      </c>
      <c r="AL4472" s="9">
        <v>1</v>
      </c>
      <c r="AM4472" s="9">
        <v>1</v>
      </c>
      <c r="AN4472" s="9">
        <v>0</v>
      </c>
      <c r="AO4472" s="9">
        <v>0</v>
      </c>
      <c r="AQ4472" s="90">
        <v>1</v>
      </c>
      <c r="AR4472" s="9">
        <v>3</v>
      </c>
      <c r="AS4472" s="9">
        <v>0</v>
      </c>
      <c r="AT4472" s="9">
        <v>5</v>
      </c>
      <c r="AU4472" s="9">
        <v>0</v>
      </c>
      <c r="AV4472" s="9">
        <v>0</v>
      </c>
      <c r="AW4472" s="9"/>
      <c r="AX4472" s="9"/>
      <c r="AY4472" s="6" t="s">
        <v>3063</v>
      </c>
      <c r="BA4472" s="9" t="s">
        <v>2684</v>
      </c>
      <c r="BB4472" s="6" t="s">
        <v>1614</v>
      </c>
      <c r="BG4472" s="9"/>
      <c r="BI4472" t="s">
        <v>3146</v>
      </c>
    </row>
    <row r="4473" spans="1:83" x14ac:dyDescent="0.25">
      <c r="A4473" s="21" t="s">
        <v>1225</v>
      </c>
      <c r="B4473" t="s">
        <v>1264</v>
      </c>
      <c r="C4473" t="str">
        <f>VLOOKUP(Tabelle1[[#This Row],[bank_name]],list_all_banks!$B$1:$C$691,2,FALSE)</f>
        <v>NL33231073</v>
      </c>
      <c r="D4473" s="6" t="s">
        <v>1265</v>
      </c>
      <c r="E4473" s="42" t="str">
        <f t="shared" si="73"/>
        <v>31.12.2016</v>
      </c>
      <c r="F4473">
        <v>2016</v>
      </c>
      <c r="G4473">
        <v>1</v>
      </c>
      <c r="H4473">
        <v>2</v>
      </c>
      <c r="I4473">
        <v>3</v>
      </c>
      <c r="J4473">
        <v>2</v>
      </c>
      <c r="K4473" t="s">
        <v>1366</v>
      </c>
      <c r="L4473">
        <v>0</v>
      </c>
      <c r="M4473" t="s">
        <v>14</v>
      </c>
      <c r="N4473" t="s">
        <v>19</v>
      </c>
      <c r="P4473">
        <v>2</v>
      </c>
      <c r="Q4473">
        <v>0</v>
      </c>
      <c r="R4473">
        <v>0</v>
      </c>
      <c r="S4473">
        <v>0</v>
      </c>
      <c r="U4473">
        <v>0</v>
      </c>
      <c r="V4473">
        <v>0</v>
      </c>
      <c r="W4473" t="s">
        <v>20</v>
      </c>
      <c r="Y4473" t="s">
        <v>1657</v>
      </c>
      <c r="Z4473">
        <v>80</v>
      </c>
      <c r="AA4473">
        <v>106</v>
      </c>
      <c r="AB4473">
        <v>40</v>
      </c>
      <c r="AC4473" t="s">
        <v>20</v>
      </c>
      <c r="AD4473" t="s">
        <v>20</v>
      </c>
      <c r="AE4473" s="34" t="s">
        <v>20</v>
      </c>
      <c r="AF4473" t="s">
        <v>20</v>
      </c>
      <c r="AG4473" s="31">
        <v>7</v>
      </c>
      <c r="AH4473" t="s">
        <v>20</v>
      </c>
      <c r="AI4473">
        <v>2</v>
      </c>
      <c r="AK4473">
        <v>1</v>
      </c>
      <c r="AL4473">
        <v>1</v>
      </c>
      <c r="AM4473">
        <v>1</v>
      </c>
      <c r="AN4473">
        <v>0</v>
      </c>
      <c r="AO4473">
        <v>0</v>
      </c>
      <c r="AQ4473" s="30">
        <v>1</v>
      </c>
      <c r="AR4473">
        <v>3</v>
      </c>
      <c r="AS4473">
        <v>0</v>
      </c>
      <c r="AT4473">
        <v>5</v>
      </c>
      <c r="AU4473">
        <v>0</v>
      </c>
      <c r="AV4473">
        <v>0</v>
      </c>
      <c r="AY4473" s="6" t="s">
        <v>3063</v>
      </c>
      <c r="BA4473" t="s">
        <v>2684</v>
      </c>
      <c r="BB4473" s="6" t="s">
        <v>1614</v>
      </c>
      <c r="BG4473" s="9"/>
      <c r="BI4473" t="s">
        <v>3146</v>
      </c>
    </row>
    <row r="4474" spans="1:83" x14ac:dyDescent="0.25">
      <c r="A4474" s="21" t="s">
        <v>1225</v>
      </c>
      <c r="B4474" t="s">
        <v>1264</v>
      </c>
      <c r="C4474" t="str">
        <f>VLOOKUP(Tabelle1[[#This Row],[bank_name]],list_all_banks!$B$1:$C$691,2,FALSE)</f>
        <v>NL33231073</v>
      </c>
      <c r="D4474" s="6" t="s">
        <v>1265</v>
      </c>
      <c r="E4474" s="42" t="str">
        <f t="shared" si="73"/>
        <v>31.12.2016</v>
      </c>
      <c r="F4474">
        <v>2016</v>
      </c>
      <c r="G4474">
        <v>1</v>
      </c>
      <c r="H4474">
        <v>2</v>
      </c>
      <c r="I4474">
        <v>3</v>
      </c>
      <c r="J4474">
        <v>2</v>
      </c>
      <c r="K4474" t="s">
        <v>1366</v>
      </c>
      <c r="L4474">
        <v>0</v>
      </c>
      <c r="M4474" t="s">
        <v>14</v>
      </c>
      <c r="N4474" t="s">
        <v>19</v>
      </c>
      <c r="P4474">
        <v>2</v>
      </c>
      <c r="Q4474">
        <v>0</v>
      </c>
      <c r="R4474">
        <v>0</v>
      </c>
      <c r="S4474">
        <v>0</v>
      </c>
      <c r="U4474">
        <v>0</v>
      </c>
      <c r="V4474">
        <v>0</v>
      </c>
      <c r="W4474" t="s">
        <v>20</v>
      </c>
      <c r="Y4474" t="s">
        <v>1701</v>
      </c>
      <c r="Z4474">
        <v>17</v>
      </c>
      <c r="AA4474">
        <v>423</v>
      </c>
      <c r="AB4474">
        <v>4</v>
      </c>
      <c r="AC4474" t="s">
        <v>20</v>
      </c>
      <c r="AD4474" t="s">
        <v>20</v>
      </c>
      <c r="AE4474" s="34" t="s">
        <v>20</v>
      </c>
      <c r="AF4474" t="s">
        <v>20</v>
      </c>
      <c r="AG4474" s="30">
        <v>-2</v>
      </c>
      <c r="AH4474" t="s">
        <v>20</v>
      </c>
      <c r="AI4474">
        <v>2</v>
      </c>
      <c r="AK4474">
        <v>1</v>
      </c>
      <c r="AL4474">
        <v>1</v>
      </c>
      <c r="AM4474">
        <v>1</v>
      </c>
      <c r="AN4474">
        <v>0</v>
      </c>
      <c r="AO4474">
        <v>0</v>
      </c>
      <c r="AQ4474" s="30">
        <v>1</v>
      </c>
      <c r="AR4474">
        <v>3</v>
      </c>
      <c r="AS4474">
        <v>0</v>
      </c>
      <c r="AT4474">
        <v>5</v>
      </c>
      <c r="AU4474">
        <v>0</v>
      </c>
      <c r="AV4474">
        <v>0</v>
      </c>
      <c r="AY4474" s="6" t="s">
        <v>3063</v>
      </c>
      <c r="BA4474" t="s">
        <v>2684</v>
      </c>
      <c r="BB4474" s="6" t="s">
        <v>1614</v>
      </c>
      <c r="BG4474" s="9"/>
      <c r="BI4474" t="s">
        <v>3146</v>
      </c>
    </row>
    <row r="4475" spans="1:83" x14ac:dyDescent="0.25">
      <c r="A4475" s="21" t="s">
        <v>1225</v>
      </c>
      <c r="B4475" t="s">
        <v>1264</v>
      </c>
      <c r="C4475" t="str">
        <f>VLOOKUP(Tabelle1[[#This Row],[bank_name]],list_all_banks!$B$1:$C$691,2,FALSE)</f>
        <v>NL33231073</v>
      </c>
      <c r="D4475" s="6" t="s">
        <v>1265</v>
      </c>
      <c r="E4475" s="42" t="str">
        <f t="shared" si="73"/>
        <v>31.12.2016</v>
      </c>
      <c r="F4475">
        <v>2016</v>
      </c>
      <c r="G4475">
        <v>1</v>
      </c>
      <c r="H4475">
        <v>2</v>
      </c>
      <c r="I4475">
        <v>3</v>
      </c>
      <c r="J4475">
        <v>2</v>
      </c>
      <c r="K4475" t="s">
        <v>1366</v>
      </c>
      <c r="L4475">
        <v>0</v>
      </c>
      <c r="M4475" t="s">
        <v>14</v>
      </c>
      <c r="N4475" t="s">
        <v>19</v>
      </c>
      <c r="P4475">
        <v>2</v>
      </c>
      <c r="Q4475">
        <v>0</v>
      </c>
      <c r="R4475">
        <v>0</v>
      </c>
      <c r="S4475">
        <v>0</v>
      </c>
      <c r="U4475">
        <v>0</v>
      </c>
      <c r="V4475">
        <v>0</v>
      </c>
      <c r="W4475" t="s">
        <v>20</v>
      </c>
      <c r="Y4475" t="s">
        <v>1697</v>
      </c>
      <c r="Z4475">
        <v>46</v>
      </c>
      <c r="AA4475">
        <v>87</v>
      </c>
      <c r="AB4475">
        <v>14</v>
      </c>
      <c r="AC4475" t="s">
        <v>20</v>
      </c>
      <c r="AD4475" t="s">
        <v>20</v>
      </c>
      <c r="AE4475" s="34" t="s">
        <v>20</v>
      </c>
      <c r="AF4475" t="s">
        <v>20</v>
      </c>
      <c r="AG4475" s="30">
        <v>-1</v>
      </c>
      <c r="AH4475" t="s">
        <v>20</v>
      </c>
      <c r="AI4475">
        <v>2</v>
      </c>
      <c r="AK4475">
        <v>1</v>
      </c>
      <c r="AL4475">
        <v>1</v>
      </c>
      <c r="AM4475">
        <v>1</v>
      </c>
      <c r="AN4475">
        <v>0</v>
      </c>
      <c r="AO4475">
        <v>0</v>
      </c>
      <c r="AQ4475" s="30">
        <v>1</v>
      </c>
      <c r="AR4475">
        <v>3</v>
      </c>
      <c r="AS4475">
        <v>0</v>
      </c>
      <c r="AT4475">
        <v>5</v>
      </c>
      <c r="AU4475">
        <v>0</v>
      </c>
      <c r="AV4475">
        <v>0</v>
      </c>
      <c r="AY4475" s="6" t="s">
        <v>3063</v>
      </c>
      <c r="BA4475" t="s">
        <v>2684</v>
      </c>
      <c r="BB4475" s="6" t="s">
        <v>1614</v>
      </c>
      <c r="BG4475" s="9"/>
      <c r="BI4475" t="s">
        <v>3146</v>
      </c>
    </row>
    <row r="4476" spans="1:83" x14ac:dyDescent="0.25">
      <c r="A4476" s="88" t="s">
        <v>1225</v>
      </c>
      <c r="B4476" s="9" t="s">
        <v>1264</v>
      </c>
      <c r="C4476" s="9" t="str">
        <f>VLOOKUP(Tabelle1[[#This Row],[bank_name]],list_all_banks!$B$1:$C$691,2,FALSE)</f>
        <v>NL33231073</v>
      </c>
      <c r="D4476" s="6" t="s">
        <v>1265</v>
      </c>
      <c r="E4476" s="42" t="str">
        <f t="shared" si="73"/>
        <v>31.12.2016</v>
      </c>
      <c r="F4476" s="9">
        <v>2016</v>
      </c>
      <c r="G4476" s="9">
        <v>1</v>
      </c>
      <c r="H4476" s="9">
        <v>2</v>
      </c>
      <c r="I4476" s="9">
        <v>3</v>
      </c>
      <c r="J4476" s="9">
        <v>2</v>
      </c>
      <c r="K4476" s="9" t="s">
        <v>1366</v>
      </c>
      <c r="L4476" s="9">
        <v>0</v>
      </c>
      <c r="M4476" s="9" t="s">
        <v>14</v>
      </c>
      <c r="N4476" s="9" t="s">
        <v>19</v>
      </c>
      <c r="P4476" s="9">
        <v>2</v>
      </c>
      <c r="Q4476" s="9">
        <v>0</v>
      </c>
      <c r="R4476" s="9">
        <v>0</v>
      </c>
      <c r="S4476" s="9">
        <v>0</v>
      </c>
      <c r="U4476" s="9">
        <v>0</v>
      </c>
      <c r="V4476" s="9">
        <v>0</v>
      </c>
      <c r="W4476" s="9" t="s">
        <v>20</v>
      </c>
      <c r="Y4476" s="9" t="s">
        <v>1698</v>
      </c>
      <c r="Z4476" s="9">
        <v>15</v>
      </c>
      <c r="AA4476" s="9">
        <v>32</v>
      </c>
      <c r="AB4476" s="9">
        <v>3</v>
      </c>
      <c r="AC4476" s="9" t="s">
        <v>20</v>
      </c>
      <c r="AD4476" s="9" t="s">
        <v>20</v>
      </c>
      <c r="AE4476" s="87" t="s">
        <v>20</v>
      </c>
      <c r="AF4476" s="9" t="s">
        <v>20</v>
      </c>
      <c r="AG4476" s="112">
        <v>1</v>
      </c>
      <c r="AH4476" s="9" t="s">
        <v>20</v>
      </c>
      <c r="AI4476" s="9">
        <v>2</v>
      </c>
      <c r="AK4476" s="9">
        <v>1</v>
      </c>
      <c r="AL4476" s="9">
        <v>1</v>
      </c>
      <c r="AM4476" s="9">
        <v>1</v>
      </c>
      <c r="AN4476" s="9">
        <v>0</v>
      </c>
      <c r="AO4476" s="9">
        <v>0</v>
      </c>
      <c r="AQ4476" s="90">
        <v>1</v>
      </c>
      <c r="AR4476" s="9">
        <v>3</v>
      </c>
      <c r="AS4476" s="9">
        <v>0</v>
      </c>
      <c r="AT4476" s="9">
        <v>5</v>
      </c>
      <c r="AU4476" s="9">
        <v>0</v>
      </c>
      <c r="AV4476" s="9">
        <v>0</v>
      </c>
      <c r="AW4476" s="9"/>
      <c r="AX4476" s="9"/>
      <c r="AY4476" s="6" t="s">
        <v>3063</v>
      </c>
      <c r="BA4476" s="9" t="s">
        <v>2684</v>
      </c>
      <c r="BB4476" s="6" t="s">
        <v>1614</v>
      </c>
      <c r="BC4476" s="9"/>
      <c r="BD4476" s="9"/>
      <c r="BE4476" s="9"/>
      <c r="BF4476" s="9"/>
      <c r="BG4476" s="9"/>
      <c r="BI4476" t="s">
        <v>3146</v>
      </c>
    </row>
    <row r="4477" spans="1:83" x14ac:dyDescent="0.25">
      <c r="A4477" s="21" t="s">
        <v>1225</v>
      </c>
      <c r="B4477" t="s">
        <v>1264</v>
      </c>
      <c r="C4477" t="str">
        <f>VLOOKUP(Tabelle1[[#This Row],[bank_name]],list_all_banks!$B$1:$C$691,2,FALSE)</f>
        <v>NL33231073</v>
      </c>
      <c r="D4477" s="6" t="s">
        <v>1265</v>
      </c>
      <c r="E4477" s="42" t="str">
        <f t="shared" si="73"/>
        <v>31.12.2016</v>
      </c>
      <c r="F4477">
        <v>2016</v>
      </c>
      <c r="G4477">
        <v>1</v>
      </c>
      <c r="H4477">
        <v>2</v>
      </c>
      <c r="I4477">
        <v>3</v>
      </c>
      <c r="J4477">
        <v>2</v>
      </c>
      <c r="K4477" t="s">
        <v>1366</v>
      </c>
      <c r="L4477">
        <v>0</v>
      </c>
      <c r="M4477" t="s">
        <v>14</v>
      </c>
      <c r="N4477" t="s">
        <v>19</v>
      </c>
      <c r="P4477">
        <v>2</v>
      </c>
      <c r="Q4477">
        <v>0</v>
      </c>
      <c r="R4477">
        <v>0</v>
      </c>
      <c r="S4477">
        <v>0</v>
      </c>
      <c r="U4477">
        <v>0</v>
      </c>
      <c r="V4477">
        <v>0</v>
      </c>
      <c r="W4477" t="s">
        <v>20</v>
      </c>
      <c r="Y4477" t="s">
        <v>1702</v>
      </c>
      <c r="Z4477">
        <v>1</v>
      </c>
      <c r="AA4477">
        <v>5</v>
      </c>
      <c r="AB4477">
        <v>0</v>
      </c>
      <c r="AC4477" t="s">
        <v>20</v>
      </c>
      <c r="AD4477" t="s">
        <v>20</v>
      </c>
      <c r="AE4477" s="34" t="s">
        <v>20</v>
      </c>
      <c r="AF4477" t="s">
        <v>20</v>
      </c>
      <c r="AG4477" s="31">
        <v>0</v>
      </c>
      <c r="AH4477" t="s">
        <v>20</v>
      </c>
      <c r="AI4477">
        <v>2</v>
      </c>
      <c r="AK4477">
        <v>1</v>
      </c>
      <c r="AL4477">
        <v>1</v>
      </c>
      <c r="AM4477">
        <v>1</v>
      </c>
      <c r="AN4477">
        <v>0</v>
      </c>
      <c r="AO4477">
        <v>0</v>
      </c>
      <c r="AQ4477" s="30">
        <v>1</v>
      </c>
      <c r="AR4477">
        <v>3</v>
      </c>
      <c r="AS4477">
        <v>0</v>
      </c>
      <c r="AT4477">
        <v>5</v>
      </c>
      <c r="AU4477">
        <v>0</v>
      </c>
      <c r="AV4477">
        <v>0</v>
      </c>
      <c r="AY4477" s="6" t="s">
        <v>3063</v>
      </c>
      <c r="BA4477" t="s">
        <v>2684</v>
      </c>
      <c r="BB4477" s="6" t="s">
        <v>1614</v>
      </c>
      <c r="BG4477" s="9"/>
      <c r="BI4477" t="s">
        <v>3146</v>
      </c>
    </row>
    <row r="4478" spans="1:83" x14ac:dyDescent="0.25">
      <c r="A4478" s="21" t="s">
        <v>1225</v>
      </c>
      <c r="B4478" t="s">
        <v>1264</v>
      </c>
      <c r="C4478" t="str">
        <f>VLOOKUP(Tabelle1[[#This Row],[bank_name]],list_all_banks!$B$1:$C$691,2,FALSE)</f>
        <v>NL33231073</v>
      </c>
      <c r="D4478" s="6" t="s">
        <v>1265</v>
      </c>
      <c r="E4478" s="42" t="str">
        <f t="shared" si="73"/>
        <v>31.12.2016</v>
      </c>
      <c r="F4478">
        <v>2016</v>
      </c>
      <c r="G4478">
        <v>1</v>
      </c>
      <c r="H4478">
        <v>2</v>
      </c>
      <c r="I4478">
        <v>3</v>
      </c>
      <c r="J4478">
        <v>2</v>
      </c>
      <c r="K4478" t="s">
        <v>1366</v>
      </c>
      <c r="L4478">
        <v>0</v>
      </c>
      <c r="M4478" t="s">
        <v>14</v>
      </c>
      <c r="N4478" t="s">
        <v>19</v>
      </c>
      <c r="P4478">
        <v>2</v>
      </c>
      <c r="Q4478">
        <v>0</v>
      </c>
      <c r="R4478">
        <v>0</v>
      </c>
      <c r="S4478">
        <v>0</v>
      </c>
      <c r="U4478">
        <v>0</v>
      </c>
      <c r="V4478">
        <v>0</v>
      </c>
      <c r="W4478" t="s">
        <v>20</v>
      </c>
      <c r="Y4478" t="s">
        <v>1703</v>
      </c>
      <c r="Z4478">
        <v>0</v>
      </c>
      <c r="AA4478">
        <v>5</v>
      </c>
      <c r="AB4478">
        <v>0</v>
      </c>
      <c r="AC4478" t="s">
        <v>20</v>
      </c>
      <c r="AD4478" t="s">
        <v>20</v>
      </c>
      <c r="AE4478" s="34" t="s">
        <v>20</v>
      </c>
      <c r="AF4478" t="s">
        <v>20</v>
      </c>
      <c r="AG4478" s="31">
        <v>0</v>
      </c>
      <c r="AH4478" t="s">
        <v>20</v>
      </c>
      <c r="AI4478">
        <v>2</v>
      </c>
      <c r="AK4478">
        <v>1</v>
      </c>
      <c r="AL4478">
        <v>1</v>
      </c>
      <c r="AM4478">
        <v>1</v>
      </c>
      <c r="AN4478">
        <v>0</v>
      </c>
      <c r="AO4478">
        <v>0</v>
      </c>
      <c r="AQ4478" s="30">
        <v>1</v>
      </c>
      <c r="AR4478">
        <v>3</v>
      </c>
      <c r="AS4478">
        <v>0</v>
      </c>
      <c r="AT4478">
        <v>5</v>
      </c>
      <c r="AU4478">
        <v>0</v>
      </c>
      <c r="AV4478">
        <v>0</v>
      </c>
      <c r="AY4478" s="6" t="s">
        <v>3063</v>
      </c>
      <c r="BA4478" t="s">
        <v>2684</v>
      </c>
      <c r="BB4478" s="6" t="s">
        <v>1614</v>
      </c>
      <c r="BG4478" s="9"/>
      <c r="BI4478" t="s">
        <v>3146</v>
      </c>
    </row>
    <row r="4479" spans="1:83" x14ac:dyDescent="0.25">
      <c r="A4479" s="21" t="s">
        <v>1225</v>
      </c>
      <c r="B4479" t="s">
        <v>1264</v>
      </c>
      <c r="C4479" t="str">
        <f>VLOOKUP(Tabelle1[[#This Row],[bank_name]],list_all_banks!$B$1:$C$691,2,FALSE)</f>
        <v>NL33231073</v>
      </c>
      <c r="D4479" s="6" t="s">
        <v>1265</v>
      </c>
      <c r="E4479" s="42" t="str">
        <f t="shared" si="73"/>
        <v>31.12.2016</v>
      </c>
      <c r="F4479">
        <v>2016</v>
      </c>
      <c r="G4479">
        <v>1</v>
      </c>
      <c r="H4479">
        <v>2</v>
      </c>
      <c r="I4479">
        <v>3</v>
      </c>
      <c r="J4479">
        <v>2</v>
      </c>
      <c r="K4479" t="s">
        <v>1366</v>
      </c>
      <c r="L4479">
        <v>0</v>
      </c>
      <c r="M4479" t="s">
        <v>14</v>
      </c>
      <c r="N4479" t="s">
        <v>19</v>
      </c>
      <c r="P4479">
        <v>2</v>
      </c>
      <c r="Q4479">
        <v>0</v>
      </c>
      <c r="R4479">
        <v>0</v>
      </c>
      <c r="S4479">
        <v>0</v>
      </c>
      <c r="U4479">
        <v>0</v>
      </c>
      <c r="V4479">
        <v>0</v>
      </c>
      <c r="W4479" t="s">
        <v>20</v>
      </c>
      <c r="Y4479" t="s">
        <v>1662</v>
      </c>
      <c r="Z4479">
        <v>0</v>
      </c>
      <c r="AA4479">
        <v>0</v>
      </c>
      <c r="AB4479">
        <v>0</v>
      </c>
      <c r="AC4479" t="s">
        <v>20</v>
      </c>
      <c r="AD4479" t="s">
        <v>20</v>
      </c>
      <c r="AE4479" s="34" t="s">
        <v>20</v>
      </c>
      <c r="AF4479" t="s">
        <v>20</v>
      </c>
      <c r="AG4479" s="31">
        <v>0</v>
      </c>
      <c r="AH4479" t="s">
        <v>20</v>
      </c>
      <c r="AI4479">
        <v>2</v>
      </c>
      <c r="AK4479">
        <v>1</v>
      </c>
      <c r="AL4479">
        <v>1</v>
      </c>
      <c r="AM4479">
        <v>1</v>
      </c>
      <c r="AN4479">
        <v>0</v>
      </c>
      <c r="AO4479">
        <v>0</v>
      </c>
      <c r="AQ4479" s="30">
        <v>1</v>
      </c>
      <c r="AR4479">
        <v>3</v>
      </c>
      <c r="AS4479">
        <v>0</v>
      </c>
      <c r="AT4479">
        <v>5</v>
      </c>
      <c r="AU4479">
        <v>0</v>
      </c>
      <c r="AV4479">
        <v>0</v>
      </c>
      <c r="AY4479" s="6" t="s">
        <v>3063</v>
      </c>
      <c r="BA4479" t="s">
        <v>2684</v>
      </c>
      <c r="BB4479" s="6" t="s">
        <v>1614</v>
      </c>
      <c r="BG4479" s="9"/>
      <c r="BI4479" t="s">
        <v>3146</v>
      </c>
    </row>
    <row r="4480" spans="1:83" x14ac:dyDescent="0.25">
      <c r="A4480" s="21" t="s">
        <v>1225</v>
      </c>
      <c r="B4480" t="s">
        <v>1264</v>
      </c>
      <c r="C4480" t="str">
        <f>VLOOKUP(Tabelle1[[#This Row],[bank_name]],list_all_banks!$B$1:$C$691,2,FALSE)</f>
        <v>NL33231073</v>
      </c>
      <c r="D4480" s="6" t="s">
        <v>1265</v>
      </c>
      <c r="E4480" s="42" t="str">
        <f t="shared" si="73"/>
        <v>31.12.2016</v>
      </c>
      <c r="F4480">
        <v>2016</v>
      </c>
      <c r="G4480">
        <v>1</v>
      </c>
      <c r="H4480">
        <v>2</v>
      </c>
      <c r="I4480">
        <v>3</v>
      </c>
      <c r="J4480">
        <v>2</v>
      </c>
      <c r="K4480" t="s">
        <v>1366</v>
      </c>
      <c r="L4480">
        <v>0</v>
      </c>
      <c r="M4480" t="s">
        <v>14</v>
      </c>
      <c r="N4480" t="s">
        <v>19</v>
      </c>
      <c r="P4480">
        <v>2</v>
      </c>
      <c r="Q4480">
        <v>0</v>
      </c>
      <c r="R4480">
        <v>0</v>
      </c>
      <c r="S4480">
        <v>0</v>
      </c>
      <c r="U4480">
        <v>0</v>
      </c>
      <c r="V4480">
        <v>0</v>
      </c>
      <c r="W4480" t="s">
        <v>20</v>
      </c>
      <c r="Y4480" t="s">
        <v>1694</v>
      </c>
      <c r="Z4480">
        <v>757</v>
      </c>
      <c r="AA4480">
        <v>5497</v>
      </c>
      <c r="AB4480">
        <v>225</v>
      </c>
      <c r="AC4480" t="s">
        <v>20</v>
      </c>
      <c r="AD4480" t="s">
        <v>20</v>
      </c>
      <c r="AE4480" s="34" t="s">
        <v>20</v>
      </c>
      <c r="AF4480" t="s">
        <v>20</v>
      </c>
      <c r="AG4480" s="31">
        <v>45</v>
      </c>
      <c r="AH4480" t="s">
        <v>20</v>
      </c>
      <c r="AI4480">
        <v>2</v>
      </c>
      <c r="AK4480">
        <v>1</v>
      </c>
      <c r="AL4480">
        <v>1</v>
      </c>
      <c r="AM4480">
        <v>1</v>
      </c>
      <c r="AN4480">
        <v>0</v>
      </c>
      <c r="AO4480">
        <v>0</v>
      </c>
      <c r="AQ4480" s="30">
        <v>1</v>
      </c>
      <c r="AR4480">
        <v>3</v>
      </c>
      <c r="AS4480">
        <v>0</v>
      </c>
      <c r="AT4480">
        <v>5</v>
      </c>
      <c r="AU4480">
        <v>0</v>
      </c>
      <c r="AV4480">
        <v>0</v>
      </c>
      <c r="AY4480" s="6" t="s">
        <v>3063</v>
      </c>
      <c r="BA4480" t="s">
        <v>2684</v>
      </c>
      <c r="BB4480" s="6" t="s">
        <v>1614</v>
      </c>
      <c r="BG4480" s="9"/>
      <c r="BI4480" t="s">
        <v>3146</v>
      </c>
    </row>
    <row r="4481" spans="1:61" x14ac:dyDescent="0.25">
      <c r="A4481" s="88" t="s">
        <v>1225</v>
      </c>
      <c r="B4481" s="9" t="s">
        <v>1264</v>
      </c>
      <c r="C4481" s="9" t="str">
        <f>VLOOKUP(Tabelle1[[#This Row],[bank_name]],list_all_banks!$B$1:$C$691,2,FALSE)</f>
        <v>NL33231073</v>
      </c>
      <c r="D4481" s="6" t="s">
        <v>1265</v>
      </c>
      <c r="E4481" s="42" t="str">
        <f t="shared" si="73"/>
        <v>31.12.2016</v>
      </c>
      <c r="F4481" s="9">
        <v>2016</v>
      </c>
      <c r="G4481" s="9">
        <v>1</v>
      </c>
      <c r="H4481" s="9">
        <v>2</v>
      </c>
      <c r="I4481" s="9">
        <v>3</v>
      </c>
      <c r="J4481" s="9">
        <v>2</v>
      </c>
      <c r="K4481" s="9" t="s">
        <v>1366</v>
      </c>
      <c r="L4481" s="9">
        <v>0</v>
      </c>
      <c r="M4481" s="9" t="s">
        <v>14</v>
      </c>
      <c r="N4481" s="9" t="s">
        <v>19</v>
      </c>
      <c r="P4481" s="9">
        <v>2</v>
      </c>
      <c r="Q4481" s="9">
        <v>0</v>
      </c>
      <c r="R4481" s="9">
        <v>0</v>
      </c>
      <c r="S4481" s="9">
        <v>0</v>
      </c>
      <c r="U4481" s="9">
        <v>0</v>
      </c>
      <c r="V4481" s="9">
        <v>0</v>
      </c>
      <c r="W4481" s="9" t="s">
        <v>20</v>
      </c>
      <c r="Y4481" s="9" t="s">
        <v>1628</v>
      </c>
      <c r="Z4481" s="9">
        <v>0</v>
      </c>
      <c r="AA4481" s="9">
        <v>10</v>
      </c>
      <c r="AB4481" s="9">
        <v>-2</v>
      </c>
      <c r="AC4481" s="9" t="s">
        <v>20</v>
      </c>
      <c r="AD4481" s="9" t="s">
        <v>20</v>
      </c>
      <c r="AE4481" s="87" t="s">
        <v>20</v>
      </c>
      <c r="AF4481" s="9" t="s">
        <v>20</v>
      </c>
      <c r="AG4481" s="112">
        <v>0</v>
      </c>
      <c r="AH4481" s="9" t="s">
        <v>20</v>
      </c>
      <c r="AI4481" s="9">
        <v>2</v>
      </c>
      <c r="AK4481" s="9">
        <v>1</v>
      </c>
      <c r="AL4481" s="9">
        <v>1</v>
      </c>
      <c r="AM4481" s="9">
        <v>1</v>
      </c>
      <c r="AN4481" s="9">
        <v>0</v>
      </c>
      <c r="AO4481" s="9">
        <v>0</v>
      </c>
      <c r="AQ4481" s="90">
        <v>1</v>
      </c>
      <c r="AR4481" s="9">
        <v>3</v>
      </c>
      <c r="AS4481" s="9">
        <v>0</v>
      </c>
      <c r="AT4481" s="9">
        <v>5</v>
      </c>
      <c r="AU4481" s="9">
        <v>0</v>
      </c>
      <c r="AV4481" s="9">
        <v>0</v>
      </c>
      <c r="AW4481" s="9"/>
      <c r="AX4481" s="9"/>
      <c r="AY4481" s="6" t="s">
        <v>3063</v>
      </c>
      <c r="BA4481" s="9" t="s">
        <v>2684</v>
      </c>
      <c r="BB4481" s="6" t="s">
        <v>1614</v>
      </c>
      <c r="BC4481" s="9"/>
      <c r="BD4481" s="9"/>
      <c r="BE4481" s="9"/>
      <c r="BF4481" s="9"/>
      <c r="BG4481" s="9"/>
      <c r="BI4481" t="s">
        <v>3146</v>
      </c>
    </row>
    <row r="4482" spans="1:61" x14ac:dyDescent="0.25">
      <c r="A4482" s="21" t="s">
        <v>1225</v>
      </c>
      <c r="B4482" t="s">
        <v>1264</v>
      </c>
      <c r="C4482" t="str">
        <f>VLOOKUP(Tabelle1[[#This Row],[bank_name]],list_all_banks!$B$1:$C$691,2,FALSE)</f>
        <v>NL33231073</v>
      </c>
      <c r="D4482" s="6" t="s">
        <v>1265</v>
      </c>
      <c r="E4482" s="42" t="str">
        <f t="shared" si="73"/>
        <v>31.12.2016</v>
      </c>
      <c r="F4482">
        <v>2016</v>
      </c>
      <c r="G4482">
        <v>1</v>
      </c>
      <c r="H4482">
        <v>2</v>
      </c>
      <c r="I4482">
        <v>3</v>
      </c>
      <c r="J4482">
        <v>2</v>
      </c>
      <c r="K4482" t="s">
        <v>1366</v>
      </c>
      <c r="L4482">
        <v>0</v>
      </c>
      <c r="M4482" t="s">
        <v>14</v>
      </c>
      <c r="N4482" t="s">
        <v>19</v>
      </c>
      <c r="P4482">
        <v>2</v>
      </c>
      <c r="Q4482">
        <v>0</v>
      </c>
      <c r="R4482">
        <v>0</v>
      </c>
      <c r="S4482">
        <v>0</v>
      </c>
      <c r="U4482" s="9">
        <v>0</v>
      </c>
      <c r="V4482">
        <v>0</v>
      </c>
      <c r="W4482" t="s">
        <v>20</v>
      </c>
      <c r="Y4482" t="s">
        <v>1633</v>
      </c>
      <c r="Z4482">
        <v>505</v>
      </c>
      <c r="AA4482">
        <v>1053</v>
      </c>
      <c r="AB4482">
        <v>309</v>
      </c>
      <c r="AC4482" t="s">
        <v>20</v>
      </c>
      <c r="AD4482" t="s">
        <v>20</v>
      </c>
      <c r="AE4482" s="34" t="s">
        <v>20</v>
      </c>
      <c r="AF4482" t="s">
        <v>20</v>
      </c>
      <c r="AG4482" s="31">
        <v>90</v>
      </c>
      <c r="AH4482" t="s">
        <v>20</v>
      </c>
      <c r="AI4482">
        <v>2</v>
      </c>
      <c r="AK4482">
        <v>1</v>
      </c>
      <c r="AL4482">
        <v>1</v>
      </c>
      <c r="AM4482">
        <v>1</v>
      </c>
      <c r="AN4482">
        <v>0</v>
      </c>
      <c r="AO4482">
        <v>0</v>
      </c>
      <c r="AQ4482" s="30">
        <v>1</v>
      </c>
      <c r="AR4482">
        <v>3</v>
      </c>
      <c r="AS4482">
        <v>0</v>
      </c>
      <c r="AT4482">
        <v>5</v>
      </c>
      <c r="AU4482">
        <v>0</v>
      </c>
      <c r="AV4482">
        <v>0</v>
      </c>
      <c r="AY4482" s="6" t="s">
        <v>3063</v>
      </c>
      <c r="BA4482" t="s">
        <v>2684</v>
      </c>
      <c r="BB4482" s="6" t="s">
        <v>1614</v>
      </c>
      <c r="BG4482" s="9"/>
      <c r="BI4482" t="s">
        <v>3146</v>
      </c>
    </row>
    <row r="4483" spans="1:61" s="44" customFormat="1" ht="15.75" thickBot="1" x14ac:dyDescent="0.3">
      <c r="A4483" s="165" t="s">
        <v>1225</v>
      </c>
      <c r="B4483" s="44" t="s">
        <v>1264</v>
      </c>
      <c r="C4483" s="44" t="str">
        <f>VLOOKUP(Tabelle1[[#This Row],[bank_name]],list_all_banks!$B$1:$C$691,2,FALSE)</f>
        <v>NL33231073</v>
      </c>
      <c r="D4483" s="45" t="s">
        <v>1265</v>
      </c>
      <c r="E4483" s="46" t="str">
        <f t="shared" si="73"/>
        <v>31.12.2016</v>
      </c>
      <c r="F4483" s="44">
        <v>2016</v>
      </c>
      <c r="G4483" s="44">
        <v>1</v>
      </c>
      <c r="H4483" s="44">
        <v>2</v>
      </c>
      <c r="I4483" s="44">
        <v>3</v>
      </c>
      <c r="J4483" s="44">
        <v>2</v>
      </c>
      <c r="K4483" s="44" t="s">
        <v>1366</v>
      </c>
      <c r="L4483" s="44">
        <v>0</v>
      </c>
      <c r="M4483" s="44" t="s">
        <v>14</v>
      </c>
      <c r="N4483" s="44" t="s">
        <v>19</v>
      </c>
      <c r="O4483" s="45"/>
      <c r="P4483" s="44">
        <v>2</v>
      </c>
      <c r="Q4483" s="44">
        <v>0</v>
      </c>
      <c r="R4483" s="44">
        <v>0</v>
      </c>
      <c r="S4483" s="44">
        <v>0</v>
      </c>
      <c r="T4483" s="45"/>
      <c r="U4483" s="44">
        <v>0</v>
      </c>
      <c r="V4483" s="44">
        <v>0</v>
      </c>
      <c r="W4483" s="44" t="s">
        <v>20</v>
      </c>
      <c r="X4483" s="45"/>
      <c r="Y4483" s="44" t="s">
        <v>1704</v>
      </c>
      <c r="Z4483" s="44">
        <v>32</v>
      </c>
      <c r="AA4483" s="44">
        <v>0</v>
      </c>
      <c r="AB4483" s="44">
        <v>32</v>
      </c>
      <c r="AC4483" s="44" t="s">
        <v>20</v>
      </c>
      <c r="AD4483" s="44" t="s">
        <v>20</v>
      </c>
      <c r="AE4483" s="140" t="s">
        <v>20</v>
      </c>
      <c r="AF4483" s="44" t="s">
        <v>20</v>
      </c>
      <c r="AG4483" s="157">
        <v>0</v>
      </c>
      <c r="AH4483" s="44" t="s">
        <v>20</v>
      </c>
      <c r="AI4483" s="44">
        <v>2</v>
      </c>
      <c r="AJ4483" s="45"/>
      <c r="AK4483" s="44">
        <v>1</v>
      </c>
      <c r="AL4483" s="44">
        <v>1</v>
      </c>
      <c r="AM4483" s="44">
        <v>1</v>
      </c>
      <c r="AN4483" s="44">
        <v>0</v>
      </c>
      <c r="AO4483" s="44">
        <v>0</v>
      </c>
      <c r="AP4483" s="45"/>
      <c r="AQ4483" s="157">
        <v>1</v>
      </c>
      <c r="AR4483" s="44">
        <v>3</v>
      </c>
      <c r="AS4483" s="44">
        <v>0</v>
      </c>
      <c r="AT4483" s="44">
        <v>5</v>
      </c>
      <c r="AU4483" s="44">
        <v>0</v>
      </c>
      <c r="AV4483" s="44">
        <v>0</v>
      </c>
      <c r="AY4483" s="45" t="s">
        <v>3063</v>
      </c>
      <c r="AZ4483" s="46"/>
      <c r="BA4483" s="44" t="s">
        <v>2684</v>
      </c>
      <c r="BB4483" s="45" t="s">
        <v>1614</v>
      </c>
      <c r="BH4483" s="45"/>
      <c r="BI4483" t="s">
        <v>3146</v>
      </c>
    </row>
    <row r="4484" spans="1:61" x14ac:dyDescent="0.25">
      <c r="A4484" s="5" t="s">
        <v>1225</v>
      </c>
      <c r="B4484" t="s">
        <v>1266</v>
      </c>
      <c r="C4484" t="str">
        <f>VLOOKUP(Tabelle1[[#This Row],[bank_name]],list_all_banks!$B$1:$C$691,2,FALSE)</f>
        <v>NL33264887</v>
      </c>
      <c r="D4484" s="6" t="s">
        <v>1267</v>
      </c>
      <c r="E4484" s="42" t="str">
        <f t="shared" si="73"/>
        <v>31.12.</v>
      </c>
      <c r="U4484" s="9"/>
      <c r="AE4484" s="34"/>
      <c r="BG4484" s="9"/>
    </row>
    <row r="4485" spans="1:61" x14ac:dyDescent="0.25">
      <c r="A4485" s="53" t="s">
        <v>1225</v>
      </c>
      <c r="B4485" s="9" t="s">
        <v>1268</v>
      </c>
      <c r="C4485" s="9" t="str">
        <f>VLOOKUP(Tabelle1[[#This Row],[bank_name]],list_all_banks!$B$1:$C$691,2,FALSE)</f>
        <v>NL34126597</v>
      </c>
      <c r="D4485" s="6" t="s">
        <v>1269</v>
      </c>
      <c r="E4485" s="42" t="str">
        <f t="shared" si="73"/>
        <v>31.12.</v>
      </c>
      <c r="F4485" s="9"/>
      <c r="G4485" s="9"/>
      <c r="H4485" s="9"/>
      <c r="I4485" s="9"/>
      <c r="J4485" s="9"/>
      <c r="K4485" s="9"/>
      <c r="L4485" s="9"/>
      <c r="M4485" s="9"/>
      <c r="N4485" s="9"/>
      <c r="P4485" s="9"/>
      <c r="Q4485" s="9"/>
      <c r="R4485" s="9"/>
      <c r="S4485" s="9"/>
      <c r="U4485" s="9"/>
      <c r="V4485" s="9"/>
      <c r="W4485" s="9"/>
      <c r="Y4485" s="9"/>
      <c r="Z4485" s="9"/>
      <c r="AA4485" s="9"/>
      <c r="AB4485" s="9"/>
      <c r="AC4485" s="9"/>
      <c r="AD4485" s="9"/>
      <c r="AE4485" s="87"/>
      <c r="AF4485" s="9"/>
      <c r="AG4485" s="9"/>
      <c r="AH4485" s="9"/>
      <c r="AK4485" s="9"/>
      <c r="AL4485" s="9"/>
      <c r="AM4485" s="9"/>
      <c r="AN4485" s="9"/>
      <c r="AO4485" s="9"/>
      <c r="AQ4485" s="9"/>
      <c r="AR4485" s="9"/>
      <c r="AS4485" s="9"/>
      <c r="AT4485" s="9"/>
      <c r="AU4485" s="9"/>
      <c r="AV4485" s="9"/>
      <c r="AW4485" s="9"/>
      <c r="AX4485" s="9"/>
      <c r="BA4485" s="9"/>
      <c r="BG4485" s="9"/>
    </row>
    <row r="4486" spans="1:61" x14ac:dyDescent="0.25">
      <c r="A4486" s="5" t="s">
        <v>1225</v>
      </c>
      <c r="B4486" t="s">
        <v>1270</v>
      </c>
      <c r="C4486" t="str">
        <f>VLOOKUP(Tabelle1[[#This Row],[bank_name]],list_all_banks!$B$1:$C$691,2,FALSE)</f>
        <v>NL34140462</v>
      </c>
      <c r="D4486" s="6" t="s">
        <v>1271</v>
      </c>
      <c r="E4486" s="42" t="str">
        <f t="shared" si="73"/>
        <v>31.12.</v>
      </c>
      <c r="U4486" s="9"/>
      <c r="AE4486" s="34"/>
      <c r="BG4486" s="9"/>
    </row>
    <row r="4487" spans="1:61" s="44" customFormat="1" ht="15.75" customHeight="1" thickBot="1" x14ac:dyDescent="0.3">
      <c r="A4487" s="57" t="s">
        <v>1225</v>
      </c>
      <c r="B4487" s="44" t="s">
        <v>1272</v>
      </c>
      <c r="C4487" s="44" t="str">
        <f>VLOOKUP(Tabelle1[[#This Row],[bank_name]],list_all_banks!$B$1:$C$691,2,FALSE)</f>
        <v>NL34259528</v>
      </c>
      <c r="D4487" s="45" t="s">
        <v>1273</v>
      </c>
      <c r="E4487" s="46" t="str">
        <f t="shared" si="73"/>
        <v>31.12.</v>
      </c>
      <c r="O4487" s="45"/>
      <c r="T4487" s="45"/>
      <c r="X4487" s="45"/>
      <c r="AJ4487" s="45"/>
      <c r="AP4487" s="45"/>
      <c r="AY4487" s="45"/>
      <c r="AZ4487" s="46"/>
      <c r="BB4487" s="45"/>
      <c r="BH4487" s="45"/>
      <c r="BI4487" s="9"/>
    </row>
    <row r="4488" spans="1:61" x14ac:dyDescent="0.25">
      <c r="A4488" s="35" t="s">
        <v>1225</v>
      </c>
      <c r="B4488" s="40" t="s">
        <v>1274</v>
      </c>
      <c r="C4488" t="str">
        <f>VLOOKUP(Tabelle1[[#This Row],[bank_name]],list_all_banks!$B$1:$C$691,2,FALSE)</f>
        <v>NL34334259</v>
      </c>
      <c r="D4488" s="6" t="s">
        <v>1275</v>
      </c>
      <c r="E4488" s="42" t="str">
        <f t="shared" si="73"/>
        <v>31.12.2014</v>
      </c>
      <c r="F4488">
        <v>2014</v>
      </c>
      <c r="G4488">
        <v>1</v>
      </c>
      <c r="H4488">
        <v>2</v>
      </c>
      <c r="I4488" t="s">
        <v>1382</v>
      </c>
      <c r="J4488">
        <v>2</v>
      </c>
      <c r="K4488" t="s">
        <v>1366</v>
      </c>
      <c r="L4488">
        <v>0</v>
      </c>
      <c r="M4488" t="s">
        <v>14</v>
      </c>
      <c r="N4488" t="s">
        <v>19</v>
      </c>
      <c r="P4488">
        <v>0</v>
      </c>
      <c r="Q4488">
        <v>0</v>
      </c>
      <c r="R4488">
        <v>0</v>
      </c>
      <c r="S4488">
        <v>0</v>
      </c>
      <c r="U4488">
        <v>0</v>
      </c>
      <c r="V4488">
        <v>0</v>
      </c>
      <c r="W4488" t="s">
        <v>20</v>
      </c>
      <c r="Y4488" t="s">
        <v>820</v>
      </c>
      <c r="Z4488">
        <v>61</v>
      </c>
      <c r="AA4488">
        <v>364</v>
      </c>
      <c r="AB4488">
        <v>-1</v>
      </c>
      <c r="AC4488" t="s">
        <v>20</v>
      </c>
      <c r="AD4488" t="s">
        <v>20</v>
      </c>
      <c r="AE4488" s="34" t="s">
        <v>20</v>
      </c>
      <c r="AF4488" t="s">
        <v>20</v>
      </c>
      <c r="AG4488">
        <v>0</v>
      </c>
      <c r="AH4488" t="s">
        <v>20</v>
      </c>
      <c r="AI4488" s="30">
        <v>3</v>
      </c>
      <c r="AK4488">
        <v>1</v>
      </c>
      <c r="AL4488">
        <v>0</v>
      </c>
      <c r="AM4488">
        <v>1</v>
      </c>
      <c r="AN4488">
        <v>3</v>
      </c>
      <c r="AO4488">
        <v>0</v>
      </c>
      <c r="AQ4488" s="16">
        <v>1</v>
      </c>
      <c r="AR4488">
        <v>3</v>
      </c>
      <c r="AS4488">
        <v>0</v>
      </c>
      <c r="AT4488">
        <v>1</v>
      </c>
      <c r="AU4488">
        <v>5</v>
      </c>
      <c r="AV4488">
        <v>0</v>
      </c>
      <c r="BA4488" s="14" t="s">
        <v>2685</v>
      </c>
      <c r="BB4488" s="6" t="s">
        <v>1615</v>
      </c>
      <c r="BG4488" s="9"/>
      <c r="BI4488" t="s">
        <v>3146</v>
      </c>
    </row>
    <row r="4489" spans="1:61" x14ac:dyDescent="0.25">
      <c r="A4489" s="35" t="s">
        <v>1225</v>
      </c>
      <c r="B4489" s="40" t="s">
        <v>1274</v>
      </c>
      <c r="C4489" t="str">
        <f>VLOOKUP(Tabelle1[[#This Row],[bank_name]],list_all_banks!$B$1:$C$691,2,FALSE)</f>
        <v>NL34334259</v>
      </c>
      <c r="D4489" s="6" t="s">
        <v>1275</v>
      </c>
      <c r="E4489" s="42" t="str">
        <f t="shared" si="73"/>
        <v>31.12.2014</v>
      </c>
      <c r="F4489">
        <v>2014</v>
      </c>
      <c r="G4489">
        <v>1</v>
      </c>
      <c r="H4489">
        <v>2</v>
      </c>
      <c r="I4489" t="s">
        <v>1382</v>
      </c>
      <c r="J4489">
        <v>2</v>
      </c>
      <c r="K4489" t="s">
        <v>1366</v>
      </c>
      <c r="L4489">
        <v>0</v>
      </c>
      <c r="M4489" t="s">
        <v>14</v>
      </c>
      <c r="N4489" t="s">
        <v>19</v>
      </c>
      <c r="P4489">
        <v>0</v>
      </c>
      <c r="Q4489">
        <v>0</v>
      </c>
      <c r="R4489">
        <v>0</v>
      </c>
      <c r="S4489">
        <v>0</v>
      </c>
      <c r="U4489">
        <v>0</v>
      </c>
      <c r="V4489">
        <v>0</v>
      </c>
      <c r="W4489" t="s">
        <v>20</v>
      </c>
      <c r="Y4489" s="117" t="s">
        <v>1725</v>
      </c>
      <c r="Z4489">
        <v>2</v>
      </c>
      <c r="AA4489">
        <v>22</v>
      </c>
      <c r="AB4489">
        <v>-6</v>
      </c>
      <c r="AC4489" t="s">
        <v>20</v>
      </c>
      <c r="AD4489" t="s">
        <v>20</v>
      </c>
      <c r="AE4489" s="34" t="s">
        <v>20</v>
      </c>
      <c r="AF4489" t="s">
        <v>20</v>
      </c>
      <c r="AG4489">
        <v>-1</v>
      </c>
      <c r="AH4489" t="s">
        <v>20</v>
      </c>
      <c r="AI4489" s="30">
        <v>3</v>
      </c>
      <c r="AK4489">
        <v>1</v>
      </c>
      <c r="AL4489">
        <v>0</v>
      </c>
      <c r="AM4489">
        <v>1</v>
      </c>
      <c r="AN4489">
        <v>3</v>
      </c>
      <c r="AO4489">
        <v>0</v>
      </c>
      <c r="AQ4489" s="16">
        <v>1</v>
      </c>
      <c r="AR4489">
        <v>3</v>
      </c>
      <c r="AS4489">
        <v>0</v>
      </c>
      <c r="AT4489">
        <v>1</v>
      </c>
      <c r="AU4489">
        <v>5</v>
      </c>
      <c r="AV4489">
        <v>0</v>
      </c>
      <c r="BA4489" s="14" t="s">
        <v>2685</v>
      </c>
      <c r="BB4489" s="6" t="s">
        <v>1615</v>
      </c>
      <c r="BC4489" s="9"/>
      <c r="BD4489" s="9"/>
      <c r="BE4489" s="9"/>
      <c r="BF4489" s="9"/>
      <c r="BG4489" s="9"/>
      <c r="BI4489" t="s">
        <v>3146</v>
      </c>
    </row>
    <row r="4490" spans="1:61" s="9" customFormat="1" x14ac:dyDescent="0.25">
      <c r="A4490" s="35" t="s">
        <v>1225</v>
      </c>
      <c r="B4490" s="40" t="s">
        <v>1274</v>
      </c>
      <c r="C4490" t="str">
        <f>VLOOKUP(Tabelle1[[#This Row],[bank_name]],list_all_banks!$B$1:$C$691,2,FALSE)</f>
        <v>NL34334259</v>
      </c>
      <c r="D4490" s="6" t="s">
        <v>1275</v>
      </c>
      <c r="E4490" s="42" t="str">
        <f t="shared" si="73"/>
        <v>31.12.2014</v>
      </c>
      <c r="F4490">
        <v>2014</v>
      </c>
      <c r="G4490">
        <v>1</v>
      </c>
      <c r="H4490">
        <v>2</v>
      </c>
      <c r="I4490" t="s">
        <v>1382</v>
      </c>
      <c r="J4490">
        <v>2</v>
      </c>
      <c r="K4490" t="s">
        <v>1366</v>
      </c>
      <c r="L4490">
        <v>0</v>
      </c>
      <c r="M4490" t="s">
        <v>14</v>
      </c>
      <c r="N4490" t="s">
        <v>19</v>
      </c>
      <c r="O4490" s="6"/>
      <c r="P4490">
        <v>0</v>
      </c>
      <c r="Q4490">
        <v>0</v>
      </c>
      <c r="R4490">
        <v>0</v>
      </c>
      <c r="S4490">
        <v>0</v>
      </c>
      <c r="T4490" s="6"/>
      <c r="U4490">
        <v>0</v>
      </c>
      <c r="V4490">
        <v>0</v>
      </c>
      <c r="W4490" t="s">
        <v>20</v>
      </c>
      <c r="X4490" s="6"/>
      <c r="Y4490" t="s">
        <v>1650</v>
      </c>
      <c r="Z4490">
        <v>194</v>
      </c>
      <c r="AA4490">
        <v>352</v>
      </c>
      <c r="AB4490">
        <v>86</v>
      </c>
      <c r="AC4490" t="s">
        <v>20</v>
      </c>
      <c r="AD4490" t="s">
        <v>20</v>
      </c>
      <c r="AE4490" s="34" t="s">
        <v>20</v>
      </c>
      <c r="AF4490" t="s">
        <v>20</v>
      </c>
      <c r="AG4490">
        <v>28</v>
      </c>
      <c r="AH4490" t="s">
        <v>20</v>
      </c>
      <c r="AI4490" s="30">
        <v>3</v>
      </c>
      <c r="AJ4490" s="6"/>
      <c r="AK4490">
        <v>1</v>
      </c>
      <c r="AL4490">
        <v>0</v>
      </c>
      <c r="AM4490">
        <v>1</v>
      </c>
      <c r="AN4490">
        <v>3</v>
      </c>
      <c r="AO4490">
        <v>0</v>
      </c>
      <c r="AP4490" s="6"/>
      <c r="AQ4490" s="16">
        <v>1</v>
      </c>
      <c r="AR4490">
        <v>3</v>
      </c>
      <c r="AS4490">
        <v>0</v>
      </c>
      <c r="AT4490">
        <v>1</v>
      </c>
      <c r="AU4490">
        <v>5</v>
      </c>
      <c r="AV4490">
        <v>0</v>
      </c>
      <c r="AW4490"/>
      <c r="AX4490"/>
      <c r="AY4490" s="6"/>
      <c r="AZ4490" s="42"/>
      <c r="BA4490" s="14" t="s">
        <v>2685</v>
      </c>
      <c r="BB4490" s="6" t="s">
        <v>1615</v>
      </c>
      <c r="BH4490" s="6"/>
      <c r="BI4490" t="s">
        <v>3146</v>
      </c>
    </row>
    <row r="4491" spans="1:61" s="9" customFormat="1" x14ac:dyDescent="0.25">
      <c r="A4491" s="35" t="s">
        <v>1225</v>
      </c>
      <c r="B4491" s="40" t="s">
        <v>1274</v>
      </c>
      <c r="C4491" t="str">
        <f>VLOOKUP(Tabelle1[[#This Row],[bank_name]],list_all_banks!$B$1:$C$691,2,FALSE)</f>
        <v>NL34334259</v>
      </c>
      <c r="D4491" s="6" t="s">
        <v>1275</v>
      </c>
      <c r="E4491" s="42" t="str">
        <f t="shared" si="73"/>
        <v>31.12.2014</v>
      </c>
      <c r="F4491">
        <v>2014</v>
      </c>
      <c r="G4491">
        <v>1</v>
      </c>
      <c r="H4491">
        <v>2</v>
      </c>
      <c r="I4491" t="s">
        <v>1382</v>
      </c>
      <c r="J4491">
        <v>2</v>
      </c>
      <c r="K4491" t="s">
        <v>1366</v>
      </c>
      <c r="L4491">
        <v>0</v>
      </c>
      <c r="M4491" t="s">
        <v>14</v>
      </c>
      <c r="N4491" t="s">
        <v>19</v>
      </c>
      <c r="O4491" s="6"/>
      <c r="P4491">
        <v>0</v>
      </c>
      <c r="Q4491">
        <v>0</v>
      </c>
      <c r="R4491">
        <v>0</v>
      </c>
      <c r="S4491">
        <v>0</v>
      </c>
      <c r="T4491" s="6"/>
      <c r="U4491">
        <v>0</v>
      </c>
      <c r="V4491">
        <v>0</v>
      </c>
      <c r="W4491" t="s">
        <v>20</v>
      </c>
      <c r="X4491" s="6"/>
      <c r="Y4491" t="s">
        <v>1225</v>
      </c>
      <c r="Z4491" s="13">
        <v>6622</v>
      </c>
      <c r="AA4491">
        <v>18371</v>
      </c>
      <c r="AB4491">
        <v>1111</v>
      </c>
      <c r="AC4491" t="s">
        <v>20</v>
      </c>
      <c r="AD4491" t="s">
        <v>20</v>
      </c>
      <c r="AE4491" s="34" t="s">
        <v>20</v>
      </c>
      <c r="AF4491" t="s">
        <v>20</v>
      </c>
      <c r="AG4491">
        <v>297</v>
      </c>
      <c r="AH4491" t="s">
        <v>20</v>
      </c>
      <c r="AI4491" s="30">
        <v>3</v>
      </c>
      <c r="AJ4491" s="6"/>
      <c r="AK4491">
        <v>1</v>
      </c>
      <c r="AL4491">
        <v>0</v>
      </c>
      <c r="AM4491">
        <v>1</v>
      </c>
      <c r="AN4491">
        <v>3</v>
      </c>
      <c r="AO4491">
        <v>0</v>
      </c>
      <c r="AP4491" s="6"/>
      <c r="AQ4491" s="16">
        <v>1</v>
      </c>
      <c r="AR4491">
        <v>3</v>
      </c>
      <c r="AS4491">
        <v>0</v>
      </c>
      <c r="AT4491">
        <v>1</v>
      </c>
      <c r="AU4491">
        <v>5</v>
      </c>
      <c r="AV4491">
        <v>0</v>
      </c>
      <c r="AW4491"/>
      <c r="AX4491"/>
      <c r="AY4491" s="6"/>
      <c r="AZ4491" s="42"/>
      <c r="BA4491" s="14" t="s">
        <v>2685</v>
      </c>
      <c r="BB4491" s="6" t="s">
        <v>1615</v>
      </c>
      <c r="BH4491" s="6"/>
      <c r="BI4491" t="s">
        <v>3146</v>
      </c>
    </row>
    <row r="4492" spans="1:61" s="9" customFormat="1" x14ac:dyDescent="0.25">
      <c r="A4492" s="35" t="s">
        <v>1225</v>
      </c>
      <c r="B4492" s="40" t="s">
        <v>1274</v>
      </c>
      <c r="C4492" t="str">
        <f>VLOOKUP(Tabelle1[[#This Row],[bank_name]],list_all_banks!$B$1:$C$691,2,FALSE)</f>
        <v>NL34334259</v>
      </c>
      <c r="D4492" s="6" t="s">
        <v>1275</v>
      </c>
      <c r="E4492" s="42" t="str">
        <f t="shared" si="73"/>
        <v>31.12.2014</v>
      </c>
      <c r="F4492">
        <v>2014</v>
      </c>
      <c r="G4492">
        <v>1</v>
      </c>
      <c r="H4492">
        <v>2</v>
      </c>
      <c r="I4492" t="s">
        <v>1382</v>
      </c>
      <c r="J4492">
        <v>2</v>
      </c>
      <c r="K4492" t="s">
        <v>1366</v>
      </c>
      <c r="L4492">
        <v>0</v>
      </c>
      <c r="M4492" t="s">
        <v>14</v>
      </c>
      <c r="N4492" t="s">
        <v>19</v>
      </c>
      <c r="O4492" s="6"/>
      <c r="P4492">
        <v>0</v>
      </c>
      <c r="Q4492">
        <v>0</v>
      </c>
      <c r="R4492">
        <v>0</v>
      </c>
      <c r="S4492">
        <v>0</v>
      </c>
      <c r="T4492" s="6"/>
      <c r="U4492">
        <v>0</v>
      </c>
      <c r="V4492">
        <v>0</v>
      </c>
      <c r="W4492" t="s">
        <v>20</v>
      </c>
      <c r="X4492" s="6"/>
      <c r="Y4492" t="s">
        <v>658</v>
      </c>
      <c r="Z4492">
        <v>316</v>
      </c>
      <c r="AA4492">
        <v>972</v>
      </c>
      <c r="AB4492">
        <v>68</v>
      </c>
      <c r="AC4492" t="s">
        <v>20</v>
      </c>
      <c r="AD4492" t="s">
        <v>20</v>
      </c>
      <c r="AE4492" s="34" t="s">
        <v>20</v>
      </c>
      <c r="AF4492" t="s">
        <v>20</v>
      </c>
      <c r="AG4492">
        <v>20</v>
      </c>
      <c r="AH4492" t="s">
        <v>20</v>
      </c>
      <c r="AI4492" s="30">
        <v>3</v>
      </c>
      <c r="AJ4492" s="6"/>
      <c r="AK4492">
        <v>1</v>
      </c>
      <c r="AL4492">
        <v>0</v>
      </c>
      <c r="AM4492">
        <v>1</v>
      </c>
      <c r="AN4492">
        <v>3</v>
      </c>
      <c r="AO4492">
        <v>0</v>
      </c>
      <c r="AP4492" s="6"/>
      <c r="AQ4492" s="16">
        <v>1</v>
      </c>
      <c r="AR4492">
        <v>3</v>
      </c>
      <c r="AS4492">
        <v>0</v>
      </c>
      <c r="AT4492">
        <v>1</v>
      </c>
      <c r="AU4492">
        <v>5</v>
      </c>
      <c r="AV4492">
        <v>0</v>
      </c>
      <c r="AW4492"/>
      <c r="AX4492"/>
      <c r="AY4492" s="6"/>
      <c r="AZ4492" s="42"/>
      <c r="BA4492" s="14" t="s">
        <v>2685</v>
      </c>
      <c r="BB4492" s="6" t="s">
        <v>1615</v>
      </c>
      <c r="BH4492" s="6"/>
      <c r="BI4492" t="s">
        <v>3146</v>
      </c>
    </row>
    <row r="4493" spans="1:61" s="9" customFormat="1" x14ac:dyDescent="0.25">
      <c r="A4493" s="35" t="s">
        <v>1225</v>
      </c>
      <c r="B4493" s="40" t="s">
        <v>1274</v>
      </c>
      <c r="C4493" t="str">
        <f>VLOOKUP(Tabelle1[[#This Row],[bank_name]],list_all_banks!$B$1:$C$691,2,FALSE)</f>
        <v>NL34334259</v>
      </c>
      <c r="D4493" s="6" t="s">
        <v>1275</v>
      </c>
      <c r="E4493" s="42" t="str">
        <f t="shared" si="73"/>
        <v>31.12.2014</v>
      </c>
      <c r="F4493">
        <v>2014</v>
      </c>
      <c r="G4493">
        <v>1</v>
      </c>
      <c r="H4493">
        <v>2</v>
      </c>
      <c r="I4493" t="s">
        <v>1382</v>
      </c>
      <c r="J4493">
        <v>2</v>
      </c>
      <c r="K4493" t="s">
        <v>1366</v>
      </c>
      <c r="L4493">
        <v>0</v>
      </c>
      <c r="M4493" t="s">
        <v>14</v>
      </c>
      <c r="N4493" t="s">
        <v>19</v>
      </c>
      <c r="O4493" s="6"/>
      <c r="P4493">
        <v>0</v>
      </c>
      <c r="Q4493">
        <v>0</v>
      </c>
      <c r="R4493">
        <v>0</v>
      </c>
      <c r="S4493">
        <v>0</v>
      </c>
      <c r="T4493" s="6"/>
      <c r="U4493">
        <v>0</v>
      </c>
      <c r="V4493">
        <v>0</v>
      </c>
      <c r="W4493" t="s">
        <v>20</v>
      </c>
      <c r="X4493" s="6"/>
      <c r="Y4493" t="s">
        <v>1</v>
      </c>
      <c r="Z4493">
        <v>264</v>
      </c>
      <c r="AA4493">
        <v>590</v>
      </c>
      <c r="AB4493">
        <v>82</v>
      </c>
      <c r="AC4493" t="s">
        <v>20</v>
      </c>
      <c r="AD4493" t="s">
        <v>20</v>
      </c>
      <c r="AE4493" s="34" t="s">
        <v>20</v>
      </c>
      <c r="AF4493" t="s">
        <v>20</v>
      </c>
      <c r="AG4493">
        <v>11</v>
      </c>
      <c r="AH4493" t="s">
        <v>20</v>
      </c>
      <c r="AI4493" s="30">
        <v>3</v>
      </c>
      <c r="AJ4493" s="6"/>
      <c r="AK4493">
        <v>1</v>
      </c>
      <c r="AL4493">
        <v>0</v>
      </c>
      <c r="AM4493">
        <v>1</v>
      </c>
      <c r="AN4493">
        <v>3</v>
      </c>
      <c r="AO4493">
        <v>0</v>
      </c>
      <c r="AP4493" s="6"/>
      <c r="AQ4493" s="16">
        <v>1</v>
      </c>
      <c r="AR4493">
        <v>3</v>
      </c>
      <c r="AS4493">
        <v>0</v>
      </c>
      <c r="AT4493">
        <v>1</v>
      </c>
      <c r="AU4493">
        <v>5</v>
      </c>
      <c r="AV4493">
        <v>0</v>
      </c>
      <c r="AW4493"/>
      <c r="AX4493"/>
      <c r="AY4493" s="6"/>
      <c r="AZ4493" s="42"/>
      <c r="BA4493" s="14" t="s">
        <v>2685</v>
      </c>
      <c r="BB4493" s="6" t="s">
        <v>1615</v>
      </c>
      <c r="BH4493" s="6"/>
      <c r="BI4493" t="s">
        <v>3146</v>
      </c>
    </row>
    <row r="4494" spans="1:61" s="9" customFormat="1" x14ac:dyDescent="0.25">
      <c r="A4494" s="35" t="s">
        <v>1225</v>
      </c>
      <c r="B4494" s="40" t="s">
        <v>1274</v>
      </c>
      <c r="C4494" t="str">
        <f>VLOOKUP(Tabelle1[[#This Row],[bank_name]],list_all_banks!$B$1:$C$691,2,FALSE)</f>
        <v>NL34334259</v>
      </c>
      <c r="D4494" s="6" t="s">
        <v>1275</v>
      </c>
      <c r="E4494" s="42" t="str">
        <f t="shared" si="73"/>
        <v>31.12.2014</v>
      </c>
      <c r="F4494">
        <v>2014</v>
      </c>
      <c r="G4494">
        <v>1</v>
      </c>
      <c r="H4494">
        <v>2</v>
      </c>
      <c r="I4494" t="s">
        <v>1382</v>
      </c>
      <c r="J4494">
        <v>2</v>
      </c>
      <c r="K4494" t="s">
        <v>1366</v>
      </c>
      <c r="L4494">
        <v>0</v>
      </c>
      <c r="M4494" t="s">
        <v>14</v>
      </c>
      <c r="N4494" t="s">
        <v>19</v>
      </c>
      <c r="O4494" s="6"/>
      <c r="P4494">
        <v>0</v>
      </c>
      <c r="Q4494">
        <v>0</v>
      </c>
      <c r="R4494">
        <v>0</v>
      </c>
      <c r="S4494">
        <v>0</v>
      </c>
      <c r="T4494" s="6"/>
      <c r="U4494">
        <v>0</v>
      </c>
      <c r="V4494">
        <v>0</v>
      </c>
      <c r="W4494" t="s">
        <v>20</v>
      </c>
      <c r="X4494" s="6"/>
      <c r="Y4494" t="s">
        <v>239</v>
      </c>
      <c r="Z4494">
        <v>84</v>
      </c>
      <c r="AA4494">
        <v>236</v>
      </c>
      <c r="AB4494">
        <v>9</v>
      </c>
      <c r="AC4494" t="s">
        <v>20</v>
      </c>
      <c r="AD4494" t="s">
        <v>20</v>
      </c>
      <c r="AE4494" s="34" t="s">
        <v>20</v>
      </c>
      <c r="AF4494" t="s">
        <v>20</v>
      </c>
      <c r="AG4494">
        <v>19</v>
      </c>
      <c r="AH4494" t="s">
        <v>20</v>
      </c>
      <c r="AI4494" s="30">
        <v>3</v>
      </c>
      <c r="AJ4494" s="6"/>
      <c r="AK4494">
        <v>1</v>
      </c>
      <c r="AL4494">
        <v>0</v>
      </c>
      <c r="AM4494">
        <v>1</v>
      </c>
      <c r="AN4494">
        <v>3</v>
      </c>
      <c r="AO4494">
        <v>0</v>
      </c>
      <c r="AP4494" s="6"/>
      <c r="AQ4494" s="16">
        <v>1</v>
      </c>
      <c r="AR4494">
        <v>3</v>
      </c>
      <c r="AS4494">
        <v>0</v>
      </c>
      <c r="AT4494">
        <v>1</v>
      </c>
      <c r="AU4494">
        <v>5</v>
      </c>
      <c r="AV4494">
        <v>0</v>
      </c>
      <c r="AW4494"/>
      <c r="AX4494"/>
      <c r="AY4494" s="6"/>
      <c r="AZ4494" s="42"/>
      <c r="BA4494" s="14" t="s">
        <v>2685</v>
      </c>
      <c r="BB4494" s="6" t="s">
        <v>1615</v>
      </c>
      <c r="BH4494" s="6"/>
      <c r="BI4494" t="s">
        <v>3146</v>
      </c>
    </row>
    <row r="4495" spans="1:61" s="9" customFormat="1" x14ac:dyDescent="0.25">
      <c r="A4495" s="35" t="s">
        <v>1225</v>
      </c>
      <c r="B4495" s="40" t="s">
        <v>1274</v>
      </c>
      <c r="C4495" t="str">
        <f>VLOOKUP(Tabelle1[[#This Row],[bank_name]],list_all_banks!$B$1:$C$691,2,FALSE)</f>
        <v>NL34334259</v>
      </c>
      <c r="D4495" s="6" t="s">
        <v>1275</v>
      </c>
      <c r="E4495" s="42" t="str">
        <f t="shared" si="73"/>
        <v>31.12.2014</v>
      </c>
      <c r="F4495">
        <v>2014</v>
      </c>
      <c r="G4495">
        <v>1</v>
      </c>
      <c r="H4495">
        <v>2</v>
      </c>
      <c r="I4495" t="s">
        <v>1382</v>
      </c>
      <c r="J4495">
        <v>2</v>
      </c>
      <c r="K4495" t="s">
        <v>1366</v>
      </c>
      <c r="L4495">
        <v>0</v>
      </c>
      <c r="M4495" t="s">
        <v>14</v>
      </c>
      <c r="N4495" t="s">
        <v>19</v>
      </c>
      <c r="O4495" s="6"/>
      <c r="P4495">
        <v>0</v>
      </c>
      <c r="Q4495">
        <v>0</v>
      </c>
      <c r="R4495">
        <v>0</v>
      </c>
      <c r="S4495">
        <v>0</v>
      </c>
      <c r="T4495" s="6"/>
      <c r="U4495">
        <v>0</v>
      </c>
      <c r="V4495">
        <v>0</v>
      </c>
      <c r="W4495" t="s">
        <v>20</v>
      </c>
      <c r="X4495" s="6"/>
      <c r="Y4495" t="s">
        <v>1170</v>
      </c>
      <c r="Z4495">
        <v>52</v>
      </c>
      <c r="AA4495">
        <v>158</v>
      </c>
      <c r="AB4495">
        <v>10</v>
      </c>
      <c r="AC4495" t="s">
        <v>20</v>
      </c>
      <c r="AD4495" t="s">
        <v>20</v>
      </c>
      <c r="AE4495" s="34" t="s">
        <v>20</v>
      </c>
      <c r="AF4495" t="s">
        <v>20</v>
      </c>
      <c r="AG4495">
        <v>5</v>
      </c>
      <c r="AH4495" t="s">
        <v>20</v>
      </c>
      <c r="AI4495" s="30">
        <v>3</v>
      </c>
      <c r="AJ4495" s="6"/>
      <c r="AK4495">
        <v>1</v>
      </c>
      <c r="AL4495">
        <v>0</v>
      </c>
      <c r="AM4495">
        <v>1</v>
      </c>
      <c r="AN4495">
        <v>3</v>
      </c>
      <c r="AO4495">
        <v>0</v>
      </c>
      <c r="AP4495" s="6"/>
      <c r="AQ4495" s="16">
        <v>1</v>
      </c>
      <c r="AR4495">
        <v>3</v>
      </c>
      <c r="AS4495">
        <v>0</v>
      </c>
      <c r="AT4495">
        <v>1</v>
      </c>
      <c r="AU4495">
        <v>5</v>
      </c>
      <c r="AV4495">
        <v>0</v>
      </c>
      <c r="AW4495"/>
      <c r="AX4495"/>
      <c r="AY4495" s="6"/>
      <c r="AZ4495" s="42"/>
      <c r="BA4495" s="14" t="s">
        <v>2685</v>
      </c>
      <c r="BB4495" s="6" t="s">
        <v>1615</v>
      </c>
      <c r="BH4495" s="6"/>
      <c r="BI4495" t="s">
        <v>3146</v>
      </c>
    </row>
    <row r="4496" spans="1:61" s="9" customFormat="1" x14ac:dyDescent="0.25">
      <c r="A4496" s="35" t="s">
        <v>1225</v>
      </c>
      <c r="B4496" s="40" t="s">
        <v>1274</v>
      </c>
      <c r="C4496" t="str">
        <f>VLOOKUP(Tabelle1[[#This Row],[bank_name]],list_all_banks!$B$1:$C$691,2,FALSE)</f>
        <v>NL34334259</v>
      </c>
      <c r="D4496" s="6" t="s">
        <v>1275</v>
      </c>
      <c r="E4496" s="42" t="str">
        <f t="shared" si="73"/>
        <v>31.12.2014</v>
      </c>
      <c r="F4496">
        <v>2014</v>
      </c>
      <c r="G4496">
        <v>1</v>
      </c>
      <c r="H4496">
        <v>2</v>
      </c>
      <c r="I4496" t="s">
        <v>1382</v>
      </c>
      <c r="J4496">
        <v>2</v>
      </c>
      <c r="K4496" t="s">
        <v>1366</v>
      </c>
      <c r="L4496">
        <v>0</v>
      </c>
      <c r="M4496" t="s">
        <v>14</v>
      </c>
      <c r="N4496" t="s">
        <v>19</v>
      </c>
      <c r="O4496" s="6"/>
      <c r="P4496">
        <v>0</v>
      </c>
      <c r="Q4496">
        <v>0</v>
      </c>
      <c r="R4496">
        <v>0</v>
      </c>
      <c r="S4496">
        <v>0</v>
      </c>
      <c r="T4496" s="6"/>
      <c r="U4496">
        <v>0</v>
      </c>
      <c r="V4496">
        <v>0</v>
      </c>
      <c r="W4496" t="s">
        <v>20</v>
      </c>
      <c r="X4496" s="6"/>
      <c r="Y4496" t="s">
        <v>1681</v>
      </c>
      <c r="Z4496">
        <v>44</v>
      </c>
      <c r="AA4496">
        <v>63</v>
      </c>
      <c r="AB4496">
        <v>24</v>
      </c>
      <c r="AC4496" t="s">
        <v>20</v>
      </c>
      <c r="AD4496" t="s">
        <v>20</v>
      </c>
      <c r="AE4496" s="34" t="s">
        <v>20</v>
      </c>
      <c r="AF4496" t="s">
        <v>20</v>
      </c>
      <c r="AG4496">
        <v>0</v>
      </c>
      <c r="AH4496" t="s">
        <v>20</v>
      </c>
      <c r="AI4496" s="30">
        <v>3</v>
      </c>
      <c r="AJ4496" s="6"/>
      <c r="AK4496">
        <v>1</v>
      </c>
      <c r="AL4496">
        <v>0</v>
      </c>
      <c r="AM4496">
        <v>1</v>
      </c>
      <c r="AN4496">
        <v>3</v>
      </c>
      <c r="AO4496">
        <v>0</v>
      </c>
      <c r="AP4496" s="6"/>
      <c r="AQ4496" s="16">
        <v>1</v>
      </c>
      <c r="AR4496">
        <v>3</v>
      </c>
      <c r="AS4496">
        <v>0</v>
      </c>
      <c r="AT4496">
        <v>1</v>
      </c>
      <c r="AU4496">
        <v>5</v>
      </c>
      <c r="AV4496">
        <v>0</v>
      </c>
      <c r="AW4496"/>
      <c r="AX4496"/>
      <c r="AY4496" s="6"/>
      <c r="AZ4496" s="42"/>
      <c r="BA4496" s="14" t="s">
        <v>2685</v>
      </c>
      <c r="BB4496" s="6" t="s">
        <v>1615</v>
      </c>
      <c r="BH4496" s="6"/>
      <c r="BI4496" t="s">
        <v>3146</v>
      </c>
    </row>
    <row r="4497" spans="1:61" s="9" customFormat="1" x14ac:dyDescent="0.25">
      <c r="A4497" s="35" t="s">
        <v>1225</v>
      </c>
      <c r="B4497" s="40" t="s">
        <v>1274</v>
      </c>
      <c r="C4497" t="str">
        <f>VLOOKUP(Tabelle1[[#This Row],[bank_name]],list_all_banks!$B$1:$C$691,2,FALSE)</f>
        <v>NL34334259</v>
      </c>
      <c r="D4497" s="6" t="s">
        <v>1275</v>
      </c>
      <c r="E4497" s="42" t="str">
        <f t="shared" si="73"/>
        <v>31.12.2014</v>
      </c>
      <c r="F4497">
        <v>2014</v>
      </c>
      <c r="G4497">
        <v>1</v>
      </c>
      <c r="H4497">
        <v>2</v>
      </c>
      <c r="I4497" t="s">
        <v>1382</v>
      </c>
      <c r="J4497">
        <v>2</v>
      </c>
      <c r="K4497" t="s">
        <v>1366</v>
      </c>
      <c r="L4497">
        <v>0</v>
      </c>
      <c r="M4497" t="s">
        <v>14</v>
      </c>
      <c r="N4497" t="s">
        <v>19</v>
      </c>
      <c r="O4497" s="6"/>
      <c r="P4497">
        <v>0</v>
      </c>
      <c r="Q4497">
        <v>0</v>
      </c>
      <c r="R4497">
        <v>0</v>
      </c>
      <c r="S4497">
        <v>0</v>
      </c>
      <c r="T4497" s="6"/>
      <c r="U4497">
        <v>0</v>
      </c>
      <c r="V4497">
        <v>0</v>
      </c>
      <c r="W4497" t="s">
        <v>20</v>
      </c>
      <c r="X4497" s="6"/>
      <c r="Y4497" t="s">
        <v>1672</v>
      </c>
      <c r="Z4497">
        <v>50</v>
      </c>
      <c r="AA4497">
        <v>22</v>
      </c>
      <c r="AB4497">
        <v>39</v>
      </c>
      <c r="AC4497" t="s">
        <v>20</v>
      </c>
      <c r="AD4497" t="s">
        <v>20</v>
      </c>
      <c r="AE4497" s="34" t="s">
        <v>20</v>
      </c>
      <c r="AF4497" t="s">
        <v>20</v>
      </c>
      <c r="AG4497">
        <v>11</v>
      </c>
      <c r="AH4497" t="s">
        <v>20</v>
      </c>
      <c r="AI4497" s="30">
        <v>3</v>
      </c>
      <c r="AJ4497" s="6"/>
      <c r="AK4497">
        <v>1</v>
      </c>
      <c r="AL4497">
        <v>0</v>
      </c>
      <c r="AM4497">
        <v>1</v>
      </c>
      <c r="AN4497">
        <v>3</v>
      </c>
      <c r="AO4497">
        <v>0</v>
      </c>
      <c r="AP4497" s="6"/>
      <c r="AQ4497" s="16">
        <v>1</v>
      </c>
      <c r="AR4497">
        <v>3</v>
      </c>
      <c r="AS4497">
        <v>0</v>
      </c>
      <c r="AT4497">
        <v>1</v>
      </c>
      <c r="AU4497">
        <v>5</v>
      </c>
      <c r="AV4497">
        <v>0</v>
      </c>
      <c r="AW4497"/>
      <c r="AX4497"/>
      <c r="AY4497" s="6"/>
      <c r="AZ4497" s="42"/>
      <c r="BA4497" s="14" t="s">
        <v>2685</v>
      </c>
      <c r="BB4497" s="6" t="s">
        <v>1615</v>
      </c>
      <c r="BH4497" s="6"/>
      <c r="BI4497" t="s">
        <v>3146</v>
      </c>
    </row>
    <row r="4498" spans="1:61" s="9" customFormat="1" x14ac:dyDescent="0.25">
      <c r="A4498" s="35" t="s">
        <v>1225</v>
      </c>
      <c r="B4498" s="40" t="s">
        <v>1274</v>
      </c>
      <c r="C4498" t="str">
        <f>VLOOKUP(Tabelle1[[#This Row],[bank_name]],list_all_banks!$B$1:$C$691,2,FALSE)</f>
        <v>NL34334259</v>
      </c>
      <c r="D4498" s="6" t="s">
        <v>1275</v>
      </c>
      <c r="E4498" s="42" t="str">
        <f t="shared" si="73"/>
        <v>31.12.2014</v>
      </c>
      <c r="F4498">
        <v>2014</v>
      </c>
      <c r="G4498">
        <v>1</v>
      </c>
      <c r="H4498">
        <v>2</v>
      </c>
      <c r="I4498" t="s">
        <v>1382</v>
      </c>
      <c r="J4498">
        <v>2</v>
      </c>
      <c r="K4498" t="s">
        <v>1366</v>
      </c>
      <c r="L4498">
        <v>0</v>
      </c>
      <c r="M4498" t="s">
        <v>14</v>
      </c>
      <c r="N4498" t="s">
        <v>19</v>
      </c>
      <c r="O4498" s="6"/>
      <c r="P4498">
        <v>0</v>
      </c>
      <c r="Q4498">
        <v>0</v>
      </c>
      <c r="R4498">
        <v>0</v>
      </c>
      <c r="S4498">
        <v>0</v>
      </c>
      <c r="T4498" s="6"/>
      <c r="U4498">
        <v>0</v>
      </c>
      <c r="V4498">
        <v>0</v>
      </c>
      <c r="W4498" t="s">
        <v>20</v>
      </c>
      <c r="X4498" s="6"/>
      <c r="Y4498" t="s">
        <v>1706</v>
      </c>
      <c r="Z4498">
        <v>24</v>
      </c>
      <c r="AA4498">
        <v>93</v>
      </c>
      <c r="AB4498">
        <v>-17</v>
      </c>
      <c r="AC4498" t="s">
        <v>20</v>
      </c>
      <c r="AD4498" t="s">
        <v>20</v>
      </c>
      <c r="AE4498" s="34" t="s">
        <v>20</v>
      </c>
      <c r="AF4498" t="s">
        <v>20</v>
      </c>
      <c r="AG4498">
        <v>0</v>
      </c>
      <c r="AH4498" t="s">
        <v>20</v>
      </c>
      <c r="AI4498" s="30">
        <v>3</v>
      </c>
      <c r="AJ4498" s="6"/>
      <c r="AK4498">
        <v>1</v>
      </c>
      <c r="AL4498">
        <v>0</v>
      </c>
      <c r="AM4498">
        <v>1</v>
      </c>
      <c r="AN4498">
        <v>3</v>
      </c>
      <c r="AO4498">
        <v>0</v>
      </c>
      <c r="AP4498" s="6"/>
      <c r="AQ4498" s="16">
        <v>1</v>
      </c>
      <c r="AR4498">
        <v>3</v>
      </c>
      <c r="AS4498">
        <v>0</v>
      </c>
      <c r="AT4498">
        <v>1</v>
      </c>
      <c r="AU4498">
        <v>5</v>
      </c>
      <c r="AV4498">
        <v>0</v>
      </c>
      <c r="AW4498"/>
      <c r="AX4498"/>
      <c r="AY4498" s="6"/>
      <c r="AZ4498" s="42"/>
      <c r="BA4498" s="14" t="s">
        <v>2685</v>
      </c>
      <c r="BB4498" s="6" t="s">
        <v>1615</v>
      </c>
      <c r="BH4498" s="6"/>
      <c r="BI4498" t="s">
        <v>3146</v>
      </c>
    </row>
    <row r="4499" spans="1:61" s="9" customFormat="1" x14ac:dyDescent="0.25">
      <c r="A4499" s="35" t="s">
        <v>1225</v>
      </c>
      <c r="B4499" s="40" t="s">
        <v>1274</v>
      </c>
      <c r="C4499" t="str">
        <f>VLOOKUP(Tabelle1[[#This Row],[bank_name]],list_all_banks!$B$1:$C$691,2,FALSE)</f>
        <v>NL34334259</v>
      </c>
      <c r="D4499" s="6" t="s">
        <v>1275</v>
      </c>
      <c r="E4499" s="42" t="str">
        <f t="shared" si="73"/>
        <v>31.12.2014</v>
      </c>
      <c r="F4499">
        <v>2014</v>
      </c>
      <c r="G4499">
        <v>1</v>
      </c>
      <c r="H4499">
        <v>2</v>
      </c>
      <c r="I4499" t="s">
        <v>1382</v>
      </c>
      <c r="J4499">
        <v>2</v>
      </c>
      <c r="K4499" t="s">
        <v>1366</v>
      </c>
      <c r="L4499">
        <v>0</v>
      </c>
      <c r="M4499" t="s">
        <v>14</v>
      </c>
      <c r="N4499" t="s">
        <v>19</v>
      </c>
      <c r="O4499" s="6"/>
      <c r="P4499">
        <v>0</v>
      </c>
      <c r="Q4499">
        <v>0</v>
      </c>
      <c r="R4499">
        <v>0</v>
      </c>
      <c r="S4499">
        <v>0</v>
      </c>
      <c r="T4499" s="6"/>
      <c r="U4499">
        <v>0</v>
      </c>
      <c r="V4499">
        <v>0</v>
      </c>
      <c r="W4499" t="s">
        <v>20</v>
      </c>
      <c r="X4499" s="6"/>
      <c r="Y4499" t="s">
        <v>1677</v>
      </c>
      <c r="Z4499">
        <v>13</v>
      </c>
      <c r="AA4499">
        <v>66</v>
      </c>
      <c r="AB4499">
        <v>6</v>
      </c>
      <c r="AC4499" t="s">
        <v>20</v>
      </c>
      <c r="AD4499" t="s">
        <v>20</v>
      </c>
      <c r="AE4499" s="34" t="s">
        <v>20</v>
      </c>
      <c r="AF4499" t="s">
        <v>20</v>
      </c>
      <c r="AG4499">
        <v>3</v>
      </c>
      <c r="AH4499" t="s">
        <v>20</v>
      </c>
      <c r="AI4499" s="30">
        <v>3</v>
      </c>
      <c r="AJ4499" s="6"/>
      <c r="AK4499">
        <v>1</v>
      </c>
      <c r="AL4499">
        <v>0</v>
      </c>
      <c r="AM4499">
        <v>1</v>
      </c>
      <c r="AN4499">
        <v>3</v>
      </c>
      <c r="AO4499">
        <v>0</v>
      </c>
      <c r="AP4499" s="6"/>
      <c r="AQ4499" s="16">
        <v>1</v>
      </c>
      <c r="AR4499">
        <v>3</v>
      </c>
      <c r="AS4499">
        <v>0</v>
      </c>
      <c r="AT4499">
        <v>1</v>
      </c>
      <c r="AU4499">
        <v>5</v>
      </c>
      <c r="AV4499">
        <v>0</v>
      </c>
      <c r="AW4499"/>
      <c r="AX4499"/>
      <c r="AY4499" s="6"/>
      <c r="AZ4499" s="42"/>
      <c r="BA4499" s="14" t="s">
        <v>2685</v>
      </c>
      <c r="BB4499" s="6" t="s">
        <v>1615</v>
      </c>
      <c r="BH4499" s="6"/>
      <c r="BI4499" t="s">
        <v>3146</v>
      </c>
    </row>
    <row r="4500" spans="1:61" s="9" customFormat="1" x14ac:dyDescent="0.25">
      <c r="A4500" s="35" t="s">
        <v>1225</v>
      </c>
      <c r="B4500" s="40" t="s">
        <v>1274</v>
      </c>
      <c r="C4500" t="str">
        <f>VLOOKUP(Tabelle1[[#This Row],[bank_name]],list_all_banks!$B$1:$C$691,2,FALSE)</f>
        <v>NL34334259</v>
      </c>
      <c r="D4500" s="6" t="s">
        <v>1275</v>
      </c>
      <c r="E4500" s="42" t="str">
        <f t="shared" si="73"/>
        <v>31.12.2014</v>
      </c>
      <c r="F4500">
        <v>2014</v>
      </c>
      <c r="G4500">
        <v>1</v>
      </c>
      <c r="H4500">
        <v>2</v>
      </c>
      <c r="I4500" t="s">
        <v>1382</v>
      </c>
      <c r="J4500">
        <v>2</v>
      </c>
      <c r="K4500" t="s">
        <v>1366</v>
      </c>
      <c r="L4500">
        <v>0</v>
      </c>
      <c r="M4500" t="s">
        <v>14</v>
      </c>
      <c r="N4500" t="s">
        <v>19</v>
      </c>
      <c r="O4500" s="6"/>
      <c r="P4500">
        <v>0</v>
      </c>
      <c r="Q4500">
        <v>0</v>
      </c>
      <c r="R4500">
        <v>0</v>
      </c>
      <c r="S4500">
        <v>0</v>
      </c>
      <c r="T4500" s="6"/>
      <c r="U4500">
        <v>0</v>
      </c>
      <c r="V4500">
        <v>0</v>
      </c>
      <c r="W4500" t="s">
        <v>20</v>
      </c>
      <c r="X4500" s="6"/>
      <c r="Y4500" t="s">
        <v>1659</v>
      </c>
      <c r="Z4500">
        <v>149</v>
      </c>
      <c r="AA4500">
        <v>430</v>
      </c>
      <c r="AB4500">
        <v>72</v>
      </c>
      <c r="AC4500" t="s">
        <v>20</v>
      </c>
      <c r="AD4500" t="s">
        <v>20</v>
      </c>
      <c r="AE4500" s="34" t="s">
        <v>20</v>
      </c>
      <c r="AF4500" t="s">
        <v>20</v>
      </c>
      <c r="AG4500">
        <v>10</v>
      </c>
      <c r="AH4500" t="s">
        <v>20</v>
      </c>
      <c r="AI4500" s="30">
        <v>3</v>
      </c>
      <c r="AJ4500" s="6"/>
      <c r="AK4500">
        <v>1</v>
      </c>
      <c r="AL4500">
        <v>0</v>
      </c>
      <c r="AM4500">
        <v>1</v>
      </c>
      <c r="AN4500">
        <v>3</v>
      </c>
      <c r="AO4500">
        <v>0</v>
      </c>
      <c r="AP4500" s="6"/>
      <c r="AQ4500" s="16">
        <v>1</v>
      </c>
      <c r="AR4500">
        <v>3</v>
      </c>
      <c r="AS4500">
        <v>0</v>
      </c>
      <c r="AT4500">
        <v>1</v>
      </c>
      <c r="AU4500">
        <v>5</v>
      </c>
      <c r="AV4500">
        <v>0</v>
      </c>
      <c r="AW4500"/>
      <c r="AX4500"/>
      <c r="AY4500" s="6"/>
      <c r="AZ4500" s="42"/>
      <c r="BA4500" s="14" t="s">
        <v>2685</v>
      </c>
      <c r="BB4500" s="6" t="s">
        <v>1615</v>
      </c>
      <c r="BH4500" s="6"/>
      <c r="BI4500" t="s">
        <v>3146</v>
      </c>
    </row>
    <row r="4501" spans="1:61" s="9" customFormat="1" x14ac:dyDescent="0.25">
      <c r="A4501" s="35" t="s">
        <v>1225</v>
      </c>
      <c r="B4501" s="40" t="s">
        <v>1274</v>
      </c>
      <c r="C4501" t="str">
        <f>VLOOKUP(Tabelle1[[#This Row],[bank_name]],list_all_banks!$B$1:$C$691,2,FALSE)</f>
        <v>NL34334259</v>
      </c>
      <c r="D4501" s="6" t="s">
        <v>1275</v>
      </c>
      <c r="E4501" s="42" t="str">
        <f t="shared" si="73"/>
        <v>31.12.2014</v>
      </c>
      <c r="F4501">
        <v>2014</v>
      </c>
      <c r="G4501">
        <v>1</v>
      </c>
      <c r="H4501">
        <v>2</v>
      </c>
      <c r="I4501" t="s">
        <v>1382</v>
      </c>
      <c r="J4501">
        <v>2</v>
      </c>
      <c r="K4501" t="s">
        <v>1366</v>
      </c>
      <c r="L4501">
        <v>0</v>
      </c>
      <c r="M4501" t="s">
        <v>14</v>
      </c>
      <c r="N4501" t="s">
        <v>19</v>
      </c>
      <c r="O4501" s="6"/>
      <c r="P4501">
        <v>0</v>
      </c>
      <c r="Q4501">
        <v>0</v>
      </c>
      <c r="R4501">
        <v>0</v>
      </c>
      <c r="S4501">
        <v>0</v>
      </c>
      <c r="T4501" s="6"/>
      <c r="U4501">
        <v>0</v>
      </c>
      <c r="V4501">
        <v>0</v>
      </c>
      <c r="W4501" t="s">
        <v>20</v>
      </c>
      <c r="X4501" s="6"/>
      <c r="Y4501" t="s">
        <v>1696</v>
      </c>
      <c r="Z4501">
        <v>13</v>
      </c>
      <c r="AA4501">
        <v>13</v>
      </c>
      <c r="AB4501">
        <v>6</v>
      </c>
      <c r="AC4501" t="s">
        <v>20</v>
      </c>
      <c r="AD4501" t="s">
        <v>20</v>
      </c>
      <c r="AE4501" s="34" t="s">
        <v>20</v>
      </c>
      <c r="AF4501" t="s">
        <v>20</v>
      </c>
      <c r="AG4501">
        <v>1</v>
      </c>
      <c r="AH4501" t="s">
        <v>20</v>
      </c>
      <c r="AI4501" s="30">
        <v>3</v>
      </c>
      <c r="AJ4501" s="6"/>
      <c r="AK4501">
        <v>1</v>
      </c>
      <c r="AL4501">
        <v>0</v>
      </c>
      <c r="AM4501">
        <v>1</v>
      </c>
      <c r="AN4501">
        <v>3</v>
      </c>
      <c r="AO4501">
        <v>0</v>
      </c>
      <c r="AP4501" s="6"/>
      <c r="AQ4501" s="16">
        <v>1</v>
      </c>
      <c r="AR4501">
        <v>3</v>
      </c>
      <c r="AS4501">
        <v>0</v>
      </c>
      <c r="AT4501">
        <v>1</v>
      </c>
      <c r="AU4501">
        <v>5</v>
      </c>
      <c r="AV4501">
        <v>0</v>
      </c>
      <c r="AW4501"/>
      <c r="AX4501"/>
      <c r="AY4501" s="6"/>
      <c r="AZ4501" s="42"/>
      <c r="BA4501" s="14" t="s">
        <v>2685</v>
      </c>
      <c r="BB4501" s="6" t="s">
        <v>1615</v>
      </c>
      <c r="BH4501" s="6"/>
      <c r="BI4501" t="s">
        <v>3146</v>
      </c>
    </row>
    <row r="4502" spans="1:61" s="9" customFormat="1" x14ac:dyDescent="0.25">
      <c r="A4502" s="35" t="s">
        <v>1225</v>
      </c>
      <c r="B4502" s="40" t="s">
        <v>1274</v>
      </c>
      <c r="C4502" t="str">
        <f>VLOOKUP(Tabelle1[[#This Row],[bank_name]],list_all_banks!$B$1:$C$691,2,FALSE)</f>
        <v>NL34334259</v>
      </c>
      <c r="D4502" s="6" t="s">
        <v>1275</v>
      </c>
      <c r="E4502" s="42" t="str">
        <f t="shared" si="73"/>
        <v>31.12.2014</v>
      </c>
      <c r="F4502">
        <v>2014</v>
      </c>
      <c r="G4502">
        <v>1</v>
      </c>
      <c r="H4502">
        <v>2</v>
      </c>
      <c r="I4502" t="s">
        <v>1382</v>
      </c>
      <c r="J4502">
        <v>2</v>
      </c>
      <c r="K4502" t="s">
        <v>1366</v>
      </c>
      <c r="L4502">
        <v>0</v>
      </c>
      <c r="M4502" t="s">
        <v>14</v>
      </c>
      <c r="N4502" t="s">
        <v>19</v>
      </c>
      <c r="O4502" s="6"/>
      <c r="P4502">
        <v>0</v>
      </c>
      <c r="Q4502">
        <v>0</v>
      </c>
      <c r="R4502">
        <v>0</v>
      </c>
      <c r="S4502">
        <v>0</v>
      </c>
      <c r="T4502" s="6"/>
      <c r="U4502">
        <v>0</v>
      </c>
      <c r="V4502">
        <v>0</v>
      </c>
      <c r="W4502" t="s">
        <v>20</v>
      </c>
      <c r="X4502" s="6"/>
      <c r="Y4502" t="s">
        <v>1657</v>
      </c>
      <c r="Z4502">
        <v>114</v>
      </c>
      <c r="AA4502">
        <v>294</v>
      </c>
      <c r="AB4502">
        <v>37</v>
      </c>
      <c r="AC4502" t="s">
        <v>20</v>
      </c>
      <c r="AD4502" t="s">
        <v>20</v>
      </c>
      <c r="AE4502" s="34" t="s">
        <v>20</v>
      </c>
      <c r="AF4502" t="s">
        <v>20</v>
      </c>
      <c r="AG4502">
        <v>6</v>
      </c>
      <c r="AH4502" t="s">
        <v>20</v>
      </c>
      <c r="AI4502" s="30">
        <v>3</v>
      </c>
      <c r="AJ4502" s="6"/>
      <c r="AK4502">
        <v>1</v>
      </c>
      <c r="AL4502">
        <v>0</v>
      </c>
      <c r="AM4502">
        <v>1</v>
      </c>
      <c r="AN4502">
        <v>3</v>
      </c>
      <c r="AO4502">
        <v>0</v>
      </c>
      <c r="AP4502" s="6"/>
      <c r="AQ4502" s="16">
        <v>1</v>
      </c>
      <c r="AR4502">
        <v>3</v>
      </c>
      <c r="AS4502">
        <v>0</v>
      </c>
      <c r="AT4502">
        <v>1</v>
      </c>
      <c r="AU4502">
        <v>5</v>
      </c>
      <c r="AV4502">
        <v>0</v>
      </c>
      <c r="AW4502"/>
      <c r="AX4502"/>
      <c r="AY4502" s="6"/>
      <c r="AZ4502" s="42"/>
      <c r="BA4502" s="14" t="s">
        <v>2685</v>
      </c>
      <c r="BB4502" s="6" t="s">
        <v>1615</v>
      </c>
      <c r="BH4502" s="6"/>
      <c r="BI4502" t="s">
        <v>3146</v>
      </c>
    </row>
    <row r="4503" spans="1:61" s="9" customFormat="1" x14ac:dyDescent="0.25">
      <c r="A4503" s="35" t="s">
        <v>1225</v>
      </c>
      <c r="B4503" s="40" t="s">
        <v>1274</v>
      </c>
      <c r="C4503" t="str">
        <f>VLOOKUP(Tabelle1[[#This Row],[bank_name]],list_all_banks!$B$1:$C$691,2,FALSE)</f>
        <v>NL34334259</v>
      </c>
      <c r="D4503" s="6" t="s">
        <v>1275</v>
      </c>
      <c r="E4503" s="42" t="str">
        <f t="shared" si="73"/>
        <v>31.12.2014</v>
      </c>
      <c r="F4503">
        <v>2014</v>
      </c>
      <c r="G4503">
        <v>1</v>
      </c>
      <c r="H4503">
        <v>2</v>
      </c>
      <c r="I4503" t="s">
        <v>1382</v>
      </c>
      <c r="J4503">
        <v>2</v>
      </c>
      <c r="K4503" t="s">
        <v>1366</v>
      </c>
      <c r="L4503">
        <v>0</v>
      </c>
      <c r="M4503" t="s">
        <v>14</v>
      </c>
      <c r="N4503" t="s">
        <v>19</v>
      </c>
      <c r="O4503" s="6"/>
      <c r="P4503">
        <v>0</v>
      </c>
      <c r="Q4503">
        <v>0</v>
      </c>
      <c r="R4503">
        <v>0</v>
      </c>
      <c r="S4503">
        <v>0</v>
      </c>
      <c r="T4503" s="6"/>
      <c r="U4503">
        <v>0</v>
      </c>
      <c r="V4503">
        <v>0</v>
      </c>
      <c r="W4503" t="s">
        <v>20</v>
      </c>
      <c r="X4503" s="6"/>
      <c r="Y4503" t="s">
        <v>1628</v>
      </c>
      <c r="Z4503">
        <v>35</v>
      </c>
      <c r="AA4503">
        <v>85</v>
      </c>
      <c r="AB4503">
        <v>14</v>
      </c>
      <c r="AC4503" t="s">
        <v>20</v>
      </c>
      <c r="AD4503" t="s">
        <v>20</v>
      </c>
      <c r="AE4503" s="34" t="s">
        <v>20</v>
      </c>
      <c r="AF4503" t="s">
        <v>20</v>
      </c>
      <c r="AG4503">
        <v>0</v>
      </c>
      <c r="AH4503" t="s">
        <v>20</v>
      </c>
      <c r="AI4503" s="30">
        <v>3</v>
      </c>
      <c r="AJ4503" s="6"/>
      <c r="AK4503">
        <v>1</v>
      </c>
      <c r="AL4503">
        <v>0</v>
      </c>
      <c r="AM4503">
        <v>1</v>
      </c>
      <c r="AN4503">
        <v>3</v>
      </c>
      <c r="AO4503">
        <v>0</v>
      </c>
      <c r="AP4503" s="6"/>
      <c r="AQ4503" s="16">
        <v>1</v>
      </c>
      <c r="AR4503">
        <v>3</v>
      </c>
      <c r="AS4503">
        <v>0</v>
      </c>
      <c r="AT4503">
        <v>1</v>
      </c>
      <c r="AU4503">
        <v>5</v>
      </c>
      <c r="AV4503">
        <v>0</v>
      </c>
      <c r="AW4503"/>
      <c r="AX4503"/>
      <c r="AY4503" s="6"/>
      <c r="AZ4503" s="42"/>
      <c r="BA4503" s="14" t="s">
        <v>2685</v>
      </c>
      <c r="BB4503" s="6" t="s">
        <v>1615</v>
      </c>
      <c r="BH4503" s="6"/>
      <c r="BI4503" t="s">
        <v>3146</v>
      </c>
    </row>
    <row r="4504" spans="1:61" s="9" customFormat="1" x14ac:dyDescent="0.25">
      <c r="A4504" s="99" t="s">
        <v>1225</v>
      </c>
      <c r="B4504" s="52" t="s">
        <v>1274</v>
      </c>
      <c r="C4504" s="9" t="str">
        <f>VLOOKUP(Tabelle1[[#This Row],[bank_name]],list_all_banks!$B$1:$C$691,2,FALSE)</f>
        <v>NL34334259</v>
      </c>
      <c r="D4504" s="6" t="s">
        <v>1275</v>
      </c>
      <c r="E4504" s="42" t="str">
        <f t="shared" si="73"/>
        <v>31.12.2014</v>
      </c>
      <c r="F4504" s="9">
        <v>2014</v>
      </c>
      <c r="G4504" s="9">
        <v>1</v>
      </c>
      <c r="H4504" s="9">
        <v>2</v>
      </c>
      <c r="I4504" s="9" t="s">
        <v>1382</v>
      </c>
      <c r="J4504" s="9">
        <v>2</v>
      </c>
      <c r="K4504" s="9" t="s">
        <v>1366</v>
      </c>
      <c r="L4504" s="9">
        <v>0</v>
      </c>
      <c r="M4504" s="9" t="s">
        <v>14</v>
      </c>
      <c r="N4504" s="9" t="s">
        <v>19</v>
      </c>
      <c r="O4504" s="6"/>
      <c r="P4504" s="9">
        <v>0</v>
      </c>
      <c r="Q4504" s="9">
        <v>0</v>
      </c>
      <c r="R4504" s="9">
        <v>0</v>
      </c>
      <c r="S4504" s="9">
        <v>0</v>
      </c>
      <c r="T4504" s="6"/>
      <c r="U4504" s="9">
        <v>0</v>
      </c>
      <c r="V4504" s="9">
        <v>0</v>
      </c>
      <c r="W4504" s="9" t="s">
        <v>20</v>
      </c>
      <c r="X4504" s="6"/>
      <c r="Y4504" s="9" t="s">
        <v>1633</v>
      </c>
      <c r="Z4504" s="9">
        <v>16</v>
      </c>
      <c r="AA4504" s="9">
        <v>49</v>
      </c>
      <c r="AB4504" s="9">
        <v>8</v>
      </c>
      <c r="AC4504" s="9" t="s">
        <v>20</v>
      </c>
      <c r="AD4504" s="9" t="s">
        <v>20</v>
      </c>
      <c r="AE4504" s="87" t="s">
        <v>20</v>
      </c>
      <c r="AF4504" s="9" t="s">
        <v>20</v>
      </c>
      <c r="AG4504" s="9">
        <v>3</v>
      </c>
      <c r="AH4504" s="9" t="s">
        <v>20</v>
      </c>
      <c r="AI4504" s="90">
        <v>3</v>
      </c>
      <c r="AJ4504" s="6"/>
      <c r="AK4504" s="9">
        <v>1</v>
      </c>
      <c r="AL4504" s="9">
        <v>0</v>
      </c>
      <c r="AM4504" s="9">
        <v>1</v>
      </c>
      <c r="AN4504" s="9">
        <v>3</v>
      </c>
      <c r="AO4504" s="9">
        <v>0</v>
      </c>
      <c r="AP4504" s="6"/>
      <c r="AQ4504" s="89">
        <v>1</v>
      </c>
      <c r="AR4504" s="9">
        <v>3</v>
      </c>
      <c r="AS4504" s="9">
        <v>0</v>
      </c>
      <c r="AT4504" s="9">
        <v>1</v>
      </c>
      <c r="AU4504" s="9">
        <v>5</v>
      </c>
      <c r="AV4504" s="9">
        <v>0</v>
      </c>
      <c r="AY4504" s="6"/>
      <c r="AZ4504" s="42"/>
      <c r="BA4504" s="63" t="s">
        <v>2685</v>
      </c>
      <c r="BB4504" s="6" t="s">
        <v>1615</v>
      </c>
      <c r="BH4504" s="6"/>
      <c r="BI4504" t="s">
        <v>3146</v>
      </c>
    </row>
    <row r="4505" spans="1:61" s="44" customFormat="1" ht="15.75" thickBot="1" x14ac:dyDescent="0.3">
      <c r="A4505" s="198" t="s">
        <v>1225</v>
      </c>
      <c r="B4505" s="48" t="s">
        <v>1274</v>
      </c>
      <c r="C4505" s="44" t="str">
        <f>VLOOKUP(Tabelle1[[#This Row],[bank_name]],list_all_banks!$B$1:$C$691,2,FALSE)</f>
        <v>NL34334259</v>
      </c>
      <c r="D4505" s="45" t="s">
        <v>1275</v>
      </c>
      <c r="E4505" s="46" t="str">
        <f t="shared" si="73"/>
        <v>31.12.2015</v>
      </c>
      <c r="F4505" s="44">
        <v>2015</v>
      </c>
      <c r="G4505" s="44">
        <v>1</v>
      </c>
      <c r="H4505" s="44">
        <v>2</v>
      </c>
      <c r="I4505" s="44" t="s">
        <v>1382</v>
      </c>
      <c r="J4505" s="44">
        <v>2</v>
      </c>
      <c r="K4505" s="44" t="s">
        <v>1366</v>
      </c>
      <c r="L4505" s="44">
        <v>0</v>
      </c>
      <c r="M4505" s="44" t="s">
        <v>14</v>
      </c>
      <c r="N4505" s="44" t="s">
        <v>19</v>
      </c>
      <c r="O4505" s="45"/>
      <c r="P4505" s="44">
        <v>0</v>
      </c>
      <c r="Q4505" s="44">
        <v>0</v>
      </c>
      <c r="R4505" s="44">
        <v>0</v>
      </c>
      <c r="S4505" s="44">
        <v>0</v>
      </c>
      <c r="T4505" s="45"/>
      <c r="U4505" s="44">
        <v>0</v>
      </c>
      <c r="V4505" s="44">
        <v>0</v>
      </c>
      <c r="W4505" s="44" t="s">
        <v>20</v>
      </c>
      <c r="X4505" s="45"/>
      <c r="Y4505" s="153" t="s">
        <v>820</v>
      </c>
      <c r="Z4505" s="44">
        <v>76</v>
      </c>
      <c r="AA4505" s="44">
        <v>373</v>
      </c>
      <c r="AB4505" s="44">
        <v>44</v>
      </c>
      <c r="AC4505" s="44" t="s">
        <v>20</v>
      </c>
      <c r="AD4505" s="44" t="s">
        <v>20</v>
      </c>
      <c r="AE4505" s="140" t="s">
        <v>20</v>
      </c>
      <c r="AF4505" s="44" t="s">
        <v>20</v>
      </c>
      <c r="AG4505" s="44">
        <v>10</v>
      </c>
      <c r="AH4505" s="44" t="s">
        <v>20</v>
      </c>
      <c r="AI4505" s="157">
        <v>3</v>
      </c>
      <c r="AJ4505" s="45"/>
      <c r="AK4505" s="44">
        <v>1</v>
      </c>
      <c r="AL4505" s="44">
        <v>1</v>
      </c>
      <c r="AM4505" s="44">
        <v>1</v>
      </c>
      <c r="AN4505" s="44">
        <v>3</v>
      </c>
      <c r="AO4505" s="44">
        <v>0</v>
      </c>
      <c r="AP4505" s="45"/>
      <c r="AQ4505" s="223">
        <v>1</v>
      </c>
      <c r="AR4505" s="44">
        <v>3</v>
      </c>
      <c r="AS4505" s="44">
        <v>0</v>
      </c>
      <c r="AT4505" s="44">
        <v>1</v>
      </c>
      <c r="AU4505" s="44">
        <v>5</v>
      </c>
      <c r="AV4505" s="44">
        <v>0</v>
      </c>
      <c r="AY4505" s="45"/>
      <c r="AZ4505" s="46"/>
      <c r="BA4505" s="47" t="s">
        <v>2686</v>
      </c>
      <c r="BB4505" s="45"/>
      <c r="BH4505" s="45"/>
      <c r="BI4505" t="s">
        <v>3146</v>
      </c>
    </row>
    <row r="4506" spans="1:61" s="9" customFormat="1" x14ac:dyDescent="0.25">
      <c r="A4506" s="35" t="s">
        <v>1225</v>
      </c>
      <c r="B4506" s="40" t="s">
        <v>1274</v>
      </c>
      <c r="C4506" t="str">
        <f>VLOOKUP(Tabelle1[[#This Row],[bank_name]],list_all_banks!$B$1:$C$691,2,FALSE)</f>
        <v>NL34334259</v>
      </c>
      <c r="D4506" s="6" t="s">
        <v>1275</v>
      </c>
      <c r="E4506" s="42" t="str">
        <f t="shared" si="73"/>
        <v>31.12.2015</v>
      </c>
      <c r="F4506">
        <v>2015</v>
      </c>
      <c r="G4506">
        <v>1</v>
      </c>
      <c r="H4506">
        <v>2</v>
      </c>
      <c r="I4506" t="s">
        <v>1382</v>
      </c>
      <c r="J4506">
        <v>2</v>
      </c>
      <c r="K4506" t="s">
        <v>1366</v>
      </c>
      <c r="L4506">
        <v>0</v>
      </c>
      <c r="M4506" t="s">
        <v>14</v>
      </c>
      <c r="N4506" t="s">
        <v>19</v>
      </c>
      <c r="O4506" s="6"/>
      <c r="P4506">
        <v>0</v>
      </c>
      <c r="Q4506">
        <v>0</v>
      </c>
      <c r="R4506">
        <v>0</v>
      </c>
      <c r="S4506">
        <v>0</v>
      </c>
      <c r="T4506" s="6"/>
      <c r="U4506">
        <v>0</v>
      </c>
      <c r="V4506">
        <v>0</v>
      </c>
      <c r="W4506" t="s">
        <v>20</v>
      </c>
      <c r="X4506" s="6"/>
      <c r="Y4506" s="117" t="s">
        <v>1725</v>
      </c>
      <c r="Z4506">
        <v>-72</v>
      </c>
      <c r="AA4506">
        <v>2</v>
      </c>
      <c r="AB4506">
        <v>-72</v>
      </c>
      <c r="AC4506" t="s">
        <v>20</v>
      </c>
      <c r="AD4506" t="s">
        <v>20</v>
      </c>
      <c r="AE4506" s="34" t="s">
        <v>20</v>
      </c>
      <c r="AF4506" t="s">
        <v>20</v>
      </c>
      <c r="AG4506">
        <v>0</v>
      </c>
      <c r="AH4506" t="s">
        <v>20</v>
      </c>
      <c r="AI4506" s="30">
        <v>3</v>
      </c>
      <c r="AJ4506" s="6"/>
      <c r="AK4506">
        <v>1</v>
      </c>
      <c r="AL4506">
        <v>1</v>
      </c>
      <c r="AM4506">
        <v>1</v>
      </c>
      <c r="AN4506">
        <v>3</v>
      </c>
      <c r="AO4506">
        <v>0</v>
      </c>
      <c r="AP4506" s="6"/>
      <c r="AQ4506" s="16">
        <v>1</v>
      </c>
      <c r="AR4506">
        <v>3</v>
      </c>
      <c r="AS4506">
        <v>0</v>
      </c>
      <c r="AT4506">
        <v>1</v>
      </c>
      <c r="AU4506">
        <v>5</v>
      </c>
      <c r="AV4506">
        <v>0</v>
      </c>
      <c r="AW4506"/>
      <c r="AX4506"/>
      <c r="AY4506" s="6"/>
      <c r="AZ4506" s="42"/>
      <c r="BA4506" s="14" t="s">
        <v>2686</v>
      </c>
      <c r="BB4506" s="6"/>
      <c r="BH4506" s="6"/>
      <c r="BI4506" t="s">
        <v>3146</v>
      </c>
    </row>
    <row r="4507" spans="1:61" s="9" customFormat="1" x14ac:dyDescent="0.25">
      <c r="A4507" s="99" t="s">
        <v>1225</v>
      </c>
      <c r="B4507" s="52" t="s">
        <v>1274</v>
      </c>
      <c r="C4507" s="9" t="str">
        <f>VLOOKUP(Tabelle1[[#This Row],[bank_name]],list_all_banks!$B$1:$C$691,2,FALSE)</f>
        <v>NL34334259</v>
      </c>
      <c r="D4507" s="6" t="s">
        <v>1275</v>
      </c>
      <c r="E4507" s="42" t="str">
        <f t="shared" si="73"/>
        <v>31.12.2015</v>
      </c>
      <c r="F4507" s="9">
        <v>2015</v>
      </c>
      <c r="G4507" s="9">
        <v>1</v>
      </c>
      <c r="H4507" s="9">
        <v>2</v>
      </c>
      <c r="I4507" s="9" t="s">
        <v>1382</v>
      </c>
      <c r="J4507" s="9">
        <v>2</v>
      </c>
      <c r="K4507" s="9" t="s">
        <v>1366</v>
      </c>
      <c r="L4507" s="9">
        <v>0</v>
      </c>
      <c r="M4507" s="9" t="s">
        <v>14</v>
      </c>
      <c r="N4507" s="9" t="s">
        <v>19</v>
      </c>
      <c r="O4507" s="6"/>
      <c r="P4507" s="9">
        <v>0</v>
      </c>
      <c r="Q4507" s="9">
        <v>0</v>
      </c>
      <c r="R4507" s="9">
        <v>0</v>
      </c>
      <c r="S4507" s="9">
        <v>0</v>
      </c>
      <c r="T4507" s="6"/>
      <c r="U4507" s="9">
        <v>0</v>
      </c>
      <c r="V4507" s="9">
        <v>0</v>
      </c>
      <c r="W4507" s="9" t="s">
        <v>20</v>
      </c>
      <c r="X4507" s="6"/>
      <c r="Y4507" s="105" t="s">
        <v>1650</v>
      </c>
      <c r="Z4507" s="9">
        <v>265</v>
      </c>
      <c r="AA4507" s="9">
        <v>381</v>
      </c>
      <c r="AB4507" s="9">
        <v>115</v>
      </c>
      <c r="AC4507" s="9" t="s">
        <v>20</v>
      </c>
      <c r="AD4507" s="9" t="s">
        <v>20</v>
      </c>
      <c r="AE4507" s="87" t="s">
        <v>20</v>
      </c>
      <c r="AF4507" s="9" t="s">
        <v>20</v>
      </c>
      <c r="AG4507" s="9">
        <v>34</v>
      </c>
      <c r="AH4507" s="9" t="s">
        <v>20</v>
      </c>
      <c r="AI4507" s="30">
        <v>3</v>
      </c>
      <c r="AJ4507" s="6"/>
      <c r="AK4507" s="9">
        <v>1</v>
      </c>
      <c r="AL4507" s="9">
        <v>1</v>
      </c>
      <c r="AM4507" s="9">
        <v>1</v>
      </c>
      <c r="AN4507" s="9">
        <v>3</v>
      </c>
      <c r="AO4507" s="9">
        <v>0</v>
      </c>
      <c r="AP4507" s="6"/>
      <c r="AQ4507" s="89">
        <v>1</v>
      </c>
      <c r="AR4507" s="9">
        <v>3</v>
      </c>
      <c r="AS4507" s="9">
        <v>0</v>
      </c>
      <c r="AT4507" s="9">
        <v>1</v>
      </c>
      <c r="AU4507" s="9">
        <v>5</v>
      </c>
      <c r="AV4507" s="9">
        <v>0</v>
      </c>
      <c r="AY4507" s="6"/>
      <c r="AZ4507" s="42"/>
      <c r="BA4507" s="63" t="s">
        <v>2686</v>
      </c>
      <c r="BB4507" s="6"/>
      <c r="BH4507" s="6"/>
      <c r="BI4507" t="s">
        <v>3146</v>
      </c>
    </row>
    <row r="4508" spans="1:61" s="9" customFormat="1" x14ac:dyDescent="0.25">
      <c r="A4508" s="99" t="s">
        <v>1225</v>
      </c>
      <c r="B4508" s="52" t="s">
        <v>1274</v>
      </c>
      <c r="C4508" s="9" t="str">
        <f>VLOOKUP(Tabelle1[[#This Row],[bank_name]],list_all_banks!$B$1:$C$691,2,FALSE)</f>
        <v>NL34334259</v>
      </c>
      <c r="D4508" s="6" t="s">
        <v>1275</v>
      </c>
      <c r="E4508" s="42" t="str">
        <f t="shared" si="73"/>
        <v>31.12.2015</v>
      </c>
      <c r="F4508" s="9">
        <v>2015</v>
      </c>
      <c r="G4508" s="9">
        <v>1</v>
      </c>
      <c r="H4508" s="9">
        <v>2</v>
      </c>
      <c r="I4508" s="9" t="s">
        <v>1382</v>
      </c>
      <c r="J4508" s="9">
        <v>2</v>
      </c>
      <c r="K4508" s="9" t="s">
        <v>1366</v>
      </c>
      <c r="L4508" s="9">
        <v>0</v>
      </c>
      <c r="M4508" s="9" t="s">
        <v>14</v>
      </c>
      <c r="N4508" s="9" t="s">
        <v>19</v>
      </c>
      <c r="O4508" s="6"/>
      <c r="P4508" s="9">
        <v>0</v>
      </c>
      <c r="Q4508" s="9">
        <v>0</v>
      </c>
      <c r="R4508" s="9">
        <v>0</v>
      </c>
      <c r="S4508" s="9">
        <v>0</v>
      </c>
      <c r="T4508" s="6"/>
      <c r="U4508" s="9">
        <v>0</v>
      </c>
      <c r="V4508" s="9">
        <v>0</v>
      </c>
      <c r="W4508" s="9" t="s">
        <v>20</v>
      </c>
      <c r="X4508" s="6"/>
      <c r="Y4508" s="105" t="s">
        <v>1225</v>
      </c>
      <c r="Z4508" s="9">
        <v>6896</v>
      </c>
      <c r="AA4508" s="9">
        <v>18112</v>
      </c>
      <c r="AB4508" s="9">
        <v>2227</v>
      </c>
      <c r="AC4508" s="9" t="s">
        <v>20</v>
      </c>
      <c r="AD4508" s="9" t="s">
        <v>20</v>
      </c>
      <c r="AE4508" s="87" t="s">
        <v>20</v>
      </c>
      <c r="AF4508" s="9" t="s">
        <v>20</v>
      </c>
      <c r="AG4508" s="9">
        <v>671</v>
      </c>
      <c r="AH4508" s="9" t="s">
        <v>20</v>
      </c>
      <c r="AI4508" s="30">
        <v>3</v>
      </c>
      <c r="AJ4508" s="6"/>
      <c r="AK4508" s="9">
        <v>1</v>
      </c>
      <c r="AL4508" s="9">
        <v>1</v>
      </c>
      <c r="AM4508" s="9">
        <v>1</v>
      </c>
      <c r="AN4508" s="9">
        <v>3</v>
      </c>
      <c r="AO4508" s="9">
        <v>0</v>
      </c>
      <c r="AP4508" s="6"/>
      <c r="AQ4508" s="89">
        <v>1</v>
      </c>
      <c r="AR4508" s="9">
        <v>3</v>
      </c>
      <c r="AS4508" s="9">
        <v>0</v>
      </c>
      <c r="AT4508" s="9">
        <v>1</v>
      </c>
      <c r="AU4508" s="9">
        <v>5</v>
      </c>
      <c r="AV4508" s="9">
        <v>0</v>
      </c>
      <c r="AY4508" s="6"/>
      <c r="AZ4508" s="42"/>
      <c r="BA4508" s="63" t="s">
        <v>2686</v>
      </c>
      <c r="BB4508" s="6"/>
      <c r="BH4508" s="6"/>
      <c r="BI4508" t="s">
        <v>3146</v>
      </c>
    </row>
    <row r="4509" spans="1:61" s="9" customFormat="1" x14ac:dyDescent="0.25">
      <c r="A4509" s="99" t="s">
        <v>1225</v>
      </c>
      <c r="B4509" s="52" t="s">
        <v>1274</v>
      </c>
      <c r="C4509" s="9" t="str">
        <f>VLOOKUP(Tabelle1[[#This Row],[bank_name]],list_all_banks!$B$1:$C$691,2,FALSE)</f>
        <v>NL34334259</v>
      </c>
      <c r="D4509" s="6" t="s">
        <v>1275</v>
      </c>
      <c r="E4509" s="42" t="str">
        <f t="shared" si="73"/>
        <v>31.12.2015</v>
      </c>
      <c r="F4509" s="9">
        <v>2015</v>
      </c>
      <c r="G4509" s="9">
        <v>1</v>
      </c>
      <c r="H4509" s="9">
        <v>2</v>
      </c>
      <c r="I4509" s="9" t="s">
        <v>1382</v>
      </c>
      <c r="J4509" s="9">
        <v>2</v>
      </c>
      <c r="K4509" s="9" t="s">
        <v>1366</v>
      </c>
      <c r="L4509" s="9">
        <v>0</v>
      </c>
      <c r="M4509" s="9" t="s">
        <v>14</v>
      </c>
      <c r="N4509" s="9" t="s">
        <v>19</v>
      </c>
      <c r="O4509" s="6"/>
      <c r="P4509" s="9">
        <v>0</v>
      </c>
      <c r="Q4509" s="9">
        <v>0</v>
      </c>
      <c r="R4509" s="9">
        <v>0</v>
      </c>
      <c r="S4509" s="9">
        <v>0</v>
      </c>
      <c r="T4509" s="6"/>
      <c r="U4509" s="9">
        <v>0</v>
      </c>
      <c r="V4509" s="9">
        <v>0</v>
      </c>
      <c r="W4509" s="9" t="s">
        <v>20</v>
      </c>
      <c r="X4509" s="6"/>
      <c r="Y4509" s="105" t="s">
        <v>658</v>
      </c>
      <c r="Z4509" s="9">
        <v>332</v>
      </c>
      <c r="AA4509" s="9">
        <v>966</v>
      </c>
      <c r="AB4509" s="9">
        <v>77</v>
      </c>
      <c r="AC4509" s="9" t="s">
        <v>20</v>
      </c>
      <c r="AD4509" s="9" t="s">
        <v>20</v>
      </c>
      <c r="AE4509" s="87" t="s">
        <v>20</v>
      </c>
      <c r="AF4509" s="9" t="s">
        <v>20</v>
      </c>
      <c r="AG4509" s="9">
        <v>27</v>
      </c>
      <c r="AH4509" s="9" t="s">
        <v>20</v>
      </c>
      <c r="AI4509" s="90">
        <v>3</v>
      </c>
      <c r="AJ4509" s="6"/>
      <c r="AK4509" s="9">
        <v>1</v>
      </c>
      <c r="AL4509" s="9">
        <v>1</v>
      </c>
      <c r="AM4509" s="9">
        <v>1</v>
      </c>
      <c r="AN4509" s="9">
        <v>3</v>
      </c>
      <c r="AO4509" s="9">
        <v>0</v>
      </c>
      <c r="AP4509" s="6"/>
      <c r="AQ4509" s="89">
        <v>1</v>
      </c>
      <c r="AR4509" s="9">
        <v>3</v>
      </c>
      <c r="AS4509" s="9">
        <v>0</v>
      </c>
      <c r="AT4509" s="9">
        <v>1</v>
      </c>
      <c r="AU4509" s="9">
        <v>5</v>
      </c>
      <c r="AV4509" s="9">
        <v>0</v>
      </c>
      <c r="AY4509" s="6"/>
      <c r="AZ4509" s="42"/>
      <c r="BA4509" s="63" t="s">
        <v>2686</v>
      </c>
      <c r="BB4509" s="6"/>
      <c r="BH4509" s="6"/>
      <c r="BI4509" t="s">
        <v>3146</v>
      </c>
    </row>
    <row r="4510" spans="1:61" s="9" customFormat="1" x14ac:dyDescent="0.25">
      <c r="A4510" s="35" t="s">
        <v>1225</v>
      </c>
      <c r="B4510" s="40" t="s">
        <v>1274</v>
      </c>
      <c r="C4510" t="str">
        <f>VLOOKUP(Tabelle1[[#This Row],[bank_name]],list_all_banks!$B$1:$C$691,2,FALSE)</f>
        <v>NL34334259</v>
      </c>
      <c r="D4510" s="6" t="s">
        <v>1275</v>
      </c>
      <c r="E4510" s="42" t="str">
        <f t="shared" si="73"/>
        <v>31.12.2015</v>
      </c>
      <c r="F4510">
        <v>2015</v>
      </c>
      <c r="G4510">
        <v>1</v>
      </c>
      <c r="H4510">
        <v>2</v>
      </c>
      <c r="I4510" t="s">
        <v>1382</v>
      </c>
      <c r="J4510">
        <v>2</v>
      </c>
      <c r="K4510" t="s">
        <v>1366</v>
      </c>
      <c r="L4510">
        <v>0</v>
      </c>
      <c r="M4510" t="s">
        <v>14</v>
      </c>
      <c r="N4510" t="s">
        <v>19</v>
      </c>
      <c r="O4510" s="6"/>
      <c r="P4510">
        <v>0</v>
      </c>
      <c r="Q4510">
        <v>0</v>
      </c>
      <c r="R4510">
        <v>0</v>
      </c>
      <c r="S4510">
        <v>0</v>
      </c>
      <c r="T4510" s="6"/>
      <c r="U4510">
        <v>0</v>
      </c>
      <c r="V4510">
        <v>0</v>
      </c>
      <c r="W4510" t="s">
        <v>20</v>
      </c>
      <c r="X4510" s="6"/>
      <c r="Y4510" s="37" t="s">
        <v>1</v>
      </c>
      <c r="Z4510">
        <v>293</v>
      </c>
      <c r="AA4510">
        <v>730</v>
      </c>
      <c r="AB4510">
        <v>100</v>
      </c>
      <c r="AC4510" t="s">
        <v>20</v>
      </c>
      <c r="AD4510" t="s">
        <v>20</v>
      </c>
      <c r="AE4510" s="34" t="s">
        <v>20</v>
      </c>
      <c r="AF4510" t="s">
        <v>20</v>
      </c>
      <c r="AG4510">
        <v>15</v>
      </c>
      <c r="AH4510" t="s">
        <v>20</v>
      </c>
      <c r="AI4510" s="30">
        <v>3</v>
      </c>
      <c r="AJ4510" s="6"/>
      <c r="AK4510">
        <v>1</v>
      </c>
      <c r="AL4510">
        <v>1</v>
      </c>
      <c r="AM4510">
        <v>1</v>
      </c>
      <c r="AN4510">
        <v>3</v>
      </c>
      <c r="AO4510">
        <v>0</v>
      </c>
      <c r="AP4510" s="6"/>
      <c r="AQ4510" s="16">
        <v>1</v>
      </c>
      <c r="AR4510">
        <v>3</v>
      </c>
      <c r="AS4510">
        <v>0</v>
      </c>
      <c r="AT4510">
        <v>1</v>
      </c>
      <c r="AU4510">
        <v>5</v>
      </c>
      <c r="AV4510">
        <v>0</v>
      </c>
      <c r="AW4510"/>
      <c r="AX4510"/>
      <c r="AY4510" s="6"/>
      <c r="AZ4510" s="42"/>
      <c r="BA4510" s="14" t="s">
        <v>2686</v>
      </c>
      <c r="BB4510" s="6"/>
      <c r="BH4510" s="6"/>
      <c r="BI4510" t="s">
        <v>3146</v>
      </c>
    </row>
    <row r="4511" spans="1:61" s="9" customFormat="1" x14ac:dyDescent="0.25">
      <c r="A4511" s="35" t="s">
        <v>1225</v>
      </c>
      <c r="B4511" s="40" t="s">
        <v>1274</v>
      </c>
      <c r="C4511" t="str">
        <f>VLOOKUP(Tabelle1[[#This Row],[bank_name]],list_all_banks!$B$1:$C$691,2,FALSE)</f>
        <v>NL34334259</v>
      </c>
      <c r="D4511" s="6" t="s">
        <v>1275</v>
      </c>
      <c r="E4511" s="42" t="str">
        <f t="shared" si="73"/>
        <v>31.12.2015</v>
      </c>
      <c r="F4511">
        <v>2015</v>
      </c>
      <c r="G4511">
        <v>1</v>
      </c>
      <c r="H4511">
        <v>2</v>
      </c>
      <c r="I4511" t="s">
        <v>1382</v>
      </c>
      <c r="J4511">
        <v>2</v>
      </c>
      <c r="K4511" t="s">
        <v>1366</v>
      </c>
      <c r="L4511">
        <v>0</v>
      </c>
      <c r="M4511" t="s">
        <v>14</v>
      </c>
      <c r="N4511" t="s">
        <v>19</v>
      </c>
      <c r="O4511" s="6"/>
      <c r="P4511">
        <v>0</v>
      </c>
      <c r="Q4511">
        <v>0</v>
      </c>
      <c r="R4511">
        <v>0</v>
      </c>
      <c r="S4511">
        <v>0</v>
      </c>
      <c r="T4511" s="6"/>
      <c r="U4511">
        <v>0</v>
      </c>
      <c r="V4511">
        <v>0</v>
      </c>
      <c r="W4511" t="s">
        <v>20</v>
      </c>
      <c r="X4511" s="6"/>
      <c r="Y4511" s="37" t="s">
        <v>239</v>
      </c>
      <c r="Z4511">
        <v>90</v>
      </c>
      <c r="AA4511">
        <v>230</v>
      </c>
      <c r="AB4511">
        <v>17</v>
      </c>
      <c r="AC4511" t="s">
        <v>20</v>
      </c>
      <c r="AD4511" t="s">
        <v>20</v>
      </c>
      <c r="AE4511" s="34" t="s">
        <v>20</v>
      </c>
      <c r="AF4511" t="s">
        <v>20</v>
      </c>
      <c r="AG4511">
        <v>11</v>
      </c>
      <c r="AH4511" t="s">
        <v>20</v>
      </c>
      <c r="AI4511" s="30">
        <v>3</v>
      </c>
      <c r="AJ4511" s="6"/>
      <c r="AK4511">
        <v>1</v>
      </c>
      <c r="AL4511">
        <v>1</v>
      </c>
      <c r="AM4511">
        <v>1</v>
      </c>
      <c r="AN4511">
        <v>3</v>
      </c>
      <c r="AO4511">
        <v>0</v>
      </c>
      <c r="AP4511" s="6"/>
      <c r="AQ4511" s="16">
        <v>1</v>
      </c>
      <c r="AR4511">
        <v>3</v>
      </c>
      <c r="AS4511">
        <v>0</v>
      </c>
      <c r="AT4511">
        <v>1</v>
      </c>
      <c r="AU4511">
        <v>5</v>
      </c>
      <c r="AV4511">
        <v>0</v>
      </c>
      <c r="AW4511"/>
      <c r="AX4511"/>
      <c r="AY4511" s="6"/>
      <c r="AZ4511" s="42"/>
      <c r="BA4511" s="14" t="s">
        <v>2686</v>
      </c>
      <c r="BB4511" s="6"/>
      <c r="BH4511" s="6"/>
      <c r="BI4511" t="s">
        <v>3146</v>
      </c>
    </row>
    <row r="4512" spans="1:61" s="9" customFormat="1" x14ac:dyDescent="0.25">
      <c r="A4512" s="35" t="s">
        <v>1225</v>
      </c>
      <c r="B4512" s="40" t="s">
        <v>1274</v>
      </c>
      <c r="C4512" t="str">
        <f>VLOOKUP(Tabelle1[[#This Row],[bank_name]],list_all_banks!$B$1:$C$691,2,FALSE)</f>
        <v>NL34334259</v>
      </c>
      <c r="D4512" s="6" t="s">
        <v>1275</v>
      </c>
      <c r="E4512" s="42" t="str">
        <f t="shared" si="73"/>
        <v>31.12.2015</v>
      </c>
      <c r="F4512">
        <v>2015</v>
      </c>
      <c r="G4512">
        <v>1</v>
      </c>
      <c r="H4512">
        <v>2</v>
      </c>
      <c r="I4512" t="s">
        <v>1382</v>
      </c>
      <c r="J4512">
        <v>2</v>
      </c>
      <c r="K4512" t="s">
        <v>1366</v>
      </c>
      <c r="L4512">
        <v>0</v>
      </c>
      <c r="M4512" t="s">
        <v>14</v>
      </c>
      <c r="N4512" t="s">
        <v>19</v>
      </c>
      <c r="O4512" s="6"/>
      <c r="P4512">
        <v>0</v>
      </c>
      <c r="Q4512">
        <v>0</v>
      </c>
      <c r="R4512">
        <v>0</v>
      </c>
      <c r="S4512">
        <v>0</v>
      </c>
      <c r="T4512" s="6"/>
      <c r="U4512">
        <v>0</v>
      </c>
      <c r="V4512">
        <v>0</v>
      </c>
      <c r="W4512" t="s">
        <v>20</v>
      </c>
      <c r="X4512" s="6"/>
      <c r="Y4512" s="37" t="s">
        <v>1170</v>
      </c>
      <c r="Z4512">
        <v>47</v>
      </c>
      <c r="AA4512">
        <v>166</v>
      </c>
      <c r="AB4512">
        <v>6</v>
      </c>
      <c r="AC4512" t="s">
        <v>20</v>
      </c>
      <c r="AD4512" t="s">
        <v>20</v>
      </c>
      <c r="AE4512" s="34" t="s">
        <v>20</v>
      </c>
      <c r="AF4512" t="s">
        <v>20</v>
      </c>
      <c r="AG4512">
        <v>1</v>
      </c>
      <c r="AH4512" t="s">
        <v>20</v>
      </c>
      <c r="AI4512" s="30">
        <v>3</v>
      </c>
      <c r="AJ4512" s="6"/>
      <c r="AK4512">
        <v>1</v>
      </c>
      <c r="AL4512">
        <v>1</v>
      </c>
      <c r="AM4512">
        <v>1</v>
      </c>
      <c r="AN4512">
        <v>3</v>
      </c>
      <c r="AO4512">
        <v>0</v>
      </c>
      <c r="AP4512" s="6"/>
      <c r="AQ4512" s="16">
        <v>1</v>
      </c>
      <c r="AR4512">
        <v>3</v>
      </c>
      <c r="AS4512">
        <v>0</v>
      </c>
      <c r="AT4512">
        <v>1</v>
      </c>
      <c r="AU4512">
        <v>5</v>
      </c>
      <c r="AV4512">
        <v>0</v>
      </c>
      <c r="AW4512"/>
      <c r="AX4512"/>
      <c r="AY4512" s="6"/>
      <c r="AZ4512" s="42"/>
      <c r="BA4512" s="14" t="s">
        <v>2686</v>
      </c>
      <c r="BB4512" s="6"/>
      <c r="BH4512" s="6"/>
      <c r="BI4512" t="s">
        <v>3146</v>
      </c>
    </row>
    <row r="4513" spans="1:61" s="9" customFormat="1" x14ac:dyDescent="0.25">
      <c r="A4513" s="35" t="s">
        <v>1225</v>
      </c>
      <c r="B4513" s="40" t="s">
        <v>1274</v>
      </c>
      <c r="C4513" t="str">
        <f>VLOOKUP(Tabelle1[[#This Row],[bank_name]],list_all_banks!$B$1:$C$691,2,FALSE)</f>
        <v>NL34334259</v>
      </c>
      <c r="D4513" s="6" t="s">
        <v>1275</v>
      </c>
      <c r="E4513" s="42" t="str">
        <f t="shared" si="73"/>
        <v>31.12.2015</v>
      </c>
      <c r="F4513">
        <v>2015</v>
      </c>
      <c r="G4513">
        <v>1</v>
      </c>
      <c r="H4513">
        <v>2</v>
      </c>
      <c r="I4513" t="s">
        <v>1382</v>
      </c>
      <c r="J4513">
        <v>2</v>
      </c>
      <c r="K4513" t="s">
        <v>1366</v>
      </c>
      <c r="L4513">
        <v>0</v>
      </c>
      <c r="M4513" t="s">
        <v>14</v>
      </c>
      <c r="N4513" t="s">
        <v>19</v>
      </c>
      <c r="O4513" s="6"/>
      <c r="P4513">
        <v>0</v>
      </c>
      <c r="Q4513">
        <v>0</v>
      </c>
      <c r="R4513">
        <v>0</v>
      </c>
      <c r="S4513">
        <v>0</v>
      </c>
      <c r="T4513" s="6"/>
      <c r="U4513">
        <v>0</v>
      </c>
      <c r="V4513">
        <v>0</v>
      </c>
      <c r="W4513" t="s">
        <v>20</v>
      </c>
      <c r="X4513" s="6"/>
      <c r="Y4513" s="37" t="s">
        <v>1672</v>
      </c>
      <c r="Z4513">
        <v>59</v>
      </c>
      <c r="AA4513">
        <v>28</v>
      </c>
      <c r="AB4513">
        <v>41</v>
      </c>
      <c r="AC4513" t="s">
        <v>20</v>
      </c>
      <c r="AD4513" t="s">
        <v>20</v>
      </c>
      <c r="AE4513" s="34" t="s">
        <v>20</v>
      </c>
      <c r="AF4513" t="s">
        <v>20</v>
      </c>
      <c r="AG4513">
        <v>12</v>
      </c>
      <c r="AH4513" t="s">
        <v>20</v>
      </c>
      <c r="AI4513" s="30">
        <v>3</v>
      </c>
      <c r="AJ4513" s="6"/>
      <c r="AK4513">
        <v>1</v>
      </c>
      <c r="AL4513">
        <v>1</v>
      </c>
      <c r="AM4513">
        <v>1</v>
      </c>
      <c r="AN4513">
        <v>3</v>
      </c>
      <c r="AO4513">
        <v>0</v>
      </c>
      <c r="AP4513" s="6"/>
      <c r="AQ4513" s="16">
        <v>1</v>
      </c>
      <c r="AR4513">
        <v>3</v>
      </c>
      <c r="AS4513">
        <v>0</v>
      </c>
      <c r="AT4513">
        <v>1</v>
      </c>
      <c r="AU4513">
        <v>5</v>
      </c>
      <c r="AV4513">
        <v>0</v>
      </c>
      <c r="AW4513"/>
      <c r="AX4513"/>
      <c r="AY4513" s="6"/>
      <c r="AZ4513" s="42"/>
      <c r="BA4513" s="14" t="s">
        <v>2686</v>
      </c>
      <c r="BB4513" s="6"/>
      <c r="BH4513" s="6"/>
      <c r="BI4513" t="s">
        <v>3146</v>
      </c>
    </row>
    <row r="4514" spans="1:61" s="9" customFormat="1" x14ac:dyDescent="0.25">
      <c r="A4514" s="35" t="s">
        <v>1225</v>
      </c>
      <c r="B4514" s="40" t="s">
        <v>1274</v>
      </c>
      <c r="C4514" t="str">
        <f>VLOOKUP(Tabelle1[[#This Row],[bank_name]],list_all_banks!$B$1:$C$691,2,FALSE)</f>
        <v>NL34334259</v>
      </c>
      <c r="D4514" s="6" t="s">
        <v>1275</v>
      </c>
      <c r="E4514" s="42" t="str">
        <f t="shared" si="73"/>
        <v>31.12.2015</v>
      </c>
      <c r="F4514">
        <v>2015</v>
      </c>
      <c r="G4514">
        <v>1</v>
      </c>
      <c r="H4514">
        <v>2</v>
      </c>
      <c r="I4514" t="s">
        <v>1382</v>
      </c>
      <c r="J4514">
        <v>2</v>
      </c>
      <c r="K4514" t="s">
        <v>1366</v>
      </c>
      <c r="L4514">
        <v>0</v>
      </c>
      <c r="M4514" t="s">
        <v>14</v>
      </c>
      <c r="N4514" t="s">
        <v>19</v>
      </c>
      <c r="O4514" s="6"/>
      <c r="P4514">
        <v>0</v>
      </c>
      <c r="Q4514">
        <v>0</v>
      </c>
      <c r="R4514">
        <v>0</v>
      </c>
      <c r="S4514">
        <v>0</v>
      </c>
      <c r="T4514" s="6"/>
      <c r="U4514">
        <v>0</v>
      </c>
      <c r="V4514">
        <v>0</v>
      </c>
      <c r="W4514" t="s">
        <v>20</v>
      </c>
      <c r="X4514" s="6"/>
      <c r="Y4514" s="37" t="s">
        <v>1681</v>
      </c>
      <c r="Z4514">
        <v>43</v>
      </c>
      <c r="AA4514">
        <v>61</v>
      </c>
      <c r="AB4514">
        <v>30</v>
      </c>
      <c r="AC4514" t="s">
        <v>20</v>
      </c>
      <c r="AD4514" t="s">
        <v>20</v>
      </c>
      <c r="AE4514" s="34" t="s">
        <v>20</v>
      </c>
      <c r="AF4514" t="s">
        <v>20</v>
      </c>
      <c r="AG4514">
        <v>2</v>
      </c>
      <c r="AH4514" t="s">
        <v>20</v>
      </c>
      <c r="AI4514" s="30">
        <v>3</v>
      </c>
      <c r="AJ4514" s="6"/>
      <c r="AK4514">
        <v>1</v>
      </c>
      <c r="AL4514">
        <v>1</v>
      </c>
      <c r="AM4514">
        <v>1</v>
      </c>
      <c r="AN4514">
        <v>3</v>
      </c>
      <c r="AO4514">
        <v>0</v>
      </c>
      <c r="AP4514" s="6"/>
      <c r="AQ4514" s="16">
        <v>1</v>
      </c>
      <c r="AR4514">
        <v>3</v>
      </c>
      <c r="AS4514">
        <v>0</v>
      </c>
      <c r="AT4514">
        <v>1</v>
      </c>
      <c r="AU4514">
        <v>5</v>
      </c>
      <c r="AV4514">
        <v>0</v>
      </c>
      <c r="AW4514"/>
      <c r="AX4514"/>
      <c r="AY4514" s="6"/>
      <c r="AZ4514" s="42"/>
      <c r="BA4514" s="14" t="s">
        <v>2686</v>
      </c>
      <c r="BB4514" s="6"/>
      <c r="BH4514" s="6"/>
      <c r="BI4514" t="s">
        <v>3146</v>
      </c>
    </row>
    <row r="4515" spans="1:61" s="9" customFormat="1" x14ac:dyDescent="0.25">
      <c r="A4515" s="35" t="s">
        <v>1225</v>
      </c>
      <c r="B4515" s="40" t="s">
        <v>1274</v>
      </c>
      <c r="C4515" t="str">
        <f>VLOOKUP(Tabelle1[[#This Row],[bank_name]],list_all_banks!$B$1:$C$691,2,FALSE)</f>
        <v>NL34334259</v>
      </c>
      <c r="D4515" s="6" t="s">
        <v>1275</v>
      </c>
      <c r="E4515" s="42" t="str">
        <f t="shared" si="73"/>
        <v>31.12.2015</v>
      </c>
      <c r="F4515">
        <v>2015</v>
      </c>
      <c r="G4515">
        <v>1</v>
      </c>
      <c r="H4515">
        <v>2</v>
      </c>
      <c r="I4515" t="s">
        <v>1382</v>
      </c>
      <c r="J4515">
        <v>2</v>
      </c>
      <c r="K4515" t="s">
        <v>1366</v>
      </c>
      <c r="L4515">
        <v>0</v>
      </c>
      <c r="M4515" t="s">
        <v>14</v>
      </c>
      <c r="N4515" t="s">
        <v>19</v>
      </c>
      <c r="O4515" s="6"/>
      <c r="P4515">
        <v>0</v>
      </c>
      <c r="Q4515">
        <v>0</v>
      </c>
      <c r="R4515">
        <v>0</v>
      </c>
      <c r="S4515">
        <v>0</v>
      </c>
      <c r="T4515" s="6"/>
      <c r="U4515">
        <v>0</v>
      </c>
      <c r="V4515">
        <v>0</v>
      </c>
      <c r="W4515" t="s">
        <v>20</v>
      </c>
      <c r="X4515" s="6"/>
      <c r="Y4515" s="37" t="s">
        <v>1706</v>
      </c>
      <c r="Z4515">
        <v>34</v>
      </c>
      <c r="AA4515">
        <v>93</v>
      </c>
      <c r="AB4515">
        <v>13</v>
      </c>
      <c r="AC4515" t="s">
        <v>20</v>
      </c>
      <c r="AD4515" t="s">
        <v>20</v>
      </c>
      <c r="AE4515" s="34" t="s">
        <v>20</v>
      </c>
      <c r="AF4515" t="s">
        <v>20</v>
      </c>
      <c r="AG4515">
        <v>1</v>
      </c>
      <c r="AH4515" t="s">
        <v>20</v>
      </c>
      <c r="AI4515" s="30">
        <v>3</v>
      </c>
      <c r="AJ4515" s="6"/>
      <c r="AK4515">
        <v>1</v>
      </c>
      <c r="AL4515">
        <v>1</v>
      </c>
      <c r="AM4515">
        <v>1</v>
      </c>
      <c r="AN4515">
        <v>3</v>
      </c>
      <c r="AO4515">
        <v>0</v>
      </c>
      <c r="AP4515" s="6"/>
      <c r="AQ4515" s="16">
        <v>1</v>
      </c>
      <c r="AR4515">
        <v>3</v>
      </c>
      <c r="AS4515">
        <v>0</v>
      </c>
      <c r="AT4515">
        <v>1</v>
      </c>
      <c r="AU4515">
        <v>5</v>
      </c>
      <c r="AV4515">
        <v>0</v>
      </c>
      <c r="AW4515"/>
      <c r="AX4515"/>
      <c r="AY4515" s="6"/>
      <c r="AZ4515" s="42"/>
      <c r="BA4515" s="14" t="s">
        <v>2686</v>
      </c>
      <c r="BB4515" s="6"/>
      <c r="BH4515" s="6"/>
      <c r="BI4515" t="s">
        <v>3146</v>
      </c>
    </row>
    <row r="4516" spans="1:61" s="9" customFormat="1" x14ac:dyDescent="0.25">
      <c r="A4516" s="35" t="s">
        <v>1225</v>
      </c>
      <c r="B4516" s="40" t="s">
        <v>1274</v>
      </c>
      <c r="C4516" t="str">
        <f>VLOOKUP(Tabelle1[[#This Row],[bank_name]],list_all_banks!$B$1:$C$691,2,FALSE)</f>
        <v>NL34334259</v>
      </c>
      <c r="D4516" s="6" t="s">
        <v>1275</v>
      </c>
      <c r="E4516" s="42" t="str">
        <f t="shared" si="73"/>
        <v>31.12.2015</v>
      </c>
      <c r="F4516">
        <v>2015</v>
      </c>
      <c r="G4516">
        <v>1</v>
      </c>
      <c r="H4516">
        <v>2</v>
      </c>
      <c r="I4516" t="s">
        <v>1382</v>
      </c>
      <c r="J4516">
        <v>2</v>
      </c>
      <c r="K4516" t="s">
        <v>1366</v>
      </c>
      <c r="L4516">
        <v>0</v>
      </c>
      <c r="M4516" t="s">
        <v>14</v>
      </c>
      <c r="N4516" t="s">
        <v>19</v>
      </c>
      <c r="O4516" s="6"/>
      <c r="P4516">
        <v>0</v>
      </c>
      <c r="Q4516">
        <v>0</v>
      </c>
      <c r="R4516">
        <v>0</v>
      </c>
      <c r="S4516">
        <v>0</v>
      </c>
      <c r="T4516" s="6"/>
      <c r="U4516">
        <v>0</v>
      </c>
      <c r="V4516">
        <v>0</v>
      </c>
      <c r="W4516" t="s">
        <v>20</v>
      </c>
      <c r="X4516" s="6"/>
      <c r="Y4516" s="37" t="s">
        <v>1677</v>
      </c>
      <c r="Z4516">
        <v>24</v>
      </c>
      <c r="AA4516">
        <v>80</v>
      </c>
      <c r="AB4516">
        <v>-12</v>
      </c>
      <c r="AC4516" t="s">
        <v>20</v>
      </c>
      <c r="AD4516" t="s">
        <v>20</v>
      </c>
      <c r="AE4516" s="34" t="s">
        <v>20</v>
      </c>
      <c r="AF4516" t="s">
        <v>20</v>
      </c>
      <c r="AG4516">
        <v>-6</v>
      </c>
      <c r="AH4516" t="s">
        <v>20</v>
      </c>
      <c r="AI4516" s="30">
        <v>3</v>
      </c>
      <c r="AJ4516" s="6"/>
      <c r="AK4516">
        <v>1</v>
      </c>
      <c r="AL4516">
        <v>1</v>
      </c>
      <c r="AM4516">
        <v>1</v>
      </c>
      <c r="AN4516">
        <v>3</v>
      </c>
      <c r="AO4516">
        <v>0</v>
      </c>
      <c r="AP4516" s="6"/>
      <c r="AQ4516" s="16">
        <v>1</v>
      </c>
      <c r="AR4516">
        <v>3</v>
      </c>
      <c r="AS4516">
        <v>0</v>
      </c>
      <c r="AT4516">
        <v>1</v>
      </c>
      <c r="AU4516">
        <v>5</v>
      </c>
      <c r="AV4516">
        <v>0</v>
      </c>
      <c r="AW4516"/>
      <c r="AX4516"/>
      <c r="AY4516" s="6"/>
      <c r="AZ4516" s="42"/>
      <c r="BA4516" s="14" t="s">
        <v>2686</v>
      </c>
      <c r="BB4516" s="6"/>
      <c r="BH4516" s="6"/>
      <c r="BI4516" t="s">
        <v>3146</v>
      </c>
    </row>
    <row r="4517" spans="1:61" s="9" customFormat="1" x14ac:dyDescent="0.25">
      <c r="A4517" s="35" t="s">
        <v>1225</v>
      </c>
      <c r="B4517" s="40" t="s">
        <v>1274</v>
      </c>
      <c r="C4517" t="str">
        <f>VLOOKUP(Tabelle1[[#This Row],[bank_name]],list_all_banks!$B$1:$C$691,2,FALSE)</f>
        <v>NL34334259</v>
      </c>
      <c r="D4517" s="6" t="s">
        <v>1275</v>
      </c>
      <c r="E4517" s="42" t="str">
        <f t="shared" ref="E4517:E4580" si="74">CONCATENATE($E$2,F4517)</f>
        <v>31.12.2015</v>
      </c>
      <c r="F4517">
        <v>2015</v>
      </c>
      <c r="G4517">
        <v>1</v>
      </c>
      <c r="H4517">
        <v>2</v>
      </c>
      <c r="I4517" t="s">
        <v>1382</v>
      </c>
      <c r="J4517">
        <v>2</v>
      </c>
      <c r="K4517" t="s">
        <v>1366</v>
      </c>
      <c r="L4517">
        <v>0</v>
      </c>
      <c r="M4517" t="s">
        <v>14</v>
      </c>
      <c r="N4517" t="s">
        <v>19</v>
      </c>
      <c r="O4517" s="6"/>
      <c r="P4517">
        <v>0</v>
      </c>
      <c r="Q4517">
        <v>0</v>
      </c>
      <c r="R4517">
        <v>0</v>
      </c>
      <c r="S4517">
        <v>0</v>
      </c>
      <c r="T4517" s="6"/>
      <c r="U4517">
        <v>0</v>
      </c>
      <c r="V4517">
        <v>0</v>
      </c>
      <c r="W4517" t="s">
        <v>20</v>
      </c>
      <c r="X4517" s="6"/>
      <c r="Y4517" s="37" t="s">
        <v>1659</v>
      </c>
      <c r="Z4517">
        <v>178</v>
      </c>
      <c r="AA4517">
        <v>465</v>
      </c>
      <c r="AB4517">
        <v>87</v>
      </c>
      <c r="AC4517" t="s">
        <v>20</v>
      </c>
      <c r="AD4517" t="s">
        <v>20</v>
      </c>
      <c r="AE4517" s="34" t="s">
        <v>20</v>
      </c>
      <c r="AF4517" t="s">
        <v>20</v>
      </c>
      <c r="AG4517">
        <v>12</v>
      </c>
      <c r="AH4517" t="s">
        <v>20</v>
      </c>
      <c r="AI4517" s="30">
        <v>3</v>
      </c>
      <c r="AJ4517" s="6"/>
      <c r="AK4517">
        <v>1</v>
      </c>
      <c r="AL4517">
        <v>1</v>
      </c>
      <c r="AM4517">
        <v>1</v>
      </c>
      <c r="AN4517">
        <v>3</v>
      </c>
      <c r="AO4517">
        <v>0</v>
      </c>
      <c r="AP4517" s="6"/>
      <c r="AQ4517" s="16">
        <v>1</v>
      </c>
      <c r="AR4517">
        <v>3</v>
      </c>
      <c r="AS4517">
        <v>0</v>
      </c>
      <c r="AT4517">
        <v>1</v>
      </c>
      <c r="AU4517">
        <v>5</v>
      </c>
      <c r="AV4517">
        <v>0</v>
      </c>
      <c r="AW4517"/>
      <c r="AX4517"/>
      <c r="AY4517" s="6"/>
      <c r="AZ4517" s="42"/>
      <c r="BA4517" s="14" t="s">
        <v>2686</v>
      </c>
      <c r="BB4517" s="6"/>
      <c r="BC4517"/>
      <c r="BD4517"/>
      <c r="BE4517"/>
      <c r="BF4517"/>
      <c r="BH4517" s="6"/>
      <c r="BI4517" t="s">
        <v>3146</v>
      </c>
    </row>
    <row r="4518" spans="1:61" x14ac:dyDescent="0.25">
      <c r="A4518" s="99" t="s">
        <v>1225</v>
      </c>
      <c r="B4518" s="52" t="s">
        <v>1274</v>
      </c>
      <c r="C4518" s="9" t="str">
        <f>VLOOKUP(Tabelle1[[#This Row],[bank_name]],list_all_banks!$B$1:$C$691,2,FALSE)</f>
        <v>NL34334259</v>
      </c>
      <c r="D4518" s="6" t="s">
        <v>1275</v>
      </c>
      <c r="E4518" s="42" t="str">
        <f t="shared" si="74"/>
        <v>31.12.2015</v>
      </c>
      <c r="F4518" s="9">
        <v>2015</v>
      </c>
      <c r="G4518" s="9">
        <v>1</v>
      </c>
      <c r="H4518" s="9">
        <v>2</v>
      </c>
      <c r="I4518" s="9" t="s">
        <v>1382</v>
      </c>
      <c r="J4518" s="9">
        <v>2</v>
      </c>
      <c r="K4518" s="9" t="s">
        <v>1366</v>
      </c>
      <c r="L4518" s="9">
        <v>0</v>
      </c>
      <c r="M4518" s="9" t="s">
        <v>14</v>
      </c>
      <c r="N4518" s="9" t="s">
        <v>19</v>
      </c>
      <c r="P4518" s="9">
        <v>0</v>
      </c>
      <c r="Q4518" s="9">
        <v>0</v>
      </c>
      <c r="R4518" s="9">
        <v>0</v>
      </c>
      <c r="S4518" s="9">
        <v>0</v>
      </c>
      <c r="U4518" s="9">
        <v>0</v>
      </c>
      <c r="V4518" s="9">
        <v>0</v>
      </c>
      <c r="W4518" s="9" t="s">
        <v>20</v>
      </c>
      <c r="Y4518" s="105" t="s">
        <v>1657</v>
      </c>
      <c r="Z4518" s="9">
        <v>127</v>
      </c>
      <c r="AA4518" s="9">
        <v>295</v>
      </c>
      <c r="AB4518" s="9">
        <v>31</v>
      </c>
      <c r="AC4518" s="9" t="s">
        <v>20</v>
      </c>
      <c r="AD4518" s="9" t="s">
        <v>20</v>
      </c>
      <c r="AE4518" s="87" t="s">
        <v>20</v>
      </c>
      <c r="AF4518" s="9" t="s">
        <v>20</v>
      </c>
      <c r="AG4518" s="9">
        <v>4</v>
      </c>
      <c r="AH4518" s="9" t="s">
        <v>20</v>
      </c>
      <c r="AI4518" s="30">
        <v>3</v>
      </c>
      <c r="AK4518" s="9">
        <v>1</v>
      </c>
      <c r="AL4518" s="9">
        <v>1</v>
      </c>
      <c r="AM4518" s="9">
        <v>1</v>
      </c>
      <c r="AN4518" s="9">
        <v>3</v>
      </c>
      <c r="AO4518" s="9">
        <v>0</v>
      </c>
      <c r="AQ4518" s="89">
        <v>1</v>
      </c>
      <c r="AR4518" s="9">
        <v>3</v>
      </c>
      <c r="AS4518" s="9">
        <v>0</v>
      </c>
      <c r="AT4518" s="9">
        <v>1</v>
      </c>
      <c r="AU4518" s="9">
        <v>5</v>
      </c>
      <c r="AV4518" s="9">
        <v>0</v>
      </c>
      <c r="AW4518" s="9"/>
      <c r="AX4518" s="9"/>
      <c r="BA4518" s="63" t="s">
        <v>2686</v>
      </c>
      <c r="BG4518" s="9"/>
      <c r="BI4518" t="s">
        <v>3146</v>
      </c>
    </row>
    <row r="4519" spans="1:61" x14ac:dyDescent="0.25">
      <c r="A4519" s="99" t="s">
        <v>1225</v>
      </c>
      <c r="B4519" s="52" t="s">
        <v>1274</v>
      </c>
      <c r="C4519" s="9" t="str">
        <f>VLOOKUP(Tabelle1[[#This Row],[bank_name]],list_all_banks!$B$1:$C$691,2,FALSE)</f>
        <v>NL34334259</v>
      </c>
      <c r="D4519" s="6" t="s">
        <v>1275</v>
      </c>
      <c r="E4519" s="42" t="str">
        <f t="shared" si="74"/>
        <v>31.12.2015</v>
      </c>
      <c r="F4519" s="9">
        <v>2015</v>
      </c>
      <c r="G4519" s="9">
        <v>1</v>
      </c>
      <c r="H4519" s="9">
        <v>2</v>
      </c>
      <c r="I4519" s="9" t="s">
        <v>1382</v>
      </c>
      <c r="J4519" s="9">
        <v>2</v>
      </c>
      <c r="K4519" s="9" t="s">
        <v>1366</v>
      </c>
      <c r="L4519" s="9">
        <v>0</v>
      </c>
      <c r="M4519" s="9" t="s">
        <v>14</v>
      </c>
      <c r="N4519" s="9" t="s">
        <v>19</v>
      </c>
      <c r="P4519" s="9">
        <v>0</v>
      </c>
      <c r="Q4519" s="9">
        <v>0</v>
      </c>
      <c r="R4519" s="9">
        <v>0</v>
      </c>
      <c r="S4519" s="9">
        <v>0</v>
      </c>
      <c r="U4519" s="9">
        <v>0</v>
      </c>
      <c r="V4519" s="9">
        <v>0</v>
      </c>
      <c r="W4519" s="9" t="s">
        <v>20</v>
      </c>
      <c r="Y4519" s="105" t="s">
        <v>1696</v>
      </c>
      <c r="Z4519" s="9">
        <v>17</v>
      </c>
      <c r="AA4519" s="9">
        <v>14</v>
      </c>
      <c r="AB4519" s="9">
        <v>10</v>
      </c>
      <c r="AC4519" s="9" t="s">
        <v>20</v>
      </c>
      <c r="AD4519" s="9" t="s">
        <v>20</v>
      </c>
      <c r="AE4519" s="87" t="s">
        <v>20</v>
      </c>
      <c r="AF4519" s="9" t="s">
        <v>20</v>
      </c>
      <c r="AG4519" s="9">
        <v>2</v>
      </c>
      <c r="AH4519" s="9" t="s">
        <v>20</v>
      </c>
      <c r="AI4519" s="30">
        <v>3</v>
      </c>
      <c r="AK4519" s="9">
        <v>1</v>
      </c>
      <c r="AL4519" s="9">
        <v>1</v>
      </c>
      <c r="AM4519" s="9">
        <v>1</v>
      </c>
      <c r="AN4519" s="9">
        <v>3</v>
      </c>
      <c r="AO4519" s="9">
        <v>0</v>
      </c>
      <c r="AQ4519" s="89">
        <v>1</v>
      </c>
      <c r="AR4519" s="9">
        <v>3</v>
      </c>
      <c r="AS4519" s="9">
        <v>0</v>
      </c>
      <c r="AT4519" s="9">
        <v>1</v>
      </c>
      <c r="AU4519" s="9">
        <v>5</v>
      </c>
      <c r="AV4519" s="9">
        <v>0</v>
      </c>
      <c r="AW4519" s="9"/>
      <c r="AX4519" s="9"/>
      <c r="BA4519" s="63" t="s">
        <v>2686</v>
      </c>
      <c r="BC4519" s="9"/>
      <c r="BD4519" s="9"/>
      <c r="BE4519" s="9"/>
      <c r="BF4519" s="9"/>
      <c r="BG4519" s="9"/>
      <c r="BI4519" t="s">
        <v>3146</v>
      </c>
    </row>
    <row r="4520" spans="1:61" s="9" customFormat="1" x14ac:dyDescent="0.25">
      <c r="A4520" s="99" t="s">
        <v>1225</v>
      </c>
      <c r="B4520" s="52" t="s">
        <v>1274</v>
      </c>
      <c r="C4520" s="9" t="str">
        <f>VLOOKUP(Tabelle1[[#This Row],[bank_name]],list_all_banks!$B$1:$C$691,2,FALSE)</f>
        <v>NL34334259</v>
      </c>
      <c r="D4520" s="6" t="s">
        <v>1275</v>
      </c>
      <c r="E4520" s="42" t="str">
        <f t="shared" si="74"/>
        <v>31.12.2015</v>
      </c>
      <c r="F4520" s="9">
        <v>2015</v>
      </c>
      <c r="G4520" s="9">
        <v>1</v>
      </c>
      <c r="H4520" s="9">
        <v>2</v>
      </c>
      <c r="I4520" s="9" t="s">
        <v>1382</v>
      </c>
      <c r="J4520" s="9">
        <v>2</v>
      </c>
      <c r="K4520" s="9" t="s">
        <v>1366</v>
      </c>
      <c r="L4520" s="9">
        <v>0</v>
      </c>
      <c r="M4520" s="9" t="s">
        <v>14</v>
      </c>
      <c r="N4520" s="9" t="s">
        <v>19</v>
      </c>
      <c r="O4520" s="6"/>
      <c r="P4520" s="9">
        <v>0</v>
      </c>
      <c r="Q4520" s="9">
        <v>0</v>
      </c>
      <c r="R4520" s="9">
        <v>0</v>
      </c>
      <c r="S4520" s="9">
        <v>0</v>
      </c>
      <c r="T4520" s="6"/>
      <c r="U4520" s="9">
        <v>0</v>
      </c>
      <c r="V4520" s="9">
        <v>0</v>
      </c>
      <c r="W4520" s="9" t="s">
        <v>20</v>
      </c>
      <c r="X4520" s="6"/>
      <c r="Y4520" s="105" t="s">
        <v>1628</v>
      </c>
      <c r="Z4520" s="9">
        <v>29</v>
      </c>
      <c r="AA4520" s="9">
        <v>92</v>
      </c>
      <c r="AB4520" s="9">
        <v>3</v>
      </c>
      <c r="AC4520" s="9" t="s">
        <v>20</v>
      </c>
      <c r="AD4520" s="9" t="s">
        <v>20</v>
      </c>
      <c r="AE4520" s="87" t="s">
        <v>20</v>
      </c>
      <c r="AF4520" s="9" t="s">
        <v>20</v>
      </c>
      <c r="AG4520" s="9">
        <v>0</v>
      </c>
      <c r="AH4520" s="9" t="s">
        <v>20</v>
      </c>
      <c r="AI4520" s="30">
        <v>3</v>
      </c>
      <c r="AJ4520" s="6"/>
      <c r="AK4520" s="9">
        <v>1</v>
      </c>
      <c r="AL4520" s="9">
        <v>1</v>
      </c>
      <c r="AM4520" s="9">
        <v>1</v>
      </c>
      <c r="AN4520" s="9">
        <v>3</v>
      </c>
      <c r="AO4520" s="9">
        <v>0</v>
      </c>
      <c r="AP4520" s="6"/>
      <c r="AQ4520" s="89">
        <v>1</v>
      </c>
      <c r="AR4520" s="9">
        <v>3</v>
      </c>
      <c r="AS4520" s="9">
        <v>0</v>
      </c>
      <c r="AT4520" s="9">
        <v>1</v>
      </c>
      <c r="AU4520" s="9">
        <v>5</v>
      </c>
      <c r="AV4520" s="9">
        <v>0</v>
      </c>
      <c r="AY4520" s="6"/>
      <c r="AZ4520" s="42"/>
      <c r="BA4520" s="63" t="s">
        <v>2686</v>
      </c>
      <c r="BB4520" s="6"/>
      <c r="BH4520" s="6"/>
      <c r="BI4520" t="s">
        <v>3146</v>
      </c>
    </row>
    <row r="4521" spans="1:61" s="9" customFormat="1" x14ac:dyDescent="0.25">
      <c r="A4521" s="99" t="s">
        <v>1225</v>
      </c>
      <c r="B4521" s="52" t="s">
        <v>1274</v>
      </c>
      <c r="C4521" s="9" t="str">
        <f>VLOOKUP(Tabelle1[[#This Row],[bank_name]],list_all_banks!$B$1:$C$691,2,FALSE)</f>
        <v>NL34334259</v>
      </c>
      <c r="D4521" s="6" t="s">
        <v>1275</v>
      </c>
      <c r="E4521" s="42" t="str">
        <f t="shared" si="74"/>
        <v>31.12.2015</v>
      </c>
      <c r="F4521" s="9">
        <v>2015</v>
      </c>
      <c r="G4521" s="9">
        <v>1</v>
      </c>
      <c r="H4521" s="9">
        <v>2</v>
      </c>
      <c r="I4521" s="9" t="s">
        <v>1382</v>
      </c>
      <c r="J4521" s="9">
        <v>2</v>
      </c>
      <c r="K4521" s="9" t="s">
        <v>1366</v>
      </c>
      <c r="L4521" s="9">
        <v>0</v>
      </c>
      <c r="M4521" s="9" t="s">
        <v>14</v>
      </c>
      <c r="N4521" s="9" t="s">
        <v>19</v>
      </c>
      <c r="O4521" s="6"/>
      <c r="P4521" s="9">
        <v>0</v>
      </c>
      <c r="Q4521" s="9">
        <v>0</v>
      </c>
      <c r="R4521" s="9">
        <v>0</v>
      </c>
      <c r="S4521" s="9">
        <v>0</v>
      </c>
      <c r="T4521" s="6"/>
      <c r="U4521" s="9">
        <v>0</v>
      </c>
      <c r="V4521" s="9">
        <v>0</v>
      </c>
      <c r="W4521" s="9" t="s">
        <v>20</v>
      </c>
      <c r="X4521" s="6"/>
      <c r="Y4521" s="105" t="s">
        <v>1633</v>
      </c>
      <c r="Z4521" s="9">
        <v>16</v>
      </c>
      <c r="AA4521" s="9">
        <v>54</v>
      </c>
      <c r="AB4521" s="9">
        <v>6</v>
      </c>
      <c r="AC4521" s="9" t="s">
        <v>20</v>
      </c>
      <c r="AD4521" s="9" t="s">
        <v>20</v>
      </c>
      <c r="AE4521" s="87" t="s">
        <v>20</v>
      </c>
      <c r="AF4521" s="9" t="s">
        <v>20</v>
      </c>
      <c r="AG4521" s="9">
        <v>2</v>
      </c>
      <c r="AH4521" s="9" t="s">
        <v>20</v>
      </c>
      <c r="AI4521" s="30">
        <v>3</v>
      </c>
      <c r="AJ4521" s="6"/>
      <c r="AK4521" s="9">
        <v>1</v>
      </c>
      <c r="AL4521" s="9">
        <v>1</v>
      </c>
      <c r="AM4521" s="9">
        <v>1</v>
      </c>
      <c r="AN4521" s="9">
        <v>3</v>
      </c>
      <c r="AO4521" s="9">
        <v>0</v>
      </c>
      <c r="AP4521" s="6"/>
      <c r="AQ4521" s="89">
        <v>1</v>
      </c>
      <c r="AR4521" s="9">
        <v>3</v>
      </c>
      <c r="AS4521" s="9">
        <v>0</v>
      </c>
      <c r="AT4521" s="9">
        <v>1</v>
      </c>
      <c r="AU4521" s="9">
        <v>5</v>
      </c>
      <c r="AV4521" s="9">
        <v>0</v>
      </c>
      <c r="AY4521" s="6"/>
      <c r="AZ4521" s="42"/>
      <c r="BA4521" s="63" t="s">
        <v>2686</v>
      </c>
      <c r="BB4521" s="6"/>
      <c r="BH4521" s="6"/>
      <c r="BI4521" t="s">
        <v>3146</v>
      </c>
    </row>
    <row r="4522" spans="1:61" s="9" customFormat="1" x14ac:dyDescent="0.25">
      <c r="A4522" s="99" t="s">
        <v>1225</v>
      </c>
      <c r="B4522" s="52" t="s">
        <v>1274</v>
      </c>
      <c r="C4522" s="9" t="str">
        <f>VLOOKUP(Tabelle1[[#This Row],[bank_name]],list_all_banks!$B$1:$C$691,2,FALSE)</f>
        <v>NL34334259</v>
      </c>
      <c r="D4522" s="6" t="s">
        <v>1275</v>
      </c>
      <c r="E4522" s="42" t="str">
        <f t="shared" si="74"/>
        <v>31.12.2013</v>
      </c>
      <c r="F4522" s="9">
        <v>2013</v>
      </c>
      <c r="G4522" s="63" t="s">
        <v>3037</v>
      </c>
      <c r="H4522" s="9" t="s">
        <v>1880</v>
      </c>
      <c r="O4522" s="6"/>
      <c r="T4522" s="6"/>
      <c r="X4522" s="6"/>
      <c r="Z4522" s="13"/>
      <c r="AA4522" s="68"/>
      <c r="AB4522" s="68"/>
      <c r="AC4522" s="13"/>
      <c r="AD4522" s="13"/>
      <c r="AE4522" s="13"/>
      <c r="AF4522" s="13"/>
      <c r="AG4522" s="68"/>
      <c r="AJ4522" s="6"/>
      <c r="AP4522" s="6"/>
      <c r="AY4522" s="6"/>
      <c r="AZ4522" s="42"/>
      <c r="BB4522" s="6"/>
      <c r="BC4522"/>
      <c r="BD4522"/>
      <c r="BE4522"/>
      <c r="BF4522"/>
      <c r="BH4522" s="6"/>
      <c r="BI4522"/>
    </row>
    <row r="4523" spans="1:61" s="44" customFormat="1" ht="15.75" thickBot="1" x14ac:dyDescent="0.3">
      <c r="A4523" s="198" t="s">
        <v>1225</v>
      </c>
      <c r="B4523" s="48" t="s">
        <v>1274</v>
      </c>
      <c r="C4523" s="44" t="str">
        <f>VLOOKUP(Tabelle1[[#This Row],[bank_name]],list_all_banks!$B$1:$C$691,2,FALSE)</f>
        <v>NL34334259</v>
      </c>
      <c r="D4523" s="45" t="s">
        <v>1275</v>
      </c>
      <c r="E4523" s="46" t="str">
        <f t="shared" si="74"/>
        <v>31.12.2015</v>
      </c>
      <c r="F4523" s="44">
        <v>2015</v>
      </c>
      <c r="H4523" s="47" t="s">
        <v>3038</v>
      </c>
      <c r="I4523" s="44" t="s">
        <v>1879</v>
      </c>
      <c r="O4523" s="45"/>
      <c r="T4523" s="45"/>
      <c r="X4523" s="45"/>
      <c r="Y4523" s="224"/>
      <c r="AE4523" s="140"/>
      <c r="AI4523" s="157"/>
      <c r="AJ4523" s="45"/>
      <c r="AP4523" s="45"/>
      <c r="AQ4523" s="223"/>
      <c r="AY4523" s="45"/>
      <c r="AZ4523" s="46"/>
      <c r="BA4523" s="47"/>
      <c r="BB4523" s="45"/>
      <c r="BH4523" s="45"/>
      <c r="BI4523" s="9"/>
    </row>
    <row r="4524" spans="1:61" s="9" customFormat="1" x14ac:dyDescent="0.25">
      <c r="A4524" s="21" t="s">
        <v>1225</v>
      </c>
      <c r="B4524" t="s">
        <v>1276</v>
      </c>
      <c r="C4524" t="str">
        <f>VLOOKUP(Tabelle1[[#This Row],[bank_name]],list_all_banks!$B$1:$C$691,2,FALSE)</f>
        <v>NL34370515</v>
      </c>
      <c r="D4524" s="6" t="s">
        <v>1277</v>
      </c>
      <c r="E4524" s="42" t="str">
        <f t="shared" si="74"/>
        <v>31.12.2013</v>
      </c>
      <c r="F4524">
        <v>2013</v>
      </c>
      <c r="G4524">
        <v>0</v>
      </c>
      <c r="H4524" t="s">
        <v>20</v>
      </c>
      <c r="I4524">
        <v>1</v>
      </c>
      <c r="J4524">
        <v>2</v>
      </c>
      <c r="K4524" t="s">
        <v>1366</v>
      </c>
      <c r="L4524">
        <v>0</v>
      </c>
      <c r="M4524" t="s">
        <v>14</v>
      </c>
      <c r="N4524" t="s">
        <v>19</v>
      </c>
      <c r="O4524" s="6"/>
      <c r="P4524">
        <v>0</v>
      </c>
      <c r="Q4524">
        <v>0</v>
      </c>
      <c r="R4524">
        <v>0</v>
      </c>
      <c r="S4524">
        <v>0</v>
      </c>
      <c r="T4524" s="6"/>
      <c r="U4524">
        <v>0</v>
      </c>
      <c r="V4524">
        <v>0</v>
      </c>
      <c r="W4524" t="s">
        <v>20</v>
      </c>
      <c r="X4524" s="6"/>
      <c r="Y4524" t="s">
        <v>820</v>
      </c>
      <c r="Z4524">
        <v>50</v>
      </c>
      <c r="AA4524">
        <v>361</v>
      </c>
      <c r="AB4524" t="s">
        <v>20</v>
      </c>
      <c r="AC4524" t="s">
        <v>20</v>
      </c>
      <c r="AD4524" t="s">
        <v>20</v>
      </c>
      <c r="AE4524" t="s">
        <v>20</v>
      </c>
      <c r="AF4524" t="s">
        <v>20</v>
      </c>
      <c r="AG4524" t="s">
        <v>20</v>
      </c>
      <c r="AH4524" t="s">
        <v>20</v>
      </c>
      <c r="AI4524">
        <v>0</v>
      </c>
      <c r="AJ4524" s="6"/>
      <c r="AK4524">
        <v>1</v>
      </c>
      <c r="AL4524">
        <v>0</v>
      </c>
      <c r="AM4524">
        <v>3</v>
      </c>
      <c r="AN4524">
        <v>0</v>
      </c>
      <c r="AO4524">
        <v>0</v>
      </c>
      <c r="AP4524" s="6"/>
      <c r="AQ4524">
        <v>1</v>
      </c>
      <c r="AR4524" s="30">
        <v>3</v>
      </c>
      <c r="AS4524">
        <v>0</v>
      </c>
      <c r="AT4524">
        <v>1</v>
      </c>
      <c r="AU4524">
        <v>5</v>
      </c>
      <c r="AV4524">
        <v>0</v>
      </c>
      <c r="AW4524"/>
      <c r="AX4524"/>
      <c r="AY4524" s="6" t="s">
        <v>3063</v>
      </c>
      <c r="AZ4524" s="42"/>
      <c r="BA4524" t="s">
        <v>2687</v>
      </c>
      <c r="BB4524" s="6" t="s">
        <v>1616</v>
      </c>
      <c r="BH4524" s="6"/>
      <c r="BI4524" t="s">
        <v>3146</v>
      </c>
    </row>
    <row r="4525" spans="1:61" s="9" customFormat="1" x14ac:dyDescent="0.25">
      <c r="A4525" s="21" t="s">
        <v>1225</v>
      </c>
      <c r="B4525" t="s">
        <v>1276</v>
      </c>
      <c r="C4525" t="str">
        <f>VLOOKUP(Tabelle1[[#This Row],[bank_name]],list_all_banks!$B$1:$C$691,2,FALSE)</f>
        <v>NL34370515</v>
      </c>
      <c r="D4525" s="6" t="s">
        <v>1277</v>
      </c>
      <c r="E4525" s="42" t="str">
        <f t="shared" si="74"/>
        <v>31.12.2013</v>
      </c>
      <c r="F4525">
        <v>2013</v>
      </c>
      <c r="G4525">
        <v>0</v>
      </c>
      <c r="H4525" t="s">
        <v>20</v>
      </c>
      <c r="I4525">
        <v>1</v>
      </c>
      <c r="J4525">
        <v>2</v>
      </c>
      <c r="K4525" t="s">
        <v>1366</v>
      </c>
      <c r="L4525">
        <v>0</v>
      </c>
      <c r="M4525" t="s">
        <v>14</v>
      </c>
      <c r="N4525" t="s">
        <v>19</v>
      </c>
      <c r="O4525" s="6"/>
      <c r="P4525">
        <v>0</v>
      </c>
      <c r="Q4525">
        <v>0</v>
      </c>
      <c r="R4525">
        <v>0</v>
      </c>
      <c r="S4525">
        <v>0</v>
      </c>
      <c r="T4525" s="6"/>
      <c r="U4525">
        <v>0</v>
      </c>
      <c r="V4525">
        <v>0</v>
      </c>
      <c r="W4525" t="s">
        <v>20</v>
      </c>
      <c r="X4525" s="6"/>
      <c r="Y4525" s="117" t="s">
        <v>1725</v>
      </c>
      <c r="Z4525">
        <v>0</v>
      </c>
      <c r="AA4525">
        <v>7</v>
      </c>
      <c r="AB4525" t="s">
        <v>20</v>
      </c>
      <c r="AC4525" t="s">
        <v>20</v>
      </c>
      <c r="AD4525" t="s">
        <v>20</v>
      </c>
      <c r="AE4525" t="s">
        <v>20</v>
      </c>
      <c r="AF4525" t="s">
        <v>20</v>
      </c>
      <c r="AG4525" t="s">
        <v>20</v>
      </c>
      <c r="AH4525" t="s">
        <v>20</v>
      </c>
      <c r="AI4525">
        <v>0</v>
      </c>
      <c r="AJ4525" s="6"/>
      <c r="AK4525">
        <v>1</v>
      </c>
      <c r="AL4525">
        <v>0</v>
      </c>
      <c r="AM4525">
        <v>3</v>
      </c>
      <c r="AN4525">
        <v>0</v>
      </c>
      <c r="AO4525">
        <v>0</v>
      </c>
      <c r="AP4525" s="6"/>
      <c r="AQ4525">
        <v>1</v>
      </c>
      <c r="AR4525" s="30">
        <v>3</v>
      </c>
      <c r="AS4525">
        <v>0</v>
      </c>
      <c r="AT4525">
        <v>1</v>
      </c>
      <c r="AU4525">
        <v>5</v>
      </c>
      <c r="AV4525">
        <v>0</v>
      </c>
      <c r="AW4525"/>
      <c r="AX4525"/>
      <c r="AY4525" s="6"/>
      <c r="AZ4525" s="42"/>
      <c r="BA4525" t="s">
        <v>2687</v>
      </c>
      <c r="BB4525" s="6" t="s">
        <v>1616</v>
      </c>
      <c r="BH4525" s="6"/>
      <c r="BI4525" t="s">
        <v>3146</v>
      </c>
    </row>
    <row r="4526" spans="1:61" s="9" customFormat="1" x14ac:dyDescent="0.25">
      <c r="A4526" s="21" t="s">
        <v>1225</v>
      </c>
      <c r="B4526" t="s">
        <v>1276</v>
      </c>
      <c r="C4526" t="str">
        <f>VLOOKUP(Tabelle1[[#This Row],[bank_name]],list_all_banks!$B$1:$C$691,2,FALSE)</f>
        <v>NL34370515</v>
      </c>
      <c r="D4526" s="6" t="s">
        <v>1277</v>
      </c>
      <c r="E4526" s="42" t="str">
        <f t="shared" si="74"/>
        <v>31.12.2013</v>
      </c>
      <c r="F4526">
        <v>2013</v>
      </c>
      <c r="G4526">
        <v>0</v>
      </c>
      <c r="H4526" t="s">
        <v>20</v>
      </c>
      <c r="I4526">
        <v>1</v>
      </c>
      <c r="J4526">
        <v>2</v>
      </c>
      <c r="K4526" t="s">
        <v>1366</v>
      </c>
      <c r="L4526">
        <v>0</v>
      </c>
      <c r="M4526" t="s">
        <v>14</v>
      </c>
      <c r="N4526" t="s">
        <v>19</v>
      </c>
      <c r="O4526" s="6"/>
      <c r="P4526">
        <v>0</v>
      </c>
      <c r="Q4526">
        <v>0</v>
      </c>
      <c r="R4526">
        <v>0</v>
      </c>
      <c r="S4526">
        <v>0</v>
      </c>
      <c r="T4526" s="6"/>
      <c r="U4526">
        <v>0</v>
      </c>
      <c r="V4526">
        <v>0</v>
      </c>
      <c r="W4526" t="s">
        <v>20</v>
      </c>
      <c r="X4526" s="6"/>
      <c r="Y4526" t="s">
        <v>1650</v>
      </c>
      <c r="Z4526">
        <v>159</v>
      </c>
      <c r="AA4526">
        <v>334</v>
      </c>
      <c r="AB4526" t="s">
        <v>20</v>
      </c>
      <c r="AC4526" t="s">
        <v>20</v>
      </c>
      <c r="AD4526" t="s">
        <v>20</v>
      </c>
      <c r="AE4526" t="s">
        <v>20</v>
      </c>
      <c r="AF4526" t="s">
        <v>20</v>
      </c>
      <c r="AG4526" t="s">
        <v>20</v>
      </c>
      <c r="AH4526" t="s">
        <v>20</v>
      </c>
      <c r="AI4526">
        <v>0</v>
      </c>
      <c r="AJ4526" s="6"/>
      <c r="AK4526">
        <v>1</v>
      </c>
      <c r="AL4526">
        <v>0</v>
      </c>
      <c r="AM4526">
        <v>3</v>
      </c>
      <c r="AN4526">
        <v>0</v>
      </c>
      <c r="AO4526">
        <v>0</v>
      </c>
      <c r="AP4526" s="6"/>
      <c r="AQ4526">
        <v>1</v>
      </c>
      <c r="AR4526" s="30">
        <v>3</v>
      </c>
      <c r="AS4526">
        <v>0</v>
      </c>
      <c r="AT4526">
        <v>1</v>
      </c>
      <c r="AU4526">
        <v>5</v>
      </c>
      <c r="AV4526">
        <v>0</v>
      </c>
      <c r="AW4526"/>
      <c r="AX4526"/>
      <c r="AY4526" s="6"/>
      <c r="AZ4526" s="42"/>
      <c r="BA4526" t="s">
        <v>2687</v>
      </c>
      <c r="BB4526" s="6" t="s">
        <v>1616</v>
      </c>
      <c r="BH4526" s="6"/>
      <c r="BI4526" t="s">
        <v>3146</v>
      </c>
    </row>
    <row r="4527" spans="1:61" s="9" customFormat="1" x14ac:dyDescent="0.25">
      <c r="A4527" s="21" t="s">
        <v>1225</v>
      </c>
      <c r="B4527" t="s">
        <v>1276</v>
      </c>
      <c r="C4527" t="str">
        <f>VLOOKUP(Tabelle1[[#This Row],[bank_name]],list_all_banks!$B$1:$C$691,2,FALSE)</f>
        <v>NL34370515</v>
      </c>
      <c r="D4527" s="6" t="s">
        <v>1277</v>
      </c>
      <c r="E4527" s="42" t="str">
        <f t="shared" si="74"/>
        <v>31.12.2013</v>
      </c>
      <c r="F4527">
        <v>2013</v>
      </c>
      <c r="G4527">
        <v>0</v>
      </c>
      <c r="H4527" t="s">
        <v>20</v>
      </c>
      <c r="I4527">
        <v>1</v>
      </c>
      <c r="J4527">
        <v>2</v>
      </c>
      <c r="K4527" t="s">
        <v>1366</v>
      </c>
      <c r="L4527">
        <v>0</v>
      </c>
      <c r="M4527" t="s">
        <v>14</v>
      </c>
      <c r="N4527" t="s">
        <v>19</v>
      </c>
      <c r="O4527" s="6"/>
      <c r="P4527">
        <v>0</v>
      </c>
      <c r="Q4527">
        <v>0</v>
      </c>
      <c r="R4527">
        <v>0</v>
      </c>
      <c r="S4527">
        <v>0</v>
      </c>
      <c r="T4527" s="6"/>
      <c r="U4527">
        <v>0</v>
      </c>
      <c r="V4527">
        <v>0</v>
      </c>
      <c r="W4527" t="s">
        <v>20</v>
      </c>
      <c r="X4527" s="6"/>
      <c r="Y4527" t="s">
        <v>1225</v>
      </c>
      <c r="Z4527">
        <v>6036</v>
      </c>
      <c r="AA4527">
        <v>18954</v>
      </c>
      <c r="AB4527" t="s">
        <v>20</v>
      </c>
      <c r="AC4527" t="s">
        <v>20</v>
      </c>
      <c r="AD4527" t="s">
        <v>20</v>
      </c>
      <c r="AE4527" t="s">
        <v>20</v>
      </c>
      <c r="AF4527" t="s">
        <v>20</v>
      </c>
      <c r="AG4527" t="s">
        <v>20</v>
      </c>
      <c r="AH4527" t="s">
        <v>20</v>
      </c>
      <c r="AI4527">
        <v>0</v>
      </c>
      <c r="AJ4527" s="6"/>
      <c r="AK4527">
        <v>1</v>
      </c>
      <c r="AL4527">
        <v>0</v>
      </c>
      <c r="AM4527">
        <v>3</v>
      </c>
      <c r="AN4527">
        <v>0</v>
      </c>
      <c r="AO4527">
        <v>0</v>
      </c>
      <c r="AP4527" s="6"/>
      <c r="AQ4527">
        <v>1</v>
      </c>
      <c r="AR4527" s="30">
        <v>3</v>
      </c>
      <c r="AS4527">
        <v>0</v>
      </c>
      <c r="AT4527">
        <v>1</v>
      </c>
      <c r="AU4527">
        <v>5</v>
      </c>
      <c r="AV4527">
        <v>0</v>
      </c>
      <c r="AW4527"/>
      <c r="AX4527"/>
      <c r="AY4527" s="6"/>
      <c r="AZ4527" s="42"/>
      <c r="BA4527" t="s">
        <v>2687</v>
      </c>
      <c r="BB4527" s="6" t="s">
        <v>1616</v>
      </c>
      <c r="BH4527" s="6"/>
      <c r="BI4527" t="s">
        <v>3146</v>
      </c>
    </row>
    <row r="4528" spans="1:61" s="9" customFormat="1" x14ac:dyDescent="0.25">
      <c r="A4528" s="21" t="s">
        <v>1225</v>
      </c>
      <c r="B4528" t="s">
        <v>1276</v>
      </c>
      <c r="C4528" t="str">
        <f>VLOOKUP(Tabelle1[[#This Row],[bank_name]],list_all_banks!$B$1:$C$691,2,FALSE)</f>
        <v>NL34370515</v>
      </c>
      <c r="D4528" s="6" t="s">
        <v>1277</v>
      </c>
      <c r="E4528" s="42" t="str">
        <f t="shared" si="74"/>
        <v>31.12.2013</v>
      </c>
      <c r="F4528">
        <v>2013</v>
      </c>
      <c r="G4528">
        <v>0</v>
      </c>
      <c r="H4528" t="s">
        <v>20</v>
      </c>
      <c r="I4528">
        <v>1</v>
      </c>
      <c r="J4528">
        <v>2</v>
      </c>
      <c r="K4528" t="s">
        <v>1366</v>
      </c>
      <c r="L4528">
        <v>0</v>
      </c>
      <c r="M4528" t="s">
        <v>14</v>
      </c>
      <c r="N4528" t="s">
        <v>19</v>
      </c>
      <c r="O4528" s="6"/>
      <c r="P4528">
        <v>0</v>
      </c>
      <c r="Q4528">
        <v>0</v>
      </c>
      <c r="R4528">
        <v>0</v>
      </c>
      <c r="S4528">
        <v>0</v>
      </c>
      <c r="T4528" s="6"/>
      <c r="U4528">
        <v>0</v>
      </c>
      <c r="V4528">
        <v>0</v>
      </c>
      <c r="W4528" t="s">
        <v>20</v>
      </c>
      <c r="X4528" s="6"/>
      <c r="Y4528" t="s">
        <v>658</v>
      </c>
      <c r="Z4528">
        <v>301</v>
      </c>
      <c r="AA4528">
        <v>1002</v>
      </c>
      <c r="AB4528" t="s">
        <v>20</v>
      </c>
      <c r="AC4528" t="s">
        <v>20</v>
      </c>
      <c r="AD4528" t="s">
        <v>20</v>
      </c>
      <c r="AE4528" t="s">
        <v>20</v>
      </c>
      <c r="AF4528" t="s">
        <v>20</v>
      </c>
      <c r="AG4528" t="s">
        <v>20</v>
      </c>
      <c r="AH4528" t="s">
        <v>20</v>
      </c>
      <c r="AI4528">
        <v>0</v>
      </c>
      <c r="AJ4528" s="6"/>
      <c r="AK4528">
        <v>1</v>
      </c>
      <c r="AL4528">
        <v>0</v>
      </c>
      <c r="AM4528">
        <v>3</v>
      </c>
      <c r="AN4528">
        <v>0</v>
      </c>
      <c r="AO4528">
        <v>0</v>
      </c>
      <c r="AP4528" s="6"/>
      <c r="AQ4528">
        <v>1</v>
      </c>
      <c r="AR4528" s="30">
        <v>3</v>
      </c>
      <c r="AS4528">
        <v>0</v>
      </c>
      <c r="AT4528">
        <v>1</v>
      </c>
      <c r="AU4528">
        <v>5</v>
      </c>
      <c r="AV4528">
        <v>0</v>
      </c>
      <c r="AW4528"/>
      <c r="AX4528"/>
      <c r="AY4528" s="6"/>
      <c r="AZ4528" s="42"/>
      <c r="BA4528" t="s">
        <v>2687</v>
      </c>
      <c r="BB4528" s="6" t="s">
        <v>1616</v>
      </c>
      <c r="BH4528" s="6"/>
      <c r="BI4528" t="s">
        <v>3146</v>
      </c>
    </row>
    <row r="4529" spans="1:61" s="9" customFormat="1" x14ac:dyDescent="0.25">
      <c r="A4529" s="88" t="s">
        <v>1225</v>
      </c>
      <c r="B4529" s="9" t="s">
        <v>1276</v>
      </c>
      <c r="C4529" s="9" t="str">
        <f>VLOOKUP(Tabelle1[[#This Row],[bank_name]],list_all_banks!$B$1:$C$691,2,FALSE)</f>
        <v>NL34370515</v>
      </c>
      <c r="D4529" s="6" t="s">
        <v>1277</v>
      </c>
      <c r="E4529" s="42" t="str">
        <f t="shared" si="74"/>
        <v>31.12.2013</v>
      </c>
      <c r="F4529" s="9">
        <v>2013</v>
      </c>
      <c r="G4529" s="9">
        <v>0</v>
      </c>
      <c r="H4529" s="9" t="s">
        <v>20</v>
      </c>
      <c r="I4529" s="9">
        <v>1</v>
      </c>
      <c r="J4529" s="9">
        <v>2</v>
      </c>
      <c r="K4529" s="9" t="s">
        <v>1366</v>
      </c>
      <c r="L4529" s="9">
        <v>0</v>
      </c>
      <c r="M4529" s="9" t="s">
        <v>14</v>
      </c>
      <c r="N4529" s="9" t="s">
        <v>19</v>
      </c>
      <c r="O4529" s="6"/>
      <c r="P4529" s="9">
        <v>0</v>
      </c>
      <c r="Q4529" s="9">
        <v>0</v>
      </c>
      <c r="R4529" s="9">
        <v>0</v>
      </c>
      <c r="S4529" s="9">
        <v>0</v>
      </c>
      <c r="T4529" s="6"/>
      <c r="U4529" s="9">
        <v>0</v>
      </c>
      <c r="V4529" s="9">
        <v>0</v>
      </c>
      <c r="W4529" s="9" t="s">
        <v>20</v>
      </c>
      <c r="X4529" s="6"/>
      <c r="Y4529" s="9" t="s">
        <v>1</v>
      </c>
      <c r="Z4529" s="9">
        <v>220</v>
      </c>
      <c r="AA4529" s="9">
        <v>537</v>
      </c>
      <c r="AB4529" s="9" t="s">
        <v>20</v>
      </c>
      <c r="AC4529" s="9" t="s">
        <v>20</v>
      </c>
      <c r="AD4529" s="9" t="s">
        <v>20</v>
      </c>
      <c r="AE4529" s="9" t="s">
        <v>20</v>
      </c>
      <c r="AF4529" s="9" t="s">
        <v>20</v>
      </c>
      <c r="AG4529" s="9" t="s">
        <v>20</v>
      </c>
      <c r="AH4529" s="9" t="s">
        <v>20</v>
      </c>
      <c r="AI4529" s="9">
        <v>0</v>
      </c>
      <c r="AJ4529" s="6"/>
      <c r="AK4529" s="9">
        <v>1</v>
      </c>
      <c r="AL4529" s="9">
        <v>0</v>
      </c>
      <c r="AM4529" s="9">
        <v>3</v>
      </c>
      <c r="AN4529" s="9">
        <v>0</v>
      </c>
      <c r="AO4529" s="9">
        <v>0</v>
      </c>
      <c r="AP4529" s="6"/>
      <c r="AQ4529" s="9">
        <v>1</v>
      </c>
      <c r="AR4529" s="90">
        <v>3</v>
      </c>
      <c r="AS4529" s="9">
        <v>0</v>
      </c>
      <c r="AT4529" s="9">
        <v>1</v>
      </c>
      <c r="AU4529" s="9">
        <v>5</v>
      </c>
      <c r="AV4529" s="9">
        <v>0</v>
      </c>
      <c r="AY4529" s="6"/>
      <c r="AZ4529" s="42"/>
      <c r="BA4529" s="9" t="s">
        <v>2687</v>
      </c>
      <c r="BB4529" s="6" t="s">
        <v>1616</v>
      </c>
      <c r="BH4529" s="6"/>
      <c r="BI4529" t="s">
        <v>3146</v>
      </c>
    </row>
    <row r="4530" spans="1:61" s="9" customFormat="1" x14ac:dyDescent="0.25">
      <c r="A4530" s="21" t="s">
        <v>1225</v>
      </c>
      <c r="B4530" t="s">
        <v>1276</v>
      </c>
      <c r="C4530" t="str">
        <f>VLOOKUP(Tabelle1[[#This Row],[bank_name]],list_all_banks!$B$1:$C$691,2,FALSE)</f>
        <v>NL34370515</v>
      </c>
      <c r="D4530" s="6" t="s">
        <v>1277</v>
      </c>
      <c r="E4530" s="42" t="str">
        <f t="shared" si="74"/>
        <v>31.12.2013</v>
      </c>
      <c r="F4530">
        <v>2013</v>
      </c>
      <c r="G4530">
        <v>0</v>
      </c>
      <c r="H4530" t="s">
        <v>20</v>
      </c>
      <c r="I4530">
        <v>1</v>
      </c>
      <c r="J4530">
        <v>2</v>
      </c>
      <c r="K4530" t="s">
        <v>1366</v>
      </c>
      <c r="L4530">
        <v>0</v>
      </c>
      <c r="M4530" t="s">
        <v>14</v>
      </c>
      <c r="N4530" t="s">
        <v>19</v>
      </c>
      <c r="O4530" s="6"/>
      <c r="P4530">
        <v>0</v>
      </c>
      <c r="Q4530">
        <v>0</v>
      </c>
      <c r="R4530">
        <v>0</v>
      </c>
      <c r="S4530">
        <v>0</v>
      </c>
      <c r="T4530" s="6"/>
      <c r="U4530">
        <v>0</v>
      </c>
      <c r="V4530">
        <v>0</v>
      </c>
      <c r="W4530" t="s">
        <v>20</v>
      </c>
      <c r="X4530" s="6"/>
      <c r="Y4530" t="s">
        <v>1659</v>
      </c>
      <c r="Z4530">
        <v>122</v>
      </c>
      <c r="AA4530">
        <v>388</v>
      </c>
      <c r="AB4530" t="s">
        <v>20</v>
      </c>
      <c r="AC4530" t="s">
        <v>20</v>
      </c>
      <c r="AD4530" t="s">
        <v>20</v>
      </c>
      <c r="AE4530" t="s">
        <v>20</v>
      </c>
      <c r="AF4530" t="s">
        <v>20</v>
      </c>
      <c r="AG4530" t="s">
        <v>20</v>
      </c>
      <c r="AH4530" t="s">
        <v>20</v>
      </c>
      <c r="AI4530">
        <v>0</v>
      </c>
      <c r="AJ4530" s="6"/>
      <c r="AK4530">
        <v>1</v>
      </c>
      <c r="AL4530">
        <v>0</v>
      </c>
      <c r="AM4530">
        <v>3</v>
      </c>
      <c r="AN4530">
        <v>0</v>
      </c>
      <c r="AO4530">
        <v>0</v>
      </c>
      <c r="AP4530" s="6"/>
      <c r="AQ4530">
        <v>1</v>
      </c>
      <c r="AR4530" s="30">
        <v>3</v>
      </c>
      <c r="AS4530">
        <v>0</v>
      </c>
      <c r="AT4530">
        <v>1</v>
      </c>
      <c r="AU4530">
        <v>5</v>
      </c>
      <c r="AV4530">
        <v>0</v>
      </c>
      <c r="AW4530"/>
      <c r="AX4530"/>
      <c r="AY4530" s="6"/>
      <c r="AZ4530" s="42"/>
      <c r="BA4530" t="s">
        <v>2687</v>
      </c>
      <c r="BB4530" s="6" t="s">
        <v>1616</v>
      </c>
      <c r="BH4530" s="6"/>
      <c r="BI4530" t="s">
        <v>3146</v>
      </c>
    </row>
    <row r="4531" spans="1:61" s="9" customFormat="1" x14ac:dyDescent="0.25">
      <c r="A4531" s="21" t="s">
        <v>1225</v>
      </c>
      <c r="B4531" t="s">
        <v>1276</v>
      </c>
      <c r="C4531" t="str">
        <f>VLOOKUP(Tabelle1[[#This Row],[bank_name]],list_all_banks!$B$1:$C$691,2,FALSE)</f>
        <v>NL34370515</v>
      </c>
      <c r="D4531" s="6" t="s">
        <v>1277</v>
      </c>
      <c r="E4531" s="42" t="str">
        <f t="shared" si="74"/>
        <v>31.12.2013</v>
      </c>
      <c r="F4531">
        <v>2013</v>
      </c>
      <c r="G4531">
        <v>0</v>
      </c>
      <c r="H4531" t="s">
        <v>20</v>
      </c>
      <c r="I4531">
        <v>1</v>
      </c>
      <c r="J4531">
        <v>2</v>
      </c>
      <c r="K4531" t="s">
        <v>1366</v>
      </c>
      <c r="L4531">
        <v>0</v>
      </c>
      <c r="M4531" t="s">
        <v>14</v>
      </c>
      <c r="N4531" t="s">
        <v>19</v>
      </c>
      <c r="O4531" s="6"/>
      <c r="P4531">
        <v>0</v>
      </c>
      <c r="Q4531">
        <v>0</v>
      </c>
      <c r="R4531">
        <v>0</v>
      </c>
      <c r="S4531">
        <v>0</v>
      </c>
      <c r="T4531" s="6"/>
      <c r="U4531">
        <v>0</v>
      </c>
      <c r="V4531">
        <v>0</v>
      </c>
      <c r="W4531" t="s">
        <v>20</v>
      </c>
      <c r="X4531" s="6"/>
      <c r="Y4531" t="s">
        <v>1657</v>
      </c>
      <c r="Z4531">
        <v>111</v>
      </c>
      <c r="AA4531">
        <v>268</v>
      </c>
      <c r="AB4531" t="s">
        <v>20</v>
      </c>
      <c r="AC4531" t="s">
        <v>20</v>
      </c>
      <c r="AD4531" t="s">
        <v>20</v>
      </c>
      <c r="AE4531" t="s">
        <v>20</v>
      </c>
      <c r="AF4531" t="s">
        <v>20</v>
      </c>
      <c r="AG4531" t="s">
        <v>20</v>
      </c>
      <c r="AH4531" t="s">
        <v>20</v>
      </c>
      <c r="AI4531">
        <v>0</v>
      </c>
      <c r="AJ4531" s="6"/>
      <c r="AK4531">
        <v>1</v>
      </c>
      <c r="AL4531">
        <v>0</v>
      </c>
      <c r="AM4531">
        <v>3</v>
      </c>
      <c r="AN4531">
        <v>0</v>
      </c>
      <c r="AO4531">
        <v>0</v>
      </c>
      <c r="AP4531" s="6"/>
      <c r="AQ4531">
        <v>1</v>
      </c>
      <c r="AR4531" s="30">
        <v>3</v>
      </c>
      <c r="AS4531">
        <v>0</v>
      </c>
      <c r="AT4531">
        <v>1</v>
      </c>
      <c r="AU4531">
        <v>5</v>
      </c>
      <c r="AV4531">
        <v>0</v>
      </c>
      <c r="AW4531"/>
      <c r="AX4531"/>
      <c r="AY4531" s="6"/>
      <c r="AZ4531" s="42"/>
      <c r="BA4531" t="s">
        <v>2687</v>
      </c>
      <c r="BB4531" s="6" t="s">
        <v>1616</v>
      </c>
      <c r="BH4531" s="6"/>
      <c r="BI4531" t="s">
        <v>3146</v>
      </c>
    </row>
    <row r="4532" spans="1:61" s="9" customFormat="1" x14ac:dyDescent="0.25">
      <c r="A4532" s="21" t="s">
        <v>1225</v>
      </c>
      <c r="B4532" t="s">
        <v>1276</v>
      </c>
      <c r="C4532" t="str">
        <f>VLOOKUP(Tabelle1[[#This Row],[bank_name]],list_all_banks!$B$1:$C$691,2,FALSE)</f>
        <v>NL34370515</v>
      </c>
      <c r="D4532" s="6" t="s">
        <v>1277</v>
      </c>
      <c r="E4532" s="42" t="str">
        <f t="shared" si="74"/>
        <v>31.12.2013</v>
      </c>
      <c r="F4532">
        <v>2013</v>
      </c>
      <c r="G4532">
        <v>0</v>
      </c>
      <c r="H4532" t="s">
        <v>20</v>
      </c>
      <c r="I4532">
        <v>1</v>
      </c>
      <c r="J4532">
        <v>2</v>
      </c>
      <c r="K4532" t="s">
        <v>1366</v>
      </c>
      <c r="L4532">
        <v>0</v>
      </c>
      <c r="M4532" t="s">
        <v>14</v>
      </c>
      <c r="N4532" t="s">
        <v>19</v>
      </c>
      <c r="O4532" s="6"/>
      <c r="P4532">
        <v>0</v>
      </c>
      <c r="Q4532">
        <v>0</v>
      </c>
      <c r="R4532">
        <v>0</v>
      </c>
      <c r="S4532">
        <v>0</v>
      </c>
      <c r="T4532" s="6"/>
      <c r="U4532">
        <v>0</v>
      </c>
      <c r="V4532">
        <v>0</v>
      </c>
      <c r="W4532" t="s">
        <v>20</v>
      </c>
      <c r="X4532" s="6"/>
      <c r="Y4532" t="s">
        <v>239</v>
      </c>
      <c r="Z4532">
        <v>91</v>
      </c>
      <c r="AA4532">
        <v>281</v>
      </c>
      <c r="AB4532" t="s">
        <v>20</v>
      </c>
      <c r="AC4532" t="s">
        <v>20</v>
      </c>
      <c r="AD4532" t="s">
        <v>20</v>
      </c>
      <c r="AE4532" t="s">
        <v>20</v>
      </c>
      <c r="AF4532" t="s">
        <v>20</v>
      </c>
      <c r="AG4532" t="s">
        <v>20</v>
      </c>
      <c r="AH4532" t="s">
        <v>20</v>
      </c>
      <c r="AI4532">
        <v>0</v>
      </c>
      <c r="AJ4532" s="6"/>
      <c r="AK4532">
        <v>1</v>
      </c>
      <c r="AL4532">
        <v>0</v>
      </c>
      <c r="AM4532">
        <v>3</v>
      </c>
      <c r="AN4532">
        <v>0</v>
      </c>
      <c r="AO4532">
        <v>0</v>
      </c>
      <c r="AP4532" s="6"/>
      <c r="AQ4532">
        <v>1</v>
      </c>
      <c r="AR4532" s="30">
        <v>3</v>
      </c>
      <c r="AS4532">
        <v>0</v>
      </c>
      <c r="AT4532">
        <v>1</v>
      </c>
      <c r="AU4532">
        <v>5</v>
      </c>
      <c r="AV4532">
        <v>0</v>
      </c>
      <c r="AW4532"/>
      <c r="AX4532"/>
      <c r="AY4532" s="6"/>
      <c r="AZ4532" s="42"/>
      <c r="BA4532" t="s">
        <v>2687</v>
      </c>
      <c r="BB4532" s="6" t="s">
        <v>1616</v>
      </c>
      <c r="BH4532" s="6"/>
      <c r="BI4532" t="s">
        <v>3146</v>
      </c>
    </row>
    <row r="4533" spans="1:61" s="9" customFormat="1" x14ac:dyDescent="0.25">
      <c r="A4533" s="88" t="s">
        <v>1225</v>
      </c>
      <c r="B4533" s="9" t="s">
        <v>1276</v>
      </c>
      <c r="C4533" s="9" t="str">
        <f>VLOOKUP(Tabelle1[[#This Row],[bank_name]],list_all_banks!$B$1:$C$691,2,FALSE)</f>
        <v>NL34370515</v>
      </c>
      <c r="D4533" s="6" t="s">
        <v>1277</v>
      </c>
      <c r="E4533" s="42" t="str">
        <f t="shared" si="74"/>
        <v>31.12.2013</v>
      </c>
      <c r="F4533" s="9">
        <v>2013</v>
      </c>
      <c r="G4533" s="9">
        <v>0</v>
      </c>
      <c r="H4533" s="9" t="s">
        <v>20</v>
      </c>
      <c r="I4533" s="9">
        <v>1</v>
      </c>
      <c r="J4533" s="9">
        <v>2</v>
      </c>
      <c r="K4533" s="9" t="s">
        <v>1366</v>
      </c>
      <c r="L4533" s="9">
        <v>0</v>
      </c>
      <c r="M4533" s="9" t="s">
        <v>14</v>
      </c>
      <c r="N4533" s="9" t="s">
        <v>19</v>
      </c>
      <c r="O4533" s="6"/>
      <c r="P4533" s="9">
        <v>0</v>
      </c>
      <c r="Q4533" s="9">
        <v>0</v>
      </c>
      <c r="R4533" s="9">
        <v>0</v>
      </c>
      <c r="S4533" s="9">
        <v>0</v>
      </c>
      <c r="T4533" s="6"/>
      <c r="U4533" s="9">
        <v>0</v>
      </c>
      <c r="V4533" s="9">
        <v>0</v>
      </c>
      <c r="W4533" s="9" t="s">
        <v>20</v>
      </c>
      <c r="X4533" s="6"/>
      <c r="Y4533" s="9" t="s">
        <v>1170</v>
      </c>
      <c r="Z4533" s="9">
        <v>52</v>
      </c>
      <c r="AA4533" s="9">
        <v>173</v>
      </c>
      <c r="AB4533" s="9" t="s">
        <v>20</v>
      </c>
      <c r="AC4533" s="9" t="s">
        <v>20</v>
      </c>
      <c r="AD4533" s="9" t="s">
        <v>20</v>
      </c>
      <c r="AE4533" s="9" t="s">
        <v>20</v>
      </c>
      <c r="AF4533" s="9" t="s">
        <v>20</v>
      </c>
      <c r="AG4533" s="9" t="s">
        <v>20</v>
      </c>
      <c r="AH4533" s="9" t="s">
        <v>20</v>
      </c>
      <c r="AI4533" s="9">
        <v>0</v>
      </c>
      <c r="AJ4533" s="6"/>
      <c r="AK4533" s="9">
        <v>1</v>
      </c>
      <c r="AL4533" s="9">
        <v>0</v>
      </c>
      <c r="AM4533" s="9">
        <v>3</v>
      </c>
      <c r="AN4533" s="9">
        <v>0</v>
      </c>
      <c r="AO4533" s="9">
        <v>0</v>
      </c>
      <c r="AP4533" s="6"/>
      <c r="AQ4533" s="9">
        <v>1</v>
      </c>
      <c r="AR4533" s="90">
        <v>3</v>
      </c>
      <c r="AS4533" s="9">
        <v>0</v>
      </c>
      <c r="AT4533" s="9">
        <v>1</v>
      </c>
      <c r="AU4533" s="9">
        <v>5</v>
      </c>
      <c r="AV4533" s="9">
        <v>0</v>
      </c>
      <c r="AY4533" s="6"/>
      <c r="AZ4533" s="42"/>
      <c r="BA4533" s="9" t="s">
        <v>2687</v>
      </c>
      <c r="BB4533" s="6" t="s">
        <v>1616</v>
      </c>
      <c r="BH4533" s="6"/>
      <c r="BI4533" t="s">
        <v>3146</v>
      </c>
    </row>
    <row r="4534" spans="1:61" s="9" customFormat="1" x14ac:dyDescent="0.25">
      <c r="A4534" s="88" t="s">
        <v>1225</v>
      </c>
      <c r="B4534" s="9" t="s">
        <v>1276</v>
      </c>
      <c r="C4534" s="9" t="str">
        <f>VLOOKUP(Tabelle1[[#This Row],[bank_name]],list_all_banks!$B$1:$C$691,2,FALSE)</f>
        <v>NL34370515</v>
      </c>
      <c r="D4534" s="6" t="s">
        <v>1277</v>
      </c>
      <c r="E4534" s="42" t="str">
        <f t="shared" si="74"/>
        <v>31.12.2013</v>
      </c>
      <c r="F4534" s="9">
        <v>2013</v>
      </c>
      <c r="G4534" s="9">
        <v>0</v>
      </c>
      <c r="H4534" s="9" t="s">
        <v>20</v>
      </c>
      <c r="I4534" s="9">
        <v>1</v>
      </c>
      <c r="J4534" s="9">
        <v>2</v>
      </c>
      <c r="K4534" s="9" t="s">
        <v>1366</v>
      </c>
      <c r="L4534" s="9">
        <v>0</v>
      </c>
      <c r="M4534" s="9" t="s">
        <v>14</v>
      </c>
      <c r="N4534" s="9" t="s">
        <v>19</v>
      </c>
      <c r="O4534" s="6"/>
      <c r="P4534" s="9">
        <v>0</v>
      </c>
      <c r="Q4534" s="9">
        <v>0</v>
      </c>
      <c r="R4534" s="9">
        <v>0</v>
      </c>
      <c r="S4534" s="9">
        <v>0</v>
      </c>
      <c r="T4534" s="6"/>
      <c r="U4534" s="9">
        <v>0</v>
      </c>
      <c r="V4534" s="9">
        <v>0</v>
      </c>
      <c r="W4534" s="9" t="s">
        <v>20</v>
      </c>
      <c r="X4534" s="6"/>
      <c r="Y4534" s="9" t="s">
        <v>1681</v>
      </c>
      <c r="Z4534" s="9">
        <v>45</v>
      </c>
      <c r="AA4534" s="9">
        <v>69</v>
      </c>
      <c r="AB4534" s="9" t="s">
        <v>20</v>
      </c>
      <c r="AC4534" s="9" t="s">
        <v>20</v>
      </c>
      <c r="AD4534" s="9" t="s">
        <v>20</v>
      </c>
      <c r="AE4534" s="9" t="s">
        <v>20</v>
      </c>
      <c r="AF4534" s="9" t="s">
        <v>20</v>
      </c>
      <c r="AG4534" s="9" t="s">
        <v>20</v>
      </c>
      <c r="AH4534" s="9" t="s">
        <v>20</v>
      </c>
      <c r="AI4534" s="9">
        <v>0</v>
      </c>
      <c r="AJ4534" s="6"/>
      <c r="AK4534" s="9">
        <v>1</v>
      </c>
      <c r="AL4534" s="9">
        <v>0</v>
      </c>
      <c r="AM4534" s="9">
        <v>3</v>
      </c>
      <c r="AN4534" s="9">
        <v>0</v>
      </c>
      <c r="AO4534" s="9">
        <v>0</v>
      </c>
      <c r="AP4534" s="6"/>
      <c r="AQ4534" s="9">
        <v>1</v>
      </c>
      <c r="AR4534" s="90">
        <v>3</v>
      </c>
      <c r="AS4534" s="9">
        <v>0</v>
      </c>
      <c r="AT4534" s="9">
        <v>1</v>
      </c>
      <c r="AU4534" s="9">
        <v>5</v>
      </c>
      <c r="AV4534" s="9">
        <v>0</v>
      </c>
      <c r="AY4534" s="6"/>
      <c r="AZ4534" s="42"/>
      <c r="BA4534" s="9" t="s">
        <v>2687</v>
      </c>
      <c r="BB4534" s="6" t="s">
        <v>1616</v>
      </c>
      <c r="BH4534" s="6"/>
      <c r="BI4534" t="s">
        <v>3146</v>
      </c>
    </row>
    <row r="4535" spans="1:61" s="9" customFormat="1" x14ac:dyDescent="0.25">
      <c r="A4535" s="88" t="s">
        <v>1225</v>
      </c>
      <c r="B4535" s="9" t="s">
        <v>1276</v>
      </c>
      <c r="C4535" s="9" t="str">
        <f>VLOOKUP(Tabelle1[[#This Row],[bank_name]],list_all_banks!$B$1:$C$691,2,FALSE)</f>
        <v>NL34370515</v>
      </c>
      <c r="D4535" s="6" t="s">
        <v>1277</v>
      </c>
      <c r="E4535" s="42" t="str">
        <f t="shared" si="74"/>
        <v>31.12.2013</v>
      </c>
      <c r="F4535" s="9">
        <v>2013</v>
      </c>
      <c r="G4535" s="9">
        <v>0</v>
      </c>
      <c r="H4535" s="9" t="s">
        <v>20</v>
      </c>
      <c r="I4535" s="9">
        <v>1</v>
      </c>
      <c r="J4535" s="9">
        <v>2</v>
      </c>
      <c r="K4535" s="9" t="s">
        <v>1366</v>
      </c>
      <c r="L4535" s="9">
        <v>0</v>
      </c>
      <c r="M4535" s="9" t="s">
        <v>14</v>
      </c>
      <c r="N4535" s="9" t="s">
        <v>19</v>
      </c>
      <c r="O4535" s="6"/>
      <c r="P4535" s="9">
        <v>0</v>
      </c>
      <c r="Q4535" s="9">
        <v>0</v>
      </c>
      <c r="R4535" s="9">
        <v>0</v>
      </c>
      <c r="S4535" s="9">
        <v>0</v>
      </c>
      <c r="T4535" s="6"/>
      <c r="U4535" s="9">
        <v>0</v>
      </c>
      <c r="V4535" s="9">
        <v>0</v>
      </c>
      <c r="W4535" s="9" t="s">
        <v>20</v>
      </c>
      <c r="X4535" s="6"/>
      <c r="Y4535" s="9" t="s">
        <v>1672</v>
      </c>
      <c r="Z4535" s="9">
        <v>44</v>
      </c>
      <c r="AA4535" s="9">
        <v>16</v>
      </c>
      <c r="AB4535" s="9" t="s">
        <v>20</v>
      </c>
      <c r="AC4535" s="9" t="s">
        <v>20</v>
      </c>
      <c r="AD4535" s="9" t="s">
        <v>20</v>
      </c>
      <c r="AE4535" s="9" t="s">
        <v>20</v>
      </c>
      <c r="AF4535" s="9" t="s">
        <v>20</v>
      </c>
      <c r="AG4535" s="9" t="s">
        <v>20</v>
      </c>
      <c r="AH4535" s="9" t="s">
        <v>20</v>
      </c>
      <c r="AI4535" s="9">
        <v>0</v>
      </c>
      <c r="AJ4535" s="6"/>
      <c r="AK4535" s="9">
        <v>1</v>
      </c>
      <c r="AL4535" s="9">
        <v>0</v>
      </c>
      <c r="AM4535" s="9">
        <v>3</v>
      </c>
      <c r="AN4535" s="9">
        <v>0</v>
      </c>
      <c r="AO4535" s="9">
        <v>0</v>
      </c>
      <c r="AP4535" s="6"/>
      <c r="AQ4535" s="9">
        <v>1</v>
      </c>
      <c r="AR4535" s="90">
        <v>3</v>
      </c>
      <c r="AS4535" s="9">
        <v>0</v>
      </c>
      <c r="AT4535" s="9">
        <v>1</v>
      </c>
      <c r="AU4535" s="9">
        <v>5</v>
      </c>
      <c r="AV4535" s="9">
        <v>0</v>
      </c>
      <c r="AY4535" s="6"/>
      <c r="AZ4535" s="42"/>
      <c r="BA4535" s="9" t="s">
        <v>2687</v>
      </c>
      <c r="BB4535" s="6" t="s">
        <v>1616</v>
      </c>
      <c r="BH4535" s="6"/>
      <c r="BI4535" t="s">
        <v>3146</v>
      </c>
    </row>
    <row r="4536" spans="1:61" s="9" customFormat="1" x14ac:dyDescent="0.25">
      <c r="A4536" s="21" t="s">
        <v>1225</v>
      </c>
      <c r="B4536" t="s">
        <v>1276</v>
      </c>
      <c r="C4536" t="str">
        <f>VLOOKUP(Tabelle1[[#This Row],[bank_name]],list_all_banks!$B$1:$C$691,2,FALSE)</f>
        <v>NL34370515</v>
      </c>
      <c r="D4536" s="6" t="s">
        <v>1277</v>
      </c>
      <c r="E4536" s="42" t="str">
        <f t="shared" si="74"/>
        <v>31.12.2013</v>
      </c>
      <c r="F4536">
        <v>2013</v>
      </c>
      <c r="G4536">
        <v>0</v>
      </c>
      <c r="H4536" t="s">
        <v>20</v>
      </c>
      <c r="I4536">
        <v>1</v>
      </c>
      <c r="J4536">
        <v>2</v>
      </c>
      <c r="K4536" t="s">
        <v>1366</v>
      </c>
      <c r="L4536">
        <v>0</v>
      </c>
      <c r="M4536" t="s">
        <v>14</v>
      </c>
      <c r="N4536" t="s">
        <v>19</v>
      </c>
      <c r="O4536" s="6"/>
      <c r="P4536">
        <v>0</v>
      </c>
      <c r="Q4536">
        <v>0</v>
      </c>
      <c r="R4536">
        <v>0</v>
      </c>
      <c r="S4536">
        <v>0</v>
      </c>
      <c r="T4536" s="6"/>
      <c r="U4536">
        <v>0</v>
      </c>
      <c r="V4536">
        <v>0</v>
      </c>
      <c r="W4536" t="s">
        <v>20</v>
      </c>
      <c r="X4536" s="6"/>
      <c r="Y4536" t="s">
        <v>1628</v>
      </c>
      <c r="Z4536">
        <v>39</v>
      </c>
      <c r="AA4536">
        <v>85</v>
      </c>
      <c r="AB4536" t="s">
        <v>20</v>
      </c>
      <c r="AC4536" t="s">
        <v>20</v>
      </c>
      <c r="AD4536" t="s">
        <v>20</v>
      </c>
      <c r="AE4536" t="s">
        <v>20</v>
      </c>
      <c r="AF4536" t="s">
        <v>20</v>
      </c>
      <c r="AG4536" t="s">
        <v>20</v>
      </c>
      <c r="AH4536" t="s">
        <v>20</v>
      </c>
      <c r="AI4536">
        <v>0</v>
      </c>
      <c r="AJ4536" s="6"/>
      <c r="AK4536">
        <v>1</v>
      </c>
      <c r="AL4536">
        <v>0</v>
      </c>
      <c r="AM4536" s="9">
        <v>3</v>
      </c>
      <c r="AN4536" s="9">
        <v>0</v>
      </c>
      <c r="AO4536">
        <v>0</v>
      </c>
      <c r="AP4536" s="6"/>
      <c r="AQ4536">
        <v>1</v>
      </c>
      <c r="AR4536" s="30">
        <v>3</v>
      </c>
      <c r="AS4536">
        <v>0</v>
      </c>
      <c r="AT4536">
        <v>1</v>
      </c>
      <c r="AU4536" s="9">
        <v>5</v>
      </c>
      <c r="AV4536">
        <v>0</v>
      </c>
      <c r="AW4536"/>
      <c r="AX4536"/>
      <c r="AY4536" s="6"/>
      <c r="AZ4536" s="42"/>
      <c r="BA4536" t="s">
        <v>2687</v>
      </c>
      <c r="BB4536" s="6" t="s">
        <v>1616</v>
      </c>
      <c r="BH4536" s="6"/>
      <c r="BI4536" t="s">
        <v>3146</v>
      </c>
    </row>
    <row r="4537" spans="1:61" s="9" customFormat="1" x14ac:dyDescent="0.25">
      <c r="A4537" s="21" t="s">
        <v>1225</v>
      </c>
      <c r="B4537" t="s">
        <v>1276</v>
      </c>
      <c r="C4537" t="str">
        <f>VLOOKUP(Tabelle1[[#This Row],[bank_name]],list_all_banks!$B$1:$C$691,2,FALSE)</f>
        <v>NL34370515</v>
      </c>
      <c r="D4537" s="6" t="s">
        <v>1277</v>
      </c>
      <c r="E4537" s="42" t="str">
        <f t="shared" si="74"/>
        <v>31.12.2013</v>
      </c>
      <c r="F4537">
        <v>2013</v>
      </c>
      <c r="G4537">
        <v>0</v>
      </c>
      <c r="H4537" t="s">
        <v>20</v>
      </c>
      <c r="I4537">
        <v>1</v>
      </c>
      <c r="J4537">
        <v>2</v>
      </c>
      <c r="K4537" t="s">
        <v>1366</v>
      </c>
      <c r="L4537">
        <v>0</v>
      </c>
      <c r="M4537" t="s">
        <v>14</v>
      </c>
      <c r="N4537" t="s">
        <v>19</v>
      </c>
      <c r="O4537" s="6"/>
      <c r="P4537">
        <v>0</v>
      </c>
      <c r="Q4537">
        <v>0</v>
      </c>
      <c r="R4537">
        <v>0</v>
      </c>
      <c r="S4537">
        <v>0</v>
      </c>
      <c r="T4537" s="6"/>
      <c r="U4537">
        <v>0</v>
      </c>
      <c r="V4537">
        <v>0</v>
      </c>
      <c r="W4537" t="s">
        <v>20</v>
      </c>
      <c r="X4537" s="6"/>
      <c r="Y4537" t="s">
        <v>965</v>
      </c>
      <c r="Z4537">
        <v>23</v>
      </c>
      <c r="AA4537">
        <v>6</v>
      </c>
      <c r="AB4537" t="s">
        <v>20</v>
      </c>
      <c r="AC4537" t="s">
        <v>20</v>
      </c>
      <c r="AD4537" t="s">
        <v>20</v>
      </c>
      <c r="AE4537" t="s">
        <v>20</v>
      </c>
      <c r="AF4537" t="s">
        <v>20</v>
      </c>
      <c r="AG4537" t="s">
        <v>20</v>
      </c>
      <c r="AH4537" t="s">
        <v>20</v>
      </c>
      <c r="AI4537">
        <v>0</v>
      </c>
      <c r="AJ4537" s="6"/>
      <c r="AK4537">
        <v>1</v>
      </c>
      <c r="AL4537">
        <v>0</v>
      </c>
      <c r="AM4537" s="9">
        <v>3</v>
      </c>
      <c r="AN4537" s="9">
        <v>0</v>
      </c>
      <c r="AO4537">
        <v>0</v>
      </c>
      <c r="AP4537" s="6"/>
      <c r="AQ4537">
        <v>1</v>
      </c>
      <c r="AR4537" s="30">
        <v>3</v>
      </c>
      <c r="AS4537">
        <v>0</v>
      </c>
      <c r="AT4537">
        <v>1</v>
      </c>
      <c r="AU4537" s="9">
        <v>5</v>
      </c>
      <c r="AV4537">
        <v>0</v>
      </c>
      <c r="AW4537"/>
      <c r="AX4537"/>
      <c r="AY4537" s="6"/>
      <c r="AZ4537" s="42"/>
      <c r="BA4537" t="s">
        <v>2687</v>
      </c>
      <c r="BB4537" s="6" t="s">
        <v>1616</v>
      </c>
      <c r="BH4537" s="6"/>
      <c r="BI4537" t="s">
        <v>3146</v>
      </c>
    </row>
    <row r="4538" spans="1:61" x14ac:dyDescent="0.25">
      <c r="A4538" s="88" t="s">
        <v>1225</v>
      </c>
      <c r="B4538" s="9" t="s">
        <v>1276</v>
      </c>
      <c r="C4538" s="9" t="str">
        <f>VLOOKUP(Tabelle1[[#This Row],[bank_name]],list_all_banks!$B$1:$C$691,2,FALSE)</f>
        <v>NL34370515</v>
      </c>
      <c r="D4538" s="6" t="s">
        <v>1277</v>
      </c>
      <c r="E4538" s="42" t="str">
        <f t="shared" si="74"/>
        <v>31.12.2013</v>
      </c>
      <c r="F4538" s="9">
        <v>2013</v>
      </c>
      <c r="G4538" s="9">
        <v>0</v>
      </c>
      <c r="H4538" s="9" t="s">
        <v>20</v>
      </c>
      <c r="I4538" s="9">
        <v>1</v>
      </c>
      <c r="J4538" s="9">
        <v>2</v>
      </c>
      <c r="K4538" s="9" t="s">
        <v>1366</v>
      </c>
      <c r="L4538" s="9">
        <v>0</v>
      </c>
      <c r="M4538" s="9" t="s">
        <v>14</v>
      </c>
      <c r="N4538" s="9" t="s">
        <v>19</v>
      </c>
      <c r="P4538" s="9">
        <v>0</v>
      </c>
      <c r="Q4538" s="9">
        <v>0</v>
      </c>
      <c r="R4538" s="9">
        <v>0</v>
      </c>
      <c r="S4538" s="9">
        <v>0</v>
      </c>
      <c r="U4538" s="9">
        <v>0</v>
      </c>
      <c r="V4538" s="9">
        <v>0</v>
      </c>
      <c r="W4538" s="9" t="s">
        <v>20</v>
      </c>
      <c r="Y4538" s="9" t="s">
        <v>1706</v>
      </c>
      <c r="Z4538" s="9">
        <v>21</v>
      </c>
      <c r="AA4538" s="9">
        <v>103</v>
      </c>
      <c r="AB4538" s="9" t="s">
        <v>20</v>
      </c>
      <c r="AC4538" s="9" t="s">
        <v>20</v>
      </c>
      <c r="AD4538" s="9" t="s">
        <v>20</v>
      </c>
      <c r="AE4538" s="9" t="s">
        <v>20</v>
      </c>
      <c r="AF4538" s="9" t="s">
        <v>20</v>
      </c>
      <c r="AG4538" s="9" t="s">
        <v>20</v>
      </c>
      <c r="AH4538" s="9" t="s">
        <v>20</v>
      </c>
      <c r="AI4538" s="9">
        <v>0</v>
      </c>
      <c r="AK4538" s="9">
        <v>1</v>
      </c>
      <c r="AL4538" s="9">
        <v>0</v>
      </c>
      <c r="AM4538" s="9">
        <v>3</v>
      </c>
      <c r="AN4538" s="9">
        <v>0</v>
      </c>
      <c r="AO4538" s="9">
        <v>0</v>
      </c>
      <c r="AQ4538" s="9">
        <v>1</v>
      </c>
      <c r="AR4538" s="90">
        <v>3</v>
      </c>
      <c r="AS4538" s="9">
        <v>0</v>
      </c>
      <c r="AT4538" s="9">
        <v>1</v>
      </c>
      <c r="AU4538" s="9">
        <v>5</v>
      </c>
      <c r="AV4538" s="9">
        <v>0</v>
      </c>
      <c r="AW4538" s="9"/>
      <c r="AX4538" s="9"/>
      <c r="BA4538" s="9" t="s">
        <v>2687</v>
      </c>
      <c r="BB4538" s="6" t="s">
        <v>1616</v>
      </c>
      <c r="BC4538" s="9"/>
      <c r="BD4538" s="9"/>
      <c r="BE4538" s="9"/>
      <c r="BF4538" s="9"/>
      <c r="BG4538" s="9"/>
      <c r="BI4538" t="s">
        <v>3146</v>
      </c>
    </row>
    <row r="4539" spans="1:61" x14ac:dyDescent="0.25">
      <c r="A4539" s="21" t="s">
        <v>1225</v>
      </c>
      <c r="B4539" t="s">
        <v>1276</v>
      </c>
      <c r="C4539" t="str">
        <f>VLOOKUP(Tabelle1[[#This Row],[bank_name]],list_all_banks!$B$1:$C$691,2,FALSE)</f>
        <v>NL34370515</v>
      </c>
      <c r="D4539" s="6" t="s">
        <v>1277</v>
      </c>
      <c r="E4539" s="42" t="str">
        <f t="shared" si="74"/>
        <v>31.12.2013</v>
      </c>
      <c r="F4539">
        <v>2013</v>
      </c>
      <c r="G4539">
        <v>0</v>
      </c>
      <c r="H4539" t="s">
        <v>20</v>
      </c>
      <c r="I4539">
        <v>1</v>
      </c>
      <c r="J4539">
        <v>2</v>
      </c>
      <c r="K4539" t="s">
        <v>1366</v>
      </c>
      <c r="L4539">
        <v>0</v>
      </c>
      <c r="M4539" t="s">
        <v>14</v>
      </c>
      <c r="N4539" t="s">
        <v>19</v>
      </c>
      <c r="P4539">
        <v>0</v>
      </c>
      <c r="Q4539">
        <v>0</v>
      </c>
      <c r="R4539">
        <v>0</v>
      </c>
      <c r="S4539">
        <v>0</v>
      </c>
      <c r="U4539">
        <v>0</v>
      </c>
      <c r="V4539">
        <v>0</v>
      </c>
      <c r="W4539" t="s">
        <v>20</v>
      </c>
      <c r="Y4539" t="s">
        <v>1677</v>
      </c>
      <c r="Z4539">
        <v>18</v>
      </c>
      <c r="AA4539">
        <v>29</v>
      </c>
      <c r="AB4539" t="s">
        <v>20</v>
      </c>
      <c r="AC4539" t="s">
        <v>20</v>
      </c>
      <c r="AD4539" t="s">
        <v>20</v>
      </c>
      <c r="AE4539" t="s">
        <v>20</v>
      </c>
      <c r="AF4539" t="s">
        <v>20</v>
      </c>
      <c r="AG4539" t="s">
        <v>20</v>
      </c>
      <c r="AH4539" t="s">
        <v>20</v>
      </c>
      <c r="AI4539">
        <v>0</v>
      </c>
      <c r="AK4539">
        <v>1</v>
      </c>
      <c r="AL4539">
        <v>0</v>
      </c>
      <c r="AM4539" s="9">
        <v>3</v>
      </c>
      <c r="AN4539" s="9">
        <v>0</v>
      </c>
      <c r="AO4539">
        <v>0</v>
      </c>
      <c r="AQ4539">
        <v>1</v>
      </c>
      <c r="AR4539" s="30">
        <v>3</v>
      </c>
      <c r="AS4539">
        <v>0</v>
      </c>
      <c r="AT4539">
        <v>1</v>
      </c>
      <c r="AU4539" s="9">
        <v>5</v>
      </c>
      <c r="AV4539">
        <v>0</v>
      </c>
      <c r="BA4539" t="s">
        <v>2687</v>
      </c>
      <c r="BB4539" s="6" t="s">
        <v>1616</v>
      </c>
      <c r="BG4539" s="9"/>
      <c r="BI4539" t="s">
        <v>3146</v>
      </c>
    </row>
    <row r="4540" spans="1:61" x14ac:dyDescent="0.25">
      <c r="A4540" s="21" t="s">
        <v>1225</v>
      </c>
      <c r="B4540" t="s">
        <v>1276</v>
      </c>
      <c r="C4540" t="str">
        <f>VLOOKUP(Tabelle1[[#This Row],[bank_name]],list_all_banks!$B$1:$C$691,2,FALSE)</f>
        <v>NL34370515</v>
      </c>
      <c r="D4540" s="6" t="s">
        <v>1277</v>
      </c>
      <c r="E4540" s="42" t="str">
        <f t="shared" si="74"/>
        <v>31.12.2013</v>
      </c>
      <c r="F4540">
        <v>2013</v>
      </c>
      <c r="G4540">
        <v>0</v>
      </c>
      <c r="H4540" t="s">
        <v>20</v>
      </c>
      <c r="I4540">
        <v>1</v>
      </c>
      <c r="J4540">
        <v>2</v>
      </c>
      <c r="K4540" t="s">
        <v>1366</v>
      </c>
      <c r="L4540">
        <v>0</v>
      </c>
      <c r="M4540" t="s">
        <v>14</v>
      </c>
      <c r="N4540" t="s">
        <v>19</v>
      </c>
      <c r="P4540">
        <v>0</v>
      </c>
      <c r="Q4540">
        <v>0</v>
      </c>
      <c r="R4540">
        <v>0</v>
      </c>
      <c r="S4540">
        <v>0</v>
      </c>
      <c r="U4540">
        <v>0</v>
      </c>
      <c r="V4540">
        <v>0</v>
      </c>
      <c r="W4540" t="s">
        <v>20</v>
      </c>
      <c r="Y4540" t="s">
        <v>1633</v>
      </c>
      <c r="Z4540">
        <v>17</v>
      </c>
      <c r="AA4540">
        <v>47</v>
      </c>
      <c r="AB4540" t="s">
        <v>20</v>
      </c>
      <c r="AC4540" t="s">
        <v>20</v>
      </c>
      <c r="AD4540" t="s">
        <v>20</v>
      </c>
      <c r="AE4540" t="s">
        <v>20</v>
      </c>
      <c r="AF4540" t="s">
        <v>20</v>
      </c>
      <c r="AG4540" t="s">
        <v>20</v>
      </c>
      <c r="AH4540" t="s">
        <v>20</v>
      </c>
      <c r="AI4540">
        <v>0</v>
      </c>
      <c r="AK4540">
        <v>1</v>
      </c>
      <c r="AL4540">
        <v>0</v>
      </c>
      <c r="AM4540" s="9">
        <v>3</v>
      </c>
      <c r="AN4540" s="9">
        <v>0</v>
      </c>
      <c r="AO4540">
        <v>0</v>
      </c>
      <c r="AQ4540">
        <v>1</v>
      </c>
      <c r="AR4540" s="30">
        <v>3</v>
      </c>
      <c r="AS4540">
        <v>0</v>
      </c>
      <c r="AT4540">
        <v>1</v>
      </c>
      <c r="AU4540" s="9">
        <v>5</v>
      </c>
      <c r="AV4540">
        <v>0</v>
      </c>
      <c r="BA4540" t="s">
        <v>2687</v>
      </c>
      <c r="BB4540" s="6" t="s">
        <v>1616</v>
      </c>
      <c r="BG4540" s="9"/>
      <c r="BI4540" t="s">
        <v>3146</v>
      </c>
    </row>
    <row r="4541" spans="1:61" x14ac:dyDescent="0.25">
      <c r="A4541" s="21" t="s">
        <v>1225</v>
      </c>
      <c r="B4541" t="s">
        <v>1276</v>
      </c>
      <c r="C4541" t="str">
        <f>VLOOKUP(Tabelle1[[#This Row],[bank_name]],list_all_banks!$B$1:$C$691,2,FALSE)</f>
        <v>NL34370515</v>
      </c>
      <c r="D4541" s="6" t="s">
        <v>1277</v>
      </c>
      <c r="E4541" s="42" t="str">
        <f t="shared" si="74"/>
        <v>31.12.2013</v>
      </c>
      <c r="F4541">
        <v>2013</v>
      </c>
      <c r="G4541">
        <v>0</v>
      </c>
      <c r="H4541" t="s">
        <v>20</v>
      </c>
      <c r="I4541">
        <v>1</v>
      </c>
      <c r="J4541">
        <v>2</v>
      </c>
      <c r="K4541" t="s">
        <v>1366</v>
      </c>
      <c r="L4541">
        <v>0</v>
      </c>
      <c r="M4541" t="s">
        <v>14</v>
      </c>
      <c r="N4541" t="s">
        <v>19</v>
      </c>
      <c r="P4541">
        <v>0</v>
      </c>
      <c r="Q4541">
        <v>0</v>
      </c>
      <c r="R4541">
        <v>0</v>
      </c>
      <c r="S4541">
        <v>0</v>
      </c>
      <c r="U4541">
        <v>0</v>
      </c>
      <c r="V4541">
        <v>0</v>
      </c>
      <c r="W4541" t="s">
        <v>20</v>
      </c>
      <c r="Y4541" t="s">
        <v>1696</v>
      </c>
      <c r="Z4541">
        <v>14</v>
      </c>
      <c r="AA4541">
        <v>12</v>
      </c>
      <c r="AB4541" t="s">
        <v>20</v>
      </c>
      <c r="AC4541" t="s">
        <v>20</v>
      </c>
      <c r="AD4541" t="s">
        <v>20</v>
      </c>
      <c r="AE4541" t="s">
        <v>20</v>
      </c>
      <c r="AF4541" t="s">
        <v>20</v>
      </c>
      <c r="AG4541" t="s">
        <v>20</v>
      </c>
      <c r="AH4541" t="s">
        <v>20</v>
      </c>
      <c r="AI4541">
        <v>0</v>
      </c>
      <c r="AK4541">
        <v>1</v>
      </c>
      <c r="AL4541">
        <v>0</v>
      </c>
      <c r="AM4541" s="9">
        <v>3</v>
      </c>
      <c r="AN4541" s="9">
        <v>0</v>
      </c>
      <c r="AO4541">
        <v>0</v>
      </c>
      <c r="AQ4541">
        <v>1</v>
      </c>
      <c r="AR4541" s="30">
        <v>3</v>
      </c>
      <c r="AS4541">
        <v>0</v>
      </c>
      <c r="AT4541">
        <v>1</v>
      </c>
      <c r="AU4541" s="9">
        <v>5</v>
      </c>
      <c r="AV4541">
        <v>0</v>
      </c>
      <c r="BA4541" t="s">
        <v>2687</v>
      </c>
      <c r="BB4541" s="6" t="s">
        <v>1616</v>
      </c>
      <c r="BG4541" s="9"/>
      <c r="BI4541" t="s">
        <v>3146</v>
      </c>
    </row>
    <row r="4542" spans="1:61" x14ac:dyDescent="0.25">
      <c r="A4542" s="21" t="s">
        <v>1225</v>
      </c>
      <c r="B4542" t="s">
        <v>1276</v>
      </c>
      <c r="C4542" t="str">
        <f>VLOOKUP(Tabelle1[[#This Row],[bank_name]],list_all_banks!$B$1:$C$691,2,FALSE)</f>
        <v>NL34370515</v>
      </c>
      <c r="D4542" s="6" t="s">
        <v>1277</v>
      </c>
      <c r="E4542" s="42" t="str">
        <f t="shared" si="74"/>
        <v>31.12.2013</v>
      </c>
      <c r="F4542">
        <v>2013</v>
      </c>
      <c r="G4542">
        <v>0</v>
      </c>
      <c r="H4542" t="s">
        <v>20</v>
      </c>
      <c r="I4542">
        <v>1</v>
      </c>
      <c r="J4542">
        <v>2</v>
      </c>
      <c r="K4542" t="s">
        <v>1366</v>
      </c>
      <c r="L4542">
        <v>0</v>
      </c>
      <c r="M4542" t="s">
        <v>14</v>
      </c>
      <c r="N4542" t="s">
        <v>19</v>
      </c>
      <c r="P4542">
        <v>0</v>
      </c>
      <c r="Q4542">
        <v>0</v>
      </c>
      <c r="R4542">
        <v>0</v>
      </c>
      <c r="S4542">
        <v>0</v>
      </c>
      <c r="U4542">
        <v>0</v>
      </c>
      <c r="V4542">
        <v>0</v>
      </c>
      <c r="W4542" t="s">
        <v>20</v>
      </c>
      <c r="Y4542" t="s">
        <v>1651</v>
      </c>
      <c r="Z4542">
        <v>9</v>
      </c>
      <c r="AA4542">
        <v>10</v>
      </c>
      <c r="AB4542" t="s">
        <v>20</v>
      </c>
      <c r="AC4542" t="s">
        <v>20</v>
      </c>
      <c r="AD4542" t="s">
        <v>20</v>
      </c>
      <c r="AE4542" t="s">
        <v>20</v>
      </c>
      <c r="AF4542" t="s">
        <v>20</v>
      </c>
      <c r="AG4542" t="s">
        <v>20</v>
      </c>
      <c r="AH4542" t="s">
        <v>20</v>
      </c>
      <c r="AI4542">
        <v>0</v>
      </c>
      <c r="AK4542">
        <v>1</v>
      </c>
      <c r="AL4542">
        <v>0</v>
      </c>
      <c r="AM4542" s="9">
        <v>3</v>
      </c>
      <c r="AN4542" s="9">
        <v>0</v>
      </c>
      <c r="AO4542">
        <v>0</v>
      </c>
      <c r="AQ4542">
        <v>1</v>
      </c>
      <c r="AR4542" s="30">
        <v>3</v>
      </c>
      <c r="AS4542">
        <v>0</v>
      </c>
      <c r="AT4542">
        <v>1</v>
      </c>
      <c r="AU4542" s="9">
        <v>5</v>
      </c>
      <c r="AV4542">
        <v>0</v>
      </c>
      <c r="BA4542" t="s">
        <v>2687</v>
      </c>
      <c r="BB4542" s="6" t="s">
        <v>1616</v>
      </c>
      <c r="BG4542" s="9"/>
      <c r="BI4542" t="s">
        <v>3146</v>
      </c>
    </row>
    <row r="4543" spans="1:61" x14ac:dyDescent="0.25">
      <c r="A4543" s="21" t="s">
        <v>1225</v>
      </c>
      <c r="B4543" t="s">
        <v>1276</v>
      </c>
      <c r="C4543" t="str">
        <f>VLOOKUP(Tabelle1[[#This Row],[bank_name]],list_all_banks!$B$1:$C$691,2,FALSE)</f>
        <v>NL34370515</v>
      </c>
      <c r="D4543" s="6" t="s">
        <v>1277</v>
      </c>
      <c r="E4543" s="42" t="str">
        <f t="shared" si="74"/>
        <v>31.12.2013</v>
      </c>
      <c r="F4543">
        <v>2013</v>
      </c>
      <c r="G4543">
        <v>0</v>
      </c>
      <c r="H4543" t="s">
        <v>20</v>
      </c>
      <c r="I4543">
        <v>1</v>
      </c>
      <c r="J4543">
        <v>2</v>
      </c>
      <c r="K4543" t="s">
        <v>1366</v>
      </c>
      <c r="L4543">
        <v>0</v>
      </c>
      <c r="M4543" t="s">
        <v>14</v>
      </c>
      <c r="N4543" t="s">
        <v>19</v>
      </c>
      <c r="P4543">
        <v>0</v>
      </c>
      <c r="Q4543">
        <v>0</v>
      </c>
      <c r="R4543">
        <v>0</v>
      </c>
      <c r="S4543">
        <v>0</v>
      </c>
      <c r="U4543">
        <v>0</v>
      </c>
      <c r="V4543">
        <v>0</v>
      </c>
      <c r="W4543" t="s">
        <v>20</v>
      </c>
      <c r="Y4543" t="s">
        <v>1695</v>
      </c>
      <c r="Z4543">
        <v>8</v>
      </c>
      <c r="AA4543">
        <v>46</v>
      </c>
      <c r="AB4543" t="s">
        <v>20</v>
      </c>
      <c r="AC4543" t="s">
        <v>20</v>
      </c>
      <c r="AD4543" t="s">
        <v>20</v>
      </c>
      <c r="AE4543" t="s">
        <v>20</v>
      </c>
      <c r="AF4543" t="s">
        <v>20</v>
      </c>
      <c r="AG4543" t="s">
        <v>20</v>
      </c>
      <c r="AH4543" t="s">
        <v>20</v>
      </c>
      <c r="AI4543">
        <v>0</v>
      </c>
      <c r="AK4543">
        <v>1</v>
      </c>
      <c r="AL4543">
        <v>0</v>
      </c>
      <c r="AM4543" s="9">
        <v>3</v>
      </c>
      <c r="AN4543" s="9">
        <v>0</v>
      </c>
      <c r="AO4543">
        <v>0</v>
      </c>
      <c r="AQ4543">
        <v>1</v>
      </c>
      <c r="AR4543" s="30">
        <v>3</v>
      </c>
      <c r="AS4543">
        <v>0</v>
      </c>
      <c r="AT4543">
        <v>1</v>
      </c>
      <c r="AU4543" s="9">
        <v>5</v>
      </c>
      <c r="AV4543">
        <v>0</v>
      </c>
      <c r="BA4543" t="s">
        <v>2687</v>
      </c>
      <c r="BB4543" s="6" t="s">
        <v>1616</v>
      </c>
      <c r="BG4543" s="9"/>
      <c r="BI4543" t="s">
        <v>3146</v>
      </c>
    </row>
    <row r="4544" spans="1:61" x14ac:dyDescent="0.25">
      <c r="A4544" s="88" t="s">
        <v>1225</v>
      </c>
      <c r="B4544" s="9" t="s">
        <v>1276</v>
      </c>
      <c r="C4544" s="9" t="str">
        <f>VLOOKUP(Tabelle1[[#This Row],[bank_name]],list_all_banks!$B$1:$C$691,2,FALSE)</f>
        <v>NL34370515</v>
      </c>
      <c r="D4544" s="6" t="s">
        <v>1277</v>
      </c>
      <c r="E4544" s="42" t="str">
        <f t="shared" si="74"/>
        <v>31.12.2013</v>
      </c>
      <c r="F4544" s="9">
        <v>2013</v>
      </c>
      <c r="G4544" s="9">
        <v>0</v>
      </c>
      <c r="H4544" s="9" t="s">
        <v>20</v>
      </c>
      <c r="I4544" s="9">
        <v>1</v>
      </c>
      <c r="J4544" s="9">
        <v>2</v>
      </c>
      <c r="K4544" s="9" t="s">
        <v>1366</v>
      </c>
      <c r="L4544" s="9">
        <v>0</v>
      </c>
      <c r="M4544" s="9" t="s">
        <v>14</v>
      </c>
      <c r="N4544" s="9" t="s">
        <v>19</v>
      </c>
      <c r="P4544" s="9">
        <v>0</v>
      </c>
      <c r="Q4544" s="9">
        <v>0</v>
      </c>
      <c r="R4544" s="9">
        <v>0</v>
      </c>
      <c r="S4544" s="9">
        <v>0</v>
      </c>
      <c r="U4544" s="9">
        <v>0</v>
      </c>
      <c r="V4544" s="9">
        <v>0</v>
      </c>
      <c r="W4544" s="9" t="s">
        <v>20</v>
      </c>
      <c r="Y4544" s="9" t="s">
        <v>1707</v>
      </c>
      <c r="Z4544" s="9">
        <v>2</v>
      </c>
      <c r="AA4544" s="9">
        <v>5</v>
      </c>
      <c r="AB4544" s="9" t="s">
        <v>20</v>
      </c>
      <c r="AC4544" s="9" t="s">
        <v>20</v>
      </c>
      <c r="AD4544" s="9" t="s">
        <v>20</v>
      </c>
      <c r="AE4544" s="9" t="s">
        <v>20</v>
      </c>
      <c r="AF4544" s="9" t="s">
        <v>20</v>
      </c>
      <c r="AG4544" s="9" t="s">
        <v>20</v>
      </c>
      <c r="AH4544" s="9" t="s">
        <v>20</v>
      </c>
      <c r="AI4544" s="9">
        <v>0</v>
      </c>
      <c r="AK4544" s="9">
        <v>1</v>
      </c>
      <c r="AL4544" s="9">
        <v>0</v>
      </c>
      <c r="AM4544" s="9">
        <v>3</v>
      </c>
      <c r="AN4544" s="9">
        <v>0</v>
      </c>
      <c r="AO4544" s="9">
        <v>0</v>
      </c>
      <c r="AQ4544" s="9">
        <v>1</v>
      </c>
      <c r="AR4544" s="90">
        <v>3</v>
      </c>
      <c r="AS4544" s="9">
        <v>0</v>
      </c>
      <c r="AT4544" s="9">
        <v>1</v>
      </c>
      <c r="AU4544" s="9">
        <v>5</v>
      </c>
      <c r="AV4544" s="9">
        <v>0</v>
      </c>
      <c r="AW4544" s="9"/>
      <c r="AX4544" s="9"/>
      <c r="BA4544" s="9" t="s">
        <v>2687</v>
      </c>
      <c r="BB4544" s="6" t="s">
        <v>1616</v>
      </c>
      <c r="BG4544" s="9"/>
      <c r="BI4544" t="s">
        <v>3146</v>
      </c>
    </row>
    <row r="4545" spans="1:61" s="44" customFormat="1" ht="15.75" thickBot="1" x14ac:dyDescent="0.3">
      <c r="A4545" s="165" t="s">
        <v>1225</v>
      </c>
      <c r="B4545" s="44" t="s">
        <v>1276</v>
      </c>
      <c r="C4545" s="44" t="str">
        <f>VLOOKUP(Tabelle1[[#This Row],[bank_name]],list_all_banks!$B$1:$C$691,2,FALSE)</f>
        <v>NL34370515</v>
      </c>
      <c r="D4545" s="45" t="s">
        <v>1277</v>
      </c>
      <c r="E4545" s="46" t="str">
        <f t="shared" si="74"/>
        <v>31.12.2013</v>
      </c>
      <c r="F4545" s="44">
        <v>2013</v>
      </c>
      <c r="G4545" s="44">
        <v>0</v>
      </c>
      <c r="H4545" s="44" t="s">
        <v>20</v>
      </c>
      <c r="I4545" s="44">
        <v>1</v>
      </c>
      <c r="J4545" s="44">
        <v>2</v>
      </c>
      <c r="K4545" s="44" t="s">
        <v>1366</v>
      </c>
      <c r="L4545" s="44">
        <v>0</v>
      </c>
      <c r="M4545" s="44" t="s">
        <v>14</v>
      </c>
      <c r="N4545" s="44" t="s">
        <v>19</v>
      </c>
      <c r="O4545" s="45"/>
      <c r="P4545" s="44">
        <v>0</v>
      </c>
      <c r="Q4545" s="44">
        <v>0</v>
      </c>
      <c r="R4545" s="44">
        <v>0</v>
      </c>
      <c r="S4545" s="44">
        <v>0</v>
      </c>
      <c r="T4545" s="45"/>
      <c r="U4545" s="44">
        <v>0</v>
      </c>
      <c r="V4545" s="44">
        <v>0</v>
      </c>
      <c r="W4545" s="44" t="s">
        <v>20</v>
      </c>
      <c r="X4545" s="45"/>
      <c r="Y4545" s="44" t="s">
        <v>440</v>
      </c>
      <c r="Z4545" s="44">
        <v>-58</v>
      </c>
      <c r="AA4545" s="44">
        <v>0</v>
      </c>
      <c r="AB4545" s="44" t="s">
        <v>20</v>
      </c>
      <c r="AC4545" s="44" t="s">
        <v>20</v>
      </c>
      <c r="AD4545" s="44" t="s">
        <v>20</v>
      </c>
      <c r="AE4545" s="44" t="s">
        <v>20</v>
      </c>
      <c r="AF4545" s="44" t="s">
        <v>20</v>
      </c>
      <c r="AG4545" s="44" t="s">
        <v>20</v>
      </c>
      <c r="AH4545" s="44" t="s">
        <v>20</v>
      </c>
      <c r="AI4545" s="44">
        <v>0</v>
      </c>
      <c r="AJ4545" s="45"/>
      <c r="AK4545" s="44">
        <v>1</v>
      </c>
      <c r="AL4545" s="44">
        <v>0</v>
      </c>
      <c r="AM4545" s="44">
        <v>3</v>
      </c>
      <c r="AN4545" s="44">
        <v>0</v>
      </c>
      <c r="AO4545" s="44">
        <v>0</v>
      </c>
      <c r="AP4545" s="45"/>
      <c r="AQ4545" s="44">
        <v>1</v>
      </c>
      <c r="AR4545" s="157">
        <v>3</v>
      </c>
      <c r="AS4545" s="44">
        <v>0</v>
      </c>
      <c r="AT4545" s="44">
        <v>1</v>
      </c>
      <c r="AU4545" s="44">
        <v>5</v>
      </c>
      <c r="AV4545" s="44">
        <v>0</v>
      </c>
      <c r="AY4545" s="45"/>
      <c r="AZ4545" s="46"/>
      <c r="BA4545" s="44" t="s">
        <v>2687</v>
      </c>
      <c r="BB4545" s="45" t="s">
        <v>1616</v>
      </c>
      <c r="BH4545" s="45"/>
      <c r="BI4545" t="s">
        <v>3146</v>
      </c>
    </row>
    <row r="4546" spans="1:61" x14ac:dyDescent="0.25">
      <c r="A4546" s="21" t="s">
        <v>1225</v>
      </c>
      <c r="B4546" t="s">
        <v>1276</v>
      </c>
      <c r="C4546" t="str">
        <f>VLOOKUP(Tabelle1[[#This Row],[bank_name]],list_all_banks!$B$1:$C$691,2,FALSE)</f>
        <v>NL34370515</v>
      </c>
      <c r="D4546" s="6" t="s">
        <v>1277</v>
      </c>
      <c r="E4546" s="42" t="str">
        <f t="shared" si="74"/>
        <v>31.12.2014</v>
      </c>
      <c r="F4546">
        <v>2014</v>
      </c>
      <c r="G4546">
        <v>1</v>
      </c>
      <c r="H4546">
        <v>2</v>
      </c>
      <c r="I4546" t="s">
        <v>1382</v>
      </c>
      <c r="J4546">
        <v>2</v>
      </c>
      <c r="K4546" t="s">
        <v>1366</v>
      </c>
      <c r="L4546">
        <v>0</v>
      </c>
      <c r="M4546" t="s">
        <v>14</v>
      </c>
      <c r="N4546" t="s">
        <v>19</v>
      </c>
      <c r="P4546">
        <v>0</v>
      </c>
      <c r="Q4546">
        <v>0</v>
      </c>
      <c r="R4546">
        <v>0</v>
      </c>
      <c r="S4546">
        <v>0</v>
      </c>
      <c r="U4546">
        <v>0</v>
      </c>
      <c r="V4546">
        <v>0</v>
      </c>
      <c r="W4546" t="s">
        <v>20</v>
      </c>
      <c r="Y4546" t="s">
        <v>820</v>
      </c>
      <c r="Z4546">
        <v>61</v>
      </c>
      <c r="AA4546">
        <v>364</v>
      </c>
      <c r="AB4546">
        <v>-1</v>
      </c>
      <c r="AC4546" t="s">
        <v>20</v>
      </c>
      <c r="AD4546" t="s">
        <v>20</v>
      </c>
      <c r="AE4546" t="s">
        <v>20</v>
      </c>
      <c r="AF4546" t="s">
        <v>20</v>
      </c>
      <c r="AG4546">
        <v>0</v>
      </c>
      <c r="AH4546" t="s">
        <v>20</v>
      </c>
      <c r="AI4546" s="30">
        <v>3</v>
      </c>
      <c r="AK4546">
        <v>1</v>
      </c>
      <c r="AL4546">
        <v>0</v>
      </c>
      <c r="AM4546">
        <v>1</v>
      </c>
      <c r="AN4546">
        <v>3</v>
      </c>
      <c r="AO4546">
        <v>0</v>
      </c>
      <c r="AQ4546" s="30">
        <v>1</v>
      </c>
      <c r="AR4546">
        <v>3</v>
      </c>
      <c r="AS4546">
        <v>0</v>
      </c>
      <c r="AT4546">
        <v>1</v>
      </c>
      <c r="AU4546">
        <v>5</v>
      </c>
      <c r="AV4546">
        <v>0</v>
      </c>
      <c r="AY4546" s="6" t="s">
        <v>3063</v>
      </c>
      <c r="BA4546" t="s">
        <v>2688</v>
      </c>
      <c r="BB4546" s="6" t="s">
        <v>1617</v>
      </c>
      <c r="BG4546" s="9"/>
      <c r="BI4546" t="s">
        <v>3146</v>
      </c>
    </row>
    <row r="4547" spans="1:61" x14ac:dyDescent="0.25">
      <c r="A4547" s="21" t="s">
        <v>1225</v>
      </c>
      <c r="B4547" t="s">
        <v>1276</v>
      </c>
      <c r="C4547" t="str">
        <f>VLOOKUP(Tabelle1[[#This Row],[bank_name]],list_all_banks!$B$1:$C$691,2,FALSE)</f>
        <v>NL34370515</v>
      </c>
      <c r="D4547" s="6" t="s">
        <v>1277</v>
      </c>
      <c r="E4547" s="42" t="str">
        <f t="shared" si="74"/>
        <v>31.12.2014</v>
      </c>
      <c r="F4547">
        <v>2014</v>
      </c>
      <c r="G4547">
        <v>1</v>
      </c>
      <c r="H4547">
        <v>2</v>
      </c>
      <c r="I4547" t="s">
        <v>1382</v>
      </c>
      <c r="J4547">
        <v>2</v>
      </c>
      <c r="K4547" t="s">
        <v>1366</v>
      </c>
      <c r="L4547">
        <v>0</v>
      </c>
      <c r="M4547" t="s">
        <v>14</v>
      </c>
      <c r="N4547" t="s">
        <v>19</v>
      </c>
      <c r="P4547">
        <v>0</v>
      </c>
      <c r="Q4547">
        <v>0</v>
      </c>
      <c r="R4547">
        <v>0</v>
      </c>
      <c r="S4547">
        <v>0</v>
      </c>
      <c r="U4547">
        <v>0</v>
      </c>
      <c r="V4547">
        <v>0</v>
      </c>
      <c r="W4547" t="s">
        <v>20</v>
      </c>
      <c r="Y4547" s="117" t="s">
        <v>1725</v>
      </c>
      <c r="Z4547">
        <v>2</v>
      </c>
      <c r="AA4547">
        <v>22</v>
      </c>
      <c r="AB4547">
        <v>-6</v>
      </c>
      <c r="AC4547" t="s">
        <v>20</v>
      </c>
      <c r="AD4547" t="s">
        <v>20</v>
      </c>
      <c r="AE4547" t="s">
        <v>20</v>
      </c>
      <c r="AF4547" t="s">
        <v>20</v>
      </c>
      <c r="AG4547">
        <v>-1</v>
      </c>
      <c r="AH4547" t="s">
        <v>20</v>
      </c>
      <c r="AI4547" s="30">
        <v>3</v>
      </c>
      <c r="AK4547">
        <v>1</v>
      </c>
      <c r="AL4547">
        <v>0</v>
      </c>
      <c r="AM4547">
        <v>1</v>
      </c>
      <c r="AN4547">
        <v>3</v>
      </c>
      <c r="AO4547">
        <v>0</v>
      </c>
      <c r="AQ4547" s="30">
        <v>1</v>
      </c>
      <c r="AR4547">
        <v>3</v>
      </c>
      <c r="AS4547">
        <v>0</v>
      </c>
      <c r="AT4547">
        <v>1</v>
      </c>
      <c r="AU4547">
        <v>5</v>
      </c>
      <c r="AV4547">
        <v>0</v>
      </c>
      <c r="BA4547" t="s">
        <v>2688</v>
      </c>
      <c r="BB4547" s="6" t="s">
        <v>1617</v>
      </c>
      <c r="BG4547" s="9"/>
      <c r="BI4547" t="s">
        <v>3146</v>
      </c>
    </row>
    <row r="4548" spans="1:61" x14ac:dyDescent="0.25">
      <c r="A4548" s="21" t="s">
        <v>1225</v>
      </c>
      <c r="B4548" t="s">
        <v>1276</v>
      </c>
      <c r="C4548" t="str">
        <f>VLOOKUP(Tabelle1[[#This Row],[bank_name]],list_all_banks!$B$1:$C$691,2,FALSE)</f>
        <v>NL34370515</v>
      </c>
      <c r="D4548" s="6" t="s">
        <v>1277</v>
      </c>
      <c r="E4548" s="42" t="str">
        <f t="shared" si="74"/>
        <v>31.12.2014</v>
      </c>
      <c r="F4548">
        <v>2014</v>
      </c>
      <c r="G4548">
        <v>1</v>
      </c>
      <c r="H4548">
        <v>2</v>
      </c>
      <c r="I4548" t="s">
        <v>1382</v>
      </c>
      <c r="J4548">
        <v>2</v>
      </c>
      <c r="K4548" t="s">
        <v>1366</v>
      </c>
      <c r="L4548">
        <v>0</v>
      </c>
      <c r="M4548" t="s">
        <v>14</v>
      </c>
      <c r="N4548" t="s">
        <v>19</v>
      </c>
      <c r="P4548">
        <v>0</v>
      </c>
      <c r="Q4548">
        <v>0</v>
      </c>
      <c r="R4548">
        <v>0</v>
      </c>
      <c r="S4548">
        <v>0</v>
      </c>
      <c r="U4548">
        <v>0</v>
      </c>
      <c r="V4548">
        <v>0</v>
      </c>
      <c r="W4548" t="s">
        <v>20</v>
      </c>
      <c r="Y4548" t="s">
        <v>1650</v>
      </c>
      <c r="Z4548">
        <v>194</v>
      </c>
      <c r="AA4548">
        <v>352</v>
      </c>
      <c r="AB4548">
        <v>86</v>
      </c>
      <c r="AC4548" t="s">
        <v>20</v>
      </c>
      <c r="AD4548" t="s">
        <v>20</v>
      </c>
      <c r="AE4548" t="s">
        <v>20</v>
      </c>
      <c r="AF4548" t="s">
        <v>20</v>
      </c>
      <c r="AG4548">
        <v>28</v>
      </c>
      <c r="AH4548" t="s">
        <v>20</v>
      </c>
      <c r="AI4548" s="30">
        <v>3</v>
      </c>
      <c r="AK4548">
        <v>1</v>
      </c>
      <c r="AL4548">
        <v>0</v>
      </c>
      <c r="AM4548">
        <v>1</v>
      </c>
      <c r="AN4548">
        <v>3</v>
      </c>
      <c r="AO4548">
        <v>0</v>
      </c>
      <c r="AQ4548" s="30">
        <v>1</v>
      </c>
      <c r="AR4548">
        <v>3</v>
      </c>
      <c r="AS4548">
        <v>0</v>
      </c>
      <c r="AT4548">
        <v>1</v>
      </c>
      <c r="AU4548">
        <v>5</v>
      </c>
      <c r="AV4548">
        <v>0</v>
      </c>
      <c r="BA4548" t="s">
        <v>2688</v>
      </c>
      <c r="BB4548" s="6" t="s">
        <v>1617</v>
      </c>
      <c r="BG4548" s="9"/>
      <c r="BI4548" t="s">
        <v>3146</v>
      </c>
    </row>
    <row r="4549" spans="1:61" x14ac:dyDescent="0.25">
      <c r="A4549" s="21" t="s">
        <v>1225</v>
      </c>
      <c r="B4549" t="s">
        <v>1276</v>
      </c>
      <c r="C4549" t="str">
        <f>VLOOKUP(Tabelle1[[#This Row],[bank_name]],list_all_banks!$B$1:$C$691,2,FALSE)</f>
        <v>NL34370515</v>
      </c>
      <c r="D4549" s="6" t="s">
        <v>1277</v>
      </c>
      <c r="E4549" s="42" t="str">
        <f t="shared" si="74"/>
        <v>31.12.2014</v>
      </c>
      <c r="F4549">
        <v>2014</v>
      </c>
      <c r="G4549">
        <v>1</v>
      </c>
      <c r="H4549">
        <v>2</v>
      </c>
      <c r="I4549" t="s">
        <v>1382</v>
      </c>
      <c r="J4549">
        <v>2</v>
      </c>
      <c r="K4549" t="s">
        <v>1366</v>
      </c>
      <c r="L4549">
        <v>0</v>
      </c>
      <c r="M4549" t="s">
        <v>14</v>
      </c>
      <c r="N4549" t="s">
        <v>19</v>
      </c>
      <c r="P4549">
        <v>0</v>
      </c>
      <c r="Q4549">
        <v>0</v>
      </c>
      <c r="R4549">
        <v>0</v>
      </c>
      <c r="S4549">
        <v>0</v>
      </c>
      <c r="U4549">
        <v>0</v>
      </c>
      <c r="V4549">
        <v>0</v>
      </c>
      <c r="W4549" t="s">
        <v>20</v>
      </c>
      <c r="Y4549" t="s">
        <v>1225</v>
      </c>
      <c r="Z4549">
        <v>6622</v>
      </c>
      <c r="AA4549">
        <v>18371</v>
      </c>
      <c r="AB4549">
        <v>1111</v>
      </c>
      <c r="AC4549" t="s">
        <v>20</v>
      </c>
      <c r="AD4549" t="s">
        <v>20</v>
      </c>
      <c r="AE4549" t="s">
        <v>20</v>
      </c>
      <c r="AF4549" t="s">
        <v>20</v>
      </c>
      <c r="AG4549">
        <v>297</v>
      </c>
      <c r="AH4549" t="s">
        <v>20</v>
      </c>
      <c r="AI4549" s="30">
        <v>3</v>
      </c>
      <c r="AK4549">
        <v>1</v>
      </c>
      <c r="AL4549">
        <v>0</v>
      </c>
      <c r="AM4549">
        <v>1</v>
      </c>
      <c r="AN4549">
        <v>3</v>
      </c>
      <c r="AO4549">
        <v>0</v>
      </c>
      <c r="AQ4549" s="30">
        <v>1</v>
      </c>
      <c r="AR4549">
        <v>3</v>
      </c>
      <c r="AS4549">
        <v>0</v>
      </c>
      <c r="AT4549">
        <v>1</v>
      </c>
      <c r="AU4549">
        <v>5</v>
      </c>
      <c r="AV4549">
        <v>0</v>
      </c>
      <c r="BA4549" t="s">
        <v>2688</v>
      </c>
      <c r="BB4549" s="6" t="s">
        <v>1617</v>
      </c>
      <c r="BG4549" s="9"/>
      <c r="BI4549" t="s">
        <v>3146</v>
      </c>
    </row>
    <row r="4550" spans="1:61" x14ac:dyDescent="0.25">
      <c r="A4550" s="21" t="s">
        <v>1225</v>
      </c>
      <c r="B4550" t="s">
        <v>1276</v>
      </c>
      <c r="C4550" t="str">
        <f>VLOOKUP(Tabelle1[[#This Row],[bank_name]],list_all_banks!$B$1:$C$691,2,FALSE)</f>
        <v>NL34370515</v>
      </c>
      <c r="D4550" s="6" t="s">
        <v>1277</v>
      </c>
      <c r="E4550" s="42" t="str">
        <f t="shared" si="74"/>
        <v>31.12.2014</v>
      </c>
      <c r="F4550">
        <v>2014</v>
      </c>
      <c r="G4550">
        <v>1</v>
      </c>
      <c r="H4550">
        <v>2</v>
      </c>
      <c r="I4550" t="s">
        <v>1382</v>
      </c>
      <c r="J4550">
        <v>2</v>
      </c>
      <c r="K4550" t="s">
        <v>1366</v>
      </c>
      <c r="L4550">
        <v>0</v>
      </c>
      <c r="M4550" t="s">
        <v>14</v>
      </c>
      <c r="N4550" t="s">
        <v>19</v>
      </c>
      <c r="P4550">
        <v>0</v>
      </c>
      <c r="Q4550">
        <v>0</v>
      </c>
      <c r="R4550">
        <v>0</v>
      </c>
      <c r="S4550">
        <v>0</v>
      </c>
      <c r="U4550">
        <v>0</v>
      </c>
      <c r="V4550">
        <v>0</v>
      </c>
      <c r="W4550" t="s">
        <v>20</v>
      </c>
      <c r="Y4550" t="s">
        <v>658</v>
      </c>
      <c r="Z4550">
        <v>316</v>
      </c>
      <c r="AA4550">
        <v>972</v>
      </c>
      <c r="AB4550">
        <v>68</v>
      </c>
      <c r="AC4550" t="s">
        <v>20</v>
      </c>
      <c r="AD4550" t="s">
        <v>20</v>
      </c>
      <c r="AE4550" t="s">
        <v>20</v>
      </c>
      <c r="AF4550" t="s">
        <v>20</v>
      </c>
      <c r="AG4550">
        <v>20</v>
      </c>
      <c r="AH4550" t="s">
        <v>20</v>
      </c>
      <c r="AI4550" s="30">
        <v>3</v>
      </c>
      <c r="AK4550">
        <v>1</v>
      </c>
      <c r="AL4550">
        <v>0</v>
      </c>
      <c r="AM4550">
        <v>1</v>
      </c>
      <c r="AN4550">
        <v>3</v>
      </c>
      <c r="AO4550">
        <v>0</v>
      </c>
      <c r="AQ4550" s="30">
        <v>1</v>
      </c>
      <c r="AR4550">
        <v>3</v>
      </c>
      <c r="AS4550">
        <v>0</v>
      </c>
      <c r="AT4550">
        <v>1</v>
      </c>
      <c r="AU4550">
        <v>5</v>
      </c>
      <c r="AV4550">
        <v>0</v>
      </c>
      <c r="BA4550" t="s">
        <v>2688</v>
      </c>
      <c r="BB4550" s="6" t="s">
        <v>1617</v>
      </c>
      <c r="BG4550" s="9"/>
      <c r="BI4550" t="s">
        <v>3146</v>
      </c>
    </row>
    <row r="4551" spans="1:61" x14ac:dyDescent="0.25">
      <c r="A4551" s="88" t="s">
        <v>1225</v>
      </c>
      <c r="B4551" s="9" t="s">
        <v>1276</v>
      </c>
      <c r="C4551" s="9" t="str">
        <f>VLOOKUP(Tabelle1[[#This Row],[bank_name]],list_all_banks!$B$1:$C$691,2,FALSE)</f>
        <v>NL34370515</v>
      </c>
      <c r="D4551" s="6" t="s">
        <v>1277</v>
      </c>
      <c r="E4551" s="42" t="str">
        <f t="shared" si="74"/>
        <v>31.12.2014</v>
      </c>
      <c r="F4551" s="9">
        <v>2014</v>
      </c>
      <c r="G4551" s="9">
        <v>1</v>
      </c>
      <c r="H4551" s="9">
        <v>2</v>
      </c>
      <c r="I4551" s="9" t="s">
        <v>1382</v>
      </c>
      <c r="J4551" s="9">
        <v>2</v>
      </c>
      <c r="K4551" s="9" t="s">
        <v>1366</v>
      </c>
      <c r="L4551" s="9">
        <v>0</v>
      </c>
      <c r="M4551" s="9" t="s">
        <v>14</v>
      </c>
      <c r="N4551" s="9" t="s">
        <v>19</v>
      </c>
      <c r="P4551" s="9">
        <v>0</v>
      </c>
      <c r="Q4551" s="9">
        <v>0</v>
      </c>
      <c r="R4551" s="9">
        <v>0</v>
      </c>
      <c r="S4551" s="9">
        <v>0</v>
      </c>
      <c r="U4551" s="9">
        <v>0</v>
      </c>
      <c r="V4551" s="9">
        <v>0</v>
      </c>
      <c r="W4551" s="9" t="s">
        <v>20</v>
      </c>
      <c r="Y4551" s="9" t="s">
        <v>1</v>
      </c>
      <c r="Z4551" s="9">
        <v>264</v>
      </c>
      <c r="AA4551" s="9">
        <v>590</v>
      </c>
      <c r="AB4551" s="9">
        <v>82</v>
      </c>
      <c r="AC4551" s="9" t="s">
        <v>20</v>
      </c>
      <c r="AD4551" s="9" t="s">
        <v>20</v>
      </c>
      <c r="AE4551" s="9" t="s">
        <v>20</v>
      </c>
      <c r="AF4551" s="9" t="s">
        <v>20</v>
      </c>
      <c r="AG4551" s="9">
        <v>11</v>
      </c>
      <c r="AH4551" s="9" t="s">
        <v>20</v>
      </c>
      <c r="AI4551" s="30">
        <v>3</v>
      </c>
      <c r="AK4551" s="9">
        <v>1</v>
      </c>
      <c r="AL4551" s="9">
        <v>0</v>
      </c>
      <c r="AM4551" s="9">
        <v>1</v>
      </c>
      <c r="AN4551" s="9">
        <v>3</v>
      </c>
      <c r="AO4551" s="9">
        <v>0</v>
      </c>
      <c r="AQ4551" s="90">
        <v>1</v>
      </c>
      <c r="AR4551" s="9">
        <v>3</v>
      </c>
      <c r="AS4551" s="9">
        <v>0</v>
      </c>
      <c r="AT4551" s="9">
        <v>1</v>
      </c>
      <c r="AU4551" s="9">
        <v>5</v>
      </c>
      <c r="AV4551" s="9">
        <v>0</v>
      </c>
      <c r="AW4551" s="9"/>
      <c r="AX4551" s="9"/>
      <c r="BA4551" s="9" t="s">
        <v>2688</v>
      </c>
      <c r="BB4551" s="6" t="s">
        <v>1617</v>
      </c>
      <c r="BG4551" s="9"/>
      <c r="BI4551" t="s">
        <v>3146</v>
      </c>
    </row>
    <row r="4552" spans="1:61" x14ac:dyDescent="0.25">
      <c r="A4552" s="21" t="s">
        <v>1225</v>
      </c>
      <c r="B4552" t="s">
        <v>1276</v>
      </c>
      <c r="C4552" t="str">
        <f>VLOOKUP(Tabelle1[[#This Row],[bank_name]],list_all_banks!$B$1:$C$691,2,FALSE)</f>
        <v>NL34370515</v>
      </c>
      <c r="D4552" s="6" t="s">
        <v>1277</v>
      </c>
      <c r="E4552" s="42" t="str">
        <f t="shared" si="74"/>
        <v>31.12.2014</v>
      </c>
      <c r="F4552">
        <v>2014</v>
      </c>
      <c r="G4552">
        <v>1</v>
      </c>
      <c r="H4552">
        <v>2</v>
      </c>
      <c r="I4552" t="s">
        <v>1382</v>
      </c>
      <c r="J4552">
        <v>2</v>
      </c>
      <c r="K4552" t="s">
        <v>1366</v>
      </c>
      <c r="L4552">
        <v>0</v>
      </c>
      <c r="M4552" t="s">
        <v>14</v>
      </c>
      <c r="N4552" t="s">
        <v>19</v>
      </c>
      <c r="P4552">
        <v>0</v>
      </c>
      <c r="Q4552">
        <v>0</v>
      </c>
      <c r="R4552">
        <v>0</v>
      </c>
      <c r="S4552">
        <v>0</v>
      </c>
      <c r="U4552">
        <v>0</v>
      </c>
      <c r="V4552">
        <v>0</v>
      </c>
      <c r="W4552" t="s">
        <v>20</v>
      </c>
      <c r="Y4552" t="s">
        <v>239</v>
      </c>
      <c r="Z4552">
        <v>84</v>
      </c>
      <c r="AA4552">
        <v>236</v>
      </c>
      <c r="AB4552">
        <v>9</v>
      </c>
      <c r="AC4552" t="s">
        <v>20</v>
      </c>
      <c r="AD4552" t="s">
        <v>20</v>
      </c>
      <c r="AE4552" t="s">
        <v>20</v>
      </c>
      <c r="AF4552" t="s">
        <v>20</v>
      </c>
      <c r="AG4552">
        <v>19</v>
      </c>
      <c r="AH4552" t="s">
        <v>20</v>
      </c>
      <c r="AI4552" s="30">
        <v>3</v>
      </c>
      <c r="AK4552">
        <v>1</v>
      </c>
      <c r="AL4552">
        <v>0</v>
      </c>
      <c r="AM4552">
        <v>1</v>
      </c>
      <c r="AN4552">
        <v>3</v>
      </c>
      <c r="AO4552">
        <v>0</v>
      </c>
      <c r="AQ4552" s="30">
        <v>1</v>
      </c>
      <c r="AR4552">
        <v>3</v>
      </c>
      <c r="AS4552">
        <v>0</v>
      </c>
      <c r="AT4552">
        <v>1</v>
      </c>
      <c r="AU4552">
        <v>5</v>
      </c>
      <c r="AV4552">
        <v>0</v>
      </c>
      <c r="BA4552" t="s">
        <v>2688</v>
      </c>
      <c r="BB4552" s="6" t="s">
        <v>1617</v>
      </c>
      <c r="BG4552" s="9"/>
      <c r="BI4552" t="s">
        <v>3146</v>
      </c>
    </row>
    <row r="4553" spans="1:61" x14ac:dyDescent="0.25">
      <c r="A4553" s="21" t="s">
        <v>1225</v>
      </c>
      <c r="B4553" t="s">
        <v>1276</v>
      </c>
      <c r="C4553" t="str">
        <f>VLOOKUP(Tabelle1[[#This Row],[bank_name]],list_all_banks!$B$1:$C$691,2,FALSE)</f>
        <v>NL34370515</v>
      </c>
      <c r="D4553" s="6" t="s">
        <v>1277</v>
      </c>
      <c r="E4553" s="42" t="str">
        <f t="shared" si="74"/>
        <v>31.12.2014</v>
      </c>
      <c r="F4553">
        <v>2014</v>
      </c>
      <c r="G4553">
        <v>1</v>
      </c>
      <c r="H4553">
        <v>2</v>
      </c>
      <c r="I4553" t="s">
        <v>1382</v>
      </c>
      <c r="J4553">
        <v>2</v>
      </c>
      <c r="K4553" t="s">
        <v>1366</v>
      </c>
      <c r="L4553">
        <v>0</v>
      </c>
      <c r="M4553" t="s">
        <v>14</v>
      </c>
      <c r="N4553" t="s">
        <v>19</v>
      </c>
      <c r="P4553">
        <v>0</v>
      </c>
      <c r="Q4553">
        <v>0</v>
      </c>
      <c r="R4553">
        <v>0</v>
      </c>
      <c r="S4553">
        <v>0</v>
      </c>
      <c r="U4553">
        <v>0</v>
      </c>
      <c r="V4553">
        <v>0</v>
      </c>
      <c r="W4553" t="s">
        <v>20</v>
      </c>
      <c r="Y4553" t="s">
        <v>1170</v>
      </c>
      <c r="Z4553">
        <v>52</v>
      </c>
      <c r="AA4553">
        <v>158</v>
      </c>
      <c r="AB4553">
        <v>10</v>
      </c>
      <c r="AC4553" t="s">
        <v>20</v>
      </c>
      <c r="AD4553" t="s">
        <v>20</v>
      </c>
      <c r="AE4553" t="s">
        <v>20</v>
      </c>
      <c r="AF4553" t="s">
        <v>20</v>
      </c>
      <c r="AG4553">
        <v>5</v>
      </c>
      <c r="AH4553" t="s">
        <v>20</v>
      </c>
      <c r="AI4553" s="30">
        <v>3</v>
      </c>
      <c r="AK4553">
        <v>1</v>
      </c>
      <c r="AL4553">
        <v>0</v>
      </c>
      <c r="AM4553">
        <v>1</v>
      </c>
      <c r="AN4553">
        <v>3</v>
      </c>
      <c r="AO4553">
        <v>0</v>
      </c>
      <c r="AQ4553" s="30">
        <v>1</v>
      </c>
      <c r="AR4553">
        <v>3</v>
      </c>
      <c r="AS4553">
        <v>0</v>
      </c>
      <c r="AT4553">
        <v>1</v>
      </c>
      <c r="AU4553">
        <v>5</v>
      </c>
      <c r="AV4553">
        <v>0</v>
      </c>
      <c r="BA4553" t="s">
        <v>2688</v>
      </c>
      <c r="BB4553" s="6" t="s">
        <v>1617</v>
      </c>
      <c r="BG4553" s="9"/>
      <c r="BI4553" t="s">
        <v>3146</v>
      </c>
    </row>
    <row r="4554" spans="1:61" x14ac:dyDescent="0.25">
      <c r="A4554" s="21" t="s">
        <v>1225</v>
      </c>
      <c r="B4554" t="s">
        <v>1276</v>
      </c>
      <c r="C4554" t="str">
        <f>VLOOKUP(Tabelle1[[#This Row],[bank_name]],list_all_banks!$B$1:$C$691,2,FALSE)</f>
        <v>NL34370515</v>
      </c>
      <c r="D4554" s="6" t="s">
        <v>1277</v>
      </c>
      <c r="E4554" s="42" t="str">
        <f t="shared" si="74"/>
        <v>31.12.2014</v>
      </c>
      <c r="F4554">
        <v>2014</v>
      </c>
      <c r="G4554">
        <v>1</v>
      </c>
      <c r="H4554">
        <v>2</v>
      </c>
      <c r="I4554" t="s">
        <v>1382</v>
      </c>
      <c r="J4554">
        <v>2</v>
      </c>
      <c r="K4554" t="s">
        <v>1366</v>
      </c>
      <c r="L4554">
        <v>0</v>
      </c>
      <c r="M4554" t="s">
        <v>14</v>
      </c>
      <c r="N4554" t="s">
        <v>19</v>
      </c>
      <c r="P4554">
        <v>0</v>
      </c>
      <c r="Q4554">
        <v>0</v>
      </c>
      <c r="R4554">
        <v>0</v>
      </c>
      <c r="S4554">
        <v>0</v>
      </c>
      <c r="U4554">
        <v>0</v>
      </c>
      <c r="V4554">
        <v>0</v>
      </c>
      <c r="W4554" t="s">
        <v>20</v>
      </c>
      <c r="Y4554" t="s">
        <v>1681</v>
      </c>
      <c r="Z4554">
        <v>44</v>
      </c>
      <c r="AA4554">
        <v>63</v>
      </c>
      <c r="AB4554">
        <v>24</v>
      </c>
      <c r="AC4554" t="s">
        <v>20</v>
      </c>
      <c r="AD4554" t="s">
        <v>20</v>
      </c>
      <c r="AE4554" t="s">
        <v>20</v>
      </c>
      <c r="AF4554" t="s">
        <v>20</v>
      </c>
      <c r="AG4554">
        <v>0</v>
      </c>
      <c r="AH4554" t="s">
        <v>20</v>
      </c>
      <c r="AI4554" s="30">
        <v>3</v>
      </c>
      <c r="AK4554">
        <v>1</v>
      </c>
      <c r="AL4554">
        <v>0</v>
      </c>
      <c r="AM4554">
        <v>1</v>
      </c>
      <c r="AN4554">
        <v>3</v>
      </c>
      <c r="AO4554">
        <v>0</v>
      </c>
      <c r="AQ4554" s="30">
        <v>1</v>
      </c>
      <c r="AR4554">
        <v>3</v>
      </c>
      <c r="AS4554">
        <v>0</v>
      </c>
      <c r="AT4554">
        <v>1</v>
      </c>
      <c r="AU4554">
        <v>5</v>
      </c>
      <c r="AV4554">
        <v>0</v>
      </c>
      <c r="BA4554" t="s">
        <v>2688</v>
      </c>
      <c r="BB4554" s="6" t="s">
        <v>1617</v>
      </c>
      <c r="BG4554" s="9"/>
      <c r="BI4554" t="s">
        <v>3146</v>
      </c>
    </row>
    <row r="4555" spans="1:61" x14ac:dyDescent="0.25">
      <c r="A4555" s="21" t="s">
        <v>1225</v>
      </c>
      <c r="B4555" t="s">
        <v>1276</v>
      </c>
      <c r="C4555" t="str">
        <f>VLOOKUP(Tabelle1[[#This Row],[bank_name]],list_all_banks!$B$1:$C$691,2,FALSE)</f>
        <v>NL34370515</v>
      </c>
      <c r="D4555" s="6" t="s">
        <v>1277</v>
      </c>
      <c r="E4555" s="42" t="str">
        <f t="shared" si="74"/>
        <v>31.12.2014</v>
      </c>
      <c r="F4555">
        <v>2014</v>
      </c>
      <c r="G4555">
        <v>1</v>
      </c>
      <c r="H4555">
        <v>2</v>
      </c>
      <c r="I4555" t="s">
        <v>1382</v>
      </c>
      <c r="J4555">
        <v>2</v>
      </c>
      <c r="K4555" t="s">
        <v>1366</v>
      </c>
      <c r="L4555">
        <v>0</v>
      </c>
      <c r="M4555" t="s">
        <v>14</v>
      </c>
      <c r="N4555" t="s">
        <v>19</v>
      </c>
      <c r="P4555">
        <v>0</v>
      </c>
      <c r="Q4555">
        <v>0</v>
      </c>
      <c r="R4555">
        <v>0</v>
      </c>
      <c r="S4555">
        <v>0</v>
      </c>
      <c r="U4555">
        <v>0</v>
      </c>
      <c r="V4555">
        <v>0</v>
      </c>
      <c r="W4555" t="s">
        <v>20</v>
      </c>
      <c r="Y4555" t="s">
        <v>1672</v>
      </c>
      <c r="Z4555">
        <v>50</v>
      </c>
      <c r="AA4555">
        <v>22</v>
      </c>
      <c r="AB4555">
        <v>39</v>
      </c>
      <c r="AC4555" t="s">
        <v>20</v>
      </c>
      <c r="AD4555" t="s">
        <v>20</v>
      </c>
      <c r="AE4555" t="s">
        <v>20</v>
      </c>
      <c r="AF4555" t="s">
        <v>20</v>
      </c>
      <c r="AG4555">
        <v>11</v>
      </c>
      <c r="AH4555" t="s">
        <v>20</v>
      </c>
      <c r="AI4555" s="30">
        <v>3</v>
      </c>
      <c r="AK4555">
        <v>1</v>
      </c>
      <c r="AL4555">
        <v>0</v>
      </c>
      <c r="AM4555">
        <v>1</v>
      </c>
      <c r="AN4555">
        <v>3</v>
      </c>
      <c r="AO4555">
        <v>0</v>
      </c>
      <c r="AQ4555" s="30">
        <v>1</v>
      </c>
      <c r="AR4555">
        <v>3</v>
      </c>
      <c r="AS4555">
        <v>0</v>
      </c>
      <c r="AT4555">
        <v>1</v>
      </c>
      <c r="AU4555">
        <v>5</v>
      </c>
      <c r="AV4555">
        <v>0</v>
      </c>
      <c r="BA4555" t="s">
        <v>2688</v>
      </c>
      <c r="BB4555" s="6" t="s">
        <v>1617</v>
      </c>
      <c r="BG4555" s="9"/>
      <c r="BI4555" t="s">
        <v>3146</v>
      </c>
    </row>
    <row r="4556" spans="1:61" x14ac:dyDescent="0.25">
      <c r="A4556" s="88" t="s">
        <v>1225</v>
      </c>
      <c r="B4556" s="9" t="s">
        <v>1276</v>
      </c>
      <c r="C4556" s="9" t="str">
        <f>VLOOKUP(Tabelle1[[#This Row],[bank_name]],list_all_banks!$B$1:$C$691,2,FALSE)</f>
        <v>NL34370515</v>
      </c>
      <c r="D4556" s="6" t="s">
        <v>1277</v>
      </c>
      <c r="E4556" s="42" t="str">
        <f t="shared" si="74"/>
        <v>31.12.2014</v>
      </c>
      <c r="F4556" s="9">
        <v>2014</v>
      </c>
      <c r="G4556" s="9">
        <v>1</v>
      </c>
      <c r="H4556" s="9">
        <v>2</v>
      </c>
      <c r="I4556" s="9" t="s">
        <v>1382</v>
      </c>
      <c r="J4556" s="9">
        <v>2</v>
      </c>
      <c r="K4556" s="9" t="s">
        <v>1366</v>
      </c>
      <c r="L4556" s="9">
        <v>0</v>
      </c>
      <c r="M4556" s="9" t="s">
        <v>14</v>
      </c>
      <c r="N4556" s="9" t="s">
        <v>19</v>
      </c>
      <c r="P4556" s="9">
        <v>0</v>
      </c>
      <c r="Q4556" s="9">
        <v>0</v>
      </c>
      <c r="R4556" s="9">
        <v>0</v>
      </c>
      <c r="S4556" s="9">
        <v>0</v>
      </c>
      <c r="U4556" s="9">
        <v>0</v>
      </c>
      <c r="V4556" s="9">
        <v>0</v>
      </c>
      <c r="W4556" s="9" t="s">
        <v>20</v>
      </c>
      <c r="Y4556" s="9" t="s">
        <v>1706</v>
      </c>
      <c r="Z4556" s="9">
        <v>24</v>
      </c>
      <c r="AA4556" s="9">
        <v>93</v>
      </c>
      <c r="AB4556" s="9">
        <v>-17</v>
      </c>
      <c r="AC4556" s="9" t="s">
        <v>20</v>
      </c>
      <c r="AD4556" s="9" t="s">
        <v>20</v>
      </c>
      <c r="AE4556" s="9" t="s">
        <v>20</v>
      </c>
      <c r="AF4556" s="9" t="s">
        <v>20</v>
      </c>
      <c r="AG4556" s="9">
        <v>0</v>
      </c>
      <c r="AH4556" s="9" t="s">
        <v>20</v>
      </c>
      <c r="AI4556" s="30">
        <v>3</v>
      </c>
      <c r="AK4556" s="9">
        <v>1</v>
      </c>
      <c r="AL4556" s="9">
        <v>0</v>
      </c>
      <c r="AM4556" s="9">
        <v>1</v>
      </c>
      <c r="AN4556" s="9">
        <v>3</v>
      </c>
      <c r="AO4556" s="9">
        <v>0</v>
      </c>
      <c r="AQ4556" s="90">
        <v>1</v>
      </c>
      <c r="AR4556" s="9">
        <v>3</v>
      </c>
      <c r="AS4556" s="9">
        <v>0</v>
      </c>
      <c r="AT4556" s="9">
        <v>1</v>
      </c>
      <c r="AU4556" s="9">
        <v>5</v>
      </c>
      <c r="AV4556" s="9">
        <v>0</v>
      </c>
      <c r="AW4556" s="9"/>
      <c r="AX4556" s="9"/>
      <c r="BA4556" s="9" t="s">
        <v>2688</v>
      </c>
      <c r="BB4556" s="6" t="s">
        <v>1617</v>
      </c>
      <c r="BG4556" s="9"/>
      <c r="BI4556" t="s">
        <v>3146</v>
      </c>
    </row>
    <row r="4557" spans="1:61" x14ac:dyDescent="0.25">
      <c r="A4557" s="21" t="s">
        <v>1225</v>
      </c>
      <c r="B4557" t="s">
        <v>1276</v>
      </c>
      <c r="C4557" t="str">
        <f>VLOOKUP(Tabelle1[[#This Row],[bank_name]],list_all_banks!$B$1:$C$691,2,FALSE)</f>
        <v>NL34370515</v>
      </c>
      <c r="D4557" s="6" t="s">
        <v>1277</v>
      </c>
      <c r="E4557" s="42" t="str">
        <f t="shared" si="74"/>
        <v>31.12.2014</v>
      </c>
      <c r="F4557">
        <v>2014</v>
      </c>
      <c r="G4557">
        <v>1</v>
      </c>
      <c r="H4557">
        <v>2</v>
      </c>
      <c r="I4557" t="s">
        <v>1382</v>
      </c>
      <c r="J4557">
        <v>2</v>
      </c>
      <c r="K4557" t="s">
        <v>1366</v>
      </c>
      <c r="L4557">
        <v>0</v>
      </c>
      <c r="M4557" t="s">
        <v>14</v>
      </c>
      <c r="N4557" t="s">
        <v>19</v>
      </c>
      <c r="P4557">
        <v>0</v>
      </c>
      <c r="Q4557">
        <v>0</v>
      </c>
      <c r="R4557">
        <v>0</v>
      </c>
      <c r="S4557">
        <v>0</v>
      </c>
      <c r="U4557">
        <v>0</v>
      </c>
      <c r="V4557">
        <v>0</v>
      </c>
      <c r="W4557" t="s">
        <v>20</v>
      </c>
      <c r="Y4557" t="s">
        <v>1677</v>
      </c>
      <c r="Z4557">
        <v>13</v>
      </c>
      <c r="AA4557">
        <v>66</v>
      </c>
      <c r="AB4557">
        <v>6</v>
      </c>
      <c r="AC4557" t="s">
        <v>20</v>
      </c>
      <c r="AD4557" t="s">
        <v>20</v>
      </c>
      <c r="AE4557" t="s">
        <v>20</v>
      </c>
      <c r="AF4557" t="s">
        <v>20</v>
      </c>
      <c r="AG4557">
        <v>3</v>
      </c>
      <c r="AH4557" t="s">
        <v>20</v>
      </c>
      <c r="AI4557" s="30">
        <v>3</v>
      </c>
      <c r="AK4557">
        <v>1</v>
      </c>
      <c r="AL4557">
        <v>0</v>
      </c>
      <c r="AM4557">
        <v>1</v>
      </c>
      <c r="AN4557">
        <v>3</v>
      </c>
      <c r="AO4557">
        <v>0</v>
      </c>
      <c r="AQ4557" s="30">
        <v>1</v>
      </c>
      <c r="AR4557">
        <v>3</v>
      </c>
      <c r="AS4557">
        <v>0</v>
      </c>
      <c r="AT4557">
        <v>1</v>
      </c>
      <c r="AU4557">
        <v>5</v>
      </c>
      <c r="AV4557">
        <v>0</v>
      </c>
      <c r="BA4557" t="s">
        <v>2688</v>
      </c>
      <c r="BB4557" s="6" t="s">
        <v>1617</v>
      </c>
      <c r="BG4557" s="9"/>
      <c r="BI4557" t="s">
        <v>3146</v>
      </c>
    </row>
    <row r="4558" spans="1:61" x14ac:dyDescent="0.25">
      <c r="A4558" s="21" t="s">
        <v>1225</v>
      </c>
      <c r="B4558" t="s">
        <v>1276</v>
      </c>
      <c r="C4558" t="str">
        <f>VLOOKUP(Tabelle1[[#This Row],[bank_name]],list_all_banks!$B$1:$C$691,2,FALSE)</f>
        <v>NL34370515</v>
      </c>
      <c r="D4558" s="6" t="s">
        <v>1277</v>
      </c>
      <c r="E4558" s="42" t="str">
        <f t="shared" si="74"/>
        <v>31.12.2014</v>
      </c>
      <c r="F4558">
        <v>2014</v>
      </c>
      <c r="G4558">
        <v>1</v>
      </c>
      <c r="H4558">
        <v>2</v>
      </c>
      <c r="I4558" t="s">
        <v>1382</v>
      </c>
      <c r="J4558">
        <v>2</v>
      </c>
      <c r="K4558" t="s">
        <v>1366</v>
      </c>
      <c r="L4558">
        <v>0</v>
      </c>
      <c r="M4558" t="s">
        <v>14</v>
      </c>
      <c r="N4558" t="s">
        <v>19</v>
      </c>
      <c r="P4558">
        <v>0</v>
      </c>
      <c r="Q4558">
        <v>0</v>
      </c>
      <c r="R4558">
        <v>0</v>
      </c>
      <c r="S4558">
        <v>0</v>
      </c>
      <c r="U4558">
        <v>0</v>
      </c>
      <c r="V4558">
        <v>0</v>
      </c>
      <c r="W4558" t="s">
        <v>20</v>
      </c>
      <c r="Y4558" t="s">
        <v>1659</v>
      </c>
      <c r="Z4558">
        <v>149</v>
      </c>
      <c r="AA4558">
        <v>430</v>
      </c>
      <c r="AB4558">
        <v>72</v>
      </c>
      <c r="AC4558" t="s">
        <v>20</v>
      </c>
      <c r="AD4558" t="s">
        <v>20</v>
      </c>
      <c r="AE4558" t="s">
        <v>20</v>
      </c>
      <c r="AF4558" t="s">
        <v>20</v>
      </c>
      <c r="AG4558">
        <v>10</v>
      </c>
      <c r="AH4558" t="s">
        <v>20</v>
      </c>
      <c r="AI4558" s="30">
        <v>3</v>
      </c>
      <c r="AK4558">
        <v>1</v>
      </c>
      <c r="AL4558">
        <v>0</v>
      </c>
      <c r="AM4558">
        <v>1</v>
      </c>
      <c r="AN4558">
        <v>3</v>
      </c>
      <c r="AO4558">
        <v>0</v>
      </c>
      <c r="AQ4558" s="30">
        <v>1</v>
      </c>
      <c r="AR4558">
        <v>3</v>
      </c>
      <c r="AS4558">
        <v>0</v>
      </c>
      <c r="AT4558">
        <v>1</v>
      </c>
      <c r="AU4558">
        <v>5</v>
      </c>
      <c r="AV4558">
        <v>0</v>
      </c>
      <c r="BA4558" t="s">
        <v>2688</v>
      </c>
      <c r="BB4558" s="6" t="s">
        <v>1617</v>
      </c>
      <c r="BG4558" s="9"/>
      <c r="BI4558" t="s">
        <v>3146</v>
      </c>
    </row>
    <row r="4559" spans="1:61" x14ac:dyDescent="0.25">
      <c r="A4559" s="21" t="s">
        <v>1225</v>
      </c>
      <c r="B4559" t="s">
        <v>1276</v>
      </c>
      <c r="C4559" t="str">
        <f>VLOOKUP(Tabelle1[[#This Row],[bank_name]],list_all_banks!$B$1:$C$691,2,FALSE)</f>
        <v>NL34370515</v>
      </c>
      <c r="D4559" s="6" t="s">
        <v>1277</v>
      </c>
      <c r="E4559" s="42" t="str">
        <f t="shared" si="74"/>
        <v>31.12.2014</v>
      </c>
      <c r="F4559">
        <v>2014</v>
      </c>
      <c r="G4559">
        <v>1</v>
      </c>
      <c r="H4559">
        <v>2</v>
      </c>
      <c r="I4559" t="s">
        <v>1382</v>
      </c>
      <c r="J4559">
        <v>2</v>
      </c>
      <c r="K4559" t="s">
        <v>1366</v>
      </c>
      <c r="L4559">
        <v>0</v>
      </c>
      <c r="M4559" t="s">
        <v>14</v>
      </c>
      <c r="N4559" t="s">
        <v>19</v>
      </c>
      <c r="P4559">
        <v>0</v>
      </c>
      <c r="Q4559">
        <v>0</v>
      </c>
      <c r="R4559">
        <v>0</v>
      </c>
      <c r="S4559">
        <v>0</v>
      </c>
      <c r="U4559">
        <v>0</v>
      </c>
      <c r="V4559">
        <v>0</v>
      </c>
      <c r="W4559" t="s">
        <v>20</v>
      </c>
      <c r="Y4559" t="s">
        <v>1696</v>
      </c>
      <c r="Z4559">
        <v>13</v>
      </c>
      <c r="AA4559">
        <v>13</v>
      </c>
      <c r="AB4559">
        <v>6</v>
      </c>
      <c r="AC4559" t="s">
        <v>20</v>
      </c>
      <c r="AD4559" t="s">
        <v>20</v>
      </c>
      <c r="AE4559" t="s">
        <v>20</v>
      </c>
      <c r="AF4559" t="s">
        <v>20</v>
      </c>
      <c r="AG4559">
        <v>1</v>
      </c>
      <c r="AH4559" t="s">
        <v>20</v>
      </c>
      <c r="AI4559" s="30">
        <v>3</v>
      </c>
      <c r="AK4559">
        <v>1</v>
      </c>
      <c r="AL4559">
        <v>0</v>
      </c>
      <c r="AM4559">
        <v>1</v>
      </c>
      <c r="AN4559">
        <v>3</v>
      </c>
      <c r="AO4559">
        <v>0</v>
      </c>
      <c r="AQ4559" s="30">
        <v>1</v>
      </c>
      <c r="AR4559">
        <v>3</v>
      </c>
      <c r="AS4559">
        <v>0</v>
      </c>
      <c r="AT4559">
        <v>1</v>
      </c>
      <c r="AU4559">
        <v>5</v>
      </c>
      <c r="AV4559">
        <v>0</v>
      </c>
      <c r="BA4559" t="s">
        <v>2688</v>
      </c>
      <c r="BB4559" s="6" t="s">
        <v>1617</v>
      </c>
      <c r="BG4559" s="9"/>
      <c r="BI4559" t="s">
        <v>3146</v>
      </c>
    </row>
    <row r="4560" spans="1:61" x14ac:dyDescent="0.25">
      <c r="A4560" s="21" t="s">
        <v>1225</v>
      </c>
      <c r="B4560" t="s">
        <v>1276</v>
      </c>
      <c r="C4560" t="str">
        <f>VLOOKUP(Tabelle1[[#This Row],[bank_name]],list_all_banks!$B$1:$C$691,2,FALSE)</f>
        <v>NL34370515</v>
      </c>
      <c r="D4560" s="6" t="s">
        <v>1277</v>
      </c>
      <c r="E4560" s="42" t="str">
        <f t="shared" si="74"/>
        <v>31.12.2014</v>
      </c>
      <c r="F4560">
        <v>2014</v>
      </c>
      <c r="G4560">
        <v>1</v>
      </c>
      <c r="H4560">
        <v>2</v>
      </c>
      <c r="I4560" t="s">
        <v>1382</v>
      </c>
      <c r="J4560">
        <v>2</v>
      </c>
      <c r="K4560" t="s">
        <v>1366</v>
      </c>
      <c r="L4560">
        <v>0</v>
      </c>
      <c r="M4560" t="s">
        <v>14</v>
      </c>
      <c r="N4560" t="s">
        <v>19</v>
      </c>
      <c r="P4560">
        <v>0</v>
      </c>
      <c r="Q4560">
        <v>0</v>
      </c>
      <c r="R4560">
        <v>0</v>
      </c>
      <c r="S4560">
        <v>0</v>
      </c>
      <c r="U4560">
        <v>0</v>
      </c>
      <c r="V4560">
        <v>0</v>
      </c>
      <c r="W4560" t="s">
        <v>20</v>
      </c>
      <c r="Y4560" t="s">
        <v>1657</v>
      </c>
      <c r="Z4560">
        <v>114</v>
      </c>
      <c r="AA4560">
        <v>294</v>
      </c>
      <c r="AB4560">
        <v>37</v>
      </c>
      <c r="AC4560" t="s">
        <v>20</v>
      </c>
      <c r="AD4560" t="s">
        <v>20</v>
      </c>
      <c r="AE4560" t="s">
        <v>20</v>
      </c>
      <c r="AF4560" t="s">
        <v>20</v>
      </c>
      <c r="AG4560">
        <v>6</v>
      </c>
      <c r="AH4560" t="s">
        <v>20</v>
      </c>
      <c r="AI4560" s="30">
        <v>3</v>
      </c>
      <c r="AK4560">
        <v>1</v>
      </c>
      <c r="AL4560">
        <v>0</v>
      </c>
      <c r="AM4560">
        <v>1</v>
      </c>
      <c r="AN4560">
        <v>3</v>
      </c>
      <c r="AO4560">
        <v>0</v>
      </c>
      <c r="AQ4560" s="30">
        <v>1</v>
      </c>
      <c r="AR4560">
        <v>3</v>
      </c>
      <c r="AS4560">
        <v>0</v>
      </c>
      <c r="AT4560">
        <v>1</v>
      </c>
      <c r="AU4560">
        <v>5</v>
      </c>
      <c r="AV4560">
        <v>0</v>
      </c>
      <c r="BA4560" t="s">
        <v>2688</v>
      </c>
      <c r="BB4560" s="6" t="s">
        <v>1617</v>
      </c>
      <c r="BG4560" s="9"/>
      <c r="BI4560" t="s">
        <v>3146</v>
      </c>
    </row>
    <row r="4561" spans="1:61" x14ac:dyDescent="0.25">
      <c r="A4561" s="21" t="s">
        <v>1225</v>
      </c>
      <c r="B4561" t="s">
        <v>1276</v>
      </c>
      <c r="C4561" t="str">
        <f>VLOOKUP(Tabelle1[[#This Row],[bank_name]],list_all_banks!$B$1:$C$691,2,FALSE)</f>
        <v>NL34370515</v>
      </c>
      <c r="D4561" s="6" t="s">
        <v>1277</v>
      </c>
      <c r="E4561" s="42" t="str">
        <f t="shared" si="74"/>
        <v>31.12.2014</v>
      </c>
      <c r="F4561">
        <v>2014</v>
      </c>
      <c r="G4561">
        <v>1</v>
      </c>
      <c r="H4561">
        <v>2</v>
      </c>
      <c r="I4561" t="s">
        <v>1382</v>
      </c>
      <c r="J4561">
        <v>2</v>
      </c>
      <c r="K4561" t="s">
        <v>1366</v>
      </c>
      <c r="L4561">
        <v>0</v>
      </c>
      <c r="M4561" t="s">
        <v>14</v>
      </c>
      <c r="N4561" t="s">
        <v>19</v>
      </c>
      <c r="P4561">
        <v>0</v>
      </c>
      <c r="Q4561">
        <v>0</v>
      </c>
      <c r="R4561">
        <v>0</v>
      </c>
      <c r="S4561">
        <v>0</v>
      </c>
      <c r="U4561">
        <v>0</v>
      </c>
      <c r="V4561">
        <v>0</v>
      </c>
      <c r="W4561" t="s">
        <v>20</v>
      </c>
      <c r="Y4561" t="s">
        <v>1628</v>
      </c>
      <c r="Z4561">
        <v>35</v>
      </c>
      <c r="AA4561">
        <v>85</v>
      </c>
      <c r="AB4561">
        <v>14</v>
      </c>
      <c r="AC4561" t="s">
        <v>20</v>
      </c>
      <c r="AD4561" t="s">
        <v>20</v>
      </c>
      <c r="AE4561" t="s">
        <v>20</v>
      </c>
      <c r="AF4561" t="s">
        <v>20</v>
      </c>
      <c r="AG4561">
        <v>0</v>
      </c>
      <c r="AH4561" t="s">
        <v>20</v>
      </c>
      <c r="AI4561" s="30">
        <v>3</v>
      </c>
      <c r="AK4561">
        <v>1</v>
      </c>
      <c r="AL4561">
        <v>0</v>
      </c>
      <c r="AM4561">
        <v>1</v>
      </c>
      <c r="AN4561">
        <v>3</v>
      </c>
      <c r="AO4561">
        <v>0</v>
      </c>
      <c r="AQ4561" s="30">
        <v>1</v>
      </c>
      <c r="AR4561">
        <v>3</v>
      </c>
      <c r="AS4561">
        <v>0</v>
      </c>
      <c r="AT4561">
        <v>1</v>
      </c>
      <c r="AU4561">
        <v>5</v>
      </c>
      <c r="AV4561">
        <v>0</v>
      </c>
      <c r="BA4561" t="s">
        <v>2688</v>
      </c>
      <c r="BB4561" s="6" t="s">
        <v>1617</v>
      </c>
      <c r="BG4561" s="9"/>
      <c r="BI4561" t="s">
        <v>3146</v>
      </c>
    </row>
    <row r="4562" spans="1:61" s="44" customFormat="1" ht="15.75" thickBot="1" x14ac:dyDescent="0.3">
      <c r="A4562" s="165" t="s">
        <v>1225</v>
      </c>
      <c r="B4562" s="44" t="s">
        <v>1276</v>
      </c>
      <c r="C4562" s="44" t="str">
        <f>VLOOKUP(Tabelle1[[#This Row],[bank_name]],list_all_banks!$B$1:$C$691,2,FALSE)</f>
        <v>NL34370515</v>
      </c>
      <c r="D4562" s="45" t="s">
        <v>1277</v>
      </c>
      <c r="E4562" s="46" t="str">
        <f t="shared" si="74"/>
        <v>31.12.2014</v>
      </c>
      <c r="F4562" s="44">
        <v>2014</v>
      </c>
      <c r="G4562" s="44">
        <v>1</v>
      </c>
      <c r="H4562" s="44">
        <v>2</v>
      </c>
      <c r="I4562" s="44" t="s">
        <v>1382</v>
      </c>
      <c r="J4562" s="44">
        <v>2</v>
      </c>
      <c r="K4562" s="44" t="s">
        <v>1366</v>
      </c>
      <c r="L4562" s="44">
        <v>0</v>
      </c>
      <c r="M4562" s="44" t="s">
        <v>14</v>
      </c>
      <c r="N4562" s="44" t="s">
        <v>19</v>
      </c>
      <c r="O4562" s="45"/>
      <c r="P4562" s="44">
        <v>0</v>
      </c>
      <c r="Q4562" s="44">
        <v>0</v>
      </c>
      <c r="R4562" s="44">
        <v>0</v>
      </c>
      <c r="S4562" s="44">
        <v>0</v>
      </c>
      <c r="T4562" s="45"/>
      <c r="U4562" s="44">
        <v>0</v>
      </c>
      <c r="V4562" s="44">
        <v>0</v>
      </c>
      <c r="W4562" s="44" t="s">
        <v>20</v>
      </c>
      <c r="X4562" s="45"/>
      <c r="Y4562" s="44" t="s">
        <v>1633</v>
      </c>
      <c r="Z4562" s="44">
        <v>16</v>
      </c>
      <c r="AA4562" s="44">
        <v>49</v>
      </c>
      <c r="AB4562" s="44">
        <v>8</v>
      </c>
      <c r="AC4562" s="44" t="s">
        <v>20</v>
      </c>
      <c r="AD4562" s="44" t="s">
        <v>20</v>
      </c>
      <c r="AE4562" s="44" t="s">
        <v>20</v>
      </c>
      <c r="AF4562" s="44" t="s">
        <v>20</v>
      </c>
      <c r="AG4562" s="44">
        <v>3</v>
      </c>
      <c r="AH4562" s="44" t="s">
        <v>20</v>
      </c>
      <c r="AI4562" s="157">
        <v>3</v>
      </c>
      <c r="AJ4562" s="45"/>
      <c r="AK4562" s="44">
        <v>1</v>
      </c>
      <c r="AL4562" s="44">
        <v>0</v>
      </c>
      <c r="AM4562" s="44">
        <v>1</v>
      </c>
      <c r="AN4562" s="44">
        <v>3</v>
      </c>
      <c r="AO4562" s="44">
        <v>0</v>
      </c>
      <c r="AP4562" s="45"/>
      <c r="AQ4562" s="157">
        <v>1</v>
      </c>
      <c r="AR4562" s="44">
        <v>3</v>
      </c>
      <c r="AS4562" s="44">
        <v>0</v>
      </c>
      <c r="AT4562" s="44">
        <v>1</v>
      </c>
      <c r="AU4562" s="44">
        <v>5</v>
      </c>
      <c r="AV4562" s="44">
        <v>0</v>
      </c>
      <c r="AY4562" s="45"/>
      <c r="AZ4562" s="46"/>
      <c r="BA4562" s="44" t="s">
        <v>2688</v>
      </c>
      <c r="BB4562" s="45" t="s">
        <v>1617</v>
      </c>
      <c r="BH4562" s="45"/>
      <c r="BI4562" s="44" t="s">
        <v>3146</v>
      </c>
    </row>
    <row r="4563" spans="1:61" x14ac:dyDescent="0.25">
      <c r="A4563" s="21" t="s">
        <v>1225</v>
      </c>
      <c r="B4563" t="s">
        <v>1276</v>
      </c>
      <c r="C4563" t="str">
        <f>VLOOKUP(Tabelle1[[#This Row],[bank_name]],list_all_banks!$B$1:$C$691,2,FALSE)</f>
        <v>NL34370515</v>
      </c>
      <c r="D4563" s="6" t="s">
        <v>1277</v>
      </c>
      <c r="E4563" s="42" t="str">
        <f t="shared" si="74"/>
        <v>31.12.2015</v>
      </c>
      <c r="F4563">
        <v>2015</v>
      </c>
      <c r="G4563">
        <v>1</v>
      </c>
      <c r="H4563">
        <v>2</v>
      </c>
      <c r="I4563" t="s">
        <v>1382</v>
      </c>
      <c r="J4563">
        <v>2</v>
      </c>
      <c r="K4563" t="s">
        <v>1366</v>
      </c>
      <c r="L4563">
        <v>0</v>
      </c>
      <c r="M4563" t="s">
        <v>14</v>
      </c>
      <c r="N4563" t="s">
        <v>19</v>
      </c>
      <c r="P4563">
        <v>0</v>
      </c>
      <c r="Q4563">
        <v>0</v>
      </c>
      <c r="R4563">
        <v>0</v>
      </c>
      <c r="S4563">
        <v>0</v>
      </c>
      <c r="U4563">
        <v>0</v>
      </c>
      <c r="V4563">
        <v>0</v>
      </c>
      <c r="W4563" t="s">
        <v>20</v>
      </c>
      <c r="Y4563" t="s">
        <v>820</v>
      </c>
      <c r="Z4563">
        <v>76</v>
      </c>
      <c r="AA4563">
        <v>373</v>
      </c>
      <c r="AB4563">
        <v>44</v>
      </c>
      <c r="AC4563" t="s">
        <v>20</v>
      </c>
      <c r="AD4563" t="s">
        <v>20</v>
      </c>
      <c r="AE4563" t="s">
        <v>20</v>
      </c>
      <c r="AF4563" t="s">
        <v>20</v>
      </c>
      <c r="AG4563">
        <v>10</v>
      </c>
      <c r="AH4563" t="s">
        <v>20</v>
      </c>
      <c r="AI4563" s="30">
        <v>3</v>
      </c>
      <c r="AK4563">
        <v>1</v>
      </c>
      <c r="AL4563">
        <v>1</v>
      </c>
      <c r="AM4563">
        <v>1</v>
      </c>
      <c r="AN4563">
        <v>3</v>
      </c>
      <c r="AO4563">
        <v>0</v>
      </c>
      <c r="AQ4563" s="30">
        <v>1</v>
      </c>
      <c r="AR4563">
        <v>3</v>
      </c>
      <c r="AS4563">
        <v>0</v>
      </c>
      <c r="AT4563">
        <v>1</v>
      </c>
      <c r="AU4563">
        <v>5</v>
      </c>
      <c r="AV4563">
        <v>0</v>
      </c>
      <c r="AY4563" s="6" t="s">
        <v>3063</v>
      </c>
      <c r="BA4563" t="s">
        <v>2689</v>
      </c>
      <c r="BB4563" s="6" t="s">
        <v>1618</v>
      </c>
      <c r="BG4563" s="9"/>
      <c r="BI4563" t="s">
        <v>3146</v>
      </c>
    </row>
    <row r="4564" spans="1:61" x14ac:dyDescent="0.25">
      <c r="A4564" s="21" t="s">
        <v>1225</v>
      </c>
      <c r="B4564" t="s">
        <v>1276</v>
      </c>
      <c r="C4564" t="str">
        <f>VLOOKUP(Tabelle1[[#This Row],[bank_name]],list_all_banks!$B$1:$C$691,2,FALSE)</f>
        <v>NL34370515</v>
      </c>
      <c r="D4564" s="6" t="s">
        <v>1277</v>
      </c>
      <c r="E4564" s="42" t="str">
        <f t="shared" si="74"/>
        <v>31.12.2015</v>
      </c>
      <c r="F4564">
        <v>2015</v>
      </c>
      <c r="G4564">
        <v>1</v>
      </c>
      <c r="H4564">
        <v>2</v>
      </c>
      <c r="I4564" t="s">
        <v>1382</v>
      </c>
      <c r="J4564">
        <v>2</v>
      </c>
      <c r="K4564" t="s">
        <v>1366</v>
      </c>
      <c r="L4564">
        <v>0</v>
      </c>
      <c r="M4564" t="s">
        <v>14</v>
      </c>
      <c r="N4564" t="s">
        <v>19</v>
      </c>
      <c r="P4564">
        <v>0</v>
      </c>
      <c r="Q4564">
        <v>0</v>
      </c>
      <c r="R4564">
        <v>0</v>
      </c>
      <c r="S4564">
        <v>0</v>
      </c>
      <c r="U4564">
        <v>0</v>
      </c>
      <c r="V4564">
        <v>0</v>
      </c>
      <c r="W4564" t="s">
        <v>20</v>
      </c>
      <c r="Y4564" s="117" t="s">
        <v>1725</v>
      </c>
      <c r="Z4564">
        <v>-72</v>
      </c>
      <c r="AA4564">
        <v>2</v>
      </c>
      <c r="AB4564">
        <v>-72</v>
      </c>
      <c r="AC4564" t="s">
        <v>20</v>
      </c>
      <c r="AD4564" t="s">
        <v>20</v>
      </c>
      <c r="AE4564" t="s">
        <v>20</v>
      </c>
      <c r="AF4564" t="s">
        <v>20</v>
      </c>
      <c r="AG4564">
        <v>0</v>
      </c>
      <c r="AH4564" t="s">
        <v>20</v>
      </c>
      <c r="AI4564" s="30">
        <v>3</v>
      </c>
      <c r="AK4564">
        <v>1</v>
      </c>
      <c r="AL4564">
        <v>1</v>
      </c>
      <c r="AM4564">
        <v>1</v>
      </c>
      <c r="AN4564">
        <v>3</v>
      </c>
      <c r="AO4564">
        <v>0</v>
      </c>
      <c r="AQ4564" s="30">
        <v>1</v>
      </c>
      <c r="AR4564">
        <v>3</v>
      </c>
      <c r="AS4564">
        <v>0</v>
      </c>
      <c r="AT4564">
        <v>1</v>
      </c>
      <c r="AU4564">
        <v>5</v>
      </c>
      <c r="AV4564">
        <v>0</v>
      </c>
      <c r="BA4564" t="s">
        <v>2689</v>
      </c>
      <c r="BB4564" s="6" t="s">
        <v>1618</v>
      </c>
      <c r="BG4564" s="9"/>
      <c r="BI4564" t="s">
        <v>3146</v>
      </c>
    </row>
    <row r="4565" spans="1:61" x14ac:dyDescent="0.25">
      <c r="A4565" s="21" t="s">
        <v>1225</v>
      </c>
      <c r="B4565" t="s">
        <v>1276</v>
      </c>
      <c r="C4565" t="str">
        <f>VLOOKUP(Tabelle1[[#This Row],[bank_name]],list_all_banks!$B$1:$C$691,2,FALSE)</f>
        <v>NL34370515</v>
      </c>
      <c r="D4565" s="6" t="s">
        <v>1277</v>
      </c>
      <c r="E4565" s="42" t="str">
        <f t="shared" si="74"/>
        <v>31.12.2015</v>
      </c>
      <c r="F4565">
        <v>2015</v>
      </c>
      <c r="G4565">
        <v>1</v>
      </c>
      <c r="H4565">
        <v>2</v>
      </c>
      <c r="I4565" t="s">
        <v>1382</v>
      </c>
      <c r="J4565">
        <v>2</v>
      </c>
      <c r="K4565" t="s">
        <v>1366</v>
      </c>
      <c r="L4565">
        <v>0</v>
      </c>
      <c r="M4565" t="s">
        <v>14</v>
      </c>
      <c r="N4565" t="s">
        <v>19</v>
      </c>
      <c r="P4565">
        <v>0</v>
      </c>
      <c r="Q4565">
        <v>0</v>
      </c>
      <c r="R4565">
        <v>0</v>
      </c>
      <c r="S4565">
        <v>0</v>
      </c>
      <c r="U4565">
        <v>0</v>
      </c>
      <c r="V4565">
        <v>0</v>
      </c>
      <c r="W4565" t="s">
        <v>20</v>
      </c>
      <c r="Y4565" t="s">
        <v>1650</v>
      </c>
      <c r="Z4565">
        <v>265</v>
      </c>
      <c r="AA4565">
        <v>381</v>
      </c>
      <c r="AB4565">
        <v>115</v>
      </c>
      <c r="AC4565" t="s">
        <v>20</v>
      </c>
      <c r="AD4565" t="s">
        <v>20</v>
      </c>
      <c r="AE4565" t="s">
        <v>20</v>
      </c>
      <c r="AF4565" t="s">
        <v>20</v>
      </c>
      <c r="AG4565">
        <v>34</v>
      </c>
      <c r="AH4565" t="s">
        <v>20</v>
      </c>
      <c r="AI4565" s="30">
        <v>3</v>
      </c>
      <c r="AK4565">
        <v>1</v>
      </c>
      <c r="AL4565">
        <v>1</v>
      </c>
      <c r="AM4565">
        <v>1</v>
      </c>
      <c r="AN4565">
        <v>3</v>
      </c>
      <c r="AO4565">
        <v>0</v>
      </c>
      <c r="AQ4565" s="30">
        <v>1</v>
      </c>
      <c r="AR4565">
        <v>3</v>
      </c>
      <c r="AS4565">
        <v>0</v>
      </c>
      <c r="AT4565">
        <v>1</v>
      </c>
      <c r="AU4565">
        <v>5</v>
      </c>
      <c r="AV4565">
        <v>0</v>
      </c>
      <c r="BA4565" t="s">
        <v>2689</v>
      </c>
      <c r="BB4565" s="6" t="s">
        <v>1618</v>
      </c>
      <c r="BG4565" s="9"/>
      <c r="BI4565" t="s">
        <v>3146</v>
      </c>
    </row>
    <row r="4566" spans="1:61" x14ac:dyDescent="0.25">
      <c r="A4566" s="21" t="s">
        <v>1225</v>
      </c>
      <c r="B4566" t="s">
        <v>1276</v>
      </c>
      <c r="C4566" t="str">
        <f>VLOOKUP(Tabelle1[[#This Row],[bank_name]],list_all_banks!$B$1:$C$691,2,FALSE)</f>
        <v>NL34370515</v>
      </c>
      <c r="D4566" s="6" t="s">
        <v>1277</v>
      </c>
      <c r="E4566" s="42" t="str">
        <f t="shared" si="74"/>
        <v>31.12.2015</v>
      </c>
      <c r="F4566">
        <v>2015</v>
      </c>
      <c r="G4566">
        <v>1</v>
      </c>
      <c r="H4566">
        <v>2</v>
      </c>
      <c r="I4566" t="s">
        <v>1382</v>
      </c>
      <c r="J4566">
        <v>2</v>
      </c>
      <c r="K4566" t="s">
        <v>1366</v>
      </c>
      <c r="L4566">
        <v>0</v>
      </c>
      <c r="M4566" t="s">
        <v>14</v>
      </c>
      <c r="N4566" t="s">
        <v>19</v>
      </c>
      <c r="P4566">
        <v>0</v>
      </c>
      <c r="Q4566">
        <v>0</v>
      </c>
      <c r="R4566">
        <v>0</v>
      </c>
      <c r="S4566">
        <v>0</v>
      </c>
      <c r="U4566">
        <v>0</v>
      </c>
      <c r="V4566">
        <v>0</v>
      </c>
      <c r="W4566" t="s">
        <v>20</v>
      </c>
      <c r="Y4566" t="s">
        <v>1225</v>
      </c>
      <c r="Z4566">
        <v>6896</v>
      </c>
      <c r="AA4566">
        <v>18112</v>
      </c>
      <c r="AB4566">
        <v>2227</v>
      </c>
      <c r="AC4566" t="s">
        <v>20</v>
      </c>
      <c r="AD4566" t="s">
        <v>20</v>
      </c>
      <c r="AE4566" t="s">
        <v>20</v>
      </c>
      <c r="AF4566" t="s">
        <v>20</v>
      </c>
      <c r="AG4566">
        <v>671</v>
      </c>
      <c r="AH4566" t="s">
        <v>20</v>
      </c>
      <c r="AI4566" s="30">
        <v>3</v>
      </c>
      <c r="AK4566">
        <v>1</v>
      </c>
      <c r="AL4566">
        <v>1</v>
      </c>
      <c r="AM4566">
        <v>1</v>
      </c>
      <c r="AN4566">
        <v>3</v>
      </c>
      <c r="AO4566">
        <v>0</v>
      </c>
      <c r="AQ4566" s="30">
        <v>1</v>
      </c>
      <c r="AR4566">
        <v>3</v>
      </c>
      <c r="AS4566">
        <v>0</v>
      </c>
      <c r="AT4566">
        <v>1</v>
      </c>
      <c r="AU4566">
        <v>5</v>
      </c>
      <c r="AV4566">
        <v>0</v>
      </c>
      <c r="BA4566" t="s">
        <v>2689</v>
      </c>
      <c r="BB4566" s="6" t="s">
        <v>1618</v>
      </c>
      <c r="BG4566" s="9"/>
      <c r="BI4566" t="s">
        <v>3146</v>
      </c>
    </row>
    <row r="4567" spans="1:61" x14ac:dyDescent="0.25">
      <c r="A4567" s="21" t="s">
        <v>1225</v>
      </c>
      <c r="B4567" t="s">
        <v>1276</v>
      </c>
      <c r="C4567" t="str">
        <f>VLOOKUP(Tabelle1[[#This Row],[bank_name]],list_all_banks!$B$1:$C$691,2,FALSE)</f>
        <v>NL34370515</v>
      </c>
      <c r="D4567" s="6" t="s">
        <v>1277</v>
      </c>
      <c r="E4567" s="42" t="str">
        <f t="shared" si="74"/>
        <v>31.12.2015</v>
      </c>
      <c r="F4567">
        <v>2015</v>
      </c>
      <c r="G4567">
        <v>1</v>
      </c>
      <c r="H4567">
        <v>2</v>
      </c>
      <c r="I4567" t="s">
        <v>1382</v>
      </c>
      <c r="J4567">
        <v>2</v>
      </c>
      <c r="K4567" t="s">
        <v>1366</v>
      </c>
      <c r="L4567">
        <v>0</v>
      </c>
      <c r="M4567" t="s">
        <v>14</v>
      </c>
      <c r="N4567" t="s">
        <v>19</v>
      </c>
      <c r="P4567">
        <v>0</v>
      </c>
      <c r="Q4567">
        <v>0</v>
      </c>
      <c r="R4567">
        <v>0</v>
      </c>
      <c r="S4567">
        <v>0</v>
      </c>
      <c r="U4567">
        <v>0</v>
      </c>
      <c r="V4567">
        <v>0</v>
      </c>
      <c r="W4567" t="s">
        <v>20</v>
      </c>
      <c r="Y4567" t="s">
        <v>658</v>
      </c>
      <c r="Z4567">
        <v>332</v>
      </c>
      <c r="AA4567">
        <v>966</v>
      </c>
      <c r="AB4567">
        <v>77</v>
      </c>
      <c r="AC4567" t="s">
        <v>20</v>
      </c>
      <c r="AD4567" t="s">
        <v>20</v>
      </c>
      <c r="AE4567" t="s">
        <v>20</v>
      </c>
      <c r="AF4567" t="s">
        <v>20</v>
      </c>
      <c r="AG4567">
        <v>27</v>
      </c>
      <c r="AH4567" t="s">
        <v>20</v>
      </c>
      <c r="AI4567" s="30">
        <v>3</v>
      </c>
      <c r="AK4567">
        <v>1</v>
      </c>
      <c r="AL4567">
        <v>1</v>
      </c>
      <c r="AM4567">
        <v>1</v>
      </c>
      <c r="AN4567">
        <v>3</v>
      </c>
      <c r="AO4567">
        <v>0</v>
      </c>
      <c r="AQ4567" s="30">
        <v>1</v>
      </c>
      <c r="AR4567">
        <v>3</v>
      </c>
      <c r="AS4567">
        <v>0</v>
      </c>
      <c r="AT4567">
        <v>1</v>
      </c>
      <c r="AU4567">
        <v>5</v>
      </c>
      <c r="AV4567">
        <v>0</v>
      </c>
      <c r="BA4567" t="s">
        <v>2689</v>
      </c>
      <c r="BB4567" s="6" t="s">
        <v>1618</v>
      </c>
      <c r="BG4567" s="9"/>
      <c r="BI4567" t="s">
        <v>3146</v>
      </c>
    </row>
    <row r="4568" spans="1:61" x14ac:dyDescent="0.25">
      <c r="A4568" s="88" t="s">
        <v>1225</v>
      </c>
      <c r="B4568" s="9" t="s">
        <v>1276</v>
      </c>
      <c r="C4568" s="9" t="str">
        <f>VLOOKUP(Tabelle1[[#This Row],[bank_name]],list_all_banks!$B$1:$C$691,2,FALSE)</f>
        <v>NL34370515</v>
      </c>
      <c r="D4568" s="6" t="s">
        <v>1277</v>
      </c>
      <c r="E4568" s="42" t="str">
        <f t="shared" si="74"/>
        <v>31.12.2015</v>
      </c>
      <c r="F4568" s="9">
        <v>2015</v>
      </c>
      <c r="G4568" s="9">
        <v>1</v>
      </c>
      <c r="H4568" s="9">
        <v>2</v>
      </c>
      <c r="I4568" s="9" t="s">
        <v>1382</v>
      </c>
      <c r="J4568" s="9">
        <v>2</v>
      </c>
      <c r="K4568" s="9" t="s">
        <v>1366</v>
      </c>
      <c r="L4568" s="9">
        <v>0</v>
      </c>
      <c r="M4568" s="9" t="s">
        <v>14</v>
      </c>
      <c r="N4568" s="9" t="s">
        <v>19</v>
      </c>
      <c r="P4568" s="9">
        <v>0</v>
      </c>
      <c r="Q4568" s="9">
        <v>0</v>
      </c>
      <c r="R4568" s="9">
        <v>0</v>
      </c>
      <c r="S4568" s="9">
        <v>0</v>
      </c>
      <c r="U4568" s="9">
        <v>0</v>
      </c>
      <c r="V4568" s="9">
        <v>0</v>
      </c>
      <c r="W4568" s="9" t="s">
        <v>20</v>
      </c>
      <c r="Y4568" s="9" t="s">
        <v>1</v>
      </c>
      <c r="Z4568" s="9">
        <v>293</v>
      </c>
      <c r="AA4568" s="9">
        <v>730</v>
      </c>
      <c r="AB4568" s="9">
        <v>100</v>
      </c>
      <c r="AC4568" s="9" t="s">
        <v>20</v>
      </c>
      <c r="AD4568" s="9" t="s">
        <v>20</v>
      </c>
      <c r="AE4568" s="9" t="s">
        <v>20</v>
      </c>
      <c r="AF4568" s="9" t="s">
        <v>20</v>
      </c>
      <c r="AG4568" s="9">
        <v>15</v>
      </c>
      <c r="AH4568" s="9" t="s">
        <v>20</v>
      </c>
      <c r="AI4568" s="90">
        <v>3</v>
      </c>
      <c r="AK4568" s="9">
        <v>1</v>
      </c>
      <c r="AL4568" s="9">
        <v>1</v>
      </c>
      <c r="AM4568" s="9">
        <v>1</v>
      </c>
      <c r="AN4568" s="9">
        <v>3</v>
      </c>
      <c r="AO4568" s="9">
        <v>0</v>
      </c>
      <c r="AQ4568" s="90">
        <v>1</v>
      </c>
      <c r="AR4568" s="9">
        <v>3</v>
      </c>
      <c r="AS4568" s="9">
        <v>0</v>
      </c>
      <c r="AT4568" s="9">
        <v>1</v>
      </c>
      <c r="AU4568" s="9">
        <v>5</v>
      </c>
      <c r="AV4568" s="9">
        <v>0</v>
      </c>
      <c r="AW4568" s="9"/>
      <c r="AX4568" s="9"/>
      <c r="BA4568" s="9" t="s">
        <v>2689</v>
      </c>
      <c r="BB4568" s="6" t="s">
        <v>1618</v>
      </c>
      <c r="BC4568" s="9"/>
      <c r="BD4568" s="9"/>
      <c r="BE4568" s="9"/>
      <c r="BF4568" s="9"/>
      <c r="BG4568" s="9"/>
      <c r="BI4568" t="s">
        <v>3146</v>
      </c>
    </row>
    <row r="4569" spans="1:61" x14ac:dyDescent="0.25">
      <c r="A4569" s="21" t="s">
        <v>1225</v>
      </c>
      <c r="B4569" t="s">
        <v>1276</v>
      </c>
      <c r="C4569" t="str">
        <f>VLOOKUP(Tabelle1[[#This Row],[bank_name]],list_all_banks!$B$1:$C$691,2,FALSE)</f>
        <v>NL34370515</v>
      </c>
      <c r="D4569" s="6" t="s">
        <v>1277</v>
      </c>
      <c r="E4569" s="42" t="str">
        <f t="shared" si="74"/>
        <v>31.12.2015</v>
      </c>
      <c r="F4569">
        <v>2015</v>
      </c>
      <c r="G4569">
        <v>1</v>
      </c>
      <c r="H4569">
        <v>2</v>
      </c>
      <c r="I4569" t="s">
        <v>1382</v>
      </c>
      <c r="J4569">
        <v>2</v>
      </c>
      <c r="K4569" t="s">
        <v>1366</v>
      </c>
      <c r="L4569">
        <v>0</v>
      </c>
      <c r="M4569" t="s">
        <v>14</v>
      </c>
      <c r="N4569" t="s">
        <v>19</v>
      </c>
      <c r="P4569">
        <v>0</v>
      </c>
      <c r="Q4569">
        <v>0</v>
      </c>
      <c r="R4569">
        <v>0</v>
      </c>
      <c r="S4569">
        <v>0</v>
      </c>
      <c r="U4569">
        <v>0</v>
      </c>
      <c r="V4569">
        <v>0</v>
      </c>
      <c r="W4569" t="s">
        <v>20</v>
      </c>
      <c r="Y4569" t="s">
        <v>239</v>
      </c>
      <c r="Z4569">
        <v>90</v>
      </c>
      <c r="AA4569">
        <v>230</v>
      </c>
      <c r="AB4569">
        <v>17</v>
      </c>
      <c r="AC4569" t="s">
        <v>20</v>
      </c>
      <c r="AD4569" t="s">
        <v>20</v>
      </c>
      <c r="AE4569" t="s">
        <v>20</v>
      </c>
      <c r="AF4569" t="s">
        <v>20</v>
      </c>
      <c r="AG4569">
        <v>11</v>
      </c>
      <c r="AH4569" t="s">
        <v>20</v>
      </c>
      <c r="AI4569" s="30">
        <v>3</v>
      </c>
      <c r="AK4569">
        <v>1</v>
      </c>
      <c r="AL4569">
        <v>1</v>
      </c>
      <c r="AM4569">
        <v>1</v>
      </c>
      <c r="AN4569">
        <v>3</v>
      </c>
      <c r="AO4569">
        <v>0</v>
      </c>
      <c r="AQ4569" s="30">
        <v>1</v>
      </c>
      <c r="AR4569">
        <v>3</v>
      </c>
      <c r="AS4569">
        <v>0</v>
      </c>
      <c r="AT4569">
        <v>1</v>
      </c>
      <c r="AU4569">
        <v>5</v>
      </c>
      <c r="AV4569">
        <v>0</v>
      </c>
      <c r="BA4569" t="s">
        <v>2689</v>
      </c>
      <c r="BB4569" s="6" t="s">
        <v>1618</v>
      </c>
      <c r="BG4569" s="9"/>
      <c r="BI4569" t="s">
        <v>3146</v>
      </c>
    </row>
    <row r="4570" spans="1:61" x14ac:dyDescent="0.25">
      <c r="A4570" s="88" t="s">
        <v>1225</v>
      </c>
      <c r="B4570" s="9" t="s">
        <v>1276</v>
      </c>
      <c r="C4570" s="9" t="str">
        <f>VLOOKUP(Tabelle1[[#This Row],[bank_name]],list_all_banks!$B$1:$C$691,2,FALSE)</f>
        <v>NL34370515</v>
      </c>
      <c r="D4570" s="6" t="s">
        <v>1277</v>
      </c>
      <c r="E4570" s="42" t="str">
        <f t="shared" si="74"/>
        <v>31.12.2015</v>
      </c>
      <c r="F4570" s="9">
        <v>2015</v>
      </c>
      <c r="G4570" s="9">
        <v>1</v>
      </c>
      <c r="H4570" s="9">
        <v>2</v>
      </c>
      <c r="I4570" s="9" t="s">
        <v>1382</v>
      </c>
      <c r="J4570" s="9">
        <v>2</v>
      </c>
      <c r="K4570" s="9" t="s">
        <v>1366</v>
      </c>
      <c r="L4570" s="9">
        <v>0</v>
      </c>
      <c r="M4570" s="9" t="s">
        <v>14</v>
      </c>
      <c r="N4570" s="9" t="s">
        <v>19</v>
      </c>
      <c r="P4570" s="9">
        <v>0</v>
      </c>
      <c r="Q4570" s="9">
        <v>0</v>
      </c>
      <c r="R4570" s="9">
        <v>0</v>
      </c>
      <c r="S4570" s="9">
        <v>0</v>
      </c>
      <c r="U4570" s="9">
        <v>0</v>
      </c>
      <c r="V4570" s="9">
        <v>0</v>
      </c>
      <c r="W4570" s="9" t="s">
        <v>20</v>
      </c>
      <c r="Y4570" s="9" t="s">
        <v>1170</v>
      </c>
      <c r="Z4570" s="9">
        <v>47</v>
      </c>
      <c r="AA4570" s="9">
        <v>166</v>
      </c>
      <c r="AB4570" s="9">
        <v>6</v>
      </c>
      <c r="AC4570" s="9" t="s">
        <v>20</v>
      </c>
      <c r="AD4570" s="9" t="s">
        <v>20</v>
      </c>
      <c r="AE4570" s="9" t="s">
        <v>20</v>
      </c>
      <c r="AF4570" s="9" t="s">
        <v>20</v>
      </c>
      <c r="AG4570" s="9">
        <v>1</v>
      </c>
      <c r="AH4570" s="9" t="s">
        <v>20</v>
      </c>
      <c r="AI4570" s="30">
        <v>3</v>
      </c>
      <c r="AK4570" s="9">
        <v>1</v>
      </c>
      <c r="AL4570" s="9">
        <v>1</v>
      </c>
      <c r="AM4570" s="9">
        <v>1</v>
      </c>
      <c r="AN4570" s="9">
        <v>3</v>
      </c>
      <c r="AO4570" s="9">
        <v>0</v>
      </c>
      <c r="AQ4570" s="90">
        <v>1</v>
      </c>
      <c r="AR4570" s="9">
        <v>3</v>
      </c>
      <c r="AS4570" s="9">
        <v>0</v>
      </c>
      <c r="AT4570" s="9">
        <v>1</v>
      </c>
      <c r="AU4570" s="9">
        <v>5</v>
      </c>
      <c r="AV4570" s="9">
        <v>0</v>
      </c>
      <c r="AW4570" s="9"/>
      <c r="AX4570" s="9"/>
      <c r="BA4570" s="9" t="s">
        <v>2689</v>
      </c>
      <c r="BB4570" s="6" t="s">
        <v>1618</v>
      </c>
      <c r="BG4570" s="9"/>
      <c r="BI4570" t="s">
        <v>3146</v>
      </c>
    </row>
    <row r="4571" spans="1:61" x14ac:dyDescent="0.25">
      <c r="A4571" s="21" t="s">
        <v>1225</v>
      </c>
      <c r="B4571" t="s">
        <v>1276</v>
      </c>
      <c r="C4571" t="str">
        <f>VLOOKUP(Tabelle1[[#This Row],[bank_name]],list_all_banks!$B$1:$C$691,2,FALSE)</f>
        <v>NL34370515</v>
      </c>
      <c r="D4571" s="6" t="s">
        <v>1277</v>
      </c>
      <c r="E4571" s="42" t="str">
        <f t="shared" si="74"/>
        <v>31.12.2015</v>
      </c>
      <c r="F4571">
        <v>2015</v>
      </c>
      <c r="G4571">
        <v>1</v>
      </c>
      <c r="H4571">
        <v>2</v>
      </c>
      <c r="I4571" t="s">
        <v>1382</v>
      </c>
      <c r="J4571">
        <v>2</v>
      </c>
      <c r="K4571" t="s">
        <v>1366</v>
      </c>
      <c r="L4571">
        <v>0</v>
      </c>
      <c r="M4571" t="s">
        <v>14</v>
      </c>
      <c r="N4571" t="s">
        <v>19</v>
      </c>
      <c r="P4571">
        <v>0</v>
      </c>
      <c r="Q4571">
        <v>0</v>
      </c>
      <c r="R4571">
        <v>0</v>
      </c>
      <c r="S4571">
        <v>0</v>
      </c>
      <c r="U4571">
        <v>0</v>
      </c>
      <c r="V4571">
        <v>0</v>
      </c>
      <c r="W4571" t="s">
        <v>20</v>
      </c>
      <c r="Y4571" t="s">
        <v>1672</v>
      </c>
      <c r="Z4571">
        <v>59</v>
      </c>
      <c r="AA4571">
        <v>28</v>
      </c>
      <c r="AB4571">
        <v>41</v>
      </c>
      <c r="AC4571" t="s">
        <v>20</v>
      </c>
      <c r="AD4571" t="s">
        <v>20</v>
      </c>
      <c r="AE4571" t="s">
        <v>20</v>
      </c>
      <c r="AF4571" t="s">
        <v>20</v>
      </c>
      <c r="AG4571">
        <v>12</v>
      </c>
      <c r="AH4571" t="s">
        <v>20</v>
      </c>
      <c r="AI4571" s="30">
        <v>3</v>
      </c>
      <c r="AK4571">
        <v>1</v>
      </c>
      <c r="AL4571">
        <v>1</v>
      </c>
      <c r="AM4571">
        <v>1</v>
      </c>
      <c r="AN4571">
        <v>3</v>
      </c>
      <c r="AO4571">
        <v>0</v>
      </c>
      <c r="AQ4571" s="30">
        <v>1</v>
      </c>
      <c r="AR4571">
        <v>3</v>
      </c>
      <c r="AS4571">
        <v>0</v>
      </c>
      <c r="AT4571">
        <v>1</v>
      </c>
      <c r="AU4571">
        <v>5</v>
      </c>
      <c r="AV4571">
        <v>0</v>
      </c>
      <c r="BA4571" s="9" t="s">
        <v>2689</v>
      </c>
      <c r="BB4571" s="6" t="s">
        <v>1618</v>
      </c>
      <c r="BG4571" s="9"/>
      <c r="BI4571" t="s">
        <v>3146</v>
      </c>
    </row>
    <row r="4572" spans="1:61" x14ac:dyDescent="0.25">
      <c r="A4572" s="88" t="s">
        <v>1225</v>
      </c>
      <c r="B4572" s="9" t="s">
        <v>1276</v>
      </c>
      <c r="C4572" s="9" t="str">
        <f>VLOOKUP(Tabelle1[[#This Row],[bank_name]],list_all_banks!$B$1:$C$691,2,FALSE)</f>
        <v>NL34370515</v>
      </c>
      <c r="D4572" s="6" t="s">
        <v>1277</v>
      </c>
      <c r="E4572" s="42" t="str">
        <f t="shared" si="74"/>
        <v>31.12.2015</v>
      </c>
      <c r="F4572" s="9">
        <v>2015</v>
      </c>
      <c r="G4572" s="9">
        <v>1</v>
      </c>
      <c r="H4572" s="9">
        <v>2</v>
      </c>
      <c r="I4572" s="9" t="s">
        <v>1382</v>
      </c>
      <c r="J4572" s="9">
        <v>2</v>
      </c>
      <c r="K4572" s="9" t="s">
        <v>1366</v>
      </c>
      <c r="L4572" s="9">
        <v>0</v>
      </c>
      <c r="M4572" s="9" t="s">
        <v>14</v>
      </c>
      <c r="N4572" s="9" t="s">
        <v>19</v>
      </c>
      <c r="P4572" s="9">
        <v>0</v>
      </c>
      <c r="Q4572" s="9">
        <v>0</v>
      </c>
      <c r="R4572" s="9">
        <v>0</v>
      </c>
      <c r="S4572" s="9">
        <v>0</v>
      </c>
      <c r="U4572" s="9">
        <v>0</v>
      </c>
      <c r="V4572" s="9">
        <v>0</v>
      </c>
      <c r="W4572" s="9" t="s">
        <v>20</v>
      </c>
      <c r="Y4572" s="9" t="s">
        <v>1681</v>
      </c>
      <c r="Z4572" s="9">
        <v>43</v>
      </c>
      <c r="AA4572" s="9">
        <v>61</v>
      </c>
      <c r="AB4572" s="9">
        <v>30</v>
      </c>
      <c r="AC4572" s="9" t="s">
        <v>20</v>
      </c>
      <c r="AD4572" s="9" t="s">
        <v>20</v>
      </c>
      <c r="AE4572" s="9" t="s">
        <v>20</v>
      </c>
      <c r="AF4572" s="9" t="s">
        <v>20</v>
      </c>
      <c r="AG4572" s="9">
        <v>2</v>
      </c>
      <c r="AH4572" s="9" t="s">
        <v>20</v>
      </c>
      <c r="AI4572" s="30">
        <v>3</v>
      </c>
      <c r="AK4572" s="9">
        <v>1</v>
      </c>
      <c r="AL4572" s="9">
        <v>1</v>
      </c>
      <c r="AM4572" s="9">
        <v>1</v>
      </c>
      <c r="AN4572" s="9">
        <v>3</v>
      </c>
      <c r="AO4572" s="9">
        <v>0</v>
      </c>
      <c r="AQ4572" s="90">
        <v>1</v>
      </c>
      <c r="AR4572" s="9">
        <v>3</v>
      </c>
      <c r="AS4572" s="9">
        <v>0</v>
      </c>
      <c r="AT4572" s="9">
        <v>1</v>
      </c>
      <c r="AU4572" s="9">
        <v>5</v>
      </c>
      <c r="AV4572" s="9">
        <v>0</v>
      </c>
      <c r="AW4572" s="9"/>
      <c r="AX4572" s="9"/>
      <c r="BA4572" s="9" t="s">
        <v>2689</v>
      </c>
      <c r="BB4572" s="6" t="s">
        <v>1618</v>
      </c>
      <c r="BG4572" s="9"/>
      <c r="BI4572" t="s">
        <v>3146</v>
      </c>
    </row>
    <row r="4573" spans="1:61" s="9" customFormat="1" x14ac:dyDescent="0.25">
      <c r="A4573" s="21" t="s">
        <v>1225</v>
      </c>
      <c r="B4573" t="s">
        <v>1276</v>
      </c>
      <c r="C4573" t="str">
        <f>VLOOKUP(Tabelle1[[#This Row],[bank_name]],list_all_banks!$B$1:$C$691,2,FALSE)</f>
        <v>NL34370515</v>
      </c>
      <c r="D4573" s="6" t="s">
        <v>1277</v>
      </c>
      <c r="E4573" s="42" t="str">
        <f t="shared" si="74"/>
        <v>31.12.2015</v>
      </c>
      <c r="F4573">
        <v>2015</v>
      </c>
      <c r="G4573">
        <v>1</v>
      </c>
      <c r="H4573">
        <v>2</v>
      </c>
      <c r="I4573" t="s">
        <v>1382</v>
      </c>
      <c r="J4573">
        <v>2</v>
      </c>
      <c r="K4573" t="s">
        <v>1366</v>
      </c>
      <c r="L4573">
        <v>0</v>
      </c>
      <c r="M4573" t="s">
        <v>14</v>
      </c>
      <c r="N4573" t="s">
        <v>19</v>
      </c>
      <c r="O4573" s="6"/>
      <c r="P4573">
        <v>0</v>
      </c>
      <c r="Q4573">
        <v>0</v>
      </c>
      <c r="R4573">
        <v>0</v>
      </c>
      <c r="S4573">
        <v>0</v>
      </c>
      <c r="T4573" s="6"/>
      <c r="U4573">
        <v>0</v>
      </c>
      <c r="V4573">
        <v>0</v>
      </c>
      <c r="W4573" t="s">
        <v>20</v>
      </c>
      <c r="X4573" s="6"/>
      <c r="Y4573" t="s">
        <v>1706</v>
      </c>
      <c r="Z4573">
        <v>34</v>
      </c>
      <c r="AA4573">
        <v>93</v>
      </c>
      <c r="AB4573">
        <v>13</v>
      </c>
      <c r="AC4573" t="s">
        <v>20</v>
      </c>
      <c r="AD4573" t="s">
        <v>20</v>
      </c>
      <c r="AE4573" t="s">
        <v>20</v>
      </c>
      <c r="AF4573" t="s">
        <v>20</v>
      </c>
      <c r="AG4573">
        <v>1</v>
      </c>
      <c r="AH4573" t="s">
        <v>20</v>
      </c>
      <c r="AI4573" s="30">
        <v>3</v>
      </c>
      <c r="AJ4573" s="6"/>
      <c r="AK4573">
        <v>1</v>
      </c>
      <c r="AL4573">
        <v>1</v>
      </c>
      <c r="AM4573">
        <v>1</v>
      </c>
      <c r="AN4573">
        <v>3</v>
      </c>
      <c r="AO4573">
        <v>0</v>
      </c>
      <c r="AP4573" s="6"/>
      <c r="AQ4573" s="30">
        <v>1</v>
      </c>
      <c r="AR4573">
        <v>3</v>
      </c>
      <c r="AS4573">
        <v>0</v>
      </c>
      <c r="AT4573">
        <v>1</v>
      </c>
      <c r="AU4573">
        <v>5</v>
      </c>
      <c r="AV4573">
        <v>0</v>
      </c>
      <c r="AW4573"/>
      <c r="AX4573"/>
      <c r="AY4573" s="6"/>
      <c r="AZ4573" s="42"/>
      <c r="BA4573" t="s">
        <v>2689</v>
      </c>
      <c r="BB4573" s="6" t="s">
        <v>1618</v>
      </c>
      <c r="BH4573" s="6"/>
      <c r="BI4573" t="s">
        <v>3146</v>
      </c>
    </row>
    <row r="4574" spans="1:61" s="9" customFormat="1" x14ac:dyDescent="0.25">
      <c r="A4574" s="21" t="s">
        <v>1225</v>
      </c>
      <c r="B4574" t="s">
        <v>1276</v>
      </c>
      <c r="C4574" t="str">
        <f>VLOOKUP(Tabelle1[[#This Row],[bank_name]],list_all_banks!$B$1:$C$691,2,FALSE)</f>
        <v>NL34370515</v>
      </c>
      <c r="D4574" s="6" t="s">
        <v>1277</v>
      </c>
      <c r="E4574" s="42" t="str">
        <f t="shared" si="74"/>
        <v>31.12.2015</v>
      </c>
      <c r="F4574">
        <v>2015</v>
      </c>
      <c r="G4574">
        <v>1</v>
      </c>
      <c r="H4574">
        <v>2</v>
      </c>
      <c r="I4574" t="s">
        <v>1382</v>
      </c>
      <c r="J4574">
        <v>2</v>
      </c>
      <c r="K4574" t="s">
        <v>1366</v>
      </c>
      <c r="L4574">
        <v>0</v>
      </c>
      <c r="M4574" t="s">
        <v>14</v>
      </c>
      <c r="N4574" t="s">
        <v>19</v>
      </c>
      <c r="O4574" s="6"/>
      <c r="P4574">
        <v>0</v>
      </c>
      <c r="Q4574">
        <v>0</v>
      </c>
      <c r="R4574">
        <v>0</v>
      </c>
      <c r="S4574">
        <v>0</v>
      </c>
      <c r="T4574" s="6"/>
      <c r="U4574">
        <v>0</v>
      </c>
      <c r="V4574">
        <v>0</v>
      </c>
      <c r="W4574" t="s">
        <v>20</v>
      </c>
      <c r="X4574" s="6"/>
      <c r="Y4574" t="s">
        <v>1677</v>
      </c>
      <c r="Z4574">
        <v>24</v>
      </c>
      <c r="AA4574">
        <v>80</v>
      </c>
      <c r="AB4574">
        <v>-12</v>
      </c>
      <c r="AC4574" t="s">
        <v>20</v>
      </c>
      <c r="AD4574" t="s">
        <v>20</v>
      </c>
      <c r="AE4574" t="s">
        <v>20</v>
      </c>
      <c r="AF4574" t="s">
        <v>20</v>
      </c>
      <c r="AG4574">
        <v>-6</v>
      </c>
      <c r="AH4574" t="s">
        <v>20</v>
      </c>
      <c r="AI4574" s="30">
        <v>3</v>
      </c>
      <c r="AJ4574" s="6"/>
      <c r="AK4574">
        <v>1</v>
      </c>
      <c r="AL4574">
        <v>1</v>
      </c>
      <c r="AM4574">
        <v>1</v>
      </c>
      <c r="AN4574">
        <v>3</v>
      </c>
      <c r="AO4574">
        <v>0</v>
      </c>
      <c r="AP4574" s="6"/>
      <c r="AQ4574" s="30">
        <v>1</v>
      </c>
      <c r="AR4574">
        <v>3</v>
      </c>
      <c r="AS4574">
        <v>0</v>
      </c>
      <c r="AT4574">
        <v>1</v>
      </c>
      <c r="AU4574">
        <v>5</v>
      </c>
      <c r="AV4574">
        <v>0</v>
      </c>
      <c r="AW4574"/>
      <c r="AX4574"/>
      <c r="AY4574" s="6"/>
      <c r="AZ4574" s="42"/>
      <c r="BA4574" t="s">
        <v>2689</v>
      </c>
      <c r="BB4574" s="6" t="s">
        <v>1618</v>
      </c>
      <c r="BH4574" s="6"/>
      <c r="BI4574" t="s">
        <v>3146</v>
      </c>
    </row>
    <row r="4575" spans="1:61" s="9" customFormat="1" x14ac:dyDescent="0.25">
      <c r="A4575" s="21" t="s">
        <v>1225</v>
      </c>
      <c r="B4575" t="s">
        <v>1276</v>
      </c>
      <c r="C4575" t="str">
        <f>VLOOKUP(Tabelle1[[#This Row],[bank_name]],list_all_banks!$B$1:$C$691,2,FALSE)</f>
        <v>NL34370515</v>
      </c>
      <c r="D4575" s="6" t="s">
        <v>1277</v>
      </c>
      <c r="E4575" s="42" t="str">
        <f t="shared" si="74"/>
        <v>31.12.2015</v>
      </c>
      <c r="F4575">
        <v>2015</v>
      </c>
      <c r="G4575">
        <v>1</v>
      </c>
      <c r="H4575">
        <v>2</v>
      </c>
      <c r="I4575" t="s">
        <v>1382</v>
      </c>
      <c r="J4575">
        <v>2</v>
      </c>
      <c r="K4575" t="s">
        <v>1366</v>
      </c>
      <c r="L4575">
        <v>0</v>
      </c>
      <c r="M4575" t="s">
        <v>14</v>
      </c>
      <c r="N4575" t="s">
        <v>19</v>
      </c>
      <c r="O4575" s="6"/>
      <c r="P4575">
        <v>0</v>
      </c>
      <c r="Q4575">
        <v>0</v>
      </c>
      <c r="R4575">
        <v>0</v>
      </c>
      <c r="S4575">
        <v>0</v>
      </c>
      <c r="T4575" s="6"/>
      <c r="U4575">
        <v>0</v>
      </c>
      <c r="V4575">
        <v>0</v>
      </c>
      <c r="W4575" t="s">
        <v>20</v>
      </c>
      <c r="X4575" s="6"/>
      <c r="Y4575" t="s">
        <v>1659</v>
      </c>
      <c r="Z4575">
        <v>178</v>
      </c>
      <c r="AA4575">
        <v>465</v>
      </c>
      <c r="AB4575">
        <v>87</v>
      </c>
      <c r="AC4575" t="s">
        <v>20</v>
      </c>
      <c r="AD4575" t="s">
        <v>20</v>
      </c>
      <c r="AE4575" t="s">
        <v>20</v>
      </c>
      <c r="AF4575" t="s">
        <v>20</v>
      </c>
      <c r="AG4575">
        <v>12</v>
      </c>
      <c r="AH4575" t="s">
        <v>20</v>
      </c>
      <c r="AI4575" s="30">
        <v>3</v>
      </c>
      <c r="AJ4575" s="6"/>
      <c r="AK4575">
        <v>1</v>
      </c>
      <c r="AL4575">
        <v>1</v>
      </c>
      <c r="AM4575">
        <v>1</v>
      </c>
      <c r="AN4575">
        <v>3</v>
      </c>
      <c r="AO4575">
        <v>0</v>
      </c>
      <c r="AP4575" s="6"/>
      <c r="AQ4575" s="30">
        <v>1</v>
      </c>
      <c r="AR4575">
        <v>3</v>
      </c>
      <c r="AS4575">
        <v>0</v>
      </c>
      <c r="AT4575">
        <v>1</v>
      </c>
      <c r="AU4575">
        <v>5</v>
      </c>
      <c r="AV4575">
        <v>0</v>
      </c>
      <c r="AW4575"/>
      <c r="AX4575"/>
      <c r="AY4575" s="6"/>
      <c r="AZ4575" s="42"/>
      <c r="BA4575" t="s">
        <v>2689</v>
      </c>
      <c r="BB4575" s="6" t="s">
        <v>1618</v>
      </c>
      <c r="BH4575" s="6"/>
      <c r="BI4575" t="s">
        <v>3146</v>
      </c>
    </row>
    <row r="4576" spans="1:61" s="9" customFormat="1" x14ac:dyDescent="0.25">
      <c r="A4576" s="88" t="s">
        <v>1225</v>
      </c>
      <c r="B4576" s="9" t="s">
        <v>1276</v>
      </c>
      <c r="C4576" s="9" t="str">
        <f>VLOOKUP(Tabelle1[[#This Row],[bank_name]],list_all_banks!$B$1:$C$691,2,FALSE)</f>
        <v>NL34370515</v>
      </c>
      <c r="D4576" s="6" t="s">
        <v>1277</v>
      </c>
      <c r="E4576" s="42" t="str">
        <f t="shared" si="74"/>
        <v>31.12.2015</v>
      </c>
      <c r="F4576" s="9">
        <v>2015</v>
      </c>
      <c r="G4576" s="9">
        <v>1</v>
      </c>
      <c r="H4576" s="9">
        <v>2</v>
      </c>
      <c r="I4576" s="9" t="s">
        <v>1382</v>
      </c>
      <c r="J4576" s="9">
        <v>2</v>
      </c>
      <c r="K4576" s="9" t="s">
        <v>1366</v>
      </c>
      <c r="L4576" s="9">
        <v>0</v>
      </c>
      <c r="M4576" s="9" t="s">
        <v>14</v>
      </c>
      <c r="N4576" s="9" t="s">
        <v>19</v>
      </c>
      <c r="O4576" s="6"/>
      <c r="P4576" s="9">
        <v>0</v>
      </c>
      <c r="Q4576" s="9">
        <v>0</v>
      </c>
      <c r="R4576" s="9">
        <v>0</v>
      </c>
      <c r="S4576" s="9">
        <v>0</v>
      </c>
      <c r="T4576" s="6"/>
      <c r="U4576" s="9">
        <v>0</v>
      </c>
      <c r="V4576" s="9">
        <v>0</v>
      </c>
      <c r="W4576" s="9" t="s">
        <v>20</v>
      </c>
      <c r="X4576" s="6"/>
      <c r="Y4576" s="9" t="s">
        <v>1657</v>
      </c>
      <c r="Z4576" s="9">
        <v>127</v>
      </c>
      <c r="AA4576" s="9">
        <v>295</v>
      </c>
      <c r="AB4576" s="9">
        <v>31</v>
      </c>
      <c r="AC4576" s="9" t="s">
        <v>20</v>
      </c>
      <c r="AD4576" s="9" t="s">
        <v>20</v>
      </c>
      <c r="AE4576" s="9" t="s">
        <v>20</v>
      </c>
      <c r="AF4576" s="9" t="s">
        <v>20</v>
      </c>
      <c r="AG4576" s="9">
        <v>4</v>
      </c>
      <c r="AH4576" s="9" t="s">
        <v>20</v>
      </c>
      <c r="AI4576" s="30">
        <v>3</v>
      </c>
      <c r="AJ4576" s="6"/>
      <c r="AK4576" s="9">
        <v>1</v>
      </c>
      <c r="AL4576" s="9">
        <v>1</v>
      </c>
      <c r="AM4576" s="9">
        <v>1</v>
      </c>
      <c r="AN4576" s="9">
        <v>3</v>
      </c>
      <c r="AO4576" s="9">
        <v>0</v>
      </c>
      <c r="AP4576" s="6"/>
      <c r="AQ4576" s="90">
        <v>1</v>
      </c>
      <c r="AR4576" s="9">
        <v>3</v>
      </c>
      <c r="AS4576" s="9">
        <v>0</v>
      </c>
      <c r="AT4576" s="9">
        <v>1</v>
      </c>
      <c r="AU4576" s="9">
        <v>5</v>
      </c>
      <c r="AV4576" s="9">
        <v>0</v>
      </c>
      <c r="AY4576" s="6"/>
      <c r="AZ4576" s="42"/>
      <c r="BA4576" s="9" t="s">
        <v>2689</v>
      </c>
      <c r="BB4576" s="6" t="s">
        <v>1618</v>
      </c>
      <c r="BH4576" s="6"/>
      <c r="BI4576" t="s">
        <v>3146</v>
      </c>
    </row>
    <row r="4577" spans="1:61" s="9" customFormat="1" x14ac:dyDescent="0.25">
      <c r="A4577" s="21" t="s">
        <v>1225</v>
      </c>
      <c r="B4577" t="s">
        <v>1276</v>
      </c>
      <c r="C4577" t="str">
        <f>VLOOKUP(Tabelle1[[#This Row],[bank_name]],list_all_banks!$B$1:$C$691,2,FALSE)</f>
        <v>NL34370515</v>
      </c>
      <c r="D4577" s="6" t="s">
        <v>1277</v>
      </c>
      <c r="E4577" s="42" t="str">
        <f t="shared" si="74"/>
        <v>31.12.2015</v>
      </c>
      <c r="F4577">
        <v>2015</v>
      </c>
      <c r="G4577">
        <v>1</v>
      </c>
      <c r="H4577">
        <v>2</v>
      </c>
      <c r="I4577" t="s">
        <v>1382</v>
      </c>
      <c r="J4577">
        <v>2</v>
      </c>
      <c r="K4577" t="s">
        <v>1366</v>
      </c>
      <c r="L4577">
        <v>0</v>
      </c>
      <c r="M4577" t="s">
        <v>14</v>
      </c>
      <c r="N4577" t="s">
        <v>19</v>
      </c>
      <c r="O4577" s="6"/>
      <c r="P4577">
        <v>0</v>
      </c>
      <c r="Q4577">
        <v>0</v>
      </c>
      <c r="R4577">
        <v>0</v>
      </c>
      <c r="S4577">
        <v>0</v>
      </c>
      <c r="T4577" s="6"/>
      <c r="U4577">
        <v>0</v>
      </c>
      <c r="V4577">
        <v>0</v>
      </c>
      <c r="W4577" t="s">
        <v>20</v>
      </c>
      <c r="X4577" s="6"/>
      <c r="Y4577" t="s">
        <v>1696</v>
      </c>
      <c r="Z4577">
        <v>17</v>
      </c>
      <c r="AA4577">
        <v>14</v>
      </c>
      <c r="AB4577">
        <v>10</v>
      </c>
      <c r="AC4577" t="s">
        <v>20</v>
      </c>
      <c r="AD4577" t="s">
        <v>20</v>
      </c>
      <c r="AE4577" t="s">
        <v>20</v>
      </c>
      <c r="AF4577" t="s">
        <v>20</v>
      </c>
      <c r="AG4577">
        <v>2</v>
      </c>
      <c r="AH4577" t="s">
        <v>20</v>
      </c>
      <c r="AI4577" s="30">
        <v>3</v>
      </c>
      <c r="AJ4577" s="6"/>
      <c r="AK4577">
        <v>1</v>
      </c>
      <c r="AL4577">
        <v>1</v>
      </c>
      <c r="AM4577">
        <v>1</v>
      </c>
      <c r="AN4577">
        <v>3</v>
      </c>
      <c r="AO4577">
        <v>0</v>
      </c>
      <c r="AP4577" s="6"/>
      <c r="AQ4577" s="30">
        <v>1</v>
      </c>
      <c r="AR4577">
        <v>3</v>
      </c>
      <c r="AS4577">
        <v>0</v>
      </c>
      <c r="AT4577">
        <v>1</v>
      </c>
      <c r="AU4577">
        <v>5</v>
      </c>
      <c r="AV4577">
        <v>0</v>
      </c>
      <c r="AW4577"/>
      <c r="AX4577"/>
      <c r="AY4577" s="6"/>
      <c r="AZ4577" s="42"/>
      <c r="BA4577" t="s">
        <v>2689</v>
      </c>
      <c r="BB4577" s="6" t="s">
        <v>1618</v>
      </c>
      <c r="BH4577" s="6"/>
      <c r="BI4577" t="s">
        <v>3146</v>
      </c>
    </row>
    <row r="4578" spans="1:61" s="9" customFormat="1" x14ac:dyDescent="0.25">
      <c r="A4578" s="21" t="s">
        <v>1225</v>
      </c>
      <c r="B4578" t="s">
        <v>1276</v>
      </c>
      <c r="C4578" t="str">
        <f>VLOOKUP(Tabelle1[[#This Row],[bank_name]],list_all_banks!$B$1:$C$691,2,FALSE)</f>
        <v>NL34370515</v>
      </c>
      <c r="D4578" s="6" t="s">
        <v>1277</v>
      </c>
      <c r="E4578" s="42" t="str">
        <f t="shared" si="74"/>
        <v>31.12.2015</v>
      </c>
      <c r="F4578">
        <v>2015</v>
      </c>
      <c r="G4578">
        <v>1</v>
      </c>
      <c r="H4578">
        <v>2</v>
      </c>
      <c r="I4578" t="s">
        <v>1382</v>
      </c>
      <c r="J4578">
        <v>2</v>
      </c>
      <c r="K4578" t="s">
        <v>1366</v>
      </c>
      <c r="L4578">
        <v>0</v>
      </c>
      <c r="M4578" t="s">
        <v>14</v>
      </c>
      <c r="N4578" t="s">
        <v>19</v>
      </c>
      <c r="O4578" s="6"/>
      <c r="P4578">
        <v>0</v>
      </c>
      <c r="Q4578">
        <v>0</v>
      </c>
      <c r="R4578">
        <v>0</v>
      </c>
      <c r="S4578">
        <v>0</v>
      </c>
      <c r="T4578" s="6"/>
      <c r="U4578">
        <v>0</v>
      </c>
      <c r="V4578">
        <v>0</v>
      </c>
      <c r="W4578" t="s">
        <v>20</v>
      </c>
      <c r="X4578" s="6"/>
      <c r="Y4578" t="s">
        <v>1628</v>
      </c>
      <c r="Z4578">
        <v>29</v>
      </c>
      <c r="AA4578">
        <v>92</v>
      </c>
      <c r="AB4578">
        <v>3</v>
      </c>
      <c r="AC4578" t="s">
        <v>20</v>
      </c>
      <c r="AD4578" t="s">
        <v>20</v>
      </c>
      <c r="AE4578" t="s">
        <v>20</v>
      </c>
      <c r="AF4578" t="s">
        <v>20</v>
      </c>
      <c r="AG4578">
        <v>0</v>
      </c>
      <c r="AH4578" t="s">
        <v>20</v>
      </c>
      <c r="AI4578" s="30">
        <v>3</v>
      </c>
      <c r="AJ4578" s="6"/>
      <c r="AK4578">
        <v>1</v>
      </c>
      <c r="AL4578">
        <v>1</v>
      </c>
      <c r="AM4578">
        <v>1</v>
      </c>
      <c r="AN4578">
        <v>3</v>
      </c>
      <c r="AO4578">
        <v>0</v>
      </c>
      <c r="AP4578" s="6"/>
      <c r="AQ4578" s="30">
        <v>1</v>
      </c>
      <c r="AR4578">
        <v>3</v>
      </c>
      <c r="AS4578">
        <v>0</v>
      </c>
      <c r="AT4578">
        <v>1</v>
      </c>
      <c r="AU4578">
        <v>5</v>
      </c>
      <c r="AV4578">
        <v>0</v>
      </c>
      <c r="AW4578"/>
      <c r="AX4578"/>
      <c r="AY4578" s="6"/>
      <c r="AZ4578" s="42"/>
      <c r="BA4578" t="s">
        <v>2689</v>
      </c>
      <c r="BB4578" s="6" t="s">
        <v>1618</v>
      </c>
      <c r="BH4578" s="6"/>
      <c r="BI4578" t="s">
        <v>3146</v>
      </c>
    </row>
    <row r="4579" spans="1:61" s="44" customFormat="1" ht="15.75" thickBot="1" x14ac:dyDescent="0.3">
      <c r="A4579" s="165" t="s">
        <v>1225</v>
      </c>
      <c r="B4579" s="44" t="s">
        <v>1276</v>
      </c>
      <c r="C4579" s="44" t="str">
        <f>VLOOKUP(Tabelle1[[#This Row],[bank_name]],list_all_banks!$B$1:$C$691,2,FALSE)</f>
        <v>NL34370515</v>
      </c>
      <c r="D4579" s="45" t="s">
        <v>1277</v>
      </c>
      <c r="E4579" s="46" t="str">
        <f t="shared" si="74"/>
        <v>31.12.2015</v>
      </c>
      <c r="F4579" s="44">
        <v>2015</v>
      </c>
      <c r="G4579" s="44">
        <v>1</v>
      </c>
      <c r="H4579" s="44">
        <v>2</v>
      </c>
      <c r="I4579" s="44" t="s">
        <v>1382</v>
      </c>
      <c r="J4579" s="44">
        <v>2</v>
      </c>
      <c r="K4579" s="44" t="s">
        <v>1366</v>
      </c>
      <c r="L4579" s="44">
        <v>0</v>
      </c>
      <c r="M4579" s="44" t="s">
        <v>14</v>
      </c>
      <c r="N4579" s="44" t="s">
        <v>19</v>
      </c>
      <c r="O4579" s="45"/>
      <c r="P4579" s="44">
        <v>0</v>
      </c>
      <c r="Q4579" s="44">
        <v>0</v>
      </c>
      <c r="R4579" s="44">
        <v>0</v>
      </c>
      <c r="S4579" s="44">
        <v>0</v>
      </c>
      <c r="T4579" s="45"/>
      <c r="U4579" s="44">
        <v>0</v>
      </c>
      <c r="V4579" s="44">
        <v>0</v>
      </c>
      <c r="W4579" s="44" t="s">
        <v>20</v>
      </c>
      <c r="X4579" s="45"/>
      <c r="Y4579" s="44" t="s">
        <v>1633</v>
      </c>
      <c r="Z4579" s="44">
        <v>16</v>
      </c>
      <c r="AA4579" s="44">
        <v>54</v>
      </c>
      <c r="AB4579" s="44">
        <v>6</v>
      </c>
      <c r="AC4579" s="44" t="s">
        <v>20</v>
      </c>
      <c r="AD4579" s="44" t="s">
        <v>20</v>
      </c>
      <c r="AE4579" s="44" t="s">
        <v>20</v>
      </c>
      <c r="AF4579" s="44" t="s">
        <v>20</v>
      </c>
      <c r="AG4579" s="44">
        <v>2</v>
      </c>
      <c r="AH4579" s="44" t="s">
        <v>20</v>
      </c>
      <c r="AI4579" s="157">
        <v>3</v>
      </c>
      <c r="AJ4579" s="45"/>
      <c r="AK4579" s="44">
        <v>1</v>
      </c>
      <c r="AL4579" s="44">
        <v>1</v>
      </c>
      <c r="AM4579" s="44">
        <v>1</v>
      </c>
      <c r="AN4579" s="44">
        <v>3</v>
      </c>
      <c r="AO4579" s="44">
        <v>0</v>
      </c>
      <c r="AP4579" s="45"/>
      <c r="AQ4579" s="157">
        <v>1</v>
      </c>
      <c r="AR4579" s="44">
        <v>3</v>
      </c>
      <c r="AS4579" s="44">
        <v>0</v>
      </c>
      <c r="AT4579" s="44">
        <v>1</v>
      </c>
      <c r="AU4579" s="44">
        <v>5</v>
      </c>
      <c r="AV4579" s="44">
        <v>0</v>
      </c>
      <c r="AY4579" s="45"/>
      <c r="AZ4579" s="46"/>
      <c r="BA4579" s="44" t="s">
        <v>2689</v>
      </c>
      <c r="BB4579" s="45" t="s">
        <v>1618</v>
      </c>
      <c r="BH4579" s="45"/>
      <c r="BI4579" s="44" t="s">
        <v>3146</v>
      </c>
    </row>
    <row r="4580" spans="1:61" s="9" customFormat="1" x14ac:dyDescent="0.25">
      <c r="A4580" s="21" t="s">
        <v>1225</v>
      </c>
      <c r="B4580" t="s">
        <v>1276</v>
      </c>
      <c r="C4580" t="str">
        <f>VLOOKUP(Tabelle1[[#This Row],[bank_name]],list_all_banks!$B$1:$C$691,2,FALSE)</f>
        <v>NL34370515</v>
      </c>
      <c r="D4580" s="6" t="s">
        <v>1277</v>
      </c>
      <c r="E4580" s="42" t="str">
        <f t="shared" si="74"/>
        <v>31.12.2016</v>
      </c>
      <c r="F4580">
        <v>2016</v>
      </c>
      <c r="G4580">
        <v>1</v>
      </c>
      <c r="H4580">
        <v>2</v>
      </c>
      <c r="I4580" t="s">
        <v>1382</v>
      </c>
      <c r="J4580">
        <v>2</v>
      </c>
      <c r="K4580" t="s">
        <v>1366</v>
      </c>
      <c r="L4580">
        <v>0</v>
      </c>
      <c r="M4580" t="s">
        <v>14</v>
      </c>
      <c r="N4580" t="s">
        <v>19</v>
      </c>
      <c r="O4580" s="6"/>
      <c r="P4580">
        <v>0</v>
      </c>
      <c r="Q4580">
        <v>0</v>
      </c>
      <c r="R4580">
        <v>0</v>
      </c>
      <c r="S4580">
        <v>0</v>
      </c>
      <c r="T4580" s="6"/>
      <c r="U4580">
        <v>0</v>
      </c>
      <c r="V4580">
        <v>0</v>
      </c>
      <c r="W4580" t="s">
        <v>20</v>
      </c>
      <c r="X4580" s="6"/>
      <c r="Y4580" t="s">
        <v>820</v>
      </c>
      <c r="Z4580">
        <v>72</v>
      </c>
      <c r="AA4580">
        <v>371</v>
      </c>
      <c r="AB4580">
        <v>27</v>
      </c>
      <c r="AC4580" t="s">
        <v>20</v>
      </c>
      <c r="AD4580" t="s">
        <v>20</v>
      </c>
      <c r="AE4580" t="s">
        <v>20</v>
      </c>
      <c r="AF4580" t="s">
        <v>20</v>
      </c>
      <c r="AG4580">
        <v>5</v>
      </c>
      <c r="AH4580" t="s">
        <v>20</v>
      </c>
      <c r="AI4580" s="30">
        <v>3</v>
      </c>
      <c r="AJ4580" s="6"/>
      <c r="AK4580">
        <v>1</v>
      </c>
      <c r="AL4580">
        <v>1</v>
      </c>
      <c r="AM4580">
        <v>1</v>
      </c>
      <c r="AN4580">
        <v>3</v>
      </c>
      <c r="AO4580">
        <v>0</v>
      </c>
      <c r="AP4580" s="6"/>
      <c r="AQ4580" s="30">
        <v>1</v>
      </c>
      <c r="AR4580">
        <v>3</v>
      </c>
      <c r="AS4580">
        <v>0</v>
      </c>
      <c r="AT4580">
        <v>1</v>
      </c>
      <c r="AU4580">
        <v>5</v>
      </c>
      <c r="AV4580">
        <v>0</v>
      </c>
      <c r="AW4580"/>
      <c r="AX4580"/>
      <c r="AY4580" s="6" t="s">
        <v>3063</v>
      </c>
      <c r="AZ4580" s="42"/>
      <c r="BA4580" t="s">
        <v>2690</v>
      </c>
      <c r="BB4580" s="6" t="s">
        <v>1619</v>
      </c>
      <c r="BH4580" s="6"/>
      <c r="BI4580" t="s">
        <v>3146</v>
      </c>
    </row>
    <row r="4581" spans="1:61" s="9" customFormat="1" x14ac:dyDescent="0.25">
      <c r="A4581" s="88" t="s">
        <v>1225</v>
      </c>
      <c r="B4581" s="9" t="s">
        <v>1276</v>
      </c>
      <c r="C4581" s="9" t="str">
        <f>VLOOKUP(Tabelle1[[#This Row],[bank_name]],list_all_banks!$B$1:$C$691,2,FALSE)</f>
        <v>NL34370515</v>
      </c>
      <c r="D4581" s="6" t="s">
        <v>1277</v>
      </c>
      <c r="E4581" s="42" t="str">
        <f t="shared" ref="E4581:E4644" si="75">CONCATENATE($E$2,F4581)</f>
        <v>31.12.2016</v>
      </c>
      <c r="F4581" s="9">
        <v>2016</v>
      </c>
      <c r="G4581" s="9">
        <v>1</v>
      </c>
      <c r="H4581" s="9">
        <v>2</v>
      </c>
      <c r="I4581" s="9" t="s">
        <v>1382</v>
      </c>
      <c r="J4581" s="9">
        <v>2</v>
      </c>
      <c r="K4581" s="9" t="s">
        <v>1366</v>
      </c>
      <c r="L4581" s="9">
        <v>0</v>
      </c>
      <c r="M4581" s="9" t="s">
        <v>14</v>
      </c>
      <c r="N4581" s="9" t="s">
        <v>19</v>
      </c>
      <c r="O4581" s="6"/>
      <c r="P4581" s="9">
        <v>0</v>
      </c>
      <c r="Q4581" s="9">
        <v>0</v>
      </c>
      <c r="R4581" s="9">
        <v>0</v>
      </c>
      <c r="S4581" s="9">
        <v>0</v>
      </c>
      <c r="T4581" s="6"/>
      <c r="U4581" s="9">
        <v>0</v>
      </c>
      <c r="V4581" s="9">
        <v>0</v>
      </c>
      <c r="W4581" s="9" t="s">
        <v>20</v>
      </c>
      <c r="X4581" s="6"/>
      <c r="Y4581" s="118" t="s">
        <v>1725</v>
      </c>
      <c r="Z4581" s="9">
        <v>-50</v>
      </c>
      <c r="AA4581" s="9">
        <v>2</v>
      </c>
      <c r="AB4581" s="9">
        <v>-2</v>
      </c>
      <c r="AC4581" s="9" t="s">
        <v>20</v>
      </c>
      <c r="AD4581" s="9" t="s">
        <v>20</v>
      </c>
      <c r="AE4581" s="9" t="s">
        <v>20</v>
      </c>
      <c r="AF4581" s="9" t="s">
        <v>20</v>
      </c>
      <c r="AG4581" s="9">
        <v>0</v>
      </c>
      <c r="AH4581" s="9" t="s">
        <v>20</v>
      </c>
      <c r="AI4581" s="30">
        <v>3</v>
      </c>
      <c r="AJ4581" s="6"/>
      <c r="AK4581" s="9">
        <v>1</v>
      </c>
      <c r="AL4581" s="9">
        <v>1</v>
      </c>
      <c r="AM4581" s="9">
        <v>1</v>
      </c>
      <c r="AN4581" s="9">
        <v>3</v>
      </c>
      <c r="AO4581" s="9">
        <v>0</v>
      </c>
      <c r="AP4581" s="6"/>
      <c r="AQ4581" s="90">
        <v>1</v>
      </c>
      <c r="AR4581" s="9">
        <v>3</v>
      </c>
      <c r="AS4581" s="9">
        <v>0</v>
      </c>
      <c r="AT4581" s="9">
        <v>1</v>
      </c>
      <c r="AU4581" s="9">
        <v>5</v>
      </c>
      <c r="AV4581" s="9">
        <v>0</v>
      </c>
      <c r="AY4581" s="6"/>
      <c r="AZ4581" s="42"/>
      <c r="BA4581" s="9" t="s">
        <v>2690</v>
      </c>
      <c r="BB4581" s="6" t="s">
        <v>1619</v>
      </c>
      <c r="BH4581" s="6"/>
      <c r="BI4581" t="s">
        <v>3146</v>
      </c>
    </row>
    <row r="4582" spans="1:61" s="9" customFormat="1" x14ac:dyDescent="0.25">
      <c r="A4582" s="21" t="s">
        <v>1225</v>
      </c>
      <c r="B4582" t="s">
        <v>1276</v>
      </c>
      <c r="C4582" t="str">
        <f>VLOOKUP(Tabelle1[[#This Row],[bank_name]],list_all_banks!$B$1:$C$691,2,FALSE)</f>
        <v>NL34370515</v>
      </c>
      <c r="D4582" s="6" t="s">
        <v>1277</v>
      </c>
      <c r="E4582" s="42" t="str">
        <f t="shared" si="75"/>
        <v>31.12.2016</v>
      </c>
      <c r="F4582">
        <v>2016</v>
      </c>
      <c r="G4582">
        <v>1</v>
      </c>
      <c r="H4582">
        <v>2</v>
      </c>
      <c r="I4582" t="s">
        <v>1382</v>
      </c>
      <c r="J4582">
        <v>2</v>
      </c>
      <c r="K4582" t="s">
        <v>1366</v>
      </c>
      <c r="L4582">
        <v>0</v>
      </c>
      <c r="M4582" t="s">
        <v>14</v>
      </c>
      <c r="N4582" t="s">
        <v>19</v>
      </c>
      <c r="O4582" s="6"/>
      <c r="P4582">
        <v>0</v>
      </c>
      <c r="Q4582">
        <v>0</v>
      </c>
      <c r="R4582">
        <v>0</v>
      </c>
      <c r="S4582">
        <v>0</v>
      </c>
      <c r="T4582" s="6"/>
      <c r="U4582">
        <v>0</v>
      </c>
      <c r="V4582">
        <v>0</v>
      </c>
      <c r="W4582" t="s">
        <v>20</v>
      </c>
      <c r="X4582" s="6"/>
      <c r="Y4582" t="s">
        <v>1650</v>
      </c>
      <c r="Z4582">
        <v>322</v>
      </c>
      <c r="AA4582">
        <v>420</v>
      </c>
      <c r="AB4582">
        <v>117</v>
      </c>
      <c r="AC4582" t="s">
        <v>20</v>
      </c>
      <c r="AD4582" t="s">
        <v>20</v>
      </c>
      <c r="AE4582" t="s">
        <v>20</v>
      </c>
      <c r="AF4582" t="s">
        <v>20</v>
      </c>
      <c r="AG4582">
        <v>15</v>
      </c>
      <c r="AH4582" t="s">
        <v>20</v>
      </c>
      <c r="AI4582" s="30">
        <v>3</v>
      </c>
      <c r="AJ4582" s="6"/>
      <c r="AK4582">
        <v>1</v>
      </c>
      <c r="AL4582">
        <v>1</v>
      </c>
      <c r="AM4582">
        <v>1</v>
      </c>
      <c r="AN4582">
        <v>3</v>
      </c>
      <c r="AO4582">
        <v>0</v>
      </c>
      <c r="AP4582" s="6"/>
      <c r="AQ4582" s="30">
        <v>1</v>
      </c>
      <c r="AR4582">
        <v>3</v>
      </c>
      <c r="AS4582">
        <v>0</v>
      </c>
      <c r="AT4582">
        <v>1</v>
      </c>
      <c r="AU4582">
        <v>5</v>
      </c>
      <c r="AV4582">
        <v>0</v>
      </c>
      <c r="AW4582"/>
      <c r="AX4582"/>
      <c r="AY4582" s="6"/>
      <c r="AZ4582" s="42"/>
      <c r="BA4582" t="s">
        <v>2690</v>
      </c>
      <c r="BB4582" s="6" t="s">
        <v>1619</v>
      </c>
      <c r="BH4582" s="6"/>
      <c r="BI4582" t="s">
        <v>3146</v>
      </c>
    </row>
    <row r="4583" spans="1:61" s="9" customFormat="1" x14ac:dyDescent="0.25">
      <c r="A4583" s="21" t="s">
        <v>1225</v>
      </c>
      <c r="B4583" t="s">
        <v>1276</v>
      </c>
      <c r="C4583" t="str">
        <f>VLOOKUP(Tabelle1[[#This Row],[bank_name]],list_all_banks!$B$1:$C$691,2,FALSE)</f>
        <v>NL34370515</v>
      </c>
      <c r="D4583" s="6" t="s">
        <v>1277</v>
      </c>
      <c r="E4583" s="42" t="str">
        <f t="shared" si="75"/>
        <v>31.12.2016</v>
      </c>
      <c r="F4583">
        <v>2016</v>
      </c>
      <c r="G4583">
        <v>1</v>
      </c>
      <c r="H4583">
        <v>2</v>
      </c>
      <c r="I4583" t="s">
        <v>1382</v>
      </c>
      <c r="J4583">
        <v>2</v>
      </c>
      <c r="K4583" t="s">
        <v>1366</v>
      </c>
      <c r="L4583">
        <v>0</v>
      </c>
      <c r="M4583" t="s">
        <v>14</v>
      </c>
      <c r="N4583" t="s">
        <v>19</v>
      </c>
      <c r="O4583" s="6"/>
      <c r="P4583">
        <v>0</v>
      </c>
      <c r="Q4583">
        <v>0</v>
      </c>
      <c r="R4583">
        <v>0</v>
      </c>
      <c r="S4583">
        <v>0</v>
      </c>
      <c r="T4583" s="6"/>
      <c r="U4583">
        <v>0</v>
      </c>
      <c r="V4583">
        <v>0</v>
      </c>
      <c r="W4583" t="s">
        <v>20</v>
      </c>
      <c r="X4583" s="6"/>
      <c r="Y4583" t="s">
        <v>1225</v>
      </c>
      <c r="Z4583">
        <v>6586</v>
      </c>
      <c r="AA4583">
        <v>17708</v>
      </c>
      <c r="AB4583">
        <v>1968</v>
      </c>
      <c r="AC4583" t="s">
        <v>20</v>
      </c>
      <c r="AD4583" t="s">
        <v>20</v>
      </c>
      <c r="AE4583" t="s">
        <v>20</v>
      </c>
      <c r="AF4583" t="s">
        <v>20</v>
      </c>
      <c r="AG4583">
        <v>551</v>
      </c>
      <c r="AH4583" t="s">
        <v>20</v>
      </c>
      <c r="AI4583" s="30">
        <v>3</v>
      </c>
      <c r="AJ4583" s="6"/>
      <c r="AK4583">
        <v>1</v>
      </c>
      <c r="AL4583">
        <v>1</v>
      </c>
      <c r="AM4583">
        <v>1</v>
      </c>
      <c r="AN4583">
        <v>3</v>
      </c>
      <c r="AO4583">
        <v>0</v>
      </c>
      <c r="AP4583" s="6"/>
      <c r="AQ4583" s="30">
        <v>1</v>
      </c>
      <c r="AR4583">
        <v>3</v>
      </c>
      <c r="AS4583">
        <v>0</v>
      </c>
      <c r="AT4583">
        <v>1</v>
      </c>
      <c r="AU4583">
        <v>5</v>
      </c>
      <c r="AV4583">
        <v>0</v>
      </c>
      <c r="AW4583"/>
      <c r="AX4583"/>
      <c r="AY4583" s="6"/>
      <c r="AZ4583" s="42"/>
      <c r="BA4583" t="s">
        <v>2690</v>
      </c>
      <c r="BB4583" s="6" t="s">
        <v>1619</v>
      </c>
      <c r="BH4583" s="6"/>
      <c r="BI4583" t="s">
        <v>3146</v>
      </c>
    </row>
    <row r="4584" spans="1:61" s="9" customFormat="1" x14ac:dyDescent="0.25">
      <c r="A4584" s="21" t="s">
        <v>1225</v>
      </c>
      <c r="B4584" t="s">
        <v>1276</v>
      </c>
      <c r="C4584" t="str">
        <f>VLOOKUP(Tabelle1[[#This Row],[bank_name]],list_all_banks!$B$1:$C$691,2,FALSE)</f>
        <v>NL34370515</v>
      </c>
      <c r="D4584" s="6" t="s">
        <v>1277</v>
      </c>
      <c r="E4584" s="42" t="str">
        <f t="shared" si="75"/>
        <v>31.12.2016</v>
      </c>
      <c r="F4584">
        <v>2016</v>
      </c>
      <c r="G4584">
        <v>1</v>
      </c>
      <c r="H4584">
        <v>2</v>
      </c>
      <c r="I4584" t="s">
        <v>1382</v>
      </c>
      <c r="J4584">
        <v>2</v>
      </c>
      <c r="K4584" t="s">
        <v>1366</v>
      </c>
      <c r="L4584">
        <v>0</v>
      </c>
      <c r="M4584" t="s">
        <v>14</v>
      </c>
      <c r="N4584" t="s">
        <v>19</v>
      </c>
      <c r="O4584" s="6"/>
      <c r="P4584">
        <v>0</v>
      </c>
      <c r="Q4584">
        <v>0</v>
      </c>
      <c r="R4584">
        <v>0</v>
      </c>
      <c r="S4584">
        <v>0</v>
      </c>
      <c r="T4584" s="6"/>
      <c r="U4584">
        <v>0</v>
      </c>
      <c r="V4584">
        <v>0</v>
      </c>
      <c r="W4584" t="s">
        <v>20</v>
      </c>
      <c r="X4584" s="6"/>
      <c r="Y4584" t="s">
        <v>658</v>
      </c>
      <c r="Z4584">
        <v>331</v>
      </c>
      <c r="AA4584">
        <v>988</v>
      </c>
      <c r="AB4584">
        <v>73</v>
      </c>
      <c r="AC4584" t="s">
        <v>20</v>
      </c>
      <c r="AD4584" t="s">
        <v>20</v>
      </c>
      <c r="AE4584" t="s">
        <v>20</v>
      </c>
      <c r="AF4584" t="s">
        <v>20</v>
      </c>
      <c r="AG4584">
        <v>20</v>
      </c>
      <c r="AH4584" t="s">
        <v>20</v>
      </c>
      <c r="AI4584" s="30">
        <v>3</v>
      </c>
      <c r="AJ4584" s="6"/>
      <c r="AK4584">
        <v>1</v>
      </c>
      <c r="AL4584">
        <v>1</v>
      </c>
      <c r="AM4584">
        <v>1</v>
      </c>
      <c r="AN4584">
        <v>3</v>
      </c>
      <c r="AO4584">
        <v>0</v>
      </c>
      <c r="AP4584" s="6"/>
      <c r="AQ4584" s="30">
        <v>1</v>
      </c>
      <c r="AR4584">
        <v>3</v>
      </c>
      <c r="AS4584">
        <v>0</v>
      </c>
      <c r="AT4584">
        <v>1</v>
      </c>
      <c r="AU4584">
        <v>5</v>
      </c>
      <c r="AV4584">
        <v>0</v>
      </c>
      <c r="AW4584"/>
      <c r="AX4584"/>
      <c r="AY4584" s="6"/>
      <c r="AZ4584" s="42"/>
      <c r="BA4584" t="s">
        <v>2690</v>
      </c>
      <c r="BB4584" s="6" t="s">
        <v>1619</v>
      </c>
      <c r="BH4584" s="6"/>
      <c r="BI4584" t="s">
        <v>3146</v>
      </c>
    </row>
    <row r="4585" spans="1:61" s="9" customFormat="1" x14ac:dyDescent="0.25">
      <c r="A4585" s="21" t="s">
        <v>1225</v>
      </c>
      <c r="B4585" t="s">
        <v>1276</v>
      </c>
      <c r="C4585" t="str">
        <f>VLOOKUP(Tabelle1[[#This Row],[bank_name]],list_all_banks!$B$1:$C$691,2,FALSE)</f>
        <v>NL34370515</v>
      </c>
      <c r="D4585" s="6" t="s">
        <v>1277</v>
      </c>
      <c r="E4585" s="42" t="str">
        <f t="shared" si="75"/>
        <v>31.12.2016</v>
      </c>
      <c r="F4585">
        <v>2016</v>
      </c>
      <c r="G4585">
        <v>1</v>
      </c>
      <c r="H4585">
        <v>2</v>
      </c>
      <c r="I4585" t="s">
        <v>1382</v>
      </c>
      <c r="J4585">
        <v>2</v>
      </c>
      <c r="K4585" t="s">
        <v>1366</v>
      </c>
      <c r="L4585">
        <v>0</v>
      </c>
      <c r="M4585" t="s">
        <v>14</v>
      </c>
      <c r="N4585" t="s">
        <v>19</v>
      </c>
      <c r="O4585" s="6"/>
      <c r="P4585">
        <v>0</v>
      </c>
      <c r="Q4585">
        <v>0</v>
      </c>
      <c r="R4585">
        <v>0</v>
      </c>
      <c r="S4585">
        <v>0</v>
      </c>
      <c r="T4585" s="6"/>
      <c r="U4585">
        <v>0</v>
      </c>
      <c r="V4585">
        <v>0</v>
      </c>
      <c r="W4585" t="s">
        <v>20</v>
      </c>
      <c r="X4585" s="6"/>
      <c r="Y4585" t="s">
        <v>1</v>
      </c>
      <c r="Z4585">
        <v>262</v>
      </c>
      <c r="AA4585">
        <v>769</v>
      </c>
      <c r="AB4585">
        <v>72</v>
      </c>
      <c r="AC4585" t="s">
        <v>20</v>
      </c>
      <c r="AD4585" t="s">
        <v>20</v>
      </c>
      <c r="AE4585" t="s">
        <v>20</v>
      </c>
      <c r="AF4585" t="s">
        <v>20</v>
      </c>
      <c r="AG4585">
        <v>18</v>
      </c>
      <c r="AH4585" t="s">
        <v>20</v>
      </c>
      <c r="AI4585" s="30">
        <v>3</v>
      </c>
      <c r="AJ4585" s="6"/>
      <c r="AK4585">
        <v>1</v>
      </c>
      <c r="AL4585">
        <v>1</v>
      </c>
      <c r="AM4585">
        <v>1</v>
      </c>
      <c r="AN4585">
        <v>3</v>
      </c>
      <c r="AO4585">
        <v>0</v>
      </c>
      <c r="AP4585" s="6"/>
      <c r="AQ4585" s="30">
        <v>1</v>
      </c>
      <c r="AR4585">
        <v>3</v>
      </c>
      <c r="AS4585">
        <v>0</v>
      </c>
      <c r="AT4585">
        <v>1</v>
      </c>
      <c r="AU4585">
        <v>5</v>
      </c>
      <c r="AV4585">
        <v>0</v>
      </c>
      <c r="AW4585"/>
      <c r="AX4585"/>
      <c r="AY4585" s="6"/>
      <c r="AZ4585" s="42"/>
      <c r="BA4585" t="s">
        <v>2690</v>
      </c>
      <c r="BB4585" s="6" t="s">
        <v>1619</v>
      </c>
      <c r="BH4585" s="6"/>
      <c r="BI4585" t="s">
        <v>3146</v>
      </c>
    </row>
    <row r="4586" spans="1:61" s="9" customFormat="1" x14ac:dyDescent="0.25">
      <c r="A4586" s="88" t="s">
        <v>1225</v>
      </c>
      <c r="B4586" s="9" t="s">
        <v>1276</v>
      </c>
      <c r="C4586" s="9" t="str">
        <f>VLOOKUP(Tabelle1[[#This Row],[bank_name]],list_all_banks!$B$1:$C$691,2,FALSE)</f>
        <v>NL34370515</v>
      </c>
      <c r="D4586" s="6" t="s">
        <v>1277</v>
      </c>
      <c r="E4586" s="42" t="str">
        <f t="shared" si="75"/>
        <v>31.12.2016</v>
      </c>
      <c r="F4586" s="9">
        <v>2016</v>
      </c>
      <c r="G4586" s="9">
        <v>1</v>
      </c>
      <c r="H4586" s="9">
        <v>2</v>
      </c>
      <c r="I4586" s="9" t="s">
        <v>1382</v>
      </c>
      <c r="J4586" s="9">
        <v>2</v>
      </c>
      <c r="K4586" s="9" t="s">
        <v>1366</v>
      </c>
      <c r="L4586" s="9">
        <v>0</v>
      </c>
      <c r="M4586" s="9" t="s">
        <v>14</v>
      </c>
      <c r="N4586" s="9" t="s">
        <v>19</v>
      </c>
      <c r="O4586" s="6"/>
      <c r="P4586" s="9">
        <v>0</v>
      </c>
      <c r="Q4586" s="9">
        <v>0</v>
      </c>
      <c r="R4586" s="9">
        <v>0</v>
      </c>
      <c r="S4586" s="9">
        <v>0</v>
      </c>
      <c r="T4586" s="6"/>
      <c r="U4586" s="9">
        <v>0</v>
      </c>
      <c r="V4586" s="9">
        <v>0</v>
      </c>
      <c r="W4586" s="9" t="s">
        <v>20</v>
      </c>
      <c r="X4586" s="6"/>
      <c r="Y4586" s="9" t="s">
        <v>239</v>
      </c>
      <c r="Z4586">
        <v>98</v>
      </c>
      <c r="AA4586" s="9">
        <v>238</v>
      </c>
      <c r="AB4586" s="9">
        <v>21</v>
      </c>
      <c r="AC4586" t="s">
        <v>20</v>
      </c>
      <c r="AD4586" t="s">
        <v>20</v>
      </c>
      <c r="AE4586" t="s">
        <v>20</v>
      </c>
      <c r="AF4586" t="s">
        <v>20</v>
      </c>
      <c r="AG4586" s="9">
        <v>10</v>
      </c>
      <c r="AH4586" s="9" t="s">
        <v>20</v>
      </c>
      <c r="AI4586" s="30">
        <v>3</v>
      </c>
      <c r="AJ4586" s="6"/>
      <c r="AK4586" s="9">
        <v>1</v>
      </c>
      <c r="AL4586" s="9">
        <v>1</v>
      </c>
      <c r="AM4586" s="9">
        <v>1</v>
      </c>
      <c r="AN4586" s="9">
        <v>3</v>
      </c>
      <c r="AO4586" s="9">
        <v>0</v>
      </c>
      <c r="AP4586" s="6"/>
      <c r="AQ4586" s="90">
        <v>1</v>
      </c>
      <c r="AR4586" s="9">
        <v>3</v>
      </c>
      <c r="AS4586" s="9">
        <v>0</v>
      </c>
      <c r="AT4586" s="9">
        <v>1</v>
      </c>
      <c r="AU4586" s="9">
        <v>5</v>
      </c>
      <c r="AV4586" s="9">
        <v>0</v>
      </c>
      <c r="AY4586" s="6"/>
      <c r="AZ4586" s="42"/>
      <c r="BA4586" s="9" t="s">
        <v>2690</v>
      </c>
      <c r="BB4586" s="6" t="s">
        <v>1619</v>
      </c>
      <c r="BH4586" s="6"/>
      <c r="BI4586" t="s">
        <v>3146</v>
      </c>
    </row>
    <row r="4587" spans="1:61" s="9" customFormat="1" x14ac:dyDescent="0.25">
      <c r="A4587" s="21" t="s">
        <v>1225</v>
      </c>
      <c r="B4587" t="s">
        <v>1276</v>
      </c>
      <c r="C4587" t="str">
        <f>VLOOKUP(Tabelle1[[#This Row],[bank_name]],list_all_banks!$B$1:$C$691,2,FALSE)</f>
        <v>NL34370515</v>
      </c>
      <c r="D4587" s="6" t="s">
        <v>1277</v>
      </c>
      <c r="E4587" s="42" t="str">
        <f t="shared" si="75"/>
        <v>31.12.2016</v>
      </c>
      <c r="F4587">
        <v>2016</v>
      </c>
      <c r="G4587">
        <v>1</v>
      </c>
      <c r="H4587">
        <v>2</v>
      </c>
      <c r="I4587" t="s">
        <v>1382</v>
      </c>
      <c r="J4587">
        <v>2</v>
      </c>
      <c r="K4587" t="s">
        <v>1366</v>
      </c>
      <c r="L4587">
        <v>0</v>
      </c>
      <c r="M4587" t="s">
        <v>14</v>
      </c>
      <c r="N4587" t="s">
        <v>19</v>
      </c>
      <c r="O4587" s="6"/>
      <c r="P4587">
        <v>0</v>
      </c>
      <c r="Q4587">
        <v>0</v>
      </c>
      <c r="R4587">
        <v>0</v>
      </c>
      <c r="S4587">
        <v>0</v>
      </c>
      <c r="T4587" s="6"/>
      <c r="U4587">
        <v>0</v>
      </c>
      <c r="V4587">
        <v>0</v>
      </c>
      <c r="W4587" t="s">
        <v>20</v>
      </c>
      <c r="X4587" s="6"/>
      <c r="Y4587" t="s">
        <v>1170</v>
      </c>
      <c r="Z4587">
        <v>49</v>
      </c>
      <c r="AA4587">
        <v>171</v>
      </c>
      <c r="AB4587">
        <v>-1</v>
      </c>
      <c r="AC4587" t="s">
        <v>20</v>
      </c>
      <c r="AD4587" t="s">
        <v>20</v>
      </c>
      <c r="AE4587" t="s">
        <v>20</v>
      </c>
      <c r="AF4587" t="s">
        <v>20</v>
      </c>
      <c r="AG4587">
        <v>-2</v>
      </c>
      <c r="AH4587" t="s">
        <v>20</v>
      </c>
      <c r="AI4587" s="30">
        <v>3</v>
      </c>
      <c r="AJ4587" s="6"/>
      <c r="AK4587">
        <v>1</v>
      </c>
      <c r="AL4587">
        <v>1</v>
      </c>
      <c r="AM4587">
        <v>1</v>
      </c>
      <c r="AN4587">
        <v>3</v>
      </c>
      <c r="AO4587">
        <v>0</v>
      </c>
      <c r="AP4587" s="6"/>
      <c r="AQ4587" s="30">
        <v>1</v>
      </c>
      <c r="AR4587">
        <v>3</v>
      </c>
      <c r="AS4587">
        <v>0</v>
      </c>
      <c r="AT4587">
        <v>1</v>
      </c>
      <c r="AU4587">
        <v>5</v>
      </c>
      <c r="AV4587">
        <v>0</v>
      </c>
      <c r="AW4587"/>
      <c r="AX4587"/>
      <c r="AY4587" s="6"/>
      <c r="AZ4587" s="42"/>
      <c r="BA4587" t="s">
        <v>2690</v>
      </c>
      <c r="BB4587" s="6" t="s">
        <v>1619</v>
      </c>
      <c r="BH4587" s="6"/>
      <c r="BI4587" t="s">
        <v>3146</v>
      </c>
    </row>
    <row r="4588" spans="1:61" s="9" customFormat="1" x14ac:dyDescent="0.25">
      <c r="A4588" s="21" t="s">
        <v>1225</v>
      </c>
      <c r="B4588" t="s">
        <v>1276</v>
      </c>
      <c r="C4588" t="str">
        <f>VLOOKUP(Tabelle1[[#This Row],[bank_name]],list_all_banks!$B$1:$C$691,2,FALSE)</f>
        <v>NL34370515</v>
      </c>
      <c r="D4588" s="6" t="s">
        <v>1277</v>
      </c>
      <c r="E4588" s="42" t="str">
        <f t="shared" si="75"/>
        <v>31.12.2016</v>
      </c>
      <c r="F4588">
        <v>2016</v>
      </c>
      <c r="G4588">
        <v>1</v>
      </c>
      <c r="H4588">
        <v>2</v>
      </c>
      <c r="I4588" t="s">
        <v>1382</v>
      </c>
      <c r="J4588">
        <v>2</v>
      </c>
      <c r="K4588" t="s">
        <v>1366</v>
      </c>
      <c r="L4588">
        <v>0</v>
      </c>
      <c r="M4588" t="s">
        <v>14</v>
      </c>
      <c r="N4588" t="s">
        <v>19</v>
      </c>
      <c r="O4588" s="6"/>
      <c r="P4588">
        <v>0</v>
      </c>
      <c r="Q4588">
        <v>0</v>
      </c>
      <c r="R4588">
        <v>0</v>
      </c>
      <c r="S4588">
        <v>0</v>
      </c>
      <c r="T4588" s="6"/>
      <c r="U4588">
        <v>0</v>
      </c>
      <c r="V4588">
        <v>0</v>
      </c>
      <c r="W4588" t="s">
        <v>20</v>
      </c>
      <c r="X4588" s="6"/>
      <c r="Y4588" t="s">
        <v>1672</v>
      </c>
      <c r="Z4588">
        <v>77</v>
      </c>
      <c r="AA4588">
        <v>29</v>
      </c>
      <c r="AB4588">
        <v>42</v>
      </c>
      <c r="AC4588" t="s">
        <v>20</v>
      </c>
      <c r="AD4588" t="s">
        <v>20</v>
      </c>
      <c r="AE4588" t="s">
        <v>20</v>
      </c>
      <c r="AF4588" t="s">
        <v>20</v>
      </c>
      <c r="AG4588">
        <v>11</v>
      </c>
      <c r="AH4588" t="s">
        <v>20</v>
      </c>
      <c r="AI4588" s="30">
        <v>3</v>
      </c>
      <c r="AJ4588" s="6"/>
      <c r="AK4588">
        <v>1</v>
      </c>
      <c r="AL4588">
        <v>1</v>
      </c>
      <c r="AM4588">
        <v>1</v>
      </c>
      <c r="AN4588">
        <v>3</v>
      </c>
      <c r="AO4588">
        <v>0</v>
      </c>
      <c r="AP4588" s="6"/>
      <c r="AQ4588" s="30">
        <v>1</v>
      </c>
      <c r="AR4588">
        <v>3</v>
      </c>
      <c r="AS4588">
        <v>0</v>
      </c>
      <c r="AT4588">
        <v>1</v>
      </c>
      <c r="AU4588">
        <v>5</v>
      </c>
      <c r="AV4588">
        <v>0</v>
      </c>
      <c r="AW4588"/>
      <c r="AX4588"/>
      <c r="AY4588" s="6"/>
      <c r="AZ4588" s="42"/>
      <c r="BA4588" t="s">
        <v>2690</v>
      </c>
      <c r="BB4588" s="6" t="s">
        <v>1619</v>
      </c>
      <c r="BH4588" s="6"/>
      <c r="BI4588" t="s">
        <v>3146</v>
      </c>
    </row>
    <row r="4589" spans="1:61" s="9" customFormat="1" x14ac:dyDescent="0.25">
      <c r="A4589" s="21" t="s">
        <v>1225</v>
      </c>
      <c r="B4589" t="s">
        <v>1276</v>
      </c>
      <c r="C4589" t="str">
        <f>VLOOKUP(Tabelle1[[#This Row],[bank_name]],list_all_banks!$B$1:$C$691,2,FALSE)</f>
        <v>NL34370515</v>
      </c>
      <c r="D4589" s="6" t="s">
        <v>1277</v>
      </c>
      <c r="E4589" s="42" t="str">
        <f t="shared" si="75"/>
        <v>31.12.2016</v>
      </c>
      <c r="F4589">
        <v>2016</v>
      </c>
      <c r="G4589">
        <v>1</v>
      </c>
      <c r="H4589">
        <v>2</v>
      </c>
      <c r="I4589" t="s">
        <v>1382</v>
      </c>
      <c r="J4589">
        <v>2</v>
      </c>
      <c r="K4589" t="s">
        <v>1366</v>
      </c>
      <c r="L4589">
        <v>0</v>
      </c>
      <c r="M4589" t="s">
        <v>14</v>
      </c>
      <c r="N4589" t="s">
        <v>19</v>
      </c>
      <c r="O4589" s="6"/>
      <c r="P4589">
        <v>0</v>
      </c>
      <c r="Q4589">
        <v>0</v>
      </c>
      <c r="R4589">
        <v>0</v>
      </c>
      <c r="S4589">
        <v>0</v>
      </c>
      <c r="T4589" s="6"/>
      <c r="U4589">
        <v>0</v>
      </c>
      <c r="V4589">
        <v>0</v>
      </c>
      <c r="W4589" t="s">
        <v>20</v>
      </c>
      <c r="X4589" s="6"/>
      <c r="Y4589" t="s">
        <v>1681</v>
      </c>
      <c r="Z4589">
        <v>5</v>
      </c>
      <c r="AA4589">
        <v>40</v>
      </c>
      <c r="AB4589">
        <v>-5</v>
      </c>
      <c r="AC4589" t="s">
        <v>20</v>
      </c>
      <c r="AD4589" t="s">
        <v>20</v>
      </c>
      <c r="AE4589" t="s">
        <v>20</v>
      </c>
      <c r="AF4589" t="s">
        <v>20</v>
      </c>
      <c r="AG4589">
        <v>0</v>
      </c>
      <c r="AH4589" t="s">
        <v>20</v>
      </c>
      <c r="AI4589" s="30">
        <v>3</v>
      </c>
      <c r="AJ4589" s="6"/>
      <c r="AK4589">
        <v>1</v>
      </c>
      <c r="AL4589">
        <v>1</v>
      </c>
      <c r="AM4589">
        <v>1</v>
      </c>
      <c r="AN4589">
        <v>3</v>
      </c>
      <c r="AO4589">
        <v>0</v>
      </c>
      <c r="AP4589" s="6"/>
      <c r="AQ4589" s="30">
        <v>1</v>
      </c>
      <c r="AR4589">
        <v>3</v>
      </c>
      <c r="AS4589">
        <v>0</v>
      </c>
      <c r="AT4589">
        <v>1</v>
      </c>
      <c r="AU4589">
        <v>5</v>
      </c>
      <c r="AV4589">
        <v>0</v>
      </c>
      <c r="AW4589"/>
      <c r="AX4589"/>
      <c r="AY4589" s="6"/>
      <c r="AZ4589" s="42"/>
      <c r="BA4589" t="s">
        <v>2690</v>
      </c>
      <c r="BB4589" s="6" t="s">
        <v>1619</v>
      </c>
      <c r="BH4589" s="6"/>
      <c r="BI4589" t="s">
        <v>3146</v>
      </c>
    </row>
    <row r="4590" spans="1:61" s="9" customFormat="1" x14ac:dyDescent="0.25">
      <c r="A4590" s="21" t="s">
        <v>1225</v>
      </c>
      <c r="B4590" t="s">
        <v>1276</v>
      </c>
      <c r="C4590" t="str">
        <f>VLOOKUP(Tabelle1[[#This Row],[bank_name]],list_all_banks!$B$1:$C$691,2,FALSE)</f>
        <v>NL34370515</v>
      </c>
      <c r="D4590" s="6" t="s">
        <v>1277</v>
      </c>
      <c r="E4590" s="42" t="str">
        <f t="shared" si="75"/>
        <v>31.12.2016</v>
      </c>
      <c r="F4590">
        <v>2016</v>
      </c>
      <c r="G4590">
        <v>1</v>
      </c>
      <c r="H4590">
        <v>2</v>
      </c>
      <c r="I4590" t="s">
        <v>1382</v>
      </c>
      <c r="J4590">
        <v>2</v>
      </c>
      <c r="K4590" t="s">
        <v>1366</v>
      </c>
      <c r="L4590">
        <v>0</v>
      </c>
      <c r="M4590" t="s">
        <v>14</v>
      </c>
      <c r="N4590" t="s">
        <v>19</v>
      </c>
      <c r="O4590" s="6"/>
      <c r="P4590">
        <v>0</v>
      </c>
      <c r="Q4590">
        <v>0</v>
      </c>
      <c r="R4590">
        <v>0</v>
      </c>
      <c r="S4590">
        <v>0</v>
      </c>
      <c r="T4590" s="6"/>
      <c r="U4590">
        <v>0</v>
      </c>
      <c r="V4590">
        <v>0</v>
      </c>
      <c r="W4590" t="s">
        <v>20</v>
      </c>
      <c r="X4590" s="6"/>
      <c r="Y4590" t="s">
        <v>1706</v>
      </c>
      <c r="Z4590">
        <v>39</v>
      </c>
      <c r="AA4590">
        <v>117</v>
      </c>
      <c r="AB4590">
        <v>14</v>
      </c>
      <c r="AC4590" t="s">
        <v>20</v>
      </c>
      <c r="AD4590" t="s">
        <v>20</v>
      </c>
      <c r="AE4590" t="s">
        <v>20</v>
      </c>
      <c r="AF4590" t="s">
        <v>20</v>
      </c>
      <c r="AG4590">
        <v>1</v>
      </c>
      <c r="AH4590" t="s">
        <v>20</v>
      </c>
      <c r="AI4590" s="30">
        <v>3</v>
      </c>
      <c r="AJ4590" s="6"/>
      <c r="AK4590">
        <v>1</v>
      </c>
      <c r="AL4590">
        <v>1</v>
      </c>
      <c r="AM4590">
        <v>1</v>
      </c>
      <c r="AN4590">
        <v>3</v>
      </c>
      <c r="AO4590">
        <v>0</v>
      </c>
      <c r="AP4590" s="6"/>
      <c r="AQ4590" s="30">
        <v>1</v>
      </c>
      <c r="AR4590">
        <v>3</v>
      </c>
      <c r="AS4590">
        <v>0</v>
      </c>
      <c r="AT4590">
        <v>1</v>
      </c>
      <c r="AU4590">
        <v>5</v>
      </c>
      <c r="AV4590">
        <v>0</v>
      </c>
      <c r="AW4590"/>
      <c r="AX4590"/>
      <c r="AY4590" s="6"/>
      <c r="AZ4590" s="42"/>
      <c r="BA4590" t="s">
        <v>2690</v>
      </c>
      <c r="BB4590" s="6" t="s">
        <v>1619</v>
      </c>
      <c r="BH4590" s="6"/>
      <c r="BI4590" t="s">
        <v>3146</v>
      </c>
    </row>
    <row r="4591" spans="1:61" s="9" customFormat="1" x14ac:dyDescent="0.25">
      <c r="A4591" s="21" t="s">
        <v>1225</v>
      </c>
      <c r="B4591" t="s">
        <v>1276</v>
      </c>
      <c r="C4591" t="str">
        <f>VLOOKUP(Tabelle1[[#This Row],[bank_name]],list_all_banks!$B$1:$C$691,2,FALSE)</f>
        <v>NL34370515</v>
      </c>
      <c r="D4591" s="6" t="s">
        <v>1277</v>
      </c>
      <c r="E4591" s="42" t="str">
        <f t="shared" si="75"/>
        <v>31.12.2016</v>
      </c>
      <c r="F4591">
        <v>2016</v>
      </c>
      <c r="G4591">
        <v>1</v>
      </c>
      <c r="H4591">
        <v>2</v>
      </c>
      <c r="I4591" t="s">
        <v>1382</v>
      </c>
      <c r="J4591">
        <v>2</v>
      </c>
      <c r="K4591" t="s">
        <v>1366</v>
      </c>
      <c r="L4591">
        <v>0</v>
      </c>
      <c r="M4591" t="s">
        <v>14</v>
      </c>
      <c r="N4591" t="s">
        <v>19</v>
      </c>
      <c r="O4591" s="6"/>
      <c r="P4591">
        <v>0</v>
      </c>
      <c r="Q4591">
        <v>0</v>
      </c>
      <c r="R4591">
        <v>0</v>
      </c>
      <c r="S4591">
        <v>0</v>
      </c>
      <c r="T4591" s="6"/>
      <c r="U4591">
        <v>0</v>
      </c>
      <c r="V4591">
        <v>0</v>
      </c>
      <c r="W4591" t="s">
        <v>20</v>
      </c>
      <c r="X4591" s="6"/>
      <c r="Y4591" t="s">
        <v>1677</v>
      </c>
      <c r="Z4591">
        <v>58</v>
      </c>
      <c r="AA4591">
        <v>82</v>
      </c>
      <c r="AB4591">
        <v>9</v>
      </c>
      <c r="AC4591" t="s">
        <v>20</v>
      </c>
      <c r="AD4591" t="s">
        <v>20</v>
      </c>
      <c r="AE4591" t="s">
        <v>20</v>
      </c>
      <c r="AF4591" t="s">
        <v>20</v>
      </c>
      <c r="AG4591">
        <v>5</v>
      </c>
      <c r="AH4591" t="s">
        <v>20</v>
      </c>
      <c r="AI4591" s="30">
        <v>3</v>
      </c>
      <c r="AJ4591" s="6"/>
      <c r="AK4591">
        <v>1</v>
      </c>
      <c r="AL4591">
        <v>1</v>
      </c>
      <c r="AM4591">
        <v>1</v>
      </c>
      <c r="AN4591">
        <v>3</v>
      </c>
      <c r="AO4591">
        <v>0</v>
      </c>
      <c r="AP4591" s="6"/>
      <c r="AQ4591" s="30">
        <v>1</v>
      </c>
      <c r="AR4591">
        <v>3</v>
      </c>
      <c r="AS4591">
        <v>0</v>
      </c>
      <c r="AT4591">
        <v>1</v>
      </c>
      <c r="AU4591">
        <v>5</v>
      </c>
      <c r="AV4591">
        <v>0</v>
      </c>
      <c r="AW4591"/>
      <c r="AX4591"/>
      <c r="AY4591" s="6"/>
      <c r="AZ4591" s="42"/>
      <c r="BA4591" t="s">
        <v>2690</v>
      </c>
      <c r="BB4591" s="6" t="s">
        <v>1619</v>
      </c>
      <c r="BH4591" s="6"/>
      <c r="BI4591" t="s">
        <v>3146</v>
      </c>
    </row>
    <row r="4592" spans="1:61" s="9" customFormat="1" x14ac:dyDescent="0.25">
      <c r="A4592" s="21" t="s">
        <v>1225</v>
      </c>
      <c r="B4592" t="s">
        <v>1276</v>
      </c>
      <c r="C4592" t="str">
        <f>VLOOKUP(Tabelle1[[#This Row],[bank_name]],list_all_banks!$B$1:$C$691,2,FALSE)</f>
        <v>NL34370515</v>
      </c>
      <c r="D4592" s="6" t="s">
        <v>1277</v>
      </c>
      <c r="E4592" s="42" t="str">
        <f t="shared" si="75"/>
        <v>31.12.2016</v>
      </c>
      <c r="F4592">
        <v>2016</v>
      </c>
      <c r="G4592">
        <v>1</v>
      </c>
      <c r="H4592">
        <v>2</v>
      </c>
      <c r="I4592" t="s">
        <v>1382</v>
      </c>
      <c r="J4592">
        <v>2</v>
      </c>
      <c r="K4592" t="s">
        <v>1366</v>
      </c>
      <c r="L4592">
        <v>0</v>
      </c>
      <c r="M4592" t="s">
        <v>14</v>
      </c>
      <c r="N4592" t="s">
        <v>19</v>
      </c>
      <c r="O4592" s="6"/>
      <c r="P4592">
        <v>0</v>
      </c>
      <c r="Q4592">
        <v>0</v>
      </c>
      <c r="R4592">
        <v>0</v>
      </c>
      <c r="S4592">
        <v>0</v>
      </c>
      <c r="T4592" s="6"/>
      <c r="U4592">
        <v>0</v>
      </c>
      <c r="V4592">
        <v>0</v>
      </c>
      <c r="W4592" t="s">
        <v>20</v>
      </c>
      <c r="X4592" s="6"/>
      <c r="Y4592" t="s">
        <v>1659</v>
      </c>
      <c r="Z4592">
        <v>186</v>
      </c>
      <c r="AA4592">
        <v>507</v>
      </c>
      <c r="AB4592">
        <v>74</v>
      </c>
      <c r="AC4592" t="s">
        <v>20</v>
      </c>
      <c r="AD4592" t="s">
        <v>20</v>
      </c>
      <c r="AE4592" t="s">
        <v>20</v>
      </c>
      <c r="AF4592" t="s">
        <v>20</v>
      </c>
      <c r="AG4592">
        <v>5</v>
      </c>
      <c r="AH4592" t="s">
        <v>20</v>
      </c>
      <c r="AI4592" s="30">
        <v>3</v>
      </c>
      <c r="AJ4592" s="6"/>
      <c r="AK4592">
        <v>1</v>
      </c>
      <c r="AL4592">
        <v>1</v>
      </c>
      <c r="AM4592">
        <v>1</v>
      </c>
      <c r="AN4592">
        <v>3</v>
      </c>
      <c r="AO4592">
        <v>0</v>
      </c>
      <c r="AP4592" s="6"/>
      <c r="AQ4592" s="30">
        <v>1</v>
      </c>
      <c r="AR4592">
        <v>3</v>
      </c>
      <c r="AS4592">
        <v>0</v>
      </c>
      <c r="AT4592">
        <v>1</v>
      </c>
      <c r="AU4592">
        <v>5</v>
      </c>
      <c r="AV4592">
        <v>0</v>
      </c>
      <c r="AW4592"/>
      <c r="AX4592"/>
      <c r="AY4592" s="6"/>
      <c r="AZ4592" s="42"/>
      <c r="BA4592" t="s">
        <v>2690</v>
      </c>
      <c r="BB4592" s="6" t="s">
        <v>1619</v>
      </c>
      <c r="BH4592" s="6"/>
      <c r="BI4592" t="s">
        <v>3146</v>
      </c>
    </row>
    <row r="4593" spans="1:61" s="9" customFormat="1" x14ac:dyDescent="0.25">
      <c r="A4593" s="21" t="s">
        <v>1225</v>
      </c>
      <c r="B4593" t="s">
        <v>1276</v>
      </c>
      <c r="C4593" t="str">
        <f>VLOOKUP(Tabelle1[[#This Row],[bank_name]],list_all_banks!$B$1:$C$691,2,FALSE)</f>
        <v>NL34370515</v>
      </c>
      <c r="D4593" s="6" t="s">
        <v>1277</v>
      </c>
      <c r="E4593" s="42" t="str">
        <f t="shared" si="75"/>
        <v>31.12.2016</v>
      </c>
      <c r="F4593">
        <v>2016</v>
      </c>
      <c r="G4593">
        <v>1</v>
      </c>
      <c r="H4593">
        <v>2</v>
      </c>
      <c r="I4593" t="s">
        <v>1382</v>
      </c>
      <c r="J4593">
        <v>2</v>
      </c>
      <c r="K4593" t="s">
        <v>1366</v>
      </c>
      <c r="L4593">
        <v>0</v>
      </c>
      <c r="M4593" t="s">
        <v>14</v>
      </c>
      <c r="N4593" t="s">
        <v>19</v>
      </c>
      <c r="O4593" s="6"/>
      <c r="P4593">
        <v>0</v>
      </c>
      <c r="Q4593">
        <v>0</v>
      </c>
      <c r="R4593">
        <v>0</v>
      </c>
      <c r="S4593">
        <v>0</v>
      </c>
      <c r="T4593" s="6"/>
      <c r="U4593">
        <v>0</v>
      </c>
      <c r="V4593">
        <v>0</v>
      </c>
      <c r="W4593" t="s">
        <v>20</v>
      </c>
      <c r="X4593" s="6"/>
      <c r="Y4593" t="s">
        <v>1657</v>
      </c>
      <c r="Z4593">
        <v>111</v>
      </c>
      <c r="AA4593">
        <v>272</v>
      </c>
      <c r="AB4593">
        <v>25</v>
      </c>
      <c r="AC4593" t="s">
        <v>20</v>
      </c>
      <c r="AD4593" t="s">
        <v>20</v>
      </c>
      <c r="AE4593" t="s">
        <v>20</v>
      </c>
      <c r="AF4593" t="s">
        <v>20</v>
      </c>
      <c r="AG4593">
        <v>3</v>
      </c>
      <c r="AH4593" t="s">
        <v>20</v>
      </c>
      <c r="AI4593" s="30">
        <v>3</v>
      </c>
      <c r="AJ4593" s="6"/>
      <c r="AK4593">
        <v>1</v>
      </c>
      <c r="AL4593">
        <v>1</v>
      </c>
      <c r="AM4593">
        <v>1</v>
      </c>
      <c r="AN4593">
        <v>3</v>
      </c>
      <c r="AO4593">
        <v>0</v>
      </c>
      <c r="AP4593" s="6"/>
      <c r="AQ4593" s="30">
        <v>1</v>
      </c>
      <c r="AR4593">
        <v>3</v>
      </c>
      <c r="AS4593">
        <v>0</v>
      </c>
      <c r="AT4593">
        <v>1</v>
      </c>
      <c r="AU4593">
        <v>5</v>
      </c>
      <c r="AV4593">
        <v>0</v>
      </c>
      <c r="AW4593"/>
      <c r="AX4593"/>
      <c r="AY4593" s="6"/>
      <c r="AZ4593" s="42"/>
      <c r="BA4593" t="s">
        <v>2690</v>
      </c>
      <c r="BB4593" s="6" t="s">
        <v>1619</v>
      </c>
      <c r="BH4593" s="6"/>
      <c r="BI4593" t="s">
        <v>3146</v>
      </c>
    </row>
    <row r="4594" spans="1:61" s="9" customFormat="1" x14ac:dyDescent="0.25">
      <c r="A4594" s="88" t="s">
        <v>1225</v>
      </c>
      <c r="B4594" s="9" t="s">
        <v>1276</v>
      </c>
      <c r="C4594" s="9" t="str">
        <f>VLOOKUP(Tabelle1[[#This Row],[bank_name]],list_all_banks!$B$1:$C$691,2,FALSE)</f>
        <v>NL34370515</v>
      </c>
      <c r="D4594" s="6" t="s">
        <v>1277</v>
      </c>
      <c r="E4594" s="42" t="str">
        <f t="shared" si="75"/>
        <v>31.12.2016</v>
      </c>
      <c r="F4594" s="9">
        <v>2016</v>
      </c>
      <c r="G4594" s="9">
        <v>1</v>
      </c>
      <c r="H4594" s="9">
        <v>2</v>
      </c>
      <c r="I4594" s="9" t="s">
        <v>1382</v>
      </c>
      <c r="J4594" s="9">
        <v>2</v>
      </c>
      <c r="K4594" s="9" t="s">
        <v>1366</v>
      </c>
      <c r="L4594" s="9">
        <v>0</v>
      </c>
      <c r="M4594" s="9" t="s">
        <v>14</v>
      </c>
      <c r="N4594" s="9" t="s">
        <v>19</v>
      </c>
      <c r="O4594" s="6"/>
      <c r="P4594" s="9">
        <v>0</v>
      </c>
      <c r="Q4594" s="9">
        <v>0</v>
      </c>
      <c r="R4594" s="9">
        <v>0</v>
      </c>
      <c r="S4594" s="9">
        <v>0</v>
      </c>
      <c r="T4594" s="6"/>
      <c r="U4594" s="9">
        <v>0</v>
      </c>
      <c r="V4594" s="9">
        <v>0</v>
      </c>
      <c r="W4594" s="9" t="s">
        <v>20</v>
      </c>
      <c r="X4594" s="6"/>
      <c r="Y4594" s="9" t="s">
        <v>1696</v>
      </c>
      <c r="Z4594" s="9">
        <v>22</v>
      </c>
      <c r="AA4594" s="9">
        <v>14</v>
      </c>
      <c r="AB4594" s="9">
        <v>11</v>
      </c>
      <c r="AC4594" s="9" t="s">
        <v>20</v>
      </c>
      <c r="AD4594" s="9" t="s">
        <v>20</v>
      </c>
      <c r="AE4594" s="9" t="s">
        <v>20</v>
      </c>
      <c r="AF4594" s="9" t="s">
        <v>20</v>
      </c>
      <c r="AG4594" s="9">
        <v>4</v>
      </c>
      <c r="AH4594" s="9" t="s">
        <v>20</v>
      </c>
      <c r="AI4594" s="30">
        <v>3</v>
      </c>
      <c r="AJ4594" s="6"/>
      <c r="AK4594" s="9">
        <v>1</v>
      </c>
      <c r="AL4594" s="9">
        <v>1</v>
      </c>
      <c r="AM4594" s="9">
        <v>1</v>
      </c>
      <c r="AN4594" s="9">
        <v>3</v>
      </c>
      <c r="AO4594" s="9">
        <v>0</v>
      </c>
      <c r="AP4594" s="6"/>
      <c r="AQ4594" s="90">
        <v>1</v>
      </c>
      <c r="AR4594" s="9">
        <v>3</v>
      </c>
      <c r="AS4594" s="9">
        <v>0</v>
      </c>
      <c r="AT4594" s="9">
        <v>1</v>
      </c>
      <c r="AU4594" s="9">
        <v>5</v>
      </c>
      <c r="AV4594" s="9">
        <v>0</v>
      </c>
      <c r="AY4594" s="6"/>
      <c r="AZ4594" s="42"/>
      <c r="BA4594" s="9" t="s">
        <v>2690</v>
      </c>
      <c r="BB4594" s="6" t="s">
        <v>1619</v>
      </c>
      <c r="BH4594" s="6"/>
      <c r="BI4594" t="s">
        <v>3146</v>
      </c>
    </row>
    <row r="4595" spans="1:61" s="9" customFormat="1" x14ac:dyDescent="0.25">
      <c r="A4595" s="88" t="s">
        <v>1225</v>
      </c>
      <c r="B4595" s="9" t="s">
        <v>1276</v>
      </c>
      <c r="C4595" s="9" t="str">
        <f>VLOOKUP(Tabelle1[[#This Row],[bank_name]],list_all_banks!$B$1:$C$691,2,FALSE)</f>
        <v>NL34370515</v>
      </c>
      <c r="D4595" s="6" t="s">
        <v>1277</v>
      </c>
      <c r="E4595" s="42" t="str">
        <f t="shared" si="75"/>
        <v>31.12.2016</v>
      </c>
      <c r="F4595" s="9">
        <v>2016</v>
      </c>
      <c r="G4595" s="9">
        <v>1</v>
      </c>
      <c r="H4595" s="9">
        <v>2</v>
      </c>
      <c r="I4595" s="9" t="s">
        <v>1382</v>
      </c>
      <c r="J4595" s="9">
        <v>2</v>
      </c>
      <c r="K4595" s="9" t="s">
        <v>1366</v>
      </c>
      <c r="L4595" s="9">
        <v>0</v>
      </c>
      <c r="M4595" s="9" t="s">
        <v>14</v>
      </c>
      <c r="N4595" s="9" t="s">
        <v>19</v>
      </c>
      <c r="O4595" s="6"/>
      <c r="P4595" s="9">
        <v>0</v>
      </c>
      <c r="Q4595" s="9">
        <v>0</v>
      </c>
      <c r="R4595" s="9">
        <v>0</v>
      </c>
      <c r="S4595" s="9">
        <v>0</v>
      </c>
      <c r="T4595" s="6"/>
      <c r="U4595" s="9">
        <v>0</v>
      </c>
      <c r="V4595" s="9">
        <v>0</v>
      </c>
      <c r="W4595" s="9" t="s">
        <v>20</v>
      </c>
      <c r="X4595" s="6"/>
      <c r="Y4595" s="9" t="s">
        <v>1628</v>
      </c>
      <c r="Z4595" s="9">
        <v>43</v>
      </c>
      <c r="AA4595" s="9">
        <v>96</v>
      </c>
      <c r="AB4595" s="9">
        <v>3</v>
      </c>
      <c r="AC4595" s="9" t="s">
        <v>20</v>
      </c>
      <c r="AD4595" s="9" t="s">
        <v>20</v>
      </c>
      <c r="AE4595" s="9" t="s">
        <v>20</v>
      </c>
      <c r="AF4595" s="9" t="s">
        <v>20</v>
      </c>
      <c r="AG4595" s="9">
        <v>0</v>
      </c>
      <c r="AH4595" s="9" t="s">
        <v>20</v>
      </c>
      <c r="AI4595" s="30">
        <v>3</v>
      </c>
      <c r="AJ4595" s="6"/>
      <c r="AK4595" s="9">
        <v>1</v>
      </c>
      <c r="AL4595" s="9">
        <v>1</v>
      </c>
      <c r="AM4595" s="9">
        <v>1</v>
      </c>
      <c r="AN4595" s="9">
        <v>3</v>
      </c>
      <c r="AO4595" s="9">
        <v>0</v>
      </c>
      <c r="AP4595" s="6"/>
      <c r="AQ4595" s="90">
        <v>1</v>
      </c>
      <c r="AR4595" s="9">
        <v>3</v>
      </c>
      <c r="AS4595" s="9">
        <v>0</v>
      </c>
      <c r="AT4595" s="9">
        <v>1</v>
      </c>
      <c r="AU4595" s="9">
        <v>5</v>
      </c>
      <c r="AV4595" s="9">
        <v>0</v>
      </c>
      <c r="AY4595" s="6"/>
      <c r="AZ4595" s="42"/>
      <c r="BA4595" s="9" t="s">
        <v>2690</v>
      </c>
      <c r="BB4595" s="6" t="s">
        <v>1619</v>
      </c>
      <c r="BH4595" s="6"/>
      <c r="BI4595" t="s">
        <v>3146</v>
      </c>
    </row>
    <row r="4596" spans="1:61" s="44" customFormat="1" ht="15.75" thickBot="1" x14ac:dyDescent="0.3">
      <c r="A4596" s="165" t="s">
        <v>1225</v>
      </c>
      <c r="B4596" s="44" t="s">
        <v>1276</v>
      </c>
      <c r="C4596" s="44" t="str">
        <f>VLOOKUP(Tabelle1[[#This Row],[bank_name]],list_all_banks!$B$1:$C$691,2,FALSE)</f>
        <v>NL34370515</v>
      </c>
      <c r="D4596" s="45" t="s">
        <v>1277</v>
      </c>
      <c r="E4596" s="46" t="str">
        <f t="shared" si="75"/>
        <v>31.12.2016</v>
      </c>
      <c r="F4596" s="44">
        <v>2016</v>
      </c>
      <c r="G4596" s="44">
        <v>1</v>
      </c>
      <c r="H4596" s="44">
        <v>2</v>
      </c>
      <c r="I4596" s="44" t="s">
        <v>1382</v>
      </c>
      <c r="J4596" s="44">
        <v>2</v>
      </c>
      <c r="K4596" s="44" t="s">
        <v>1366</v>
      </c>
      <c r="L4596" s="44">
        <v>0</v>
      </c>
      <c r="M4596" s="44" t="s">
        <v>14</v>
      </c>
      <c r="N4596" s="44" t="s">
        <v>19</v>
      </c>
      <c r="O4596" s="45"/>
      <c r="P4596" s="44">
        <v>0</v>
      </c>
      <c r="Q4596" s="44">
        <v>0</v>
      </c>
      <c r="R4596" s="44">
        <v>0</v>
      </c>
      <c r="S4596" s="44">
        <v>0</v>
      </c>
      <c r="T4596" s="45"/>
      <c r="U4596" s="44">
        <v>0</v>
      </c>
      <c r="V4596" s="44">
        <v>0</v>
      </c>
      <c r="W4596" s="44" t="s">
        <v>20</v>
      </c>
      <c r="X4596" s="45"/>
      <c r="Y4596" s="44" t="s">
        <v>1633</v>
      </c>
      <c r="Z4596" s="44">
        <v>17</v>
      </c>
      <c r="AA4596" s="44">
        <v>53</v>
      </c>
      <c r="AB4596" s="44">
        <v>8</v>
      </c>
      <c r="AC4596" s="44" t="s">
        <v>20</v>
      </c>
      <c r="AD4596" s="44" t="s">
        <v>20</v>
      </c>
      <c r="AE4596" s="44" t="s">
        <v>20</v>
      </c>
      <c r="AF4596" s="44" t="s">
        <v>20</v>
      </c>
      <c r="AG4596" s="44">
        <v>2</v>
      </c>
      <c r="AH4596" s="44" t="s">
        <v>20</v>
      </c>
      <c r="AI4596" s="157">
        <v>3</v>
      </c>
      <c r="AJ4596" s="45"/>
      <c r="AK4596" s="44">
        <v>1</v>
      </c>
      <c r="AL4596" s="44">
        <v>1</v>
      </c>
      <c r="AM4596" s="44">
        <v>1</v>
      </c>
      <c r="AN4596" s="44">
        <v>3</v>
      </c>
      <c r="AO4596" s="44">
        <v>0</v>
      </c>
      <c r="AP4596" s="45"/>
      <c r="AQ4596" s="157">
        <v>1</v>
      </c>
      <c r="AR4596" s="44">
        <v>3</v>
      </c>
      <c r="AS4596" s="44">
        <v>0</v>
      </c>
      <c r="AT4596" s="44">
        <v>1</v>
      </c>
      <c r="AU4596" s="44">
        <v>5</v>
      </c>
      <c r="AV4596" s="44">
        <v>0</v>
      </c>
      <c r="AY4596" s="45"/>
      <c r="AZ4596" s="46"/>
      <c r="BA4596" s="44" t="s">
        <v>2690</v>
      </c>
      <c r="BB4596" s="45" t="s">
        <v>1619</v>
      </c>
      <c r="BH4596" s="45"/>
      <c r="BI4596" s="44" t="s">
        <v>3146</v>
      </c>
    </row>
    <row r="4597" spans="1:61" s="9" customFormat="1" x14ac:dyDescent="0.25">
      <c r="A4597" s="20" t="s">
        <v>1225</v>
      </c>
      <c r="B4597" s="40" t="s">
        <v>1937</v>
      </c>
      <c r="C4597" t="str">
        <f>VLOOKUP(Tabelle1[[#This Row],[bank_name]],list_all_banks!$B$1:$C$691,2,FALSE)</f>
        <v>NL39037076</v>
      </c>
      <c r="D4597" s="6" t="s">
        <v>1938</v>
      </c>
      <c r="E4597" s="42" t="str">
        <f t="shared" si="75"/>
        <v>31.12.2014</v>
      </c>
      <c r="F4597" s="9">
        <v>2014</v>
      </c>
      <c r="G4597">
        <v>1</v>
      </c>
      <c r="H4597">
        <v>2</v>
      </c>
      <c r="I4597">
        <v>3</v>
      </c>
      <c r="J4597" s="33">
        <v>2</v>
      </c>
      <c r="K4597" s="41" t="s">
        <v>1366</v>
      </c>
      <c r="L4597" t="s">
        <v>20</v>
      </c>
      <c r="M4597" t="s">
        <v>14</v>
      </c>
      <c r="N4597" t="s">
        <v>1626</v>
      </c>
      <c r="O4597" s="6"/>
      <c r="P4597">
        <v>2</v>
      </c>
      <c r="Q4597">
        <v>0</v>
      </c>
      <c r="R4597">
        <v>0</v>
      </c>
      <c r="S4597">
        <v>3</v>
      </c>
      <c r="T4597" s="6"/>
      <c r="U4597">
        <v>0</v>
      </c>
      <c r="V4597">
        <v>0</v>
      </c>
      <c r="W4597" t="s">
        <v>20</v>
      </c>
      <c r="X4597" s="6"/>
      <c r="Y4597" t="s">
        <v>820</v>
      </c>
      <c r="Z4597" s="13">
        <v>934280</v>
      </c>
      <c r="AA4597" s="13">
        <v>554</v>
      </c>
      <c r="AB4597" s="13">
        <v>56379</v>
      </c>
      <c r="AC4597" s="68" t="s">
        <v>20</v>
      </c>
      <c r="AD4597" s="13" t="s">
        <v>20</v>
      </c>
      <c r="AE4597" s="13" t="s">
        <v>20</v>
      </c>
      <c r="AF4597" s="13" t="s">
        <v>20</v>
      </c>
      <c r="AG4597" s="13">
        <v>4323</v>
      </c>
      <c r="AH4597" t="s">
        <v>20</v>
      </c>
      <c r="AI4597">
        <v>1</v>
      </c>
      <c r="AJ4597" s="6"/>
      <c r="AK4597">
        <v>1</v>
      </c>
      <c r="AL4597">
        <v>0</v>
      </c>
      <c r="AM4597">
        <v>0</v>
      </c>
      <c r="AN4597">
        <v>0</v>
      </c>
      <c r="AO4597">
        <v>0</v>
      </c>
      <c r="AP4597" s="6"/>
      <c r="AQ4597" s="53">
        <v>1</v>
      </c>
      <c r="AR4597">
        <v>3</v>
      </c>
      <c r="AS4597">
        <v>2</v>
      </c>
      <c r="AT4597">
        <v>1</v>
      </c>
      <c r="AU4597">
        <v>2</v>
      </c>
      <c r="AV4597">
        <v>0</v>
      </c>
      <c r="AW4597" t="s">
        <v>1382</v>
      </c>
      <c r="AX4597" t="s">
        <v>1382</v>
      </c>
      <c r="AY4597" s="6"/>
      <c r="AZ4597" s="114" t="s">
        <v>3068</v>
      </c>
      <c r="BA4597" t="s">
        <v>2842</v>
      </c>
      <c r="BB4597" s="6" t="s">
        <v>1996</v>
      </c>
      <c r="BH4597" s="6"/>
      <c r="BI4597" t="s">
        <v>3146</v>
      </c>
    </row>
    <row r="4598" spans="1:61" s="9" customFormat="1" x14ac:dyDescent="0.25">
      <c r="A4598" s="20" t="s">
        <v>1225</v>
      </c>
      <c r="B4598" s="40" t="s">
        <v>1937</v>
      </c>
      <c r="C4598" t="str">
        <f>VLOOKUP(Tabelle1[[#This Row],[bank_name]],list_all_banks!$B$1:$C$691,2,FALSE)</f>
        <v>NL39037076</v>
      </c>
      <c r="D4598" s="6" t="s">
        <v>1938</v>
      </c>
      <c r="E4598" s="42" t="str">
        <f t="shared" si="75"/>
        <v>31.12.2014</v>
      </c>
      <c r="F4598">
        <v>2014</v>
      </c>
      <c r="G4598">
        <v>1</v>
      </c>
      <c r="H4598">
        <v>2</v>
      </c>
      <c r="I4598">
        <v>3</v>
      </c>
      <c r="J4598" s="33">
        <v>2</v>
      </c>
      <c r="K4598" s="41" t="s">
        <v>1366</v>
      </c>
      <c r="L4598" t="s">
        <v>20</v>
      </c>
      <c r="M4598" t="s">
        <v>14</v>
      </c>
      <c r="N4598" t="s">
        <v>1626</v>
      </c>
      <c r="O4598" s="6"/>
      <c r="P4598">
        <v>2</v>
      </c>
      <c r="Q4598">
        <v>0</v>
      </c>
      <c r="R4598">
        <v>0</v>
      </c>
      <c r="S4598">
        <v>3</v>
      </c>
      <c r="T4598" s="6"/>
      <c r="U4598">
        <v>0</v>
      </c>
      <c r="V4598">
        <v>0</v>
      </c>
      <c r="W4598" t="s">
        <v>20</v>
      </c>
      <c r="X4598" s="6"/>
      <c r="Y4598" t="s">
        <v>1650</v>
      </c>
      <c r="Z4598" s="13">
        <v>306833</v>
      </c>
      <c r="AA4598" s="13">
        <v>493</v>
      </c>
      <c r="AB4598" s="13">
        <v>21753</v>
      </c>
      <c r="AC4598" s="68" t="s">
        <v>20</v>
      </c>
      <c r="AD4598" s="13" t="s">
        <v>20</v>
      </c>
      <c r="AE4598" s="13" t="s">
        <v>20</v>
      </c>
      <c r="AF4598" s="13" t="s">
        <v>20</v>
      </c>
      <c r="AG4598" s="13">
        <v>8111</v>
      </c>
      <c r="AH4598" t="s">
        <v>20</v>
      </c>
      <c r="AI4598">
        <v>1</v>
      </c>
      <c r="AJ4598" s="6"/>
      <c r="AK4598">
        <v>1</v>
      </c>
      <c r="AL4598">
        <v>0</v>
      </c>
      <c r="AM4598">
        <v>0</v>
      </c>
      <c r="AN4598">
        <v>0</v>
      </c>
      <c r="AO4598">
        <v>0</v>
      </c>
      <c r="AP4598" s="6"/>
      <c r="AQ4598" s="53">
        <v>1</v>
      </c>
      <c r="AR4598">
        <v>3</v>
      </c>
      <c r="AS4598">
        <v>2</v>
      </c>
      <c r="AT4598">
        <v>1</v>
      </c>
      <c r="AU4598">
        <v>2</v>
      </c>
      <c r="AV4598">
        <v>0</v>
      </c>
      <c r="AW4598" t="s">
        <v>1382</v>
      </c>
      <c r="AX4598" t="s">
        <v>1382</v>
      </c>
      <c r="AY4598" s="6"/>
      <c r="AZ4598" s="114" t="s">
        <v>3069</v>
      </c>
      <c r="BA4598" t="s">
        <v>2842</v>
      </c>
      <c r="BB4598" s="6" t="s">
        <v>1996</v>
      </c>
      <c r="BH4598" s="6"/>
      <c r="BI4598" t="s">
        <v>3146</v>
      </c>
    </row>
    <row r="4599" spans="1:61" s="9" customFormat="1" x14ac:dyDescent="0.25">
      <c r="A4599" s="20" t="s">
        <v>1225</v>
      </c>
      <c r="B4599" s="40" t="s">
        <v>1937</v>
      </c>
      <c r="C4599" t="str">
        <f>VLOOKUP(Tabelle1[[#This Row],[bank_name]],list_all_banks!$B$1:$C$691,2,FALSE)</f>
        <v>NL39037076</v>
      </c>
      <c r="D4599" s="6" t="s">
        <v>1938</v>
      </c>
      <c r="E4599" s="42" t="str">
        <f t="shared" si="75"/>
        <v>31.12.2014</v>
      </c>
      <c r="F4599">
        <v>2014</v>
      </c>
      <c r="G4599">
        <v>1</v>
      </c>
      <c r="H4599">
        <v>2</v>
      </c>
      <c r="I4599">
        <v>3</v>
      </c>
      <c r="J4599" s="33">
        <v>2</v>
      </c>
      <c r="K4599" s="41" t="s">
        <v>1366</v>
      </c>
      <c r="L4599" t="s">
        <v>20</v>
      </c>
      <c r="M4599" t="s">
        <v>14</v>
      </c>
      <c r="N4599" t="s">
        <v>1626</v>
      </c>
      <c r="O4599" s="6"/>
      <c r="P4599">
        <v>2</v>
      </c>
      <c r="Q4599">
        <v>0</v>
      </c>
      <c r="R4599">
        <v>0</v>
      </c>
      <c r="S4599">
        <v>3</v>
      </c>
      <c r="T4599" s="6"/>
      <c r="U4599">
        <v>0</v>
      </c>
      <c r="V4599">
        <v>0</v>
      </c>
      <c r="W4599" t="s">
        <v>20</v>
      </c>
      <c r="X4599" s="6"/>
      <c r="Y4599" t="s">
        <v>1225</v>
      </c>
      <c r="Z4599" s="13">
        <v>1038215</v>
      </c>
      <c r="AA4599" s="13">
        <v>933</v>
      </c>
      <c r="AB4599" s="13">
        <v>43917</v>
      </c>
      <c r="AC4599" s="68" t="s">
        <v>20</v>
      </c>
      <c r="AD4599" s="13" t="s">
        <v>20</v>
      </c>
      <c r="AE4599" s="13" t="s">
        <v>20</v>
      </c>
      <c r="AF4599" s="13" t="s">
        <v>20</v>
      </c>
      <c r="AG4599" s="13">
        <v>4541</v>
      </c>
      <c r="AH4599" t="s">
        <v>20</v>
      </c>
      <c r="AI4599">
        <v>1</v>
      </c>
      <c r="AJ4599" s="6"/>
      <c r="AK4599">
        <v>1</v>
      </c>
      <c r="AL4599">
        <v>0</v>
      </c>
      <c r="AM4599">
        <v>0</v>
      </c>
      <c r="AN4599">
        <v>0</v>
      </c>
      <c r="AO4599">
        <v>0</v>
      </c>
      <c r="AP4599" s="6"/>
      <c r="AQ4599" s="53">
        <v>1</v>
      </c>
      <c r="AR4599">
        <v>3</v>
      </c>
      <c r="AS4599">
        <v>2</v>
      </c>
      <c r="AT4599">
        <v>1</v>
      </c>
      <c r="AU4599">
        <v>2</v>
      </c>
      <c r="AV4599">
        <v>0</v>
      </c>
      <c r="AW4599" t="s">
        <v>1382</v>
      </c>
      <c r="AX4599" t="s">
        <v>1382</v>
      </c>
      <c r="AY4599" s="6"/>
      <c r="AZ4599" s="114" t="s">
        <v>3070</v>
      </c>
      <c r="BA4599" t="s">
        <v>2842</v>
      </c>
      <c r="BB4599" s="6" t="s">
        <v>1996</v>
      </c>
      <c r="BH4599" s="6"/>
      <c r="BI4599" t="s">
        <v>3146</v>
      </c>
    </row>
    <row r="4600" spans="1:61" s="9" customFormat="1" x14ac:dyDescent="0.25">
      <c r="A4600" s="97" t="s">
        <v>1225</v>
      </c>
      <c r="B4600" s="52" t="s">
        <v>1937</v>
      </c>
      <c r="C4600" s="9" t="str">
        <f>VLOOKUP(Tabelle1[[#This Row],[bank_name]],list_all_banks!$B$1:$C$691,2,FALSE)</f>
        <v>NL39037076</v>
      </c>
      <c r="D4600" s="6" t="s">
        <v>1938</v>
      </c>
      <c r="E4600" s="42" t="str">
        <f t="shared" si="75"/>
        <v>31.12.2014</v>
      </c>
      <c r="F4600" s="9">
        <v>2014</v>
      </c>
      <c r="G4600" s="9">
        <v>1</v>
      </c>
      <c r="H4600" s="9">
        <v>2</v>
      </c>
      <c r="I4600" s="9">
        <v>3</v>
      </c>
      <c r="J4600" s="69">
        <v>2</v>
      </c>
      <c r="K4600" s="73" t="s">
        <v>1366</v>
      </c>
      <c r="L4600" s="9" t="s">
        <v>20</v>
      </c>
      <c r="M4600" s="9" t="s">
        <v>14</v>
      </c>
      <c r="N4600" s="9" t="s">
        <v>1626</v>
      </c>
      <c r="O4600" s="6"/>
      <c r="P4600" s="9">
        <v>2</v>
      </c>
      <c r="Q4600" s="9">
        <v>0</v>
      </c>
      <c r="R4600" s="9">
        <v>0</v>
      </c>
      <c r="S4600" s="9">
        <v>3</v>
      </c>
      <c r="T4600" s="6"/>
      <c r="U4600" s="9">
        <v>0</v>
      </c>
      <c r="V4600" s="9">
        <v>0</v>
      </c>
      <c r="W4600" s="9" t="s">
        <v>20</v>
      </c>
      <c r="X4600" s="6"/>
      <c r="Y4600" s="9" t="s">
        <v>1020</v>
      </c>
      <c r="Z4600" s="68">
        <v>716491</v>
      </c>
      <c r="AA4600" s="68">
        <v>515</v>
      </c>
      <c r="AB4600" s="68">
        <v>27367</v>
      </c>
      <c r="AC4600" s="68" t="s">
        <v>20</v>
      </c>
      <c r="AD4600" s="68" t="s">
        <v>20</v>
      </c>
      <c r="AE4600" s="68" t="s">
        <v>20</v>
      </c>
      <c r="AF4600" s="68" t="s">
        <v>20</v>
      </c>
      <c r="AG4600" s="68">
        <v>12841</v>
      </c>
      <c r="AH4600" s="9" t="s">
        <v>20</v>
      </c>
      <c r="AI4600" s="9">
        <v>1</v>
      </c>
      <c r="AJ4600" s="6"/>
      <c r="AK4600" s="9">
        <v>1</v>
      </c>
      <c r="AL4600" s="9">
        <v>0</v>
      </c>
      <c r="AM4600" s="9">
        <v>0</v>
      </c>
      <c r="AN4600" s="9">
        <v>0</v>
      </c>
      <c r="AO4600" s="9">
        <v>0</v>
      </c>
      <c r="AP4600" s="6"/>
      <c r="AQ4600" s="53">
        <v>1</v>
      </c>
      <c r="AR4600" s="9">
        <v>3</v>
      </c>
      <c r="AS4600" s="9">
        <v>2</v>
      </c>
      <c r="AT4600" s="9">
        <v>1</v>
      </c>
      <c r="AU4600" s="9">
        <v>2</v>
      </c>
      <c r="AV4600" s="9">
        <v>0</v>
      </c>
      <c r="AW4600" s="9" t="s">
        <v>1382</v>
      </c>
      <c r="AX4600" s="9" t="s">
        <v>1382</v>
      </c>
      <c r="AY4600" s="6"/>
      <c r="AZ4600" s="114" t="s">
        <v>3071</v>
      </c>
      <c r="BA4600" s="9" t="s">
        <v>2842</v>
      </c>
      <c r="BB4600" s="6" t="s">
        <v>1996</v>
      </c>
      <c r="BH4600" s="6"/>
      <c r="BI4600" t="s">
        <v>3146</v>
      </c>
    </row>
    <row r="4601" spans="1:61" s="9" customFormat="1" x14ac:dyDescent="0.25">
      <c r="A4601" s="20" t="s">
        <v>1225</v>
      </c>
      <c r="B4601" s="40" t="s">
        <v>1937</v>
      </c>
      <c r="C4601" t="str">
        <f>VLOOKUP(Tabelle1[[#This Row],[bank_name]],list_all_banks!$B$1:$C$691,2,FALSE)</f>
        <v>NL39037076</v>
      </c>
      <c r="D4601" s="6" t="s">
        <v>1938</v>
      </c>
      <c r="E4601" s="42" t="str">
        <f t="shared" si="75"/>
        <v>31.12.2014</v>
      </c>
      <c r="F4601" s="9">
        <v>2014</v>
      </c>
      <c r="G4601">
        <v>1</v>
      </c>
      <c r="H4601">
        <v>2</v>
      </c>
      <c r="I4601">
        <v>3</v>
      </c>
      <c r="J4601" s="33">
        <v>2</v>
      </c>
      <c r="K4601" s="41" t="s">
        <v>1366</v>
      </c>
      <c r="L4601" t="s">
        <v>20</v>
      </c>
      <c r="M4601" t="s">
        <v>14</v>
      </c>
      <c r="N4601" t="s">
        <v>1626</v>
      </c>
      <c r="O4601" s="6"/>
      <c r="P4601">
        <v>2</v>
      </c>
      <c r="Q4601">
        <v>0</v>
      </c>
      <c r="R4601">
        <v>0</v>
      </c>
      <c r="S4601">
        <v>3</v>
      </c>
      <c r="T4601" s="6"/>
      <c r="U4601">
        <v>0</v>
      </c>
      <c r="V4601">
        <v>0</v>
      </c>
      <c r="W4601" t="s">
        <v>20</v>
      </c>
      <c r="X4601" s="6"/>
      <c r="Y4601" t="s">
        <v>658</v>
      </c>
      <c r="Z4601" s="13">
        <v>617177</v>
      </c>
      <c r="AA4601" s="13">
        <v>425</v>
      </c>
      <c r="AB4601" s="13">
        <v>44102</v>
      </c>
      <c r="AC4601" s="68" t="s">
        <v>20</v>
      </c>
      <c r="AD4601" s="13" t="s">
        <v>20</v>
      </c>
      <c r="AE4601" s="13" t="s">
        <v>20</v>
      </c>
      <c r="AF4601" s="13" t="s">
        <v>20</v>
      </c>
      <c r="AG4601" s="13">
        <v>19737</v>
      </c>
      <c r="AH4601" t="s">
        <v>20</v>
      </c>
      <c r="AI4601">
        <v>1</v>
      </c>
      <c r="AJ4601" s="6"/>
      <c r="AK4601">
        <v>1</v>
      </c>
      <c r="AL4601">
        <v>0</v>
      </c>
      <c r="AM4601">
        <v>0</v>
      </c>
      <c r="AN4601">
        <v>0</v>
      </c>
      <c r="AO4601">
        <v>0</v>
      </c>
      <c r="AP4601" s="6"/>
      <c r="AQ4601" s="53">
        <v>1</v>
      </c>
      <c r="AR4601">
        <v>3</v>
      </c>
      <c r="AS4601">
        <v>2</v>
      </c>
      <c r="AT4601">
        <v>1</v>
      </c>
      <c r="AU4601">
        <v>2</v>
      </c>
      <c r="AV4601">
        <v>0</v>
      </c>
      <c r="AW4601" t="s">
        <v>1382</v>
      </c>
      <c r="AX4601" t="s">
        <v>1382</v>
      </c>
      <c r="AY4601" s="6"/>
      <c r="AZ4601" s="114" t="s">
        <v>3072</v>
      </c>
      <c r="BA4601" t="s">
        <v>2842</v>
      </c>
      <c r="BB4601" s="6" t="s">
        <v>1996</v>
      </c>
      <c r="BH4601" s="6"/>
      <c r="BI4601" t="s">
        <v>3146</v>
      </c>
    </row>
    <row r="4602" spans="1:61" s="9" customFormat="1" x14ac:dyDescent="0.25">
      <c r="A4602" s="20" t="s">
        <v>1225</v>
      </c>
      <c r="B4602" s="40" t="s">
        <v>1937</v>
      </c>
      <c r="C4602" t="str">
        <f>VLOOKUP(Tabelle1[[#This Row],[bank_name]],list_all_banks!$B$1:$C$691,2,FALSE)</f>
        <v>NL39037076</v>
      </c>
      <c r="D4602" s="6" t="s">
        <v>1938</v>
      </c>
      <c r="E4602" s="42" t="str">
        <f t="shared" si="75"/>
        <v>31.12.2014</v>
      </c>
      <c r="F4602" s="9">
        <v>2014</v>
      </c>
      <c r="G4602">
        <v>1</v>
      </c>
      <c r="H4602">
        <v>2</v>
      </c>
      <c r="I4602">
        <v>3</v>
      </c>
      <c r="J4602" s="33">
        <v>2</v>
      </c>
      <c r="K4602" s="41" t="s">
        <v>1366</v>
      </c>
      <c r="L4602" t="s">
        <v>20</v>
      </c>
      <c r="M4602" t="s">
        <v>14</v>
      </c>
      <c r="N4602" t="s">
        <v>1626</v>
      </c>
      <c r="O4602" s="6"/>
      <c r="P4602">
        <v>2</v>
      </c>
      <c r="Q4602">
        <v>0</v>
      </c>
      <c r="R4602">
        <v>0</v>
      </c>
      <c r="S4602">
        <v>3</v>
      </c>
      <c r="T4602" s="6"/>
      <c r="U4602">
        <v>0</v>
      </c>
      <c r="V4602">
        <v>0</v>
      </c>
      <c r="W4602" t="s">
        <v>20</v>
      </c>
      <c r="X4602" s="6"/>
      <c r="Y4602" t="s">
        <v>493</v>
      </c>
      <c r="Z4602" s="13">
        <v>518471</v>
      </c>
      <c r="AA4602" s="13">
        <v>430</v>
      </c>
      <c r="AB4602" s="13">
        <v>33873</v>
      </c>
      <c r="AC4602" s="68" t="s">
        <v>20</v>
      </c>
      <c r="AD4602" s="13" t="s">
        <v>20</v>
      </c>
      <c r="AE4602" s="13" t="s">
        <v>20</v>
      </c>
      <c r="AF4602" s="13" t="s">
        <v>20</v>
      </c>
      <c r="AG4602" s="13">
        <v>17168</v>
      </c>
      <c r="AH4602" t="s">
        <v>20</v>
      </c>
      <c r="AI4602">
        <v>1</v>
      </c>
      <c r="AJ4602" s="6"/>
      <c r="AK4602">
        <v>1</v>
      </c>
      <c r="AL4602">
        <v>0</v>
      </c>
      <c r="AM4602">
        <v>0</v>
      </c>
      <c r="AN4602">
        <v>0</v>
      </c>
      <c r="AO4602">
        <v>0</v>
      </c>
      <c r="AP4602" s="6"/>
      <c r="AQ4602" s="53">
        <v>1</v>
      </c>
      <c r="AR4602">
        <v>3</v>
      </c>
      <c r="AS4602">
        <v>2</v>
      </c>
      <c r="AT4602">
        <v>1</v>
      </c>
      <c r="AU4602">
        <v>2</v>
      </c>
      <c r="AV4602">
        <v>0</v>
      </c>
      <c r="AW4602" t="s">
        <v>1382</v>
      </c>
      <c r="AX4602" t="s">
        <v>1382</v>
      </c>
      <c r="AY4602" s="6"/>
      <c r="AZ4602" s="42"/>
      <c r="BA4602" t="s">
        <v>2842</v>
      </c>
      <c r="BB4602" s="6" t="s">
        <v>1996</v>
      </c>
      <c r="BH4602" s="6"/>
      <c r="BI4602" t="s">
        <v>3146</v>
      </c>
    </row>
    <row r="4603" spans="1:61" s="9" customFormat="1" x14ac:dyDescent="0.25">
      <c r="A4603" s="20" t="s">
        <v>1225</v>
      </c>
      <c r="B4603" s="40" t="s">
        <v>1937</v>
      </c>
      <c r="C4603" t="str">
        <f>VLOOKUP(Tabelle1[[#This Row],[bank_name]],list_all_banks!$B$1:$C$691,2,FALSE)</f>
        <v>NL39037076</v>
      </c>
      <c r="D4603" s="6" t="s">
        <v>1938</v>
      </c>
      <c r="E4603" s="42" t="str">
        <f t="shared" si="75"/>
        <v>31.12.2014</v>
      </c>
      <c r="F4603">
        <v>2014</v>
      </c>
      <c r="G4603">
        <v>1</v>
      </c>
      <c r="H4603">
        <v>2</v>
      </c>
      <c r="I4603">
        <v>3</v>
      </c>
      <c r="J4603" s="33">
        <v>2</v>
      </c>
      <c r="K4603" s="41" t="s">
        <v>1366</v>
      </c>
      <c r="L4603" t="s">
        <v>20</v>
      </c>
      <c r="M4603" t="s">
        <v>14</v>
      </c>
      <c r="N4603" t="s">
        <v>1626</v>
      </c>
      <c r="O4603" s="6"/>
      <c r="P4603">
        <v>2</v>
      </c>
      <c r="Q4603">
        <v>0</v>
      </c>
      <c r="R4603">
        <v>0</v>
      </c>
      <c r="S4603">
        <v>3</v>
      </c>
      <c r="T4603" s="6"/>
      <c r="U4603">
        <v>0</v>
      </c>
      <c r="V4603">
        <v>0</v>
      </c>
      <c r="W4603" t="s">
        <v>20</v>
      </c>
      <c r="X4603" s="6"/>
      <c r="Y4603" t="s">
        <v>1</v>
      </c>
      <c r="Z4603" s="13">
        <v>519766</v>
      </c>
      <c r="AA4603" s="13">
        <v>339</v>
      </c>
      <c r="AB4603" s="13">
        <v>41222</v>
      </c>
      <c r="AC4603" s="68" t="s">
        <v>20</v>
      </c>
      <c r="AD4603" s="13" t="s">
        <v>20</v>
      </c>
      <c r="AE4603" s="13" t="s">
        <v>20</v>
      </c>
      <c r="AF4603" s="13" t="s">
        <v>20</v>
      </c>
      <c r="AG4603" s="13">
        <v>12902</v>
      </c>
      <c r="AH4603" t="s">
        <v>20</v>
      </c>
      <c r="AI4603">
        <v>1</v>
      </c>
      <c r="AJ4603" s="6"/>
      <c r="AK4603">
        <v>1</v>
      </c>
      <c r="AL4603">
        <v>0</v>
      </c>
      <c r="AM4603">
        <v>0</v>
      </c>
      <c r="AN4603">
        <v>0</v>
      </c>
      <c r="AO4603">
        <v>0</v>
      </c>
      <c r="AP4603" s="6"/>
      <c r="AQ4603" s="53">
        <v>1</v>
      </c>
      <c r="AR4603">
        <v>3</v>
      </c>
      <c r="AS4603">
        <v>2</v>
      </c>
      <c r="AT4603">
        <v>1</v>
      </c>
      <c r="AU4603">
        <v>2</v>
      </c>
      <c r="AV4603">
        <v>0</v>
      </c>
      <c r="AW4603" t="s">
        <v>1382</v>
      </c>
      <c r="AX4603" t="s">
        <v>1382</v>
      </c>
      <c r="AY4603" s="6"/>
      <c r="AZ4603" s="42"/>
      <c r="BA4603" t="s">
        <v>2842</v>
      </c>
      <c r="BB4603" s="6" t="s">
        <v>1996</v>
      </c>
      <c r="BH4603" s="6"/>
      <c r="BI4603" t="s">
        <v>3146</v>
      </c>
    </row>
    <row r="4604" spans="1:61" s="9" customFormat="1" x14ac:dyDescent="0.25">
      <c r="A4604" s="20" t="s">
        <v>1225</v>
      </c>
      <c r="B4604" s="40" t="s">
        <v>1937</v>
      </c>
      <c r="C4604" t="str">
        <f>VLOOKUP(Tabelle1[[#This Row],[bank_name]],list_all_banks!$B$1:$C$691,2,FALSE)</f>
        <v>NL39037076</v>
      </c>
      <c r="D4604" s="6" t="s">
        <v>1938</v>
      </c>
      <c r="E4604" s="42" t="str">
        <f t="shared" si="75"/>
        <v>31.12.2014</v>
      </c>
      <c r="F4604">
        <v>2014</v>
      </c>
      <c r="G4604">
        <v>1</v>
      </c>
      <c r="H4604">
        <v>2</v>
      </c>
      <c r="I4604">
        <v>3</v>
      </c>
      <c r="J4604" s="33">
        <v>2</v>
      </c>
      <c r="K4604" s="41" t="s">
        <v>1366</v>
      </c>
      <c r="L4604" t="s">
        <v>20</v>
      </c>
      <c r="M4604" t="s">
        <v>14</v>
      </c>
      <c r="N4604" t="s">
        <v>1626</v>
      </c>
      <c r="O4604" s="6"/>
      <c r="P4604">
        <v>2</v>
      </c>
      <c r="Q4604">
        <v>0</v>
      </c>
      <c r="R4604">
        <v>0</v>
      </c>
      <c r="S4604">
        <v>3</v>
      </c>
      <c r="T4604" s="6"/>
      <c r="U4604">
        <v>0</v>
      </c>
      <c r="V4604">
        <v>0</v>
      </c>
      <c r="W4604" t="s">
        <v>20</v>
      </c>
      <c r="X4604" s="6"/>
      <c r="Y4604" t="s">
        <v>1633</v>
      </c>
      <c r="Z4604" s="13">
        <v>390027</v>
      </c>
      <c r="AA4604" s="13">
        <v>340</v>
      </c>
      <c r="AB4604" s="13">
        <v>7888</v>
      </c>
      <c r="AC4604" s="68" t="s">
        <v>20</v>
      </c>
      <c r="AD4604" s="13" t="s">
        <v>20</v>
      </c>
      <c r="AE4604" s="13" t="s">
        <v>20</v>
      </c>
      <c r="AF4604" s="13" t="s">
        <v>20</v>
      </c>
      <c r="AG4604" s="13">
        <v>2396</v>
      </c>
      <c r="AH4604" t="s">
        <v>20</v>
      </c>
      <c r="AI4604">
        <v>1</v>
      </c>
      <c r="AJ4604" s="6"/>
      <c r="AK4604">
        <v>1</v>
      </c>
      <c r="AL4604">
        <v>0</v>
      </c>
      <c r="AM4604">
        <v>0</v>
      </c>
      <c r="AN4604">
        <v>0</v>
      </c>
      <c r="AO4604">
        <v>0</v>
      </c>
      <c r="AP4604" s="6"/>
      <c r="AQ4604" s="53">
        <v>1</v>
      </c>
      <c r="AR4604">
        <v>3</v>
      </c>
      <c r="AS4604">
        <v>2</v>
      </c>
      <c r="AT4604">
        <v>1</v>
      </c>
      <c r="AU4604">
        <v>2</v>
      </c>
      <c r="AV4604">
        <v>0</v>
      </c>
      <c r="AW4604" t="s">
        <v>1382</v>
      </c>
      <c r="AX4604" t="s">
        <v>1382</v>
      </c>
      <c r="AY4604" s="6"/>
      <c r="AZ4604" s="42"/>
      <c r="BA4604" t="s">
        <v>2842</v>
      </c>
      <c r="BB4604" s="6" t="s">
        <v>1996</v>
      </c>
      <c r="BH4604" s="6"/>
      <c r="BI4604" t="s">
        <v>3146</v>
      </c>
    </row>
    <row r="4605" spans="1:61" s="9" customFormat="1" x14ac:dyDescent="0.25">
      <c r="A4605" s="20" t="s">
        <v>1225</v>
      </c>
      <c r="B4605" s="40" t="s">
        <v>1937</v>
      </c>
      <c r="C4605" t="str">
        <f>VLOOKUP(Tabelle1[[#This Row],[bank_name]],list_all_banks!$B$1:$C$691,2,FALSE)</f>
        <v>NL39037076</v>
      </c>
      <c r="D4605" s="6" t="s">
        <v>1938</v>
      </c>
      <c r="E4605" s="42" t="str">
        <f t="shared" si="75"/>
        <v>31.12.2014</v>
      </c>
      <c r="F4605" s="9">
        <v>2014</v>
      </c>
      <c r="G4605">
        <v>1</v>
      </c>
      <c r="H4605">
        <v>2</v>
      </c>
      <c r="I4605">
        <v>3</v>
      </c>
      <c r="J4605" s="33">
        <v>2</v>
      </c>
      <c r="K4605" s="41" t="s">
        <v>1366</v>
      </c>
      <c r="L4605" t="s">
        <v>20</v>
      </c>
      <c r="M4605" t="s">
        <v>14</v>
      </c>
      <c r="N4605" t="s">
        <v>1626</v>
      </c>
      <c r="O4605" s="6"/>
      <c r="P4605">
        <v>2</v>
      </c>
      <c r="Q4605">
        <v>0</v>
      </c>
      <c r="R4605">
        <v>0</v>
      </c>
      <c r="S4605">
        <v>3</v>
      </c>
      <c r="T4605" s="6"/>
      <c r="U4605">
        <v>0</v>
      </c>
      <c r="V4605">
        <v>0</v>
      </c>
      <c r="W4605" t="s">
        <v>20</v>
      </c>
      <c r="X4605" s="6"/>
      <c r="Y4605" t="s">
        <v>239</v>
      </c>
      <c r="Z4605" s="13">
        <v>394729</v>
      </c>
      <c r="AA4605" s="13">
        <v>226</v>
      </c>
      <c r="AB4605" s="13">
        <v>46297</v>
      </c>
      <c r="AC4605" s="68" t="s">
        <v>20</v>
      </c>
      <c r="AD4605" s="13" t="s">
        <v>20</v>
      </c>
      <c r="AE4605" s="13" t="s">
        <v>20</v>
      </c>
      <c r="AF4605" s="13" t="s">
        <v>20</v>
      </c>
      <c r="AG4605" s="13">
        <v>12240</v>
      </c>
      <c r="AH4605" t="s">
        <v>20</v>
      </c>
      <c r="AI4605">
        <v>1</v>
      </c>
      <c r="AJ4605" s="6"/>
      <c r="AK4605">
        <v>1</v>
      </c>
      <c r="AL4605">
        <v>0</v>
      </c>
      <c r="AM4605">
        <v>0</v>
      </c>
      <c r="AN4605">
        <v>0</v>
      </c>
      <c r="AO4605">
        <v>0</v>
      </c>
      <c r="AP4605" s="6"/>
      <c r="AQ4605" s="53">
        <v>1</v>
      </c>
      <c r="AR4605">
        <v>3</v>
      </c>
      <c r="AS4605">
        <v>2</v>
      </c>
      <c r="AT4605">
        <v>1</v>
      </c>
      <c r="AU4605">
        <v>2</v>
      </c>
      <c r="AV4605">
        <v>0</v>
      </c>
      <c r="AW4605" t="s">
        <v>1382</v>
      </c>
      <c r="AX4605" t="s">
        <v>1382</v>
      </c>
      <c r="AY4605" s="6"/>
      <c r="AZ4605" s="42"/>
      <c r="BA4605" t="s">
        <v>2842</v>
      </c>
      <c r="BB4605" s="6" t="s">
        <v>1996</v>
      </c>
      <c r="BH4605" s="6"/>
      <c r="BI4605" t="s">
        <v>3146</v>
      </c>
    </row>
    <row r="4606" spans="1:61" s="9" customFormat="1" x14ac:dyDescent="0.25">
      <c r="A4606" s="97" t="s">
        <v>1225</v>
      </c>
      <c r="B4606" s="52" t="s">
        <v>1937</v>
      </c>
      <c r="C4606" s="9" t="str">
        <f>VLOOKUP(Tabelle1[[#This Row],[bank_name]],list_all_banks!$B$1:$C$691,2,FALSE)</f>
        <v>NL39037076</v>
      </c>
      <c r="D4606" s="6" t="s">
        <v>1938</v>
      </c>
      <c r="E4606" s="42" t="str">
        <f t="shared" si="75"/>
        <v>31.12.2014</v>
      </c>
      <c r="F4606" s="9">
        <v>2014</v>
      </c>
      <c r="G4606" s="9">
        <v>1</v>
      </c>
      <c r="H4606" s="9">
        <v>2</v>
      </c>
      <c r="I4606" s="9">
        <v>3</v>
      </c>
      <c r="J4606" s="69">
        <v>2</v>
      </c>
      <c r="K4606" s="73" t="s">
        <v>1366</v>
      </c>
      <c r="L4606" s="9" t="s">
        <v>20</v>
      </c>
      <c r="M4606" s="9" t="s">
        <v>14</v>
      </c>
      <c r="N4606" s="9" t="s">
        <v>1626</v>
      </c>
      <c r="O4606" s="6"/>
      <c r="P4606" s="9">
        <v>2</v>
      </c>
      <c r="Q4606" s="9">
        <v>0</v>
      </c>
      <c r="R4606" s="9">
        <v>0</v>
      </c>
      <c r="S4606" s="9">
        <v>3</v>
      </c>
      <c r="T4606" s="6"/>
      <c r="U4606" s="9">
        <v>0</v>
      </c>
      <c r="V4606" s="9">
        <v>0</v>
      </c>
      <c r="W4606" s="9" t="s">
        <v>20</v>
      </c>
      <c r="X4606" s="6"/>
      <c r="Y4606" s="9" t="s">
        <v>1289</v>
      </c>
      <c r="Z4606" s="68">
        <v>398188</v>
      </c>
      <c r="AA4606" s="68">
        <v>348</v>
      </c>
      <c r="AB4606" s="68">
        <v>10445</v>
      </c>
      <c r="AC4606" s="68" t="s">
        <v>20</v>
      </c>
      <c r="AD4606" s="68" t="s">
        <v>20</v>
      </c>
      <c r="AE4606" s="68" t="s">
        <v>20</v>
      </c>
      <c r="AF4606" s="68" t="s">
        <v>20</v>
      </c>
      <c r="AG4606" s="68">
        <v>1119</v>
      </c>
      <c r="AH4606" s="9" t="s">
        <v>20</v>
      </c>
      <c r="AI4606" s="9">
        <v>1</v>
      </c>
      <c r="AJ4606" s="6"/>
      <c r="AK4606" s="9">
        <v>1</v>
      </c>
      <c r="AL4606" s="9">
        <v>0</v>
      </c>
      <c r="AM4606" s="9">
        <v>0</v>
      </c>
      <c r="AN4606" s="9">
        <v>0</v>
      </c>
      <c r="AO4606" s="9">
        <v>0</v>
      </c>
      <c r="AP4606" s="6"/>
      <c r="AQ4606" s="53">
        <v>1</v>
      </c>
      <c r="AR4606" s="9">
        <v>3</v>
      </c>
      <c r="AS4606" s="9">
        <v>2</v>
      </c>
      <c r="AT4606" s="9">
        <v>1</v>
      </c>
      <c r="AU4606" s="9">
        <v>2</v>
      </c>
      <c r="AV4606" s="9">
        <v>0</v>
      </c>
      <c r="AW4606" s="9" t="s">
        <v>1382</v>
      </c>
      <c r="AX4606" s="9" t="s">
        <v>1382</v>
      </c>
      <c r="AY4606" s="6"/>
      <c r="AZ4606" s="42"/>
      <c r="BA4606" s="9" t="s">
        <v>2842</v>
      </c>
      <c r="BB4606" s="6" t="s">
        <v>1996</v>
      </c>
      <c r="BH4606" s="6"/>
      <c r="BI4606" t="s">
        <v>3146</v>
      </c>
    </row>
    <row r="4607" spans="1:61" s="9" customFormat="1" x14ac:dyDescent="0.25">
      <c r="A4607" s="20" t="s">
        <v>1225</v>
      </c>
      <c r="B4607" s="40" t="s">
        <v>1937</v>
      </c>
      <c r="C4607" t="str">
        <f>VLOOKUP(Tabelle1[[#This Row],[bank_name]],list_all_banks!$B$1:$C$691,2,FALSE)</f>
        <v>NL39037076</v>
      </c>
      <c r="D4607" s="6" t="s">
        <v>1938</v>
      </c>
      <c r="E4607" s="42" t="str">
        <f t="shared" si="75"/>
        <v>31.12.2014</v>
      </c>
      <c r="F4607" s="9">
        <v>2014</v>
      </c>
      <c r="G4607">
        <v>1</v>
      </c>
      <c r="H4607">
        <v>2</v>
      </c>
      <c r="I4607">
        <v>3</v>
      </c>
      <c r="J4607" s="33">
        <v>2</v>
      </c>
      <c r="K4607" s="41" t="s">
        <v>1366</v>
      </c>
      <c r="L4607" t="s">
        <v>20</v>
      </c>
      <c r="M4607" t="s">
        <v>14</v>
      </c>
      <c r="N4607" t="s">
        <v>1626</v>
      </c>
      <c r="O4607" s="6"/>
      <c r="P4607">
        <v>2</v>
      </c>
      <c r="Q4607">
        <v>0</v>
      </c>
      <c r="R4607">
        <v>0</v>
      </c>
      <c r="S4607">
        <v>3</v>
      </c>
      <c r="T4607" s="6"/>
      <c r="U4607">
        <v>0</v>
      </c>
      <c r="V4607">
        <v>0</v>
      </c>
      <c r="W4607" t="s">
        <v>20</v>
      </c>
      <c r="X4607" s="6"/>
      <c r="Y4607" t="s">
        <v>1672</v>
      </c>
      <c r="Z4607" s="13">
        <v>286505</v>
      </c>
      <c r="AA4607" s="13">
        <v>109</v>
      </c>
      <c r="AB4607" s="13">
        <v>12222</v>
      </c>
      <c r="AC4607" s="68" t="s">
        <v>20</v>
      </c>
      <c r="AD4607" s="13" t="s">
        <v>20</v>
      </c>
      <c r="AE4607" s="13" t="s">
        <v>20</v>
      </c>
      <c r="AF4607" s="13" t="s">
        <v>20</v>
      </c>
      <c r="AG4607" s="13">
        <v>3299</v>
      </c>
      <c r="AH4607" t="s">
        <v>20</v>
      </c>
      <c r="AI4607">
        <v>1</v>
      </c>
      <c r="AJ4607" s="6"/>
      <c r="AK4607">
        <v>1</v>
      </c>
      <c r="AL4607">
        <v>0</v>
      </c>
      <c r="AM4607">
        <v>0</v>
      </c>
      <c r="AN4607">
        <v>0</v>
      </c>
      <c r="AO4607">
        <v>0</v>
      </c>
      <c r="AP4607" s="6"/>
      <c r="AQ4607" s="53">
        <v>1</v>
      </c>
      <c r="AR4607">
        <v>3</v>
      </c>
      <c r="AS4607">
        <v>2</v>
      </c>
      <c r="AT4607">
        <v>1</v>
      </c>
      <c r="AU4607">
        <v>2</v>
      </c>
      <c r="AV4607">
        <v>0</v>
      </c>
      <c r="AW4607" t="s">
        <v>1382</v>
      </c>
      <c r="AX4607" t="s">
        <v>1382</v>
      </c>
      <c r="AY4607" s="6"/>
      <c r="AZ4607" s="42"/>
      <c r="BA4607" t="s">
        <v>2842</v>
      </c>
      <c r="BB4607" s="6" t="s">
        <v>1996</v>
      </c>
      <c r="BH4607" s="6"/>
      <c r="BI4607" t="s">
        <v>3146</v>
      </c>
    </row>
    <row r="4608" spans="1:61" s="9" customFormat="1" x14ac:dyDescent="0.25">
      <c r="A4608" s="97" t="s">
        <v>1225</v>
      </c>
      <c r="B4608" s="52" t="s">
        <v>1937</v>
      </c>
      <c r="C4608" s="9" t="str">
        <f>VLOOKUP(Tabelle1[[#This Row],[bank_name]],list_all_banks!$B$1:$C$691,2,FALSE)</f>
        <v>NL39037076</v>
      </c>
      <c r="D4608" s="6" t="s">
        <v>1938</v>
      </c>
      <c r="E4608" s="42" t="str">
        <f t="shared" si="75"/>
        <v>31.12.2014</v>
      </c>
      <c r="F4608" s="9">
        <v>2014</v>
      </c>
      <c r="G4608" s="9">
        <v>1</v>
      </c>
      <c r="H4608" s="9">
        <v>2</v>
      </c>
      <c r="I4608" s="9">
        <v>3</v>
      </c>
      <c r="J4608" s="69">
        <v>2</v>
      </c>
      <c r="K4608" s="73" t="s">
        <v>1366</v>
      </c>
      <c r="L4608" s="9" t="s">
        <v>20</v>
      </c>
      <c r="M4608" s="9" t="s">
        <v>14</v>
      </c>
      <c r="N4608" s="9" t="s">
        <v>1626</v>
      </c>
      <c r="O4608" s="6"/>
      <c r="P4608" s="9">
        <v>2</v>
      </c>
      <c r="Q4608" s="9">
        <v>0</v>
      </c>
      <c r="R4608" s="9">
        <v>0</v>
      </c>
      <c r="S4608" s="9">
        <v>3</v>
      </c>
      <c r="T4608" s="6"/>
      <c r="U4608" s="9">
        <v>0</v>
      </c>
      <c r="V4608" s="9">
        <v>0</v>
      </c>
      <c r="W4608" s="9" t="s">
        <v>20</v>
      </c>
      <c r="X4608" s="6"/>
      <c r="Y4608" s="9" t="s">
        <v>1327</v>
      </c>
      <c r="Z4608" s="68">
        <v>195698</v>
      </c>
      <c r="AA4608" s="68">
        <v>100</v>
      </c>
      <c r="AB4608" s="68">
        <v>7202</v>
      </c>
      <c r="AC4608" s="68" t="s">
        <v>20</v>
      </c>
      <c r="AD4608" s="68" t="s">
        <v>20</v>
      </c>
      <c r="AE4608" s="68" t="s">
        <v>20</v>
      </c>
      <c r="AF4608" s="68" t="s">
        <v>20</v>
      </c>
      <c r="AG4608" s="68">
        <v>1607</v>
      </c>
      <c r="AH4608" s="9" t="s">
        <v>20</v>
      </c>
      <c r="AI4608" s="9">
        <v>1</v>
      </c>
      <c r="AJ4608" s="6"/>
      <c r="AK4608" s="9">
        <v>1</v>
      </c>
      <c r="AL4608" s="9">
        <v>0</v>
      </c>
      <c r="AM4608" s="9">
        <v>0</v>
      </c>
      <c r="AN4608" s="9">
        <v>0</v>
      </c>
      <c r="AO4608" s="9">
        <v>0</v>
      </c>
      <c r="AP4608" s="6"/>
      <c r="AQ4608" s="53">
        <v>1</v>
      </c>
      <c r="AR4608" s="9">
        <v>3</v>
      </c>
      <c r="AS4608" s="9">
        <v>2</v>
      </c>
      <c r="AT4608" s="9">
        <v>1</v>
      </c>
      <c r="AU4608" s="9">
        <v>2</v>
      </c>
      <c r="AV4608" s="9">
        <v>0</v>
      </c>
      <c r="AW4608" s="9" t="s">
        <v>1382</v>
      </c>
      <c r="AX4608" s="9" t="s">
        <v>1382</v>
      </c>
      <c r="AY4608" s="6"/>
      <c r="AZ4608" s="42"/>
      <c r="BA4608" s="9" t="s">
        <v>2842</v>
      </c>
      <c r="BB4608" s="6" t="s">
        <v>1996</v>
      </c>
      <c r="BH4608" s="6"/>
      <c r="BI4608" t="s">
        <v>3146</v>
      </c>
    </row>
    <row r="4609" spans="1:61" s="9" customFormat="1" x14ac:dyDescent="0.25">
      <c r="A4609" s="97" t="s">
        <v>1225</v>
      </c>
      <c r="B4609" s="52" t="s">
        <v>1937</v>
      </c>
      <c r="C4609" s="9" t="str">
        <f>VLOOKUP(Tabelle1[[#This Row],[bank_name]],list_all_banks!$B$1:$C$691,2,FALSE)</f>
        <v>NL39037076</v>
      </c>
      <c r="D4609" s="6" t="s">
        <v>1938</v>
      </c>
      <c r="E4609" s="42" t="str">
        <f t="shared" si="75"/>
        <v>31.12.2014</v>
      </c>
      <c r="F4609" s="9">
        <v>2014</v>
      </c>
      <c r="G4609" s="9">
        <v>1</v>
      </c>
      <c r="H4609" s="9">
        <v>2</v>
      </c>
      <c r="I4609" s="9">
        <v>3</v>
      </c>
      <c r="J4609" s="69">
        <v>2</v>
      </c>
      <c r="K4609" s="73" t="s">
        <v>1366</v>
      </c>
      <c r="L4609" s="9" t="s">
        <v>20</v>
      </c>
      <c r="M4609" s="9" t="s">
        <v>14</v>
      </c>
      <c r="N4609" s="9" t="s">
        <v>1626</v>
      </c>
      <c r="O4609" s="6"/>
      <c r="P4609" s="9">
        <v>2</v>
      </c>
      <c r="Q4609" s="9">
        <v>0</v>
      </c>
      <c r="R4609" s="9">
        <v>0</v>
      </c>
      <c r="S4609" s="9">
        <v>3</v>
      </c>
      <c r="T4609" s="6"/>
      <c r="U4609" s="9">
        <v>0</v>
      </c>
      <c r="V4609" s="9">
        <v>0</v>
      </c>
      <c r="W4609" s="9" t="s">
        <v>20</v>
      </c>
      <c r="X4609" s="6"/>
      <c r="Y4609" s="9" t="s">
        <v>641</v>
      </c>
      <c r="Z4609" s="68">
        <v>173723</v>
      </c>
      <c r="AA4609" s="68">
        <v>72</v>
      </c>
      <c r="AB4609" s="68">
        <v>14170</v>
      </c>
      <c r="AC4609" s="68" t="s">
        <v>20</v>
      </c>
      <c r="AD4609" s="68" t="s">
        <v>20</v>
      </c>
      <c r="AE4609" s="68" t="s">
        <v>20</v>
      </c>
      <c r="AF4609" s="68" t="s">
        <v>20</v>
      </c>
      <c r="AG4609" s="68">
        <v>2850</v>
      </c>
      <c r="AH4609" s="9" t="s">
        <v>20</v>
      </c>
      <c r="AI4609" s="9">
        <v>1</v>
      </c>
      <c r="AJ4609" s="6"/>
      <c r="AK4609" s="9">
        <v>1</v>
      </c>
      <c r="AL4609" s="9">
        <v>0</v>
      </c>
      <c r="AM4609" s="9">
        <v>0</v>
      </c>
      <c r="AN4609" s="9">
        <v>0</v>
      </c>
      <c r="AO4609" s="9">
        <v>0</v>
      </c>
      <c r="AP4609" s="6"/>
      <c r="AQ4609" s="53">
        <v>1</v>
      </c>
      <c r="AR4609" s="9">
        <v>3</v>
      </c>
      <c r="AS4609" s="9">
        <v>2</v>
      </c>
      <c r="AT4609" s="9">
        <v>1</v>
      </c>
      <c r="AU4609" s="9">
        <v>2</v>
      </c>
      <c r="AV4609" s="9">
        <v>0</v>
      </c>
      <c r="AW4609" s="9" t="s">
        <v>1382</v>
      </c>
      <c r="AX4609" s="9" t="s">
        <v>1382</v>
      </c>
      <c r="AY4609" s="6"/>
      <c r="AZ4609" s="42"/>
      <c r="BA4609" s="9" t="s">
        <v>2842</v>
      </c>
      <c r="BB4609" s="6" t="s">
        <v>1996</v>
      </c>
      <c r="BH4609" s="6"/>
      <c r="BI4609" t="s">
        <v>3146</v>
      </c>
    </row>
    <row r="4610" spans="1:61" s="9" customFormat="1" x14ac:dyDescent="0.25">
      <c r="A4610" s="97" t="s">
        <v>1225</v>
      </c>
      <c r="B4610" s="52" t="s">
        <v>1937</v>
      </c>
      <c r="C4610" s="9" t="str">
        <f>VLOOKUP(Tabelle1[[#This Row],[bank_name]],list_all_banks!$B$1:$C$691,2,FALSE)</f>
        <v>NL39037076</v>
      </c>
      <c r="D4610" s="6" t="s">
        <v>1938</v>
      </c>
      <c r="E4610" s="42" t="str">
        <f t="shared" si="75"/>
        <v>31.12.2014</v>
      </c>
      <c r="F4610" s="9">
        <v>2014</v>
      </c>
      <c r="G4610" s="9">
        <v>1</v>
      </c>
      <c r="H4610" s="9">
        <v>2</v>
      </c>
      <c r="I4610" s="9">
        <v>3</v>
      </c>
      <c r="J4610" s="69">
        <v>2</v>
      </c>
      <c r="K4610" s="73" t="s">
        <v>1366</v>
      </c>
      <c r="L4610" s="9" t="s">
        <v>20</v>
      </c>
      <c r="M4610" s="9" t="s">
        <v>14</v>
      </c>
      <c r="N4610" s="9" t="s">
        <v>1626</v>
      </c>
      <c r="O4610" s="6"/>
      <c r="P4610" s="9">
        <v>2</v>
      </c>
      <c r="Q4610" s="9">
        <v>0</v>
      </c>
      <c r="R4610" s="9">
        <v>0</v>
      </c>
      <c r="S4610" s="9">
        <v>3</v>
      </c>
      <c r="T4610" s="6"/>
      <c r="U4610" s="9">
        <v>0</v>
      </c>
      <c r="V4610" s="9">
        <v>0</v>
      </c>
      <c r="W4610" s="9" t="s">
        <v>20</v>
      </c>
      <c r="X4610" s="6"/>
      <c r="Y4610" s="9" t="s">
        <v>154</v>
      </c>
      <c r="Z4610" s="68">
        <v>156810</v>
      </c>
      <c r="AA4610" s="68">
        <v>137</v>
      </c>
      <c r="AB4610" s="68">
        <v>7561</v>
      </c>
      <c r="AC4610" s="68" t="s">
        <v>20</v>
      </c>
      <c r="AD4610" s="68" t="s">
        <v>20</v>
      </c>
      <c r="AE4610" s="68" t="s">
        <v>20</v>
      </c>
      <c r="AF4610" s="68" t="s">
        <v>20</v>
      </c>
      <c r="AG4610" s="68">
        <v>1891</v>
      </c>
      <c r="AH4610" s="9" t="s">
        <v>20</v>
      </c>
      <c r="AI4610" s="9">
        <v>1</v>
      </c>
      <c r="AJ4610" s="6"/>
      <c r="AK4610" s="9">
        <v>1</v>
      </c>
      <c r="AL4610" s="9">
        <v>0</v>
      </c>
      <c r="AM4610" s="9">
        <v>0</v>
      </c>
      <c r="AN4610" s="9">
        <v>0</v>
      </c>
      <c r="AO4610" s="9">
        <v>0</v>
      </c>
      <c r="AP4610" s="6"/>
      <c r="AQ4610" s="53">
        <v>1</v>
      </c>
      <c r="AR4610" s="9">
        <v>3</v>
      </c>
      <c r="AS4610" s="9">
        <v>2</v>
      </c>
      <c r="AT4610" s="9">
        <v>1</v>
      </c>
      <c r="AU4610" s="9">
        <v>2</v>
      </c>
      <c r="AV4610" s="9">
        <v>0</v>
      </c>
      <c r="AW4610" s="9" t="s">
        <v>1382</v>
      </c>
      <c r="AX4610" s="9" t="s">
        <v>1382</v>
      </c>
      <c r="AY4610" s="6"/>
      <c r="AZ4610" s="42"/>
      <c r="BA4610" s="9" t="s">
        <v>2842</v>
      </c>
      <c r="BB4610" s="6" t="s">
        <v>1996</v>
      </c>
      <c r="BH4610" s="6"/>
      <c r="BI4610" t="s">
        <v>3146</v>
      </c>
    </row>
    <row r="4611" spans="1:61" s="9" customFormat="1" x14ac:dyDescent="0.25">
      <c r="A4611" s="97" t="s">
        <v>1225</v>
      </c>
      <c r="B4611" s="52" t="s">
        <v>1937</v>
      </c>
      <c r="C4611" s="9" t="str">
        <f>VLOOKUP(Tabelle1[[#This Row],[bank_name]],list_all_banks!$B$1:$C$691,2,FALSE)</f>
        <v>NL39037076</v>
      </c>
      <c r="D4611" s="6" t="s">
        <v>1938</v>
      </c>
      <c r="E4611" s="42" t="str">
        <f t="shared" si="75"/>
        <v>31.12.2014</v>
      </c>
      <c r="F4611" s="9">
        <v>2014</v>
      </c>
      <c r="G4611" s="9">
        <v>1</v>
      </c>
      <c r="H4611" s="9">
        <v>2</v>
      </c>
      <c r="I4611" s="9">
        <v>3</v>
      </c>
      <c r="J4611" s="69">
        <v>2</v>
      </c>
      <c r="K4611" s="73" t="s">
        <v>1366</v>
      </c>
      <c r="L4611" s="9" t="s">
        <v>20</v>
      </c>
      <c r="M4611" s="9" t="s">
        <v>14</v>
      </c>
      <c r="N4611" s="9" t="s">
        <v>1626</v>
      </c>
      <c r="O4611" s="6"/>
      <c r="P4611" s="9">
        <v>2</v>
      </c>
      <c r="Q4611" s="9">
        <v>0</v>
      </c>
      <c r="R4611" s="9">
        <v>0</v>
      </c>
      <c r="S4611" s="9">
        <v>3</v>
      </c>
      <c r="T4611" s="6"/>
      <c r="U4611" s="9">
        <v>0</v>
      </c>
      <c r="V4611" s="9">
        <v>0</v>
      </c>
      <c r="W4611" s="9" t="s">
        <v>20</v>
      </c>
      <c r="X4611" s="6"/>
      <c r="Y4611" s="9" t="s">
        <v>1651</v>
      </c>
      <c r="Z4611" s="68">
        <v>121543</v>
      </c>
      <c r="AA4611" s="68">
        <v>127</v>
      </c>
      <c r="AB4611" s="68">
        <v>22163</v>
      </c>
      <c r="AC4611" s="68" t="s">
        <v>20</v>
      </c>
      <c r="AD4611" s="68" t="s">
        <v>20</v>
      </c>
      <c r="AE4611" s="68" t="s">
        <v>20</v>
      </c>
      <c r="AF4611" s="68" t="s">
        <v>20</v>
      </c>
      <c r="AG4611" s="68">
        <v>2122</v>
      </c>
      <c r="AH4611" s="9" t="s">
        <v>20</v>
      </c>
      <c r="AI4611" s="9">
        <v>1</v>
      </c>
      <c r="AJ4611" s="6"/>
      <c r="AK4611" s="9">
        <v>1</v>
      </c>
      <c r="AL4611" s="9">
        <v>0</v>
      </c>
      <c r="AM4611" s="9">
        <v>0</v>
      </c>
      <c r="AN4611" s="9">
        <v>0</v>
      </c>
      <c r="AO4611" s="9">
        <v>0</v>
      </c>
      <c r="AP4611" s="6"/>
      <c r="AQ4611" s="53">
        <v>1</v>
      </c>
      <c r="AR4611" s="9">
        <v>3</v>
      </c>
      <c r="AS4611" s="9">
        <v>2</v>
      </c>
      <c r="AT4611" s="9">
        <v>1</v>
      </c>
      <c r="AU4611" s="9">
        <v>2</v>
      </c>
      <c r="AV4611" s="9">
        <v>0</v>
      </c>
      <c r="AW4611" s="9" t="s">
        <v>1382</v>
      </c>
      <c r="AX4611" s="9" t="s">
        <v>1382</v>
      </c>
      <c r="AY4611" s="6"/>
      <c r="AZ4611" s="42"/>
      <c r="BA4611" s="9" t="s">
        <v>2842</v>
      </c>
      <c r="BB4611" s="6" t="s">
        <v>1996</v>
      </c>
      <c r="BH4611" s="6"/>
      <c r="BI4611" t="s">
        <v>3146</v>
      </c>
    </row>
    <row r="4612" spans="1:61" s="9" customFormat="1" x14ac:dyDescent="0.25">
      <c r="A4612" s="97" t="s">
        <v>1225</v>
      </c>
      <c r="B4612" s="52" t="s">
        <v>1937</v>
      </c>
      <c r="C4612" s="9" t="str">
        <f>VLOOKUP(Tabelle1[[#This Row],[bank_name]],list_all_banks!$B$1:$C$691,2,FALSE)</f>
        <v>NL39037076</v>
      </c>
      <c r="D4612" s="6" t="s">
        <v>1938</v>
      </c>
      <c r="E4612" s="42" t="str">
        <f t="shared" si="75"/>
        <v>31.12.2014</v>
      </c>
      <c r="F4612" s="9">
        <v>2014</v>
      </c>
      <c r="G4612" s="9">
        <v>1</v>
      </c>
      <c r="H4612" s="9">
        <v>2</v>
      </c>
      <c r="I4612" s="9">
        <v>3</v>
      </c>
      <c r="J4612" s="69">
        <v>2</v>
      </c>
      <c r="K4612" s="73" t="s">
        <v>1366</v>
      </c>
      <c r="L4612" s="9" t="s">
        <v>20</v>
      </c>
      <c r="M4612" s="9" t="s">
        <v>14</v>
      </c>
      <c r="N4612" s="9" t="s">
        <v>1626</v>
      </c>
      <c r="O4612" s="6"/>
      <c r="P4612" s="9">
        <v>2</v>
      </c>
      <c r="Q4612" s="9">
        <v>0</v>
      </c>
      <c r="R4612" s="9">
        <v>0</v>
      </c>
      <c r="S4612" s="9">
        <v>3</v>
      </c>
      <c r="T4612" s="6"/>
      <c r="U4612" s="9">
        <v>0</v>
      </c>
      <c r="V4612" s="9">
        <v>0</v>
      </c>
      <c r="W4612" s="9" t="s">
        <v>20</v>
      </c>
      <c r="X4612" s="6"/>
      <c r="Y4612" s="9" t="s">
        <v>440</v>
      </c>
      <c r="Z4612" s="68">
        <v>108608</v>
      </c>
      <c r="AA4612" s="68">
        <v>76</v>
      </c>
      <c r="AB4612" s="68">
        <v>14016</v>
      </c>
      <c r="AC4612" s="68" t="s">
        <v>20</v>
      </c>
      <c r="AD4612" s="68" t="s">
        <v>20</v>
      </c>
      <c r="AE4612" s="68" t="s">
        <v>20</v>
      </c>
      <c r="AF4612" s="68" t="s">
        <v>20</v>
      </c>
      <c r="AG4612" s="68">
        <v>3185</v>
      </c>
      <c r="AH4612" s="9" t="s">
        <v>20</v>
      </c>
      <c r="AI4612" s="9">
        <v>1</v>
      </c>
      <c r="AJ4612" s="6"/>
      <c r="AK4612" s="9">
        <v>1</v>
      </c>
      <c r="AL4612" s="9">
        <v>0</v>
      </c>
      <c r="AM4612" s="9">
        <v>0</v>
      </c>
      <c r="AN4612" s="9">
        <v>0</v>
      </c>
      <c r="AO4612" s="9">
        <v>0</v>
      </c>
      <c r="AP4612" s="6"/>
      <c r="AQ4612" s="53">
        <v>1</v>
      </c>
      <c r="AR4612" s="9">
        <v>3</v>
      </c>
      <c r="AS4612" s="9">
        <v>2</v>
      </c>
      <c r="AT4612" s="9">
        <v>1</v>
      </c>
      <c r="AU4612" s="9">
        <v>2</v>
      </c>
      <c r="AV4612" s="9">
        <v>0</v>
      </c>
      <c r="AW4612" s="9" t="s">
        <v>1382</v>
      </c>
      <c r="AX4612" s="9" t="s">
        <v>1382</v>
      </c>
      <c r="AY4612" s="6"/>
      <c r="AZ4612" s="42"/>
      <c r="BA4612" s="9" t="s">
        <v>2842</v>
      </c>
      <c r="BB4612" s="6" t="s">
        <v>1996</v>
      </c>
      <c r="BH4612" s="6"/>
      <c r="BI4612" t="s">
        <v>3146</v>
      </c>
    </row>
    <row r="4613" spans="1:61" s="9" customFormat="1" x14ac:dyDescent="0.25">
      <c r="A4613" s="97" t="s">
        <v>1225</v>
      </c>
      <c r="B4613" s="52" t="s">
        <v>1937</v>
      </c>
      <c r="C4613" s="9" t="str">
        <f>VLOOKUP(Tabelle1[[#This Row],[bank_name]],list_all_banks!$B$1:$C$691,2,FALSE)</f>
        <v>NL39037076</v>
      </c>
      <c r="D4613" s="6" t="s">
        <v>1938</v>
      </c>
      <c r="E4613" s="42" t="str">
        <f t="shared" si="75"/>
        <v>31.12.2014</v>
      </c>
      <c r="F4613" s="9">
        <v>2014</v>
      </c>
      <c r="G4613" s="9">
        <v>1</v>
      </c>
      <c r="H4613" s="9">
        <v>2</v>
      </c>
      <c r="I4613" s="9">
        <v>3</v>
      </c>
      <c r="J4613" s="69">
        <v>2</v>
      </c>
      <c r="K4613" s="73" t="s">
        <v>1366</v>
      </c>
      <c r="L4613" s="9" t="s">
        <v>20</v>
      </c>
      <c r="M4613" s="9" t="s">
        <v>14</v>
      </c>
      <c r="N4613" s="9" t="s">
        <v>1626</v>
      </c>
      <c r="O4613" s="6"/>
      <c r="P4613" s="9">
        <v>2</v>
      </c>
      <c r="Q4613" s="9">
        <v>0</v>
      </c>
      <c r="R4613" s="9">
        <v>0</v>
      </c>
      <c r="S4613" s="9">
        <v>3</v>
      </c>
      <c r="T4613" s="6"/>
      <c r="U4613" s="9">
        <v>0</v>
      </c>
      <c r="V4613" s="9">
        <v>0</v>
      </c>
      <c r="W4613" s="9" t="s">
        <v>20</v>
      </c>
      <c r="X4613" s="6"/>
      <c r="Y4613" s="9" t="s">
        <v>1278</v>
      </c>
      <c r="Z4613" s="68">
        <v>117333</v>
      </c>
      <c r="AA4613" s="68">
        <v>126</v>
      </c>
      <c r="AB4613" s="68">
        <v>11748</v>
      </c>
      <c r="AC4613" s="68" t="s">
        <v>20</v>
      </c>
      <c r="AD4613" s="68" t="s">
        <v>20</v>
      </c>
      <c r="AE4613" s="68" t="s">
        <v>20</v>
      </c>
      <c r="AF4613" s="68" t="s">
        <v>20</v>
      </c>
      <c r="AG4613" s="68">
        <v>2890</v>
      </c>
      <c r="AH4613" s="9" t="s">
        <v>20</v>
      </c>
      <c r="AI4613" s="9">
        <v>1</v>
      </c>
      <c r="AJ4613" s="6"/>
      <c r="AK4613" s="9">
        <v>1</v>
      </c>
      <c r="AL4613" s="9">
        <v>0</v>
      </c>
      <c r="AM4613" s="9">
        <v>0</v>
      </c>
      <c r="AN4613" s="9">
        <v>0</v>
      </c>
      <c r="AO4613" s="9">
        <v>0</v>
      </c>
      <c r="AP4613" s="6"/>
      <c r="AQ4613" s="53">
        <v>1</v>
      </c>
      <c r="AR4613" s="9">
        <v>3</v>
      </c>
      <c r="AS4613" s="9">
        <v>2</v>
      </c>
      <c r="AT4613" s="9">
        <v>1</v>
      </c>
      <c r="AU4613" s="9">
        <v>2</v>
      </c>
      <c r="AV4613" s="9">
        <v>0</v>
      </c>
      <c r="AW4613" s="9" t="s">
        <v>1382</v>
      </c>
      <c r="AX4613" s="9" t="s">
        <v>1382</v>
      </c>
      <c r="AY4613" s="6"/>
      <c r="AZ4613" s="42"/>
      <c r="BA4613" s="9" t="s">
        <v>2842</v>
      </c>
      <c r="BB4613" s="6" t="s">
        <v>1996</v>
      </c>
      <c r="BH4613" s="6"/>
      <c r="BI4613" t="s">
        <v>3146</v>
      </c>
    </row>
    <row r="4614" spans="1:61" s="9" customFormat="1" x14ac:dyDescent="0.25">
      <c r="A4614" s="97" t="s">
        <v>1225</v>
      </c>
      <c r="B4614" s="52" t="s">
        <v>1937</v>
      </c>
      <c r="C4614" s="9" t="str">
        <f>VLOOKUP(Tabelle1[[#This Row],[bank_name]],list_all_banks!$B$1:$C$691,2,FALSE)</f>
        <v>NL39037076</v>
      </c>
      <c r="D4614" s="6" t="s">
        <v>1938</v>
      </c>
      <c r="E4614" s="42" t="str">
        <f t="shared" si="75"/>
        <v>31.12.2014</v>
      </c>
      <c r="F4614" s="9">
        <v>2014</v>
      </c>
      <c r="G4614" s="9">
        <v>1</v>
      </c>
      <c r="H4614" s="9">
        <v>2</v>
      </c>
      <c r="I4614" s="9">
        <v>3</v>
      </c>
      <c r="J4614" s="69">
        <v>2</v>
      </c>
      <c r="K4614" s="73" t="s">
        <v>1366</v>
      </c>
      <c r="L4614" s="9" t="s">
        <v>20</v>
      </c>
      <c r="M4614" s="9" t="s">
        <v>14</v>
      </c>
      <c r="N4614" s="9" t="s">
        <v>1626</v>
      </c>
      <c r="O4614" s="6"/>
      <c r="P4614" s="9">
        <v>2</v>
      </c>
      <c r="Q4614" s="9">
        <v>0</v>
      </c>
      <c r="R4614" s="9">
        <v>0</v>
      </c>
      <c r="S4614" s="9">
        <v>3</v>
      </c>
      <c r="T4614" s="6"/>
      <c r="U4614" s="9">
        <v>0</v>
      </c>
      <c r="V4614" s="9">
        <v>0</v>
      </c>
      <c r="W4614" s="9" t="s">
        <v>20</v>
      </c>
      <c r="X4614" s="6"/>
      <c r="Y4614" s="9" t="s">
        <v>293</v>
      </c>
      <c r="Z4614" s="68">
        <v>95650</v>
      </c>
      <c r="AA4614" s="68">
        <v>117</v>
      </c>
      <c r="AB4614" s="68">
        <v>11529</v>
      </c>
      <c r="AC4614" s="68" t="s">
        <v>20</v>
      </c>
      <c r="AD4614" s="68" t="s">
        <v>20</v>
      </c>
      <c r="AE4614" s="68" t="s">
        <v>20</v>
      </c>
      <c r="AF4614" s="68" t="s">
        <v>20</v>
      </c>
      <c r="AG4614" s="68">
        <v>2240</v>
      </c>
      <c r="AH4614" s="9" t="s">
        <v>20</v>
      </c>
      <c r="AI4614" s="9">
        <v>1</v>
      </c>
      <c r="AJ4614" s="6"/>
      <c r="AK4614" s="9">
        <v>1</v>
      </c>
      <c r="AL4614" s="9">
        <v>0</v>
      </c>
      <c r="AM4614" s="9">
        <v>0</v>
      </c>
      <c r="AN4614" s="9">
        <v>0</v>
      </c>
      <c r="AO4614" s="9">
        <v>0</v>
      </c>
      <c r="AP4614" s="6"/>
      <c r="AQ4614" s="53">
        <v>1</v>
      </c>
      <c r="AR4614" s="9">
        <v>3</v>
      </c>
      <c r="AS4614" s="9">
        <v>2</v>
      </c>
      <c r="AT4614" s="9">
        <v>1</v>
      </c>
      <c r="AU4614" s="9">
        <v>2</v>
      </c>
      <c r="AV4614" s="9">
        <v>0</v>
      </c>
      <c r="AW4614" s="9" t="s">
        <v>1382</v>
      </c>
      <c r="AX4614" s="9" t="s">
        <v>1382</v>
      </c>
      <c r="AY4614" s="6"/>
      <c r="AZ4614" s="42"/>
      <c r="BA4614" s="9" t="s">
        <v>2842</v>
      </c>
      <c r="BB4614" s="6" t="s">
        <v>1996</v>
      </c>
      <c r="BH4614" s="6"/>
      <c r="BI4614" t="s">
        <v>3146</v>
      </c>
    </row>
    <row r="4615" spans="1:61" s="9" customFormat="1" x14ac:dyDescent="0.25">
      <c r="A4615" s="97" t="s">
        <v>1225</v>
      </c>
      <c r="B4615" s="52" t="s">
        <v>1937</v>
      </c>
      <c r="C4615" s="9" t="str">
        <f>VLOOKUP(Tabelle1[[#This Row],[bank_name]],list_all_banks!$B$1:$C$691,2,FALSE)</f>
        <v>NL39037076</v>
      </c>
      <c r="D4615" s="6" t="s">
        <v>1938</v>
      </c>
      <c r="E4615" s="42" t="str">
        <f t="shared" si="75"/>
        <v>31.12.2014</v>
      </c>
      <c r="F4615" s="9">
        <v>2014</v>
      </c>
      <c r="G4615" s="9">
        <v>1</v>
      </c>
      <c r="H4615" s="9">
        <v>2</v>
      </c>
      <c r="I4615" s="9">
        <v>3</v>
      </c>
      <c r="J4615" s="69">
        <v>2</v>
      </c>
      <c r="K4615" s="73" t="s">
        <v>1366</v>
      </c>
      <c r="L4615" s="9" t="s">
        <v>20</v>
      </c>
      <c r="M4615" s="9" t="s">
        <v>14</v>
      </c>
      <c r="N4615" s="9" t="s">
        <v>1626</v>
      </c>
      <c r="O4615" s="6"/>
      <c r="P4615" s="9">
        <v>2</v>
      </c>
      <c r="Q4615" s="9">
        <v>0</v>
      </c>
      <c r="R4615" s="9">
        <v>0</v>
      </c>
      <c r="S4615" s="9">
        <v>3</v>
      </c>
      <c r="T4615" s="6"/>
      <c r="U4615" s="9">
        <v>0</v>
      </c>
      <c r="V4615" s="9">
        <v>0</v>
      </c>
      <c r="W4615" s="9" t="s">
        <v>20</v>
      </c>
      <c r="X4615" s="6"/>
      <c r="Y4615" s="9" t="s">
        <v>1727</v>
      </c>
      <c r="Z4615" s="68">
        <v>74718</v>
      </c>
      <c r="AA4615" s="68">
        <v>83</v>
      </c>
      <c r="AB4615" s="68">
        <v>4928</v>
      </c>
      <c r="AC4615" s="68" t="s">
        <v>20</v>
      </c>
      <c r="AD4615" s="68" t="s">
        <v>20</v>
      </c>
      <c r="AE4615" s="68" t="s">
        <v>20</v>
      </c>
      <c r="AF4615" s="68" t="s">
        <v>20</v>
      </c>
      <c r="AG4615" s="68">
        <v>1426</v>
      </c>
      <c r="AH4615" s="9" t="s">
        <v>20</v>
      </c>
      <c r="AI4615" s="9">
        <v>1</v>
      </c>
      <c r="AJ4615" s="6"/>
      <c r="AK4615" s="9">
        <v>1</v>
      </c>
      <c r="AL4615" s="9">
        <v>0</v>
      </c>
      <c r="AM4615" s="9">
        <v>0</v>
      </c>
      <c r="AN4615" s="9">
        <v>0</v>
      </c>
      <c r="AO4615" s="9">
        <v>0</v>
      </c>
      <c r="AP4615" s="6"/>
      <c r="AQ4615" s="53">
        <v>1</v>
      </c>
      <c r="AR4615" s="9">
        <v>3</v>
      </c>
      <c r="AS4615" s="9">
        <v>2</v>
      </c>
      <c r="AT4615" s="9">
        <v>1</v>
      </c>
      <c r="AU4615" s="9">
        <v>2</v>
      </c>
      <c r="AV4615" s="9">
        <v>0</v>
      </c>
      <c r="AW4615" s="9" t="s">
        <v>1382</v>
      </c>
      <c r="AX4615" s="9" t="s">
        <v>1382</v>
      </c>
      <c r="AY4615" s="6"/>
      <c r="AZ4615" s="42"/>
      <c r="BA4615" s="9" t="s">
        <v>2842</v>
      </c>
      <c r="BB4615" s="6" t="s">
        <v>1996</v>
      </c>
      <c r="BH4615" s="6"/>
      <c r="BI4615" t="s">
        <v>3146</v>
      </c>
    </row>
    <row r="4616" spans="1:61" s="9" customFormat="1" x14ac:dyDescent="0.25">
      <c r="A4616" s="97" t="s">
        <v>1225</v>
      </c>
      <c r="B4616" s="52" t="s">
        <v>1937</v>
      </c>
      <c r="C4616" s="9" t="str">
        <f>VLOOKUP(Tabelle1[[#This Row],[bank_name]],list_all_banks!$B$1:$C$691,2,FALSE)</f>
        <v>NL39037076</v>
      </c>
      <c r="D4616" s="6" t="s">
        <v>1938</v>
      </c>
      <c r="E4616" s="42" t="str">
        <f t="shared" si="75"/>
        <v>31.12.2014</v>
      </c>
      <c r="F4616" s="9">
        <v>2014</v>
      </c>
      <c r="G4616" s="9">
        <v>1</v>
      </c>
      <c r="H4616" s="9">
        <v>2</v>
      </c>
      <c r="I4616" s="9">
        <v>3</v>
      </c>
      <c r="J4616" s="69">
        <v>2</v>
      </c>
      <c r="K4616" s="73" t="s">
        <v>1366</v>
      </c>
      <c r="L4616" s="9" t="s">
        <v>20</v>
      </c>
      <c r="M4616" s="9" t="s">
        <v>14</v>
      </c>
      <c r="N4616" s="9" t="s">
        <v>1626</v>
      </c>
      <c r="O4616" s="6"/>
      <c r="P4616" s="9">
        <v>2</v>
      </c>
      <c r="Q4616" s="9">
        <v>0</v>
      </c>
      <c r="R4616" s="9">
        <v>0</v>
      </c>
      <c r="S4616" s="9">
        <v>3</v>
      </c>
      <c r="T4616" s="6"/>
      <c r="U4616" s="9">
        <v>0</v>
      </c>
      <c r="V4616" s="9">
        <v>0</v>
      </c>
      <c r="W4616" s="9" t="s">
        <v>20</v>
      </c>
      <c r="X4616" s="6"/>
      <c r="Y4616" s="9" t="s">
        <v>1001</v>
      </c>
      <c r="Z4616" s="68">
        <v>85800</v>
      </c>
      <c r="AA4616" s="68">
        <v>265</v>
      </c>
      <c r="AB4616" s="68">
        <v>29753</v>
      </c>
      <c r="AC4616" s="68" t="s">
        <v>20</v>
      </c>
      <c r="AD4616" s="68" t="s">
        <v>20</v>
      </c>
      <c r="AE4616" s="68" t="s">
        <v>20</v>
      </c>
      <c r="AF4616" s="68" t="s">
        <v>20</v>
      </c>
      <c r="AG4616" s="68">
        <v>3880</v>
      </c>
      <c r="AH4616" s="9" t="s">
        <v>20</v>
      </c>
      <c r="AI4616" s="9">
        <v>1</v>
      </c>
      <c r="AJ4616" s="6"/>
      <c r="AK4616" s="9">
        <v>1</v>
      </c>
      <c r="AL4616" s="9">
        <v>0</v>
      </c>
      <c r="AM4616" s="9">
        <v>0</v>
      </c>
      <c r="AN4616" s="9">
        <v>0</v>
      </c>
      <c r="AO4616" s="9">
        <v>0</v>
      </c>
      <c r="AP4616" s="6"/>
      <c r="AQ4616" s="53">
        <v>1</v>
      </c>
      <c r="AR4616" s="9">
        <v>3</v>
      </c>
      <c r="AS4616" s="9">
        <v>2</v>
      </c>
      <c r="AT4616" s="9">
        <v>1</v>
      </c>
      <c r="AU4616" s="9">
        <v>2</v>
      </c>
      <c r="AV4616" s="9">
        <v>0</v>
      </c>
      <c r="AW4616" s="9" t="s">
        <v>1382</v>
      </c>
      <c r="AX4616" s="9" t="s">
        <v>1382</v>
      </c>
      <c r="AY4616" s="6"/>
      <c r="AZ4616" s="42"/>
      <c r="BA4616" s="9" t="s">
        <v>2842</v>
      </c>
      <c r="BB4616" s="6" t="s">
        <v>1996</v>
      </c>
      <c r="BH4616" s="6"/>
      <c r="BI4616" t="s">
        <v>3146</v>
      </c>
    </row>
    <row r="4617" spans="1:61" s="9" customFormat="1" x14ac:dyDescent="0.25">
      <c r="A4617" s="97" t="s">
        <v>1225</v>
      </c>
      <c r="B4617" s="52" t="s">
        <v>1937</v>
      </c>
      <c r="C4617" s="9" t="str">
        <f>VLOOKUP(Tabelle1[[#This Row],[bank_name]],list_all_banks!$B$1:$C$691,2,FALSE)</f>
        <v>NL39037076</v>
      </c>
      <c r="D4617" s="6" t="s">
        <v>1938</v>
      </c>
      <c r="E4617" s="42" t="str">
        <f t="shared" si="75"/>
        <v>31.12.2014</v>
      </c>
      <c r="F4617" s="9">
        <v>2014</v>
      </c>
      <c r="G4617" s="9">
        <v>1</v>
      </c>
      <c r="H4617" s="9">
        <v>2</v>
      </c>
      <c r="I4617" s="9">
        <v>3</v>
      </c>
      <c r="J4617" s="69">
        <v>2</v>
      </c>
      <c r="K4617" s="73" t="s">
        <v>1366</v>
      </c>
      <c r="L4617" s="9" t="s">
        <v>20</v>
      </c>
      <c r="M4617" s="9" t="s">
        <v>14</v>
      </c>
      <c r="N4617" s="9" t="s">
        <v>1626</v>
      </c>
      <c r="O4617" s="6"/>
      <c r="P4617" s="9">
        <v>2</v>
      </c>
      <c r="Q4617" s="9">
        <v>0</v>
      </c>
      <c r="R4617" s="9">
        <v>0</v>
      </c>
      <c r="S4617" s="9">
        <v>3</v>
      </c>
      <c r="T4617" s="6"/>
      <c r="U4617" s="9">
        <v>0</v>
      </c>
      <c r="V4617" s="9">
        <v>0</v>
      </c>
      <c r="W4617" s="9" t="s">
        <v>20</v>
      </c>
      <c r="X4617" s="6"/>
      <c r="Y4617" s="9" t="s">
        <v>1170</v>
      </c>
      <c r="Z4617" s="68">
        <v>68758</v>
      </c>
      <c r="AA4617" s="68">
        <v>71</v>
      </c>
      <c r="AB4617" s="68">
        <v>3625</v>
      </c>
      <c r="AC4617" s="68" t="s">
        <v>20</v>
      </c>
      <c r="AD4617" s="68" t="s">
        <v>20</v>
      </c>
      <c r="AE4617" s="68" t="s">
        <v>20</v>
      </c>
      <c r="AF4617" s="68" t="s">
        <v>20</v>
      </c>
      <c r="AG4617" s="68">
        <v>1139</v>
      </c>
      <c r="AH4617" s="9" t="s">
        <v>20</v>
      </c>
      <c r="AI4617" s="9">
        <v>1</v>
      </c>
      <c r="AJ4617" s="6"/>
      <c r="AK4617" s="9">
        <v>1</v>
      </c>
      <c r="AL4617" s="9">
        <v>0</v>
      </c>
      <c r="AM4617" s="9">
        <v>0</v>
      </c>
      <c r="AN4617" s="9">
        <v>0</v>
      </c>
      <c r="AO4617" s="9">
        <v>0</v>
      </c>
      <c r="AP4617" s="6"/>
      <c r="AQ4617" s="53">
        <v>1</v>
      </c>
      <c r="AR4617" s="9">
        <v>3</v>
      </c>
      <c r="AS4617" s="9">
        <v>2</v>
      </c>
      <c r="AT4617" s="9">
        <v>1</v>
      </c>
      <c r="AU4617" s="9">
        <v>2</v>
      </c>
      <c r="AV4617" s="9">
        <v>0</v>
      </c>
      <c r="AW4617" s="9" t="s">
        <v>1382</v>
      </c>
      <c r="AX4617" s="9" t="s">
        <v>1382</v>
      </c>
      <c r="AY4617" s="6"/>
      <c r="AZ4617" s="42"/>
      <c r="BA4617" s="9" t="s">
        <v>2842</v>
      </c>
      <c r="BB4617" s="6" t="s">
        <v>1996</v>
      </c>
      <c r="BH4617" s="6"/>
      <c r="BI4617" t="s">
        <v>3146</v>
      </c>
    </row>
    <row r="4618" spans="1:61" s="9" customFormat="1" x14ac:dyDescent="0.25">
      <c r="A4618" s="20" t="s">
        <v>1225</v>
      </c>
      <c r="B4618" s="40" t="s">
        <v>1937</v>
      </c>
      <c r="C4618" t="str">
        <f>VLOOKUP(Tabelle1[[#This Row],[bank_name]],list_all_banks!$B$1:$C$691,2,FALSE)</f>
        <v>NL39037076</v>
      </c>
      <c r="D4618" s="6" t="s">
        <v>1938</v>
      </c>
      <c r="E4618" s="42" t="str">
        <f t="shared" si="75"/>
        <v>31.12.2014</v>
      </c>
      <c r="F4618">
        <v>2014</v>
      </c>
      <c r="G4618">
        <v>1</v>
      </c>
      <c r="H4618">
        <v>2</v>
      </c>
      <c r="I4618">
        <v>3</v>
      </c>
      <c r="J4618" s="33">
        <v>2</v>
      </c>
      <c r="K4618" s="41" t="s">
        <v>1366</v>
      </c>
      <c r="L4618" t="s">
        <v>20</v>
      </c>
      <c r="M4618" t="s">
        <v>14</v>
      </c>
      <c r="N4618" t="s">
        <v>1626</v>
      </c>
      <c r="O4618" s="6"/>
      <c r="P4618">
        <v>2</v>
      </c>
      <c r="Q4618">
        <v>0</v>
      </c>
      <c r="R4618">
        <v>0</v>
      </c>
      <c r="S4618">
        <v>3</v>
      </c>
      <c r="T4618" s="6"/>
      <c r="U4618">
        <v>0</v>
      </c>
      <c r="V4618">
        <v>0</v>
      </c>
      <c r="W4618" t="s">
        <v>20</v>
      </c>
      <c r="X4618" s="6"/>
      <c r="Y4618" t="s">
        <v>965</v>
      </c>
      <c r="Z4618" s="13">
        <v>54231</v>
      </c>
      <c r="AA4618" s="13">
        <v>76</v>
      </c>
      <c r="AB4618" s="13">
        <v>5348</v>
      </c>
      <c r="AC4618" s="68" t="s">
        <v>20</v>
      </c>
      <c r="AD4618" s="13" t="s">
        <v>20</v>
      </c>
      <c r="AE4618" s="13" t="s">
        <v>20</v>
      </c>
      <c r="AF4618" s="13" t="s">
        <v>20</v>
      </c>
      <c r="AG4618" s="13">
        <v>1522</v>
      </c>
      <c r="AH4618" t="s">
        <v>20</v>
      </c>
      <c r="AI4618">
        <v>1</v>
      </c>
      <c r="AJ4618" s="6"/>
      <c r="AK4618">
        <v>1</v>
      </c>
      <c r="AL4618">
        <v>0</v>
      </c>
      <c r="AM4618">
        <v>0</v>
      </c>
      <c r="AN4618">
        <v>0</v>
      </c>
      <c r="AO4618">
        <v>0</v>
      </c>
      <c r="AP4618" s="6"/>
      <c r="AQ4618" s="53">
        <v>1</v>
      </c>
      <c r="AR4618">
        <v>3</v>
      </c>
      <c r="AS4618">
        <v>2</v>
      </c>
      <c r="AT4618">
        <v>1</v>
      </c>
      <c r="AU4618">
        <v>2</v>
      </c>
      <c r="AV4618">
        <v>0</v>
      </c>
      <c r="AW4618" t="s">
        <v>1382</v>
      </c>
      <c r="AX4618" t="s">
        <v>1382</v>
      </c>
      <c r="AY4618" s="6"/>
      <c r="AZ4618" s="42"/>
      <c r="BA4618" t="s">
        <v>2842</v>
      </c>
      <c r="BB4618" s="6" t="s">
        <v>1996</v>
      </c>
      <c r="BH4618" s="6"/>
      <c r="BI4618" t="s">
        <v>3146</v>
      </c>
    </row>
    <row r="4619" spans="1:61" s="9" customFormat="1" x14ac:dyDescent="0.25">
      <c r="A4619" s="20" t="s">
        <v>1225</v>
      </c>
      <c r="B4619" s="40" t="s">
        <v>1937</v>
      </c>
      <c r="C4619" t="str">
        <f>VLOOKUP(Tabelle1[[#This Row],[bank_name]],list_all_banks!$B$1:$C$691,2,FALSE)</f>
        <v>NL39037076</v>
      </c>
      <c r="D4619" s="6" t="s">
        <v>1938</v>
      </c>
      <c r="E4619" s="42" t="str">
        <f t="shared" si="75"/>
        <v>31.12.2014</v>
      </c>
      <c r="F4619">
        <v>2014</v>
      </c>
      <c r="G4619">
        <v>1</v>
      </c>
      <c r="H4619">
        <v>2</v>
      </c>
      <c r="I4619">
        <v>3</v>
      </c>
      <c r="J4619" s="33">
        <v>2</v>
      </c>
      <c r="K4619" s="41" t="s">
        <v>1366</v>
      </c>
      <c r="L4619" t="s">
        <v>20</v>
      </c>
      <c r="M4619" t="s">
        <v>14</v>
      </c>
      <c r="N4619" t="s">
        <v>1626</v>
      </c>
      <c r="O4619" s="6"/>
      <c r="P4619">
        <v>2</v>
      </c>
      <c r="Q4619">
        <v>0</v>
      </c>
      <c r="R4619">
        <v>0</v>
      </c>
      <c r="S4619">
        <v>3</v>
      </c>
      <c r="T4619" s="6"/>
      <c r="U4619">
        <v>0</v>
      </c>
      <c r="V4619">
        <v>0</v>
      </c>
      <c r="W4619" t="s">
        <v>20</v>
      </c>
      <c r="X4619" s="6"/>
      <c r="Y4619" t="s">
        <v>1677</v>
      </c>
      <c r="Z4619" s="13">
        <v>60072</v>
      </c>
      <c r="AA4619" s="13">
        <v>81</v>
      </c>
      <c r="AB4619" s="13">
        <v>6938</v>
      </c>
      <c r="AC4619" s="68" t="s">
        <v>20</v>
      </c>
      <c r="AD4619" s="13" t="s">
        <v>20</v>
      </c>
      <c r="AE4619" s="13" t="s">
        <v>20</v>
      </c>
      <c r="AF4619" s="13" t="s">
        <v>20</v>
      </c>
      <c r="AG4619" s="13">
        <v>3820</v>
      </c>
      <c r="AH4619" t="s">
        <v>20</v>
      </c>
      <c r="AI4619">
        <v>1</v>
      </c>
      <c r="AJ4619" s="6"/>
      <c r="AK4619">
        <v>1</v>
      </c>
      <c r="AL4619">
        <v>0</v>
      </c>
      <c r="AM4619">
        <v>0</v>
      </c>
      <c r="AN4619">
        <v>0</v>
      </c>
      <c r="AO4619">
        <v>0</v>
      </c>
      <c r="AP4619" s="6"/>
      <c r="AQ4619" s="53">
        <v>1</v>
      </c>
      <c r="AR4619">
        <v>3</v>
      </c>
      <c r="AS4619">
        <v>2</v>
      </c>
      <c r="AT4619">
        <v>1</v>
      </c>
      <c r="AU4619">
        <v>2</v>
      </c>
      <c r="AV4619">
        <v>0</v>
      </c>
      <c r="AW4619" t="s">
        <v>1382</v>
      </c>
      <c r="AX4619" t="s">
        <v>1382</v>
      </c>
      <c r="AY4619" s="6"/>
      <c r="AZ4619" s="42"/>
      <c r="BA4619" t="s">
        <v>2842</v>
      </c>
      <c r="BB4619" s="6" t="s">
        <v>1996</v>
      </c>
      <c r="BH4619" s="6"/>
      <c r="BI4619" t="s">
        <v>3146</v>
      </c>
    </row>
    <row r="4620" spans="1:61" s="9" customFormat="1" x14ac:dyDescent="0.25">
      <c r="A4620" s="97" t="s">
        <v>1225</v>
      </c>
      <c r="B4620" s="52" t="s">
        <v>1937</v>
      </c>
      <c r="C4620" s="9" t="str">
        <f>VLOOKUP(Tabelle1[[#This Row],[bank_name]],list_all_banks!$B$1:$C$691,2,FALSE)</f>
        <v>NL39037076</v>
      </c>
      <c r="D4620" s="6" t="s">
        <v>1938</v>
      </c>
      <c r="E4620" s="42" t="str">
        <f t="shared" si="75"/>
        <v>31.12.2014</v>
      </c>
      <c r="F4620" s="9">
        <v>2014</v>
      </c>
      <c r="G4620" s="9">
        <v>1</v>
      </c>
      <c r="H4620" s="9">
        <v>2</v>
      </c>
      <c r="I4620" s="9">
        <v>3</v>
      </c>
      <c r="J4620" s="69">
        <v>2</v>
      </c>
      <c r="K4620" s="73" t="s">
        <v>1366</v>
      </c>
      <c r="L4620" s="9" t="s">
        <v>20</v>
      </c>
      <c r="M4620" s="9" t="s">
        <v>14</v>
      </c>
      <c r="N4620" s="9" t="s">
        <v>1626</v>
      </c>
      <c r="O4620" s="6"/>
      <c r="P4620" s="9">
        <v>2</v>
      </c>
      <c r="Q4620" s="9">
        <v>0</v>
      </c>
      <c r="R4620" s="9">
        <v>0</v>
      </c>
      <c r="S4620" s="9">
        <v>3</v>
      </c>
      <c r="T4620" s="6"/>
      <c r="U4620" s="9">
        <v>0</v>
      </c>
      <c r="V4620" s="9">
        <v>0</v>
      </c>
      <c r="W4620" s="9" t="s">
        <v>20</v>
      </c>
      <c r="X4620" s="6"/>
      <c r="Y4620" s="9" t="s">
        <v>983</v>
      </c>
      <c r="Z4620" s="68">
        <v>47911</v>
      </c>
      <c r="AA4620" s="68">
        <v>72</v>
      </c>
      <c r="AB4620" s="68">
        <v>4406</v>
      </c>
      <c r="AC4620" s="68" t="s">
        <v>20</v>
      </c>
      <c r="AD4620" s="68" t="s">
        <v>20</v>
      </c>
      <c r="AE4620" s="68" t="s">
        <v>20</v>
      </c>
      <c r="AF4620" s="68" t="s">
        <v>20</v>
      </c>
      <c r="AG4620" s="68">
        <v>648</v>
      </c>
      <c r="AH4620" s="9" t="s">
        <v>20</v>
      </c>
      <c r="AI4620" s="9">
        <v>1</v>
      </c>
      <c r="AJ4620" s="6"/>
      <c r="AK4620" s="9">
        <v>1</v>
      </c>
      <c r="AL4620" s="9">
        <v>0</v>
      </c>
      <c r="AM4620" s="9">
        <v>0</v>
      </c>
      <c r="AN4620" s="9">
        <v>0</v>
      </c>
      <c r="AO4620" s="9">
        <v>0</v>
      </c>
      <c r="AP4620" s="6"/>
      <c r="AQ4620" s="53">
        <v>1</v>
      </c>
      <c r="AR4620" s="9">
        <v>3</v>
      </c>
      <c r="AS4620" s="9">
        <v>2</v>
      </c>
      <c r="AT4620" s="9">
        <v>1</v>
      </c>
      <c r="AU4620" s="9">
        <v>2</v>
      </c>
      <c r="AV4620" s="9">
        <v>0</v>
      </c>
      <c r="AW4620" s="9" t="s">
        <v>1382</v>
      </c>
      <c r="AX4620" s="9" t="s">
        <v>1382</v>
      </c>
      <c r="AY4620" s="6"/>
      <c r="AZ4620" s="42"/>
      <c r="BA4620" s="9" t="s">
        <v>2842</v>
      </c>
      <c r="BB4620" s="6" t="s">
        <v>1996</v>
      </c>
      <c r="BH4620" s="6"/>
      <c r="BI4620" t="s">
        <v>3146</v>
      </c>
    </row>
    <row r="4621" spans="1:61" s="9" customFormat="1" x14ac:dyDescent="0.25">
      <c r="A4621" s="20" t="s">
        <v>1225</v>
      </c>
      <c r="B4621" s="40" t="s">
        <v>1937</v>
      </c>
      <c r="C4621" t="str">
        <f>VLOOKUP(Tabelle1[[#This Row],[bank_name]],list_all_banks!$B$1:$C$691,2,FALSE)</f>
        <v>NL39037076</v>
      </c>
      <c r="D4621" s="6" t="s">
        <v>1938</v>
      </c>
      <c r="E4621" s="42" t="str">
        <f t="shared" si="75"/>
        <v>31.12.2014</v>
      </c>
      <c r="F4621">
        <v>2014</v>
      </c>
      <c r="G4621">
        <v>1</v>
      </c>
      <c r="H4621">
        <v>2</v>
      </c>
      <c r="I4621">
        <v>3</v>
      </c>
      <c r="J4621" s="33">
        <v>2</v>
      </c>
      <c r="K4621" s="41" t="s">
        <v>1366</v>
      </c>
      <c r="L4621" t="s">
        <v>20</v>
      </c>
      <c r="M4621" t="s">
        <v>14</v>
      </c>
      <c r="N4621" t="s">
        <v>1626</v>
      </c>
      <c r="O4621" s="6"/>
      <c r="P4621">
        <v>2</v>
      </c>
      <c r="Q4621">
        <v>0</v>
      </c>
      <c r="R4621">
        <v>0</v>
      </c>
      <c r="S4621">
        <v>3</v>
      </c>
      <c r="T4621" s="6"/>
      <c r="U4621">
        <v>0</v>
      </c>
      <c r="V4621">
        <v>0</v>
      </c>
      <c r="W4621" t="s">
        <v>20</v>
      </c>
      <c r="X4621" s="6"/>
      <c r="Y4621" t="s">
        <v>1324</v>
      </c>
      <c r="Z4621" s="13">
        <v>37418</v>
      </c>
      <c r="AA4621" s="13">
        <v>61</v>
      </c>
      <c r="AB4621" s="13">
        <v>3452</v>
      </c>
      <c r="AC4621" s="68" t="s">
        <v>20</v>
      </c>
      <c r="AD4621" s="13" t="s">
        <v>20</v>
      </c>
      <c r="AE4621" s="13" t="s">
        <v>20</v>
      </c>
      <c r="AF4621" s="13" t="s">
        <v>20</v>
      </c>
      <c r="AG4621" s="13">
        <v>-133</v>
      </c>
      <c r="AH4621" t="s">
        <v>20</v>
      </c>
      <c r="AI4621">
        <v>1</v>
      </c>
      <c r="AJ4621" s="6"/>
      <c r="AK4621">
        <v>1</v>
      </c>
      <c r="AL4621">
        <v>0</v>
      </c>
      <c r="AM4621">
        <v>0</v>
      </c>
      <c r="AN4621">
        <v>0</v>
      </c>
      <c r="AO4621">
        <v>0</v>
      </c>
      <c r="AP4621" s="6"/>
      <c r="AQ4621" s="53">
        <v>1</v>
      </c>
      <c r="AR4621">
        <v>3</v>
      </c>
      <c r="AS4621">
        <v>2</v>
      </c>
      <c r="AT4621">
        <v>1</v>
      </c>
      <c r="AU4621">
        <v>2</v>
      </c>
      <c r="AV4621">
        <v>0</v>
      </c>
      <c r="AW4621" t="s">
        <v>1382</v>
      </c>
      <c r="AX4621" t="s">
        <v>1382</v>
      </c>
      <c r="AY4621" s="6"/>
      <c r="AZ4621" s="42"/>
      <c r="BA4621" t="s">
        <v>2842</v>
      </c>
      <c r="BB4621" s="6" t="s">
        <v>1996</v>
      </c>
      <c r="BH4621" s="6"/>
      <c r="BI4621" t="s">
        <v>3146</v>
      </c>
    </row>
    <row r="4622" spans="1:61" s="9" customFormat="1" x14ac:dyDescent="0.25">
      <c r="A4622" s="20" t="s">
        <v>1225</v>
      </c>
      <c r="B4622" s="40" t="s">
        <v>1937</v>
      </c>
      <c r="C4622" t="str">
        <f>VLOOKUP(Tabelle1[[#This Row],[bank_name]],list_all_banks!$B$1:$C$691,2,FALSE)</f>
        <v>NL39037076</v>
      </c>
      <c r="D4622" s="6" t="s">
        <v>1938</v>
      </c>
      <c r="E4622" s="42" t="str">
        <f t="shared" si="75"/>
        <v>31.12.2014</v>
      </c>
      <c r="F4622">
        <v>2014</v>
      </c>
      <c r="G4622">
        <v>1</v>
      </c>
      <c r="H4622">
        <v>2</v>
      </c>
      <c r="I4622">
        <v>3</v>
      </c>
      <c r="J4622" s="33">
        <v>2</v>
      </c>
      <c r="K4622" s="41" t="s">
        <v>1366</v>
      </c>
      <c r="L4622" t="s">
        <v>20</v>
      </c>
      <c r="M4622" t="s">
        <v>14</v>
      </c>
      <c r="N4622" t="s">
        <v>1626</v>
      </c>
      <c r="O4622" s="6"/>
      <c r="P4622">
        <v>2</v>
      </c>
      <c r="Q4622">
        <v>0</v>
      </c>
      <c r="R4622">
        <v>0</v>
      </c>
      <c r="S4622">
        <v>3</v>
      </c>
      <c r="T4622" s="6"/>
      <c r="U4622">
        <v>0</v>
      </c>
      <c r="V4622">
        <v>0</v>
      </c>
      <c r="W4622" t="s">
        <v>20</v>
      </c>
      <c r="X4622" s="6"/>
      <c r="Y4622" t="s">
        <v>1363</v>
      </c>
      <c r="Z4622" s="13">
        <v>42287</v>
      </c>
      <c r="AA4622" s="13">
        <v>39</v>
      </c>
      <c r="AB4622" s="13">
        <v>2790</v>
      </c>
      <c r="AC4622" s="68" t="s">
        <v>20</v>
      </c>
      <c r="AD4622" s="13" t="s">
        <v>20</v>
      </c>
      <c r="AE4622" s="13" t="s">
        <v>20</v>
      </c>
      <c r="AF4622" s="13" t="s">
        <v>20</v>
      </c>
      <c r="AG4622" s="13">
        <v>144</v>
      </c>
      <c r="AH4622" t="s">
        <v>20</v>
      </c>
      <c r="AI4622">
        <v>1</v>
      </c>
      <c r="AJ4622" s="6"/>
      <c r="AK4622">
        <v>1</v>
      </c>
      <c r="AL4622">
        <v>0</v>
      </c>
      <c r="AM4622">
        <v>0</v>
      </c>
      <c r="AN4622">
        <v>0</v>
      </c>
      <c r="AO4622">
        <v>0</v>
      </c>
      <c r="AP4622" s="6"/>
      <c r="AQ4622" s="53">
        <v>1</v>
      </c>
      <c r="AR4622">
        <v>3</v>
      </c>
      <c r="AS4622">
        <v>2</v>
      </c>
      <c r="AT4622">
        <v>1</v>
      </c>
      <c r="AU4622">
        <v>2</v>
      </c>
      <c r="AV4622">
        <v>0</v>
      </c>
      <c r="AW4622" t="s">
        <v>1382</v>
      </c>
      <c r="AX4622" t="s">
        <v>1382</v>
      </c>
      <c r="AY4622" s="6"/>
      <c r="AZ4622" s="42"/>
      <c r="BA4622" t="s">
        <v>2842</v>
      </c>
      <c r="BB4622" s="6" t="s">
        <v>1996</v>
      </c>
      <c r="BH4622" s="6"/>
      <c r="BI4622" t="s">
        <v>3146</v>
      </c>
    </row>
    <row r="4623" spans="1:61" s="9" customFormat="1" x14ac:dyDescent="0.25">
      <c r="A4623" s="97" t="s">
        <v>1225</v>
      </c>
      <c r="B4623" s="52" t="s">
        <v>1937</v>
      </c>
      <c r="C4623" s="9" t="str">
        <f>VLOOKUP(Tabelle1[[#This Row],[bank_name]],list_all_banks!$B$1:$C$691,2,FALSE)</f>
        <v>NL39037076</v>
      </c>
      <c r="D4623" s="6" t="s">
        <v>1938</v>
      </c>
      <c r="E4623" s="42" t="str">
        <f t="shared" si="75"/>
        <v>31.12.2014</v>
      </c>
      <c r="F4623" s="9">
        <v>2014</v>
      </c>
      <c r="G4623" s="9">
        <v>1</v>
      </c>
      <c r="H4623" s="9">
        <v>2</v>
      </c>
      <c r="I4623" s="9">
        <v>3</v>
      </c>
      <c r="J4623" s="69">
        <v>2</v>
      </c>
      <c r="K4623" s="73" t="s">
        <v>1366</v>
      </c>
      <c r="L4623" s="9" t="s">
        <v>20</v>
      </c>
      <c r="M4623" s="9" t="s">
        <v>14</v>
      </c>
      <c r="N4623" s="9" t="s">
        <v>1626</v>
      </c>
      <c r="O4623" s="6"/>
      <c r="P4623" s="9">
        <v>2</v>
      </c>
      <c r="Q4623" s="9">
        <v>0</v>
      </c>
      <c r="R4623" s="9">
        <v>0</v>
      </c>
      <c r="S4623" s="9">
        <v>3</v>
      </c>
      <c r="T4623" s="6"/>
      <c r="U4623" s="9">
        <v>0</v>
      </c>
      <c r="V4623" s="9">
        <v>0</v>
      </c>
      <c r="W4623" s="9" t="s">
        <v>20</v>
      </c>
      <c r="X4623" s="6"/>
      <c r="Y4623" s="9" t="s">
        <v>1983</v>
      </c>
      <c r="Z4623" s="68">
        <v>28187</v>
      </c>
      <c r="AA4623" s="68">
        <v>91</v>
      </c>
      <c r="AB4623" s="68">
        <v>874</v>
      </c>
      <c r="AC4623" s="68" t="s">
        <v>20</v>
      </c>
      <c r="AD4623" s="68" t="s">
        <v>20</v>
      </c>
      <c r="AE4623" s="68" t="s">
        <v>20</v>
      </c>
      <c r="AF4623" s="68" t="s">
        <v>20</v>
      </c>
      <c r="AG4623" s="68">
        <v>297</v>
      </c>
      <c r="AH4623" s="9" t="s">
        <v>20</v>
      </c>
      <c r="AI4623" s="9">
        <v>1</v>
      </c>
      <c r="AJ4623" s="6"/>
      <c r="AK4623" s="9">
        <v>1</v>
      </c>
      <c r="AL4623" s="9">
        <v>0</v>
      </c>
      <c r="AM4623" s="9">
        <v>0</v>
      </c>
      <c r="AN4623" s="9">
        <v>0</v>
      </c>
      <c r="AO4623" s="9">
        <v>0</v>
      </c>
      <c r="AP4623" s="6"/>
      <c r="AQ4623" s="53">
        <v>1</v>
      </c>
      <c r="AR4623" s="9">
        <v>3</v>
      </c>
      <c r="AS4623" s="9">
        <v>2</v>
      </c>
      <c r="AT4623" s="9">
        <v>1</v>
      </c>
      <c r="AU4623" s="9">
        <v>2</v>
      </c>
      <c r="AV4623" s="9">
        <v>0</v>
      </c>
      <c r="AW4623" s="9" t="s">
        <v>1382</v>
      </c>
      <c r="AX4623" s="9" t="s">
        <v>1382</v>
      </c>
      <c r="AY4623" s="6"/>
      <c r="AZ4623" s="42"/>
      <c r="BA4623" s="9" t="s">
        <v>2842</v>
      </c>
      <c r="BB4623" s="6" t="s">
        <v>1996</v>
      </c>
      <c r="BH4623" s="6"/>
      <c r="BI4623" t="s">
        <v>3146</v>
      </c>
    </row>
    <row r="4624" spans="1:61" x14ac:dyDescent="0.25">
      <c r="A4624" s="20" t="s">
        <v>1225</v>
      </c>
      <c r="B4624" s="225" t="s">
        <v>1937</v>
      </c>
      <c r="C4624" s="83" t="str">
        <f>VLOOKUP(Tabelle1[[#This Row],[bank_name]],list_all_banks!$B$1:$C$691,2,FALSE)</f>
        <v>NL39037076</v>
      </c>
      <c r="D4624" s="182" t="s">
        <v>1938</v>
      </c>
      <c r="E4624" s="42" t="str">
        <f t="shared" si="75"/>
        <v>31.12.2014</v>
      </c>
      <c r="F4624">
        <v>2014</v>
      </c>
      <c r="G4624">
        <v>1</v>
      </c>
      <c r="H4624">
        <v>2</v>
      </c>
      <c r="I4624">
        <v>3</v>
      </c>
      <c r="J4624" s="33">
        <v>2</v>
      </c>
      <c r="K4624" s="41" t="s">
        <v>1366</v>
      </c>
      <c r="L4624" t="s">
        <v>20</v>
      </c>
      <c r="M4624" t="s">
        <v>14</v>
      </c>
      <c r="N4624" t="s">
        <v>1626</v>
      </c>
      <c r="P4624">
        <v>2</v>
      </c>
      <c r="Q4624">
        <v>0</v>
      </c>
      <c r="R4624">
        <v>0</v>
      </c>
      <c r="S4624">
        <v>3</v>
      </c>
      <c r="U4624">
        <v>0</v>
      </c>
      <c r="V4624">
        <v>0</v>
      </c>
      <c r="W4624" t="s">
        <v>20</v>
      </c>
      <c r="Y4624" t="s">
        <v>1683</v>
      </c>
      <c r="Z4624" s="13">
        <v>29256</v>
      </c>
      <c r="AA4624" s="13">
        <v>82</v>
      </c>
      <c r="AB4624" s="13">
        <v>-674</v>
      </c>
      <c r="AC4624" s="68" t="s">
        <v>20</v>
      </c>
      <c r="AD4624" s="13" t="s">
        <v>20</v>
      </c>
      <c r="AE4624" s="13" t="s">
        <v>20</v>
      </c>
      <c r="AF4624" s="13" t="s">
        <v>20</v>
      </c>
      <c r="AG4624" s="13">
        <v>-931</v>
      </c>
      <c r="AH4624" t="s">
        <v>20</v>
      </c>
      <c r="AI4624">
        <v>1</v>
      </c>
      <c r="AK4624">
        <v>1</v>
      </c>
      <c r="AL4624">
        <v>0</v>
      </c>
      <c r="AM4624">
        <v>0</v>
      </c>
      <c r="AN4624">
        <v>0</v>
      </c>
      <c r="AO4624">
        <v>0</v>
      </c>
      <c r="AQ4624" s="53">
        <v>1</v>
      </c>
      <c r="AR4624">
        <v>3</v>
      </c>
      <c r="AS4624">
        <v>2</v>
      </c>
      <c r="AT4624">
        <v>1</v>
      </c>
      <c r="AU4624">
        <v>2</v>
      </c>
      <c r="AV4624">
        <v>0</v>
      </c>
      <c r="AW4624" t="s">
        <v>1382</v>
      </c>
      <c r="AX4624" t="s">
        <v>1382</v>
      </c>
      <c r="BA4624" t="s">
        <v>2842</v>
      </c>
      <c r="BB4624" s="6" t="s">
        <v>1996</v>
      </c>
      <c r="BG4624" s="9"/>
      <c r="BI4624" t="s">
        <v>3146</v>
      </c>
    </row>
    <row r="4625" spans="1:61" x14ac:dyDescent="0.25">
      <c r="A4625" s="97" t="s">
        <v>1225</v>
      </c>
      <c r="B4625" s="52" t="s">
        <v>1937</v>
      </c>
      <c r="C4625" s="9" t="str">
        <f>VLOOKUP(Tabelle1[[#This Row],[bank_name]],list_all_banks!$B$1:$C$691,2,FALSE)</f>
        <v>NL39037076</v>
      </c>
      <c r="D4625" s="6" t="s">
        <v>1938</v>
      </c>
      <c r="E4625" s="42" t="str">
        <f t="shared" si="75"/>
        <v>31.12.2014</v>
      </c>
      <c r="F4625" s="9">
        <v>2014</v>
      </c>
      <c r="G4625" s="9">
        <v>1</v>
      </c>
      <c r="H4625" s="9">
        <v>2</v>
      </c>
      <c r="I4625" s="9">
        <v>3</v>
      </c>
      <c r="J4625" s="69">
        <v>2</v>
      </c>
      <c r="K4625" s="73" t="s">
        <v>1366</v>
      </c>
      <c r="L4625" s="9" t="s">
        <v>20</v>
      </c>
      <c r="M4625" s="9" t="s">
        <v>14</v>
      </c>
      <c r="N4625" s="9" t="s">
        <v>1626</v>
      </c>
      <c r="P4625" s="9">
        <v>2</v>
      </c>
      <c r="Q4625" s="9">
        <v>0</v>
      </c>
      <c r="R4625" s="9">
        <v>0</v>
      </c>
      <c r="S4625" s="9">
        <v>3</v>
      </c>
      <c r="U4625" s="9">
        <v>0</v>
      </c>
      <c r="V4625" s="9">
        <v>0</v>
      </c>
      <c r="W4625" s="9" t="s">
        <v>20</v>
      </c>
      <c r="Y4625" s="9" t="s">
        <v>1661</v>
      </c>
      <c r="Z4625" s="68">
        <v>686</v>
      </c>
      <c r="AA4625" s="68">
        <v>20</v>
      </c>
      <c r="AB4625" s="68">
        <v>-3207</v>
      </c>
      <c r="AC4625" s="68" t="s">
        <v>20</v>
      </c>
      <c r="AD4625" s="68" t="s">
        <v>20</v>
      </c>
      <c r="AE4625" s="68" t="s">
        <v>20</v>
      </c>
      <c r="AF4625" s="68" t="s">
        <v>20</v>
      </c>
      <c r="AG4625" s="68">
        <v>-196</v>
      </c>
      <c r="AH4625" s="9" t="s">
        <v>20</v>
      </c>
      <c r="AI4625" s="9">
        <v>1</v>
      </c>
      <c r="AK4625" s="9">
        <v>1</v>
      </c>
      <c r="AL4625" s="9">
        <v>0</v>
      </c>
      <c r="AM4625" s="9">
        <v>0</v>
      </c>
      <c r="AN4625" s="9">
        <v>0</v>
      </c>
      <c r="AO4625" s="9">
        <v>0</v>
      </c>
      <c r="AQ4625" s="53">
        <v>1</v>
      </c>
      <c r="AR4625" s="9">
        <v>3</v>
      </c>
      <c r="AS4625" s="9">
        <v>2</v>
      </c>
      <c r="AT4625" s="9">
        <v>1</v>
      </c>
      <c r="AU4625" s="9">
        <v>2</v>
      </c>
      <c r="AV4625" s="9">
        <v>0</v>
      </c>
      <c r="AW4625" s="9" t="s">
        <v>1382</v>
      </c>
      <c r="AX4625" s="9" t="s">
        <v>1382</v>
      </c>
      <c r="BA4625" s="9" t="s">
        <v>2842</v>
      </c>
      <c r="BB4625" s="6" t="s">
        <v>1996</v>
      </c>
      <c r="BG4625" s="9"/>
      <c r="BI4625" t="s">
        <v>3146</v>
      </c>
    </row>
    <row r="4626" spans="1:61" x14ac:dyDescent="0.25">
      <c r="A4626" s="20" t="s">
        <v>1225</v>
      </c>
      <c r="B4626" s="40" t="s">
        <v>1937</v>
      </c>
      <c r="C4626" t="str">
        <f>VLOOKUP(Tabelle1[[#This Row],[bank_name]],list_all_banks!$B$1:$C$691,2,FALSE)</f>
        <v>NL39037076</v>
      </c>
      <c r="D4626" s="6" t="s">
        <v>1938</v>
      </c>
      <c r="E4626" s="42" t="str">
        <f t="shared" si="75"/>
        <v>31.12.2014</v>
      </c>
      <c r="F4626">
        <v>2014</v>
      </c>
      <c r="G4626">
        <v>1</v>
      </c>
      <c r="H4626">
        <v>2</v>
      </c>
      <c r="I4626">
        <v>3</v>
      </c>
      <c r="J4626" s="33">
        <v>2</v>
      </c>
      <c r="K4626" s="41" t="s">
        <v>1366</v>
      </c>
      <c r="L4626" t="s">
        <v>20</v>
      </c>
      <c r="M4626" t="s">
        <v>14</v>
      </c>
      <c r="N4626" t="s">
        <v>1626</v>
      </c>
      <c r="P4626">
        <v>2</v>
      </c>
      <c r="Q4626">
        <v>0</v>
      </c>
      <c r="R4626">
        <v>0</v>
      </c>
      <c r="S4626">
        <v>3</v>
      </c>
      <c r="U4626" s="9">
        <v>0</v>
      </c>
      <c r="V4626">
        <v>0</v>
      </c>
      <c r="W4626" t="s">
        <v>20</v>
      </c>
      <c r="Y4626" t="s">
        <v>1694</v>
      </c>
      <c r="Z4626" s="13" t="s">
        <v>20</v>
      </c>
      <c r="AA4626" s="13">
        <v>77</v>
      </c>
      <c r="AB4626" s="13">
        <v>4242</v>
      </c>
      <c r="AC4626" s="68" t="s">
        <v>20</v>
      </c>
      <c r="AD4626" s="13" t="s">
        <v>20</v>
      </c>
      <c r="AE4626" s="13" t="s">
        <v>20</v>
      </c>
      <c r="AF4626" s="13" t="s">
        <v>20</v>
      </c>
      <c r="AG4626" s="13" t="s">
        <v>20</v>
      </c>
      <c r="AH4626" t="s">
        <v>20</v>
      </c>
      <c r="AI4626">
        <v>1</v>
      </c>
      <c r="AK4626">
        <v>1</v>
      </c>
      <c r="AL4626">
        <v>0</v>
      </c>
      <c r="AM4626">
        <v>0</v>
      </c>
      <c r="AN4626">
        <v>0</v>
      </c>
      <c r="AO4626">
        <v>0</v>
      </c>
      <c r="AQ4626" s="53">
        <v>1</v>
      </c>
      <c r="AR4626">
        <v>3</v>
      </c>
      <c r="AS4626">
        <v>2</v>
      </c>
      <c r="AT4626">
        <v>1</v>
      </c>
      <c r="AU4626">
        <v>2</v>
      </c>
      <c r="AV4626">
        <v>0</v>
      </c>
      <c r="AW4626" t="s">
        <v>1382</v>
      </c>
      <c r="AX4626" t="s">
        <v>1382</v>
      </c>
      <c r="BA4626" t="s">
        <v>2842</v>
      </c>
      <c r="BB4626" s="6" t="s">
        <v>1996</v>
      </c>
      <c r="BG4626" s="9"/>
      <c r="BI4626" t="s">
        <v>3146</v>
      </c>
    </row>
    <row r="4627" spans="1:61" s="44" customFormat="1" ht="15.75" thickBot="1" x14ac:dyDescent="0.3">
      <c r="A4627" s="104" t="s">
        <v>1225</v>
      </c>
      <c r="B4627" s="48" t="s">
        <v>1937</v>
      </c>
      <c r="C4627" s="44" t="str">
        <f>VLOOKUP(Tabelle1[[#This Row],[bank_name]],list_all_banks!$B$1:$C$691,2,FALSE)</f>
        <v>NL39037076</v>
      </c>
      <c r="D4627" s="45" t="s">
        <v>1938</v>
      </c>
      <c r="E4627" s="46" t="str">
        <f t="shared" si="75"/>
        <v>31.12.2014</v>
      </c>
      <c r="F4627" s="44">
        <v>2014</v>
      </c>
      <c r="G4627" s="44">
        <v>1</v>
      </c>
      <c r="H4627" s="44">
        <v>2</v>
      </c>
      <c r="I4627" s="44">
        <v>3</v>
      </c>
      <c r="J4627" s="124">
        <v>2</v>
      </c>
      <c r="K4627" s="86" t="s">
        <v>1366</v>
      </c>
      <c r="L4627" s="44" t="s">
        <v>20</v>
      </c>
      <c r="M4627" s="44" t="s">
        <v>14</v>
      </c>
      <c r="N4627" s="44" t="s">
        <v>1626</v>
      </c>
      <c r="O4627" s="45"/>
      <c r="P4627" s="44">
        <v>2</v>
      </c>
      <c r="Q4627" s="44">
        <v>0</v>
      </c>
      <c r="R4627" s="44">
        <v>0</v>
      </c>
      <c r="S4627" s="44">
        <v>3</v>
      </c>
      <c r="T4627" s="45"/>
      <c r="U4627" s="44">
        <v>0</v>
      </c>
      <c r="V4627" s="44">
        <v>0</v>
      </c>
      <c r="W4627" s="44" t="s">
        <v>20</v>
      </c>
      <c r="X4627" s="45"/>
      <c r="Y4627" s="44" t="s">
        <v>1628</v>
      </c>
      <c r="Z4627" s="123" t="s">
        <v>20</v>
      </c>
      <c r="AA4627" s="123">
        <v>40</v>
      </c>
      <c r="AB4627" s="123">
        <v>2720</v>
      </c>
      <c r="AC4627" s="123" t="s">
        <v>20</v>
      </c>
      <c r="AD4627" s="123" t="s">
        <v>20</v>
      </c>
      <c r="AE4627" s="123" t="s">
        <v>20</v>
      </c>
      <c r="AF4627" s="123" t="s">
        <v>20</v>
      </c>
      <c r="AG4627" s="123" t="s">
        <v>20</v>
      </c>
      <c r="AH4627" s="44" t="s">
        <v>20</v>
      </c>
      <c r="AI4627" s="44">
        <v>1</v>
      </c>
      <c r="AJ4627" s="45"/>
      <c r="AK4627" s="44">
        <v>1</v>
      </c>
      <c r="AL4627" s="44">
        <v>0</v>
      </c>
      <c r="AM4627" s="44">
        <v>0</v>
      </c>
      <c r="AN4627" s="44">
        <v>0</v>
      </c>
      <c r="AO4627" s="44">
        <v>0</v>
      </c>
      <c r="AP4627" s="45"/>
      <c r="AQ4627" s="226">
        <v>1</v>
      </c>
      <c r="AR4627" s="44">
        <v>3</v>
      </c>
      <c r="AS4627" s="44">
        <v>2</v>
      </c>
      <c r="AT4627" s="44">
        <v>1</v>
      </c>
      <c r="AU4627" s="44">
        <v>2</v>
      </c>
      <c r="AV4627" s="44">
        <v>0</v>
      </c>
      <c r="AW4627" s="44" t="s">
        <v>1382</v>
      </c>
      <c r="AX4627" s="44" t="s">
        <v>1382</v>
      </c>
      <c r="AY4627" s="45"/>
      <c r="AZ4627" s="46"/>
      <c r="BA4627" s="44" t="s">
        <v>2842</v>
      </c>
      <c r="BB4627" s="45" t="s">
        <v>1996</v>
      </c>
      <c r="BH4627" s="45"/>
      <c r="BI4627" s="44" t="s">
        <v>3146</v>
      </c>
    </row>
    <row r="4628" spans="1:61" x14ac:dyDescent="0.25">
      <c r="A4628" s="20" t="s">
        <v>1225</v>
      </c>
      <c r="B4628" s="40" t="s">
        <v>1937</v>
      </c>
      <c r="C4628" t="str">
        <f>VLOOKUP(Tabelle1[[#This Row],[bank_name]],list_all_banks!$B$1:$C$691,2,FALSE)</f>
        <v>NL39037076</v>
      </c>
      <c r="D4628" s="6" t="s">
        <v>1938</v>
      </c>
      <c r="E4628" s="42" t="str">
        <f t="shared" si="75"/>
        <v>31.12.2015</v>
      </c>
      <c r="F4628">
        <v>2015</v>
      </c>
      <c r="G4628">
        <v>1</v>
      </c>
      <c r="H4628">
        <v>2</v>
      </c>
      <c r="I4628">
        <v>3</v>
      </c>
      <c r="J4628" s="33">
        <v>2</v>
      </c>
      <c r="K4628" s="41" t="s">
        <v>1366</v>
      </c>
      <c r="L4628" t="s">
        <v>20</v>
      </c>
      <c r="M4628" t="s">
        <v>14</v>
      </c>
      <c r="N4628" t="s">
        <v>1626</v>
      </c>
      <c r="P4628">
        <v>2</v>
      </c>
      <c r="Q4628">
        <v>0</v>
      </c>
      <c r="R4628">
        <v>0</v>
      </c>
      <c r="S4628">
        <v>3</v>
      </c>
      <c r="U4628" s="9">
        <v>0</v>
      </c>
      <c r="V4628">
        <v>0</v>
      </c>
      <c r="W4628" t="s">
        <v>20</v>
      </c>
      <c r="Y4628" t="s">
        <v>1225</v>
      </c>
      <c r="Z4628" s="13">
        <v>1164513</v>
      </c>
      <c r="AA4628" s="13">
        <v>970</v>
      </c>
      <c r="AB4628" s="13">
        <v>44368</v>
      </c>
      <c r="AC4628" s="68" t="s">
        <v>20</v>
      </c>
      <c r="AD4628" s="13" t="s">
        <v>20</v>
      </c>
      <c r="AE4628" s="13" t="s">
        <v>20</v>
      </c>
      <c r="AF4628" s="13" t="s">
        <v>20</v>
      </c>
      <c r="AG4628" s="13">
        <v>15486</v>
      </c>
      <c r="AH4628" t="s">
        <v>20</v>
      </c>
      <c r="AI4628">
        <v>1</v>
      </c>
      <c r="AK4628">
        <v>1</v>
      </c>
      <c r="AL4628">
        <v>0</v>
      </c>
      <c r="AM4628">
        <v>0</v>
      </c>
      <c r="AN4628">
        <v>0</v>
      </c>
      <c r="AO4628">
        <v>0</v>
      </c>
      <c r="AQ4628" s="53">
        <v>1</v>
      </c>
      <c r="AR4628">
        <v>3</v>
      </c>
      <c r="AS4628">
        <v>2</v>
      </c>
      <c r="AT4628">
        <v>1</v>
      </c>
      <c r="AU4628">
        <v>2</v>
      </c>
      <c r="AV4628">
        <v>0</v>
      </c>
      <c r="AW4628" t="s">
        <v>1382</v>
      </c>
      <c r="AX4628" t="s">
        <v>1382</v>
      </c>
      <c r="AZ4628" s="114" t="s">
        <v>3070</v>
      </c>
      <c r="BA4628" t="s">
        <v>2845</v>
      </c>
      <c r="BB4628" s="6" t="s">
        <v>1995</v>
      </c>
      <c r="BG4628" s="9"/>
      <c r="BI4628" t="s">
        <v>3146</v>
      </c>
    </row>
    <row r="4629" spans="1:61" x14ac:dyDescent="0.25">
      <c r="A4629" s="20" t="s">
        <v>1225</v>
      </c>
      <c r="B4629" s="40" t="s">
        <v>1937</v>
      </c>
      <c r="C4629" t="str">
        <f>VLOOKUP(Tabelle1[[#This Row],[bank_name]],list_all_banks!$B$1:$C$691,2,FALSE)</f>
        <v>NL39037076</v>
      </c>
      <c r="D4629" s="6" t="s">
        <v>1938</v>
      </c>
      <c r="E4629" s="42" t="str">
        <f t="shared" si="75"/>
        <v>31.12.2015</v>
      </c>
      <c r="F4629">
        <v>2015</v>
      </c>
      <c r="G4629">
        <v>1</v>
      </c>
      <c r="H4629">
        <v>2</v>
      </c>
      <c r="I4629">
        <v>3</v>
      </c>
      <c r="J4629" s="33">
        <v>2</v>
      </c>
      <c r="K4629" s="41" t="s">
        <v>1366</v>
      </c>
      <c r="L4629" t="s">
        <v>20</v>
      </c>
      <c r="M4629" t="s">
        <v>14</v>
      </c>
      <c r="N4629" t="s">
        <v>1626</v>
      </c>
      <c r="P4629">
        <v>2</v>
      </c>
      <c r="Q4629">
        <v>0</v>
      </c>
      <c r="R4629">
        <v>0</v>
      </c>
      <c r="S4629">
        <v>3</v>
      </c>
      <c r="U4629" s="9">
        <v>0</v>
      </c>
      <c r="V4629">
        <v>0</v>
      </c>
      <c r="W4629" t="s">
        <v>20</v>
      </c>
      <c r="Y4629" t="s">
        <v>820</v>
      </c>
      <c r="Z4629" s="13">
        <v>1017353</v>
      </c>
      <c r="AA4629" s="13">
        <v>556</v>
      </c>
      <c r="AB4629" s="13">
        <v>65181</v>
      </c>
      <c r="AC4629" s="68" t="s">
        <v>20</v>
      </c>
      <c r="AD4629" s="13" t="s">
        <v>20</v>
      </c>
      <c r="AE4629" s="13" t="s">
        <v>20</v>
      </c>
      <c r="AF4629" s="13" t="s">
        <v>20</v>
      </c>
      <c r="AG4629" s="13">
        <v>12841</v>
      </c>
      <c r="AH4629" t="s">
        <v>20</v>
      </c>
      <c r="AI4629">
        <v>1</v>
      </c>
      <c r="AK4629">
        <v>1</v>
      </c>
      <c r="AL4629">
        <v>0</v>
      </c>
      <c r="AM4629">
        <v>0</v>
      </c>
      <c r="AN4629">
        <v>0</v>
      </c>
      <c r="AO4629">
        <v>0</v>
      </c>
      <c r="AQ4629" s="53">
        <v>1</v>
      </c>
      <c r="AR4629">
        <v>3</v>
      </c>
      <c r="AS4629">
        <v>2</v>
      </c>
      <c r="AT4629">
        <v>1</v>
      </c>
      <c r="AU4629">
        <v>2</v>
      </c>
      <c r="AV4629">
        <v>0</v>
      </c>
      <c r="AW4629" t="s">
        <v>1382</v>
      </c>
      <c r="AX4629" t="s">
        <v>1382</v>
      </c>
      <c r="AZ4629" s="114" t="s">
        <v>3068</v>
      </c>
      <c r="BA4629" t="s">
        <v>2843</v>
      </c>
      <c r="BB4629" s="6" t="s">
        <v>1995</v>
      </c>
      <c r="BG4629" s="9"/>
      <c r="BI4629" t="s">
        <v>3146</v>
      </c>
    </row>
    <row r="4630" spans="1:61" x14ac:dyDescent="0.25">
      <c r="A4630" s="20" t="s">
        <v>1225</v>
      </c>
      <c r="B4630" s="40" t="s">
        <v>1937</v>
      </c>
      <c r="C4630" t="str">
        <f>VLOOKUP(Tabelle1[[#This Row],[bank_name]],list_all_banks!$B$1:$C$691,2,FALSE)</f>
        <v>NL39037076</v>
      </c>
      <c r="D4630" s="6" t="s">
        <v>1938</v>
      </c>
      <c r="E4630" s="42" t="str">
        <f t="shared" si="75"/>
        <v>31.12.2015</v>
      </c>
      <c r="F4630">
        <v>2015</v>
      </c>
      <c r="G4630">
        <v>1</v>
      </c>
      <c r="H4630">
        <v>2</v>
      </c>
      <c r="I4630">
        <v>3</v>
      </c>
      <c r="J4630" s="33">
        <v>2</v>
      </c>
      <c r="K4630" s="41" t="s">
        <v>1366</v>
      </c>
      <c r="L4630" t="s">
        <v>20</v>
      </c>
      <c r="M4630" t="s">
        <v>14</v>
      </c>
      <c r="N4630" t="s">
        <v>1626</v>
      </c>
      <c r="P4630">
        <v>2</v>
      </c>
      <c r="Q4630">
        <v>0</v>
      </c>
      <c r="R4630">
        <v>0</v>
      </c>
      <c r="S4630">
        <v>3</v>
      </c>
      <c r="U4630" s="9">
        <v>0</v>
      </c>
      <c r="V4630">
        <v>0</v>
      </c>
      <c r="W4630" t="s">
        <v>20</v>
      </c>
      <c r="Y4630" t="s">
        <v>1020</v>
      </c>
      <c r="Z4630" s="13">
        <v>740650</v>
      </c>
      <c r="AA4630" s="13">
        <v>517</v>
      </c>
      <c r="AB4630" s="13">
        <v>58438</v>
      </c>
      <c r="AC4630" s="68" t="s">
        <v>20</v>
      </c>
      <c r="AD4630" s="13" t="s">
        <v>20</v>
      </c>
      <c r="AE4630" s="13" t="s">
        <v>20</v>
      </c>
      <c r="AF4630" s="13" t="s">
        <v>20</v>
      </c>
      <c r="AG4630" s="13">
        <v>26570</v>
      </c>
      <c r="AH4630" t="s">
        <v>20</v>
      </c>
      <c r="AI4630">
        <v>1</v>
      </c>
      <c r="AK4630">
        <v>1</v>
      </c>
      <c r="AL4630">
        <v>0</v>
      </c>
      <c r="AM4630">
        <v>0</v>
      </c>
      <c r="AN4630">
        <v>0</v>
      </c>
      <c r="AO4630">
        <v>0</v>
      </c>
      <c r="AQ4630" s="53">
        <v>1</v>
      </c>
      <c r="AR4630">
        <v>3</v>
      </c>
      <c r="AS4630">
        <v>2</v>
      </c>
      <c r="AT4630">
        <v>1</v>
      </c>
      <c r="AU4630">
        <v>2</v>
      </c>
      <c r="AV4630">
        <v>0</v>
      </c>
      <c r="AW4630" t="s">
        <v>1382</v>
      </c>
      <c r="AX4630" t="s">
        <v>1382</v>
      </c>
      <c r="AZ4630" s="114" t="s">
        <v>3071</v>
      </c>
      <c r="BA4630" t="s">
        <v>2846</v>
      </c>
      <c r="BB4630" s="6" t="s">
        <v>1995</v>
      </c>
      <c r="BG4630" s="9"/>
      <c r="BI4630" t="s">
        <v>3146</v>
      </c>
    </row>
    <row r="4631" spans="1:61" x14ac:dyDescent="0.25">
      <c r="A4631" s="20" t="s">
        <v>1225</v>
      </c>
      <c r="B4631" s="40" t="s">
        <v>1937</v>
      </c>
      <c r="C4631" t="str">
        <f>VLOOKUP(Tabelle1[[#This Row],[bank_name]],list_all_banks!$B$1:$C$691,2,FALSE)</f>
        <v>NL39037076</v>
      </c>
      <c r="D4631" s="6" t="s">
        <v>1938</v>
      </c>
      <c r="E4631" s="42" t="str">
        <f t="shared" si="75"/>
        <v>31.12.2015</v>
      </c>
      <c r="F4631">
        <v>2015</v>
      </c>
      <c r="G4631">
        <v>1</v>
      </c>
      <c r="H4631">
        <v>2</v>
      </c>
      <c r="I4631">
        <v>3</v>
      </c>
      <c r="J4631" s="33">
        <v>2</v>
      </c>
      <c r="K4631" s="41" t="s">
        <v>1366</v>
      </c>
      <c r="L4631" t="s">
        <v>20</v>
      </c>
      <c r="M4631" t="s">
        <v>14</v>
      </c>
      <c r="N4631" t="s">
        <v>1626</v>
      </c>
      <c r="P4631">
        <v>2</v>
      </c>
      <c r="Q4631">
        <v>0</v>
      </c>
      <c r="R4631">
        <v>0</v>
      </c>
      <c r="S4631">
        <v>3</v>
      </c>
      <c r="U4631" s="9">
        <v>0</v>
      </c>
      <c r="V4631">
        <v>0</v>
      </c>
      <c r="W4631" t="s">
        <v>20</v>
      </c>
      <c r="Y4631" t="s">
        <v>658</v>
      </c>
      <c r="Z4631" s="13">
        <v>613028</v>
      </c>
      <c r="AA4631" s="13">
        <v>438</v>
      </c>
      <c r="AB4631" s="13">
        <v>49031</v>
      </c>
      <c r="AC4631" s="68" t="s">
        <v>20</v>
      </c>
      <c r="AD4631" s="13" t="s">
        <v>20</v>
      </c>
      <c r="AE4631" s="13" t="s">
        <v>20</v>
      </c>
      <c r="AF4631" s="13" t="s">
        <v>20</v>
      </c>
      <c r="AG4631" s="13">
        <v>20830</v>
      </c>
      <c r="AH4631" t="s">
        <v>20</v>
      </c>
      <c r="AI4631">
        <v>1</v>
      </c>
      <c r="AK4631">
        <v>1</v>
      </c>
      <c r="AL4631">
        <v>0</v>
      </c>
      <c r="AM4631">
        <v>0</v>
      </c>
      <c r="AN4631">
        <v>0</v>
      </c>
      <c r="AO4631">
        <v>0</v>
      </c>
      <c r="AQ4631" s="53">
        <v>1</v>
      </c>
      <c r="AR4631">
        <v>3</v>
      </c>
      <c r="AS4631">
        <v>2</v>
      </c>
      <c r="AT4631">
        <v>1</v>
      </c>
      <c r="AU4631">
        <v>2</v>
      </c>
      <c r="AV4631">
        <v>0</v>
      </c>
      <c r="AW4631" t="s">
        <v>1382</v>
      </c>
      <c r="AX4631" t="s">
        <v>1382</v>
      </c>
      <c r="AZ4631" s="114" t="s">
        <v>3072</v>
      </c>
      <c r="BA4631" t="s">
        <v>2847</v>
      </c>
      <c r="BB4631" s="6" t="s">
        <v>1995</v>
      </c>
      <c r="BG4631" s="9"/>
      <c r="BI4631" t="s">
        <v>3146</v>
      </c>
    </row>
    <row r="4632" spans="1:61" x14ac:dyDescent="0.25">
      <c r="A4632" s="97" t="s">
        <v>1225</v>
      </c>
      <c r="B4632" s="52" t="s">
        <v>1937</v>
      </c>
      <c r="C4632" s="9" t="str">
        <f>VLOOKUP(Tabelle1[[#This Row],[bank_name]],list_all_banks!$B$1:$C$691,2,FALSE)</f>
        <v>NL39037076</v>
      </c>
      <c r="D4632" s="6" t="s">
        <v>1938</v>
      </c>
      <c r="E4632" s="42" t="str">
        <f t="shared" si="75"/>
        <v>31.12.2015</v>
      </c>
      <c r="F4632" s="9">
        <v>2015</v>
      </c>
      <c r="G4632" s="9">
        <v>1</v>
      </c>
      <c r="H4632" s="9">
        <v>2</v>
      </c>
      <c r="I4632" s="9">
        <v>3</v>
      </c>
      <c r="J4632" s="69">
        <v>2</v>
      </c>
      <c r="K4632" s="73" t="s">
        <v>1366</v>
      </c>
      <c r="L4632" s="9" t="s">
        <v>20</v>
      </c>
      <c r="M4632" s="9" t="s">
        <v>14</v>
      </c>
      <c r="N4632" s="9" t="s">
        <v>1626</v>
      </c>
      <c r="P4632" s="9">
        <v>2</v>
      </c>
      <c r="Q4632" s="9">
        <v>0</v>
      </c>
      <c r="R4632" s="9">
        <v>0</v>
      </c>
      <c r="S4632" s="9">
        <v>3</v>
      </c>
      <c r="U4632" s="9">
        <v>0</v>
      </c>
      <c r="V4632" s="9">
        <v>0</v>
      </c>
      <c r="W4632" s="9" t="s">
        <v>20</v>
      </c>
      <c r="Y4632" s="9" t="s">
        <v>493</v>
      </c>
      <c r="Z4632" s="68">
        <v>551885</v>
      </c>
      <c r="AA4632" s="68">
        <v>456</v>
      </c>
      <c r="AB4632" s="68">
        <v>56575</v>
      </c>
      <c r="AC4632" s="68" t="s">
        <v>20</v>
      </c>
      <c r="AD4632" s="68" t="s">
        <v>20</v>
      </c>
      <c r="AE4632" s="68" t="s">
        <v>20</v>
      </c>
      <c r="AF4632" s="68" t="s">
        <v>20</v>
      </c>
      <c r="AG4632" s="68">
        <v>16452</v>
      </c>
      <c r="AH4632" s="9" t="s">
        <v>20</v>
      </c>
      <c r="AI4632" s="9">
        <v>1</v>
      </c>
      <c r="AK4632" s="9">
        <v>1</v>
      </c>
      <c r="AL4632" s="9">
        <v>0</v>
      </c>
      <c r="AM4632" s="9">
        <v>0</v>
      </c>
      <c r="AN4632" s="9">
        <v>0</v>
      </c>
      <c r="AO4632" s="9">
        <v>0</v>
      </c>
      <c r="AQ4632" s="53">
        <v>1</v>
      </c>
      <c r="AR4632" s="9">
        <v>3</v>
      </c>
      <c r="AS4632" s="9">
        <v>2</v>
      </c>
      <c r="AT4632" s="9">
        <v>1</v>
      </c>
      <c r="AU4632" s="9">
        <v>2</v>
      </c>
      <c r="AV4632" s="9">
        <v>0</v>
      </c>
      <c r="AW4632" s="9" t="s">
        <v>1382</v>
      </c>
      <c r="AX4632" s="9" t="s">
        <v>1382</v>
      </c>
      <c r="BA4632" s="9" t="s">
        <v>2848</v>
      </c>
      <c r="BB4632" s="6" t="s">
        <v>1995</v>
      </c>
      <c r="BC4632" s="9"/>
      <c r="BD4632" s="9"/>
      <c r="BE4632" s="9"/>
      <c r="BF4632" s="9"/>
      <c r="BG4632" s="9"/>
      <c r="BI4632" t="s">
        <v>3146</v>
      </c>
    </row>
    <row r="4633" spans="1:61" x14ac:dyDescent="0.25">
      <c r="A4633" s="20" t="s">
        <v>1225</v>
      </c>
      <c r="B4633" s="40" t="s">
        <v>1937</v>
      </c>
      <c r="C4633" t="str">
        <f>VLOOKUP(Tabelle1[[#This Row],[bank_name]],list_all_banks!$B$1:$C$691,2,FALSE)</f>
        <v>NL39037076</v>
      </c>
      <c r="D4633" s="6" t="s">
        <v>1938</v>
      </c>
      <c r="E4633" s="42" t="str">
        <f t="shared" si="75"/>
        <v>31.12.2015</v>
      </c>
      <c r="F4633">
        <v>2015</v>
      </c>
      <c r="G4633">
        <v>1</v>
      </c>
      <c r="H4633">
        <v>2</v>
      </c>
      <c r="I4633">
        <v>3</v>
      </c>
      <c r="J4633" s="33">
        <v>2</v>
      </c>
      <c r="K4633" s="41" t="s">
        <v>1366</v>
      </c>
      <c r="L4633" t="s">
        <v>20</v>
      </c>
      <c r="M4633" t="s">
        <v>14</v>
      </c>
      <c r="N4633" t="s">
        <v>1626</v>
      </c>
      <c r="P4633">
        <v>2</v>
      </c>
      <c r="Q4633">
        <v>0</v>
      </c>
      <c r="R4633">
        <v>0</v>
      </c>
      <c r="S4633">
        <v>3</v>
      </c>
      <c r="U4633" s="9">
        <v>0</v>
      </c>
      <c r="V4633">
        <v>0</v>
      </c>
      <c r="W4633" t="s">
        <v>20</v>
      </c>
      <c r="Y4633" t="s">
        <v>1</v>
      </c>
      <c r="Z4633" s="13">
        <v>579581</v>
      </c>
      <c r="AA4633" s="13">
        <v>353</v>
      </c>
      <c r="AB4633" s="13">
        <v>42831</v>
      </c>
      <c r="AC4633" s="68" t="s">
        <v>20</v>
      </c>
      <c r="AD4633" s="13" t="s">
        <v>20</v>
      </c>
      <c r="AE4633" s="13" t="s">
        <v>20</v>
      </c>
      <c r="AF4633" s="13" t="s">
        <v>20</v>
      </c>
      <c r="AG4633" s="13">
        <v>16256</v>
      </c>
      <c r="AH4633" t="s">
        <v>20</v>
      </c>
      <c r="AI4633">
        <v>1</v>
      </c>
      <c r="AK4633">
        <v>1</v>
      </c>
      <c r="AL4633">
        <v>0</v>
      </c>
      <c r="AM4633">
        <v>0</v>
      </c>
      <c r="AN4633">
        <v>0</v>
      </c>
      <c r="AO4633">
        <v>0</v>
      </c>
      <c r="AQ4633" s="53">
        <v>1</v>
      </c>
      <c r="AR4633">
        <v>3</v>
      </c>
      <c r="AS4633">
        <v>2</v>
      </c>
      <c r="AT4633">
        <v>1</v>
      </c>
      <c r="AU4633">
        <v>2</v>
      </c>
      <c r="AV4633">
        <v>0</v>
      </c>
      <c r="AW4633" t="s">
        <v>1382</v>
      </c>
      <c r="AX4633" t="s">
        <v>1382</v>
      </c>
      <c r="BA4633" t="s">
        <v>2849</v>
      </c>
      <c r="BB4633" s="6" t="s">
        <v>1995</v>
      </c>
      <c r="BG4633" s="9"/>
      <c r="BI4633" t="s">
        <v>3146</v>
      </c>
    </row>
    <row r="4634" spans="1:61" x14ac:dyDescent="0.25">
      <c r="A4634" s="20" t="s">
        <v>1225</v>
      </c>
      <c r="B4634" s="40" t="s">
        <v>1937</v>
      </c>
      <c r="C4634" t="str">
        <f>VLOOKUP(Tabelle1[[#This Row],[bank_name]],list_all_banks!$B$1:$C$691,2,FALSE)</f>
        <v>NL39037076</v>
      </c>
      <c r="D4634" s="6" t="s">
        <v>1938</v>
      </c>
      <c r="E4634" s="42" t="str">
        <f t="shared" si="75"/>
        <v>31.12.2015</v>
      </c>
      <c r="F4634">
        <v>2015</v>
      </c>
      <c r="G4634">
        <v>1</v>
      </c>
      <c r="H4634">
        <v>2</v>
      </c>
      <c r="I4634">
        <v>3</v>
      </c>
      <c r="J4634" s="33">
        <v>2</v>
      </c>
      <c r="K4634" s="41" t="s">
        <v>1366</v>
      </c>
      <c r="L4634" t="s">
        <v>20</v>
      </c>
      <c r="M4634" t="s">
        <v>14</v>
      </c>
      <c r="N4634" t="s">
        <v>1626</v>
      </c>
      <c r="P4634">
        <v>2</v>
      </c>
      <c r="Q4634">
        <v>0</v>
      </c>
      <c r="R4634">
        <v>0</v>
      </c>
      <c r="S4634">
        <v>3</v>
      </c>
      <c r="U4634" s="9">
        <v>0</v>
      </c>
      <c r="V4634">
        <v>0</v>
      </c>
      <c r="W4634" t="s">
        <v>20</v>
      </c>
      <c r="Y4634" t="s">
        <v>1633</v>
      </c>
      <c r="Z4634" s="13">
        <v>350969</v>
      </c>
      <c r="AA4634" s="13">
        <v>357</v>
      </c>
      <c r="AB4634" s="13">
        <v>11402</v>
      </c>
      <c r="AC4634" s="68" t="s">
        <v>20</v>
      </c>
      <c r="AD4634" s="13" t="s">
        <v>20</v>
      </c>
      <c r="AE4634" s="13" t="s">
        <v>20</v>
      </c>
      <c r="AF4634" s="13" t="s">
        <v>20</v>
      </c>
      <c r="AG4634" s="13">
        <v>3505</v>
      </c>
      <c r="AH4634" t="s">
        <v>20</v>
      </c>
      <c r="AI4634">
        <v>1</v>
      </c>
      <c r="AK4634">
        <v>1</v>
      </c>
      <c r="AL4634">
        <v>0</v>
      </c>
      <c r="AM4634">
        <v>0</v>
      </c>
      <c r="AN4634">
        <v>0</v>
      </c>
      <c r="AO4634">
        <v>0</v>
      </c>
      <c r="AQ4634" s="53">
        <v>1</v>
      </c>
      <c r="AR4634">
        <v>3</v>
      </c>
      <c r="AS4634">
        <v>2</v>
      </c>
      <c r="AT4634">
        <v>1</v>
      </c>
      <c r="AU4634">
        <v>2</v>
      </c>
      <c r="AV4634">
        <v>0</v>
      </c>
      <c r="AW4634" t="s">
        <v>1382</v>
      </c>
      <c r="AX4634" t="s">
        <v>1382</v>
      </c>
      <c r="BA4634" t="s">
        <v>2850</v>
      </c>
      <c r="BB4634" s="6" t="s">
        <v>1995</v>
      </c>
      <c r="BG4634" s="9"/>
      <c r="BI4634" t="s">
        <v>3146</v>
      </c>
    </row>
    <row r="4635" spans="1:61" x14ac:dyDescent="0.25">
      <c r="A4635" s="20" t="s">
        <v>1225</v>
      </c>
      <c r="B4635" s="40" t="s">
        <v>1937</v>
      </c>
      <c r="C4635" t="str">
        <f>VLOOKUP(Tabelle1[[#This Row],[bank_name]],list_all_banks!$B$1:$C$691,2,FALSE)</f>
        <v>NL39037076</v>
      </c>
      <c r="D4635" s="6" t="s">
        <v>1938</v>
      </c>
      <c r="E4635" s="42" t="str">
        <f t="shared" si="75"/>
        <v>31.12.2015</v>
      </c>
      <c r="F4635">
        <v>2015</v>
      </c>
      <c r="G4635">
        <v>1</v>
      </c>
      <c r="H4635">
        <v>2</v>
      </c>
      <c r="I4635">
        <v>3</v>
      </c>
      <c r="J4635" s="33">
        <v>2</v>
      </c>
      <c r="K4635" s="41" t="s">
        <v>1366</v>
      </c>
      <c r="L4635" t="s">
        <v>20</v>
      </c>
      <c r="M4635" t="s">
        <v>14</v>
      </c>
      <c r="N4635" t="s">
        <v>1626</v>
      </c>
      <c r="P4635">
        <v>2</v>
      </c>
      <c r="Q4635">
        <v>0</v>
      </c>
      <c r="R4635">
        <v>0</v>
      </c>
      <c r="S4635">
        <v>3</v>
      </c>
      <c r="U4635" s="9">
        <v>0</v>
      </c>
      <c r="V4635">
        <v>0</v>
      </c>
      <c r="W4635" t="s">
        <v>20</v>
      </c>
      <c r="Y4635" t="s">
        <v>239</v>
      </c>
      <c r="Z4635" s="13">
        <v>424943</v>
      </c>
      <c r="AA4635" s="13">
        <v>232</v>
      </c>
      <c r="AB4635" s="13">
        <v>54872</v>
      </c>
      <c r="AC4635" s="68" t="s">
        <v>20</v>
      </c>
      <c r="AD4635" s="13" t="s">
        <v>20</v>
      </c>
      <c r="AE4635" s="13" t="s">
        <v>20</v>
      </c>
      <c r="AF4635" s="13" t="s">
        <v>20</v>
      </c>
      <c r="AG4635" s="13">
        <v>15457</v>
      </c>
      <c r="AH4635" t="s">
        <v>20</v>
      </c>
      <c r="AI4635">
        <v>1</v>
      </c>
      <c r="AK4635">
        <v>1</v>
      </c>
      <c r="AL4635">
        <v>0</v>
      </c>
      <c r="AM4635">
        <v>0</v>
      </c>
      <c r="AN4635">
        <v>0</v>
      </c>
      <c r="AO4635">
        <v>0</v>
      </c>
      <c r="AQ4635" s="53">
        <v>1</v>
      </c>
      <c r="AR4635">
        <v>3</v>
      </c>
      <c r="AS4635">
        <v>2</v>
      </c>
      <c r="AT4635">
        <v>1</v>
      </c>
      <c r="AU4635">
        <v>2</v>
      </c>
      <c r="AV4635">
        <v>0</v>
      </c>
      <c r="AW4635" t="s">
        <v>1382</v>
      </c>
      <c r="AX4635" t="s">
        <v>1382</v>
      </c>
      <c r="BA4635" t="s">
        <v>2851</v>
      </c>
      <c r="BB4635" s="6" t="s">
        <v>1995</v>
      </c>
      <c r="BG4635" s="9"/>
      <c r="BI4635" t="s">
        <v>3146</v>
      </c>
    </row>
    <row r="4636" spans="1:61" x14ac:dyDescent="0.25">
      <c r="A4636" s="20" t="s">
        <v>1225</v>
      </c>
      <c r="B4636" s="40" t="s">
        <v>1937</v>
      </c>
      <c r="C4636" t="str">
        <f>VLOOKUP(Tabelle1[[#This Row],[bank_name]],list_all_banks!$B$1:$C$691,2,FALSE)</f>
        <v>NL39037076</v>
      </c>
      <c r="D4636" s="6" t="s">
        <v>1938</v>
      </c>
      <c r="E4636" s="42" t="str">
        <f t="shared" si="75"/>
        <v>31.12.2015</v>
      </c>
      <c r="F4636">
        <v>2015</v>
      </c>
      <c r="G4636">
        <v>1</v>
      </c>
      <c r="H4636">
        <v>2</v>
      </c>
      <c r="I4636">
        <v>3</v>
      </c>
      <c r="J4636" s="33">
        <v>2</v>
      </c>
      <c r="K4636" s="41" t="s">
        <v>1366</v>
      </c>
      <c r="L4636" t="s">
        <v>20</v>
      </c>
      <c r="M4636" t="s">
        <v>14</v>
      </c>
      <c r="N4636" t="s">
        <v>1626</v>
      </c>
      <c r="P4636">
        <v>2</v>
      </c>
      <c r="Q4636">
        <v>0</v>
      </c>
      <c r="R4636">
        <v>0</v>
      </c>
      <c r="S4636">
        <v>3</v>
      </c>
      <c r="U4636" s="9">
        <v>0</v>
      </c>
      <c r="V4636">
        <v>0</v>
      </c>
      <c r="W4636" t="s">
        <v>20</v>
      </c>
      <c r="Y4636" t="s">
        <v>1289</v>
      </c>
      <c r="Z4636" s="13">
        <v>407800</v>
      </c>
      <c r="AA4636" s="13">
        <v>370</v>
      </c>
      <c r="AB4636" s="13">
        <v>18927</v>
      </c>
      <c r="AC4636" s="68" t="s">
        <v>20</v>
      </c>
      <c r="AD4636" s="13" t="s">
        <v>20</v>
      </c>
      <c r="AE4636" s="13" t="s">
        <v>20</v>
      </c>
      <c r="AF4636" s="13" t="s">
        <v>20</v>
      </c>
      <c r="AG4636" s="13">
        <v>3278</v>
      </c>
      <c r="AH4636" t="s">
        <v>20</v>
      </c>
      <c r="AI4636">
        <v>1</v>
      </c>
      <c r="AK4636">
        <v>1</v>
      </c>
      <c r="AL4636">
        <v>0</v>
      </c>
      <c r="AM4636">
        <v>0</v>
      </c>
      <c r="AN4636">
        <v>0</v>
      </c>
      <c r="AO4636">
        <v>0</v>
      </c>
      <c r="AQ4636" s="53">
        <v>1</v>
      </c>
      <c r="AR4636">
        <v>3</v>
      </c>
      <c r="AS4636">
        <v>2</v>
      </c>
      <c r="AT4636">
        <v>1</v>
      </c>
      <c r="AU4636">
        <v>2</v>
      </c>
      <c r="AV4636">
        <v>0</v>
      </c>
      <c r="AW4636" t="s">
        <v>1382</v>
      </c>
      <c r="AX4636" t="s">
        <v>1382</v>
      </c>
      <c r="BA4636" t="s">
        <v>2852</v>
      </c>
      <c r="BB4636" s="6" t="s">
        <v>1995</v>
      </c>
      <c r="BG4636" s="9"/>
      <c r="BI4636" t="s">
        <v>3146</v>
      </c>
    </row>
    <row r="4637" spans="1:61" x14ac:dyDescent="0.25">
      <c r="A4637" s="20" t="s">
        <v>1225</v>
      </c>
      <c r="B4637" s="40" t="s">
        <v>1937</v>
      </c>
      <c r="C4637" t="str">
        <f>VLOOKUP(Tabelle1[[#This Row],[bank_name]],list_all_banks!$B$1:$C$691,2,FALSE)</f>
        <v>NL39037076</v>
      </c>
      <c r="D4637" s="6" t="s">
        <v>1938</v>
      </c>
      <c r="E4637" s="42" t="str">
        <f t="shared" si="75"/>
        <v>31.12.2015</v>
      </c>
      <c r="F4637">
        <v>2015</v>
      </c>
      <c r="G4637">
        <v>1</v>
      </c>
      <c r="H4637">
        <v>2</v>
      </c>
      <c r="I4637">
        <v>3</v>
      </c>
      <c r="J4637" s="33">
        <v>2</v>
      </c>
      <c r="K4637" s="41" t="s">
        <v>1366</v>
      </c>
      <c r="L4637" t="s">
        <v>20</v>
      </c>
      <c r="M4637" t="s">
        <v>14</v>
      </c>
      <c r="N4637" t="s">
        <v>1626</v>
      </c>
      <c r="P4637">
        <v>2</v>
      </c>
      <c r="Q4637">
        <v>0</v>
      </c>
      <c r="R4637">
        <v>0</v>
      </c>
      <c r="S4637">
        <v>3</v>
      </c>
      <c r="U4637" s="9">
        <v>0</v>
      </c>
      <c r="V4637">
        <v>0</v>
      </c>
      <c r="W4637" t="s">
        <v>20</v>
      </c>
      <c r="Y4637" t="s">
        <v>1672</v>
      </c>
      <c r="Z4637" s="13">
        <v>279415</v>
      </c>
      <c r="AA4637" s="13">
        <v>114</v>
      </c>
      <c r="AB4637" s="13">
        <v>14132</v>
      </c>
      <c r="AC4637" s="68" t="s">
        <v>20</v>
      </c>
      <c r="AD4637" s="13" t="s">
        <v>20</v>
      </c>
      <c r="AE4637" s="13" t="s">
        <v>20</v>
      </c>
      <c r="AF4637" s="13" t="s">
        <v>20</v>
      </c>
      <c r="AG4637" s="13">
        <v>1493</v>
      </c>
      <c r="AH4637" t="s">
        <v>20</v>
      </c>
      <c r="AI4637">
        <v>1</v>
      </c>
      <c r="AK4637">
        <v>1</v>
      </c>
      <c r="AL4637">
        <v>0</v>
      </c>
      <c r="AM4637">
        <v>0</v>
      </c>
      <c r="AN4637">
        <v>0</v>
      </c>
      <c r="AO4637">
        <v>0</v>
      </c>
      <c r="AQ4637" s="53">
        <v>1</v>
      </c>
      <c r="AR4637">
        <v>3</v>
      </c>
      <c r="AS4637">
        <v>2</v>
      </c>
      <c r="AT4637">
        <v>1</v>
      </c>
      <c r="AU4637">
        <v>2</v>
      </c>
      <c r="AV4637">
        <v>0</v>
      </c>
      <c r="AW4637" t="s">
        <v>1382</v>
      </c>
      <c r="AX4637" t="s">
        <v>1382</v>
      </c>
      <c r="BA4637" t="s">
        <v>2853</v>
      </c>
      <c r="BB4637" s="6" t="s">
        <v>1995</v>
      </c>
      <c r="BG4637" s="9"/>
      <c r="BI4637" t="s">
        <v>3146</v>
      </c>
    </row>
    <row r="4638" spans="1:61" x14ac:dyDescent="0.25">
      <c r="A4638" s="97" t="s">
        <v>1225</v>
      </c>
      <c r="B4638" s="52" t="s">
        <v>1937</v>
      </c>
      <c r="C4638" s="9" t="str">
        <f>VLOOKUP(Tabelle1[[#This Row],[bank_name]],list_all_banks!$B$1:$C$691,2,FALSE)</f>
        <v>NL39037076</v>
      </c>
      <c r="D4638" s="6" t="s">
        <v>1938</v>
      </c>
      <c r="E4638" s="42" t="str">
        <f t="shared" si="75"/>
        <v>31.12.2015</v>
      </c>
      <c r="F4638" s="9">
        <v>2015</v>
      </c>
      <c r="G4638" s="9">
        <v>1</v>
      </c>
      <c r="H4638" s="9">
        <v>2</v>
      </c>
      <c r="I4638" s="9">
        <v>3</v>
      </c>
      <c r="J4638" s="69">
        <v>2</v>
      </c>
      <c r="K4638" s="73" t="s">
        <v>1366</v>
      </c>
      <c r="L4638" s="9" t="s">
        <v>20</v>
      </c>
      <c r="M4638" s="9" t="s">
        <v>14</v>
      </c>
      <c r="N4638" s="9" t="s">
        <v>1626</v>
      </c>
      <c r="P4638" s="9">
        <v>2</v>
      </c>
      <c r="Q4638" s="9">
        <v>0</v>
      </c>
      <c r="R4638" s="9">
        <v>0</v>
      </c>
      <c r="S4638" s="9">
        <v>3</v>
      </c>
      <c r="U4638" s="9">
        <v>0</v>
      </c>
      <c r="V4638" s="9">
        <v>0</v>
      </c>
      <c r="W4638" s="9" t="s">
        <v>20</v>
      </c>
      <c r="Y4638" s="9" t="s">
        <v>1650</v>
      </c>
      <c r="Z4638" s="68">
        <v>394692</v>
      </c>
      <c r="AA4638" s="68">
        <v>541</v>
      </c>
      <c r="AB4638" s="68">
        <v>26177</v>
      </c>
      <c r="AC4638" s="68" t="s">
        <v>20</v>
      </c>
      <c r="AD4638" s="68" t="s">
        <v>20</v>
      </c>
      <c r="AE4638" s="68" t="s">
        <v>20</v>
      </c>
      <c r="AF4638" s="68" t="s">
        <v>20</v>
      </c>
      <c r="AG4638" s="68">
        <v>9733</v>
      </c>
      <c r="AH4638" s="9" t="s">
        <v>20</v>
      </c>
      <c r="AI4638" s="9">
        <v>1</v>
      </c>
      <c r="AK4638" s="9">
        <v>1</v>
      </c>
      <c r="AL4638" s="9">
        <v>0</v>
      </c>
      <c r="AM4638" s="9">
        <v>0</v>
      </c>
      <c r="AN4638" s="9">
        <v>0</v>
      </c>
      <c r="AO4638" s="9">
        <v>0</v>
      </c>
      <c r="AQ4638" s="53">
        <v>1</v>
      </c>
      <c r="AR4638" s="9">
        <v>3</v>
      </c>
      <c r="AS4638" s="9">
        <v>2</v>
      </c>
      <c r="AT4638" s="9">
        <v>1</v>
      </c>
      <c r="AU4638" s="9">
        <v>2</v>
      </c>
      <c r="AV4638" s="9">
        <v>0</v>
      </c>
      <c r="AW4638" s="9" t="s">
        <v>1382</v>
      </c>
      <c r="AX4638" s="9" t="s">
        <v>1382</v>
      </c>
      <c r="AZ4638" s="114" t="s">
        <v>3069</v>
      </c>
      <c r="BA4638" s="9" t="s">
        <v>2844</v>
      </c>
      <c r="BB4638" s="6" t="s">
        <v>1995</v>
      </c>
      <c r="BG4638" s="9"/>
      <c r="BI4638" t="s">
        <v>3146</v>
      </c>
    </row>
    <row r="4639" spans="1:61" x14ac:dyDescent="0.25">
      <c r="A4639" s="20" t="s">
        <v>1225</v>
      </c>
      <c r="B4639" s="40" t="s">
        <v>1937</v>
      </c>
      <c r="C4639" t="str">
        <f>VLOOKUP(Tabelle1[[#This Row],[bank_name]],list_all_banks!$B$1:$C$691,2,FALSE)</f>
        <v>NL39037076</v>
      </c>
      <c r="D4639" s="6" t="s">
        <v>1938</v>
      </c>
      <c r="E4639" s="42" t="str">
        <f t="shared" si="75"/>
        <v>31.12.2015</v>
      </c>
      <c r="F4639" s="9">
        <v>2015</v>
      </c>
      <c r="G4639">
        <v>1</v>
      </c>
      <c r="H4639">
        <v>2</v>
      </c>
      <c r="I4639">
        <v>3</v>
      </c>
      <c r="J4639" s="33">
        <v>2</v>
      </c>
      <c r="K4639" s="41" t="s">
        <v>1366</v>
      </c>
      <c r="L4639" t="s">
        <v>20</v>
      </c>
      <c r="M4639" t="s">
        <v>14</v>
      </c>
      <c r="N4639" t="s">
        <v>1626</v>
      </c>
      <c r="P4639">
        <v>2</v>
      </c>
      <c r="Q4639">
        <v>0</v>
      </c>
      <c r="R4639">
        <v>0</v>
      </c>
      <c r="S4639">
        <v>3</v>
      </c>
      <c r="U4639" s="9">
        <v>0</v>
      </c>
      <c r="V4639">
        <v>0</v>
      </c>
      <c r="W4639" t="s">
        <v>20</v>
      </c>
      <c r="Y4639" t="s">
        <v>1327</v>
      </c>
      <c r="Z4639" s="13">
        <v>196366</v>
      </c>
      <c r="AA4639" s="13">
        <v>104</v>
      </c>
      <c r="AB4639" s="13">
        <v>7680</v>
      </c>
      <c r="AC4639" s="68" t="s">
        <v>20</v>
      </c>
      <c r="AD4639" s="13" t="s">
        <v>20</v>
      </c>
      <c r="AE4639" s="13" t="s">
        <v>20</v>
      </c>
      <c r="AF4639" s="13" t="s">
        <v>20</v>
      </c>
      <c r="AG4639" s="13">
        <v>1713</v>
      </c>
      <c r="AH4639" t="s">
        <v>20</v>
      </c>
      <c r="AI4639">
        <v>1</v>
      </c>
      <c r="AK4639">
        <v>1</v>
      </c>
      <c r="AL4639">
        <v>0</v>
      </c>
      <c r="AM4639">
        <v>0</v>
      </c>
      <c r="AN4639">
        <v>0</v>
      </c>
      <c r="AO4639">
        <v>0</v>
      </c>
      <c r="AQ4639" s="53">
        <v>1</v>
      </c>
      <c r="AR4639">
        <v>3</v>
      </c>
      <c r="AS4639">
        <v>2</v>
      </c>
      <c r="AT4639">
        <v>1</v>
      </c>
      <c r="AU4639">
        <v>2</v>
      </c>
      <c r="AV4639">
        <v>0</v>
      </c>
      <c r="AW4639" t="s">
        <v>1382</v>
      </c>
      <c r="AX4639" t="s">
        <v>1382</v>
      </c>
      <c r="BA4639" t="s">
        <v>2854</v>
      </c>
      <c r="BB4639" s="6" t="s">
        <v>1995</v>
      </c>
      <c r="BG4639" s="9"/>
      <c r="BI4639" t="s">
        <v>3146</v>
      </c>
    </row>
    <row r="4640" spans="1:61" x14ac:dyDescent="0.25">
      <c r="A4640" s="20" t="s">
        <v>1225</v>
      </c>
      <c r="B4640" s="40" t="s">
        <v>1937</v>
      </c>
      <c r="C4640" t="str">
        <f>VLOOKUP(Tabelle1[[#This Row],[bank_name]],list_all_banks!$B$1:$C$691,2,FALSE)</f>
        <v>NL39037076</v>
      </c>
      <c r="D4640" s="6" t="s">
        <v>1938</v>
      </c>
      <c r="E4640" s="42" t="str">
        <f t="shared" si="75"/>
        <v>31.12.2015</v>
      </c>
      <c r="F4640" s="9">
        <v>2015</v>
      </c>
      <c r="G4640">
        <v>1</v>
      </c>
      <c r="H4640">
        <v>2</v>
      </c>
      <c r="I4640">
        <v>3</v>
      </c>
      <c r="J4640" s="33">
        <v>2</v>
      </c>
      <c r="K4640" s="41" t="s">
        <v>1366</v>
      </c>
      <c r="L4640" t="s">
        <v>20</v>
      </c>
      <c r="M4640" t="s">
        <v>14</v>
      </c>
      <c r="N4640" t="s">
        <v>1626</v>
      </c>
      <c r="P4640">
        <v>2</v>
      </c>
      <c r="Q4640">
        <v>0</v>
      </c>
      <c r="R4640">
        <v>0</v>
      </c>
      <c r="S4640">
        <v>3</v>
      </c>
      <c r="U4640" s="9">
        <v>0</v>
      </c>
      <c r="V4640">
        <v>0</v>
      </c>
      <c r="W4640" t="s">
        <v>20</v>
      </c>
      <c r="Y4640" t="s">
        <v>641</v>
      </c>
      <c r="Z4640" s="13">
        <v>186458</v>
      </c>
      <c r="AA4640" s="13">
        <v>76</v>
      </c>
      <c r="AB4640" s="13">
        <v>15212</v>
      </c>
      <c r="AC4640" s="68" t="s">
        <v>20</v>
      </c>
      <c r="AD4640" s="13" t="s">
        <v>20</v>
      </c>
      <c r="AE4640" s="13" t="s">
        <v>20</v>
      </c>
      <c r="AF4640" s="13" t="s">
        <v>20</v>
      </c>
      <c r="AG4640" s="13">
        <v>3227</v>
      </c>
      <c r="AH4640" t="s">
        <v>20</v>
      </c>
      <c r="AI4640">
        <v>1</v>
      </c>
      <c r="AK4640">
        <v>1</v>
      </c>
      <c r="AL4640">
        <v>0</v>
      </c>
      <c r="AM4640">
        <v>0</v>
      </c>
      <c r="AN4640">
        <v>0</v>
      </c>
      <c r="AO4640">
        <v>0</v>
      </c>
      <c r="AQ4640" s="53">
        <v>1</v>
      </c>
      <c r="AR4640">
        <v>3</v>
      </c>
      <c r="AS4640">
        <v>2</v>
      </c>
      <c r="AT4640">
        <v>1</v>
      </c>
      <c r="AU4640">
        <v>2</v>
      </c>
      <c r="AV4640">
        <v>0</v>
      </c>
      <c r="AW4640" t="s">
        <v>1382</v>
      </c>
      <c r="AX4640" t="s">
        <v>1382</v>
      </c>
      <c r="BA4640" t="s">
        <v>2855</v>
      </c>
      <c r="BB4640" s="6" t="s">
        <v>1995</v>
      </c>
      <c r="BG4640" s="9"/>
      <c r="BI4640" t="s">
        <v>3146</v>
      </c>
    </row>
    <row r="4641" spans="1:61" x14ac:dyDescent="0.25">
      <c r="A4641" s="97" t="s">
        <v>1225</v>
      </c>
      <c r="B4641" s="52" t="s">
        <v>1937</v>
      </c>
      <c r="C4641" s="9" t="str">
        <f>VLOOKUP(Tabelle1[[#This Row],[bank_name]],list_all_banks!$B$1:$C$691,2,FALSE)</f>
        <v>NL39037076</v>
      </c>
      <c r="D4641" s="6" t="s">
        <v>1938</v>
      </c>
      <c r="E4641" s="42" t="str">
        <f t="shared" si="75"/>
        <v>31.12.2015</v>
      </c>
      <c r="F4641" s="9">
        <v>2015</v>
      </c>
      <c r="G4641" s="9">
        <v>1</v>
      </c>
      <c r="H4641" s="9">
        <v>2</v>
      </c>
      <c r="I4641" s="9">
        <v>3</v>
      </c>
      <c r="J4641" s="69">
        <v>2</v>
      </c>
      <c r="K4641" s="73" t="s">
        <v>1366</v>
      </c>
      <c r="L4641" s="9" t="s">
        <v>20</v>
      </c>
      <c r="M4641" s="9" t="s">
        <v>14</v>
      </c>
      <c r="N4641" s="9" t="s">
        <v>1626</v>
      </c>
      <c r="P4641" s="9">
        <v>2</v>
      </c>
      <c r="Q4641" s="9">
        <v>0</v>
      </c>
      <c r="R4641" s="9">
        <v>0</v>
      </c>
      <c r="S4641" s="9">
        <v>3</v>
      </c>
      <c r="U4641" s="9">
        <v>0</v>
      </c>
      <c r="V4641" s="9">
        <v>0</v>
      </c>
      <c r="W4641" s="9" t="s">
        <v>20</v>
      </c>
      <c r="Y4641" s="9" t="s">
        <v>154</v>
      </c>
      <c r="Z4641" s="68">
        <v>167408</v>
      </c>
      <c r="AA4641" s="68">
        <v>147</v>
      </c>
      <c r="AB4641" s="68">
        <v>10210</v>
      </c>
      <c r="AC4641" s="68" t="s">
        <v>20</v>
      </c>
      <c r="AD4641" s="68" t="s">
        <v>20</v>
      </c>
      <c r="AE4641" s="68" t="s">
        <v>20</v>
      </c>
      <c r="AF4641" s="68" t="s">
        <v>20</v>
      </c>
      <c r="AG4641" s="68">
        <v>1848</v>
      </c>
      <c r="AH4641" s="9" t="s">
        <v>20</v>
      </c>
      <c r="AI4641" s="9">
        <v>1</v>
      </c>
      <c r="AK4641" s="9">
        <v>1</v>
      </c>
      <c r="AL4641" s="9">
        <v>0</v>
      </c>
      <c r="AM4641" s="9">
        <v>0</v>
      </c>
      <c r="AN4641" s="9">
        <v>0</v>
      </c>
      <c r="AO4641" s="9">
        <v>0</v>
      </c>
      <c r="AQ4641" s="53">
        <v>1</v>
      </c>
      <c r="AR4641" s="9">
        <v>3</v>
      </c>
      <c r="AS4641" s="9">
        <v>2</v>
      </c>
      <c r="AT4641" s="9">
        <v>1</v>
      </c>
      <c r="AU4641" s="9">
        <v>2</v>
      </c>
      <c r="AV4641" s="9">
        <v>0</v>
      </c>
      <c r="AW4641" s="9" t="s">
        <v>1382</v>
      </c>
      <c r="AX4641" s="9" t="s">
        <v>1382</v>
      </c>
      <c r="BA4641" s="9" t="s">
        <v>2856</v>
      </c>
      <c r="BB4641" s="6" t="s">
        <v>1995</v>
      </c>
      <c r="BC4641" s="9"/>
      <c r="BD4641" s="9"/>
      <c r="BE4641" s="9"/>
      <c r="BF4641" s="9"/>
      <c r="BG4641" s="9"/>
      <c r="BI4641" t="s">
        <v>3146</v>
      </c>
    </row>
    <row r="4642" spans="1:61" x14ac:dyDescent="0.25">
      <c r="A4642" s="20" t="s">
        <v>1225</v>
      </c>
      <c r="B4642" s="40" t="s">
        <v>1937</v>
      </c>
      <c r="C4642" t="str">
        <f>VLOOKUP(Tabelle1[[#This Row],[bank_name]],list_all_banks!$B$1:$C$691,2,FALSE)</f>
        <v>NL39037076</v>
      </c>
      <c r="D4642" s="6" t="s">
        <v>1938</v>
      </c>
      <c r="E4642" s="42" t="str">
        <f t="shared" si="75"/>
        <v>31.12.2015</v>
      </c>
      <c r="F4642" s="9">
        <v>2015</v>
      </c>
      <c r="G4642">
        <v>1</v>
      </c>
      <c r="H4642">
        <v>2</v>
      </c>
      <c r="I4642">
        <v>3</v>
      </c>
      <c r="J4642" s="33">
        <v>2</v>
      </c>
      <c r="K4642" s="41" t="s">
        <v>1366</v>
      </c>
      <c r="L4642" t="s">
        <v>20</v>
      </c>
      <c r="M4642" t="s">
        <v>14</v>
      </c>
      <c r="N4642" t="s">
        <v>1626</v>
      </c>
      <c r="P4642">
        <v>2</v>
      </c>
      <c r="Q4642">
        <v>0</v>
      </c>
      <c r="R4642">
        <v>0</v>
      </c>
      <c r="S4642">
        <v>3</v>
      </c>
      <c r="U4642" s="9">
        <v>0</v>
      </c>
      <c r="V4642">
        <v>0</v>
      </c>
      <c r="W4642" t="s">
        <v>20</v>
      </c>
      <c r="Y4642" t="s">
        <v>1651</v>
      </c>
      <c r="Z4642" s="13">
        <v>138915</v>
      </c>
      <c r="AA4642" s="13">
        <v>131</v>
      </c>
      <c r="AB4642" s="13">
        <v>16522</v>
      </c>
      <c r="AC4642" s="68" t="s">
        <v>20</v>
      </c>
      <c r="AD4642" s="13" t="s">
        <v>20</v>
      </c>
      <c r="AE4642" s="13" t="s">
        <v>20</v>
      </c>
      <c r="AF4642" s="13" t="s">
        <v>20</v>
      </c>
      <c r="AG4642" s="13">
        <v>994</v>
      </c>
      <c r="AH4642" t="s">
        <v>20</v>
      </c>
      <c r="AI4642">
        <v>1</v>
      </c>
      <c r="AK4642">
        <v>1</v>
      </c>
      <c r="AL4642">
        <v>0</v>
      </c>
      <c r="AM4642">
        <v>0</v>
      </c>
      <c r="AN4642">
        <v>0</v>
      </c>
      <c r="AO4642">
        <v>0</v>
      </c>
      <c r="AQ4642" s="53">
        <v>1</v>
      </c>
      <c r="AR4642">
        <v>3</v>
      </c>
      <c r="AS4642">
        <v>2</v>
      </c>
      <c r="AT4642">
        <v>1</v>
      </c>
      <c r="AU4642">
        <v>2</v>
      </c>
      <c r="AV4642">
        <v>0</v>
      </c>
      <c r="AW4642" t="s">
        <v>1382</v>
      </c>
      <c r="AX4642" t="s">
        <v>1382</v>
      </c>
      <c r="BA4642" t="s">
        <v>2857</v>
      </c>
      <c r="BB4642" s="6" t="s">
        <v>1995</v>
      </c>
      <c r="BG4642" s="9"/>
      <c r="BI4642" t="s">
        <v>3146</v>
      </c>
    </row>
    <row r="4643" spans="1:61" x14ac:dyDescent="0.25">
      <c r="A4643" s="97" t="s">
        <v>1225</v>
      </c>
      <c r="B4643" s="52" t="s">
        <v>1937</v>
      </c>
      <c r="C4643" s="9" t="str">
        <f>VLOOKUP(Tabelle1[[#This Row],[bank_name]],list_all_banks!$B$1:$C$691,2,FALSE)</f>
        <v>NL39037076</v>
      </c>
      <c r="D4643" s="6" t="s">
        <v>1938</v>
      </c>
      <c r="E4643" s="42" t="str">
        <f t="shared" si="75"/>
        <v>31.12.2015</v>
      </c>
      <c r="F4643" s="9">
        <v>2015</v>
      </c>
      <c r="G4643" s="9">
        <v>1</v>
      </c>
      <c r="H4643" s="9">
        <v>2</v>
      </c>
      <c r="I4643" s="9">
        <v>3</v>
      </c>
      <c r="J4643" s="69">
        <v>2</v>
      </c>
      <c r="K4643" s="73" t="s">
        <v>1366</v>
      </c>
      <c r="L4643" s="9" t="s">
        <v>20</v>
      </c>
      <c r="M4643" s="9" t="s">
        <v>14</v>
      </c>
      <c r="N4643" s="9" t="s">
        <v>1626</v>
      </c>
      <c r="P4643" s="9">
        <v>2</v>
      </c>
      <c r="Q4643" s="9">
        <v>0</v>
      </c>
      <c r="R4643" s="9">
        <v>0</v>
      </c>
      <c r="S4643" s="9">
        <v>3</v>
      </c>
      <c r="U4643" s="9">
        <v>0</v>
      </c>
      <c r="V4643" s="9">
        <v>0</v>
      </c>
      <c r="W4643" s="9" t="s">
        <v>20</v>
      </c>
      <c r="Y4643" s="9" t="s">
        <v>440</v>
      </c>
      <c r="Z4643" s="68">
        <v>124540</v>
      </c>
      <c r="AA4643" s="68">
        <v>80</v>
      </c>
      <c r="AB4643" s="68">
        <v>15410</v>
      </c>
      <c r="AC4643" s="68" t="s">
        <v>20</v>
      </c>
      <c r="AD4643" s="68" t="s">
        <v>20</v>
      </c>
      <c r="AE4643" s="68" t="s">
        <v>20</v>
      </c>
      <c r="AF4643" s="68" t="s">
        <v>20</v>
      </c>
      <c r="AG4643" s="68">
        <v>2381</v>
      </c>
      <c r="AH4643" s="9" t="s">
        <v>20</v>
      </c>
      <c r="AI4643" s="9">
        <v>1</v>
      </c>
      <c r="AK4643" s="9">
        <v>1</v>
      </c>
      <c r="AL4643" s="9">
        <v>0</v>
      </c>
      <c r="AM4643" s="9">
        <v>0</v>
      </c>
      <c r="AN4643" s="9">
        <v>0</v>
      </c>
      <c r="AO4643" s="9">
        <v>0</v>
      </c>
      <c r="AQ4643" s="53">
        <v>1</v>
      </c>
      <c r="AR4643" s="9">
        <v>3</v>
      </c>
      <c r="AS4643" s="9">
        <v>2</v>
      </c>
      <c r="AT4643" s="9">
        <v>1</v>
      </c>
      <c r="AU4643" s="9">
        <v>2</v>
      </c>
      <c r="AV4643" s="9">
        <v>0</v>
      </c>
      <c r="AW4643" s="9" t="s">
        <v>1382</v>
      </c>
      <c r="AX4643" s="9" t="s">
        <v>1382</v>
      </c>
      <c r="BA4643" s="9" t="s">
        <v>2858</v>
      </c>
      <c r="BB4643" s="6" t="s">
        <v>1995</v>
      </c>
      <c r="BG4643" s="9"/>
      <c r="BI4643" t="s">
        <v>3146</v>
      </c>
    </row>
    <row r="4644" spans="1:61" x14ac:dyDescent="0.25">
      <c r="A4644" s="97" t="s">
        <v>1225</v>
      </c>
      <c r="B4644" s="52" t="s">
        <v>1937</v>
      </c>
      <c r="C4644" s="9" t="str">
        <f>VLOOKUP(Tabelle1[[#This Row],[bank_name]],list_all_banks!$B$1:$C$691,2,FALSE)</f>
        <v>NL39037076</v>
      </c>
      <c r="D4644" s="6" t="s">
        <v>1938</v>
      </c>
      <c r="E4644" s="42" t="str">
        <f t="shared" si="75"/>
        <v>31.12.2015</v>
      </c>
      <c r="F4644" s="9">
        <v>2015</v>
      </c>
      <c r="G4644" s="9">
        <v>1</v>
      </c>
      <c r="H4644" s="9">
        <v>2</v>
      </c>
      <c r="I4644" s="9">
        <v>3</v>
      </c>
      <c r="J4644" s="69">
        <v>2</v>
      </c>
      <c r="K4644" s="73" t="s">
        <v>1366</v>
      </c>
      <c r="L4644" s="9" t="s">
        <v>20</v>
      </c>
      <c r="M4644" s="9" t="s">
        <v>14</v>
      </c>
      <c r="N4644" s="9" t="s">
        <v>1626</v>
      </c>
      <c r="P4644" s="9">
        <v>2</v>
      </c>
      <c r="Q4644" s="9">
        <v>0</v>
      </c>
      <c r="R4644" s="9">
        <v>0</v>
      </c>
      <c r="S4644" s="9">
        <v>3</v>
      </c>
      <c r="U4644" s="9">
        <v>0</v>
      </c>
      <c r="V4644" s="9">
        <v>0</v>
      </c>
      <c r="W4644" s="9" t="s">
        <v>20</v>
      </c>
      <c r="Y4644" s="9" t="s">
        <v>1278</v>
      </c>
      <c r="Z4644" s="68">
        <v>120465</v>
      </c>
      <c r="AA4644" s="68">
        <v>123</v>
      </c>
      <c r="AB4644" s="68">
        <v>10922</v>
      </c>
      <c r="AC4644" s="68" t="s">
        <v>20</v>
      </c>
      <c r="AD4644" s="68" t="s">
        <v>20</v>
      </c>
      <c r="AE4644" s="68" t="s">
        <v>20</v>
      </c>
      <c r="AF4644" s="68" t="s">
        <v>20</v>
      </c>
      <c r="AG4644" s="68">
        <v>2417</v>
      </c>
      <c r="AH4644" s="9" t="s">
        <v>20</v>
      </c>
      <c r="AI4644" s="9">
        <v>1</v>
      </c>
      <c r="AK4644" s="9">
        <v>1</v>
      </c>
      <c r="AL4644" s="9">
        <v>0</v>
      </c>
      <c r="AM4644" s="9">
        <v>0</v>
      </c>
      <c r="AN4644" s="9">
        <v>0</v>
      </c>
      <c r="AO4644" s="9">
        <v>0</v>
      </c>
      <c r="AQ4644" s="53">
        <v>1</v>
      </c>
      <c r="AR4644" s="9">
        <v>3</v>
      </c>
      <c r="AS4644" s="9">
        <v>2</v>
      </c>
      <c r="AT4644" s="9">
        <v>1</v>
      </c>
      <c r="AU4644" s="9">
        <v>2</v>
      </c>
      <c r="AV4644" s="9">
        <v>0</v>
      </c>
      <c r="AW4644" s="9" t="s">
        <v>1382</v>
      </c>
      <c r="AX4644" s="9" t="s">
        <v>1382</v>
      </c>
      <c r="BA4644" s="9" t="s">
        <v>2859</v>
      </c>
      <c r="BB4644" s="6" t="s">
        <v>1995</v>
      </c>
      <c r="BG4644" s="9"/>
      <c r="BI4644" t="s">
        <v>3146</v>
      </c>
    </row>
    <row r="4645" spans="1:61" x14ac:dyDescent="0.25">
      <c r="A4645" s="97" t="s">
        <v>1225</v>
      </c>
      <c r="B4645" s="52" t="s">
        <v>1937</v>
      </c>
      <c r="C4645" s="9" t="str">
        <f>VLOOKUP(Tabelle1[[#This Row],[bank_name]],list_all_banks!$B$1:$C$691,2,FALSE)</f>
        <v>NL39037076</v>
      </c>
      <c r="D4645" s="6" t="s">
        <v>1938</v>
      </c>
      <c r="E4645" s="42" t="str">
        <f t="shared" ref="E4645:E4708" si="76">CONCATENATE($E$2,F4645)</f>
        <v>31.12.2015</v>
      </c>
      <c r="F4645" s="9">
        <v>2015</v>
      </c>
      <c r="G4645" s="9">
        <v>1</v>
      </c>
      <c r="H4645" s="9">
        <v>2</v>
      </c>
      <c r="I4645" s="9">
        <v>3</v>
      </c>
      <c r="J4645" s="69">
        <v>2</v>
      </c>
      <c r="K4645" s="73" t="s">
        <v>1366</v>
      </c>
      <c r="L4645" s="9" t="s">
        <v>20</v>
      </c>
      <c r="M4645" s="9" t="s">
        <v>14</v>
      </c>
      <c r="N4645" s="9" t="s">
        <v>1626</v>
      </c>
      <c r="P4645" s="9">
        <v>2</v>
      </c>
      <c r="Q4645" s="9">
        <v>0</v>
      </c>
      <c r="R4645" s="9">
        <v>0</v>
      </c>
      <c r="S4645" s="9">
        <v>3</v>
      </c>
      <c r="U4645" s="9">
        <v>0</v>
      </c>
      <c r="V4645" s="9">
        <v>0</v>
      </c>
      <c r="W4645" s="9" t="s">
        <v>20</v>
      </c>
      <c r="Y4645" s="9" t="s">
        <v>293</v>
      </c>
      <c r="Z4645" s="68">
        <v>102145</v>
      </c>
      <c r="AA4645" s="68">
        <v>121</v>
      </c>
      <c r="AB4645" s="68">
        <v>11789</v>
      </c>
      <c r="AC4645" s="68" t="s">
        <v>20</v>
      </c>
      <c r="AD4645" s="68" t="s">
        <v>20</v>
      </c>
      <c r="AE4645" s="68" t="s">
        <v>20</v>
      </c>
      <c r="AF4645" s="68" t="s">
        <v>20</v>
      </c>
      <c r="AG4645" s="68">
        <v>2382</v>
      </c>
      <c r="AH4645" s="9" t="s">
        <v>20</v>
      </c>
      <c r="AI4645" s="9">
        <v>1</v>
      </c>
      <c r="AK4645" s="9">
        <v>1</v>
      </c>
      <c r="AL4645" s="9">
        <v>0</v>
      </c>
      <c r="AM4645" s="9">
        <v>0</v>
      </c>
      <c r="AN4645" s="9">
        <v>0</v>
      </c>
      <c r="AO4645" s="9">
        <v>0</v>
      </c>
      <c r="AQ4645" s="53">
        <v>1</v>
      </c>
      <c r="AR4645" s="9">
        <v>3</v>
      </c>
      <c r="AS4645" s="9">
        <v>2</v>
      </c>
      <c r="AT4645" s="9">
        <v>1</v>
      </c>
      <c r="AU4645" s="9">
        <v>2</v>
      </c>
      <c r="AV4645" s="9">
        <v>0</v>
      </c>
      <c r="AW4645" s="9" t="s">
        <v>1382</v>
      </c>
      <c r="AX4645" s="9" t="s">
        <v>1382</v>
      </c>
      <c r="BA4645" s="9" t="s">
        <v>2860</v>
      </c>
      <c r="BB4645" s="6" t="s">
        <v>1995</v>
      </c>
      <c r="BG4645" s="9"/>
      <c r="BI4645" t="s">
        <v>3146</v>
      </c>
    </row>
    <row r="4646" spans="1:61" x14ac:dyDescent="0.25">
      <c r="A4646" s="97" t="s">
        <v>1225</v>
      </c>
      <c r="B4646" s="52" t="s">
        <v>1937</v>
      </c>
      <c r="C4646" s="9" t="str">
        <f>VLOOKUP(Tabelle1[[#This Row],[bank_name]],list_all_banks!$B$1:$C$691,2,FALSE)</f>
        <v>NL39037076</v>
      </c>
      <c r="D4646" s="6" t="s">
        <v>1938</v>
      </c>
      <c r="E4646" s="42" t="str">
        <f t="shared" si="76"/>
        <v>31.12.2015</v>
      </c>
      <c r="F4646" s="9">
        <v>2015</v>
      </c>
      <c r="G4646" s="9">
        <v>1</v>
      </c>
      <c r="H4646" s="9">
        <v>2</v>
      </c>
      <c r="I4646" s="9">
        <v>3</v>
      </c>
      <c r="J4646" s="69">
        <v>2</v>
      </c>
      <c r="K4646" s="73" t="s">
        <v>1366</v>
      </c>
      <c r="L4646" s="9" t="s">
        <v>20</v>
      </c>
      <c r="M4646" s="9" t="s">
        <v>14</v>
      </c>
      <c r="N4646" s="9" t="s">
        <v>1626</v>
      </c>
      <c r="P4646" s="9">
        <v>2</v>
      </c>
      <c r="Q4646" s="9">
        <v>0</v>
      </c>
      <c r="R4646" s="9">
        <v>0</v>
      </c>
      <c r="S4646" s="9">
        <v>3</v>
      </c>
      <c r="U4646" s="9">
        <v>0</v>
      </c>
      <c r="V4646" s="9">
        <v>0</v>
      </c>
      <c r="W4646" s="9" t="s">
        <v>20</v>
      </c>
      <c r="Y4646" s="9" t="s">
        <v>1727</v>
      </c>
      <c r="Z4646" s="68">
        <v>75081</v>
      </c>
      <c r="AA4646" s="68">
        <v>93</v>
      </c>
      <c r="AB4646" s="68">
        <v>5697</v>
      </c>
      <c r="AC4646" s="68" t="s">
        <v>20</v>
      </c>
      <c r="AD4646" s="68" t="s">
        <v>20</v>
      </c>
      <c r="AE4646" s="68" t="s">
        <v>20</v>
      </c>
      <c r="AF4646" s="68" t="s">
        <v>20</v>
      </c>
      <c r="AG4646" s="68">
        <v>1611</v>
      </c>
      <c r="AH4646" s="9" t="s">
        <v>20</v>
      </c>
      <c r="AI4646" s="9">
        <v>1</v>
      </c>
      <c r="AK4646" s="9">
        <v>1</v>
      </c>
      <c r="AL4646" s="9">
        <v>0</v>
      </c>
      <c r="AM4646" s="9">
        <v>0</v>
      </c>
      <c r="AN4646" s="9">
        <v>0</v>
      </c>
      <c r="AO4646" s="9">
        <v>0</v>
      </c>
      <c r="AQ4646" s="53">
        <v>1</v>
      </c>
      <c r="AR4646" s="9">
        <v>3</v>
      </c>
      <c r="AS4646" s="9">
        <v>2</v>
      </c>
      <c r="AT4646" s="9">
        <v>1</v>
      </c>
      <c r="AU4646" s="9">
        <v>2</v>
      </c>
      <c r="AV4646" s="9">
        <v>0</v>
      </c>
      <c r="AW4646" s="9" t="s">
        <v>1382</v>
      </c>
      <c r="AX4646" s="9" t="s">
        <v>1382</v>
      </c>
      <c r="BA4646" s="9" t="s">
        <v>2861</v>
      </c>
      <c r="BB4646" s="6" t="s">
        <v>1995</v>
      </c>
      <c r="BG4646" s="9"/>
      <c r="BI4646" t="s">
        <v>3146</v>
      </c>
    </row>
    <row r="4647" spans="1:61" x14ac:dyDescent="0.25">
      <c r="A4647" s="97" t="s">
        <v>1225</v>
      </c>
      <c r="B4647" s="52" t="s">
        <v>1937</v>
      </c>
      <c r="C4647" s="9" t="str">
        <f>VLOOKUP(Tabelle1[[#This Row],[bank_name]],list_all_banks!$B$1:$C$691,2,FALSE)</f>
        <v>NL39037076</v>
      </c>
      <c r="D4647" s="6" t="s">
        <v>1938</v>
      </c>
      <c r="E4647" s="42" t="str">
        <f t="shared" si="76"/>
        <v>31.12.2015</v>
      </c>
      <c r="F4647" s="9">
        <v>2015</v>
      </c>
      <c r="G4647" s="9">
        <v>1</v>
      </c>
      <c r="H4647" s="9">
        <v>2</v>
      </c>
      <c r="I4647" s="9">
        <v>3</v>
      </c>
      <c r="J4647" s="69">
        <v>2</v>
      </c>
      <c r="K4647" s="73" t="s">
        <v>1366</v>
      </c>
      <c r="L4647" s="9" t="s">
        <v>20</v>
      </c>
      <c r="M4647" s="9" t="s">
        <v>14</v>
      </c>
      <c r="N4647" s="9" t="s">
        <v>1626</v>
      </c>
      <c r="P4647" s="9">
        <v>2</v>
      </c>
      <c r="Q4647" s="9">
        <v>0</v>
      </c>
      <c r="R4647" s="9">
        <v>0</v>
      </c>
      <c r="S4647" s="9">
        <v>3</v>
      </c>
      <c r="U4647" s="9">
        <v>0</v>
      </c>
      <c r="V4647" s="9">
        <v>0</v>
      </c>
      <c r="W4647" s="9" t="s">
        <v>20</v>
      </c>
      <c r="Y4647" s="9" t="s">
        <v>1001</v>
      </c>
      <c r="Z4647" s="68">
        <v>99321</v>
      </c>
      <c r="AA4647" s="68">
        <v>295</v>
      </c>
      <c r="AB4647" s="68">
        <v>36533</v>
      </c>
      <c r="AC4647" s="68" t="s">
        <v>20</v>
      </c>
      <c r="AD4647" s="68" t="s">
        <v>20</v>
      </c>
      <c r="AE4647" s="68" t="s">
        <v>20</v>
      </c>
      <c r="AF4647" s="68" t="s">
        <v>20</v>
      </c>
      <c r="AG4647" s="68">
        <v>4965</v>
      </c>
      <c r="AH4647" s="9" t="s">
        <v>20</v>
      </c>
      <c r="AI4647" s="9">
        <v>1</v>
      </c>
      <c r="AK4647" s="9">
        <v>1</v>
      </c>
      <c r="AL4647" s="9">
        <v>0</v>
      </c>
      <c r="AM4647" s="9">
        <v>0</v>
      </c>
      <c r="AN4647" s="9">
        <v>0</v>
      </c>
      <c r="AO4647" s="9">
        <v>0</v>
      </c>
      <c r="AQ4647" s="53">
        <v>1</v>
      </c>
      <c r="AR4647" s="9">
        <v>3</v>
      </c>
      <c r="AS4647" s="9">
        <v>2</v>
      </c>
      <c r="AT4647" s="9">
        <v>1</v>
      </c>
      <c r="AU4647" s="9">
        <v>2</v>
      </c>
      <c r="AV4647" s="9">
        <v>0</v>
      </c>
      <c r="AW4647" s="9" t="s">
        <v>1382</v>
      </c>
      <c r="AX4647" s="9" t="s">
        <v>1382</v>
      </c>
      <c r="BA4647" s="9" t="s">
        <v>2862</v>
      </c>
      <c r="BB4647" s="6" t="s">
        <v>1995</v>
      </c>
      <c r="BG4647" s="9"/>
      <c r="BI4647" t="s">
        <v>3146</v>
      </c>
    </row>
    <row r="4648" spans="1:61" x14ac:dyDescent="0.25">
      <c r="A4648" s="97" t="s">
        <v>1225</v>
      </c>
      <c r="B4648" s="52" t="s">
        <v>1937</v>
      </c>
      <c r="C4648" s="9" t="str">
        <f>VLOOKUP(Tabelle1[[#This Row],[bank_name]],list_all_banks!$B$1:$C$691,2,FALSE)</f>
        <v>NL39037076</v>
      </c>
      <c r="D4648" s="6" t="s">
        <v>1938</v>
      </c>
      <c r="E4648" s="42" t="str">
        <f t="shared" si="76"/>
        <v>31.12.2015</v>
      </c>
      <c r="F4648" s="9">
        <v>2015</v>
      </c>
      <c r="G4648" s="9">
        <v>1</v>
      </c>
      <c r="H4648" s="9">
        <v>2</v>
      </c>
      <c r="I4648" s="9">
        <v>3</v>
      </c>
      <c r="J4648" s="69">
        <v>2</v>
      </c>
      <c r="K4648" s="73" t="s">
        <v>1366</v>
      </c>
      <c r="L4648" s="9" t="s">
        <v>20</v>
      </c>
      <c r="M4648" s="9" t="s">
        <v>14</v>
      </c>
      <c r="N4648" s="9" t="s">
        <v>1626</v>
      </c>
      <c r="P4648" s="9">
        <v>2</v>
      </c>
      <c r="Q4648" s="9">
        <v>0</v>
      </c>
      <c r="R4648" s="9">
        <v>0</v>
      </c>
      <c r="S4648" s="9">
        <v>3</v>
      </c>
      <c r="U4648" s="9">
        <v>0</v>
      </c>
      <c r="V4648" s="9">
        <v>0</v>
      </c>
      <c r="W4648" s="9" t="s">
        <v>20</v>
      </c>
      <c r="Y4648" s="9" t="s">
        <v>1170</v>
      </c>
      <c r="Z4648" s="68">
        <v>71699</v>
      </c>
      <c r="AA4648" s="68">
        <v>70</v>
      </c>
      <c r="AB4648" s="68">
        <v>4009</v>
      </c>
      <c r="AC4648" s="68" t="s">
        <v>20</v>
      </c>
      <c r="AD4648" s="68" t="s">
        <v>20</v>
      </c>
      <c r="AE4648" s="68" t="s">
        <v>20</v>
      </c>
      <c r="AF4648" s="68" t="s">
        <v>20</v>
      </c>
      <c r="AG4648" s="68">
        <v>-6511</v>
      </c>
      <c r="AH4648" s="9" t="s">
        <v>20</v>
      </c>
      <c r="AI4648" s="9">
        <v>1</v>
      </c>
      <c r="AK4648" s="9">
        <v>1</v>
      </c>
      <c r="AL4648" s="9">
        <v>0</v>
      </c>
      <c r="AM4648" s="9">
        <v>0</v>
      </c>
      <c r="AN4648" s="9">
        <v>0</v>
      </c>
      <c r="AO4648" s="9">
        <v>0</v>
      </c>
      <c r="AQ4648" s="53">
        <v>1</v>
      </c>
      <c r="AR4648" s="9">
        <v>3</v>
      </c>
      <c r="AS4648" s="9">
        <v>2</v>
      </c>
      <c r="AT4648" s="9">
        <v>1</v>
      </c>
      <c r="AU4648" s="9">
        <v>2</v>
      </c>
      <c r="AV4648" s="9">
        <v>0</v>
      </c>
      <c r="AW4648" s="9" t="s">
        <v>1382</v>
      </c>
      <c r="AX4648" s="9" t="s">
        <v>1382</v>
      </c>
      <c r="BA4648" s="9" t="s">
        <v>2863</v>
      </c>
      <c r="BB4648" s="6" t="s">
        <v>1995</v>
      </c>
      <c r="BG4648" s="9"/>
      <c r="BI4648" t="s">
        <v>3146</v>
      </c>
    </row>
    <row r="4649" spans="1:61" x14ac:dyDescent="0.25">
      <c r="A4649" s="97" t="s">
        <v>1225</v>
      </c>
      <c r="B4649" s="52" t="s">
        <v>1937</v>
      </c>
      <c r="C4649" s="9" t="str">
        <f>VLOOKUP(Tabelle1[[#This Row],[bank_name]],list_all_banks!$B$1:$C$691,2,FALSE)</f>
        <v>NL39037076</v>
      </c>
      <c r="D4649" s="6" t="s">
        <v>1938</v>
      </c>
      <c r="E4649" s="42" t="str">
        <f t="shared" si="76"/>
        <v>31.12.2015</v>
      </c>
      <c r="F4649" s="9">
        <v>2015</v>
      </c>
      <c r="G4649" s="9">
        <v>1</v>
      </c>
      <c r="H4649" s="9">
        <v>2</v>
      </c>
      <c r="I4649" s="9">
        <v>3</v>
      </c>
      <c r="J4649" s="69">
        <v>2</v>
      </c>
      <c r="K4649" s="73" t="s">
        <v>1366</v>
      </c>
      <c r="L4649" s="9" t="s">
        <v>20</v>
      </c>
      <c r="M4649" s="9" t="s">
        <v>14</v>
      </c>
      <c r="N4649" s="9" t="s">
        <v>1626</v>
      </c>
      <c r="P4649" s="9">
        <v>2</v>
      </c>
      <c r="Q4649" s="9">
        <v>0</v>
      </c>
      <c r="R4649" s="9">
        <v>0</v>
      </c>
      <c r="S4649" s="9">
        <v>3</v>
      </c>
      <c r="U4649" s="9">
        <v>0</v>
      </c>
      <c r="V4649" s="9">
        <v>0</v>
      </c>
      <c r="W4649" s="9" t="s">
        <v>20</v>
      </c>
      <c r="Y4649" s="9" t="s">
        <v>965</v>
      </c>
      <c r="Z4649" s="68">
        <v>69774</v>
      </c>
      <c r="AA4649" s="68">
        <v>85</v>
      </c>
      <c r="AB4649" s="68">
        <v>10617</v>
      </c>
      <c r="AC4649" s="68" t="s">
        <v>20</v>
      </c>
      <c r="AD4649" s="68" t="s">
        <v>20</v>
      </c>
      <c r="AE4649" s="68" t="s">
        <v>20</v>
      </c>
      <c r="AF4649" s="68" t="s">
        <v>20</v>
      </c>
      <c r="AG4649" s="68">
        <v>3507</v>
      </c>
      <c r="AH4649" s="9" t="s">
        <v>20</v>
      </c>
      <c r="AI4649" s="9">
        <v>1</v>
      </c>
      <c r="AK4649" s="9">
        <v>1</v>
      </c>
      <c r="AL4649" s="9">
        <v>0</v>
      </c>
      <c r="AM4649" s="9">
        <v>0</v>
      </c>
      <c r="AN4649" s="9">
        <v>0</v>
      </c>
      <c r="AO4649" s="9">
        <v>0</v>
      </c>
      <c r="AQ4649" s="53">
        <v>1</v>
      </c>
      <c r="AR4649" s="9">
        <v>3</v>
      </c>
      <c r="AS4649" s="9">
        <v>2</v>
      </c>
      <c r="AT4649" s="9">
        <v>1</v>
      </c>
      <c r="AU4649" s="9">
        <v>2</v>
      </c>
      <c r="AV4649" s="9">
        <v>0</v>
      </c>
      <c r="AW4649" s="9" t="s">
        <v>1382</v>
      </c>
      <c r="AX4649" s="9" t="s">
        <v>1382</v>
      </c>
      <c r="BA4649" s="9" t="s">
        <v>2864</v>
      </c>
      <c r="BB4649" s="6" t="s">
        <v>1995</v>
      </c>
      <c r="BG4649" s="9"/>
      <c r="BI4649" t="s">
        <v>3146</v>
      </c>
    </row>
    <row r="4650" spans="1:61" x14ac:dyDescent="0.25">
      <c r="A4650" s="97" t="s">
        <v>1225</v>
      </c>
      <c r="B4650" s="52" t="s">
        <v>1937</v>
      </c>
      <c r="C4650" s="9" t="str">
        <f>VLOOKUP(Tabelle1[[#This Row],[bank_name]],list_all_banks!$B$1:$C$691,2,FALSE)</f>
        <v>NL39037076</v>
      </c>
      <c r="D4650" s="6" t="s">
        <v>1938</v>
      </c>
      <c r="E4650" s="42" t="str">
        <f t="shared" si="76"/>
        <v>31.12.2015</v>
      </c>
      <c r="F4650" s="9">
        <v>2015</v>
      </c>
      <c r="G4650" s="9">
        <v>1</v>
      </c>
      <c r="H4650" s="9">
        <v>2</v>
      </c>
      <c r="I4650" s="9">
        <v>3</v>
      </c>
      <c r="J4650" s="69">
        <v>2</v>
      </c>
      <c r="K4650" s="73" t="s">
        <v>1366</v>
      </c>
      <c r="L4650" s="9" t="s">
        <v>20</v>
      </c>
      <c r="M4650" s="9" t="s">
        <v>14</v>
      </c>
      <c r="N4650" s="9" t="s">
        <v>1626</v>
      </c>
      <c r="P4650" s="9">
        <v>2</v>
      </c>
      <c r="Q4650" s="9">
        <v>0</v>
      </c>
      <c r="R4650" s="9">
        <v>0</v>
      </c>
      <c r="S4650" s="9">
        <v>3</v>
      </c>
      <c r="U4650" s="9">
        <v>0</v>
      </c>
      <c r="V4650" s="9">
        <v>0</v>
      </c>
      <c r="W4650" s="9" t="s">
        <v>20</v>
      </c>
      <c r="Y4650" s="9" t="s">
        <v>1677</v>
      </c>
      <c r="Z4650" s="68">
        <v>57691</v>
      </c>
      <c r="AA4650" s="68">
        <v>83</v>
      </c>
      <c r="AB4650" s="68">
        <v>5966</v>
      </c>
      <c r="AC4650" s="68" t="s">
        <v>20</v>
      </c>
      <c r="AD4650" s="68" t="s">
        <v>20</v>
      </c>
      <c r="AE4650" s="68" t="s">
        <v>20</v>
      </c>
      <c r="AF4650" s="68" t="s">
        <v>20</v>
      </c>
      <c r="AG4650" s="68">
        <v>3369</v>
      </c>
      <c r="AH4650" s="9" t="s">
        <v>20</v>
      </c>
      <c r="AI4650" s="9">
        <v>1</v>
      </c>
      <c r="AK4650" s="9">
        <v>1</v>
      </c>
      <c r="AL4650" s="9">
        <v>0</v>
      </c>
      <c r="AM4650" s="9">
        <v>0</v>
      </c>
      <c r="AN4650" s="9">
        <v>0</v>
      </c>
      <c r="AO4650" s="9">
        <v>0</v>
      </c>
      <c r="AQ4650" s="53">
        <v>1</v>
      </c>
      <c r="AR4650" s="9">
        <v>3</v>
      </c>
      <c r="AS4650" s="9">
        <v>2</v>
      </c>
      <c r="AT4650" s="9">
        <v>1</v>
      </c>
      <c r="AU4650" s="9">
        <v>2</v>
      </c>
      <c r="AV4650" s="9">
        <v>0</v>
      </c>
      <c r="AW4650" s="9" t="s">
        <v>1382</v>
      </c>
      <c r="AX4650" s="9" t="s">
        <v>1382</v>
      </c>
      <c r="BA4650" s="9" t="s">
        <v>2865</v>
      </c>
      <c r="BB4650" s="6" t="s">
        <v>1995</v>
      </c>
      <c r="BG4650" s="9"/>
      <c r="BI4650" t="s">
        <v>3146</v>
      </c>
    </row>
    <row r="4651" spans="1:61" x14ac:dyDescent="0.25">
      <c r="A4651" s="97" t="s">
        <v>1225</v>
      </c>
      <c r="B4651" s="52" t="s">
        <v>1937</v>
      </c>
      <c r="C4651" s="9" t="str">
        <f>VLOOKUP(Tabelle1[[#This Row],[bank_name]],list_all_banks!$B$1:$C$691,2,FALSE)</f>
        <v>NL39037076</v>
      </c>
      <c r="D4651" s="6" t="s">
        <v>1938</v>
      </c>
      <c r="E4651" s="42" t="str">
        <f t="shared" si="76"/>
        <v>31.12.2015</v>
      </c>
      <c r="F4651" s="9">
        <v>2015</v>
      </c>
      <c r="G4651" s="9">
        <v>1</v>
      </c>
      <c r="H4651" s="9">
        <v>2</v>
      </c>
      <c r="I4651" s="9">
        <v>3</v>
      </c>
      <c r="J4651" s="69">
        <v>2</v>
      </c>
      <c r="K4651" s="73" t="s">
        <v>1366</v>
      </c>
      <c r="L4651" s="9" t="s">
        <v>20</v>
      </c>
      <c r="M4651" s="9" t="s">
        <v>14</v>
      </c>
      <c r="N4651" s="9" t="s">
        <v>1626</v>
      </c>
      <c r="P4651" s="9">
        <v>2</v>
      </c>
      <c r="Q4651" s="9">
        <v>0</v>
      </c>
      <c r="R4651" s="9">
        <v>0</v>
      </c>
      <c r="S4651" s="9">
        <v>3</v>
      </c>
      <c r="U4651" s="9">
        <v>0</v>
      </c>
      <c r="V4651" s="9">
        <v>0</v>
      </c>
      <c r="W4651" s="9" t="s">
        <v>20</v>
      </c>
      <c r="Y4651" s="9" t="s">
        <v>983</v>
      </c>
      <c r="Z4651" s="68">
        <v>49522</v>
      </c>
      <c r="AA4651" s="68">
        <v>74</v>
      </c>
      <c r="AB4651" s="68">
        <v>2017</v>
      </c>
      <c r="AC4651" s="68" t="s">
        <v>20</v>
      </c>
      <c r="AD4651" s="68" t="s">
        <v>20</v>
      </c>
      <c r="AE4651" s="68" t="s">
        <v>20</v>
      </c>
      <c r="AF4651" s="68" t="s">
        <v>20</v>
      </c>
      <c r="AG4651" s="68">
        <v>352</v>
      </c>
      <c r="AH4651" s="9" t="s">
        <v>20</v>
      </c>
      <c r="AI4651" s="9">
        <v>1</v>
      </c>
      <c r="AK4651" s="9">
        <v>1</v>
      </c>
      <c r="AL4651" s="9">
        <v>0</v>
      </c>
      <c r="AM4651" s="9">
        <v>0</v>
      </c>
      <c r="AN4651" s="9">
        <v>0</v>
      </c>
      <c r="AO4651" s="9">
        <v>0</v>
      </c>
      <c r="AQ4651" s="53">
        <v>1</v>
      </c>
      <c r="AR4651" s="9">
        <v>3</v>
      </c>
      <c r="AS4651" s="9">
        <v>2</v>
      </c>
      <c r="AT4651" s="9">
        <v>1</v>
      </c>
      <c r="AU4651" s="9">
        <v>2</v>
      </c>
      <c r="AV4651" s="9">
        <v>0</v>
      </c>
      <c r="AW4651" s="9" t="s">
        <v>1382</v>
      </c>
      <c r="AX4651" s="9" t="s">
        <v>1382</v>
      </c>
      <c r="BA4651" s="9" t="s">
        <v>2866</v>
      </c>
      <c r="BB4651" s="6" t="s">
        <v>1995</v>
      </c>
      <c r="BG4651" s="9"/>
      <c r="BI4651" t="s">
        <v>3146</v>
      </c>
    </row>
    <row r="4652" spans="1:61" x14ac:dyDescent="0.25">
      <c r="A4652" s="97" t="s">
        <v>1225</v>
      </c>
      <c r="B4652" s="52" t="s">
        <v>1937</v>
      </c>
      <c r="C4652" s="9" t="str">
        <f>VLOOKUP(Tabelle1[[#This Row],[bank_name]],list_all_banks!$B$1:$C$691,2,FALSE)</f>
        <v>NL39037076</v>
      </c>
      <c r="D4652" s="6" t="s">
        <v>1938</v>
      </c>
      <c r="E4652" s="42" t="str">
        <f t="shared" si="76"/>
        <v>31.12.2015</v>
      </c>
      <c r="F4652" s="9">
        <v>2015</v>
      </c>
      <c r="G4652" s="9">
        <v>1</v>
      </c>
      <c r="H4652" s="9">
        <v>2</v>
      </c>
      <c r="I4652" s="9">
        <v>3</v>
      </c>
      <c r="J4652" s="69">
        <v>2</v>
      </c>
      <c r="K4652" s="73" t="s">
        <v>1366</v>
      </c>
      <c r="L4652" s="9" t="s">
        <v>20</v>
      </c>
      <c r="M4652" s="9" t="s">
        <v>14</v>
      </c>
      <c r="N4652" s="9" t="s">
        <v>1626</v>
      </c>
      <c r="P4652" s="9">
        <v>2</v>
      </c>
      <c r="Q4652" s="9">
        <v>0</v>
      </c>
      <c r="R4652" s="9">
        <v>0</v>
      </c>
      <c r="S4652" s="9">
        <v>3</v>
      </c>
      <c r="U4652" s="9">
        <v>0</v>
      </c>
      <c r="V4652" s="9">
        <v>0</v>
      </c>
      <c r="W4652" s="9" t="s">
        <v>20</v>
      </c>
      <c r="Y4652" s="9" t="s">
        <v>1324</v>
      </c>
      <c r="Z4652" s="68">
        <v>44173</v>
      </c>
      <c r="AA4652" s="68">
        <v>70</v>
      </c>
      <c r="AB4652" s="68">
        <v>5909</v>
      </c>
      <c r="AC4652" s="68" t="s">
        <v>20</v>
      </c>
      <c r="AD4652" s="68" t="s">
        <v>20</v>
      </c>
      <c r="AE4652" s="68" t="s">
        <v>20</v>
      </c>
      <c r="AF4652" s="68" t="s">
        <v>20</v>
      </c>
      <c r="AG4652" s="68">
        <v>1176</v>
      </c>
      <c r="AH4652" s="9" t="s">
        <v>20</v>
      </c>
      <c r="AI4652" s="9">
        <v>1</v>
      </c>
      <c r="AK4652" s="9">
        <v>1</v>
      </c>
      <c r="AL4652" s="9">
        <v>0</v>
      </c>
      <c r="AM4652" s="9">
        <v>0</v>
      </c>
      <c r="AN4652" s="9">
        <v>0</v>
      </c>
      <c r="AO4652" s="9">
        <v>0</v>
      </c>
      <c r="AQ4652" s="53">
        <v>1</v>
      </c>
      <c r="AR4652" s="9">
        <v>3</v>
      </c>
      <c r="AS4652" s="9">
        <v>2</v>
      </c>
      <c r="AT4652" s="9">
        <v>1</v>
      </c>
      <c r="AU4652" s="9">
        <v>2</v>
      </c>
      <c r="AV4652" s="9">
        <v>0</v>
      </c>
      <c r="AW4652" s="9" t="s">
        <v>1382</v>
      </c>
      <c r="AX4652" s="9" t="s">
        <v>1382</v>
      </c>
      <c r="BA4652" s="9" t="s">
        <v>2867</v>
      </c>
      <c r="BB4652" s="6" t="s">
        <v>1995</v>
      </c>
      <c r="BG4652" s="9"/>
      <c r="BI4652" t="s">
        <v>3146</v>
      </c>
    </row>
    <row r="4653" spans="1:61" x14ac:dyDescent="0.25">
      <c r="A4653" s="97" t="s">
        <v>1225</v>
      </c>
      <c r="B4653" s="52" t="s">
        <v>1937</v>
      </c>
      <c r="C4653" s="9" t="str">
        <f>VLOOKUP(Tabelle1[[#This Row],[bank_name]],list_all_banks!$B$1:$C$691,2,FALSE)</f>
        <v>NL39037076</v>
      </c>
      <c r="D4653" s="6" t="s">
        <v>1938</v>
      </c>
      <c r="E4653" s="42" t="str">
        <f t="shared" si="76"/>
        <v>31.12.2015</v>
      </c>
      <c r="F4653" s="9">
        <v>2015</v>
      </c>
      <c r="G4653" s="9">
        <v>1</v>
      </c>
      <c r="H4653" s="9">
        <v>2</v>
      </c>
      <c r="I4653" s="9">
        <v>3</v>
      </c>
      <c r="J4653" s="69">
        <v>2</v>
      </c>
      <c r="K4653" s="73" t="s">
        <v>1366</v>
      </c>
      <c r="L4653" s="9" t="s">
        <v>20</v>
      </c>
      <c r="M4653" s="9" t="s">
        <v>14</v>
      </c>
      <c r="N4653" s="9" t="s">
        <v>1626</v>
      </c>
      <c r="P4653" s="9">
        <v>2</v>
      </c>
      <c r="Q4653" s="9">
        <v>0</v>
      </c>
      <c r="R4653" s="9">
        <v>0</v>
      </c>
      <c r="S4653" s="9">
        <v>3</v>
      </c>
      <c r="U4653" s="9">
        <v>0</v>
      </c>
      <c r="V4653" s="9">
        <v>0</v>
      </c>
      <c r="W4653" s="9" t="s">
        <v>20</v>
      </c>
      <c r="Y4653" s="9" t="s">
        <v>1363</v>
      </c>
      <c r="Z4653" s="68">
        <v>38184</v>
      </c>
      <c r="AA4653" s="68">
        <v>40</v>
      </c>
      <c r="AB4653" s="68">
        <v>3371</v>
      </c>
      <c r="AC4653" s="68" t="s">
        <v>20</v>
      </c>
      <c r="AD4653" s="68" t="s">
        <v>20</v>
      </c>
      <c r="AE4653" s="68" t="s">
        <v>20</v>
      </c>
      <c r="AF4653" s="68" t="s">
        <v>20</v>
      </c>
      <c r="AG4653" s="68">
        <v>721</v>
      </c>
      <c r="AH4653" s="9" t="s">
        <v>20</v>
      </c>
      <c r="AI4653" s="9">
        <v>1</v>
      </c>
      <c r="AK4653" s="9">
        <v>1</v>
      </c>
      <c r="AL4653" s="9">
        <v>0</v>
      </c>
      <c r="AM4653" s="9">
        <v>0</v>
      </c>
      <c r="AN4653" s="9">
        <v>0</v>
      </c>
      <c r="AO4653" s="9">
        <v>0</v>
      </c>
      <c r="AQ4653" s="53">
        <v>1</v>
      </c>
      <c r="AR4653" s="9">
        <v>3</v>
      </c>
      <c r="AS4653" s="9">
        <v>2</v>
      </c>
      <c r="AT4653" s="9">
        <v>1</v>
      </c>
      <c r="AU4653" s="9">
        <v>2</v>
      </c>
      <c r="AV4653" s="9">
        <v>0</v>
      </c>
      <c r="AW4653" s="9" t="s">
        <v>1382</v>
      </c>
      <c r="AX4653" s="9" t="s">
        <v>1382</v>
      </c>
      <c r="BA4653" s="9" t="s">
        <v>2868</v>
      </c>
      <c r="BB4653" s="6" t="s">
        <v>1995</v>
      </c>
      <c r="BG4653" s="9"/>
      <c r="BI4653" t="s">
        <v>3146</v>
      </c>
    </row>
    <row r="4654" spans="1:61" x14ac:dyDescent="0.25">
      <c r="A4654" s="97" t="s">
        <v>1225</v>
      </c>
      <c r="B4654" s="52" t="s">
        <v>1937</v>
      </c>
      <c r="C4654" s="9" t="str">
        <f>VLOOKUP(Tabelle1[[#This Row],[bank_name]],list_all_banks!$B$1:$C$691,2,FALSE)</f>
        <v>NL39037076</v>
      </c>
      <c r="D4654" s="6" t="s">
        <v>1938</v>
      </c>
      <c r="E4654" s="42" t="str">
        <f t="shared" si="76"/>
        <v>31.12.2015</v>
      </c>
      <c r="F4654" s="9">
        <v>2015</v>
      </c>
      <c r="G4654" s="9">
        <v>1</v>
      </c>
      <c r="H4654" s="9">
        <v>2</v>
      </c>
      <c r="I4654" s="9">
        <v>3</v>
      </c>
      <c r="J4654" s="69">
        <v>2</v>
      </c>
      <c r="K4654" s="73" t="s">
        <v>1366</v>
      </c>
      <c r="L4654" s="9" t="s">
        <v>20</v>
      </c>
      <c r="M4654" s="9" t="s">
        <v>14</v>
      </c>
      <c r="N4654" s="9" t="s">
        <v>1626</v>
      </c>
      <c r="P4654" s="9">
        <v>2</v>
      </c>
      <c r="Q4654" s="9">
        <v>0</v>
      </c>
      <c r="R4654" s="9">
        <v>0</v>
      </c>
      <c r="S4654" s="9">
        <v>3</v>
      </c>
      <c r="U4654" s="9">
        <v>0</v>
      </c>
      <c r="V4654" s="9">
        <v>0</v>
      </c>
      <c r="W4654" s="9" t="s">
        <v>20</v>
      </c>
      <c r="Y4654" s="9" t="s">
        <v>1983</v>
      </c>
      <c r="Z4654" s="68">
        <v>33993</v>
      </c>
      <c r="AA4654" s="68">
        <v>89</v>
      </c>
      <c r="AB4654" s="68">
        <v>-2346</v>
      </c>
      <c r="AC4654" s="68" t="s">
        <v>20</v>
      </c>
      <c r="AD4654" s="68" t="s">
        <v>20</v>
      </c>
      <c r="AE4654" s="68" t="s">
        <v>20</v>
      </c>
      <c r="AF4654" s="68" t="s">
        <v>20</v>
      </c>
      <c r="AG4654" s="68">
        <v>-797</v>
      </c>
      <c r="AH4654" s="9" t="s">
        <v>20</v>
      </c>
      <c r="AI4654" s="9">
        <v>1</v>
      </c>
      <c r="AK4654" s="9">
        <v>1</v>
      </c>
      <c r="AL4654" s="9">
        <v>0</v>
      </c>
      <c r="AM4654" s="9">
        <v>0</v>
      </c>
      <c r="AN4654" s="9">
        <v>0</v>
      </c>
      <c r="AO4654" s="9">
        <v>0</v>
      </c>
      <c r="AQ4654" s="53">
        <v>1</v>
      </c>
      <c r="AR4654" s="9">
        <v>3</v>
      </c>
      <c r="AS4654" s="9">
        <v>2</v>
      </c>
      <c r="AT4654" s="9">
        <v>1</v>
      </c>
      <c r="AU4654" s="9">
        <v>2</v>
      </c>
      <c r="AV4654" s="9">
        <v>0</v>
      </c>
      <c r="AW4654" s="9" t="s">
        <v>1382</v>
      </c>
      <c r="AX4654" s="9" t="s">
        <v>1382</v>
      </c>
      <c r="BA4654" s="9" t="s">
        <v>2869</v>
      </c>
      <c r="BB4654" s="6" t="s">
        <v>1995</v>
      </c>
      <c r="BG4654" s="9"/>
      <c r="BI4654" t="s">
        <v>3146</v>
      </c>
    </row>
    <row r="4655" spans="1:61" x14ac:dyDescent="0.25">
      <c r="A4655" s="97" t="s">
        <v>1225</v>
      </c>
      <c r="B4655" s="52" t="s">
        <v>1937</v>
      </c>
      <c r="C4655" s="9" t="str">
        <f>VLOOKUP(Tabelle1[[#This Row],[bank_name]],list_all_banks!$B$1:$C$691,2,FALSE)</f>
        <v>NL39037076</v>
      </c>
      <c r="D4655" s="6" t="s">
        <v>1938</v>
      </c>
      <c r="E4655" s="42" t="str">
        <f t="shared" si="76"/>
        <v>31.12.2015</v>
      </c>
      <c r="F4655" s="9">
        <v>2015</v>
      </c>
      <c r="G4655" s="9">
        <v>1</v>
      </c>
      <c r="H4655" s="9">
        <v>2</v>
      </c>
      <c r="I4655" s="9">
        <v>3</v>
      </c>
      <c r="J4655" s="69">
        <v>2</v>
      </c>
      <c r="K4655" s="73" t="s">
        <v>1366</v>
      </c>
      <c r="L4655" s="9" t="s">
        <v>20</v>
      </c>
      <c r="M4655" s="9" t="s">
        <v>14</v>
      </c>
      <c r="N4655" s="9" t="s">
        <v>1626</v>
      </c>
      <c r="P4655" s="9">
        <v>2</v>
      </c>
      <c r="Q4655" s="9">
        <v>0</v>
      </c>
      <c r="R4655" s="9">
        <v>0</v>
      </c>
      <c r="S4655" s="9">
        <v>3</v>
      </c>
      <c r="U4655" s="9">
        <v>0</v>
      </c>
      <c r="V4655" s="9">
        <v>0</v>
      </c>
      <c r="W4655" s="9" t="s">
        <v>20</v>
      </c>
      <c r="Y4655" s="9" t="s">
        <v>1683</v>
      </c>
      <c r="Z4655" s="68">
        <v>43407</v>
      </c>
      <c r="AA4655" s="68">
        <v>127</v>
      </c>
      <c r="AB4655" s="68">
        <v>-8980</v>
      </c>
      <c r="AC4655" s="68" t="s">
        <v>20</v>
      </c>
      <c r="AD4655" s="68" t="s">
        <v>20</v>
      </c>
      <c r="AE4655" s="68" t="s">
        <v>20</v>
      </c>
      <c r="AF4655" s="68" t="s">
        <v>20</v>
      </c>
      <c r="AG4655" s="68">
        <v>-3168</v>
      </c>
      <c r="AH4655" s="9" t="s">
        <v>20</v>
      </c>
      <c r="AI4655" s="9">
        <v>1</v>
      </c>
      <c r="AK4655" s="9">
        <v>1</v>
      </c>
      <c r="AL4655" s="9">
        <v>0</v>
      </c>
      <c r="AM4655" s="9">
        <v>0</v>
      </c>
      <c r="AN4655" s="9">
        <v>0</v>
      </c>
      <c r="AO4655" s="9">
        <v>0</v>
      </c>
      <c r="AQ4655" s="53">
        <v>1</v>
      </c>
      <c r="AR4655" s="9">
        <v>3</v>
      </c>
      <c r="AS4655" s="9">
        <v>2</v>
      </c>
      <c r="AT4655" s="9">
        <v>1</v>
      </c>
      <c r="AU4655" s="9">
        <v>2</v>
      </c>
      <c r="AV4655" s="9">
        <v>0</v>
      </c>
      <c r="AW4655" s="9" t="s">
        <v>1382</v>
      </c>
      <c r="AX4655" s="9" t="s">
        <v>1382</v>
      </c>
      <c r="BA4655" s="9" t="s">
        <v>2870</v>
      </c>
      <c r="BB4655" s="6" t="s">
        <v>1995</v>
      </c>
      <c r="BG4655" s="9"/>
      <c r="BI4655" t="s">
        <v>3146</v>
      </c>
    </row>
    <row r="4656" spans="1:61" x14ac:dyDescent="0.25">
      <c r="A4656" s="97" t="s">
        <v>1225</v>
      </c>
      <c r="B4656" s="52" t="s">
        <v>1937</v>
      </c>
      <c r="C4656" s="9" t="str">
        <f>VLOOKUP(Tabelle1[[#This Row],[bank_name]],list_all_banks!$B$1:$C$691,2,FALSE)</f>
        <v>NL39037076</v>
      </c>
      <c r="D4656" s="6" t="s">
        <v>1938</v>
      </c>
      <c r="E4656" s="42" t="str">
        <f t="shared" si="76"/>
        <v>31.12.2015</v>
      </c>
      <c r="F4656" s="9">
        <v>2015</v>
      </c>
      <c r="G4656" s="9">
        <v>1</v>
      </c>
      <c r="H4656" s="9">
        <v>2</v>
      </c>
      <c r="I4656" s="9">
        <v>3</v>
      </c>
      <c r="J4656" s="69">
        <v>2</v>
      </c>
      <c r="K4656" s="73" t="s">
        <v>1366</v>
      </c>
      <c r="L4656" s="9" t="s">
        <v>20</v>
      </c>
      <c r="M4656" s="9" t="s">
        <v>14</v>
      </c>
      <c r="N4656" s="9" t="s">
        <v>1626</v>
      </c>
      <c r="P4656" s="9">
        <v>2</v>
      </c>
      <c r="Q4656" s="9">
        <v>0</v>
      </c>
      <c r="R4656" s="9">
        <v>0</v>
      </c>
      <c r="S4656" s="9">
        <v>3</v>
      </c>
      <c r="U4656" s="9">
        <v>0</v>
      </c>
      <c r="V4656" s="9">
        <v>0</v>
      </c>
      <c r="W4656" s="9" t="s">
        <v>20</v>
      </c>
      <c r="Y4656" s="9" t="s">
        <v>1661</v>
      </c>
      <c r="Z4656" s="68">
        <v>3418</v>
      </c>
      <c r="AA4656" s="68">
        <v>24</v>
      </c>
      <c r="AB4656" s="68">
        <v>2270</v>
      </c>
      <c r="AC4656" s="68" t="s">
        <v>20</v>
      </c>
      <c r="AD4656" s="68" t="s">
        <v>20</v>
      </c>
      <c r="AE4656" s="68" t="s">
        <v>20</v>
      </c>
      <c r="AF4656" s="68" t="s">
        <v>20</v>
      </c>
      <c r="AG4656" s="68">
        <v>-238</v>
      </c>
      <c r="AH4656" s="9" t="s">
        <v>20</v>
      </c>
      <c r="AI4656" s="9">
        <v>1</v>
      </c>
      <c r="AK4656" s="9">
        <v>1</v>
      </c>
      <c r="AL4656" s="9">
        <v>0</v>
      </c>
      <c r="AM4656" s="9">
        <v>0</v>
      </c>
      <c r="AN4656" s="9">
        <v>0</v>
      </c>
      <c r="AO4656" s="9">
        <v>0</v>
      </c>
      <c r="AQ4656" s="53">
        <v>1</v>
      </c>
      <c r="AR4656" s="9">
        <v>3</v>
      </c>
      <c r="AS4656" s="9">
        <v>2</v>
      </c>
      <c r="AT4656" s="9">
        <v>1</v>
      </c>
      <c r="AU4656" s="9">
        <v>2</v>
      </c>
      <c r="AV4656" s="9">
        <v>0</v>
      </c>
      <c r="AW4656" s="9" t="s">
        <v>1382</v>
      </c>
      <c r="AX4656" s="9" t="s">
        <v>1382</v>
      </c>
      <c r="BA4656" s="9" t="s">
        <v>2871</v>
      </c>
      <c r="BB4656" s="6" t="s">
        <v>1995</v>
      </c>
      <c r="BC4656" s="9"/>
      <c r="BD4656" s="9"/>
      <c r="BE4656" s="9"/>
      <c r="BF4656" s="9"/>
      <c r="BG4656" s="9"/>
      <c r="BI4656" t="s">
        <v>3146</v>
      </c>
    </row>
    <row r="4657" spans="1:74" x14ac:dyDescent="0.25">
      <c r="A4657" s="97" t="s">
        <v>1225</v>
      </c>
      <c r="B4657" s="52" t="s">
        <v>1937</v>
      </c>
      <c r="C4657" s="9" t="str">
        <f>VLOOKUP(Tabelle1[[#This Row],[bank_name]],list_all_banks!$B$1:$C$691,2,FALSE)</f>
        <v>NL39037076</v>
      </c>
      <c r="D4657" s="6" t="s">
        <v>1938</v>
      </c>
      <c r="E4657" s="42" t="str">
        <f t="shared" si="76"/>
        <v>31.12.2015</v>
      </c>
      <c r="F4657" s="9">
        <v>2015</v>
      </c>
      <c r="G4657" s="9">
        <v>1</v>
      </c>
      <c r="H4657" s="9">
        <v>2</v>
      </c>
      <c r="I4657" s="9">
        <v>3</v>
      </c>
      <c r="J4657" s="69">
        <v>2</v>
      </c>
      <c r="K4657" s="73" t="s">
        <v>1366</v>
      </c>
      <c r="L4657" s="9" t="s">
        <v>20</v>
      </c>
      <c r="M4657" s="9" t="s">
        <v>14</v>
      </c>
      <c r="N4657" s="9" t="s">
        <v>1626</v>
      </c>
      <c r="P4657" s="9">
        <v>2</v>
      </c>
      <c r="Q4657" s="9">
        <v>0</v>
      </c>
      <c r="R4657" s="9">
        <v>0</v>
      </c>
      <c r="S4657" s="9">
        <v>3</v>
      </c>
      <c r="U4657" s="9">
        <v>0</v>
      </c>
      <c r="V4657" s="9">
        <v>0</v>
      </c>
      <c r="W4657" s="9" t="s">
        <v>20</v>
      </c>
      <c r="Y4657" s="9" t="s">
        <v>1694</v>
      </c>
      <c r="Z4657" s="68">
        <v>150257</v>
      </c>
      <c r="AA4657" s="68">
        <v>94</v>
      </c>
      <c r="AB4657" s="68">
        <v>14674</v>
      </c>
      <c r="AC4657" s="68" t="s">
        <v>20</v>
      </c>
      <c r="AD4657" s="68" t="s">
        <v>20</v>
      </c>
      <c r="AE4657" s="68" t="s">
        <v>20</v>
      </c>
      <c r="AF4657" s="68" t="s">
        <v>20</v>
      </c>
      <c r="AG4657" s="68">
        <v>3610</v>
      </c>
      <c r="AH4657" s="9" t="s">
        <v>20</v>
      </c>
      <c r="AI4657" s="9">
        <v>1</v>
      </c>
      <c r="AK4657" s="9">
        <v>1</v>
      </c>
      <c r="AL4657" s="9">
        <v>0</v>
      </c>
      <c r="AM4657" s="9">
        <v>0</v>
      </c>
      <c r="AN4657" s="9">
        <v>0</v>
      </c>
      <c r="AO4657" s="9">
        <v>0</v>
      </c>
      <c r="AQ4657" s="53">
        <v>1</v>
      </c>
      <c r="AR4657" s="9">
        <v>3</v>
      </c>
      <c r="AS4657" s="9">
        <v>2</v>
      </c>
      <c r="AT4657" s="9">
        <v>1</v>
      </c>
      <c r="AU4657" s="9">
        <v>2</v>
      </c>
      <c r="AV4657" s="9">
        <v>0</v>
      </c>
      <c r="AW4657" s="9" t="s">
        <v>1382</v>
      </c>
      <c r="AX4657" s="9" t="s">
        <v>1382</v>
      </c>
      <c r="BA4657" s="9" t="s">
        <v>2872</v>
      </c>
      <c r="BB4657" s="6" t="s">
        <v>1995</v>
      </c>
      <c r="BC4657" s="9"/>
      <c r="BD4657" s="9"/>
      <c r="BE4657" s="9"/>
      <c r="BF4657" s="9"/>
      <c r="BG4657" s="9"/>
      <c r="BI4657" t="s">
        <v>3146</v>
      </c>
      <c r="BJ4657" s="9"/>
      <c r="BK4657" s="9"/>
      <c r="BL4657" s="9"/>
      <c r="BM4657" s="9"/>
      <c r="BN4657" s="9"/>
      <c r="BO4657" s="9"/>
      <c r="BP4657" s="9"/>
      <c r="BQ4657" s="9"/>
      <c r="BR4657" s="9"/>
      <c r="BS4657" s="9"/>
      <c r="BT4657" s="9"/>
      <c r="BU4657" s="9"/>
      <c r="BV4657" s="9"/>
    </row>
    <row r="4658" spans="1:74" s="44" customFormat="1" ht="15.75" thickBot="1" x14ac:dyDescent="0.3">
      <c r="A4658" s="104" t="s">
        <v>1225</v>
      </c>
      <c r="B4658" s="48" t="s">
        <v>1937</v>
      </c>
      <c r="C4658" s="44" t="str">
        <f>VLOOKUP(Tabelle1[[#This Row],[bank_name]],list_all_banks!$B$1:$C$691,2,FALSE)</f>
        <v>NL39037076</v>
      </c>
      <c r="D4658" s="45" t="s">
        <v>1938</v>
      </c>
      <c r="E4658" s="46" t="str">
        <f t="shared" si="76"/>
        <v>31.12.2015</v>
      </c>
      <c r="F4658" s="44">
        <v>2015</v>
      </c>
      <c r="G4658" s="44">
        <v>1</v>
      </c>
      <c r="H4658" s="44">
        <v>2</v>
      </c>
      <c r="I4658" s="44">
        <v>3</v>
      </c>
      <c r="J4658" s="124">
        <v>2</v>
      </c>
      <c r="K4658" s="86" t="s">
        <v>1366</v>
      </c>
      <c r="L4658" s="44" t="s">
        <v>20</v>
      </c>
      <c r="M4658" s="44" t="s">
        <v>14</v>
      </c>
      <c r="N4658" s="44" t="s">
        <v>1626</v>
      </c>
      <c r="O4658" s="45"/>
      <c r="P4658" s="44">
        <v>2</v>
      </c>
      <c r="Q4658" s="44">
        <v>0</v>
      </c>
      <c r="R4658" s="44">
        <v>0</v>
      </c>
      <c r="S4658" s="44">
        <v>3</v>
      </c>
      <c r="T4658" s="45"/>
      <c r="U4658" s="44">
        <v>0</v>
      </c>
      <c r="V4658" s="44">
        <v>0</v>
      </c>
      <c r="W4658" s="44" t="s">
        <v>20</v>
      </c>
      <c r="X4658" s="45"/>
      <c r="Y4658" s="44" t="s">
        <v>1628</v>
      </c>
      <c r="Z4658" s="197">
        <v>0</v>
      </c>
      <c r="AA4658" s="197">
        <v>0</v>
      </c>
      <c r="AB4658" s="197">
        <v>3059</v>
      </c>
      <c r="AC4658" s="123" t="s">
        <v>20</v>
      </c>
      <c r="AD4658" s="197" t="s">
        <v>20</v>
      </c>
      <c r="AE4658" s="197" t="s">
        <v>20</v>
      </c>
      <c r="AF4658" s="197" t="s">
        <v>20</v>
      </c>
      <c r="AG4658" s="197">
        <v>0</v>
      </c>
      <c r="AH4658" s="148" t="s">
        <v>20</v>
      </c>
      <c r="AI4658" s="44">
        <v>1</v>
      </c>
      <c r="AJ4658" s="45"/>
      <c r="AK4658" s="44">
        <v>1</v>
      </c>
      <c r="AL4658" s="44">
        <v>0</v>
      </c>
      <c r="AM4658" s="44">
        <v>0</v>
      </c>
      <c r="AN4658" s="44">
        <v>0</v>
      </c>
      <c r="AO4658" s="44">
        <v>0</v>
      </c>
      <c r="AP4658" s="45"/>
      <c r="AQ4658" s="226">
        <v>1</v>
      </c>
      <c r="AR4658" s="44">
        <v>3</v>
      </c>
      <c r="AS4658" s="44">
        <v>2</v>
      </c>
      <c r="AT4658" s="44">
        <v>1</v>
      </c>
      <c r="AU4658" s="44">
        <v>2</v>
      </c>
      <c r="AV4658" s="44">
        <v>0</v>
      </c>
      <c r="AW4658" s="44" t="s">
        <v>1382</v>
      </c>
      <c r="AX4658" s="44" t="s">
        <v>1382</v>
      </c>
      <c r="AY4658" s="45"/>
      <c r="AZ4658" s="46"/>
      <c r="BA4658" s="44" t="s">
        <v>2873</v>
      </c>
      <c r="BB4658" s="45" t="s">
        <v>1995</v>
      </c>
      <c r="BH4658" s="45"/>
      <c r="BI4658" s="44" t="s">
        <v>3146</v>
      </c>
    </row>
    <row r="4659" spans="1:74" s="74" customFormat="1" x14ac:dyDescent="0.25">
      <c r="A4659" s="97" t="s">
        <v>1225</v>
      </c>
      <c r="B4659" s="52" t="s">
        <v>1937</v>
      </c>
      <c r="C4659" s="9" t="str">
        <f>VLOOKUP(Tabelle1[[#This Row],[bank_name]],list_all_banks!$B$1:$C$691,2,FALSE)</f>
        <v>NL39037076</v>
      </c>
      <c r="D4659" s="6" t="s">
        <v>1938</v>
      </c>
      <c r="E4659" s="42" t="str">
        <f t="shared" si="76"/>
        <v>31.12.2016</v>
      </c>
      <c r="F4659" s="9">
        <v>2016</v>
      </c>
      <c r="G4659" s="9">
        <v>1</v>
      </c>
      <c r="H4659" s="9">
        <v>2</v>
      </c>
      <c r="I4659" s="9">
        <v>3</v>
      </c>
      <c r="J4659" s="69">
        <v>2</v>
      </c>
      <c r="K4659" s="73" t="s">
        <v>1366</v>
      </c>
      <c r="L4659" s="9" t="s">
        <v>20</v>
      </c>
      <c r="M4659" s="9" t="s">
        <v>14</v>
      </c>
      <c r="N4659" s="9" t="s">
        <v>1626</v>
      </c>
      <c r="O4659" s="6"/>
      <c r="P4659" s="9">
        <v>2</v>
      </c>
      <c r="Q4659" s="9">
        <v>0</v>
      </c>
      <c r="R4659" s="9">
        <v>0</v>
      </c>
      <c r="S4659" s="9">
        <v>3</v>
      </c>
      <c r="T4659" s="6"/>
      <c r="U4659" s="9">
        <v>0</v>
      </c>
      <c r="V4659" s="9">
        <v>0</v>
      </c>
      <c r="W4659" s="9" t="s">
        <v>20</v>
      </c>
      <c r="X4659" s="6"/>
      <c r="Y4659" s="9" t="s">
        <v>1225</v>
      </c>
      <c r="Z4659" s="68">
        <v>1136379</v>
      </c>
      <c r="AA4659" s="68">
        <v>995</v>
      </c>
      <c r="AB4659" s="68">
        <v>21406</v>
      </c>
      <c r="AC4659" s="68" t="s">
        <v>20</v>
      </c>
      <c r="AD4659" s="68" t="s">
        <v>20</v>
      </c>
      <c r="AE4659" s="68" t="s">
        <v>20</v>
      </c>
      <c r="AF4659" s="68" t="s">
        <v>20</v>
      </c>
      <c r="AG4659" s="68">
        <v>-5614</v>
      </c>
      <c r="AH4659" s="9" t="s">
        <v>20</v>
      </c>
      <c r="AI4659" s="9">
        <v>1</v>
      </c>
      <c r="AJ4659" s="6"/>
      <c r="AK4659" s="9">
        <v>1</v>
      </c>
      <c r="AL4659" s="9">
        <v>1</v>
      </c>
      <c r="AM4659" s="9">
        <v>0</v>
      </c>
      <c r="AN4659" s="9">
        <v>0</v>
      </c>
      <c r="AO4659" s="9">
        <v>0</v>
      </c>
      <c r="AP4659" s="6"/>
      <c r="AQ4659" s="53">
        <v>1</v>
      </c>
      <c r="AR4659" s="9">
        <v>3</v>
      </c>
      <c r="AS4659" s="9">
        <v>2</v>
      </c>
      <c r="AT4659" s="9">
        <v>0</v>
      </c>
      <c r="AU4659" s="9">
        <v>0</v>
      </c>
      <c r="AV4659" s="9">
        <v>0</v>
      </c>
      <c r="AW4659" s="9" t="s">
        <v>1382</v>
      </c>
      <c r="AX4659" s="9" t="s">
        <v>1382</v>
      </c>
      <c r="AY4659" s="6"/>
      <c r="AZ4659" s="114" t="s">
        <v>3070</v>
      </c>
      <c r="BA4659" s="9" t="s">
        <v>2876</v>
      </c>
      <c r="BB4659" s="6" t="s">
        <v>1994</v>
      </c>
      <c r="BH4659" s="75"/>
      <c r="BI4659" s="74" t="s">
        <v>3146</v>
      </c>
    </row>
    <row r="4660" spans="1:74" x14ac:dyDescent="0.25">
      <c r="A4660" s="97" t="s">
        <v>1225</v>
      </c>
      <c r="B4660" s="52" t="s">
        <v>1937</v>
      </c>
      <c r="C4660" s="9" t="str">
        <f>VLOOKUP(Tabelle1[[#This Row],[bank_name]],list_all_banks!$B$1:$C$691,2,FALSE)</f>
        <v>NL39037076</v>
      </c>
      <c r="D4660" s="6" t="s">
        <v>1938</v>
      </c>
      <c r="E4660" s="42" t="str">
        <f t="shared" si="76"/>
        <v>31.12.2016</v>
      </c>
      <c r="F4660" s="9">
        <v>2016</v>
      </c>
      <c r="G4660" s="9">
        <v>1</v>
      </c>
      <c r="H4660" s="9">
        <v>2</v>
      </c>
      <c r="I4660" s="9">
        <v>3</v>
      </c>
      <c r="J4660" s="69">
        <v>2</v>
      </c>
      <c r="K4660" s="73" t="s">
        <v>1366</v>
      </c>
      <c r="L4660" s="9" t="s">
        <v>20</v>
      </c>
      <c r="M4660" s="9" t="s">
        <v>14</v>
      </c>
      <c r="N4660" s="9" t="s">
        <v>1626</v>
      </c>
      <c r="P4660" s="9">
        <v>2</v>
      </c>
      <c r="Q4660" s="9">
        <v>0</v>
      </c>
      <c r="R4660" s="9">
        <v>0</v>
      </c>
      <c r="S4660" s="9">
        <v>3</v>
      </c>
      <c r="U4660" s="9">
        <v>0</v>
      </c>
      <c r="V4660" s="9">
        <v>0</v>
      </c>
      <c r="W4660" s="9" t="s">
        <v>20</v>
      </c>
      <c r="Y4660" s="9" t="s">
        <v>820</v>
      </c>
      <c r="Z4660" s="68">
        <v>1005721</v>
      </c>
      <c r="AA4660" s="68">
        <v>585</v>
      </c>
      <c r="AB4660" s="68">
        <v>50565</v>
      </c>
      <c r="AC4660" s="68" t="s">
        <v>20</v>
      </c>
      <c r="AD4660" s="68" t="s">
        <v>20</v>
      </c>
      <c r="AE4660" s="68" t="s">
        <v>20</v>
      </c>
      <c r="AF4660" s="68" t="s">
        <v>20</v>
      </c>
      <c r="AG4660" s="68">
        <v>10066</v>
      </c>
      <c r="AH4660" s="9" t="s">
        <v>20</v>
      </c>
      <c r="AI4660" s="9">
        <v>1</v>
      </c>
      <c r="AK4660" s="9">
        <v>1</v>
      </c>
      <c r="AL4660" s="9">
        <v>1</v>
      </c>
      <c r="AM4660" s="9">
        <v>0</v>
      </c>
      <c r="AN4660" s="9">
        <v>0</v>
      </c>
      <c r="AO4660" s="9">
        <v>0</v>
      </c>
      <c r="AQ4660" s="53">
        <v>1</v>
      </c>
      <c r="AR4660" s="9">
        <v>3</v>
      </c>
      <c r="AS4660" s="9">
        <v>2</v>
      </c>
      <c r="AT4660" s="9">
        <v>0</v>
      </c>
      <c r="AU4660" s="9">
        <v>0</v>
      </c>
      <c r="AV4660" s="9">
        <v>0</v>
      </c>
      <c r="AW4660" s="9" t="s">
        <v>1382</v>
      </c>
      <c r="AX4660" s="9" t="s">
        <v>1382</v>
      </c>
      <c r="AZ4660" s="114" t="s">
        <v>3068</v>
      </c>
      <c r="BA4660" s="9" t="s">
        <v>2874</v>
      </c>
      <c r="BB4660" s="6" t="s">
        <v>1994</v>
      </c>
      <c r="BC4660" s="9"/>
      <c r="BD4660" s="9"/>
      <c r="BE4660" s="9"/>
      <c r="BF4660" s="9"/>
      <c r="BG4660" s="9"/>
      <c r="BI4660" t="s">
        <v>3146</v>
      </c>
    </row>
    <row r="4661" spans="1:74" x14ac:dyDescent="0.25">
      <c r="A4661" s="97" t="s">
        <v>1225</v>
      </c>
      <c r="B4661" s="52" t="s">
        <v>1937</v>
      </c>
      <c r="C4661" s="9" t="str">
        <f>VLOOKUP(Tabelle1[[#This Row],[bank_name]],list_all_banks!$B$1:$C$691,2,FALSE)</f>
        <v>NL39037076</v>
      </c>
      <c r="D4661" s="6" t="s">
        <v>1938</v>
      </c>
      <c r="E4661" s="42" t="str">
        <f t="shared" si="76"/>
        <v>31.12.2016</v>
      </c>
      <c r="F4661" s="9">
        <v>2016</v>
      </c>
      <c r="G4661" s="9">
        <v>1</v>
      </c>
      <c r="H4661" s="9">
        <v>2</v>
      </c>
      <c r="I4661" s="9">
        <v>3</v>
      </c>
      <c r="J4661" s="69">
        <v>2</v>
      </c>
      <c r="K4661" s="73" t="s">
        <v>1366</v>
      </c>
      <c r="L4661" s="9" t="s">
        <v>20</v>
      </c>
      <c r="M4661" s="9" t="s">
        <v>14</v>
      </c>
      <c r="N4661" s="9" t="s">
        <v>1626</v>
      </c>
      <c r="P4661" s="9">
        <v>2</v>
      </c>
      <c r="Q4661" s="9">
        <v>0</v>
      </c>
      <c r="R4661" s="9">
        <v>0</v>
      </c>
      <c r="S4661" s="9">
        <v>3</v>
      </c>
      <c r="U4661" s="9">
        <v>0</v>
      </c>
      <c r="V4661" s="9">
        <v>0</v>
      </c>
      <c r="W4661" s="9" t="s">
        <v>20</v>
      </c>
      <c r="Y4661" s="9" t="s">
        <v>1020</v>
      </c>
      <c r="Z4661" s="68">
        <v>788125</v>
      </c>
      <c r="AA4661" s="68">
        <v>528</v>
      </c>
      <c r="AB4661" s="68">
        <v>42650</v>
      </c>
      <c r="AC4661" s="68" t="s">
        <v>20</v>
      </c>
      <c r="AD4661" s="68" t="s">
        <v>20</v>
      </c>
      <c r="AE4661" s="68" t="s">
        <v>20</v>
      </c>
      <c r="AF4661" s="68" t="s">
        <v>20</v>
      </c>
      <c r="AG4661" s="68">
        <v>6695</v>
      </c>
      <c r="AH4661" s="9" t="s">
        <v>20</v>
      </c>
      <c r="AI4661" s="9">
        <v>1</v>
      </c>
      <c r="AK4661" s="9">
        <v>1</v>
      </c>
      <c r="AL4661" s="9">
        <v>1</v>
      </c>
      <c r="AM4661" s="9">
        <v>0</v>
      </c>
      <c r="AN4661" s="9">
        <v>0</v>
      </c>
      <c r="AO4661" s="9">
        <v>0</v>
      </c>
      <c r="AQ4661" s="53">
        <v>1</v>
      </c>
      <c r="AR4661" s="9">
        <v>3</v>
      </c>
      <c r="AS4661" s="9">
        <v>2</v>
      </c>
      <c r="AT4661" s="9">
        <v>0</v>
      </c>
      <c r="AU4661" s="9">
        <v>0</v>
      </c>
      <c r="AV4661" s="9">
        <v>0</v>
      </c>
      <c r="AW4661" s="9" t="s">
        <v>1382</v>
      </c>
      <c r="AX4661" s="9" t="s">
        <v>1382</v>
      </c>
      <c r="AZ4661" s="114" t="s">
        <v>3071</v>
      </c>
      <c r="BA4661" s="9" t="s">
        <v>2877</v>
      </c>
      <c r="BB4661" s="6" t="s">
        <v>1994</v>
      </c>
      <c r="BG4661" s="9"/>
      <c r="BI4661" t="s">
        <v>3146</v>
      </c>
    </row>
    <row r="4662" spans="1:74" x14ac:dyDescent="0.25">
      <c r="A4662" s="97" t="s">
        <v>1225</v>
      </c>
      <c r="B4662" s="52" t="s">
        <v>1937</v>
      </c>
      <c r="C4662" s="9" t="str">
        <f>VLOOKUP(Tabelle1[[#This Row],[bank_name]],list_all_banks!$B$1:$C$691,2,FALSE)</f>
        <v>NL39037076</v>
      </c>
      <c r="D4662" s="6" t="s">
        <v>1938</v>
      </c>
      <c r="E4662" s="42" t="str">
        <f t="shared" si="76"/>
        <v>31.12.2016</v>
      </c>
      <c r="F4662" s="9">
        <v>2016</v>
      </c>
      <c r="G4662" s="9">
        <v>1</v>
      </c>
      <c r="H4662" s="9">
        <v>2</v>
      </c>
      <c r="I4662" s="9">
        <v>3</v>
      </c>
      <c r="J4662" s="69">
        <v>2</v>
      </c>
      <c r="K4662" s="73" t="s">
        <v>1366</v>
      </c>
      <c r="L4662" s="9" t="s">
        <v>20</v>
      </c>
      <c r="M4662" s="9" t="s">
        <v>14</v>
      </c>
      <c r="N4662" s="9" t="s">
        <v>1626</v>
      </c>
      <c r="P4662" s="9">
        <v>2</v>
      </c>
      <c r="Q4662" s="9">
        <v>0</v>
      </c>
      <c r="R4662" s="9">
        <v>0</v>
      </c>
      <c r="S4662" s="9">
        <v>3</v>
      </c>
      <c r="U4662" s="9">
        <v>0</v>
      </c>
      <c r="V4662" s="9">
        <v>0</v>
      </c>
      <c r="W4662" s="9" t="s">
        <v>20</v>
      </c>
      <c r="Y4662" s="9" t="s">
        <v>658</v>
      </c>
      <c r="Z4662" s="68">
        <v>619548</v>
      </c>
      <c r="AA4662" s="68">
        <v>438</v>
      </c>
      <c r="AB4662" s="68">
        <v>42482</v>
      </c>
      <c r="AC4662" s="68" t="s">
        <v>20</v>
      </c>
      <c r="AD4662" s="68" t="s">
        <v>20</v>
      </c>
      <c r="AE4662" s="68" t="s">
        <v>20</v>
      </c>
      <c r="AF4662" s="68" t="s">
        <v>20</v>
      </c>
      <c r="AG4662" s="68">
        <v>17595</v>
      </c>
      <c r="AH4662" s="9" t="s">
        <v>20</v>
      </c>
      <c r="AI4662" s="9">
        <v>1</v>
      </c>
      <c r="AK4662" s="9">
        <v>1</v>
      </c>
      <c r="AL4662" s="9">
        <v>1</v>
      </c>
      <c r="AM4662" s="9">
        <v>0</v>
      </c>
      <c r="AN4662" s="9">
        <v>0</v>
      </c>
      <c r="AO4662" s="9">
        <v>0</v>
      </c>
      <c r="AQ4662" s="53">
        <v>1</v>
      </c>
      <c r="AR4662" s="9">
        <v>3</v>
      </c>
      <c r="AS4662" s="9">
        <v>2</v>
      </c>
      <c r="AT4662" s="9">
        <v>0</v>
      </c>
      <c r="AU4662" s="9">
        <v>0</v>
      </c>
      <c r="AV4662" s="9">
        <v>0</v>
      </c>
      <c r="AW4662" s="9" t="s">
        <v>1382</v>
      </c>
      <c r="AX4662" s="9" t="s">
        <v>1382</v>
      </c>
      <c r="AZ4662" s="114" t="s">
        <v>3072</v>
      </c>
      <c r="BA4662" s="9" t="s">
        <v>2878</v>
      </c>
      <c r="BB4662" s="6" t="s">
        <v>1994</v>
      </c>
      <c r="BC4662" s="9"/>
      <c r="BD4662" s="9"/>
      <c r="BE4662" s="9"/>
      <c r="BF4662" s="9"/>
      <c r="BG4662" s="9"/>
      <c r="BI4662" t="s">
        <v>3146</v>
      </c>
    </row>
    <row r="4663" spans="1:74" x14ac:dyDescent="0.25">
      <c r="A4663" s="97" t="s">
        <v>1225</v>
      </c>
      <c r="B4663" s="52" t="s">
        <v>1937</v>
      </c>
      <c r="C4663" s="9" t="str">
        <f>VLOOKUP(Tabelle1[[#This Row],[bank_name]],list_all_banks!$B$1:$C$691,2,FALSE)</f>
        <v>NL39037076</v>
      </c>
      <c r="D4663" s="6" t="s">
        <v>1938</v>
      </c>
      <c r="E4663" s="42" t="str">
        <f t="shared" si="76"/>
        <v>31.12.2016</v>
      </c>
      <c r="F4663" s="9">
        <v>2016</v>
      </c>
      <c r="G4663" s="9">
        <v>1</v>
      </c>
      <c r="H4663" s="9">
        <v>2</v>
      </c>
      <c r="I4663" s="9">
        <v>3</v>
      </c>
      <c r="J4663" s="69">
        <v>2</v>
      </c>
      <c r="K4663" s="73" t="s">
        <v>1366</v>
      </c>
      <c r="L4663" s="9" t="s">
        <v>20</v>
      </c>
      <c r="M4663" s="9" t="s">
        <v>14</v>
      </c>
      <c r="N4663" s="9" t="s">
        <v>1626</v>
      </c>
      <c r="P4663" s="9">
        <v>2</v>
      </c>
      <c r="Q4663" s="9">
        <v>0</v>
      </c>
      <c r="R4663" s="9">
        <v>0</v>
      </c>
      <c r="S4663" s="9">
        <v>3</v>
      </c>
      <c r="U4663" s="9">
        <v>0</v>
      </c>
      <c r="V4663" s="9">
        <v>0</v>
      </c>
      <c r="W4663" s="9" t="s">
        <v>20</v>
      </c>
      <c r="Y4663" s="9" t="s">
        <v>493</v>
      </c>
      <c r="Z4663" s="68">
        <v>575577</v>
      </c>
      <c r="AA4663" s="68">
        <v>482</v>
      </c>
      <c r="AB4663" s="68">
        <v>57250</v>
      </c>
      <c r="AC4663" s="68" t="s">
        <v>20</v>
      </c>
      <c r="AD4663" s="68" t="s">
        <v>20</v>
      </c>
      <c r="AE4663" s="68" t="s">
        <v>20</v>
      </c>
      <c r="AF4663" s="68" t="s">
        <v>20</v>
      </c>
      <c r="AG4663" s="68">
        <v>17194</v>
      </c>
      <c r="AH4663" s="9" t="s">
        <v>20</v>
      </c>
      <c r="AI4663" s="9">
        <v>1</v>
      </c>
      <c r="AK4663" s="9">
        <v>1</v>
      </c>
      <c r="AL4663" s="9">
        <v>1</v>
      </c>
      <c r="AM4663" s="9">
        <v>0</v>
      </c>
      <c r="AN4663" s="9">
        <v>0</v>
      </c>
      <c r="AO4663" s="9">
        <v>0</v>
      </c>
      <c r="AQ4663" s="53">
        <v>1</v>
      </c>
      <c r="AR4663" s="9">
        <v>3</v>
      </c>
      <c r="AS4663" s="9">
        <v>2</v>
      </c>
      <c r="AT4663" s="9">
        <v>0</v>
      </c>
      <c r="AU4663" s="9">
        <v>0</v>
      </c>
      <c r="AV4663" s="9">
        <v>0</v>
      </c>
      <c r="AW4663" s="9" t="s">
        <v>1382</v>
      </c>
      <c r="AX4663" s="9" t="s">
        <v>1382</v>
      </c>
      <c r="BA4663" s="9" t="s">
        <v>2879</v>
      </c>
      <c r="BB4663" s="6" t="s">
        <v>1994</v>
      </c>
      <c r="BG4663" s="9"/>
      <c r="BI4663" t="s">
        <v>3146</v>
      </c>
    </row>
    <row r="4664" spans="1:74" x14ac:dyDescent="0.25">
      <c r="A4664" s="97" t="s">
        <v>1225</v>
      </c>
      <c r="B4664" s="52" t="s">
        <v>1937</v>
      </c>
      <c r="C4664" s="9" t="str">
        <f>VLOOKUP(Tabelle1[[#This Row],[bank_name]],list_all_banks!$B$1:$C$691,2,FALSE)</f>
        <v>NL39037076</v>
      </c>
      <c r="D4664" s="6" t="s">
        <v>1938</v>
      </c>
      <c r="E4664" s="42" t="str">
        <f t="shared" si="76"/>
        <v>31.12.2016</v>
      </c>
      <c r="F4664" s="9">
        <v>2016</v>
      </c>
      <c r="G4664" s="9">
        <v>1</v>
      </c>
      <c r="H4664" s="9">
        <v>2</v>
      </c>
      <c r="I4664" s="9">
        <v>3</v>
      </c>
      <c r="J4664" s="69">
        <v>2</v>
      </c>
      <c r="K4664" s="73" t="s">
        <v>1366</v>
      </c>
      <c r="L4664" s="9" t="s">
        <v>20</v>
      </c>
      <c r="M4664" s="9" t="s">
        <v>14</v>
      </c>
      <c r="N4664" s="9" t="s">
        <v>1626</v>
      </c>
      <c r="P4664" s="9">
        <v>2</v>
      </c>
      <c r="Q4664" s="9">
        <v>0</v>
      </c>
      <c r="R4664" s="9">
        <v>0</v>
      </c>
      <c r="S4664" s="9">
        <v>3</v>
      </c>
      <c r="U4664" s="9">
        <v>0</v>
      </c>
      <c r="V4664" s="9">
        <v>0</v>
      </c>
      <c r="W4664" s="9" t="s">
        <v>20</v>
      </c>
      <c r="Y4664" s="9" t="s">
        <v>1</v>
      </c>
      <c r="Z4664" s="68">
        <v>604350</v>
      </c>
      <c r="AA4664" s="68">
        <v>383</v>
      </c>
      <c r="AB4664" s="68">
        <v>27522</v>
      </c>
      <c r="AC4664" s="68" t="s">
        <v>20</v>
      </c>
      <c r="AD4664" s="68" t="s">
        <v>20</v>
      </c>
      <c r="AE4664" s="68" t="s">
        <v>20</v>
      </c>
      <c r="AF4664" s="68" t="s">
        <v>20</v>
      </c>
      <c r="AG4664" s="68">
        <v>9881</v>
      </c>
      <c r="AH4664" s="9" t="s">
        <v>20</v>
      </c>
      <c r="AI4664" s="9">
        <v>1</v>
      </c>
      <c r="AK4664" s="9">
        <v>1</v>
      </c>
      <c r="AL4664" s="9">
        <v>1</v>
      </c>
      <c r="AM4664" s="9">
        <v>0</v>
      </c>
      <c r="AN4664" s="9">
        <v>0</v>
      </c>
      <c r="AO4664" s="9">
        <v>0</v>
      </c>
      <c r="AQ4664" s="53">
        <v>1</v>
      </c>
      <c r="AR4664" s="9">
        <v>3</v>
      </c>
      <c r="AS4664" s="9">
        <v>2</v>
      </c>
      <c r="AT4664" s="9">
        <v>0</v>
      </c>
      <c r="AU4664" s="9">
        <v>0</v>
      </c>
      <c r="AV4664" s="9">
        <v>0</v>
      </c>
      <c r="AW4664" s="9" t="s">
        <v>1382</v>
      </c>
      <c r="AX4664" s="9" t="s">
        <v>1382</v>
      </c>
      <c r="BA4664" s="9" t="s">
        <v>2880</v>
      </c>
      <c r="BB4664" s="6" t="s">
        <v>1994</v>
      </c>
      <c r="BG4664" s="9"/>
      <c r="BI4664" t="s">
        <v>3146</v>
      </c>
    </row>
    <row r="4665" spans="1:74" x14ac:dyDescent="0.25">
      <c r="A4665" s="97" t="s">
        <v>1225</v>
      </c>
      <c r="B4665" s="52" t="s">
        <v>1937</v>
      </c>
      <c r="C4665" s="9" t="str">
        <f>VLOOKUP(Tabelle1[[#This Row],[bank_name]],list_all_banks!$B$1:$C$691,2,FALSE)</f>
        <v>NL39037076</v>
      </c>
      <c r="D4665" s="6" t="s">
        <v>1938</v>
      </c>
      <c r="E4665" s="42" t="str">
        <f t="shared" si="76"/>
        <v>31.12.2016</v>
      </c>
      <c r="F4665" s="9">
        <v>2016</v>
      </c>
      <c r="G4665" s="9">
        <v>1</v>
      </c>
      <c r="H4665" s="9">
        <v>2</v>
      </c>
      <c r="I4665" s="9">
        <v>3</v>
      </c>
      <c r="J4665" s="69">
        <v>2</v>
      </c>
      <c r="K4665" s="73" t="s">
        <v>1366</v>
      </c>
      <c r="L4665" s="9" t="s">
        <v>20</v>
      </c>
      <c r="M4665" s="9" t="s">
        <v>14</v>
      </c>
      <c r="N4665" s="9" t="s">
        <v>1626</v>
      </c>
      <c r="P4665" s="9">
        <v>2</v>
      </c>
      <c r="Q4665" s="9">
        <v>0</v>
      </c>
      <c r="R4665" s="9">
        <v>0</v>
      </c>
      <c r="S4665" s="9">
        <v>3</v>
      </c>
      <c r="U4665" s="9">
        <v>0</v>
      </c>
      <c r="V4665" s="9">
        <v>0</v>
      </c>
      <c r="W4665" s="9" t="s">
        <v>20</v>
      </c>
      <c r="Y4665" s="9" t="s">
        <v>1633</v>
      </c>
      <c r="Z4665" s="68">
        <v>342307</v>
      </c>
      <c r="AA4665" s="68">
        <v>370</v>
      </c>
      <c r="AB4665" s="68">
        <v>5543</v>
      </c>
      <c r="AC4665" s="68" t="s">
        <v>20</v>
      </c>
      <c r="AD4665" s="68" t="s">
        <v>20</v>
      </c>
      <c r="AE4665" s="68" t="s">
        <v>20</v>
      </c>
      <c r="AF4665" s="68" t="s">
        <v>20</v>
      </c>
      <c r="AG4665" s="68">
        <v>1667</v>
      </c>
      <c r="AH4665" s="9" t="s">
        <v>20</v>
      </c>
      <c r="AI4665" s="9">
        <v>1</v>
      </c>
      <c r="AK4665" s="9">
        <v>1</v>
      </c>
      <c r="AL4665" s="9">
        <v>1</v>
      </c>
      <c r="AM4665" s="9">
        <v>0</v>
      </c>
      <c r="AN4665" s="9">
        <v>0</v>
      </c>
      <c r="AO4665" s="9">
        <v>0</v>
      </c>
      <c r="AQ4665" s="53">
        <v>1</v>
      </c>
      <c r="AR4665" s="9">
        <v>3</v>
      </c>
      <c r="AS4665" s="9">
        <v>2</v>
      </c>
      <c r="AT4665" s="9">
        <v>0</v>
      </c>
      <c r="AU4665" s="9">
        <v>0</v>
      </c>
      <c r="AV4665" s="9">
        <v>0</v>
      </c>
      <c r="AW4665" s="9" t="s">
        <v>1382</v>
      </c>
      <c r="AX4665" s="9" t="s">
        <v>1382</v>
      </c>
      <c r="BA4665" s="9" t="s">
        <v>2881</v>
      </c>
      <c r="BB4665" s="6" t="s">
        <v>1994</v>
      </c>
      <c r="BG4665" s="9"/>
      <c r="BI4665" t="s">
        <v>3146</v>
      </c>
    </row>
    <row r="4666" spans="1:74" x14ac:dyDescent="0.25">
      <c r="A4666" s="97" t="s">
        <v>1225</v>
      </c>
      <c r="B4666" s="52" t="s">
        <v>1937</v>
      </c>
      <c r="C4666" s="9" t="str">
        <f>VLOOKUP(Tabelle1[[#This Row],[bank_name]],list_all_banks!$B$1:$C$691,2,FALSE)</f>
        <v>NL39037076</v>
      </c>
      <c r="D4666" s="6" t="s">
        <v>1938</v>
      </c>
      <c r="E4666" s="42" t="str">
        <f t="shared" si="76"/>
        <v>31.12.2016</v>
      </c>
      <c r="F4666" s="9">
        <v>2016</v>
      </c>
      <c r="G4666" s="9">
        <v>1</v>
      </c>
      <c r="H4666" s="9">
        <v>2</v>
      </c>
      <c r="I4666" s="9">
        <v>3</v>
      </c>
      <c r="J4666" s="69">
        <v>2</v>
      </c>
      <c r="K4666" s="73" t="s">
        <v>1366</v>
      </c>
      <c r="L4666" s="9" t="s">
        <v>20</v>
      </c>
      <c r="M4666" s="9" t="s">
        <v>14</v>
      </c>
      <c r="N4666" s="9" t="s">
        <v>1626</v>
      </c>
      <c r="P4666" s="9">
        <v>2</v>
      </c>
      <c r="Q4666" s="9">
        <v>0</v>
      </c>
      <c r="R4666" s="9">
        <v>0</v>
      </c>
      <c r="S4666" s="9">
        <v>3</v>
      </c>
      <c r="U4666" s="9">
        <v>0</v>
      </c>
      <c r="V4666" s="9">
        <v>0</v>
      </c>
      <c r="W4666" s="9" t="s">
        <v>20</v>
      </c>
      <c r="Y4666" s="9" t="s">
        <v>239</v>
      </c>
      <c r="Z4666" s="68">
        <v>429598</v>
      </c>
      <c r="AA4666" s="68">
        <v>238</v>
      </c>
      <c r="AB4666" s="68">
        <v>51461</v>
      </c>
      <c r="AC4666" s="68" t="s">
        <v>20</v>
      </c>
      <c r="AD4666" s="68" t="s">
        <v>20</v>
      </c>
      <c r="AE4666" s="68" t="s">
        <v>20</v>
      </c>
      <c r="AF4666" s="68" t="s">
        <v>20</v>
      </c>
      <c r="AG4666" s="68">
        <v>15586</v>
      </c>
      <c r="AH4666" s="9" t="s">
        <v>20</v>
      </c>
      <c r="AI4666" s="9">
        <v>1</v>
      </c>
      <c r="AK4666" s="9">
        <v>1</v>
      </c>
      <c r="AL4666" s="9">
        <v>1</v>
      </c>
      <c r="AM4666" s="9">
        <v>0</v>
      </c>
      <c r="AN4666" s="9">
        <v>0</v>
      </c>
      <c r="AO4666" s="9">
        <v>0</v>
      </c>
      <c r="AQ4666" s="53">
        <v>1</v>
      </c>
      <c r="AR4666" s="9">
        <v>3</v>
      </c>
      <c r="AS4666" s="9">
        <v>2</v>
      </c>
      <c r="AT4666" s="9">
        <v>0</v>
      </c>
      <c r="AU4666" s="9">
        <v>0</v>
      </c>
      <c r="AV4666" s="9">
        <v>0</v>
      </c>
      <c r="AW4666" s="9" t="s">
        <v>1382</v>
      </c>
      <c r="AX4666" s="9" t="s">
        <v>1382</v>
      </c>
      <c r="BA4666" s="9" t="s">
        <v>2882</v>
      </c>
      <c r="BB4666" s="6" t="s">
        <v>1994</v>
      </c>
      <c r="BG4666" s="9"/>
      <c r="BI4666" t="s">
        <v>3146</v>
      </c>
    </row>
    <row r="4667" spans="1:74" x14ac:dyDescent="0.25">
      <c r="A4667" s="97" t="s">
        <v>1225</v>
      </c>
      <c r="B4667" s="52" t="s">
        <v>1937</v>
      </c>
      <c r="C4667" s="9" t="str">
        <f>VLOOKUP(Tabelle1[[#This Row],[bank_name]],list_all_banks!$B$1:$C$691,2,FALSE)</f>
        <v>NL39037076</v>
      </c>
      <c r="D4667" s="6" t="s">
        <v>1938</v>
      </c>
      <c r="E4667" s="42" t="str">
        <f t="shared" si="76"/>
        <v>31.12.2016</v>
      </c>
      <c r="F4667" s="9">
        <v>2016</v>
      </c>
      <c r="G4667" s="9">
        <v>1</v>
      </c>
      <c r="H4667" s="9">
        <v>2</v>
      </c>
      <c r="I4667" s="9">
        <v>3</v>
      </c>
      <c r="J4667" s="69">
        <v>2</v>
      </c>
      <c r="K4667" s="73" t="s">
        <v>1366</v>
      </c>
      <c r="L4667" s="9" t="s">
        <v>20</v>
      </c>
      <c r="M4667" s="9" t="s">
        <v>14</v>
      </c>
      <c r="N4667" s="9" t="s">
        <v>1626</v>
      </c>
      <c r="P4667" s="9">
        <v>2</v>
      </c>
      <c r="Q4667" s="9">
        <v>0</v>
      </c>
      <c r="R4667" s="9">
        <v>0</v>
      </c>
      <c r="S4667" s="9">
        <v>3</v>
      </c>
      <c r="U4667" s="9">
        <v>0</v>
      </c>
      <c r="V4667" s="9">
        <v>0</v>
      </c>
      <c r="W4667" s="9" t="s">
        <v>20</v>
      </c>
      <c r="Y4667" s="9" t="s">
        <v>1289</v>
      </c>
      <c r="Z4667" s="68">
        <v>398282</v>
      </c>
      <c r="AA4667" s="68">
        <v>372</v>
      </c>
      <c r="AB4667" s="68">
        <v>37752</v>
      </c>
      <c r="AC4667" s="68" t="s">
        <v>20</v>
      </c>
      <c r="AD4667" s="68" t="s">
        <v>20</v>
      </c>
      <c r="AE4667" s="68" t="s">
        <v>20</v>
      </c>
      <c r="AF4667" s="68" t="s">
        <v>20</v>
      </c>
      <c r="AG4667" s="68">
        <v>10236</v>
      </c>
      <c r="AH4667" s="9" t="s">
        <v>20</v>
      </c>
      <c r="AI4667" s="9">
        <v>1</v>
      </c>
      <c r="AK4667" s="9">
        <v>1</v>
      </c>
      <c r="AL4667" s="9">
        <v>1</v>
      </c>
      <c r="AM4667" s="9">
        <v>0</v>
      </c>
      <c r="AN4667" s="9">
        <v>0</v>
      </c>
      <c r="AO4667" s="9">
        <v>0</v>
      </c>
      <c r="AQ4667" s="53">
        <v>1</v>
      </c>
      <c r="AR4667" s="9">
        <v>3</v>
      </c>
      <c r="AS4667" s="9">
        <v>2</v>
      </c>
      <c r="AT4667" s="9">
        <v>0</v>
      </c>
      <c r="AU4667" s="9">
        <v>0</v>
      </c>
      <c r="AV4667" s="9">
        <v>0</v>
      </c>
      <c r="AW4667" s="9" t="s">
        <v>1382</v>
      </c>
      <c r="AX4667" s="9" t="s">
        <v>1382</v>
      </c>
      <c r="BA4667" s="9" t="s">
        <v>2883</v>
      </c>
      <c r="BB4667" s="6" t="s">
        <v>1994</v>
      </c>
      <c r="BG4667" s="9"/>
      <c r="BI4667" t="s">
        <v>3146</v>
      </c>
    </row>
    <row r="4668" spans="1:74" x14ac:dyDescent="0.25">
      <c r="A4668" s="97" t="s">
        <v>1225</v>
      </c>
      <c r="B4668" s="52" t="s">
        <v>1937</v>
      </c>
      <c r="C4668" s="9" t="str">
        <f>VLOOKUP(Tabelle1[[#This Row],[bank_name]],list_all_banks!$B$1:$C$691,2,FALSE)</f>
        <v>NL39037076</v>
      </c>
      <c r="D4668" s="6" t="s">
        <v>1938</v>
      </c>
      <c r="E4668" s="42" t="str">
        <f t="shared" si="76"/>
        <v>31.12.2016</v>
      </c>
      <c r="F4668" s="9">
        <v>2016</v>
      </c>
      <c r="G4668" s="9">
        <v>1</v>
      </c>
      <c r="H4668" s="9">
        <v>2</v>
      </c>
      <c r="I4668" s="9">
        <v>3</v>
      </c>
      <c r="J4668" s="69">
        <v>2</v>
      </c>
      <c r="K4668" s="73" t="s">
        <v>1366</v>
      </c>
      <c r="L4668" s="9" t="s">
        <v>20</v>
      </c>
      <c r="M4668" s="9" t="s">
        <v>14</v>
      </c>
      <c r="N4668" s="9" t="s">
        <v>1626</v>
      </c>
      <c r="P4668" s="9">
        <v>2</v>
      </c>
      <c r="Q4668" s="9">
        <v>0</v>
      </c>
      <c r="R4668" s="9">
        <v>0</v>
      </c>
      <c r="S4668" s="9">
        <v>3</v>
      </c>
      <c r="U4668" s="9">
        <v>0</v>
      </c>
      <c r="V4668" s="9">
        <v>0</v>
      </c>
      <c r="W4668" s="9" t="s">
        <v>20</v>
      </c>
      <c r="Y4668" s="9" t="s">
        <v>1672</v>
      </c>
      <c r="Z4668" s="68">
        <v>294712</v>
      </c>
      <c r="AA4668" s="68">
        <v>114</v>
      </c>
      <c r="AB4668" s="68">
        <v>16786</v>
      </c>
      <c r="AC4668" s="68" t="s">
        <v>20</v>
      </c>
      <c r="AD4668" s="68" t="s">
        <v>20</v>
      </c>
      <c r="AE4668" s="68" t="s">
        <v>20</v>
      </c>
      <c r="AF4668" s="68" t="s">
        <v>20</v>
      </c>
      <c r="AG4668" s="68">
        <v>2797</v>
      </c>
      <c r="AH4668" s="9" t="s">
        <v>20</v>
      </c>
      <c r="AI4668" s="9">
        <v>1</v>
      </c>
      <c r="AK4668" s="9">
        <v>1</v>
      </c>
      <c r="AL4668" s="9">
        <v>1</v>
      </c>
      <c r="AM4668" s="9">
        <v>0</v>
      </c>
      <c r="AN4668" s="9">
        <v>0</v>
      </c>
      <c r="AO4668" s="9">
        <v>0</v>
      </c>
      <c r="AQ4668" s="53">
        <v>1</v>
      </c>
      <c r="AR4668" s="9">
        <v>3</v>
      </c>
      <c r="AS4668" s="9">
        <v>2</v>
      </c>
      <c r="AT4668" s="9">
        <v>0</v>
      </c>
      <c r="AU4668" s="9">
        <v>0</v>
      </c>
      <c r="AV4668" s="9">
        <v>0</v>
      </c>
      <c r="AW4668" s="9" t="s">
        <v>1382</v>
      </c>
      <c r="AX4668" s="9" t="s">
        <v>1382</v>
      </c>
      <c r="BA4668" s="9" t="s">
        <v>2884</v>
      </c>
      <c r="BB4668" s="6" t="s">
        <v>1994</v>
      </c>
      <c r="BG4668" s="9"/>
      <c r="BI4668" t="s">
        <v>3146</v>
      </c>
    </row>
    <row r="4669" spans="1:74" x14ac:dyDescent="0.25">
      <c r="A4669" s="97" t="s">
        <v>1225</v>
      </c>
      <c r="B4669" s="52" t="s">
        <v>1937</v>
      </c>
      <c r="C4669" s="9" t="str">
        <f>VLOOKUP(Tabelle1[[#This Row],[bank_name]],list_all_banks!$B$1:$C$691,2,FALSE)</f>
        <v>NL39037076</v>
      </c>
      <c r="D4669" s="6" t="s">
        <v>1938</v>
      </c>
      <c r="E4669" s="42" t="str">
        <f t="shared" si="76"/>
        <v>31.12.2016</v>
      </c>
      <c r="F4669" s="9">
        <v>2016</v>
      </c>
      <c r="G4669" s="9">
        <v>1</v>
      </c>
      <c r="H4669" s="9">
        <v>2</v>
      </c>
      <c r="I4669" s="9">
        <v>3</v>
      </c>
      <c r="J4669" s="69">
        <v>2</v>
      </c>
      <c r="K4669" s="73" t="s">
        <v>1366</v>
      </c>
      <c r="L4669" s="9" t="s">
        <v>20</v>
      </c>
      <c r="M4669" s="9" t="s">
        <v>14</v>
      </c>
      <c r="N4669" s="9" t="s">
        <v>1626</v>
      </c>
      <c r="P4669" s="9">
        <v>2</v>
      </c>
      <c r="Q4669" s="9">
        <v>0</v>
      </c>
      <c r="R4669" s="9">
        <v>0</v>
      </c>
      <c r="S4669" s="9">
        <v>3</v>
      </c>
      <c r="U4669" s="9">
        <v>0</v>
      </c>
      <c r="V4669" s="9">
        <v>0</v>
      </c>
      <c r="W4669" s="9" t="s">
        <v>20</v>
      </c>
      <c r="Y4669" s="9" t="s">
        <v>1650</v>
      </c>
      <c r="Z4669" s="68">
        <v>312853</v>
      </c>
      <c r="AA4669" s="68">
        <v>568</v>
      </c>
      <c r="AB4669" s="68">
        <v>18938</v>
      </c>
      <c r="AC4669" s="68" t="s">
        <v>20</v>
      </c>
      <c r="AD4669" s="68" t="s">
        <v>20</v>
      </c>
      <c r="AE4669" s="68" t="s">
        <v>20</v>
      </c>
      <c r="AF4669" s="68" t="s">
        <v>20</v>
      </c>
      <c r="AG4669" s="68">
        <v>6951</v>
      </c>
      <c r="AH4669" s="9" t="s">
        <v>20</v>
      </c>
      <c r="AI4669" s="9">
        <v>1</v>
      </c>
      <c r="AK4669" s="9">
        <v>1</v>
      </c>
      <c r="AL4669" s="9">
        <v>1</v>
      </c>
      <c r="AM4669" s="9">
        <v>0</v>
      </c>
      <c r="AN4669" s="9">
        <v>0</v>
      </c>
      <c r="AO4669" s="9">
        <v>0</v>
      </c>
      <c r="AQ4669" s="53">
        <v>1</v>
      </c>
      <c r="AR4669" s="9">
        <v>3</v>
      </c>
      <c r="AS4669" s="9">
        <v>2</v>
      </c>
      <c r="AT4669" s="9">
        <v>0</v>
      </c>
      <c r="AU4669" s="9">
        <v>0</v>
      </c>
      <c r="AV4669" s="9">
        <v>0</v>
      </c>
      <c r="AW4669" s="9" t="s">
        <v>1382</v>
      </c>
      <c r="AX4669" s="9" t="s">
        <v>1382</v>
      </c>
      <c r="AZ4669" s="114" t="s">
        <v>3069</v>
      </c>
      <c r="BA4669" s="9" t="s">
        <v>2875</v>
      </c>
      <c r="BB4669" s="6" t="s">
        <v>1994</v>
      </c>
      <c r="BC4669" s="9"/>
      <c r="BD4669" s="9"/>
      <c r="BE4669" s="9"/>
      <c r="BF4669" s="9"/>
      <c r="BG4669" s="9"/>
      <c r="BI4669" t="s">
        <v>3146</v>
      </c>
    </row>
    <row r="4670" spans="1:74" x14ac:dyDescent="0.25">
      <c r="A4670" s="97" t="s">
        <v>1225</v>
      </c>
      <c r="B4670" s="52" t="s">
        <v>1937</v>
      </c>
      <c r="C4670" s="9" t="str">
        <f>VLOOKUP(Tabelle1[[#This Row],[bank_name]],list_all_banks!$B$1:$C$691,2,FALSE)</f>
        <v>NL39037076</v>
      </c>
      <c r="D4670" s="6" t="s">
        <v>1938</v>
      </c>
      <c r="E4670" s="42" t="str">
        <f t="shared" si="76"/>
        <v>31.12.2016</v>
      </c>
      <c r="F4670" s="9">
        <v>2016</v>
      </c>
      <c r="G4670" s="9">
        <v>1</v>
      </c>
      <c r="H4670" s="9">
        <v>2</v>
      </c>
      <c r="I4670" s="9">
        <v>3</v>
      </c>
      <c r="J4670" s="69">
        <v>2</v>
      </c>
      <c r="K4670" s="73" t="s">
        <v>1366</v>
      </c>
      <c r="L4670" s="9" t="s">
        <v>20</v>
      </c>
      <c r="M4670" s="9" t="s">
        <v>14</v>
      </c>
      <c r="N4670" s="9" t="s">
        <v>1626</v>
      </c>
      <c r="P4670" s="9">
        <v>2</v>
      </c>
      <c r="Q4670" s="9">
        <v>0</v>
      </c>
      <c r="R4670" s="9">
        <v>0</v>
      </c>
      <c r="S4670" s="9">
        <v>3</v>
      </c>
      <c r="U4670" s="9">
        <v>0</v>
      </c>
      <c r="V4670" s="9">
        <v>0</v>
      </c>
      <c r="W4670" s="9" t="s">
        <v>20</v>
      </c>
      <c r="Y4670" s="9" t="s">
        <v>1327</v>
      </c>
      <c r="Z4670" s="68">
        <v>215136</v>
      </c>
      <c r="AA4670" s="68">
        <v>105</v>
      </c>
      <c r="AB4670" s="68">
        <v>8535</v>
      </c>
      <c r="AC4670" s="68" t="s">
        <v>20</v>
      </c>
      <c r="AD4670" s="68" t="s">
        <v>20</v>
      </c>
      <c r="AE4670" s="68" t="s">
        <v>20</v>
      </c>
      <c r="AF4670" s="68" t="s">
        <v>20</v>
      </c>
      <c r="AG4670" s="68">
        <v>1906</v>
      </c>
      <c r="AH4670" s="9" t="s">
        <v>20</v>
      </c>
      <c r="AI4670" s="9">
        <v>1</v>
      </c>
      <c r="AK4670" s="9">
        <v>1</v>
      </c>
      <c r="AL4670" s="9">
        <v>1</v>
      </c>
      <c r="AM4670" s="9">
        <v>0</v>
      </c>
      <c r="AN4670" s="9">
        <v>0</v>
      </c>
      <c r="AO4670" s="9">
        <v>0</v>
      </c>
      <c r="AQ4670" s="53">
        <v>1</v>
      </c>
      <c r="AR4670" s="9">
        <v>3</v>
      </c>
      <c r="AS4670" s="9">
        <v>2</v>
      </c>
      <c r="AT4670" s="9">
        <v>0</v>
      </c>
      <c r="AU4670" s="9">
        <v>0</v>
      </c>
      <c r="AV4670" s="9">
        <v>0</v>
      </c>
      <c r="AW4670" s="9" t="s">
        <v>1382</v>
      </c>
      <c r="AX4670" s="9" t="s">
        <v>1382</v>
      </c>
      <c r="BA4670" s="9" t="s">
        <v>2885</v>
      </c>
      <c r="BB4670" s="6" t="s">
        <v>1994</v>
      </c>
      <c r="BG4670" s="9"/>
      <c r="BI4670" t="s">
        <v>3146</v>
      </c>
    </row>
    <row r="4671" spans="1:74" x14ac:dyDescent="0.25">
      <c r="A4671" s="20" t="s">
        <v>1225</v>
      </c>
      <c r="B4671" s="40" t="s">
        <v>1937</v>
      </c>
      <c r="C4671" t="str">
        <f>VLOOKUP(Tabelle1[[#This Row],[bank_name]],list_all_banks!$B$1:$C$691,2,FALSE)</f>
        <v>NL39037076</v>
      </c>
      <c r="D4671" s="6" t="s">
        <v>1938</v>
      </c>
      <c r="E4671" s="42" t="str">
        <f t="shared" si="76"/>
        <v>31.12.2016</v>
      </c>
      <c r="F4671">
        <v>2016</v>
      </c>
      <c r="G4671">
        <v>1</v>
      </c>
      <c r="H4671">
        <v>2</v>
      </c>
      <c r="I4671">
        <v>3</v>
      </c>
      <c r="J4671" s="33">
        <v>2</v>
      </c>
      <c r="K4671" s="41" t="s">
        <v>1366</v>
      </c>
      <c r="L4671" t="s">
        <v>20</v>
      </c>
      <c r="M4671" t="s">
        <v>14</v>
      </c>
      <c r="N4671" t="s">
        <v>1626</v>
      </c>
      <c r="P4671">
        <v>2</v>
      </c>
      <c r="Q4671">
        <v>0</v>
      </c>
      <c r="R4671">
        <v>0</v>
      </c>
      <c r="S4671">
        <v>3</v>
      </c>
      <c r="U4671" s="9">
        <v>0</v>
      </c>
      <c r="V4671">
        <v>0</v>
      </c>
      <c r="W4671" t="s">
        <v>20</v>
      </c>
      <c r="Y4671" t="s">
        <v>641</v>
      </c>
      <c r="Z4671" s="13">
        <v>175551</v>
      </c>
      <c r="AA4671" s="13">
        <v>81</v>
      </c>
      <c r="AB4671" s="13">
        <v>15474</v>
      </c>
      <c r="AC4671" s="68" t="s">
        <v>20</v>
      </c>
      <c r="AD4671" s="13" t="s">
        <v>20</v>
      </c>
      <c r="AE4671" s="13" t="s">
        <v>20</v>
      </c>
      <c r="AF4671" s="13" t="s">
        <v>20</v>
      </c>
      <c r="AG4671" s="13">
        <v>3109</v>
      </c>
      <c r="AH4671" t="s">
        <v>20</v>
      </c>
      <c r="AI4671">
        <v>1</v>
      </c>
      <c r="AK4671">
        <v>1</v>
      </c>
      <c r="AL4671">
        <v>1</v>
      </c>
      <c r="AM4671">
        <v>0</v>
      </c>
      <c r="AN4671">
        <v>0</v>
      </c>
      <c r="AO4671">
        <v>0</v>
      </c>
      <c r="AQ4671" s="53">
        <v>1</v>
      </c>
      <c r="AR4671">
        <v>3</v>
      </c>
      <c r="AS4671">
        <v>2</v>
      </c>
      <c r="AT4671">
        <v>0</v>
      </c>
      <c r="AU4671">
        <v>0</v>
      </c>
      <c r="AV4671">
        <v>0</v>
      </c>
      <c r="AW4671" t="s">
        <v>1382</v>
      </c>
      <c r="AX4671" t="s">
        <v>1382</v>
      </c>
      <c r="BA4671" t="s">
        <v>2886</v>
      </c>
      <c r="BB4671" s="6" t="s">
        <v>1994</v>
      </c>
      <c r="BG4671" s="9"/>
      <c r="BI4671" t="s">
        <v>3146</v>
      </c>
    </row>
    <row r="4672" spans="1:74" x14ac:dyDescent="0.25">
      <c r="A4672" s="20" t="s">
        <v>1225</v>
      </c>
      <c r="B4672" s="52" t="s">
        <v>1937</v>
      </c>
      <c r="C4672" s="9" t="str">
        <f>VLOOKUP(Tabelle1[[#This Row],[bank_name]],list_all_banks!$B$1:$C$691,2,FALSE)</f>
        <v>NL39037076</v>
      </c>
      <c r="D4672" s="6" t="s">
        <v>1938</v>
      </c>
      <c r="E4672" s="42" t="str">
        <f t="shared" si="76"/>
        <v>31.12.2016</v>
      </c>
      <c r="F4672">
        <v>2016</v>
      </c>
      <c r="G4672">
        <v>1</v>
      </c>
      <c r="H4672">
        <v>2</v>
      </c>
      <c r="I4672">
        <v>3</v>
      </c>
      <c r="J4672" s="33">
        <v>2</v>
      </c>
      <c r="K4672" s="41" t="s">
        <v>1366</v>
      </c>
      <c r="L4672" t="s">
        <v>20</v>
      </c>
      <c r="M4672" t="s">
        <v>14</v>
      </c>
      <c r="N4672" t="s">
        <v>1626</v>
      </c>
      <c r="P4672">
        <v>2</v>
      </c>
      <c r="Q4672">
        <v>0</v>
      </c>
      <c r="R4672">
        <v>0</v>
      </c>
      <c r="S4672">
        <v>3</v>
      </c>
      <c r="U4672" s="9">
        <v>0</v>
      </c>
      <c r="V4672">
        <v>0</v>
      </c>
      <c r="W4672" t="s">
        <v>20</v>
      </c>
      <c r="Y4672" t="s">
        <v>154</v>
      </c>
      <c r="Z4672" s="13">
        <v>168087</v>
      </c>
      <c r="AA4672" s="13">
        <v>153</v>
      </c>
      <c r="AB4672" s="13">
        <v>7089</v>
      </c>
      <c r="AC4672" s="68" t="s">
        <v>20</v>
      </c>
      <c r="AD4672" s="13" t="s">
        <v>20</v>
      </c>
      <c r="AE4672" s="13" t="s">
        <v>20</v>
      </c>
      <c r="AF4672" s="13" t="s">
        <v>20</v>
      </c>
      <c r="AG4672" s="13">
        <v>1766</v>
      </c>
      <c r="AH4672" t="s">
        <v>20</v>
      </c>
      <c r="AI4672">
        <v>1</v>
      </c>
      <c r="AK4672">
        <v>1</v>
      </c>
      <c r="AL4672">
        <v>1</v>
      </c>
      <c r="AM4672">
        <v>0</v>
      </c>
      <c r="AN4672">
        <v>0</v>
      </c>
      <c r="AO4672">
        <v>0</v>
      </c>
      <c r="AQ4672" s="53">
        <v>1</v>
      </c>
      <c r="AR4672">
        <v>3</v>
      </c>
      <c r="AS4672">
        <v>2</v>
      </c>
      <c r="AT4672">
        <v>0</v>
      </c>
      <c r="AU4672">
        <v>0</v>
      </c>
      <c r="AV4672">
        <v>0</v>
      </c>
      <c r="AW4672" t="s">
        <v>1382</v>
      </c>
      <c r="AX4672" t="s">
        <v>1382</v>
      </c>
      <c r="BA4672" t="s">
        <v>2887</v>
      </c>
      <c r="BB4672" s="6" t="s">
        <v>1994</v>
      </c>
      <c r="BG4672" s="9"/>
      <c r="BI4672" t="s">
        <v>3146</v>
      </c>
    </row>
    <row r="4673" spans="1:61" x14ac:dyDescent="0.25">
      <c r="A4673" s="97" t="s">
        <v>1225</v>
      </c>
      <c r="B4673" s="52" t="s">
        <v>1937</v>
      </c>
      <c r="C4673" s="9" t="str">
        <f>VLOOKUP(Tabelle1[[#This Row],[bank_name]],list_all_banks!$B$1:$C$691,2,FALSE)</f>
        <v>NL39037076</v>
      </c>
      <c r="D4673" s="6" t="s">
        <v>1938</v>
      </c>
      <c r="E4673" s="42" t="str">
        <f t="shared" si="76"/>
        <v>31.12.2016</v>
      </c>
      <c r="F4673" s="9">
        <v>2016</v>
      </c>
      <c r="G4673" s="9">
        <v>1</v>
      </c>
      <c r="H4673" s="9">
        <v>2</v>
      </c>
      <c r="I4673" s="9">
        <v>3</v>
      </c>
      <c r="J4673" s="69">
        <v>2</v>
      </c>
      <c r="K4673" s="73" t="s">
        <v>1366</v>
      </c>
      <c r="L4673" s="9" t="s">
        <v>20</v>
      </c>
      <c r="M4673" s="9" t="s">
        <v>14</v>
      </c>
      <c r="N4673" s="9" t="s">
        <v>1626</v>
      </c>
      <c r="P4673" s="9">
        <v>2</v>
      </c>
      <c r="Q4673" s="9">
        <v>0</v>
      </c>
      <c r="R4673" s="9">
        <v>0</v>
      </c>
      <c r="S4673" s="9">
        <v>3</v>
      </c>
      <c r="U4673" s="9">
        <v>0</v>
      </c>
      <c r="V4673" s="9">
        <v>0</v>
      </c>
      <c r="W4673" s="9" t="s">
        <v>20</v>
      </c>
      <c r="Y4673" s="9" t="s">
        <v>1651</v>
      </c>
      <c r="Z4673" s="68">
        <v>112153</v>
      </c>
      <c r="AA4673" s="68">
        <v>125</v>
      </c>
      <c r="AB4673" s="68">
        <v>27212</v>
      </c>
      <c r="AC4673" s="68" t="s">
        <v>20</v>
      </c>
      <c r="AD4673" s="68" t="s">
        <v>20</v>
      </c>
      <c r="AE4673" s="68" t="s">
        <v>20</v>
      </c>
      <c r="AF4673" s="68" t="s">
        <v>20</v>
      </c>
      <c r="AG4673" s="68">
        <v>2311</v>
      </c>
      <c r="AH4673" s="9" t="s">
        <v>20</v>
      </c>
      <c r="AI4673" s="9">
        <v>1</v>
      </c>
      <c r="AK4673" s="9">
        <v>1</v>
      </c>
      <c r="AL4673" s="9">
        <v>1</v>
      </c>
      <c r="AM4673" s="9">
        <v>0</v>
      </c>
      <c r="AN4673" s="9">
        <v>0</v>
      </c>
      <c r="AO4673" s="9">
        <v>0</v>
      </c>
      <c r="AQ4673" s="53">
        <v>1</v>
      </c>
      <c r="AR4673" s="9">
        <v>3</v>
      </c>
      <c r="AS4673" s="9">
        <v>2</v>
      </c>
      <c r="AT4673" s="9">
        <v>0</v>
      </c>
      <c r="AU4673" s="9">
        <v>0</v>
      </c>
      <c r="AV4673" s="9">
        <v>0</v>
      </c>
      <c r="AW4673" s="9" t="s">
        <v>1382</v>
      </c>
      <c r="AX4673" s="9" t="s">
        <v>1382</v>
      </c>
      <c r="BA4673" s="9" t="s">
        <v>2888</v>
      </c>
      <c r="BB4673" s="6" t="s">
        <v>1994</v>
      </c>
      <c r="BG4673" s="9"/>
      <c r="BI4673" t="s">
        <v>3146</v>
      </c>
    </row>
    <row r="4674" spans="1:61" x14ac:dyDescent="0.25">
      <c r="A4674" s="97" t="s">
        <v>1225</v>
      </c>
      <c r="B4674" s="52" t="s">
        <v>1937</v>
      </c>
      <c r="C4674" s="9" t="str">
        <f>VLOOKUP(Tabelle1[[#This Row],[bank_name]],list_all_banks!$B$1:$C$691,2,FALSE)</f>
        <v>NL39037076</v>
      </c>
      <c r="D4674" s="6" t="s">
        <v>1938</v>
      </c>
      <c r="E4674" s="42" t="str">
        <f t="shared" si="76"/>
        <v>31.12.2016</v>
      </c>
      <c r="F4674" s="9">
        <v>2016</v>
      </c>
      <c r="G4674" s="9">
        <v>1</v>
      </c>
      <c r="H4674" s="9">
        <v>2</v>
      </c>
      <c r="I4674" s="9">
        <v>3</v>
      </c>
      <c r="J4674" s="69">
        <v>2</v>
      </c>
      <c r="K4674" s="73" t="s">
        <v>1366</v>
      </c>
      <c r="L4674" s="9" t="s">
        <v>20</v>
      </c>
      <c r="M4674" s="9" t="s">
        <v>14</v>
      </c>
      <c r="N4674" s="9" t="s">
        <v>1626</v>
      </c>
      <c r="P4674" s="9">
        <v>2</v>
      </c>
      <c r="Q4674" s="9">
        <v>0</v>
      </c>
      <c r="R4674" s="9">
        <v>0</v>
      </c>
      <c r="S4674" s="9">
        <v>3</v>
      </c>
      <c r="U4674" s="9">
        <v>0</v>
      </c>
      <c r="V4674" s="9">
        <v>0</v>
      </c>
      <c r="W4674" s="9" t="s">
        <v>20</v>
      </c>
      <c r="Y4674" s="9" t="s">
        <v>440</v>
      </c>
      <c r="Z4674" s="68">
        <v>189542</v>
      </c>
      <c r="AA4674" s="68">
        <v>87</v>
      </c>
      <c r="AB4674" s="68">
        <v>10411</v>
      </c>
      <c r="AC4674" s="68" t="s">
        <v>20</v>
      </c>
      <c r="AD4674" s="68" t="s">
        <v>20</v>
      </c>
      <c r="AE4674" s="68" t="s">
        <v>20</v>
      </c>
      <c r="AF4674" s="68" t="s">
        <v>20</v>
      </c>
      <c r="AG4674" s="68">
        <v>1908</v>
      </c>
      <c r="AH4674" s="9" t="s">
        <v>20</v>
      </c>
      <c r="AI4674" s="9">
        <v>1</v>
      </c>
      <c r="AK4674" s="9">
        <v>1</v>
      </c>
      <c r="AL4674" s="9">
        <v>1</v>
      </c>
      <c r="AM4674" s="9">
        <v>0</v>
      </c>
      <c r="AN4674" s="9">
        <v>0</v>
      </c>
      <c r="AO4674" s="9">
        <v>0</v>
      </c>
      <c r="AQ4674" s="53">
        <v>1</v>
      </c>
      <c r="AR4674" s="9">
        <v>3</v>
      </c>
      <c r="AS4674" s="9">
        <v>2</v>
      </c>
      <c r="AT4674" s="9">
        <v>0</v>
      </c>
      <c r="AU4674" s="9">
        <v>0</v>
      </c>
      <c r="AV4674" s="9">
        <v>0</v>
      </c>
      <c r="AW4674" s="9" t="s">
        <v>1382</v>
      </c>
      <c r="AX4674" s="9" t="s">
        <v>1382</v>
      </c>
      <c r="BA4674" s="9" t="s">
        <v>2889</v>
      </c>
      <c r="BB4674" s="6" t="s">
        <v>1994</v>
      </c>
      <c r="BG4674" s="9"/>
      <c r="BI4674" t="s">
        <v>3146</v>
      </c>
    </row>
    <row r="4675" spans="1:61" x14ac:dyDescent="0.25">
      <c r="A4675" s="97" t="s">
        <v>1225</v>
      </c>
      <c r="B4675" s="52" t="s">
        <v>1937</v>
      </c>
      <c r="C4675" s="9" t="str">
        <f>VLOOKUP(Tabelle1[[#This Row],[bank_name]],list_all_banks!$B$1:$C$691,2,FALSE)</f>
        <v>NL39037076</v>
      </c>
      <c r="D4675" s="6" t="s">
        <v>1938</v>
      </c>
      <c r="E4675" s="42" t="str">
        <f t="shared" si="76"/>
        <v>31.12.2016</v>
      </c>
      <c r="F4675" s="9">
        <v>2016</v>
      </c>
      <c r="G4675" s="9">
        <v>1</v>
      </c>
      <c r="H4675" s="9">
        <v>2</v>
      </c>
      <c r="I4675" s="9">
        <v>3</v>
      </c>
      <c r="J4675" s="69">
        <v>2</v>
      </c>
      <c r="K4675" s="73" t="s">
        <v>1366</v>
      </c>
      <c r="L4675" s="9" t="s">
        <v>20</v>
      </c>
      <c r="M4675" s="9" t="s">
        <v>14</v>
      </c>
      <c r="N4675" s="9" t="s">
        <v>1626</v>
      </c>
      <c r="P4675" s="9">
        <v>2</v>
      </c>
      <c r="Q4675" s="9">
        <v>0</v>
      </c>
      <c r="R4675" s="9">
        <v>0</v>
      </c>
      <c r="S4675" s="9">
        <v>3</v>
      </c>
      <c r="U4675" s="9">
        <v>0</v>
      </c>
      <c r="V4675" s="9">
        <v>0</v>
      </c>
      <c r="W4675" s="9" t="s">
        <v>20</v>
      </c>
      <c r="Y4675" s="9" t="s">
        <v>1278</v>
      </c>
      <c r="Z4675" s="68">
        <v>127947</v>
      </c>
      <c r="AA4675" s="68">
        <v>125</v>
      </c>
      <c r="AB4675" s="68">
        <v>10997</v>
      </c>
      <c r="AC4675" s="68" t="s">
        <v>20</v>
      </c>
      <c r="AD4675" s="68" t="s">
        <v>20</v>
      </c>
      <c r="AE4675" s="68" t="s">
        <v>20</v>
      </c>
      <c r="AF4675" s="68" t="s">
        <v>20</v>
      </c>
      <c r="AG4675" s="68">
        <v>2337</v>
      </c>
      <c r="AH4675" s="9" t="s">
        <v>20</v>
      </c>
      <c r="AI4675" s="9">
        <v>1</v>
      </c>
      <c r="AK4675" s="9">
        <v>1</v>
      </c>
      <c r="AL4675" s="9">
        <v>1</v>
      </c>
      <c r="AM4675" s="9">
        <v>0</v>
      </c>
      <c r="AN4675" s="9">
        <v>0</v>
      </c>
      <c r="AO4675" s="9">
        <v>0</v>
      </c>
      <c r="AQ4675" s="53">
        <v>1</v>
      </c>
      <c r="AR4675" s="9">
        <v>3</v>
      </c>
      <c r="AS4675" s="9">
        <v>2</v>
      </c>
      <c r="AT4675" s="9">
        <v>0</v>
      </c>
      <c r="AU4675" s="9">
        <v>0</v>
      </c>
      <c r="AV4675" s="9">
        <v>0</v>
      </c>
      <c r="AW4675" s="9" t="s">
        <v>1382</v>
      </c>
      <c r="AX4675" s="9" t="s">
        <v>1382</v>
      </c>
      <c r="BA4675" s="9" t="s">
        <v>2890</v>
      </c>
      <c r="BB4675" s="6" t="s">
        <v>1994</v>
      </c>
      <c r="BC4675" s="9"/>
      <c r="BD4675" s="9"/>
      <c r="BE4675" s="9"/>
      <c r="BF4675" s="9"/>
      <c r="BG4675" s="9"/>
      <c r="BI4675" t="s">
        <v>3146</v>
      </c>
    </row>
    <row r="4676" spans="1:61" x14ac:dyDescent="0.25">
      <c r="A4676" s="97" t="s">
        <v>1225</v>
      </c>
      <c r="B4676" s="52" t="s">
        <v>1937</v>
      </c>
      <c r="C4676" s="9" t="str">
        <f>VLOOKUP(Tabelle1[[#This Row],[bank_name]],list_all_banks!$B$1:$C$691,2,FALSE)</f>
        <v>NL39037076</v>
      </c>
      <c r="D4676" s="6" t="s">
        <v>1938</v>
      </c>
      <c r="E4676" s="42" t="str">
        <f t="shared" si="76"/>
        <v>31.12.2016</v>
      </c>
      <c r="F4676" s="9">
        <v>2016</v>
      </c>
      <c r="G4676" s="9">
        <v>1</v>
      </c>
      <c r="H4676" s="9">
        <v>2</v>
      </c>
      <c r="I4676" s="9">
        <v>3</v>
      </c>
      <c r="J4676" s="69">
        <v>2</v>
      </c>
      <c r="K4676" s="73" t="s">
        <v>1366</v>
      </c>
      <c r="L4676" s="9" t="s">
        <v>20</v>
      </c>
      <c r="M4676" s="9" t="s">
        <v>14</v>
      </c>
      <c r="N4676" s="9" t="s">
        <v>1626</v>
      </c>
      <c r="P4676" s="9">
        <v>2</v>
      </c>
      <c r="Q4676" s="9">
        <v>0</v>
      </c>
      <c r="R4676" s="9">
        <v>0</v>
      </c>
      <c r="S4676" s="9">
        <v>3</v>
      </c>
      <c r="U4676" s="9">
        <v>0</v>
      </c>
      <c r="V4676" s="9">
        <v>0</v>
      </c>
      <c r="W4676" s="9" t="s">
        <v>20</v>
      </c>
      <c r="Y4676" s="9" t="s">
        <v>293</v>
      </c>
      <c r="Z4676" s="68">
        <v>122558</v>
      </c>
      <c r="AA4676" s="68">
        <v>127</v>
      </c>
      <c r="AB4676" s="68">
        <v>13495</v>
      </c>
      <c r="AC4676" s="68" t="s">
        <v>20</v>
      </c>
      <c r="AD4676" s="68" t="s">
        <v>20</v>
      </c>
      <c r="AE4676" s="68" t="s">
        <v>20</v>
      </c>
      <c r="AF4676" s="68" t="s">
        <v>20</v>
      </c>
      <c r="AG4676" s="68">
        <v>2615</v>
      </c>
      <c r="AH4676" s="9" t="s">
        <v>20</v>
      </c>
      <c r="AI4676" s="9">
        <v>1</v>
      </c>
      <c r="AK4676" s="9">
        <v>1</v>
      </c>
      <c r="AL4676" s="9">
        <v>1</v>
      </c>
      <c r="AM4676" s="9">
        <v>0</v>
      </c>
      <c r="AN4676" s="9">
        <v>0</v>
      </c>
      <c r="AO4676" s="9">
        <v>0</v>
      </c>
      <c r="AQ4676" s="53">
        <v>1</v>
      </c>
      <c r="AR4676" s="9">
        <v>3</v>
      </c>
      <c r="AS4676" s="9">
        <v>2</v>
      </c>
      <c r="AT4676" s="9">
        <v>0</v>
      </c>
      <c r="AU4676" s="9">
        <v>0</v>
      </c>
      <c r="AV4676" s="9">
        <v>0</v>
      </c>
      <c r="AW4676" s="9" t="s">
        <v>1382</v>
      </c>
      <c r="AX4676" s="9" t="s">
        <v>1382</v>
      </c>
      <c r="BA4676" s="9" t="s">
        <v>2891</v>
      </c>
      <c r="BB4676" s="6" t="s">
        <v>1994</v>
      </c>
      <c r="BG4676" s="9"/>
      <c r="BI4676" t="s">
        <v>3146</v>
      </c>
    </row>
    <row r="4677" spans="1:61" x14ac:dyDescent="0.25">
      <c r="A4677" s="97" t="s">
        <v>1225</v>
      </c>
      <c r="B4677" s="52" t="s">
        <v>1937</v>
      </c>
      <c r="C4677" s="9" t="str">
        <f>VLOOKUP(Tabelle1[[#This Row],[bank_name]],list_all_banks!$B$1:$C$691,2,FALSE)</f>
        <v>NL39037076</v>
      </c>
      <c r="D4677" s="6" t="s">
        <v>1938</v>
      </c>
      <c r="E4677" s="42" t="str">
        <f t="shared" si="76"/>
        <v>31.12.2016</v>
      </c>
      <c r="F4677" s="9">
        <v>2016</v>
      </c>
      <c r="G4677" s="9">
        <v>1</v>
      </c>
      <c r="H4677" s="9">
        <v>2</v>
      </c>
      <c r="I4677" s="9">
        <v>3</v>
      </c>
      <c r="J4677" s="69">
        <v>2</v>
      </c>
      <c r="K4677" s="73" t="s">
        <v>1366</v>
      </c>
      <c r="L4677" s="9" t="s">
        <v>20</v>
      </c>
      <c r="M4677" s="9" t="s">
        <v>14</v>
      </c>
      <c r="N4677" s="9" t="s">
        <v>1626</v>
      </c>
      <c r="P4677" s="9">
        <v>2</v>
      </c>
      <c r="Q4677" s="9">
        <v>0</v>
      </c>
      <c r="R4677" s="9">
        <v>0</v>
      </c>
      <c r="S4677" s="9">
        <v>3</v>
      </c>
      <c r="U4677" s="9">
        <v>0</v>
      </c>
      <c r="V4677" s="9">
        <v>0</v>
      </c>
      <c r="W4677" s="9" t="s">
        <v>20</v>
      </c>
      <c r="Y4677" s="9" t="s">
        <v>1727</v>
      </c>
      <c r="Z4677" s="68">
        <v>79277</v>
      </c>
      <c r="AA4677" s="68">
        <v>100</v>
      </c>
      <c r="AB4677" s="68">
        <v>4924</v>
      </c>
      <c r="AC4677" s="68" t="s">
        <v>20</v>
      </c>
      <c r="AD4677" s="68" t="s">
        <v>20</v>
      </c>
      <c r="AE4677" s="68" t="s">
        <v>20</v>
      </c>
      <c r="AF4677" s="68" t="s">
        <v>20</v>
      </c>
      <c r="AG4677" s="68">
        <v>1399</v>
      </c>
      <c r="AH4677" s="9" t="s">
        <v>20</v>
      </c>
      <c r="AI4677" s="9">
        <v>1</v>
      </c>
      <c r="AK4677" s="9">
        <v>1</v>
      </c>
      <c r="AL4677" s="9">
        <v>1</v>
      </c>
      <c r="AM4677" s="9">
        <v>0</v>
      </c>
      <c r="AN4677" s="9">
        <v>0</v>
      </c>
      <c r="AO4677" s="9">
        <v>0</v>
      </c>
      <c r="AQ4677" s="53">
        <v>1</v>
      </c>
      <c r="AR4677" s="9">
        <v>3</v>
      </c>
      <c r="AS4677" s="9">
        <v>2</v>
      </c>
      <c r="AT4677" s="9">
        <v>0</v>
      </c>
      <c r="AU4677" s="9">
        <v>0</v>
      </c>
      <c r="AV4677" s="9">
        <v>0</v>
      </c>
      <c r="AW4677" s="9" t="s">
        <v>1382</v>
      </c>
      <c r="AX4677" s="9" t="s">
        <v>1382</v>
      </c>
      <c r="BA4677" s="9" t="s">
        <v>2892</v>
      </c>
      <c r="BB4677" s="6" t="s">
        <v>1994</v>
      </c>
      <c r="BG4677" s="9"/>
      <c r="BI4677" t="s">
        <v>3146</v>
      </c>
    </row>
    <row r="4678" spans="1:61" x14ac:dyDescent="0.25">
      <c r="A4678" s="97" t="s">
        <v>1225</v>
      </c>
      <c r="B4678" s="52" t="s">
        <v>1937</v>
      </c>
      <c r="C4678" s="9" t="str">
        <f>VLOOKUP(Tabelle1[[#This Row],[bank_name]],list_all_banks!$B$1:$C$691,2,FALSE)</f>
        <v>NL39037076</v>
      </c>
      <c r="D4678" s="6" t="s">
        <v>1938</v>
      </c>
      <c r="E4678" s="42" t="str">
        <f t="shared" si="76"/>
        <v>31.12.2016</v>
      </c>
      <c r="F4678" s="9">
        <v>2016</v>
      </c>
      <c r="G4678" s="9">
        <v>1</v>
      </c>
      <c r="H4678" s="9">
        <v>2</v>
      </c>
      <c r="I4678" s="9">
        <v>3</v>
      </c>
      <c r="J4678" s="69">
        <v>2</v>
      </c>
      <c r="K4678" s="73" t="s">
        <v>1366</v>
      </c>
      <c r="L4678" s="9" t="s">
        <v>20</v>
      </c>
      <c r="M4678" s="9" t="s">
        <v>14</v>
      </c>
      <c r="N4678" s="9" t="s">
        <v>1626</v>
      </c>
      <c r="P4678" s="9">
        <v>2</v>
      </c>
      <c r="Q4678" s="9">
        <v>0</v>
      </c>
      <c r="R4678" s="9">
        <v>0</v>
      </c>
      <c r="S4678" s="9">
        <v>3</v>
      </c>
      <c r="U4678" s="9">
        <v>0</v>
      </c>
      <c r="V4678" s="9">
        <v>0</v>
      </c>
      <c r="W4678" s="9" t="s">
        <v>20</v>
      </c>
      <c r="Y4678" s="9" t="s">
        <v>1001</v>
      </c>
      <c r="Z4678" s="68">
        <v>119018</v>
      </c>
      <c r="AA4678" s="68">
        <v>318</v>
      </c>
      <c r="AB4678" s="68">
        <v>32527</v>
      </c>
      <c r="AC4678" s="68" t="s">
        <v>20</v>
      </c>
      <c r="AD4678" s="68" t="s">
        <v>20</v>
      </c>
      <c r="AE4678" s="68" t="s">
        <v>20</v>
      </c>
      <c r="AF4678" s="68" t="s">
        <v>20</v>
      </c>
      <c r="AG4678" s="68">
        <v>4429</v>
      </c>
      <c r="AH4678" s="9" t="s">
        <v>20</v>
      </c>
      <c r="AI4678" s="9">
        <v>1</v>
      </c>
      <c r="AK4678" s="9">
        <v>1</v>
      </c>
      <c r="AL4678" s="9">
        <v>1</v>
      </c>
      <c r="AM4678" s="9">
        <v>0</v>
      </c>
      <c r="AN4678" s="9">
        <v>0</v>
      </c>
      <c r="AO4678" s="9">
        <v>0</v>
      </c>
      <c r="AQ4678" s="53">
        <v>1</v>
      </c>
      <c r="AR4678" s="9">
        <v>3</v>
      </c>
      <c r="AS4678" s="9">
        <v>2</v>
      </c>
      <c r="AT4678" s="9">
        <v>0</v>
      </c>
      <c r="AU4678" s="9">
        <v>0</v>
      </c>
      <c r="AV4678" s="9">
        <v>0</v>
      </c>
      <c r="AW4678" s="9" t="s">
        <v>1382</v>
      </c>
      <c r="AX4678" s="9" t="s">
        <v>1382</v>
      </c>
      <c r="BA4678" s="9" t="s">
        <v>2893</v>
      </c>
      <c r="BB4678" s="6" t="s">
        <v>1994</v>
      </c>
      <c r="BG4678" s="9"/>
      <c r="BI4678" t="s">
        <v>3146</v>
      </c>
    </row>
    <row r="4679" spans="1:61" x14ac:dyDescent="0.25">
      <c r="A4679" s="97" t="s">
        <v>1225</v>
      </c>
      <c r="B4679" s="52" t="s">
        <v>1937</v>
      </c>
      <c r="C4679" s="9" t="str">
        <f>VLOOKUP(Tabelle1[[#This Row],[bank_name]],list_all_banks!$B$1:$C$691,2,FALSE)</f>
        <v>NL39037076</v>
      </c>
      <c r="D4679" s="6" t="s">
        <v>1938</v>
      </c>
      <c r="E4679" s="42" t="str">
        <f t="shared" si="76"/>
        <v>31.12.2016</v>
      </c>
      <c r="F4679" s="9">
        <v>2016</v>
      </c>
      <c r="G4679" s="9">
        <v>1</v>
      </c>
      <c r="H4679" s="9">
        <v>2</v>
      </c>
      <c r="I4679" s="9">
        <v>3</v>
      </c>
      <c r="J4679" s="69">
        <v>2</v>
      </c>
      <c r="K4679" s="73" t="s">
        <v>1366</v>
      </c>
      <c r="L4679" s="9" t="s">
        <v>20</v>
      </c>
      <c r="M4679" s="9" t="s">
        <v>14</v>
      </c>
      <c r="N4679" s="9" t="s">
        <v>1626</v>
      </c>
      <c r="P4679" s="9">
        <v>2</v>
      </c>
      <c r="Q4679" s="9">
        <v>0</v>
      </c>
      <c r="R4679" s="9">
        <v>0</v>
      </c>
      <c r="S4679" s="9">
        <v>3</v>
      </c>
      <c r="U4679" s="9">
        <v>0</v>
      </c>
      <c r="V4679" s="9">
        <v>0</v>
      </c>
      <c r="W4679" s="9" t="s">
        <v>20</v>
      </c>
      <c r="Y4679" s="9" t="s">
        <v>1170</v>
      </c>
      <c r="Z4679" s="68">
        <v>80075</v>
      </c>
      <c r="AA4679" s="68">
        <v>72</v>
      </c>
      <c r="AB4679" s="68">
        <v>2556</v>
      </c>
      <c r="AC4679" s="68" t="s">
        <v>20</v>
      </c>
      <c r="AD4679" s="68" t="s">
        <v>20</v>
      </c>
      <c r="AE4679" s="68" t="s">
        <v>20</v>
      </c>
      <c r="AF4679" s="68" t="s">
        <v>20</v>
      </c>
      <c r="AG4679" s="68">
        <v>-7080</v>
      </c>
      <c r="AH4679" s="9" t="s">
        <v>20</v>
      </c>
      <c r="AI4679" s="9">
        <v>1</v>
      </c>
      <c r="AK4679" s="9">
        <v>1</v>
      </c>
      <c r="AL4679" s="9">
        <v>1</v>
      </c>
      <c r="AM4679" s="9">
        <v>0</v>
      </c>
      <c r="AN4679" s="9">
        <v>0</v>
      </c>
      <c r="AO4679" s="9">
        <v>0</v>
      </c>
      <c r="AQ4679" s="53">
        <v>1</v>
      </c>
      <c r="AR4679" s="9">
        <v>3</v>
      </c>
      <c r="AS4679" s="9">
        <v>2</v>
      </c>
      <c r="AT4679" s="9">
        <v>0</v>
      </c>
      <c r="AU4679" s="9">
        <v>0</v>
      </c>
      <c r="AV4679" s="9">
        <v>0</v>
      </c>
      <c r="AW4679" s="9" t="s">
        <v>1382</v>
      </c>
      <c r="AX4679" s="9" t="s">
        <v>1382</v>
      </c>
      <c r="BA4679" s="9" t="s">
        <v>2894</v>
      </c>
      <c r="BB4679" s="6" t="s">
        <v>1994</v>
      </c>
      <c r="BG4679" s="9"/>
      <c r="BI4679" t="s">
        <v>3146</v>
      </c>
    </row>
    <row r="4680" spans="1:61" x14ac:dyDescent="0.25">
      <c r="A4680" s="97" t="s">
        <v>1225</v>
      </c>
      <c r="B4680" s="52" t="s">
        <v>1937</v>
      </c>
      <c r="C4680" s="9" t="str">
        <f>VLOOKUP(Tabelle1[[#This Row],[bank_name]],list_all_banks!$B$1:$C$691,2,FALSE)</f>
        <v>NL39037076</v>
      </c>
      <c r="D4680" s="6" t="s">
        <v>1938</v>
      </c>
      <c r="E4680" s="42" t="str">
        <f t="shared" si="76"/>
        <v>31.12.2016</v>
      </c>
      <c r="F4680" s="9">
        <v>2016</v>
      </c>
      <c r="G4680" s="9">
        <v>1</v>
      </c>
      <c r="H4680" s="9">
        <v>2</v>
      </c>
      <c r="I4680" s="9">
        <v>3</v>
      </c>
      <c r="J4680" s="69">
        <v>2</v>
      </c>
      <c r="K4680" s="73" t="s">
        <v>1366</v>
      </c>
      <c r="L4680" s="9" t="s">
        <v>20</v>
      </c>
      <c r="M4680" s="9" t="s">
        <v>14</v>
      </c>
      <c r="N4680" s="9" t="s">
        <v>1626</v>
      </c>
      <c r="P4680" s="9">
        <v>2</v>
      </c>
      <c r="Q4680" s="9">
        <v>0</v>
      </c>
      <c r="R4680" s="9">
        <v>0</v>
      </c>
      <c r="S4680" s="9">
        <v>3</v>
      </c>
      <c r="U4680" s="9">
        <v>0</v>
      </c>
      <c r="V4680" s="9">
        <v>0</v>
      </c>
      <c r="W4680" s="9" t="s">
        <v>20</v>
      </c>
      <c r="Y4680" s="9" t="s">
        <v>965</v>
      </c>
      <c r="Z4680" s="68">
        <v>85260</v>
      </c>
      <c r="AA4680" s="68">
        <v>92</v>
      </c>
      <c r="AB4680" s="68">
        <v>14170</v>
      </c>
      <c r="AC4680" s="68" t="s">
        <v>20</v>
      </c>
      <c r="AD4680" s="68" t="s">
        <v>20</v>
      </c>
      <c r="AE4680" s="68" t="s">
        <v>20</v>
      </c>
      <c r="AF4680" s="68" t="s">
        <v>20</v>
      </c>
      <c r="AG4680" s="68">
        <v>4262</v>
      </c>
      <c r="AH4680" s="9" t="s">
        <v>20</v>
      </c>
      <c r="AI4680" s="9">
        <v>1</v>
      </c>
      <c r="AK4680" s="9">
        <v>1</v>
      </c>
      <c r="AL4680" s="9">
        <v>1</v>
      </c>
      <c r="AM4680" s="9">
        <v>0</v>
      </c>
      <c r="AN4680" s="9">
        <v>0</v>
      </c>
      <c r="AO4680" s="9">
        <v>0</v>
      </c>
      <c r="AQ4680" s="53">
        <v>1</v>
      </c>
      <c r="AR4680" s="9">
        <v>3</v>
      </c>
      <c r="AS4680" s="9">
        <v>2</v>
      </c>
      <c r="AT4680" s="9">
        <v>0</v>
      </c>
      <c r="AU4680" s="9">
        <v>0</v>
      </c>
      <c r="AV4680" s="9">
        <v>0</v>
      </c>
      <c r="AW4680" s="9" t="s">
        <v>1382</v>
      </c>
      <c r="AX4680" s="9" t="s">
        <v>1382</v>
      </c>
      <c r="BA4680" s="9" t="s">
        <v>2895</v>
      </c>
      <c r="BB4680" s="6" t="s">
        <v>1994</v>
      </c>
      <c r="BC4680" s="9"/>
      <c r="BD4680" s="9"/>
      <c r="BE4680" s="9"/>
      <c r="BF4680" s="9"/>
      <c r="BG4680" s="9"/>
      <c r="BI4680" t="s">
        <v>3146</v>
      </c>
    </row>
    <row r="4681" spans="1:61" x14ac:dyDescent="0.25">
      <c r="A4681" s="97" t="s">
        <v>1225</v>
      </c>
      <c r="B4681" s="52" t="s">
        <v>1937</v>
      </c>
      <c r="C4681" s="9" t="str">
        <f>VLOOKUP(Tabelle1[[#This Row],[bank_name]],list_all_banks!$B$1:$C$691,2,FALSE)</f>
        <v>NL39037076</v>
      </c>
      <c r="D4681" s="6" t="s">
        <v>1938</v>
      </c>
      <c r="E4681" s="42" t="str">
        <f t="shared" si="76"/>
        <v>31.12.2016</v>
      </c>
      <c r="F4681" s="9">
        <v>2016</v>
      </c>
      <c r="G4681" s="9">
        <v>1</v>
      </c>
      <c r="H4681" s="9">
        <v>2</v>
      </c>
      <c r="I4681" s="9">
        <v>3</v>
      </c>
      <c r="J4681" s="69">
        <v>2</v>
      </c>
      <c r="K4681" s="73" t="s">
        <v>1366</v>
      </c>
      <c r="L4681" s="9" t="s">
        <v>20</v>
      </c>
      <c r="M4681" s="9" t="s">
        <v>14</v>
      </c>
      <c r="N4681" s="9" t="s">
        <v>1626</v>
      </c>
      <c r="P4681" s="9">
        <v>2</v>
      </c>
      <c r="Q4681" s="9">
        <v>0</v>
      </c>
      <c r="R4681" s="9">
        <v>0</v>
      </c>
      <c r="S4681" s="9">
        <v>3</v>
      </c>
      <c r="U4681" s="9">
        <v>0</v>
      </c>
      <c r="V4681" s="9">
        <v>0</v>
      </c>
      <c r="W4681" s="9" t="s">
        <v>20</v>
      </c>
      <c r="Y4681" s="9" t="s">
        <v>1677</v>
      </c>
      <c r="Z4681" s="68">
        <v>55862</v>
      </c>
      <c r="AA4681" s="68">
        <v>84</v>
      </c>
      <c r="AB4681" s="68">
        <v>6470</v>
      </c>
      <c r="AC4681" s="68" t="s">
        <v>20</v>
      </c>
      <c r="AD4681" s="68" t="s">
        <v>20</v>
      </c>
      <c r="AE4681" s="68" t="s">
        <v>20</v>
      </c>
      <c r="AF4681" s="68" t="s">
        <v>20</v>
      </c>
      <c r="AG4681" s="68">
        <v>2848</v>
      </c>
      <c r="AH4681" s="9" t="s">
        <v>20</v>
      </c>
      <c r="AI4681" s="9">
        <v>1</v>
      </c>
      <c r="AK4681" s="9">
        <v>1</v>
      </c>
      <c r="AL4681" s="9">
        <v>1</v>
      </c>
      <c r="AM4681" s="9">
        <v>0</v>
      </c>
      <c r="AN4681" s="9">
        <v>0</v>
      </c>
      <c r="AO4681" s="9">
        <v>0</v>
      </c>
      <c r="AQ4681" s="53">
        <v>1</v>
      </c>
      <c r="AR4681" s="9">
        <v>3</v>
      </c>
      <c r="AS4681" s="9">
        <v>2</v>
      </c>
      <c r="AT4681" s="9">
        <v>0</v>
      </c>
      <c r="AU4681" s="9">
        <v>0</v>
      </c>
      <c r="AV4681" s="9">
        <v>0</v>
      </c>
      <c r="AW4681" s="9" t="s">
        <v>1382</v>
      </c>
      <c r="AX4681" s="9" t="s">
        <v>1382</v>
      </c>
      <c r="BA4681" s="9" t="s">
        <v>2896</v>
      </c>
      <c r="BB4681" s="6" t="s">
        <v>1994</v>
      </c>
      <c r="BG4681" s="9"/>
      <c r="BI4681" t="s">
        <v>3146</v>
      </c>
    </row>
    <row r="4682" spans="1:61" s="72" customFormat="1" x14ac:dyDescent="0.25">
      <c r="A4682" s="97" t="s">
        <v>1225</v>
      </c>
      <c r="B4682" s="52" t="s">
        <v>1937</v>
      </c>
      <c r="C4682" s="9" t="str">
        <f>VLOOKUP(Tabelle1[[#This Row],[bank_name]],list_all_banks!$B$1:$C$691,2,FALSE)</f>
        <v>NL39037076</v>
      </c>
      <c r="D4682" s="6" t="s">
        <v>1938</v>
      </c>
      <c r="E4682" s="42" t="str">
        <f t="shared" si="76"/>
        <v>31.12.2016</v>
      </c>
      <c r="F4682" s="9">
        <v>2016</v>
      </c>
      <c r="G4682" s="9">
        <v>1</v>
      </c>
      <c r="H4682" s="9">
        <v>2</v>
      </c>
      <c r="I4682" s="9">
        <v>3</v>
      </c>
      <c r="J4682" s="69">
        <v>2</v>
      </c>
      <c r="K4682" s="73" t="s">
        <v>1366</v>
      </c>
      <c r="L4682" s="9" t="s">
        <v>20</v>
      </c>
      <c r="M4682" s="9" t="s">
        <v>14</v>
      </c>
      <c r="N4682" s="9" t="s">
        <v>1626</v>
      </c>
      <c r="O4682" s="6"/>
      <c r="P4682" s="9">
        <v>2</v>
      </c>
      <c r="Q4682" s="9">
        <v>0</v>
      </c>
      <c r="R4682" s="9">
        <v>0</v>
      </c>
      <c r="S4682" s="9">
        <v>3</v>
      </c>
      <c r="T4682" s="6"/>
      <c r="U4682" s="9">
        <v>0</v>
      </c>
      <c r="V4682" s="9">
        <v>0</v>
      </c>
      <c r="W4682" s="9" t="s">
        <v>20</v>
      </c>
      <c r="X4682" s="6"/>
      <c r="Y4682" s="9" t="s">
        <v>983</v>
      </c>
      <c r="Z4682" s="68">
        <v>54589</v>
      </c>
      <c r="AA4682" s="68">
        <v>72</v>
      </c>
      <c r="AB4682" s="68">
        <v>2186</v>
      </c>
      <c r="AC4682" s="68" t="s">
        <v>20</v>
      </c>
      <c r="AD4682" s="68" t="s">
        <v>20</v>
      </c>
      <c r="AE4682" s="68" t="s">
        <v>20</v>
      </c>
      <c r="AF4682" s="68" t="s">
        <v>20</v>
      </c>
      <c r="AG4682" s="68">
        <v>334</v>
      </c>
      <c r="AH4682" s="9" t="s">
        <v>20</v>
      </c>
      <c r="AI4682" s="9">
        <v>1</v>
      </c>
      <c r="AJ4682" s="6"/>
      <c r="AK4682" s="9">
        <v>1</v>
      </c>
      <c r="AL4682" s="9">
        <v>1</v>
      </c>
      <c r="AM4682" s="9">
        <v>0</v>
      </c>
      <c r="AN4682" s="9">
        <v>0</v>
      </c>
      <c r="AO4682" s="9">
        <v>0</v>
      </c>
      <c r="AP4682" s="6"/>
      <c r="AQ4682" s="53">
        <v>1</v>
      </c>
      <c r="AR4682" s="9">
        <v>3</v>
      </c>
      <c r="AS4682" s="9">
        <v>2</v>
      </c>
      <c r="AT4682" s="9">
        <v>0</v>
      </c>
      <c r="AU4682" s="9">
        <v>0</v>
      </c>
      <c r="AV4682" s="9">
        <v>0</v>
      </c>
      <c r="AW4682" s="9" t="s">
        <v>1382</v>
      </c>
      <c r="AX4682" s="9" t="s">
        <v>1382</v>
      </c>
      <c r="AY4682" s="6"/>
      <c r="AZ4682" s="42"/>
      <c r="BA4682" s="9" t="s">
        <v>2897</v>
      </c>
      <c r="BB4682" s="6" t="s">
        <v>1994</v>
      </c>
      <c r="BH4682" s="77"/>
      <c r="BI4682" s="72" t="s">
        <v>3146</v>
      </c>
    </row>
    <row r="4683" spans="1:61" x14ac:dyDescent="0.25">
      <c r="A4683" s="97" t="s">
        <v>1225</v>
      </c>
      <c r="B4683" s="52" t="s">
        <v>1937</v>
      </c>
      <c r="C4683" s="9" t="str">
        <f>VLOOKUP(Tabelle1[[#This Row],[bank_name]],list_all_banks!$B$1:$C$691,2,FALSE)</f>
        <v>NL39037076</v>
      </c>
      <c r="D4683" s="6" t="s">
        <v>1938</v>
      </c>
      <c r="E4683" s="42" t="str">
        <f t="shared" si="76"/>
        <v>31.12.2016</v>
      </c>
      <c r="F4683" s="9">
        <v>2016</v>
      </c>
      <c r="G4683" s="9">
        <v>1</v>
      </c>
      <c r="H4683" s="9">
        <v>2</v>
      </c>
      <c r="I4683" s="9">
        <v>3</v>
      </c>
      <c r="J4683" s="69">
        <v>2</v>
      </c>
      <c r="K4683" s="73" t="s">
        <v>1366</v>
      </c>
      <c r="L4683" s="9" t="s">
        <v>20</v>
      </c>
      <c r="M4683" s="9" t="s">
        <v>14</v>
      </c>
      <c r="N4683" s="9" t="s">
        <v>1626</v>
      </c>
      <c r="P4683" s="9">
        <v>2</v>
      </c>
      <c r="Q4683" s="9">
        <v>0</v>
      </c>
      <c r="R4683" s="9">
        <v>0</v>
      </c>
      <c r="S4683" s="9">
        <v>3</v>
      </c>
      <c r="U4683" s="9">
        <v>0</v>
      </c>
      <c r="V4683" s="9">
        <v>0</v>
      </c>
      <c r="W4683" s="9" t="s">
        <v>20</v>
      </c>
      <c r="Y4683" s="9" t="s">
        <v>1324</v>
      </c>
      <c r="Z4683" s="68">
        <v>46879</v>
      </c>
      <c r="AA4683" s="68">
        <v>74</v>
      </c>
      <c r="AB4683" s="68">
        <v>4490</v>
      </c>
      <c r="AC4683" s="68" t="s">
        <v>20</v>
      </c>
      <c r="AD4683" s="68" t="s">
        <v>20</v>
      </c>
      <c r="AE4683" s="68" t="s">
        <v>20</v>
      </c>
      <c r="AF4683" s="68" t="s">
        <v>20</v>
      </c>
      <c r="AG4683" s="68">
        <v>636</v>
      </c>
      <c r="AH4683" s="9" t="s">
        <v>20</v>
      </c>
      <c r="AI4683" s="9">
        <v>1</v>
      </c>
      <c r="AK4683" s="9">
        <v>1</v>
      </c>
      <c r="AL4683" s="9">
        <v>1</v>
      </c>
      <c r="AM4683" s="9">
        <v>0</v>
      </c>
      <c r="AN4683" s="9">
        <v>0</v>
      </c>
      <c r="AO4683" s="9">
        <v>0</v>
      </c>
      <c r="AQ4683" s="53">
        <v>1</v>
      </c>
      <c r="AR4683" s="9">
        <v>3</v>
      </c>
      <c r="AS4683" s="9">
        <v>2</v>
      </c>
      <c r="AT4683" s="9">
        <v>0</v>
      </c>
      <c r="AU4683" s="9">
        <v>0</v>
      </c>
      <c r="AV4683" s="9">
        <v>0</v>
      </c>
      <c r="AW4683" s="9" t="s">
        <v>1382</v>
      </c>
      <c r="AX4683" s="9" t="s">
        <v>1382</v>
      </c>
      <c r="BA4683" s="9" t="s">
        <v>2898</v>
      </c>
      <c r="BB4683" s="6" t="s">
        <v>1994</v>
      </c>
      <c r="BG4683" s="9"/>
      <c r="BI4683" t="s">
        <v>3146</v>
      </c>
    </row>
    <row r="4684" spans="1:61" x14ac:dyDescent="0.25">
      <c r="A4684" s="97" t="s">
        <v>1225</v>
      </c>
      <c r="B4684" s="52" t="s">
        <v>1937</v>
      </c>
      <c r="C4684" s="9" t="str">
        <f>VLOOKUP(Tabelle1[[#This Row],[bank_name]],list_all_banks!$B$1:$C$691,2,FALSE)</f>
        <v>NL39037076</v>
      </c>
      <c r="D4684" s="6" t="s">
        <v>1938</v>
      </c>
      <c r="E4684" s="42" t="str">
        <f t="shared" si="76"/>
        <v>31.12.2016</v>
      </c>
      <c r="F4684" s="9">
        <v>2016</v>
      </c>
      <c r="G4684" s="9">
        <v>1</v>
      </c>
      <c r="H4684" s="9">
        <v>2</v>
      </c>
      <c r="I4684" s="9">
        <v>3</v>
      </c>
      <c r="J4684" s="69">
        <v>2</v>
      </c>
      <c r="K4684" s="73" t="s">
        <v>1366</v>
      </c>
      <c r="L4684" s="9" t="s">
        <v>20</v>
      </c>
      <c r="M4684" s="9" t="s">
        <v>14</v>
      </c>
      <c r="N4684" s="9" t="s">
        <v>1626</v>
      </c>
      <c r="P4684" s="9">
        <v>2</v>
      </c>
      <c r="Q4684" s="9">
        <v>0</v>
      </c>
      <c r="R4684" s="9">
        <v>0</v>
      </c>
      <c r="S4684" s="9">
        <v>3</v>
      </c>
      <c r="U4684" s="9">
        <v>0</v>
      </c>
      <c r="V4684" s="9">
        <v>0</v>
      </c>
      <c r="W4684" s="9" t="s">
        <v>20</v>
      </c>
      <c r="Y4684" s="9" t="s">
        <v>1363</v>
      </c>
      <c r="Z4684" s="68">
        <v>42749</v>
      </c>
      <c r="AA4684" s="68">
        <v>41</v>
      </c>
      <c r="AB4684" s="68">
        <v>3465</v>
      </c>
      <c r="AC4684" s="68" t="s">
        <v>20</v>
      </c>
      <c r="AD4684" s="68" t="s">
        <v>20</v>
      </c>
      <c r="AE4684" s="68" t="s">
        <v>20</v>
      </c>
      <c r="AF4684" s="68" t="s">
        <v>20</v>
      </c>
      <c r="AG4684" s="68">
        <v>609</v>
      </c>
      <c r="AH4684" s="9" t="s">
        <v>20</v>
      </c>
      <c r="AI4684" s="9">
        <v>1</v>
      </c>
      <c r="AK4684" s="9">
        <v>1</v>
      </c>
      <c r="AL4684" s="9">
        <v>1</v>
      </c>
      <c r="AM4684" s="9">
        <v>0</v>
      </c>
      <c r="AN4684" s="9">
        <v>0</v>
      </c>
      <c r="AO4684" s="9">
        <v>0</v>
      </c>
      <c r="AQ4684" s="53">
        <v>1</v>
      </c>
      <c r="AR4684" s="9">
        <v>3</v>
      </c>
      <c r="AS4684" s="9">
        <v>2</v>
      </c>
      <c r="AT4684" s="9">
        <v>0</v>
      </c>
      <c r="AU4684" s="9">
        <v>0</v>
      </c>
      <c r="AV4684" s="9">
        <v>0</v>
      </c>
      <c r="AW4684" s="9" t="s">
        <v>1382</v>
      </c>
      <c r="AX4684" s="9" t="s">
        <v>1382</v>
      </c>
      <c r="BA4684" s="9" t="s">
        <v>2899</v>
      </c>
      <c r="BB4684" s="6" t="s">
        <v>1994</v>
      </c>
      <c r="BC4684" s="9"/>
      <c r="BD4684" s="9"/>
      <c r="BE4684" s="9"/>
      <c r="BF4684" s="9"/>
      <c r="BG4684" s="9"/>
      <c r="BI4684" t="s">
        <v>3146</v>
      </c>
    </row>
    <row r="4685" spans="1:61" x14ac:dyDescent="0.25">
      <c r="A4685" s="97" t="s">
        <v>1225</v>
      </c>
      <c r="B4685" s="52" t="s">
        <v>1937</v>
      </c>
      <c r="C4685" s="9" t="str">
        <f>VLOOKUP(Tabelle1[[#This Row],[bank_name]],list_all_banks!$B$1:$C$691,2,FALSE)</f>
        <v>NL39037076</v>
      </c>
      <c r="D4685" s="6" t="s">
        <v>1938</v>
      </c>
      <c r="E4685" s="42" t="str">
        <f t="shared" si="76"/>
        <v>31.12.2016</v>
      </c>
      <c r="F4685" s="9">
        <v>2016</v>
      </c>
      <c r="G4685" s="9">
        <v>1</v>
      </c>
      <c r="H4685" s="9">
        <v>2</v>
      </c>
      <c r="I4685" s="9">
        <v>3</v>
      </c>
      <c r="J4685" s="69">
        <v>2</v>
      </c>
      <c r="K4685" s="73" t="s">
        <v>1366</v>
      </c>
      <c r="L4685" s="9" t="s">
        <v>20</v>
      </c>
      <c r="M4685" s="9" t="s">
        <v>14</v>
      </c>
      <c r="N4685" s="9" t="s">
        <v>1626</v>
      </c>
      <c r="P4685" s="9">
        <v>2</v>
      </c>
      <c r="Q4685" s="9">
        <v>0</v>
      </c>
      <c r="R4685" s="9">
        <v>0</v>
      </c>
      <c r="S4685" s="9">
        <v>3</v>
      </c>
      <c r="U4685" s="9">
        <v>0</v>
      </c>
      <c r="V4685" s="9">
        <v>0</v>
      </c>
      <c r="W4685" s="9" t="s">
        <v>20</v>
      </c>
      <c r="Y4685" s="9" t="s">
        <v>1983</v>
      </c>
      <c r="Z4685" s="68">
        <v>40371</v>
      </c>
      <c r="AA4685" s="68">
        <v>86</v>
      </c>
      <c r="AB4685" s="68">
        <v>691</v>
      </c>
      <c r="AC4685" s="68" t="s">
        <v>20</v>
      </c>
      <c r="AD4685" s="68" t="s">
        <v>20</v>
      </c>
      <c r="AE4685" s="68" t="s">
        <v>20</v>
      </c>
      <c r="AF4685" s="68" t="s">
        <v>20</v>
      </c>
      <c r="AG4685" s="68">
        <v>238</v>
      </c>
      <c r="AH4685" s="9" t="s">
        <v>20</v>
      </c>
      <c r="AI4685" s="9">
        <v>1</v>
      </c>
      <c r="AK4685" s="9">
        <v>1</v>
      </c>
      <c r="AL4685" s="9">
        <v>1</v>
      </c>
      <c r="AM4685" s="9">
        <v>0</v>
      </c>
      <c r="AN4685" s="9">
        <v>0</v>
      </c>
      <c r="AO4685" s="9">
        <v>0</v>
      </c>
      <c r="AQ4685" s="53">
        <v>1</v>
      </c>
      <c r="AR4685" s="9">
        <v>3</v>
      </c>
      <c r="AS4685" s="9">
        <v>2</v>
      </c>
      <c r="AT4685" s="9">
        <v>0</v>
      </c>
      <c r="AU4685" s="9">
        <v>0</v>
      </c>
      <c r="AV4685" s="9">
        <v>0</v>
      </c>
      <c r="AW4685" s="9" t="s">
        <v>1382</v>
      </c>
      <c r="AX4685" s="9" t="s">
        <v>1382</v>
      </c>
      <c r="BA4685" s="9" t="s">
        <v>2900</v>
      </c>
      <c r="BB4685" s="6" t="s">
        <v>1994</v>
      </c>
      <c r="BG4685" s="9"/>
      <c r="BI4685" t="s">
        <v>3146</v>
      </c>
    </row>
    <row r="4686" spans="1:61" x14ac:dyDescent="0.25">
      <c r="A4686" s="97" t="s">
        <v>1225</v>
      </c>
      <c r="B4686" s="52" t="s">
        <v>1937</v>
      </c>
      <c r="C4686" s="9" t="str">
        <f>VLOOKUP(Tabelle1[[#This Row],[bank_name]],list_all_banks!$B$1:$C$691,2,FALSE)</f>
        <v>NL39037076</v>
      </c>
      <c r="D4686" s="6" t="s">
        <v>1938</v>
      </c>
      <c r="E4686" s="42" t="str">
        <f t="shared" si="76"/>
        <v>31.12.2016</v>
      </c>
      <c r="F4686" s="9">
        <v>2016</v>
      </c>
      <c r="G4686" s="9">
        <v>1</v>
      </c>
      <c r="H4686" s="9">
        <v>2</v>
      </c>
      <c r="I4686" s="9">
        <v>3</v>
      </c>
      <c r="J4686" s="69">
        <v>2</v>
      </c>
      <c r="K4686" s="73" t="s">
        <v>1366</v>
      </c>
      <c r="L4686" s="9" t="s">
        <v>20</v>
      </c>
      <c r="M4686" s="9" t="s">
        <v>14</v>
      </c>
      <c r="N4686" s="9" t="s">
        <v>1626</v>
      </c>
      <c r="P4686" s="9">
        <v>2</v>
      </c>
      <c r="Q4686" s="9">
        <v>0</v>
      </c>
      <c r="R4686" s="9">
        <v>0</v>
      </c>
      <c r="S4686" s="9">
        <v>3</v>
      </c>
      <c r="U4686" s="9">
        <v>0</v>
      </c>
      <c r="V4686" s="9">
        <v>0</v>
      </c>
      <c r="W4686" s="9" t="s">
        <v>20</v>
      </c>
      <c r="Y4686" s="9" t="s">
        <v>1683</v>
      </c>
      <c r="Z4686" s="68">
        <v>44655</v>
      </c>
      <c r="AA4686" s="68">
        <v>142</v>
      </c>
      <c r="AB4686" s="68">
        <v>-1269</v>
      </c>
      <c r="AC4686" s="68" t="s">
        <v>20</v>
      </c>
      <c r="AD4686" s="68" t="s">
        <v>20</v>
      </c>
      <c r="AE4686" s="68" t="s">
        <v>20</v>
      </c>
      <c r="AF4686" s="68" t="s">
        <v>20</v>
      </c>
      <c r="AG4686" s="68">
        <v>1391</v>
      </c>
      <c r="AH4686" s="9" t="s">
        <v>20</v>
      </c>
      <c r="AI4686" s="9">
        <v>1</v>
      </c>
      <c r="AK4686" s="9">
        <v>1</v>
      </c>
      <c r="AL4686" s="9">
        <v>1</v>
      </c>
      <c r="AM4686" s="9">
        <v>0</v>
      </c>
      <c r="AN4686" s="9">
        <v>0</v>
      </c>
      <c r="AO4686" s="9">
        <v>0</v>
      </c>
      <c r="AQ4686" s="53">
        <v>1</v>
      </c>
      <c r="AR4686" s="9">
        <v>3</v>
      </c>
      <c r="AS4686" s="9">
        <v>2</v>
      </c>
      <c r="AT4686" s="9">
        <v>0</v>
      </c>
      <c r="AU4686" s="9">
        <v>0</v>
      </c>
      <c r="AV4686" s="9">
        <v>0</v>
      </c>
      <c r="AW4686" s="9" t="s">
        <v>1382</v>
      </c>
      <c r="AX4686" s="9" t="s">
        <v>1382</v>
      </c>
      <c r="BA4686" s="9" t="s">
        <v>2901</v>
      </c>
      <c r="BB4686" s="6" t="s">
        <v>1994</v>
      </c>
      <c r="BG4686" s="9"/>
      <c r="BI4686" t="s">
        <v>3146</v>
      </c>
    </row>
    <row r="4687" spans="1:61" x14ac:dyDescent="0.25">
      <c r="A4687" s="97" t="s">
        <v>1225</v>
      </c>
      <c r="B4687" s="52" t="s">
        <v>1937</v>
      </c>
      <c r="C4687" s="9" t="str">
        <f>VLOOKUP(Tabelle1[[#This Row],[bank_name]],list_all_banks!$B$1:$C$691,2,FALSE)</f>
        <v>NL39037076</v>
      </c>
      <c r="D4687" s="6" t="s">
        <v>1938</v>
      </c>
      <c r="E4687" s="42" t="str">
        <f t="shared" si="76"/>
        <v>31.12.2016</v>
      </c>
      <c r="F4687" s="9">
        <v>2016</v>
      </c>
      <c r="G4687" s="9">
        <v>1</v>
      </c>
      <c r="H4687" s="9">
        <v>2</v>
      </c>
      <c r="I4687" s="9">
        <v>3</v>
      </c>
      <c r="J4687" s="69">
        <v>2</v>
      </c>
      <c r="K4687" s="73" t="s">
        <v>1366</v>
      </c>
      <c r="L4687" s="9" t="s">
        <v>20</v>
      </c>
      <c r="M4687" s="9" t="s">
        <v>14</v>
      </c>
      <c r="N4687" s="9" t="s">
        <v>1626</v>
      </c>
      <c r="P4687" s="9">
        <v>2</v>
      </c>
      <c r="Q4687" s="9">
        <v>0</v>
      </c>
      <c r="R4687" s="9">
        <v>0</v>
      </c>
      <c r="S4687" s="9">
        <v>3</v>
      </c>
      <c r="U4687" s="9">
        <v>0</v>
      </c>
      <c r="V4687" s="9">
        <v>0</v>
      </c>
      <c r="W4687" s="9" t="s">
        <v>20</v>
      </c>
      <c r="Y4687" s="9" t="s">
        <v>1661</v>
      </c>
      <c r="Z4687" s="68">
        <v>9449</v>
      </c>
      <c r="AA4687" s="68">
        <v>34</v>
      </c>
      <c r="AB4687" s="68">
        <v>-1161</v>
      </c>
      <c r="AC4687" s="68" t="s">
        <v>20</v>
      </c>
      <c r="AD4687" s="68" t="s">
        <v>20</v>
      </c>
      <c r="AE4687" s="68" t="s">
        <v>20</v>
      </c>
      <c r="AF4687" s="68" t="s">
        <v>20</v>
      </c>
      <c r="AG4687" s="68">
        <v>114</v>
      </c>
      <c r="AH4687" s="9" t="s">
        <v>20</v>
      </c>
      <c r="AI4687" s="9">
        <v>1</v>
      </c>
      <c r="AK4687" s="9">
        <v>1</v>
      </c>
      <c r="AL4687" s="9">
        <v>1</v>
      </c>
      <c r="AM4687" s="9">
        <v>0</v>
      </c>
      <c r="AN4687" s="9">
        <v>0</v>
      </c>
      <c r="AO4687" s="9">
        <v>0</v>
      </c>
      <c r="AQ4687" s="53">
        <v>1</v>
      </c>
      <c r="AR4687" s="9">
        <v>3</v>
      </c>
      <c r="AS4687" s="9">
        <v>2</v>
      </c>
      <c r="AT4687" s="9">
        <v>0</v>
      </c>
      <c r="AU4687" s="9">
        <v>0</v>
      </c>
      <c r="AV4687" s="9">
        <v>0</v>
      </c>
      <c r="AW4687" s="9" t="s">
        <v>1382</v>
      </c>
      <c r="AX4687" s="9" t="s">
        <v>1382</v>
      </c>
      <c r="BA4687" s="9" t="s">
        <v>2902</v>
      </c>
      <c r="BB4687" s="6" t="s">
        <v>1994</v>
      </c>
      <c r="BG4687" s="9"/>
      <c r="BI4687" t="s">
        <v>3146</v>
      </c>
    </row>
    <row r="4688" spans="1:61" x14ac:dyDescent="0.25">
      <c r="A4688" s="97" t="s">
        <v>1225</v>
      </c>
      <c r="B4688" s="52" t="s">
        <v>1937</v>
      </c>
      <c r="C4688" s="9" t="str">
        <f>VLOOKUP(Tabelle1[[#This Row],[bank_name]],list_all_banks!$B$1:$C$691,2,FALSE)</f>
        <v>NL39037076</v>
      </c>
      <c r="D4688" s="6" t="s">
        <v>1938</v>
      </c>
      <c r="E4688" s="42" t="str">
        <f t="shared" si="76"/>
        <v>31.12.2016</v>
      </c>
      <c r="F4688" s="9">
        <v>2016</v>
      </c>
      <c r="G4688" s="9">
        <v>1</v>
      </c>
      <c r="H4688" s="9">
        <v>2</v>
      </c>
      <c r="I4688" s="9">
        <v>3</v>
      </c>
      <c r="J4688" s="69">
        <v>2</v>
      </c>
      <c r="K4688" s="73" t="s">
        <v>1366</v>
      </c>
      <c r="L4688" s="9" t="s">
        <v>20</v>
      </c>
      <c r="M4688" s="9" t="s">
        <v>14</v>
      </c>
      <c r="N4688" s="9" t="s">
        <v>1626</v>
      </c>
      <c r="P4688" s="9">
        <v>2</v>
      </c>
      <c r="Q4688" s="9">
        <v>0</v>
      </c>
      <c r="R4688" s="9">
        <v>0</v>
      </c>
      <c r="S4688" s="9">
        <v>3</v>
      </c>
      <c r="U4688" s="9">
        <v>0</v>
      </c>
      <c r="V4688" s="9">
        <v>0</v>
      </c>
      <c r="W4688" s="9" t="s">
        <v>20</v>
      </c>
      <c r="Y4688" s="9" t="s">
        <v>1694</v>
      </c>
      <c r="Z4688" s="68">
        <v>154290</v>
      </c>
      <c r="AA4688" s="68">
        <v>124</v>
      </c>
      <c r="AB4688" s="68">
        <v>12695</v>
      </c>
      <c r="AC4688" s="68" t="s">
        <v>20</v>
      </c>
      <c r="AD4688" s="68" t="s">
        <v>20</v>
      </c>
      <c r="AE4688" s="68" t="s">
        <v>20</v>
      </c>
      <c r="AF4688" s="68" t="s">
        <v>20</v>
      </c>
      <c r="AG4688" s="68">
        <v>4164</v>
      </c>
      <c r="AH4688" s="9" t="s">
        <v>20</v>
      </c>
      <c r="AI4688" s="9">
        <v>1</v>
      </c>
      <c r="AK4688" s="9">
        <v>1</v>
      </c>
      <c r="AL4688" s="9">
        <v>1</v>
      </c>
      <c r="AM4688" s="9">
        <v>0</v>
      </c>
      <c r="AN4688" s="9">
        <v>0</v>
      </c>
      <c r="AO4688" s="9">
        <v>0</v>
      </c>
      <c r="AQ4688" s="53">
        <v>1</v>
      </c>
      <c r="AR4688" s="9">
        <v>3</v>
      </c>
      <c r="AS4688" s="9">
        <v>2</v>
      </c>
      <c r="AT4688" s="9">
        <v>0</v>
      </c>
      <c r="AU4688" s="9">
        <v>0</v>
      </c>
      <c r="AV4688" s="9">
        <v>0</v>
      </c>
      <c r="AW4688" s="9" t="s">
        <v>1382</v>
      </c>
      <c r="AX4688" s="9" t="s">
        <v>1382</v>
      </c>
      <c r="BA4688" s="9" t="s">
        <v>2903</v>
      </c>
      <c r="BB4688" s="6" t="s">
        <v>1994</v>
      </c>
      <c r="BC4688" s="9"/>
      <c r="BD4688" s="9"/>
      <c r="BE4688" s="9"/>
      <c r="BF4688" s="9"/>
      <c r="BG4688" s="9"/>
      <c r="BI4688" t="s">
        <v>3146</v>
      </c>
    </row>
    <row r="4689" spans="1:61" s="9" customFormat="1" x14ac:dyDescent="0.25">
      <c r="A4689" s="97" t="s">
        <v>1225</v>
      </c>
      <c r="B4689" s="52" t="s">
        <v>1937</v>
      </c>
      <c r="C4689" s="9" t="str">
        <f>VLOOKUP(Tabelle1[[#This Row],[bank_name]],list_all_banks!$B$1:$C$691,2,FALSE)</f>
        <v>NL39037076</v>
      </c>
      <c r="D4689" s="6" t="s">
        <v>1938</v>
      </c>
      <c r="E4689" s="42" t="str">
        <f t="shared" si="76"/>
        <v>31.12.2016</v>
      </c>
      <c r="F4689" s="9">
        <v>2016</v>
      </c>
      <c r="G4689" s="9">
        <v>1</v>
      </c>
      <c r="H4689" s="9">
        <v>2</v>
      </c>
      <c r="I4689" s="9">
        <v>3</v>
      </c>
      <c r="J4689" s="69">
        <v>2</v>
      </c>
      <c r="K4689" s="73" t="s">
        <v>1366</v>
      </c>
      <c r="L4689" s="9" t="s">
        <v>20</v>
      </c>
      <c r="M4689" s="9" t="s">
        <v>14</v>
      </c>
      <c r="N4689" s="9" t="s">
        <v>1626</v>
      </c>
      <c r="O4689" s="6"/>
      <c r="P4689" s="9">
        <v>2</v>
      </c>
      <c r="Q4689" s="9">
        <v>0</v>
      </c>
      <c r="R4689" s="9">
        <v>0</v>
      </c>
      <c r="S4689" s="9">
        <v>3</v>
      </c>
      <c r="T4689" s="6"/>
      <c r="U4689" s="9">
        <v>0</v>
      </c>
      <c r="V4689" s="9">
        <v>0</v>
      </c>
      <c r="W4689" s="9" t="s">
        <v>20</v>
      </c>
      <c r="X4689" s="6"/>
      <c r="Y4689" s="9" t="s">
        <v>1628</v>
      </c>
      <c r="Z4689" s="68">
        <v>0</v>
      </c>
      <c r="AA4689" s="68" t="s">
        <v>20</v>
      </c>
      <c r="AB4689" s="68">
        <v>1635</v>
      </c>
      <c r="AC4689" s="68" t="s">
        <v>20</v>
      </c>
      <c r="AD4689" s="68" t="s">
        <v>20</v>
      </c>
      <c r="AE4689" s="68" t="s">
        <v>20</v>
      </c>
      <c r="AF4689" s="68" t="s">
        <v>20</v>
      </c>
      <c r="AG4689" s="68" t="s">
        <v>20</v>
      </c>
      <c r="AH4689" s="9" t="s">
        <v>20</v>
      </c>
      <c r="AI4689" s="9">
        <v>1</v>
      </c>
      <c r="AJ4689" s="6"/>
      <c r="AK4689" s="9">
        <v>1</v>
      </c>
      <c r="AL4689" s="9">
        <v>1</v>
      </c>
      <c r="AM4689" s="9">
        <v>0</v>
      </c>
      <c r="AN4689" s="9">
        <v>0</v>
      </c>
      <c r="AO4689" s="9">
        <v>0</v>
      </c>
      <c r="AP4689" s="6"/>
      <c r="AQ4689" s="53">
        <v>1</v>
      </c>
      <c r="AR4689" s="9">
        <v>3</v>
      </c>
      <c r="AS4689" s="9">
        <v>2</v>
      </c>
      <c r="AT4689" s="9">
        <v>0</v>
      </c>
      <c r="AU4689" s="9">
        <v>0</v>
      </c>
      <c r="AV4689" s="9">
        <v>0</v>
      </c>
      <c r="AW4689" s="9" t="s">
        <v>1382</v>
      </c>
      <c r="AX4689" s="9" t="s">
        <v>1382</v>
      </c>
      <c r="AY4689" s="6"/>
      <c r="AZ4689" s="42"/>
      <c r="BA4689" s="9" t="s">
        <v>2904</v>
      </c>
      <c r="BB4689" s="6" t="s">
        <v>1994</v>
      </c>
      <c r="BH4689" s="6"/>
      <c r="BI4689" t="s">
        <v>3146</v>
      </c>
    </row>
    <row r="4690" spans="1:61" s="44" customFormat="1" ht="15.75" thickBot="1" x14ac:dyDescent="0.3">
      <c r="A4690" s="104" t="s">
        <v>1225</v>
      </c>
      <c r="B4690" s="48" t="s">
        <v>1937</v>
      </c>
      <c r="C4690" s="44" t="str">
        <f>VLOOKUP(Tabelle1[[#This Row],[bank_name]],list_all_banks!$B$1:$C$691,2,FALSE)</f>
        <v>NL39037076</v>
      </c>
      <c r="D4690" s="45" t="s">
        <v>1938</v>
      </c>
      <c r="E4690" s="46" t="str">
        <f t="shared" si="76"/>
        <v>31.12.2016</v>
      </c>
      <c r="F4690" s="44">
        <v>2016</v>
      </c>
      <c r="G4690" s="44">
        <v>1</v>
      </c>
      <c r="H4690" s="44">
        <v>2</v>
      </c>
      <c r="I4690" s="44">
        <v>3</v>
      </c>
      <c r="J4690" s="124">
        <v>2</v>
      </c>
      <c r="K4690" s="86" t="s">
        <v>1366</v>
      </c>
      <c r="L4690" s="44" t="s">
        <v>20</v>
      </c>
      <c r="M4690" s="44" t="s">
        <v>14</v>
      </c>
      <c r="N4690" s="44" t="s">
        <v>1626</v>
      </c>
      <c r="O4690" s="45"/>
      <c r="P4690" s="44">
        <v>2</v>
      </c>
      <c r="Q4690" s="44">
        <v>0</v>
      </c>
      <c r="R4690" s="44">
        <v>0</v>
      </c>
      <c r="S4690" s="44">
        <v>3</v>
      </c>
      <c r="T4690" s="45"/>
      <c r="U4690" s="44">
        <v>0</v>
      </c>
      <c r="V4690" s="44">
        <v>0</v>
      </c>
      <c r="W4690" s="44" t="s">
        <v>20</v>
      </c>
      <c r="X4690" s="45"/>
      <c r="Y4690" s="44" t="s">
        <v>1703</v>
      </c>
      <c r="Z4690" s="123">
        <v>4</v>
      </c>
      <c r="AA4690" s="123">
        <v>1</v>
      </c>
      <c r="AB4690" s="123">
        <v>-1141</v>
      </c>
      <c r="AC4690" s="123" t="s">
        <v>20</v>
      </c>
      <c r="AD4690" s="123" t="s">
        <v>20</v>
      </c>
      <c r="AE4690" s="123" t="s">
        <v>20</v>
      </c>
      <c r="AF4690" s="123" t="s">
        <v>20</v>
      </c>
      <c r="AG4690" s="123">
        <v>-10</v>
      </c>
      <c r="AH4690" s="44" t="s">
        <v>20</v>
      </c>
      <c r="AI4690" s="44">
        <v>1</v>
      </c>
      <c r="AJ4690" s="45"/>
      <c r="AK4690" s="44">
        <v>1</v>
      </c>
      <c r="AL4690" s="44">
        <v>1</v>
      </c>
      <c r="AM4690" s="44">
        <v>0</v>
      </c>
      <c r="AN4690" s="44">
        <v>0</v>
      </c>
      <c r="AO4690" s="44">
        <v>0</v>
      </c>
      <c r="AP4690" s="45"/>
      <c r="AQ4690" s="226">
        <v>1</v>
      </c>
      <c r="AR4690" s="44">
        <v>3</v>
      </c>
      <c r="AS4690" s="44">
        <v>2</v>
      </c>
      <c r="AT4690" s="44">
        <v>0</v>
      </c>
      <c r="AU4690" s="44">
        <v>0</v>
      </c>
      <c r="AV4690" s="44">
        <v>0</v>
      </c>
      <c r="AW4690" s="44" t="s">
        <v>1382</v>
      </c>
      <c r="AX4690" s="44" t="s">
        <v>1382</v>
      </c>
      <c r="AY4690" s="45"/>
      <c r="AZ4690" s="46"/>
      <c r="BA4690" s="44" t="s">
        <v>2905</v>
      </c>
      <c r="BB4690" s="45" t="s">
        <v>1994</v>
      </c>
      <c r="BH4690" s="45"/>
      <c r="BI4690" s="44" t="s">
        <v>3146</v>
      </c>
    </row>
    <row r="4691" spans="1:61" x14ac:dyDescent="0.25">
      <c r="A4691" s="5" t="s">
        <v>1278</v>
      </c>
      <c r="B4691" t="s">
        <v>1279</v>
      </c>
      <c r="C4691" t="str">
        <f>VLOOKUP(Tabelle1[[#This Row],[bank_name]],list_all_banks!$B$1:$C$691,2,FALSE)</f>
        <v>PL000017319</v>
      </c>
      <c r="D4691" s="6" t="s">
        <v>1280</v>
      </c>
      <c r="E4691" s="42" t="str">
        <f t="shared" si="76"/>
        <v>31.12.</v>
      </c>
      <c r="U4691" s="9"/>
      <c r="BG4691" s="9"/>
    </row>
    <row r="4692" spans="1:61" x14ac:dyDescent="0.25">
      <c r="A4692" s="5" t="s">
        <v>1278</v>
      </c>
      <c r="B4692" t="s">
        <v>1281</v>
      </c>
      <c r="C4692" t="str">
        <f>VLOOKUP(Tabelle1[[#This Row],[bank_name]],list_all_banks!$B$1:$C$691,2,FALSE)</f>
        <v>PL011063638</v>
      </c>
      <c r="D4692" s="6" t="s">
        <v>1282</v>
      </c>
      <c r="E4692" s="42" t="str">
        <f t="shared" si="76"/>
        <v>31.12.</v>
      </c>
      <c r="U4692" s="9"/>
      <c r="BG4692" s="9"/>
    </row>
    <row r="4693" spans="1:61" s="44" customFormat="1" ht="15.75" thickBot="1" x14ac:dyDescent="0.3">
      <c r="A4693" s="104" t="s">
        <v>1278</v>
      </c>
      <c r="B4693" s="48" t="s">
        <v>1283</v>
      </c>
      <c r="C4693" s="44" t="str">
        <f>VLOOKUP(Tabelle1[[#This Row],[bank_name]],list_all_banks!$B$1:$C$691,2,FALSE)</f>
        <v>PL016298263</v>
      </c>
      <c r="D4693" s="45" t="s">
        <v>1284</v>
      </c>
      <c r="E4693" s="46" t="str">
        <f t="shared" si="76"/>
        <v>31.12.2015</v>
      </c>
      <c r="F4693" s="44">
        <v>2015</v>
      </c>
      <c r="K4693" s="86"/>
      <c r="O4693" s="45"/>
      <c r="T4693" s="45"/>
      <c r="X4693" s="45"/>
      <c r="Z4693" s="140"/>
      <c r="AA4693" s="140"/>
      <c r="AJ4693" s="45"/>
      <c r="AP4693" s="45"/>
      <c r="AY4693" s="45"/>
      <c r="AZ4693" s="46"/>
      <c r="BA4693" s="158" t="s">
        <v>3073</v>
      </c>
      <c r="BB4693" s="239" t="s">
        <v>1999</v>
      </c>
      <c r="BH4693" s="45"/>
      <c r="BI4693" s="44" t="s">
        <v>3146</v>
      </c>
    </row>
    <row r="4694" spans="1:61" x14ac:dyDescent="0.25">
      <c r="A4694" s="20" t="s">
        <v>1278</v>
      </c>
      <c r="B4694" t="s">
        <v>1283</v>
      </c>
      <c r="C4694" t="str">
        <f>VLOOKUP(Tabelle1[[#This Row],[bank_name]],list_all_banks!$B$1:$C$691,2,FALSE)</f>
        <v>PL016298263</v>
      </c>
      <c r="D4694" s="6" t="s">
        <v>1284</v>
      </c>
      <c r="E4694" s="42" t="str">
        <f t="shared" si="76"/>
        <v>31.12.2016</v>
      </c>
      <c r="F4694">
        <v>2016</v>
      </c>
      <c r="G4694">
        <v>1</v>
      </c>
      <c r="H4694" s="5">
        <v>3</v>
      </c>
      <c r="I4694">
        <v>3</v>
      </c>
      <c r="J4694">
        <v>2</v>
      </c>
      <c r="K4694" s="41" t="s">
        <v>1366</v>
      </c>
      <c r="L4694" t="s">
        <v>20</v>
      </c>
      <c r="M4694" t="s">
        <v>1997</v>
      </c>
      <c r="N4694" t="s">
        <v>91</v>
      </c>
      <c r="P4694">
        <v>3</v>
      </c>
      <c r="Q4694">
        <v>1</v>
      </c>
      <c r="R4694">
        <v>0</v>
      </c>
      <c r="S4694">
        <v>1</v>
      </c>
      <c r="U4694" s="9">
        <v>0</v>
      </c>
      <c r="V4694">
        <v>0</v>
      </c>
      <c r="W4694" t="s">
        <v>20</v>
      </c>
      <c r="Y4694" t="s">
        <v>1278</v>
      </c>
      <c r="Z4694" s="61">
        <v>14047</v>
      </c>
      <c r="AA4694">
        <v>26741</v>
      </c>
      <c r="AB4694" s="13">
        <v>3897</v>
      </c>
      <c r="AC4694" t="s">
        <v>20</v>
      </c>
      <c r="AD4694" t="s">
        <v>20</v>
      </c>
      <c r="AE4694" t="s">
        <v>20</v>
      </c>
      <c r="AF4694" t="s">
        <v>20</v>
      </c>
      <c r="AG4694" s="5">
        <v>869</v>
      </c>
      <c r="AH4694" t="s">
        <v>20</v>
      </c>
      <c r="AI4694">
        <v>0</v>
      </c>
      <c r="AK4694">
        <v>0</v>
      </c>
      <c r="AL4694">
        <v>0</v>
      </c>
      <c r="AM4694">
        <v>1</v>
      </c>
      <c r="AN4694">
        <v>0</v>
      </c>
      <c r="AO4694">
        <v>0</v>
      </c>
      <c r="AQ4694">
        <v>0</v>
      </c>
      <c r="AR4694" t="s">
        <v>20</v>
      </c>
      <c r="AS4694" t="s">
        <v>20</v>
      </c>
      <c r="AT4694">
        <v>0</v>
      </c>
      <c r="AU4694">
        <v>0</v>
      </c>
      <c r="AV4694">
        <v>0</v>
      </c>
      <c r="AW4694" t="s">
        <v>1382</v>
      </c>
      <c r="AX4694" t="s">
        <v>1382</v>
      </c>
      <c r="BA4694" t="s">
        <v>2906</v>
      </c>
      <c r="BB4694" s="6" t="s">
        <v>1998</v>
      </c>
      <c r="BG4694" s="9"/>
      <c r="BI4694" t="s">
        <v>3146</v>
      </c>
    </row>
    <row r="4695" spans="1:61" x14ac:dyDescent="0.25">
      <c r="A4695" s="20" t="s">
        <v>1278</v>
      </c>
      <c r="B4695" t="s">
        <v>1283</v>
      </c>
      <c r="C4695" t="str">
        <f>VLOOKUP(Tabelle1[[#This Row],[bank_name]],list_all_banks!$B$1:$C$691,2,FALSE)</f>
        <v>PL016298263</v>
      </c>
      <c r="D4695" s="6" t="s">
        <v>1284</v>
      </c>
      <c r="E4695" s="42" t="str">
        <f t="shared" si="76"/>
        <v>31.12.2016</v>
      </c>
      <c r="F4695">
        <v>2016</v>
      </c>
      <c r="G4695">
        <v>1</v>
      </c>
      <c r="H4695" s="5">
        <v>3</v>
      </c>
      <c r="I4695">
        <v>3</v>
      </c>
      <c r="J4695">
        <v>2</v>
      </c>
      <c r="K4695" s="41" t="s">
        <v>1366</v>
      </c>
      <c r="L4695" t="s">
        <v>20</v>
      </c>
      <c r="M4695" t="s">
        <v>1997</v>
      </c>
      <c r="N4695" t="s">
        <v>91</v>
      </c>
      <c r="P4695">
        <v>3</v>
      </c>
      <c r="Q4695">
        <v>1</v>
      </c>
      <c r="R4695">
        <v>0</v>
      </c>
      <c r="S4695">
        <v>1</v>
      </c>
      <c r="U4695" s="9">
        <v>0</v>
      </c>
      <c r="V4695">
        <v>0</v>
      </c>
      <c r="W4695" t="s">
        <v>20</v>
      </c>
      <c r="Y4695" t="s">
        <v>1327</v>
      </c>
      <c r="Z4695" s="61">
        <v>273</v>
      </c>
      <c r="AA4695">
        <v>0</v>
      </c>
      <c r="AB4695" s="34">
        <v>2</v>
      </c>
      <c r="AC4695" t="s">
        <v>20</v>
      </c>
      <c r="AD4695" t="s">
        <v>20</v>
      </c>
      <c r="AE4695" t="s">
        <v>20</v>
      </c>
      <c r="AF4695" t="s">
        <v>20</v>
      </c>
      <c r="AG4695" s="5">
        <v>0</v>
      </c>
      <c r="AH4695" t="s">
        <v>20</v>
      </c>
      <c r="AI4695">
        <v>0</v>
      </c>
      <c r="AK4695">
        <v>0</v>
      </c>
      <c r="AL4695">
        <v>0</v>
      </c>
      <c r="AM4695">
        <v>1</v>
      </c>
      <c r="AN4695">
        <v>0</v>
      </c>
      <c r="AO4695">
        <v>0</v>
      </c>
      <c r="AQ4695">
        <v>0</v>
      </c>
      <c r="AR4695" t="s">
        <v>20</v>
      </c>
      <c r="AS4695" t="s">
        <v>20</v>
      </c>
      <c r="AT4695">
        <v>0</v>
      </c>
      <c r="AU4695">
        <v>0</v>
      </c>
      <c r="AV4695">
        <v>0</v>
      </c>
      <c r="AW4695" t="s">
        <v>1382</v>
      </c>
      <c r="AX4695" t="s">
        <v>1382</v>
      </c>
      <c r="BA4695" t="s">
        <v>2906</v>
      </c>
      <c r="BB4695" s="6" t="s">
        <v>1998</v>
      </c>
      <c r="BG4695" s="9"/>
      <c r="BI4695" t="s">
        <v>3146</v>
      </c>
    </row>
    <row r="4696" spans="1:61" x14ac:dyDescent="0.25">
      <c r="A4696" s="20" t="s">
        <v>1278</v>
      </c>
      <c r="B4696" t="s">
        <v>1283</v>
      </c>
      <c r="C4696" t="str">
        <f>VLOOKUP(Tabelle1[[#This Row],[bank_name]],list_all_banks!$B$1:$C$691,2,FALSE)</f>
        <v>PL016298263</v>
      </c>
      <c r="D4696" s="6" t="s">
        <v>1284</v>
      </c>
      <c r="E4696" s="42" t="str">
        <f t="shared" si="76"/>
        <v>31.12.2016</v>
      </c>
      <c r="F4696">
        <v>2016</v>
      </c>
      <c r="G4696">
        <v>1</v>
      </c>
      <c r="H4696" s="5">
        <v>3</v>
      </c>
      <c r="I4696">
        <v>3</v>
      </c>
      <c r="J4696">
        <v>2</v>
      </c>
      <c r="K4696" s="41" t="s">
        <v>1366</v>
      </c>
      <c r="L4696" t="s">
        <v>20</v>
      </c>
      <c r="M4696" t="s">
        <v>1997</v>
      </c>
      <c r="N4696" t="s">
        <v>91</v>
      </c>
      <c r="P4696">
        <v>3</v>
      </c>
      <c r="Q4696">
        <v>1</v>
      </c>
      <c r="R4696">
        <v>0</v>
      </c>
      <c r="S4696">
        <v>1</v>
      </c>
      <c r="U4696" s="9">
        <v>0</v>
      </c>
      <c r="V4696">
        <v>0</v>
      </c>
      <c r="W4696" t="s">
        <v>20</v>
      </c>
      <c r="Y4696" t="s">
        <v>1001</v>
      </c>
      <c r="Z4696" s="61">
        <v>35</v>
      </c>
      <c r="AA4696">
        <v>0</v>
      </c>
      <c r="AB4696" s="34">
        <v>0</v>
      </c>
      <c r="AC4696" t="s">
        <v>20</v>
      </c>
      <c r="AD4696" t="s">
        <v>20</v>
      </c>
      <c r="AE4696" t="s">
        <v>20</v>
      </c>
      <c r="AF4696" t="s">
        <v>20</v>
      </c>
      <c r="AG4696" s="5">
        <v>0</v>
      </c>
      <c r="AH4696" t="s">
        <v>20</v>
      </c>
      <c r="AI4696">
        <v>0</v>
      </c>
      <c r="AK4696">
        <v>0</v>
      </c>
      <c r="AL4696">
        <v>0</v>
      </c>
      <c r="AM4696">
        <v>1</v>
      </c>
      <c r="AN4696">
        <v>0</v>
      </c>
      <c r="AO4696">
        <v>0</v>
      </c>
      <c r="AQ4696">
        <v>0</v>
      </c>
      <c r="AR4696" t="s">
        <v>20</v>
      </c>
      <c r="AS4696" t="s">
        <v>20</v>
      </c>
      <c r="AT4696">
        <v>0</v>
      </c>
      <c r="AU4696">
        <v>0</v>
      </c>
      <c r="AV4696">
        <v>0</v>
      </c>
      <c r="AW4696" t="s">
        <v>1382</v>
      </c>
      <c r="AX4696" t="s">
        <v>1382</v>
      </c>
      <c r="BA4696" t="s">
        <v>2906</v>
      </c>
      <c r="BB4696" s="6" t="s">
        <v>1998</v>
      </c>
      <c r="BG4696" s="9"/>
      <c r="BI4696" t="s">
        <v>3146</v>
      </c>
    </row>
    <row r="4697" spans="1:61" s="44" customFormat="1" ht="15.75" thickBot="1" x14ac:dyDescent="0.3">
      <c r="A4697" s="104" t="s">
        <v>1278</v>
      </c>
      <c r="B4697" s="44" t="s">
        <v>1283</v>
      </c>
      <c r="C4697" s="44" t="str">
        <f>VLOOKUP(Tabelle1[[#This Row],[bank_name]],list_all_banks!$B$1:$C$691,2,FALSE)</f>
        <v>PL016298263</v>
      </c>
      <c r="D4697" s="45" t="s">
        <v>1284</v>
      </c>
      <c r="E4697" s="46" t="str">
        <f t="shared" si="76"/>
        <v>31.12.2016</v>
      </c>
      <c r="F4697" s="44">
        <v>2016</v>
      </c>
      <c r="G4697" s="44">
        <v>1</v>
      </c>
      <c r="H4697" s="57">
        <v>3</v>
      </c>
      <c r="I4697" s="44">
        <v>3</v>
      </c>
      <c r="J4697" s="44">
        <v>2</v>
      </c>
      <c r="K4697" s="86" t="s">
        <v>1366</v>
      </c>
      <c r="L4697" s="44" t="s">
        <v>20</v>
      </c>
      <c r="M4697" s="44" t="s">
        <v>1997</v>
      </c>
      <c r="N4697" s="44" t="s">
        <v>91</v>
      </c>
      <c r="O4697" s="45"/>
      <c r="P4697" s="44">
        <v>3</v>
      </c>
      <c r="Q4697" s="44">
        <v>1</v>
      </c>
      <c r="R4697" s="44">
        <v>0</v>
      </c>
      <c r="S4697" s="44">
        <v>1</v>
      </c>
      <c r="T4697" s="45"/>
      <c r="U4697" s="44">
        <v>0</v>
      </c>
      <c r="V4697" s="44">
        <v>0</v>
      </c>
      <c r="W4697" s="44" t="s">
        <v>20</v>
      </c>
      <c r="X4697" s="45"/>
      <c r="Y4697" s="44" t="s">
        <v>1700</v>
      </c>
      <c r="Z4697" s="149">
        <v>259</v>
      </c>
      <c r="AA4697" s="123">
        <v>2170</v>
      </c>
      <c r="AB4697" s="140">
        <v>42</v>
      </c>
      <c r="AC4697" s="44" t="s">
        <v>20</v>
      </c>
      <c r="AD4697" s="44" t="s">
        <v>20</v>
      </c>
      <c r="AE4697" s="44" t="s">
        <v>20</v>
      </c>
      <c r="AF4697" s="44" t="s">
        <v>20</v>
      </c>
      <c r="AG4697" s="57">
        <v>11</v>
      </c>
      <c r="AH4697" s="44" t="s">
        <v>20</v>
      </c>
      <c r="AI4697" s="44">
        <v>0</v>
      </c>
      <c r="AJ4697" s="45"/>
      <c r="AK4697" s="44">
        <v>0</v>
      </c>
      <c r="AL4697" s="44">
        <v>0</v>
      </c>
      <c r="AM4697" s="44">
        <v>1</v>
      </c>
      <c r="AN4697" s="44">
        <v>0</v>
      </c>
      <c r="AO4697" s="44">
        <v>0</v>
      </c>
      <c r="AP4697" s="45"/>
      <c r="AQ4697" s="44">
        <v>0</v>
      </c>
      <c r="AR4697" s="44" t="s">
        <v>20</v>
      </c>
      <c r="AS4697" s="44" t="s">
        <v>20</v>
      </c>
      <c r="AT4697" s="44">
        <v>0</v>
      </c>
      <c r="AU4697" s="44">
        <v>0</v>
      </c>
      <c r="AV4697" s="44">
        <v>0</v>
      </c>
      <c r="AW4697" s="44" t="s">
        <v>1382</v>
      </c>
      <c r="AX4697" s="44" t="s">
        <v>1382</v>
      </c>
      <c r="AY4697" s="45"/>
      <c r="AZ4697" s="46"/>
      <c r="BA4697" s="44" t="s">
        <v>2906</v>
      </c>
      <c r="BB4697" s="45" t="s">
        <v>1998</v>
      </c>
      <c r="BH4697" s="45"/>
      <c r="BI4697" s="44" t="s">
        <v>3146</v>
      </c>
    </row>
    <row r="4698" spans="1:61" x14ac:dyDescent="0.25">
      <c r="A4698" s="5" t="s">
        <v>1278</v>
      </c>
      <c r="B4698" t="s">
        <v>1283</v>
      </c>
      <c r="C4698" t="str">
        <f>VLOOKUP(Tabelle1[[#This Row],[bank_name]],list_all_banks!$B$1:$C$691,2,FALSE)</f>
        <v>PL016298263</v>
      </c>
      <c r="D4698" s="6" t="s">
        <v>1284</v>
      </c>
      <c r="E4698" s="42" t="str">
        <f t="shared" si="76"/>
        <v>31.12.</v>
      </c>
      <c r="U4698" s="9"/>
      <c r="BG4698" s="9"/>
    </row>
    <row r="4699" spans="1:61" x14ac:dyDescent="0.25">
      <c r="A4699" s="5" t="s">
        <v>1278</v>
      </c>
      <c r="B4699" t="s">
        <v>1285</v>
      </c>
      <c r="C4699" t="str">
        <f>VLOOKUP(Tabelle1[[#This Row],[bank_name]],list_all_banks!$B$1:$C$691,2,FALSE)</f>
        <v>PL141387142</v>
      </c>
      <c r="D4699" s="6" t="s">
        <v>1286</v>
      </c>
      <c r="E4699" s="42" t="str">
        <f t="shared" si="76"/>
        <v>31.12.</v>
      </c>
      <c r="U4699" s="9"/>
      <c r="BG4699" s="9"/>
    </row>
    <row r="4700" spans="1:61" x14ac:dyDescent="0.25">
      <c r="A4700" s="5" t="s">
        <v>1278</v>
      </c>
      <c r="B4700" t="s">
        <v>1287</v>
      </c>
      <c r="C4700" t="str">
        <f>VLOOKUP(Tabelle1[[#This Row],[bank_name]],list_all_banks!$B$1:$C$691,2,FALSE)</f>
        <v>PL932117232</v>
      </c>
      <c r="D4700" s="6" t="s">
        <v>1288</v>
      </c>
      <c r="E4700" s="42" t="str">
        <f t="shared" si="76"/>
        <v>31.12.</v>
      </c>
      <c r="U4700" s="9"/>
      <c r="BG4700" s="9"/>
    </row>
    <row r="4701" spans="1:61" x14ac:dyDescent="0.25">
      <c r="A4701" s="5" t="s">
        <v>1289</v>
      </c>
      <c r="B4701" t="s">
        <v>1290</v>
      </c>
      <c r="C4701" t="str">
        <f>VLOOKUP(Tabelle1[[#This Row],[bank_name]],list_all_banks!$B$1:$C$691,2,FALSE)</f>
        <v>PT500255342</v>
      </c>
      <c r="D4701" s="6" t="s">
        <v>1291</v>
      </c>
      <c r="E4701" s="42" t="str">
        <f t="shared" si="76"/>
        <v>31.12.</v>
      </c>
      <c r="U4701" s="9"/>
      <c r="BG4701" s="9"/>
    </row>
    <row r="4702" spans="1:61" x14ac:dyDescent="0.25">
      <c r="A4702" s="5" t="s">
        <v>1289</v>
      </c>
      <c r="B4702" t="s">
        <v>1292</v>
      </c>
      <c r="C4702" t="str">
        <f>VLOOKUP(Tabelle1[[#This Row],[bank_name]],list_all_banks!$B$1:$C$691,2,FALSE)</f>
        <v>PT500280312</v>
      </c>
      <c r="D4702" s="6" t="s">
        <v>1293</v>
      </c>
      <c r="E4702" s="42" t="str">
        <f t="shared" si="76"/>
        <v>31.12.</v>
      </c>
      <c r="U4702" s="9"/>
      <c r="BG4702" s="9"/>
    </row>
    <row r="4703" spans="1:61" x14ac:dyDescent="0.25">
      <c r="A4703" s="5" t="s">
        <v>1289</v>
      </c>
      <c r="B4703" t="s">
        <v>1294</v>
      </c>
      <c r="C4703" t="str">
        <f>VLOOKUP(Tabelle1[[#This Row],[bank_name]],list_all_banks!$B$1:$C$691,2,FALSE)</f>
        <v>PT500792615</v>
      </c>
      <c r="D4703" s="6" t="s">
        <v>1295</v>
      </c>
      <c r="E4703" s="42" t="str">
        <f t="shared" si="76"/>
        <v>31.12.</v>
      </c>
      <c r="U4703" s="9"/>
      <c r="BG4703" s="9"/>
    </row>
    <row r="4704" spans="1:61" s="44" customFormat="1" ht="15.75" thickBot="1" x14ac:dyDescent="0.3">
      <c r="A4704" s="57" t="s">
        <v>1289</v>
      </c>
      <c r="B4704" s="44" t="s">
        <v>1296</v>
      </c>
      <c r="C4704" s="44" t="str">
        <f>VLOOKUP(Tabelle1[[#This Row],[bank_name]],list_all_banks!$B$1:$C$691,2,FALSE)</f>
        <v>PT500792771</v>
      </c>
      <c r="D4704" s="45" t="s">
        <v>1297</v>
      </c>
      <c r="E4704" s="46" t="str">
        <f t="shared" si="76"/>
        <v>31.12.</v>
      </c>
      <c r="O4704" s="45"/>
      <c r="T4704" s="45"/>
      <c r="X4704" s="45"/>
      <c r="AJ4704" s="45"/>
      <c r="AP4704" s="45"/>
      <c r="AY4704" s="45"/>
      <c r="AZ4704" s="46"/>
      <c r="BB4704" s="45"/>
      <c r="BH4704" s="45"/>
    </row>
    <row r="4705" spans="1:65" x14ac:dyDescent="0.25">
      <c r="A4705" s="88" t="s">
        <v>1289</v>
      </c>
      <c r="B4705" s="9" t="s">
        <v>1298</v>
      </c>
      <c r="C4705" s="9" t="str">
        <f>VLOOKUP(Tabelle1[[#This Row],[bank_name]],list_all_banks!$B$1:$C$691,2,FALSE)</f>
        <v>PT500960046</v>
      </c>
      <c r="D4705" s="6" t="s">
        <v>1299</v>
      </c>
      <c r="E4705" s="42" t="str">
        <f t="shared" si="76"/>
        <v>31.12.2014</v>
      </c>
      <c r="F4705" s="9">
        <v>2014</v>
      </c>
      <c r="G4705" s="9">
        <v>1</v>
      </c>
      <c r="H4705" s="9">
        <v>2</v>
      </c>
      <c r="I4705" s="9" t="s">
        <v>1382</v>
      </c>
      <c r="J4705" s="9">
        <v>2</v>
      </c>
      <c r="K4705" s="9" t="s">
        <v>1366</v>
      </c>
      <c r="L4705" s="9">
        <v>0</v>
      </c>
      <c r="M4705" s="9" t="s">
        <v>14</v>
      </c>
      <c r="N4705" s="9" t="s">
        <v>91</v>
      </c>
      <c r="P4705" s="9">
        <v>1</v>
      </c>
      <c r="Q4705" s="9">
        <v>0</v>
      </c>
      <c r="R4705" s="9">
        <v>0</v>
      </c>
      <c r="S4705" s="9">
        <v>0</v>
      </c>
      <c r="U4705" s="9">
        <v>3</v>
      </c>
      <c r="V4705" s="9">
        <v>0</v>
      </c>
      <c r="W4705" s="9" t="s">
        <v>20</v>
      </c>
      <c r="Y4705" s="9" t="s">
        <v>820</v>
      </c>
      <c r="Z4705" s="9">
        <v>23233</v>
      </c>
      <c r="AA4705" s="9">
        <v>32</v>
      </c>
      <c r="AB4705" s="9">
        <v>16231</v>
      </c>
      <c r="AC4705" s="9" t="s">
        <v>20</v>
      </c>
      <c r="AD4705" s="9" t="s">
        <v>20</v>
      </c>
      <c r="AE4705" s="9" t="s">
        <v>20</v>
      </c>
      <c r="AF4705" s="9" t="s">
        <v>20</v>
      </c>
      <c r="AG4705" s="9">
        <v>4439</v>
      </c>
      <c r="AH4705" s="9" t="s">
        <v>20</v>
      </c>
      <c r="AI4705" s="9">
        <v>0</v>
      </c>
      <c r="AK4705" s="9">
        <v>1</v>
      </c>
      <c r="AL4705" s="9">
        <v>0</v>
      </c>
      <c r="AM4705" s="9">
        <v>1</v>
      </c>
      <c r="AN4705" s="9">
        <v>0</v>
      </c>
      <c r="AO4705" s="9">
        <v>0</v>
      </c>
      <c r="AQ4705" s="9">
        <v>3</v>
      </c>
      <c r="AR4705" s="9" t="s">
        <v>20</v>
      </c>
      <c r="AS4705" s="9" t="s">
        <v>20</v>
      </c>
      <c r="AT4705" s="9">
        <v>5</v>
      </c>
      <c r="AU4705" s="9">
        <v>2</v>
      </c>
      <c r="AV4705" s="9">
        <v>0</v>
      </c>
      <c r="AW4705" s="9"/>
      <c r="AX4705" s="9"/>
      <c r="AY4705" s="42" t="s">
        <v>1714</v>
      </c>
      <c r="BA4705" s="9" t="s">
        <v>2691</v>
      </c>
      <c r="BB4705" s="6" t="s">
        <v>1620</v>
      </c>
      <c r="BG4705" s="9"/>
      <c r="BI4705" t="s">
        <v>3146</v>
      </c>
    </row>
    <row r="4706" spans="1:65" x14ac:dyDescent="0.25">
      <c r="A4706" s="21" t="s">
        <v>1289</v>
      </c>
      <c r="B4706" t="s">
        <v>1298</v>
      </c>
      <c r="C4706" t="str">
        <f>VLOOKUP(Tabelle1[[#This Row],[bank_name]],list_all_banks!$B$1:$C$691,2,FALSE)</f>
        <v>PT500960046</v>
      </c>
      <c r="D4706" s="6" t="s">
        <v>1299</v>
      </c>
      <c r="E4706" s="42" t="str">
        <f t="shared" si="76"/>
        <v>31.12.2014</v>
      </c>
      <c r="F4706">
        <v>2014</v>
      </c>
      <c r="G4706">
        <v>1</v>
      </c>
      <c r="H4706">
        <v>2</v>
      </c>
      <c r="I4706" t="s">
        <v>1382</v>
      </c>
      <c r="J4706">
        <v>2</v>
      </c>
      <c r="K4706" t="s">
        <v>1366</v>
      </c>
      <c r="L4706">
        <v>0</v>
      </c>
      <c r="M4706" t="s">
        <v>14</v>
      </c>
      <c r="N4706" t="s">
        <v>91</v>
      </c>
      <c r="P4706">
        <v>1</v>
      </c>
      <c r="Q4706">
        <v>0</v>
      </c>
      <c r="R4706">
        <v>0</v>
      </c>
      <c r="S4706">
        <v>0</v>
      </c>
      <c r="U4706" s="9">
        <v>3</v>
      </c>
      <c r="V4706">
        <v>0</v>
      </c>
      <c r="W4706" t="s">
        <v>20</v>
      </c>
      <c r="Y4706" t="s">
        <v>1656</v>
      </c>
      <c r="Z4706" t="s">
        <v>20</v>
      </c>
      <c r="AA4706">
        <v>2</v>
      </c>
      <c r="AB4706" t="s">
        <v>20</v>
      </c>
      <c r="AC4706" t="s">
        <v>20</v>
      </c>
      <c r="AD4706" t="s">
        <v>20</v>
      </c>
      <c r="AE4706" t="s">
        <v>20</v>
      </c>
      <c r="AF4706" t="s">
        <v>20</v>
      </c>
      <c r="AG4706" t="s">
        <v>20</v>
      </c>
      <c r="AH4706" t="s">
        <v>20</v>
      </c>
      <c r="AI4706">
        <v>0</v>
      </c>
      <c r="AK4706">
        <v>1</v>
      </c>
      <c r="AL4706">
        <v>0</v>
      </c>
      <c r="AM4706">
        <v>1</v>
      </c>
      <c r="AN4706">
        <v>0</v>
      </c>
      <c r="AO4706">
        <v>0</v>
      </c>
      <c r="AQ4706">
        <v>3</v>
      </c>
      <c r="AR4706" t="s">
        <v>20</v>
      </c>
      <c r="AS4706" t="s">
        <v>20</v>
      </c>
      <c r="AT4706">
        <v>5</v>
      </c>
      <c r="AU4706">
        <v>2</v>
      </c>
      <c r="AV4706">
        <v>0</v>
      </c>
      <c r="BA4706" t="s">
        <v>2691</v>
      </c>
      <c r="BB4706" s="6" t="s">
        <v>1620</v>
      </c>
      <c r="BG4706" s="9"/>
      <c r="BI4706" t="s">
        <v>3146</v>
      </c>
    </row>
    <row r="4707" spans="1:65" x14ac:dyDescent="0.25">
      <c r="A4707" s="21" t="s">
        <v>1289</v>
      </c>
      <c r="B4707" t="s">
        <v>1298</v>
      </c>
      <c r="C4707" t="str">
        <f>VLOOKUP(Tabelle1[[#This Row],[bank_name]],list_all_banks!$B$1:$C$691,2,FALSE)</f>
        <v>PT500960046</v>
      </c>
      <c r="D4707" s="6" t="s">
        <v>1299</v>
      </c>
      <c r="E4707" s="42" t="str">
        <f t="shared" si="76"/>
        <v>31.12.2014</v>
      </c>
      <c r="F4707">
        <v>2014</v>
      </c>
      <c r="G4707">
        <v>1</v>
      </c>
      <c r="H4707">
        <v>2</v>
      </c>
      <c r="I4707" t="s">
        <v>1382</v>
      </c>
      <c r="J4707">
        <v>2</v>
      </c>
      <c r="K4707" t="s">
        <v>1366</v>
      </c>
      <c r="L4707">
        <v>0</v>
      </c>
      <c r="M4707" t="s">
        <v>14</v>
      </c>
      <c r="N4707" t="s">
        <v>91</v>
      </c>
      <c r="P4707">
        <v>1</v>
      </c>
      <c r="Q4707">
        <v>0</v>
      </c>
      <c r="R4707">
        <v>0</v>
      </c>
      <c r="S4707">
        <v>0</v>
      </c>
      <c r="U4707" s="9">
        <v>3</v>
      </c>
      <c r="V4707">
        <v>0</v>
      </c>
      <c r="W4707" t="s">
        <v>20</v>
      </c>
      <c r="Y4707" t="s">
        <v>1650</v>
      </c>
      <c r="Z4707" t="s">
        <v>20</v>
      </c>
      <c r="AA4707">
        <v>13</v>
      </c>
      <c r="AB4707" t="s">
        <v>20</v>
      </c>
      <c r="AC4707" t="s">
        <v>20</v>
      </c>
      <c r="AD4707" t="s">
        <v>20</v>
      </c>
      <c r="AE4707" t="s">
        <v>20</v>
      </c>
      <c r="AF4707" t="s">
        <v>20</v>
      </c>
      <c r="AG4707" t="s">
        <v>20</v>
      </c>
      <c r="AH4707" t="s">
        <v>20</v>
      </c>
      <c r="AI4707">
        <v>0</v>
      </c>
      <c r="AK4707">
        <v>1</v>
      </c>
      <c r="AL4707">
        <v>0</v>
      </c>
      <c r="AM4707">
        <v>1</v>
      </c>
      <c r="AN4707">
        <v>0</v>
      </c>
      <c r="AO4707">
        <v>0</v>
      </c>
      <c r="AQ4707">
        <v>3</v>
      </c>
      <c r="AR4707" t="s">
        <v>20</v>
      </c>
      <c r="AS4707" t="s">
        <v>20</v>
      </c>
      <c r="AT4707">
        <v>5</v>
      </c>
      <c r="AU4707">
        <v>2</v>
      </c>
      <c r="AV4707">
        <v>0</v>
      </c>
      <c r="BA4707" t="s">
        <v>2691</v>
      </c>
      <c r="BB4707" s="6" t="s">
        <v>1620</v>
      </c>
      <c r="BG4707" s="9"/>
      <c r="BI4707" t="s">
        <v>3146</v>
      </c>
    </row>
    <row r="4708" spans="1:65" x14ac:dyDescent="0.25">
      <c r="A4708" s="21" t="s">
        <v>1289</v>
      </c>
      <c r="B4708" t="s">
        <v>1298</v>
      </c>
      <c r="C4708" t="str">
        <f>VLOOKUP(Tabelle1[[#This Row],[bank_name]],list_all_banks!$B$1:$C$691,2,FALSE)</f>
        <v>PT500960046</v>
      </c>
      <c r="D4708" s="6" t="s">
        <v>1299</v>
      </c>
      <c r="E4708" s="42" t="str">
        <f t="shared" si="76"/>
        <v>31.12.2014</v>
      </c>
      <c r="F4708">
        <v>2014</v>
      </c>
      <c r="G4708">
        <v>1</v>
      </c>
      <c r="H4708">
        <v>2</v>
      </c>
      <c r="I4708" t="s">
        <v>1382</v>
      </c>
      <c r="J4708">
        <v>2</v>
      </c>
      <c r="K4708" t="s">
        <v>1366</v>
      </c>
      <c r="L4708">
        <v>0</v>
      </c>
      <c r="M4708" t="s">
        <v>14</v>
      </c>
      <c r="N4708" t="s">
        <v>91</v>
      </c>
      <c r="P4708">
        <v>1</v>
      </c>
      <c r="Q4708">
        <v>0</v>
      </c>
      <c r="R4708">
        <v>0</v>
      </c>
      <c r="S4708">
        <v>0</v>
      </c>
      <c r="U4708" s="9">
        <v>3</v>
      </c>
      <c r="V4708">
        <v>0</v>
      </c>
      <c r="W4708" t="s">
        <v>20</v>
      </c>
      <c r="Y4708" t="s">
        <v>1289</v>
      </c>
      <c r="Z4708">
        <v>991233</v>
      </c>
      <c r="AA4708">
        <v>10010</v>
      </c>
      <c r="AB4708">
        <v>-306040</v>
      </c>
      <c r="AC4708" t="s">
        <v>20</v>
      </c>
      <c r="AD4708" t="s">
        <v>20</v>
      </c>
      <c r="AE4708" t="s">
        <v>20</v>
      </c>
      <c r="AF4708" t="s">
        <v>20</v>
      </c>
      <c r="AG4708">
        <v>39189</v>
      </c>
      <c r="AH4708" t="s">
        <v>20</v>
      </c>
      <c r="AI4708">
        <v>0</v>
      </c>
      <c r="AK4708">
        <v>1</v>
      </c>
      <c r="AL4708">
        <v>0</v>
      </c>
      <c r="AM4708">
        <v>1</v>
      </c>
      <c r="AN4708">
        <v>0</v>
      </c>
      <c r="AO4708">
        <v>0</v>
      </c>
      <c r="AQ4708">
        <v>3</v>
      </c>
      <c r="AR4708" t="s">
        <v>20</v>
      </c>
      <c r="AS4708" t="s">
        <v>20</v>
      </c>
      <c r="AT4708">
        <v>5</v>
      </c>
      <c r="AU4708">
        <v>2</v>
      </c>
      <c r="AV4708">
        <v>0</v>
      </c>
      <c r="BA4708" t="s">
        <v>2691</v>
      </c>
      <c r="BB4708" s="6" t="s">
        <v>1620</v>
      </c>
      <c r="BG4708" s="9"/>
      <c r="BI4708" t="s">
        <v>3146</v>
      </c>
    </row>
    <row r="4709" spans="1:65" x14ac:dyDescent="0.25">
      <c r="A4709" s="88" t="s">
        <v>1289</v>
      </c>
      <c r="B4709" s="9" t="s">
        <v>1298</v>
      </c>
      <c r="C4709" s="9" t="str">
        <f>VLOOKUP(Tabelle1[[#This Row],[bank_name]],list_all_banks!$B$1:$C$691,2,FALSE)</f>
        <v>PT500960046</v>
      </c>
      <c r="D4709" s="6" t="s">
        <v>1299</v>
      </c>
      <c r="E4709" s="42" t="str">
        <f t="shared" ref="E4709:E4772" si="77">CONCATENATE($E$2,F4709)</f>
        <v>31.12.2014</v>
      </c>
      <c r="F4709" s="9">
        <v>2014</v>
      </c>
      <c r="G4709" s="9">
        <v>1</v>
      </c>
      <c r="H4709" s="9">
        <v>2</v>
      </c>
      <c r="I4709" s="9" t="s">
        <v>1382</v>
      </c>
      <c r="J4709" s="9">
        <v>2</v>
      </c>
      <c r="K4709" s="9" t="s">
        <v>1366</v>
      </c>
      <c r="L4709" s="9">
        <v>0</v>
      </c>
      <c r="M4709" s="9" t="s">
        <v>14</v>
      </c>
      <c r="N4709" s="9" t="s">
        <v>91</v>
      </c>
      <c r="P4709" s="9">
        <v>1</v>
      </c>
      <c r="Q4709" s="9">
        <v>0</v>
      </c>
      <c r="R4709" s="9">
        <v>0</v>
      </c>
      <c r="S4709" s="9">
        <v>0</v>
      </c>
      <c r="U4709" s="9">
        <v>3</v>
      </c>
      <c r="V4709" s="9">
        <v>0</v>
      </c>
      <c r="W4709" s="9" t="s">
        <v>20</v>
      </c>
      <c r="Y4709" s="9" t="s">
        <v>493</v>
      </c>
      <c r="Z4709" s="9">
        <v>109778</v>
      </c>
      <c r="AA4709" s="9">
        <v>541</v>
      </c>
      <c r="AB4709" s="9">
        <v>-90097</v>
      </c>
      <c r="AC4709" s="9" t="s">
        <v>20</v>
      </c>
      <c r="AD4709" s="9" t="s">
        <v>20</v>
      </c>
      <c r="AE4709" s="9" t="s">
        <v>20</v>
      </c>
      <c r="AF4709" s="9" t="s">
        <v>20</v>
      </c>
      <c r="AG4709" s="9">
        <v>-36322</v>
      </c>
      <c r="AH4709" s="9" t="s">
        <v>20</v>
      </c>
      <c r="AI4709" s="9">
        <v>0</v>
      </c>
      <c r="AK4709" s="9">
        <v>1</v>
      </c>
      <c r="AL4709" s="9">
        <v>0</v>
      </c>
      <c r="AM4709" s="9">
        <v>1</v>
      </c>
      <c r="AN4709" s="9">
        <v>0</v>
      </c>
      <c r="AO4709" s="9">
        <v>0</v>
      </c>
      <c r="AQ4709" s="9">
        <v>3</v>
      </c>
      <c r="AR4709" s="9" t="s">
        <v>20</v>
      </c>
      <c r="AS4709" s="9" t="s">
        <v>20</v>
      </c>
      <c r="AT4709" s="9">
        <v>5</v>
      </c>
      <c r="AU4709" s="9">
        <v>2</v>
      </c>
      <c r="AV4709" s="9">
        <v>0</v>
      </c>
      <c r="AW4709" s="9"/>
      <c r="AX4709" s="9"/>
      <c r="BA4709" s="9" t="s">
        <v>2691</v>
      </c>
      <c r="BB4709" s="6" t="s">
        <v>1620</v>
      </c>
      <c r="BC4709" s="9"/>
      <c r="BD4709" s="9"/>
      <c r="BE4709" s="9"/>
      <c r="BF4709" s="9"/>
      <c r="BG4709" s="9"/>
      <c r="BI4709" t="s">
        <v>3146</v>
      </c>
      <c r="BJ4709" s="9"/>
      <c r="BK4709" s="9"/>
      <c r="BL4709" s="9"/>
      <c r="BM4709" s="9"/>
    </row>
    <row r="4710" spans="1:65" s="72" customFormat="1" x14ac:dyDescent="0.25">
      <c r="A4710" s="88" t="s">
        <v>1289</v>
      </c>
      <c r="B4710" s="9" t="s">
        <v>1298</v>
      </c>
      <c r="C4710" s="9" t="str">
        <f>VLOOKUP(Tabelle1[[#This Row],[bank_name]],list_all_banks!$B$1:$C$691,2,FALSE)</f>
        <v>PT500960046</v>
      </c>
      <c r="D4710" s="6" t="s">
        <v>1299</v>
      </c>
      <c r="E4710" s="42" t="str">
        <f t="shared" si="77"/>
        <v>31.12.2014</v>
      </c>
      <c r="F4710" s="9">
        <v>2014</v>
      </c>
      <c r="G4710" s="9">
        <v>1</v>
      </c>
      <c r="H4710" s="9">
        <v>2</v>
      </c>
      <c r="I4710" s="9" t="s">
        <v>1382</v>
      </c>
      <c r="J4710" s="9">
        <v>2</v>
      </c>
      <c r="K4710" s="9" t="s">
        <v>1366</v>
      </c>
      <c r="L4710" s="9">
        <v>0</v>
      </c>
      <c r="M4710" s="9" t="s">
        <v>14</v>
      </c>
      <c r="N4710" s="9" t="s">
        <v>91</v>
      </c>
      <c r="O4710" s="6"/>
      <c r="P4710" s="9">
        <v>1</v>
      </c>
      <c r="Q4710" s="9">
        <v>0</v>
      </c>
      <c r="R4710" s="9">
        <v>0</v>
      </c>
      <c r="S4710" s="9">
        <v>0</v>
      </c>
      <c r="T4710" s="6"/>
      <c r="U4710" s="9">
        <v>3</v>
      </c>
      <c r="V4710" s="9">
        <v>0</v>
      </c>
      <c r="W4710" s="9" t="s">
        <v>20</v>
      </c>
      <c r="X4710" s="6"/>
      <c r="Y4710" s="9" t="s">
        <v>658</v>
      </c>
      <c r="Z4710" s="9">
        <v>111102</v>
      </c>
      <c r="AA4710" s="9">
        <v>533</v>
      </c>
      <c r="AB4710" s="9">
        <v>-54948</v>
      </c>
      <c r="AC4710" s="9" t="s">
        <v>20</v>
      </c>
      <c r="AD4710" s="9" t="s">
        <v>20</v>
      </c>
      <c r="AE4710" s="9" t="s">
        <v>20</v>
      </c>
      <c r="AF4710" s="9" t="s">
        <v>20</v>
      </c>
      <c r="AG4710" s="9">
        <v>-14167</v>
      </c>
      <c r="AH4710" s="9" t="s">
        <v>20</v>
      </c>
      <c r="AI4710" s="9">
        <v>0</v>
      </c>
      <c r="AJ4710" s="6"/>
      <c r="AK4710" s="9">
        <v>1</v>
      </c>
      <c r="AL4710" s="9">
        <v>0</v>
      </c>
      <c r="AM4710" s="9">
        <v>1</v>
      </c>
      <c r="AN4710" s="9">
        <v>0</v>
      </c>
      <c r="AO4710" s="9">
        <v>0</v>
      </c>
      <c r="AP4710" s="6"/>
      <c r="AQ4710" s="9">
        <v>3</v>
      </c>
      <c r="AR4710" s="9" t="s">
        <v>20</v>
      </c>
      <c r="AS4710" s="9" t="s">
        <v>20</v>
      </c>
      <c r="AT4710" s="9">
        <v>5</v>
      </c>
      <c r="AU4710" s="9">
        <v>2</v>
      </c>
      <c r="AV4710" s="9">
        <v>0</v>
      </c>
      <c r="AW4710" s="9"/>
      <c r="AX4710" s="9"/>
      <c r="AY4710" s="6"/>
      <c r="AZ4710" s="42"/>
      <c r="BA4710" s="9" t="s">
        <v>2691</v>
      </c>
      <c r="BB4710" s="6" t="s">
        <v>1620</v>
      </c>
      <c r="BC4710" s="9"/>
      <c r="BD4710" s="9"/>
      <c r="BE4710" s="9"/>
      <c r="BF4710" s="9"/>
      <c r="BG4710" s="9"/>
      <c r="BH4710" s="6"/>
      <c r="BI4710" t="s">
        <v>3146</v>
      </c>
      <c r="BJ4710" s="9"/>
      <c r="BK4710" s="9"/>
      <c r="BL4710" s="9"/>
      <c r="BM4710" s="9"/>
    </row>
    <row r="4711" spans="1:65" x14ac:dyDescent="0.25">
      <c r="A4711" s="21" t="s">
        <v>1289</v>
      </c>
      <c r="B4711" t="s">
        <v>1298</v>
      </c>
      <c r="C4711" t="str">
        <f>VLOOKUP(Tabelle1[[#This Row],[bank_name]],list_all_banks!$B$1:$C$691,2,FALSE)</f>
        <v>PT500960046</v>
      </c>
      <c r="D4711" s="6" t="s">
        <v>1299</v>
      </c>
      <c r="E4711" s="42" t="str">
        <f t="shared" si="77"/>
        <v>31.12.2014</v>
      </c>
      <c r="F4711">
        <v>2014</v>
      </c>
      <c r="G4711">
        <v>1</v>
      </c>
      <c r="H4711">
        <v>2</v>
      </c>
      <c r="I4711" t="s">
        <v>1382</v>
      </c>
      <c r="J4711">
        <v>2</v>
      </c>
      <c r="K4711" t="s">
        <v>1366</v>
      </c>
      <c r="L4711">
        <v>0</v>
      </c>
      <c r="M4711" t="s">
        <v>14</v>
      </c>
      <c r="N4711" t="s">
        <v>91</v>
      </c>
      <c r="P4711">
        <v>1</v>
      </c>
      <c r="Q4711">
        <v>0</v>
      </c>
      <c r="R4711">
        <v>0</v>
      </c>
      <c r="S4711">
        <v>0</v>
      </c>
      <c r="U4711" s="9">
        <v>3</v>
      </c>
      <c r="V4711">
        <v>0</v>
      </c>
      <c r="W4711" t="s">
        <v>20</v>
      </c>
      <c r="Y4711" t="s">
        <v>1170</v>
      </c>
      <c r="Z4711">
        <v>1913</v>
      </c>
      <c r="AA4711">
        <v>33</v>
      </c>
      <c r="AB4711">
        <v>-2408</v>
      </c>
      <c r="AC4711" t="s">
        <v>20</v>
      </c>
      <c r="AD4711" t="s">
        <v>20</v>
      </c>
      <c r="AE4711" t="s">
        <v>20</v>
      </c>
      <c r="AF4711" t="s">
        <v>20</v>
      </c>
      <c r="AG4711">
        <v>-659</v>
      </c>
      <c r="AH4711" t="s">
        <v>20</v>
      </c>
      <c r="AI4711">
        <v>0</v>
      </c>
      <c r="AK4711">
        <v>1</v>
      </c>
      <c r="AL4711">
        <v>0</v>
      </c>
      <c r="AM4711">
        <v>1</v>
      </c>
      <c r="AN4711">
        <v>0</v>
      </c>
      <c r="AO4711">
        <v>0</v>
      </c>
      <c r="AQ4711">
        <v>3</v>
      </c>
      <c r="AR4711" t="s">
        <v>20</v>
      </c>
      <c r="AS4711" t="s">
        <v>20</v>
      </c>
      <c r="AT4711">
        <v>5</v>
      </c>
      <c r="AU4711">
        <v>2</v>
      </c>
      <c r="AV4711">
        <v>0</v>
      </c>
      <c r="BA4711" t="s">
        <v>2691</v>
      </c>
      <c r="BB4711" s="6" t="s">
        <v>1620</v>
      </c>
      <c r="BG4711" s="9"/>
      <c r="BI4711" t="s">
        <v>3146</v>
      </c>
    </row>
    <row r="4712" spans="1:65" x14ac:dyDescent="0.25">
      <c r="A4712" s="88" t="s">
        <v>1289</v>
      </c>
      <c r="B4712" s="9" t="s">
        <v>1298</v>
      </c>
      <c r="C4712" s="9" t="str">
        <f>VLOOKUP(Tabelle1[[#This Row],[bank_name]],list_all_banks!$B$1:$C$691,2,FALSE)</f>
        <v>PT500960046</v>
      </c>
      <c r="D4712" s="6" t="s">
        <v>1299</v>
      </c>
      <c r="E4712" s="42" t="str">
        <f t="shared" si="77"/>
        <v>31.12.2014</v>
      </c>
      <c r="F4712" s="9">
        <v>2014</v>
      </c>
      <c r="G4712" s="9">
        <v>1</v>
      </c>
      <c r="H4712" s="9">
        <v>2</v>
      </c>
      <c r="I4712" s="9" t="s">
        <v>1382</v>
      </c>
      <c r="J4712" s="9">
        <v>2</v>
      </c>
      <c r="K4712" s="9" t="s">
        <v>1366</v>
      </c>
      <c r="L4712" s="9">
        <v>0</v>
      </c>
      <c r="M4712" s="9" t="s">
        <v>14</v>
      </c>
      <c r="N4712" s="9" t="s">
        <v>91</v>
      </c>
      <c r="P4712" s="9">
        <v>1</v>
      </c>
      <c r="Q4712" s="9">
        <v>0</v>
      </c>
      <c r="R4712" s="9">
        <v>0</v>
      </c>
      <c r="S4712" s="9">
        <v>0</v>
      </c>
      <c r="U4712" s="9">
        <v>3</v>
      </c>
      <c r="V4712" s="9">
        <v>0</v>
      </c>
      <c r="W4712" s="9" t="s">
        <v>20</v>
      </c>
      <c r="Y4712" s="9" t="s">
        <v>1651</v>
      </c>
      <c r="Z4712" s="9" t="s">
        <v>20</v>
      </c>
      <c r="AA4712" s="9">
        <v>5</v>
      </c>
      <c r="AB4712" s="9" t="s">
        <v>20</v>
      </c>
      <c r="AC4712" s="9" t="s">
        <v>20</v>
      </c>
      <c r="AD4712" s="9" t="s">
        <v>20</v>
      </c>
      <c r="AE4712" s="9" t="s">
        <v>20</v>
      </c>
      <c r="AF4712" s="9" t="s">
        <v>20</v>
      </c>
      <c r="AG4712" s="9" t="s">
        <v>20</v>
      </c>
      <c r="AH4712" s="9" t="s">
        <v>20</v>
      </c>
      <c r="AI4712" s="9">
        <v>0</v>
      </c>
      <c r="AK4712" s="9">
        <v>1</v>
      </c>
      <c r="AL4712" s="9">
        <v>0</v>
      </c>
      <c r="AM4712" s="9">
        <v>1</v>
      </c>
      <c r="AN4712" s="9">
        <v>0</v>
      </c>
      <c r="AO4712" s="9">
        <v>0</v>
      </c>
      <c r="AQ4712" s="9">
        <v>3</v>
      </c>
      <c r="AR4712" s="9" t="s">
        <v>20</v>
      </c>
      <c r="AS4712" s="9" t="s">
        <v>20</v>
      </c>
      <c r="AT4712" s="9">
        <v>5</v>
      </c>
      <c r="AU4712" s="9">
        <v>2</v>
      </c>
      <c r="AV4712" s="9">
        <v>0</v>
      </c>
      <c r="AW4712" s="9"/>
      <c r="AX4712" s="9"/>
      <c r="BA4712" s="9" t="s">
        <v>2691</v>
      </c>
      <c r="BB4712" s="6" t="s">
        <v>1620</v>
      </c>
      <c r="BG4712" s="9"/>
      <c r="BI4712" t="s">
        <v>3146</v>
      </c>
    </row>
    <row r="4713" spans="1:65" x14ac:dyDescent="0.25">
      <c r="A4713" s="21" t="s">
        <v>1289</v>
      </c>
      <c r="B4713" t="s">
        <v>1298</v>
      </c>
      <c r="C4713" t="str">
        <f>VLOOKUP(Tabelle1[[#This Row],[bank_name]],list_all_banks!$B$1:$C$691,2,FALSE)</f>
        <v>PT500960046</v>
      </c>
      <c r="D4713" s="6" t="s">
        <v>1299</v>
      </c>
      <c r="E4713" s="42" t="str">
        <f t="shared" si="77"/>
        <v>31.12.2014</v>
      </c>
      <c r="F4713">
        <v>2014</v>
      </c>
      <c r="G4713">
        <v>1</v>
      </c>
      <c r="H4713">
        <v>2</v>
      </c>
      <c r="I4713" t="s">
        <v>1382</v>
      </c>
      <c r="J4713">
        <v>2</v>
      </c>
      <c r="K4713" t="s">
        <v>1366</v>
      </c>
      <c r="L4713">
        <v>0</v>
      </c>
      <c r="M4713" t="s">
        <v>14</v>
      </c>
      <c r="N4713" t="s">
        <v>91</v>
      </c>
      <c r="P4713">
        <v>1</v>
      </c>
      <c r="Q4713">
        <v>0</v>
      </c>
      <c r="R4713">
        <v>0</v>
      </c>
      <c r="S4713">
        <v>0</v>
      </c>
      <c r="U4713" s="9">
        <v>3</v>
      </c>
      <c r="V4713">
        <v>0</v>
      </c>
      <c r="W4713" t="s">
        <v>20</v>
      </c>
      <c r="Y4713" t="s">
        <v>239</v>
      </c>
      <c r="Z4713" t="s">
        <v>20</v>
      </c>
      <c r="AA4713">
        <v>3</v>
      </c>
      <c r="AB4713" t="s">
        <v>20</v>
      </c>
      <c r="AC4713" t="s">
        <v>20</v>
      </c>
      <c r="AD4713" t="s">
        <v>20</v>
      </c>
      <c r="AE4713" t="s">
        <v>20</v>
      </c>
      <c r="AF4713" t="s">
        <v>20</v>
      </c>
      <c r="AG4713" t="s">
        <v>20</v>
      </c>
      <c r="AH4713" t="s">
        <v>20</v>
      </c>
      <c r="AI4713">
        <v>0</v>
      </c>
      <c r="AK4713">
        <v>1</v>
      </c>
      <c r="AL4713">
        <v>0</v>
      </c>
      <c r="AM4713">
        <v>1</v>
      </c>
      <c r="AN4713">
        <v>0</v>
      </c>
      <c r="AO4713">
        <v>0</v>
      </c>
      <c r="AQ4713">
        <v>3</v>
      </c>
      <c r="AR4713" t="s">
        <v>20</v>
      </c>
      <c r="AS4713" t="s">
        <v>20</v>
      </c>
      <c r="AT4713">
        <v>5</v>
      </c>
      <c r="AU4713">
        <v>2</v>
      </c>
      <c r="AV4713">
        <v>0</v>
      </c>
      <c r="BA4713" t="s">
        <v>2691</v>
      </c>
      <c r="BB4713" s="6" t="s">
        <v>1620</v>
      </c>
      <c r="BG4713" s="9"/>
      <c r="BI4713" t="s">
        <v>3146</v>
      </c>
    </row>
    <row r="4714" spans="1:65" x14ac:dyDescent="0.25">
      <c r="A4714" s="21" t="s">
        <v>1289</v>
      </c>
      <c r="B4714" t="s">
        <v>1298</v>
      </c>
      <c r="C4714" t="str">
        <f>VLOOKUP(Tabelle1[[#This Row],[bank_name]],list_all_banks!$B$1:$C$691,2,FALSE)</f>
        <v>PT500960046</v>
      </c>
      <c r="D4714" s="6" t="s">
        <v>1299</v>
      </c>
      <c r="E4714" s="42" t="str">
        <f t="shared" si="77"/>
        <v>31.12.2014</v>
      </c>
      <c r="F4714">
        <v>2014</v>
      </c>
      <c r="G4714">
        <v>1</v>
      </c>
      <c r="H4714">
        <v>2</v>
      </c>
      <c r="I4714" t="s">
        <v>1382</v>
      </c>
      <c r="J4714">
        <v>2</v>
      </c>
      <c r="K4714" t="s">
        <v>1366</v>
      </c>
      <c r="L4714">
        <v>0</v>
      </c>
      <c r="M4714" t="s">
        <v>14</v>
      </c>
      <c r="N4714" t="s">
        <v>91</v>
      </c>
      <c r="P4714">
        <v>1</v>
      </c>
      <c r="Q4714">
        <v>0</v>
      </c>
      <c r="R4714">
        <v>0</v>
      </c>
      <c r="S4714">
        <v>0</v>
      </c>
      <c r="U4714" s="9">
        <v>3</v>
      </c>
      <c r="V4714">
        <v>0</v>
      </c>
      <c r="W4714" t="s">
        <v>20</v>
      </c>
      <c r="Y4714" t="s">
        <v>1</v>
      </c>
      <c r="Z4714" t="s">
        <v>20</v>
      </c>
      <c r="AA4714">
        <v>5</v>
      </c>
      <c r="AB4714" t="s">
        <v>20</v>
      </c>
      <c r="AC4714" t="s">
        <v>20</v>
      </c>
      <c r="AD4714" t="s">
        <v>20</v>
      </c>
      <c r="AE4714" t="s">
        <v>20</v>
      </c>
      <c r="AF4714" t="s">
        <v>20</v>
      </c>
      <c r="AG4714" t="s">
        <v>20</v>
      </c>
      <c r="AH4714" t="s">
        <v>20</v>
      </c>
      <c r="AI4714">
        <v>0</v>
      </c>
      <c r="AK4714">
        <v>1</v>
      </c>
      <c r="AL4714">
        <v>0</v>
      </c>
      <c r="AM4714">
        <v>1</v>
      </c>
      <c r="AN4714">
        <v>0</v>
      </c>
      <c r="AO4714">
        <v>0</v>
      </c>
      <c r="AQ4714">
        <v>3</v>
      </c>
      <c r="AR4714" t="s">
        <v>20</v>
      </c>
      <c r="AS4714" t="s">
        <v>20</v>
      </c>
      <c r="AT4714">
        <v>5</v>
      </c>
      <c r="AU4714">
        <v>2</v>
      </c>
      <c r="AV4714">
        <v>0</v>
      </c>
      <c r="BA4714" t="s">
        <v>2691</v>
      </c>
      <c r="BB4714" s="6" t="s">
        <v>1620</v>
      </c>
      <c r="BG4714" s="9"/>
      <c r="BI4714" t="s">
        <v>3146</v>
      </c>
    </row>
    <row r="4715" spans="1:65" x14ac:dyDescent="0.25">
      <c r="A4715" s="88" t="s">
        <v>1289</v>
      </c>
      <c r="B4715" s="9" t="s">
        <v>1298</v>
      </c>
      <c r="C4715" s="9" t="str">
        <f>VLOOKUP(Tabelle1[[#This Row],[bank_name]],list_all_banks!$B$1:$C$691,2,FALSE)</f>
        <v>PT500960046</v>
      </c>
      <c r="D4715" s="6" t="s">
        <v>1299</v>
      </c>
      <c r="E4715" s="42" t="str">
        <f t="shared" si="77"/>
        <v>31.12.2014</v>
      </c>
      <c r="F4715" s="9">
        <v>2014</v>
      </c>
      <c r="G4715" s="9">
        <v>1</v>
      </c>
      <c r="H4715" s="9">
        <v>2</v>
      </c>
      <c r="I4715" s="9" t="s">
        <v>1382</v>
      </c>
      <c r="J4715" s="9">
        <v>2</v>
      </c>
      <c r="K4715" s="9" t="s">
        <v>1366</v>
      </c>
      <c r="L4715" s="9">
        <v>0</v>
      </c>
      <c r="M4715" s="9" t="s">
        <v>14</v>
      </c>
      <c r="N4715" s="9" t="s">
        <v>91</v>
      </c>
      <c r="P4715" s="9">
        <v>1</v>
      </c>
      <c r="Q4715" s="9">
        <v>0</v>
      </c>
      <c r="R4715" s="9">
        <v>0</v>
      </c>
      <c r="S4715" s="9">
        <v>0</v>
      </c>
      <c r="U4715" s="9">
        <v>3</v>
      </c>
      <c r="V4715" s="9">
        <v>0</v>
      </c>
      <c r="W4715" s="9" t="s">
        <v>20</v>
      </c>
      <c r="Y4715" s="9" t="s">
        <v>1631</v>
      </c>
      <c r="Z4715" s="9">
        <v>132627</v>
      </c>
      <c r="AA4715" s="9">
        <v>522</v>
      </c>
      <c r="AB4715" s="9">
        <v>31964</v>
      </c>
      <c r="AC4715" s="9" t="s">
        <v>20</v>
      </c>
      <c r="AD4715" s="9" t="s">
        <v>20</v>
      </c>
      <c r="AE4715" s="9" t="s">
        <v>20</v>
      </c>
      <c r="AF4715" s="9" t="s">
        <v>20</v>
      </c>
      <c r="AG4715" s="9">
        <v>13811</v>
      </c>
      <c r="AH4715" s="9" t="s">
        <v>20</v>
      </c>
      <c r="AI4715" s="9">
        <v>0</v>
      </c>
      <c r="AK4715" s="9">
        <v>1</v>
      </c>
      <c r="AL4715" s="9">
        <v>0</v>
      </c>
      <c r="AM4715" s="9">
        <v>1</v>
      </c>
      <c r="AN4715" s="9">
        <v>0</v>
      </c>
      <c r="AO4715" s="9">
        <v>0</v>
      </c>
      <c r="AQ4715" s="9">
        <v>3</v>
      </c>
      <c r="AR4715" s="9" t="s">
        <v>20</v>
      </c>
      <c r="AS4715" s="9" t="s">
        <v>20</v>
      </c>
      <c r="AT4715" s="9">
        <v>5</v>
      </c>
      <c r="AU4715" s="9">
        <v>2</v>
      </c>
      <c r="AV4715" s="9">
        <v>0</v>
      </c>
      <c r="AW4715" s="9"/>
      <c r="AX4715" s="9"/>
      <c r="BA4715" s="9" t="s">
        <v>2691</v>
      </c>
      <c r="BB4715" s="6" t="s">
        <v>1620</v>
      </c>
      <c r="BG4715" s="9"/>
      <c r="BI4715" t="s">
        <v>3146</v>
      </c>
    </row>
    <row r="4716" spans="1:65" x14ac:dyDescent="0.25">
      <c r="A4716" s="21" t="s">
        <v>1289</v>
      </c>
      <c r="B4716" t="s">
        <v>1298</v>
      </c>
      <c r="C4716" t="str">
        <f>VLOOKUP(Tabelle1[[#This Row],[bank_name]],list_all_banks!$B$1:$C$691,2,FALSE)</f>
        <v>PT500960046</v>
      </c>
      <c r="D4716" s="6" t="s">
        <v>1299</v>
      </c>
      <c r="E4716" s="42" t="str">
        <f t="shared" si="77"/>
        <v>31.12.2014</v>
      </c>
      <c r="F4716">
        <v>2014</v>
      </c>
      <c r="G4716">
        <v>1</v>
      </c>
      <c r="H4716">
        <v>2</v>
      </c>
      <c r="I4716" t="s">
        <v>1382</v>
      </c>
      <c r="J4716">
        <v>2</v>
      </c>
      <c r="K4716" t="s">
        <v>1366</v>
      </c>
      <c r="L4716">
        <v>0</v>
      </c>
      <c r="M4716" t="s">
        <v>14</v>
      </c>
      <c r="N4716" t="s">
        <v>91</v>
      </c>
      <c r="P4716">
        <v>1</v>
      </c>
      <c r="Q4716">
        <v>0</v>
      </c>
      <c r="R4716">
        <v>0</v>
      </c>
      <c r="S4716">
        <v>0</v>
      </c>
      <c r="U4716" s="9">
        <v>3</v>
      </c>
      <c r="V4716">
        <v>0</v>
      </c>
      <c r="W4716" t="s">
        <v>20</v>
      </c>
      <c r="Y4716" t="s">
        <v>1708</v>
      </c>
      <c r="Z4716">
        <v>165573</v>
      </c>
      <c r="AA4716">
        <v>2458</v>
      </c>
      <c r="AB4716">
        <v>26729</v>
      </c>
      <c r="AC4716" t="s">
        <v>20</v>
      </c>
      <c r="AD4716" t="s">
        <v>20</v>
      </c>
      <c r="AE4716" t="s">
        <v>20</v>
      </c>
      <c r="AF4716" t="s">
        <v>20</v>
      </c>
      <c r="AG4716">
        <v>11299</v>
      </c>
      <c r="AH4716" t="s">
        <v>20</v>
      </c>
      <c r="AI4716">
        <v>0</v>
      </c>
      <c r="AK4716">
        <v>1</v>
      </c>
      <c r="AL4716">
        <v>0</v>
      </c>
      <c r="AM4716">
        <v>1</v>
      </c>
      <c r="AN4716">
        <v>0</v>
      </c>
      <c r="AO4716">
        <v>0</v>
      </c>
      <c r="AQ4716">
        <v>3</v>
      </c>
      <c r="AR4716" t="s">
        <v>20</v>
      </c>
      <c r="AS4716" t="s">
        <v>20</v>
      </c>
      <c r="AT4716">
        <v>5</v>
      </c>
      <c r="AU4716">
        <v>2</v>
      </c>
      <c r="AV4716">
        <v>0</v>
      </c>
      <c r="BA4716" t="s">
        <v>2691</v>
      </c>
      <c r="BB4716" s="6" t="s">
        <v>1620</v>
      </c>
      <c r="BG4716" s="9"/>
      <c r="BI4716" t="s">
        <v>3146</v>
      </c>
    </row>
    <row r="4717" spans="1:65" x14ac:dyDescent="0.25">
      <c r="A4717" s="21" t="s">
        <v>1289</v>
      </c>
      <c r="B4717" t="s">
        <v>1298</v>
      </c>
      <c r="C4717" t="str">
        <f>VLOOKUP(Tabelle1[[#This Row],[bank_name]],list_all_banks!$B$1:$C$691,2,FALSE)</f>
        <v>PT500960046</v>
      </c>
      <c r="D4717" s="6" t="s">
        <v>1299</v>
      </c>
      <c r="E4717" s="42" t="str">
        <f t="shared" si="77"/>
        <v>31.12.2014</v>
      </c>
      <c r="F4717">
        <v>2014</v>
      </c>
      <c r="G4717">
        <v>1</v>
      </c>
      <c r="H4717">
        <v>2</v>
      </c>
      <c r="I4717" t="s">
        <v>1382</v>
      </c>
      <c r="J4717">
        <v>2</v>
      </c>
      <c r="K4717" t="s">
        <v>1366</v>
      </c>
      <c r="L4717">
        <v>0</v>
      </c>
      <c r="M4717" t="s">
        <v>14</v>
      </c>
      <c r="N4717" t="s">
        <v>91</v>
      </c>
      <c r="P4717">
        <v>1</v>
      </c>
      <c r="Q4717">
        <v>0</v>
      </c>
      <c r="R4717">
        <v>0</v>
      </c>
      <c r="S4717">
        <v>0</v>
      </c>
      <c r="U4717" s="9">
        <v>3</v>
      </c>
      <c r="V4717">
        <v>0</v>
      </c>
      <c r="W4717" t="s">
        <v>20</v>
      </c>
      <c r="Y4717" t="s">
        <v>1709</v>
      </c>
      <c r="Z4717">
        <v>27874</v>
      </c>
      <c r="AA4717">
        <v>583</v>
      </c>
      <c r="AB4717">
        <v>2727</v>
      </c>
      <c r="AC4717" t="s">
        <v>20</v>
      </c>
      <c r="AD4717" t="s">
        <v>20</v>
      </c>
      <c r="AE4717" t="s">
        <v>20</v>
      </c>
      <c r="AF4717" t="s">
        <v>20</v>
      </c>
      <c r="AG4717">
        <v>742</v>
      </c>
      <c r="AH4717" t="s">
        <v>20</v>
      </c>
      <c r="AI4717">
        <v>0</v>
      </c>
      <c r="AK4717">
        <v>1</v>
      </c>
      <c r="AL4717">
        <v>0</v>
      </c>
      <c r="AM4717">
        <v>1</v>
      </c>
      <c r="AN4717">
        <v>0</v>
      </c>
      <c r="AO4717">
        <v>0</v>
      </c>
      <c r="AQ4717">
        <v>3</v>
      </c>
      <c r="AR4717" t="s">
        <v>20</v>
      </c>
      <c r="AS4717" t="s">
        <v>20</v>
      </c>
      <c r="AT4717">
        <v>5</v>
      </c>
      <c r="AU4717">
        <v>2</v>
      </c>
      <c r="AV4717">
        <v>0</v>
      </c>
      <c r="BA4717" t="s">
        <v>2691</v>
      </c>
      <c r="BB4717" s="6" t="s">
        <v>1620</v>
      </c>
      <c r="BG4717" s="9"/>
      <c r="BI4717" t="s">
        <v>3146</v>
      </c>
    </row>
    <row r="4718" spans="1:65" x14ac:dyDescent="0.25">
      <c r="A4718" s="88" t="s">
        <v>1289</v>
      </c>
      <c r="B4718" s="9" t="s">
        <v>1298</v>
      </c>
      <c r="C4718" s="9" t="str">
        <f>VLOOKUP(Tabelle1[[#This Row],[bank_name]],list_all_banks!$B$1:$C$691,2,FALSE)</f>
        <v>PT500960046</v>
      </c>
      <c r="D4718" s="6" t="s">
        <v>1299</v>
      </c>
      <c r="E4718" s="42" t="str">
        <f t="shared" si="77"/>
        <v>31.12.2014</v>
      </c>
      <c r="F4718" s="9">
        <v>2014</v>
      </c>
      <c r="G4718" s="9">
        <v>1</v>
      </c>
      <c r="H4718" s="9">
        <v>2</v>
      </c>
      <c r="I4718" s="9" t="s">
        <v>1382</v>
      </c>
      <c r="J4718" s="9">
        <v>2</v>
      </c>
      <c r="K4718" s="9" t="s">
        <v>1366</v>
      </c>
      <c r="L4718" s="9">
        <v>0</v>
      </c>
      <c r="M4718" s="9" t="s">
        <v>14</v>
      </c>
      <c r="N4718" s="9" t="s">
        <v>91</v>
      </c>
      <c r="P4718" s="9">
        <v>1</v>
      </c>
      <c r="Q4718" s="9">
        <v>0</v>
      </c>
      <c r="R4718" s="9">
        <v>0</v>
      </c>
      <c r="S4718" s="9">
        <v>0</v>
      </c>
      <c r="U4718" s="9">
        <v>3</v>
      </c>
      <c r="V4718" s="9">
        <v>0</v>
      </c>
      <c r="W4718" s="9" t="s">
        <v>20</v>
      </c>
      <c r="Y4718" s="9" t="s">
        <v>1713</v>
      </c>
      <c r="Z4718" s="9" t="s">
        <v>20</v>
      </c>
      <c r="AA4718" s="9" t="s">
        <v>20</v>
      </c>
      <c r="AB4718" s="9">
        <v>334</v>
      </c>
      <c r="AC4718" s="9" t="s">
        <v>20</v>
      </c>
      <c r="AD4718" s="9" t="s">
        <v>20</v>
      </c>
      <c r="AE4718" s="9" t="s">
        <v>20</v>
      </c>
      <c r="AF4718" s="9" t="s">
        <v>20</v>
      </c>
      <c r="AG4718" s="9" t="s">
        <v>20</v>
      </c>
      <c r="AH4718" s="9" t="s">
        <v>20</v>
      </c>
      <c r="AI4718" s="9">
        <v>0</v>
      </c>
      <c r="AK4718" s="9">
        <v>1</v>
      </c>
      <c r="AL4718" s="9">
        <v>0</v>
      </c>
      <c r="AM4718" s="9">
        <v>1</v>
      </c>
      <c r="AN4718" s="9">
        <v>0</v>
      </c>
      <c r="AO4718" s="9">
        <v>0</v>
      </c>
      <c r="AQ4718" s="9">
        <v>3</v>
      </c>
      <c r="AR4718" s="9" t="s">
        <v>20</v>
      </c>
      <c r="AS4718" s="9" t="s">
        <v>20</v>
      </c>
      <c r="AT4718" s="9">
        <v>5</v>
      </c>
      <c r="AU4718" s="9">
        <v>2</v>
      </c>
      <c r="AV4718" s="9">
        <v>0</v>
      </c>
      <c r="AW4718" s="9"/>
      <c r="AX4718" s="9"/>
      <c r="BA4718" s="9" t="s">
        <v>2691</v>
      </c>
      <c r="BB4718" s="6" t="s">
        <v>1620</v>
      </c>
      <c r="BG4718" s="9"/>
      <c r="BI4718" t="s">
        <v>3146</v>
      </c>
    </row>
    <row r="4719" spans="1:65" s="9" customFormat="1" x14ac:dyDescent="0.25">
      <c r="A4719" s="21" t="s">
        <v>1289</v>
      </c>
      <c r="B4719" t="s">
        <v>1298</v>
      </c>
      <c r="C4719" t="str">
        <f>VLOOKUP(Tabelle1[[#This Row],[bank_name]],list_all_banks!$B$1:$C$691,2,FALSE)</f>
        <v>PT500960046</v>
      </c>
      <c r="D4719" s="6" t="s">
        <v>1299</v>
      </c>
      <c r="E4719" s="42" t="str">
        <f t="shared" si="77"/>
        <v>31.12.2014</v>
      </c>
      <c r="F4719">
        <v>2014</v>
      </c>
      <c r="G4719">
        <v>1</v>
      </c>
      <c r="H4719">
        <v>2</v>
      </c>
      <c r="I4719" t="s">
        <v>1382</v>
      </c>
      <c r="J4719">
        <v>2</v>
      </c>
      <c r="K4719" t="s">
        <v>1366</v>
      </c>
      <c r="L4719">
        <v>0</v>
      </c>
      <c r="M4719" t="s">
        <v>14</v>
      </c>
      <c r="N4719" t="s">
        <v>91</v>
      </c>
      <c r="O4719" s="6"/>
      <c r="P4719">
        <v>1</v>
      </c>
      <c r="Q4719">
        <v>0</v>
      </c>
      <c r="R4719">
        <v>0</v>
      </c>
      <c r="S4719">
        <v>0</v>
      </c>
      <c r="T4719" s="6"/>
      <c r="U4719" s="9">
        <v>3</v>
      </c>
      <c r="V4719">
        <v>0</v>
      </c>
      <c r="W4719" t="s">
        <v>20</v>
      </c>
      <c r="X4719" s="6"/>
      <c r="Y4719" t="s">
        <v>1710</v>
      </c>
      <c r="Z4719">
        <v>36512</v>
      </c>
      <c r="AA4719">
        <v>443</v>
      </c>
      <c r="AB4719">
        <v>12593</v>
      </c>
      <c r="AC4719" t="s">
        <v>20</v>
      </c>
      <c r="AD4719" t="s">
        <v>20</v>
      </c>
      <c r="AE4719" t="s">
        <v>20</v>
      </c>
      <c r="AF4719" t="s">
        <v>20</v>
      </c>
      <c r="AG4719">
        <v>3680</v>
      </c>
      <c r="AH4719" t="s">
        <v>20</v>
      </c>
      <c r="AI4719">
        <v>0</v>
      </c>
      <c r="AJ4719" s="6"/>
      <c r="AK4719">
        <v>1</v>
      </c>
      <c r="AL4719">
        <v>0</v>
      </c>
      <c r="AM4719">
        <v>1</v>
      </c>
      <c r="AN4719">
        <v>0</v>
      </c>
      <c r="AO4719">
        <v>0</v>
      </c>
      <c r="AP4719" s="6"/>
      <c r="AQ4719">
        <v>3</v>
      </c>
      <c r="AR4719" t="s">
        <v>20</v>
      </c>
      <c r="AS4719" t="s">
        <v>20</v>
      </c>
      <c r="AT4719">
        <v>5</v>
      </c>
      <c r="AU4719">
        <v>2</v>
      </c>
      <c r="AV4719">
        <v>0</v>
      </c>
      <c r="AW4719"/>
      <c r="AX4719"/>
      <c r="AY4719" s="6"/>
      <c r="AZ4719" s="42"/>
      <c r="BA4719" t="s">
        <v>2691</v>
      </c>
      <c r="BB4719" s="6" t="s">
        <v>1620</v>
      </c>
      <c r="BH4719" s="6"/>
      <c r="BI4719" t="s">
        <v>3146</v>
      </c>
    </row>
    <row r="4720" spans="1:65" s="9" customFormat="1" x14ac:dyDescent="0.25">
      <c r="A4720" s="88" t="s">
        <v>1289</v>
      </c>
      <c r="B4720" s="9" t="s">
        <v>1298</v>
      </c>
      <c r="C4720" s="9" t="str">
        <f>VLOOKUP(Tabelle1[[#This Row],[bank_name]],list_all_banks!$B$1:$C$691,2,FALSE)</f>
        <v>PT500960046</v>
      </c>
      <c r="D4720" s="6" t="s">
        <v>1299</v>
      </c>
      <c r="E4720" s="42" t="str">
        <f t="shared" si="77"/>
        <v>31.12.2014</v>
      </c>
      <c r="F4720" s="9">
        <v>2014</v>
      </c>
      <c r="G4720" s="9">
        <v>1</v>
      </c>
      <c r="H4720" s="9">
        <v>2</v>
      </c>
      <c r="I4720" s="9" t="s">
        <v>1382</v>
      </c>
      <c r="J4720" s="9">
        <v>2</v>
      </c>
      <c r="K4720" s="9" t="s">
        <v>1366</v>
      </c>
      <c r="L4720" s="9">
        <v>0</v>
      </c>
      <c r="M4720" s="9" t="s">
        <v>14</v>
      </c>
      <c r="N4720" s="9" t="s">
        <v>91</v>
      </c>
      <c r="O4720" s="6"/>
      <c r="P4720" s="9">
        <v>1</v>
      </c>
      <c r="Q4720" s="9">
        <v>0</v>
      </c>
      <c r="R4720" s="9">
        <v>0</v>
      </c>
      <c r="S4720" s="9">
        <v>0</v>
      </c>
      <c r="T4720" s="6"/>
      <c r="U4720" s="9">
        <v>3</v>
      </c>
      <c r="V4720" s="9">
        <v>0</v>
      </c>
      <c r="W4720" s="9" t="s">
        <v>20</v>
      </c>
      <c r="X4720" s="6"/>
      <c r="Y4720" s="9" t="s">
        <v>1711</v>
      </c>
      <c r="Z4720" s="9" t="s">
        <v>20</v>
      </c>
      <c r="AA4720" s="9">
        <v>1</v>
      </c>
      <c r="AB4720" s="9" t="s">
        <v>20</v>
      </c>
      <c r="AC4720" s="9" t="s">
        <v>20</v>
      </c>
      <c r="AD4720" s="9" t="s">
        <v>20</v>
      </c>
      <c r="AE4720" s="9" t="s">
        <v>20</v>
      </c>
      <c r="AF4720" s="9" t="s">
        <v>20</v>
      </c>
      <c r="AG4720" s="9" t="s">
        <v>20</v>
      </c>
      <c r="AH4720" s="9" t="s">
        <v>20</v>
      </c>
      <c r="AI4720" s="9">
        <v>0</v>
      </c>
      <c r="AJ4720" s="6"/>
      <c r="AK4720" s="9">
        <v>1</v>
      </c>
      <c r="AL4720" s="9">
        <v>0</v>
      </c>
      <c r="AM4720" s="9">
        <v>1</v>
      </c>
      <c r="AN4720" s="9">
        <v>0</v>
      </c>
      <c r="AO4720" s="9">
        <v>0</v>
      </c>
      <c r="AP4720" s="6"/>
      <c r="AQ4720" s="9">
        <v>3</v>
      </c>
      <c r="AR4720" s="9" t="s">
        <v>20</v>
      </c>
      <c r="AS4720" s="9" t="s">
        <v>20</v>
      </c>
      <c r="AT4720" s="9">
        <v>5</v>
      </c>
      <c r="AU4720" s="9">
        <v>2</v>
      </c>
      <c r="AV4720" s="9">
        <v>0</v>
      </c>
      <c r="AY4720" s="6"/>
      <c r="AZ4720" s="42"/>
      <c r="BA4720" s="9" t="s">
        <v>2691</v>
      </c>
      <c r="BB4720" s="6" t="s">
        <v>1620</v>
      </c>
      <c r="BH4720" s="6"/>
      <c r="BI4720" t="s">
        <v>3146</v>
      </c>
    </row>
    <row r="4721" spans="1:61" s="9" customFormat="1" x14ac:dyDescent="0.25">
      <c r="A4721" s="88" t="s">
        <v>1289</v>
      </c>
      <c r="B4721" s="9" t="s">
        <v>1298</v>
      </c>
      <c r="C4721" s="9" t="str">
        <f>VLOOKUP(Tabelle1[[#This Row],[bank_name]],list_all_banks!$B$1:$C$691,2,FALSE)</f>
        <v>PT500960046</v>
      </c>
      <c r="D4721" s="6" t="s">
        <v>1299</v>
      </c>
      <c r="E4721" s="42" t="str">
        <f t="shared" si="77"/>
        <v>31.12.2014</v>
      </c>
      <c r="F4721" s="9">
        <v>2014</v>
      </c>
      <c r="G4721" s="9">
        <v>1</v>
      </c>
      <c r="H4721" s="9">
        <v>2</v>
      </c>
      <c r="I4721" s="9" t="s">
        <v>1382</v>
      </c>
      <c r="J4721" s="9">
        <v>2</v>
      </c>
      <c r="K4721" s="9" t="s">
        <v>1366</v>
      </c>
      <c r="L4721" s="9">
        <v>0</v>
      </c>
      <c r="M4721" s="9" t="s">
        <v>14</v>
      </c>
      <c r="N4721" s="9" t="s">
        <v>91</v>
      </c>
      <c r="O4721" s="6"/>
      <c r="P4721" s="9">
        <v>1</v>
      </c>
      <c r="Q4721" s="9">
        <v>0</v>
      </c>
      <c r="R4721" s="9">
        <v>0</v>
      </c>
      <c r="S4721" s="9">
        <v>0</v>
      </c>
      <c r="T4721" s="6"/>
      <c r="U4721" s="9">
        <v>3</v>
      </c>
      <c r="V4721" s="9">
        <v>0</v>
      </c>
      <c r="W4721" s="9" t="s">
        <v>20</v>
      </c>
      <c r="X4721" s="6"/>
      <c r="Y4721" s="9" t="s">
        <v>1677</v>
      </c>
      <c r="Z4721" s="9">
        <v>33048</v>
      </c>
      <c r="AA4721" s="9">
        <v>115</v>
      </c>
      <c r="AB4721" s="9">
        <v>-61</v>
      </c>
      <c r="AC4721" s="9" t="s">
        <v>20</v>
      </c>
      <c r="AD4721" s="9" t="s">
        <v>20</v>
      </c>
      <c r="AE4721" s="9" t="s">
        <v>20</v>
      </c>
      <c r="AF4721" s="9" t="s">
        <v>20</v>
      </c>
      <c r="AG4721" s="9">
        <v>3282</v>
      </c>
      <c r="AH4721" s="9" t="s">
        <v>20</v>
      </c>
      <c r="AI4721" s="9">
        <v>0</v>
      </c>
      <c r="AJ4721" s="6"/>
      <c r="AK4721" s="9">
        <v>1</v>
      </c>
      <c r="AL4721" s="9">
        <v>0</v>
      </c>
      <c r="AM4721" s="9">
        <v>1</v>
      </c>
      <c r="AN4721" s="9">
        <v>0</v>
      </c>
      <c r="AO4721" s="9">
        <v>0</v>
      </c>
      <c r="AP4721" s="6"/>
      <c r="AQ4721" s="9">
        <v>3</v>
      </c>
      <c r="AR4721" s="9" t="s">
        <v>20</v>
      </c>
      <c r="AS4721" s="9" t="s">
        <v>20</v>
      </c>
      <c r="AT4721" s="9">
        <v>5</v>
      </c>
      <c r="AU4721" s="9">
        <v>2</v>
      </c>
      <c r="AV4721" s="9">
        <v>0</v>
      </c>
      <c r="AY4721" s="6"/>
      <c r="AZ4721" s="42"/>
      <c r="BA4721" s="9" t="s">
        <v>2691</v>
      </c>
      <c r="BB4721" s="6" t="s">
        <v>1620</v>
      </c>
      <c r="BH4721" s="6"/>
      <c r="BI4721" t="s">
        <v>3146</v>
      </c>
    </row>
    <row r="4722" spans="1:61" s="9" customFormat="1" x14ac:dyDescent="0.25">
      <c r="A4722" s="88" t="s">
        <v>1289</v>
      </c>
      <c r="B4722" s="9" t="s">
        <v>1298</v>
      </c>
      <c r="C4722" s="9" t="str">
        <f>VLOOKUP(Tabelle1[[#This Row],[bank_name]],list_all_banks!$B$1:$C$691,2,FALSE)</f>
        <v>PT500960046</v>
      </c>
      <c r="D4722" s="6" t="s">
        <v>1299</v>
      </c>
      <c r="E4722" s="42" t="str">
        <f t="shared" si="77"/>
        <v>31.12.2014</v>
      </c>
      <c r="F4722" s="9">
        <v>2014</v>
      </c>
      <c r="G4722" s="9">
        <v>1</v>
      </c>
      <c r="H4722" s="9">
        <v>2</v>
      </c>
      <c r="I4722" s="9" t="s">
        <v>1382</v>
      </c>
      <c r="J4722" s="9">
        <v>2</v>
      </c>
      <c r="K4722" s="9" t="s">
        <v>1366</v>
      </c>
      <c r="L4722" s="9">
        <v>0</v>
      </c>
      <c r="M4722" s="9" t="s">
        <v>14</v>
      </c>
      <c r="N4722" s="9" t="s">
        <v>91</v>
      </c>
      <c r="O4722" s="6"/>
      <c r="P4722" s="9">
        <v>1</v>
      </c>
      <c r="Q4722" s="9">
        <v>0</v>
      </c>
      <c r="R4722" s="9">
        <v>0</v>
      </c>
      <c r="S4722" s="9">
        <v>0</v>
      </c>
      <c r="T4722" s="6"/>
      <c r="U4722" s="9">
        <v>3</v>
      </c>
      <c r="V4722" s="9">
        <v>0</v>
      </c>
      <c r="W4722" s="9" t="s">
        <v>20</v>
      </c>
      <c r="X4722" s="6"/>
      <c r="Y4722" s="9" t="s">
        <v>1678</v>
      </c>
      <c r="Z4722" s="9" t="s">
        <v>20</v>
      </c>
      <c r="AA4722" s="9">
        <v>2</v>
      </c>
      <c r="AB4722" s="9" t="s">
        <v>20</v>
      </c>
      <c r="AC4722" s="9" t="s">
        <v>20</v>
      </c>
      <c r="AD4722" s="9" t="s">
        <v>20</v>
      </c>
      <c r="AE4722" s="9" t="s">
        <v>20</v>
      </c>
      <c r="AF4722" s="9" t="s">
        <v>20</v>
      </c>
      <c r="AG4722" s="9" t="s">
        <v>20</v>
      </c>
      <c r="AH4722" s="9" t="s">
        <v>20</v>
      </c>
      <c r="AI4722" s="9">
        <v>0</v>
      </c>
      <c r="AJ4722" s="6"/>
      <c r="AK4722" s="9">
        <v>1</v>
      </c>
      <c r="AL4722" s="9">
        <v>0</v>
      </c>
      <c r="AM4722" s="9">
        <v>1</v>
      </c>
      <c r="AN4722" s="9">
        <v>0</v>
      </c>
      <c r="AO4722" s="9">
        <v>0</v>
      </c>
      <c r="AP4722" s="6"/>
      <c r="AQ4722" s="9">
        <v>3</v>
      </c>
      <c r="AR4722" s="9" t="s">
        <v>20</v>
      </c>
      <c r="AS4722" s="9" t="s">
        <v>20</v>
      </c>
      <c r="AT4722" s="9">
        <v>5</v>
      </c>
      <c r="AU4722" s="9">
        <v>2</v>
      </c>
      <c r="AV4722" s="9">
        <v>0</v>
      </c>
      <c r="AY4722" s="6"/>
      <c r="AZ4722" s="42"/>
      <c r="BA4722" s="9" t="s">
        <v>2691</v>
      </c>
      <c r="BB4722" s="6" t="s">
        <v>1620</v>
      </c>
      <c r="BH4722" s="6"/>
      <c r="BI4722" t="s">
        <v>3146</v>
      </c>
    </row>
    <row r="4723" spans="1:61" s="9" customFormat="1" x14ac:dyDescent="0.25">
      <c r="A4723" s="21" t="s">
        <v>1289</v>
      </c>
      <c r="B4723" t="s">
        <v>1298</v>
      </c>
      <c r="C4723" t="str">
        <f>VLOOKUP(Tabelle1[[#This Row],[bank_name]],list_all_banks!$B$1:$C$691,2,FALSE)</f>
        <v>PT500960046</v>
      </c>
      <c r="D4723" s="6" t="s">
        <v>1299</v>
      </c>
      <c r="E4723" s="42" t="str">
        <f t="shared" si="77"/>
        <v>31.12.2014</v>
      </c>
      <c r="F4723">
        <v>2014</v>
      </c>
      <c r="G4723">
        <v>1</v>
      </c>
      <c r="H4723">
        <v>2</v>
      </c>
      <c r="I4723" t="s">
        <v>1382</v>
      </c>
      <c r="J4723">
        <v>2</v>
      </c>
      <c r="K4723" t="s">
        <v>1366</v>
      </c>
      <c r="L4723">
        <v>0</v>
      </c>
      <c r="M4723" t="s">
        <v>14</v>
      </c>
      <c r="N4723" t="s">
        <v>91</v>
      </c>
      <c r="O4723" s="6"/>
      <c r="P4723">
        <v>1</v>
      </c>
      <c r="Q4723">
        <v>0</v>
      </c>
      <c r="R4723">
        <v>0</v>
      </c>
      <c r="S4723">
        <v>0</v>
      </c>
      <c r="T4723" s="6"/>
      <c r="U4723" s="9">
        <v>3</v>
      </c>
      <c r="V4723">
        <v>0</v>
      </c>
      <c r="W4723" t="s">
        <v>20</v>
      </c>
      <c r="X4723" s="6"/>
      <c r="Y4723" t="s">
        <v>1683</v>
      </c>
      <c r="Z4723" t="s">
        <v>20</v>
      </c>
      <c r="AA4723">
        <v>2</v>
      </c>
      <c r="AB4723" t="s">
        <v>20</v>
      </c>
      <c r="AC4723" t="s">
        <v>20</v>
      </c>
      <c r="AD4723" t="s">
        <v>20</v>
      </c>
      <c r="AE4723" t="s">
        <v>20</v>
      </c>
      <c r="AF4723" t="s">
        <v>20</v>
      </c>
      <c r="AG4723" t="s">
        <v>20</v>
      </c>
      <c r="AH4723" t="s">
        <v>20</v>
      </c>
      <c r="AI4723">
        <v>0</v>
      </c>
      <c r="AJ4723" s="6"/>
      <c r="AK4723">
        <v>1</v>
      </c>
      <c r="AL4723">
        <v>0</v>
      </c>
      <c r="AM4723">
        <v>1</v>
      </c>
      <c r="AN4723">
        <v>0</v>
      </c>
      <c r="AO4723">
        <v>0</v>
      </c>
      <c r="AP4723" s="6"/>
      <c r="AQ4723">
        <v>3</v>
      </c>
      <c r="AR4723" t="s">
        <v>20</v>
      </c>
      <c r="AS4723" t="s">
        <v>20</v>
      </c>
      <c r="AT4723">
        <v>5</v>
      </c>
      <c r="AU4723">
        <v>2</v>
      </c>
      <c r="AV4723">
        <v>0</v>
      </c>
      <c r="AW4723"/>
      <c r="AX4723"/>
      <c r="AY4723" s="6"/>
      <c r="AZ4723" s="42"/>
      <c r="BA4723" t="s">
        <v>2691</v>
      </c>
      <c r="BB4723" s="6" t="s">
        <v>1620</v>
      </c>
      <c r="BH4723" s="6"/>
      <c r="BI4723" t="s">
        <v>3146</v>
      </c>
    </row>
    <row r="4724" spans="1:61" s="9" customFormat="1" x14ac:dyDescent="0.25">
      <c r="A4724" s="21" t="s">
        <v>1289</v>
      </c>
      <c r="B4724" t="s">
        <v>1298</v>
      </c>
      <c r="C4724" t="str">
        <f>VLOOKUP(Tabelle1[[#This Row],[bank_name]],list_all_banks!$B$1:$C$691,2,FALSE)</f>
        <v>PT500960046</v>
      </c>
      <c r="D4724" s="6" t="s">
        <v>1299</v>
      </c>
      <c r="E4724" s="42" t="str">
        <f t="shared" si="77"/>
        <v>31.12.2014</v>
      </c>
      <c r="F4724">
        <v>2014</v>
      </c>
      <c r="G4724">
        <v>1</v>
      </c>
      <c r="H4724">
        <v>2</v>
      </c>
      <c r="I4724" t="s">
        <v>1382</v>
      </c>
      <c r="J4724">
        <v>2</v>
      </c>
      <c r="K4724" t="s">
        <v>1366</v>
      </c>
      <c r="L4724">
        <v>0</v>
      </c>
      <c r="M4724" t="s">
        <v>14</v>
      </c>
      <c r="N4724" t="s">
        <v>91</v>
      </c>
      <c r="O4724" s="6"/>
      <c r="P4724">
        <v>1</v>
      </c>
      <c r="Q4724">
        <v>0</v>
      </c>
      <c r="R4724">
        <v>0</v>
      </c>
      <c r="S4724">
        <v>0</v>
      </c>
      <c r="T4724" s="6"/>
      <c r="U4724" s="9">
        <v>3</v>
      </c>
      <c r="V4724">
        <v>0</v>
      </c>
      <c r="W4724" t="s">
        <v>20</v>
      </c>
      <c r="X4724" s="6"/>
      <c r="Y4724" t="s">
        <v>1692</v>
      </c>
      <c r="Z4724" t="s">
        <v>20</v>
      </c>
      <c r="AA4724">
        <v>5</v>
      </c>
      <c r="AB4724" t="s">
        <v>20</v>
      </c>
      <c r="AC4724" t="s">
        <v>20</v>
      </c>
      <c r="AD4724" t="s">
        <v>20</v>
      </c>
      <c r="AE4724" t="s">
        <v>20</v>
      </c>
      <c r="AF4724" t="s">
        <v>20</v>
      </c>
      <c r="AG4724" t="s">
        <v>20</v>
      </c>
      <c r="AH4724" t="s">
        <v>20</v>
      </c>
      <c r="AI4724">
        <v>0</v>
      </c>
      <c r="AJ4724" s="6"/>
      <c r="AK4724">
        <v>1</v>
      </c>
      <c r="AL4724">
        <v>0</v>
      </c>
      <c r="AM4724">
        <v>1</v>
      </c>
      <c r="AN4724">
        <v>0</v>
      </c>
      <c r="AO4724">
        <v>0</v>
      </c>
      <c r="AP4724" s="6"/>
      <c r="AQ4724">
        <v>3</v>
      </c>
      <c r="AR4724" t="s">
        <v>20</v>
      </c>
      <c r="AS4724" t="s">
        <v>20</v>
      </c>
      <c r="AT4724">
        <v>5</v>
      </c>
      <c r="AU4724">
        <v>2</v>
      </c>
      <c r="AV4724">
        <v>0</v>
      </c>
      <c r="AW4724"/>
      <c r="AX4724"/>
      <c r="AY4724" s="6"/>
      <c r="AZ4724" s="42"/>
      <c r="BA4724" t="s">
        <v>2691</v>
      </c>
      <c r="BB4724" s="6" t="s">
        <v>1620</v>
      </c>
      <c r="BH4724" s="6"/>
      <c r="BI4724" t="s">
        <v>3146</v>
      </c>
    </row>
    <row r="4725" spans="1:61" s="9" customFormat="1" x14ac:dyDescent="0.25">
      <c r="A4725" s="88" t="s">
        <v>1289</v>
      </c>
      <c r="B4725" s="9" t="s">
        <v>1298</v>
      </c>
      <c r="C4725" s="9" t="str">
        <f>VLOOKUP(Tabelle1[[#This Row],[bank_name]],list_all_banks!$B$1:$C$691,2,FALSE)</f>
        <v>PT500960046</v>
      </c>
      <c r="D4725" s="6" t="s">
        <v>1299</v>
      </c>
      <c r="E4725" s="42" t="str">
        <f t="shared" si="77"/>
        <v>31.12.2014</v>
      </c>
      <c r="F4725" s="9">
        <v>2014</v>
      </c>
      <c r="G4725" s="9">
        <v>1</v>
      </c>
      <c r="H4725" s="9">
        <v>2</v>
      </c>
      <c r="I4725" s="9" t="s">
        <v>1382</v>
      </c>
      <c r="J4725" s="9">
        <v>2</v>
      </c>
      <c r="K4725" s="9" t="s">
        <v>1366</v>
      </c>
      <c r="L4725" s="9">
        <v>0</v>
      </c>
      <c r="M4725" s="9" t="s">
        <v>14</v>
      </c>
      <c r="N4725" s="9" t="s">
        <v>91</v>
      </c>
      <c r="O4725" s="6"/>
      <c r="P4725" s="9">
        <v>1</v>
      </c>
      <c r="Q4725" s="9">
        <v>0</v>
      </c>
      <c r="R4725" s="9">
        <v>0</v>
      </c>
      <c r="S4725" s="9">
        <v>0</v>
      </c>
      <c r="T4725" s="6"/>
      <c r="U4725" s="9">
        <v>3</v>
      </c>
      <c r="V4725" s="9">
        <v>0</v>
      </c>
      <c r="W4725" s="9" t="s">
        <v>20</v>
      </c>
      <c r="X4725" s="6"/>
      <c r="Y4725" s="9" t="s">
        <v>1660</v>
      </c>
      <c r="Z4725" s="9">
        <v>87475</v>
      </c>
      <c r="AA4725" s="9">
        <v>475</v>
      </c>
      <c r="AB4725" s="9">
        <v>48024</v>
      </c>
      <c r="AC4725" s="9" t="s">
        <v>20</v>
      </c>
      <c r="AD4725" s="9" t="s">
        <v>20</v>
      </c>
      <c r="AE4725" s="9" t="s">
        <v>20</v>
      </c>
      <c r="AF4725" s="9" t="s">
        <v>20</v>
      </c>
      <c r="AG4725" s="9">
        <v>5298</v>
      </c>
      <c r="AH4725" s="9" t="s">
        <v>20</v>
      </c>
      <c r="AI4725" s="9">
        <v>0</v>
      </c>
      <c r="AJ4725" s="6"/>
      <c r="AK4725" s="9">
        <v>1</v>
      </c>
      <c r="AL4725" s="9">
        <v>0</v>
      </c>
      <c r="AM4725" s="9">
        <v>1</v>
      </c>
      <c r="AN4725" s="9">
        <v>0</v>
      </c>
      <c r="AO4725" s="9">
        <v>0</v>
      </c>
      <c r="AP4725" s="6"/>
      <c r="AQ4725" s="9">
        <v>3</v>
      </c>
      <c r="AR4725" s="9" t="s">
        <v>20</v>
      </c>
      <c r="AS4725" s="9" t="s">
        <v>20</v>
      </c>
      <c r="AT4725" s="9">
        <v>5</v>
      </c>
      <c r="AU4725" s="9">
        <v>2</v>
      </c>
      <c r="AV4725" s="9">
        <v>0</v>
      </c>
      <c r="AY4725" s="6"/>
      <c r="AZ4725" s="42"/>
      <c r="BA4725" s="9" t="s">
        <v>2691</v>
      </c>
      <c r="BB4725" s="6" t="s">
        <v>1620</v>
      </c>
      <c r="BH4725" s="6"/>
      <c r="BI4725" t="s">
        <v>3146</v>
      </c>
    </row>
    <row r="4726" spans="1:61" s="9" customFormat="1" x14ac:dyDescent="0.25">
      <c r="A4726" s="88" t="s">
        <v>1289</v>
      </c>
      <c r="B4726" s="9" t="s">
        <v>1298</v>
      </c>
      <c r="C4726" s="9" t="str">
        <f>VLOOKUP(Tabelle1[[#This Row],[bank_name]],list_all_banks!$B$1:$C$691,2,FALSE)</f>
        <v>PT500960046</v>
      </c>
      <c r="D4726" s="6" t="s">
        <v>1299</v>
      </c>
      <c r="E4726" s="42" t="str">
        <f t="shared" si="77"/>
        <v>31.12.2014</v>
      </c>
      <c r="F4726" s="9">
        <v>2014</v>
      </c>
      <c r="G4726" s="9">
        <v>1</v>
      </c>
      <c r="H4726" s="9">
        <v>2</v>
      </c>
      <c r="I4726" s="9" t="s">
        <v>1382</v>
      </c>
      <c r="J4726" s="9">
        <v>2</v>
      </c>
      <c r="K4726" s="9" t="s">
        <v>1366</v>
      </c>
      <c r="L4726" s="9">
        <v>0</v>
      </c>
      <c r="M4726" s="9" t="s">
        <v>14</v>
      </c>
      <c r="N4726" s="9" t="s">
        <v>91</v>
      </c>
      <c r="O4726" s="6"/>
      <c r="P4726" s="9">
        <v>1</v>
      </c>
      <c r="Q4726" s="9">
        <v>0</v>
      </c>
      <c r="R4726" s="9">
        <v>0</v>
      </c>
      <c r="S4726" s="9">
        <v>0</v>
      </c>
      <c r="T4726" s="6"/>
      <c r="U4726" s="9">
        <v>3</v>
      </c>
      <c r="V4726" s="9">
        <v>0</v>
      </c>
      <c r="W4726" s="9" t="s">
        <v>20</v>
      </c>
      <c r="X4726" s="6"/>
      <c r="Y4726" s="9" t="s">
        <v>1712</v>
      </c>
      <c r="Z4726" s="9">
        <v>7630</v>
      </c>
      <c r="AA4726" s="9">
        <v>110</v>
      </c>
      <c r="AB4726" s="9">
        <v>4570</v>
      </c>
      <c r="AC4726" s="9" t="s">
        <v>20</v>
      </c>
      <c r="AD4726" s="9" t="s">
        <v>20</v>
      </c>
      <c r="AE4726" s="9" t="s">
        <v>20</v>
      </c>
      <c r="AF4726" s="9" t="s">
        <v>20</v>
      </c>
      <c r="AG4726" s="9">
        <v>1250</v>
      </c>
      <c r="AH4726" s="9" t="s">
        <v>20</v>
      </c>
      <c r="AI4726" s="9">
        <v>0</v>
      </c>
      <c r="AJ4726" s="6"/>
      <c r="AK4726" s="9">
        <v>1</v>
      </c>
      <c r="AL4726" s="9">
        <v>0</v>
      </c>
      <c r="AM4726" s="9">
        <v>1</v>
      </c>
      <c r="AN4726" s="9">
        <v>0</v>
      </c>
      <c r="AO4726" s="9">
        <v>0</v>
      </c>
      <c r="AP4726" s="6"/>
      <c r="AQ4726" s="9">
        <v>3</v>
      </c>
      <c r="AR4726" s="9" t="s">
        <v>20</v>
      </c>
      <c r="AS4726" s="9" t="s">
        <v>20</v>
      </c>
      <c r="AT4726" s="9">
        <v>5</v>
      </c>
      <c r="AU4726" s="9">
        <v>2</v>
      </c>
      <c r="AV4726" s="9">
        <v>0</v>
      </c>
      <c r="AY4726" s="6"/>
      <c r="AZ4726" s="42"/>
      <c r="BA4726" s="9" t="s">
        <v>2691</v>
      </c>
      <c r="BB4726" s="6" t="s">
        <v>1620</v>
      </c>
      <c r="BH4726" s="6"/>
      <c r="BI4726" t="s">
        <v>3146</v>
      </c>
    </row>
    <row r="4727" spans="1:61" s="44" customFormat="1" ht="15.75" thickBot="1" x14ac:dyDescent="0.3">
      <c r="A4727" s="165" t="s">
        <v>1289</v>
      </c>
      <c r="B4727" s="44" t="s">
        <v>1298</v>
      </c>
      <c r="C4727" s="44" t="str">
        <f>VLOOKUP(Tabelle1[[#This Row],[bank_name]],list_all_banks!$B$1:$C$691,2,FALSE)</f>
        <v>PT500960046</v>
      </c>
      <c r="D4727" s="45" t="s">
        <v>1299</v>
      </c>
      <c r="E4727" s="46" t="str">
        <f t="shared" si="77"/>
        <v>31.12.2014</v>
      </c>
      <c r="F4727" s="44">
        <v>2014</v>
      </c>
      <c r="G4727" s="44">
        <v>1</v>
      </c>
      <c r="H4727" s="44">
        <v>2</v>
      </c>
      <c r="I4727" s="44" t="s">
        <v>1382</v>
      </c>
      <c r="J4727" s="44">
        <v>2</v>
      </c>
      <c r="K4727" s="44" t="s">
        <v>1366</v>
      </c>
      <c r="L4727" s="44">
        <v>0</v>
      </c>
      <c r="M4727" s="44" t="s">
        <v>14</v>
      </c>
      <c r="N4727" s="44" t="s">
        <v>91</v>
      </c>
      <c r="O4727" s="45"/>
      <c r="P4727" s="44">
        <v>1</v>
      </c>
      <c r="Q4727" s="44">
        <v>0</v>
      </c>
      <c r="R4727" s="44">
        <v>0</v>
      </c>
      <c r="S4727" s="44">
        <v>0</v>
      </c>
      <c r="T4727" s="45"/>
      <c r="U4727" s="44">
        <v>3</v>
      </c>
      <c r="V4727" s="44">
        <v>0</v>
      </c>
      <c r="W4727" s="44" t="s">
        <v>20</v>
      </c>
      <c r="X4727" s="45"/>
      <c r="Y4727" s="44" t="s">
        <v>1662</v>
      </c>
      <c r="Z4727" s="44" t="s">
        <v>20</v>
      </c>
      <c r="AA4727" s="44">
        <v>3</v>
      </c>
      <c r="AB4727" s="44" t="s">
        <v>20</v>
      </c>
      <c r="AC4727" s="44" t="s">
        <v>20</v>
      </c>
      <c r="AD4727" s="44" t="s">
        <v>20</v>
      </c>
      <c r="AE4727" s="44" t="s">
        <v>20</v>
      </c>
      <c r="AF4727" s="44" t="s">
        <v>20</v>
      </c>
      <c r="AG4727" s="44" t="s">
        <v>20</v>
      </c>
      <c r="AH4727" s="44" t="s">
        <v>20</v>
      </c>
      <c r="AI4727" s="44">
        <v>0</v>
      </c>
      <c r="AJ4727" s="45"/>
      <c r="AK4727" s="44">
        <v>1</v>
      </c>
      <c r="AL4727" s="44">
        <v>0</v>
      </c>
      <c r="AM4727" s="44">
        <v>1</v>
      </c>
      <c r="AN4727" s="44">
        <v>0</v>
      </c>
      <c r="AO4727" s="44">
        <v>0</v>
      </c>
      <c r="AP4727" s="45"/>
      <c r="AQ4727" s="44">
        <v>3</v>
      </c>
      <c r="AR4727" s="44" t="s">
        <v>20</v>
      </c>
      <c r="AS4727" s="44" t="s">
        <v>20</v>
      </c>
      <c r="AT4727" s="44">
        <v>5</v>
      </c>
      <c r="AU4727" s="44">
        <v>2</v>
      </c>
      <c r="AV4727" s="44">
        <v>0</v>
      </c>
      <c r="AY4727" s="45"/>
      <c r="AZ4727" s="46"/>
      <c r="BA4727" s="44" t="s">
        <v>2691</v>
      </c>
      <c r="BB4727" s="45" t="s">
        <v>1620</v>
      </c>
      <c r="BH4727" s="45"/>
      <c r="BI4727" s="44" t="s">
        <v>3146</v>
      </c>
    </row>
    <row r="4728" spans="1:61" s="9" customFormat="1" x14ac:dyDescent="0.25">
      <c r="A4728" s="21" t="s">
        <v>1289</v>
      </c>
      <c r="B4728" t="s">
        <v>1298</v>
      </c>
      <c r="C4728" t="str">
        <f>VLOOKUP(Tabelle1[[#This Row],[bank_name]],list_all_banks!$B$1:$C$691,2,FALSE)</f>
        <v>PT500960046</v>
      </c>
      <c r="D4728" s="6" t="s">
        <v>1299</v>
      </c>
      <c r="E4728" s="42" t="str">
        <f t="shared" si="77"/>
        <v>31.12.2015</v>
      </c>
      <c r="F4728">
        <v>2015</v>
      </c>
      <c r="G4728">
        <v>1</v>
      </c>
      <c r="H4728">
        <v>2</v>
      </c>
      <c r="I4728" t="s">
        <v>1382</v>
      </c>
      <c r="J4728">
        <v>2</v>
      </c>
      <c r="K4728" t="s">
        <v>1366</v>
      </c>
      <c r="L4728">
        <v>0</v>
      </c>
      <c r="M4728" t="s">
        <v>14</v>
      </c>
      <c r="N4728" t="s">
        <v>91</v>
      </c>
      <c r="O4728" s="6"/>
      <c r="P4728">
        <v>1</v>
      </c>
      <c r="Q4728">
        <v>0</v>
      </c>
      <c r="R4728">
        <v>0</v>
      </c>
      <c r="S4728">
        <v>0</v>
      </c>
      <c r="T4728" s="6"/>
      <c r="U4728" s="9">
        <v>3</v>
      </c>
      <c r="V4728">
        <v>0</v>
      </c>
      <c r="W4728" t="s">
        <v>20</v>
      </c>
      <c r="X4728" s="6"/>
      <c r="Y4728" t="s">
        <v>820</v>
      </c>
      <c r="Z4728">
        <v>21318</v>
      </c>
      <c r="AA4728">
        <v>33</v>
      </c>
      <c r="AB4728">
        <v>11061</v>
      </c>
      <c r="AC4728" t="s">
        <v>20</v>
      </c>
      <c r="AD4728" t="s">
        <v>20</v>
      </c>
      <c r="AE4728" t="s">
        <v>20</v>
      </c>
      <c r="AF4728" t="s">
        <v>20</v>
      </c>
      <c r="AG4728">
        <v>3025</v>
      </c>
      <c r="AH4728" t="s">
        <v>20</v>
      </c>
      <c r="AI4728">
        <v>0</v>
      </c>
      <c r="AJ4728" s="6"/>
      <c r="AK4728" s="9">
        <v>1</v>
      </c>
      <c r="AL4728">
        <v>1</v>
      </c>
      <c r="AM4728">
        <v>1</v>
      </c>
      <c r="AN4728">
        <v>0</v>
      </c>
      <c r="AO4728">
        <v>0</v>
      </c>
      <c r="AP4728" s="6"/>
      <c r="AQ4728" s="9">
        <v>3</v>
      </c>
      <c r="AR4728" t="s">
        <v>20</v>
      </c>
      <c r="AS4728" t="s">
        <v>20</v>
      </c>
      <c r="AT4728">
        <v>5</v>
      </c>
      <c r="AU4728">
        <v>2</v>
      </c>
      <c r="AV4728">
        <v>0</v>
      </c>
      <c r="AW4728"/>
      <c r="AX4728"/>
      <c r="AY4728" s="6"/>
      <c r="AZ4728" s="42"/>
      <c r="BA4728" t="s">
        <v>2691</v>
      </c>
      <c r="BB4728" s="6" t="s">
        <v>1620</v>
      </c>
      <c r="BH4728" s="6"/>
      <c r="BI4728" t="s">
        <v>3146</v>
      </c>
    </row>
    <row r="4729" spans="1:61" s="9" customFormat="1" x14ac:dyDescent="0.25">
      <c r="A4729" s="88" t="s">
        <v>1289</v>
      </c>
      <c r="B4729" s="9" t="s">
        <v>1298</v>
      </c>
      <c r="C4729" s="9" t="str">
        <f>VLOOKUP(Tabelle1[[#This Row],[bank_name]],list_all_banks!$B$1:$C$691,2,FALSE)</f>
        <v>PT500960046</v>
      </c>
      <c r="D4729" s="6" t="s">
        <v>1299</v>
      </c>
      <c r="E4729" s="42" t="str">
        <f t="shared" si="77"/>
        <v>31.12.2015</v>
      </c>
      <c r="F4729" s="9">
        <v>2015</v>
      </c>
      <c r="G4729" s="9">
        <v>1</v>
      </c>
      <c r="H4729" s="9">
        <v>2</v>
      </c>
      <c r="I4729" s="9" t="s">
        <v>1382</v>
      </c>
      <c r="J4729" s="9">
        <v>2</v>
      </c>
      <c r="K4729" s="9" t="s">
        <v>1366</v>
      </c>
      <c r="L4729" s="9">
        <v>0</v>
      </c>
      <c r="M4729" s="9" t="s">
        <v>14</v>
      </c>
      <c r="N4729" s="9" t="s">
        <v>91</v>
      </c>
      <c r="O4729" s="6"/>
      <c r="P4729" s="9">
        <v>1</v>
      </c>
      <c r="Q4729" s="9">
        <v>0</v>
      </c>
      <c r="R4729" s="9">
        <v>0</v>
      </c>
      <c r="S4729" s="9">
        <v>0</v>
      </c>
      <c r="T4729" s="6"/>
      <c r="U4729" s="9">
        <v>3</v>
      </c>
      <c r="V4729" s="9">
        <v>0</v>
      </c>
      <c r="W4729" s="9" t="s">
        <v>20</v>
      </c>
      <c r="X4729" s="6"/>
      <c r="Y4729" s="9" t="s">
        <v>1656</v>
      </c>
      <c r="Z4729" s="9" t="s">
        <v>20</v>
      </c>
      <c r="AA4729" s="9">
        <v>3</v>
      </c>
      <c r="AB4729" s="9" t="s">
        <v>20</v>
      </c>
      <c r="AC4729" s="9" t="s">
        <v>20</v>
      </c>
      <c r="AD4729" s="9" t="s">
        <v>20</v>
      </c>
      <c r="AE4729" s="9" t="s">
        <v>20</v>
      </c>
      <c r="AF4729" s="9" t="s">
        <v>20</v>
      </c>
      <c r="AG4729" s="9" t="s">
        <v>20</v>
      </c>
      <c r="AH4729" s="9" t="s">
        <v>20</v>
      </c>
      <c r="AI4729" s="9">
        <v>0</v>
      </c>
      <c r="AJ4729" s="6"/>
      <c r="AK4729" s="9">
        <v>1</v>
      </c>
      <c r="AL4729" s="9">
        <v>1</v>
      </c>
      <c r="AM4729" s="9">
        <v>1</v>
      </c>
      <c r="AN4729" s="9">
        <v>0</v>
      </c>
      <c r="AO4729" s="9">
        <v>0</v>
      </c>
      <c r="AP4729" s="6"/>
      <c r="AQ4729" s="9">
        <v>3</v>
      </c>
      <c r="AR4729" s="9" t="s">
        <v>20</v>
      </c>
      <c r="AS4729" s="9" t="s">
        <v>20</v>
      </c>
      <c r="AT4729" s="9">
        <v>5</v>
      </c>
      <c r="AU4729" s="9">
        <v>2</v>
      </c>
      <c r="AV4729" s="9">
        <v>0</v>
      </c>
      <c r="AY4729" s="6"/>
      <c r="AZ4729" s="42"/>
      <c r="BA4729" s="9" t="s">
        <v>2691</v>
      </c>
      <c r="BB4729" s="6" t="s">
        <v>1620</v>
      </c>
      <c r="BH4729" s="6"/>
      <c r="BI4729" t="s">
        <v>3146</v>
      </c>
    </row>
    <row r="4730" spans="1:61" s="9" customFormat="1" x14ac:dyDescent="0.25">
      <c r="A4730" s="88" t="s">
        <v>1289</v>
      </c>
      <c r="B4730" s="9" t="s">
        <v>1298</v>
      </c>
      <c r="C4730" s="9" t="str">
        <f>VLOOKUP(Tabelle1[[#This Row],[bank_name]],list_all_banks!$B$1:$C$691,2,FALSE)</f>
        <v>PT500960046</v>
      </c>
      <c r="D4730" s="6" t="s">
        <v>1299</v>
      </c>
      <c r="E4730" s="42" t="str">
        <f t="shared" si="77"/>
        <v>31.12.2015</v>
      </c>
      <c r="F4730" s="9">
        <v>2015</v>
      </c>
      <c r="G4730" s="9">
        <v>1</v>
      </c>
      <c r="H4730" s="9">
        <v>2</v>
      </c>
      <c r="I4730" s="9" t="s">
        <v>1382</v>
      </c>
      <c r="J4730" s="9">
        <v>2</v>
      </c>
      <c r="K4730" s="9" t="s">
        <v>1366</v>
      </c>
      <c r="L4730" s="9">
        <v>0</v>
      </c>
      <c r="M4730" s="9" t="s">
        <v>14</v>
      </c>
      <c r="N4730" s="9" t="s">
        <v>91</v>
      </c>
      <c r="O4730" s="6"/>
      <c r="P4730" s="9">
        <v>1</v>
      </c>
      <c r="Q4730" s="9">
        <v>0</v>
      </c>
      <c r="R4730" s="9">
        <v>0</v>
      </c>
      <c r="S4730" s="9">
        <v>0</v>
      </c>
      <c r="T4730" s="6"/>
      <c r="U4730" s="9">
        <v>3</v>
      </c>
      <c r="V4730" s="9">
        <v>0</v>
      </c>
      <c r="W4730" s="9" t="s">
        <v>20</v>
      </c>
      <c r="X4730" s="6"/>
      <c r="Y4730" s="9" t="s">
        <v>1650</v>
      </c>
      <c r="Z4730" s="9" t="s">
        <v>20</v>
      </c>
      <c r="AA4730" s="9">
        <v>14</v>
      </c>
      <c r="AB4730" s="9" t="s">
        <v>20</v>
      </c>
      <c r="AC4730" s="9" t="s">
        <v>20</v>
      </c>
      <c r="AD4730" s="9" t="s">
        <v>20</v>
      </c>
      <c r="AE4730" s="9" t="s">
        <v>20</v>
      </c>
      <c r="AF4730" s="9" t="s">
        <v>20</v>
      </c>
      <c r="AG4730" s="9" t="s">
        <v>20</v>
      </c>
      <c r="AH4730" s="9" t="s">
        <v>20</v>
      </c>
      <c r="AI4730" s="9">
        <v>0</v>
      </c>
      <c r="AJ4730" s="6"/>
      <c r="AK4730" s="9">
        <v>1</v>
      </c>
      <c r="AL4730" s="9">
        <v>1</v>
      </c>
      <c r="AM4730" s="9">
        <v>1</v>
      </c>
      <c r="AN4730" s="9">
        <v>0</v>
      </c>
      <c r="AO4730" s="9">
        <v>0</v>
      </c>
      <c r="AP4730" s="6"/>
      <c r="AQ4730" s="9">
        <v>3</v>
      </c>
      <c r="AR4730" s="9" t="s">
        <v>20</v>
      </c>
      <c r="AS4730" s="9" t="s">
        <v>20</v>
      </c>
      <c r="AT4730" s="9">
        <v>5</v>
      </c>
      <c r="AU4730" s="9">
        <v>2</v>
      </c>
      <c r="AV4730" s="9">
        <v>0</v>
      </c>
      <c r="AY4730" s="6"/>
      <c r="AZ4730" s="42"/>
      <c r="BA4730" s="9" t="s">
        <v>2691</v>
      </c>
      <c r="BB4730" s="6" t="s">
        <v>1620</v>
      </c>
      <c r="BH4730" s="6"/>
      <c r="BI4730" t="s">
        <v>3146</v>
      </c>
    </row>
    <row r="4731" spans="1:61" s="9" customFormat="1" x14ac:dyDescent="0.25">
      <c r="A4731" s="21" t="s">
        <v>1289</v>
      </c>
      <c r="B4731" t="s">
        <v>1298</v>
      </c>
      <c r="C4731" t="str">
        <f>VLOOKUP(Tabelle1[[#This Row],[bank_name]],list_all_banks!$B$1:$C$691,2,FALSE)</f>
        <v>PT500960046</v>
      </c>
      <c r="D4731" s="6" t="s">
        <v>1299</v>
      </c>
      <c r="E4731" s="42" t="str">
        <f t="shared" si="77"/>
        <v>31.12.2015</v>
      </c>
      <c r="F4731">
        <v>2015</v>
      </c>
      <c r="G4731">
        <v>1</v>
      </c>
      <c r="H4731">
        <v>2</v>
      </c>
      <c r="I4731" t="s">
        <v>1382</v>
      </c>
      <c r="J4731">
        <v>2</v>
      </c>
      <c r="K4731" t="s">
        <v>1366</v>
      </c>
      <c r="L4731">
        <v>0</v>
      </c>
      <c r="M4731" t="s">
        <v>14</v>
      </c>
      <c r="N4731" t="s">
        <v>91</v>
      </c>
      <c r="O4731" s="6"/>
      <c r="P4731">
        <v>1</v>
      </c>
      <c r="Q4731">
        <v>0</v>
      </c>
      <c r="R4731">
        <v>0</v>
      </c>
      <c r="S4731">
        <v>0</v>
      </c>
      <c r="T4731" s="6"/>
      <c r="U4731" s="9">
        <v>3</v>
      </c>
      <c r="V4731">
        <v>0</v>
      </c>
      <c r="W4731" t="s">
        <v>20</v>
      </c>
      <c r="X4731" s="6"/>
      <c r="Y4731" t="s">
        <v>1289</v>
      </c>
      <c r="Z4731">
        <v>1218378</v>
      </c>
      <c r="AA4731">
        <v>9546</v>
      </c>
      <c r="AB4731">
        <v>-292153</v>
      </c>
      <c r="AC4731" t="s">
        <v>20</v>
      </c>
      <c r="AD4731" t="s">
        <v>20</v>
      </c>
      <c r="AE4731" t="s">
        <v>20</v>
      </c>
      <c r="AF4731" t="s">
        <v>20</v>
      </c>
      <c r="AG4731">
        <v>18697</v>
      </c>
      <c r="AH4731" t="s">
        <v>20</v>
      </c>
      <c r="AI4731">
        <v>0</v>
      </c>
      <c r="AJ4731" s="6"/>
      <c r="AK4731" s="9">
        <v>1</v>
      </c>
      <c r="AL4731">
        <v>1</v>
      </c>
      <c r="AM4731">
        <v>1</v>
      </c>
      <c r="AN4731">
        <v>0</v>
      </c>
      <c r="AO4731">
        <v>0</v>
      </c>
      <c r="AP4731" s="6"/>
      <c r="AQ4731" s="9">
        <v>3</v>
      </c>
      <c r="AR4731" t="s">
        <v>20</v>
      </c>
      <c r="AS4731" t="s">
        <v>20</v>
      </c>
      <c r="AT4731">
        <v>5</v>
      </c>
      <c r="AU4731">
        <v>2</v>
      </c>
      <c r="AV4731">
        <v>0</v>
      </c>
      <c r="AW4731"/>
      <c r="AX4731"/>
      <c r="AY4731" s="6"/>
      <c r="AZ4731" s="42"/>
      <c r="BA4731" t="s">
        <v>2691</v>
      </c>
      <c r="BB4731" s="6" t="s">
        <v>1620</v>
      </c>
      <c r="BH4731" s="6"/>
      <c r="BI4731" t="s">
        <v>3146</v>
      </c>
    </row>
    <row r="4732" spans="1:61" s="9" customFormat="1" x14ac:dyDescent="0.25">
      <c r="A4732" s="21" t="s">
        <v>1289</v>
      </c>
      <c r="B4732" t="s">
        <v>1298</v>
      </c>
      <c r="C4732" t="str">
        <f>VLOOKUP(Tabelle1[[#This Row],[bank_name]],list_all_banks!$B$1:$C$691,2,FALSE)</f>
        <v>PT500960046</v>
      </c>
      <c r="D4732" s="6" t="s">
        <v>1299</v>
      </c>
      <c r="E4732" s="42" t="str">
        <f t="shared" si="77"/>
        <v>31.12.2015</v>
      </c>
      <c r="F4732">
        <v>2015</v>
      </c>
      <c r="G4732">
        <v>1</v>
      </c>
      <c r="H4732">
        <v>2</v>
      </c>
      <c r="I4732" t="s">
        <v>1382</v>
      </c>
      <c r="J4732">
        <v>2</v>
      </c>
      <c r="K4732" t="s">
        <v>1366</v>
      </c>
      <c r="L4732">
        <v>0</v>
      </c>
      <c r="M4732" t="s">
        <v>14</v>
      </c>
      <c r="N4732" t="s">
        <v>91</v>
      </c>
      <c r="O4732" s="6"/>
      <c r="P4732">
        <v>1</v>
      </c>
      <c r="Q4732">
        <v>0</v>
      </c>
      <c r="R4732">
        <v>0</v>
      </c>
      <c r="S4732">
        <v>0</v>
      </c>
      <c r="T4732" s="6"/>
      <c r="U4732" s="9">
        <v>3</v>
      </c>
      <c r="V4732">
        <v>0</v>
      </c>
      <c r="W4732" t="s">
        <v>20</v>
      </c>
      <c r="X4732" s="6"/>
      <c r="Y4732" t="s">
        <v>493</v>
      </c>
      <c r="Z4732">
        <v>111497</v>
      </c>
      <c r="AA4732">
        <v>537</v>
      </c>
      <c r="AB4732">
        <v>-5612</v>
      </c>
      <c r="AC4732" t="s">
        <v>20</v>
      </c>
      <c r="AD4732" t="s">
        <v>20</v>
      </c>
      <c r="AE4732" t="s">
        <v>20</v>
      </c>
      <c r="AF4732" t="s">
        <v>20</v>
      </c>
      <c r="AG4732">
        <v>-562</v>
      </c>
      <c r="AH4732" t="s">
        <v>20</v>
      </c>
      <c r="AI4732">
        <v>0</v>
      </c>
      <c r="AJ4732" s="6"/>
      <c r="AK4732" s="9">
        <v>1</v>
      </c>
      <c r="AL4732">
        <v>1</v>
      </c>
      <c r="AM4732">
        <v>1</v>
      </c>
      <c r="AN4732">
        <v>0</v>
      </c>
      <c r="AO4732">
        <v>0</v>
      </c>
      <c r="AP4732" s="6"/>
      <c r="AQ4732" s="9">
        <v>3</v>
      </c>
      <c r="AR4732" t="s">
        <v>20</v>
      </c>
      <c r="AS4732" t="s">
        <v>20</v>
      </c>
      <c r="AT4732">
        <v>5</v>
      </c>
      <c r="AU4732">
        <v>2</v>
      </c>
      <c r="AV4732">
        <v>0</v>
      </c>
      <c r="AW4732"/>
      <c r="AX4732"/>
      <c r="AY4732" s="6"/>
      <c r="AZ4732" s="42"/>
      <c r="BA4732" t="s">
        <v>2691</v>
      </c>
      <c r="BB4732" s="6" t="s">
        <v>1620</v>
      </c>
      <c r="BH4732" s="6"/>
      <c r="BI4732" t="s">
        <v>3146</v>
      </c>
    </row>
    <row r="4733" spans="1:61" s="9" customFormat="1" x14ac:dyDescent="0.25">
      <c r="A4733" s="88" t="s">
        <v>1289</v>
      </c>
      <c r="B4733" s="9" t="s">
        <v>1298</v>
      </c>
      <c r="C4733" s="9" t="str">
        <f>VLOOKUP(Tabelle1[[#This Row],[bank_name]],list_all_banks!$B$1:$C$691,2,FALSE)</f>
        <v>PT500960046</v>
      </c>
      <c r="D4733" s="6" t="s">
        <v>1299</v>
      </c>
      <c r="E4733" s="42" t="str">
        <f t="shared" si="77"/>
        <v>31.12.2015</v>
      </c>
      <c r="F4733" s="9">
        <v>2015</v>
      </c>
      <c r="G4733" s="9">
        <v>1</v>
      </c>
      <c r="H4733" s="9">
        <v>2</v>
      </c>
      <c r="I4733" s="9" t="s">
        <v>1382</v>
      </c>
      <c r="J4733" s="9">
        <v>2</v>
      </c>
      <c r="K4733" s="9" t="s">
        <v>1366</v>
      </c>
      <c r="L4733" s="9">
        <v>0</v>
      </c>
      <c r="M4733" s="9" t="s">
        <v>14</v>
      </c>
      <c r="N4733" s="9" t="s">
        <v>91</v>
      </c>
      <c r="O4733" s="6"/>
      <c r="P4733" s="9">
        <v>1</v>
      </c>
      <c r="Q4733" s="9">
        <v>0</v>
      </c>
      <c r="R4733" s="9">
        <v>0</v>
      </c>
      <c r="S4733" s="9">
        <v>0</v>
      </c>
      <c r="T4733" s="6"/>
      <c r="U4733" s="9">
        <v>3</v>
      </c>
      <c r="V4733" s="9">
        <v>0</v>
      </c>
      <c r="W4733" s="9" t="s">
        <v>20</v>
      </c>
      <c r="X4733" s="6"/>
      <c r="Y4733" s="9" t="s">
        <v>658</v>
      </c>
      <c r="Z4733" s="9">
        <v>127471</v>
      </c>
      <c r="AA4733" s="9">
        <v>548</v>
      </c>
      <c r="AB4733" s="9">
        <v>59810</v>
      </c>
      <c r="AC4733" s="9" t="s">
        <v>20</v>
      </c>
      <c r="AD4733" s="9" t="s">
        <v>20</v>
      </c>
      <c r="AE4733" s="9" t="s">
        <v>20</v>
      </c>
      <c r="AF4733" s="9" t="s">
        <v>20</v>
      </c>
      <c r="AG4733" s="9">
        <v>16279</v>
      </c>
      <c r="AH4733" s="9" t="s">
        <v>20</v>
      </c>
      <c r="AI4733" s="9">
        <v>0</v>
      </c>
      <c r="AJ4733" s="6"/>
      <c r="AK4733" s="9">
        <v>1</v>
      </c>
      <c r="AL4733" s="9">
        <v>1</v>
      </c>
      <c r="AM4733" s="9">
        <v>1</v>
      </c>
      <c r="AN4733" s="9">
        <v>0</v>
      </c>
      <c r="AO4733" s="9">
        <v>0</v>
      </c>
      <c r="AP4733" s="6"/>
      <c r="AQ4733" s="9">
        <v>3</v>
      </c>
      <c r="AR4733" s="9" t="s">
        <v>20</v>
      </c>
      <c r="AS4733" s="9" t="s">
        <v>20</v>
      </c>
      <c r="AT4733" s="9">
        <v>5</v>
      </c>
      <c r="AU4733" s="9">
        <v>2</v>
      </c>
      <c r="AV4733" s="9">
        <v>0</v>
      </c>
      <c r="AY4733" s="6"/>
      <c r="AZ4733" s="42"/>
      <c r="BA4733" s="9" t="s">
        <v>2691</v>
      </c>
      <c r="BB4733" s="6" t="s">
        <v>1620</v>
      </c>
      <c r="BH4733" s="6"/>
      <c r="BI4733" t="s">
        <v>3146</v>
      </c>
    </row>
    <row r="4734" spans="1:61" s="9" customFormat="1" x14ac:dyDescent="0.25">
      <c r="A4734" s="88" t="s">
        <v>1289</v>
      </c>
      <c r="B4734" s="9" t="s">
        <v>1298</v>
      </c>
      <c r="C4734" s="9" t="str">
        <f>VLOOKUP(Tabelle1[[#This Row],[bank_name]],list_all_banks!$B$1:$C$691,2,FALSE)</f>
        <v>PT500960046</v>
      </c>
      <c r="D4734" s="6" t="s">
        <v>1299</v>
      </c>
      <c r="E4734" s="42" t="str">
        <f t="shared" si="77"/>
        <v>31.12.2015</v>
      </c>
      <c r="F4734" s="9">
        <v>2015</v>
      </c>
      <c r="G4734" s="9">
        <v>1</v>
      </c>
      <c r="H4734" s="9">
        <v>2</v>
      </c>
      <c r="I4734" s="9" t="s">
        <v>1382</v>
      </c>
      <c r="J4734" s="9">
        <v>2</v>
      </c>
      <c r="K4734" s="9" t="s">
        <v>1366</v>
      </c>
      <c r="L4734" s="9">
        <v>0</v>
      </c>
      <c r="M4734" s="9" t="s">
        <v>14</v>
      </c>
      <c r="N4734" s="9" t="s">
        <v>91</v>
      </c>
      <c r="O4734" s="6"/>
      <c r="P4734" s="9">
        <v>1</v>
      </c>
      <c r="Q4734" s="9">
        <v>0</v>
      </c>
      <c r="R4734" s="9">
        <v>0</v>
      </c>
      <c r="S4734" s="9">
        <v>0</v>
      </c>
      <c r="T4734" s="6"/>
      <c r="U4734" s="9">
        <v>3</v>
      </c>
      <c r="V4734" s="9">
        <v>0</v>
      </c>
      <c r="W4734" s="9" t="s">
        <v>20</v>
      </c>
      <c r="X4734" s="6"/>
      <c r="Y4734" s="9" t="s">
        <v>1170</v>
      </c>
      <c r="Z4734" s="9">
        <v>1950</v>
      </c>
      <c r="AA4734" s="9">
        <v>30</v>
      </c>
      <c r="AB4734" s="9">
        <v>-2176</v>
      </c>
      <c r="AC4734" t="s">
        <v>20</v>
      </c>
      <c r="AD4734" s="9" t="s">
        <v>20</v>
      </c>
      <c r="AE4734" s="9" t="s">
        <v>20</v>
      </c>
      <c r="AF4734" s="9" t="s">
        <v>20</v>
      </c>
      <c r="AG4734" s="9">
        <v>-595</v>
      </c>
      <c r="AH4734" s="9" t="s">
        <v>20</v>
      </c>
      <c r="AI4734" s="9">
        <v>0</v>
      </c>
      <c r="AJ4734" s="6"/>
      <c r="AK4734" s="9">
        <v>1</v>
      </c>
      <c r="AL4734" s="9">
        <v>1</v>
      </c>
      <c r="AM4734" s="9">
        <v>1</v>
      </c>
      <c r="AN4734" s="9">
        <v>0</v>
      </c>
      <c r="AO4734" s="9">
        <v>0</v>
      </c>
      <c r="AP4734" s="6"/>
      <c r="AQ4734" s="9">
        <v>3</v>
      </c>
      <c r="AR4734" s="9" t="s">
        <v>20</v>
      </c>
      <c r="AS4734" s="9" t="s">
        <v>20</v>
      </c>
      <c r="AT4734" s="9">
        <v>5</v>
      </c>
      <c r="AU4734" s="9">
        <v>2</v>
      </c>
      <c r="AV4734" s="9">
        <v>0</v>
      </c>
      <c r="AY4734" s="6"/>
      <c r="AZ4734" s="42"/>
      <c r="BA4734" s="9" t="s">
        <v>2691</v>
      </c>
      <c r="BB4734" s="6" t="s">
        <v>1620</v>
      </c>
      <c r="BH4734" s="6"/>
      <c r="BI4734" t="s">
        <v>3146</v>
      </c>
    </row>
    <row r="4735" spans="1:61" s="9" customFormat="1" x14ac:dyDescent="0.25">
      <c r="A4735" s="88" t="s">
        <v>1289</v>
      </c>
      <c r="B4735" s="9" t="s">
        <v>1298</v>
      </c>
      <c r="C4735" s="9" t="str">
        <f>VLOOKUP(Tabelle1[[#This Row],[bank_name]],list_all_banks!$B$1:$C$691,2,FALSE)</f>
        <v>PT500960046</v>
      </c>
      <c r="D4735" s="6" t="s">
        <v>1299</v>
      </c>
      <c r="E4735" s="42" t="str">
        <f t="shared" si="77"/>
        <v>31.12.2015</v>
      </c>
      <c r="F4735" s="9">
        <v>2015</v>
      </c>
      <c r="G4735" s="9">
        <v>1</v>
      </c>
      <c r="H4735" s="9">
        <v>2</v>
      </c>
      <c r="I4735" s="9" t="s">
        <v>1382</v>
      </c>
      <c r="J4735" s="9">
        <v>2</v>
      </c>
      <c r="K4735" s="9" t="s">
        <v>1366</v>
      </c>
      <c r="L4735" s="9">
        <v>0</v>
      </c>
      <c r="M4735" s="9" t="s">
        <v>14</v>
      </c>
      <c r="N4735" s="9" t="s">
        <v>91</v>
      </c>
      <c r="O4735" s="6"/>
      <c r="P4735" s="9">
        <v>1</v>
      </c>
      <c r="Q4735" s="9">
        <v>0</v>
      </c>
      <c r="R4735" s="9">
        <v>0</v>
      </c>
      <c r="S4735" s="9">
        <v>0</v>
      </c>
      <c r="T4735" s="6"/>
      <c r="U4735" s="9">
        <v>3</v>
      </c>
      <c r="V4735" s="9">
        <v>0</v>
      </c>
      <c r="W4735" s="9" t="s">
        <v>20</v>
      </c>
      <c r="X4735" s="6"/>
      <c r="Y4735" s="9" t="s">
        <v>1651</v>
      </c>
      <c r="Z4735" s="9" t="s">
        <v>20</v>
      </c>
      <c r="AA4735" s="9">
        <v>6</v>
      </c>
      <c r="AB4735" s="9" t="s">
        <v>20</v>
      </c>
      <c r="AC4735" s="9" t="s">
        <v>20</v>
      </c>
      <c r="AD4735" s="9" t="s">
        <v>20</v>
      </c>
      <c r="AE4735" s="9" t="s">
        <v>20</v>
      </c>
      <c r="AF4735" s="9" t="s">
        <v>20</v>
      </c>
      <c r="AG4735" s="9" t="s">
        <v>20</v>
      </c>
      <c r="AH4735" s="9" t="s">
        <v>20</v>
      </c>
      <c r="AI4735" s="9">
        <v>0</v>
      </c>
      <c r="AJ4735" s="6"/>
      <c r="AK4735" s="9">
        <v>1</v>
      </c>
      <c r="AL4735" s="9">
        <v>1</v>
      </c>
      <c r="AM4735" s="9">
        <v>1</v>
      </c>
      <c r="AN4735" s="9">
        <v>0</v>
      </c>
      <c r="AO4735" s="9">
        <v>0</v>
      </c>
      <c r="AP4735" s="6"/>
      <c r="AQ4735" s="9">
        <v>3</v>
      </c>
      <c r="AR4735" s="9" t="s">
        <v>20</v>
      </c>
      <c r="AS4735" s="9" t="s">
        <v>20</v>
      </c>
      <c r="AT4735" s="9">
        <v>5</v>
      </c>
      <c r="AU4735" s="9">
        <v>2</v>
      </c>
      <c r="AV4735" s="9">
        <v>0</v>
      </c>
      <c r="AY4735" s="6"/>
      <c r="AZ4735" s="42"/>
      <c r="BA4735" s="9" t="s">
        <v>2691</v>
      </c>
      <c r="BB4735" s="6" t="s">
        <v>1620</v>
      </c>
      <c r="BH4735" s="6"/>
      <c r="BI4735" t="s">
        <v>3146</v>
      </c>
    </row>
    <row r="4736" spans="1:61" s="9" customFormat="1" x14ac:dyDescent="0.25">
      <c r="A4736" s="88" t="s">
        <v>1289</v>
      </c>
      <c r="B4736" s="9" t="s">
        <v>1298</v>
      </c>
      <c r="C4736" s="9" t="str">
        <f>VLOOKUP(Tabelle1[[#This Row],[bank_name]],list_all_banks!$B$1:$C$691,2,FALSE)</f>
        <v>PT500960046</v>
      </c>
      <c r="D4736" s="6" t="s">
        <v>1299</v>
      </c>
      <c r="E4736" s="42" t="str">
        <f t="shared" si="77"/>
        <v>31.12.2015</v>
      </c>
      <c r="F4736" s="9">
        <v>2015</v>
      </c>
      <c r="G4736" s="9">
        <v>1</v>
      </c>
      <c r="H4736" s="9">
        <v>2</v>
      </c>
      <c r="I4736" s="9" t="s">
        <v>1382</v>
      </c>
      <c r="J4736" s="9">
        <v>2</v>
      </c>
      <c r="K4736" s="9" t="s">
        <v>1366</v>
      </c>
      <c r="L4736" s="9">
        <v>0</v>
      </c>
      <c r="M4736" s="9" t="s">
        <v>14</v>
      </c>
      <c r="N4736" s="9" t="s">
        <v>91</v>
      </c>
      <c r="O4736" s="6"/>
      <c r="P4736" s="9">
        <v>1</v>
      </c>
      <c r="Q4736" s="9">
        <v>0</v>
      </c>
      <c r="R4736" s="9">
        <v>0</v>
      </c>
      <c r="S4736" s="9">
        <v>0</v>
      </c>
      <c r="T4736" s="6"/>
      <c r="U4736" s="9">
        <v>3</v>
      </c>
      <c r="V4736" s="9">
        <v>0</v>
      </c>
      <c r="W4736" s="9" t="s">
        <v>20</v>
      </c>
      <c r="X4736" s="6"/>
      <c r="Y4736" s="9" t="s">
        <v>239</v>
      </c>
      <c r="Z4736" s="9" t="s">
        <v>20</v>
      </c>
      <c r="AA4736" s="9">
        <v>3</v>
      </c>
      <c r="AB4736" s="9" t="s">
        <v>20</v>
      </c>
      <c r="AC4736" s="9" t="s">
        <v>20</v>
      </c>
      <c r="AD4736" s="9" t="s">
        <v>20</v>
      </c>
      <c r="AE4736" s="9" t="s">
        <v>20</v>
      </c>
      <c r="AF4736" s="9" t="s">
        <v>20</v>
      </c>
      <c r="AG4736" s="9" t="s">
        <v>20</v>
      </c>
      <c r="AH4736" s="9" t="s">
        <v>20</v>
      </c>
      <c r="AI4736" s="9">
        <v>0</v>
      </c>
      <c r="AJ4736" s="6"/>
      <c r="AK4736" s="9">
        <v>1</v>
      </c>
      <c r="AL4736" s="9">
        <v>1</v>
      </c>
      <c r="AM4736" s="9">
        <v>1</v>
      </c>
      <c r="AN4736" s="9">
        <v>0</v>
      </c>
      <c r="AO4736" s="9">
        <v>0</v>
      </c>
      <c r="AP4736" s="6"/>
      <c r="AQ4736" s="9">
        <v>3</v>
      </c>
      <c r="AR4736" s="9" t="s">
        <v>20</v>
      </c>
      <c r="AS4736" s="9" t="s">
        <v>20</v>
      </c>
      <c r="AT4736" s="9">
        <v>5</v>
      </c>
      <c r="AU4736" s="9">
        <v>2</v>
      </c>
      <c r="AV4736" s="9">
        <v>0</v>
      </c>
      <c r="AY4736" s="6"/>
      <c r="AZ4736" s="42"/>
      <c r="BA4736" s="9" t="s">
        <v>2691</v>
      </c>
      <c r="BB4736" s="6" t="s">
        <v>1620</v>
      </c>
      <c r="BH4736" s="6"/>
      <c r="BI4736" t="s">
        <v>3146</v>
      </c>
    </row>
    <row r="4737" spans="1:61" s="9" customFormat="1" x14ac:dyDescent="0.25">
      <c r="A4737" s="88" t="s">
        <v>1289</v>
      </c>
      <c r="B4737" s="9" t="s">
        <v>1298</v>
      </c>
      <c r="C4737" s="9" t="str">
        <f>VLOOKUP(Tabelle1[[#This Row],[bank_name]],list_all_banks!$B$1:$C$691,2,FALSE)</f>
        <v>PT500960046</v>
      </c>
      <c r="D4737" s="6" t="s">
        <v>1299</v>
      </c>
      <c r="E4737" s="42" t="str">
        <f t="shared" si="77"/>
        <v>31.12.2015</v>
      </c>
      <c r="F4737" s="9">
        <v>2015</v>
      </c>
      <c r="G4737" s="9">
        <v>1</v>
      </c>
      <c r="H4737" s="9">
        <v>2</v>
      </c>
      <c r="I4737" s="9" t="s">
        <v>1382</v>
      </c>
      <c r="J4737" s="9">
        <v>2</v>
      </c>
      <c r="K4737" s="9" t="s">
        <v>1366</v>
      </c>
      <c r="L4737" s="9">
        <v>0</v>
      </c>
      <c r="M4737" s="9" t="s">
        <v>14</v>
      </c>
      <c r="N4737" s="9" t="s">
        <v>91</v>
      </c>
      <c r="O4737" s="6"/>
      <c r="P4737" s="9">
        <v>1</v>
      </c>
      <c r="Q4737" s="9">
        <v>0</v>
      </c>
      <c r="R4737" s="9">
        <v>0</v>
      </c>
      <c r="S4737" s="9">
        <v>0</v>
      </c>
      <c r="T4737" s="6"/>
      <c r="U4737" s="9">
        <v>3</v>
      </c>
      <c r="V4737" s="9">
        <v>0</v>
      </c>
      <c r="W4737" s="9" t="s">
        <v>20</v>
      </c>
      <c r="X4737" s="6"/>
      <c r="Y4737" s="9" t="s">
        <v>1</v>
      </c>
      <c r="Z4737" s="9" t="s">
        <v>20</v>
      </c>
      <c r="AA4737" s="9">
        <v>5</v>
      </c>
      <c r="AB4737" s="9" t="s">
        <v>20</v>
      </c>
      <c r="AC4737" s="9" t="s">
        <v>20</v>
      </c>
      <c r="AD4737" s="9" t="s">
        <v>20</v>
      </c>
      <c r="AE4737" s="9" t="s">
        <v>20</v>
      </c>
      <c r="AF4737" s="9" t="s">
        <v>20</v>
      </c>
      <c r="AG4737" s="9" t="s">
        <v>20</v>
      </c>
      <c r="AH4737" s="9" t="s">
        <v>20</v>
      </c>
      <c r="AI4737" s="9">
        <v>0</v>
      </c>
      <c r="AJ4737" s="6"/>
      <c r="AK4737" s="9">
        <v>1</v>
      </c>
      <c r="AL4737" s="9">
        <v>1</v>
      </c>
      <c r="AM4737" s="9">
        <v>1</v>
      </c>
      <c r="AN4737" s="9">
        <v>0</v>
      </c>
      <c r="AO4737" s="9">
        <v>0</v>
      </c>
      <c r="AP4737" s="6"/>
      <c r="AQ4737" s="9">
        <v>3</v>
      </c>
      <c r="AR4737" s="9" t="s">
        <v>20</v>
      </c>
      <c r="AS4737" s="9" t="s">
        <v>20</v>
      </c>
      <c r="AT4737" s="9">
        <v>5</v>
      </c>
      <c r="AU4737" s="9">
        <v>2</v>
      </c>
      <c r="AV4737" s="9">
        <v>0</v>
      </c>
      <c r="AY4737" s="6"/>
      <c r="AZ4737" s="42"/>
      <c r="BA4737" s="9" t="s">
        <v>2691</v>
      </c>
      <c r="BB4737" s="6" t="s">
        <v>1620</v>
      </c>
      <c r="BH4737" s="6"/>
      <c r="BI4737" t="s">
        <v>3146</v>
      </c>
    </row>
    <row r="4738" spans="1:61" s="9" customFormat="1" x14ac:dyDescent="0.25">
      <c r="A4738" s="88" t="s">
        <v>1289</v>
      </c>
      <c r="B4738" s="9" t="s">
        <v>1298</v>
      </c>
      <c r="C4738" s="9" t="str">
        <f>VLOOKUP(Tabelle1[[#This Row],[bank_name]],list_all_banks!$B$1:$C$691,2,FALSE)</f>
        <v>PT500960046</v>
      </c>
      <c r="D4738" s="6" t="s">
        <v>1299</v>
      </c>
      <c r="E4738" s="42" t="str">
        <f t="shared" si="77"/>
        <v>31.12.2015</v>
      </c>
      <c r="F4738" s="9">
        <v>2015</v>
      </c>
      <c r="G4738" s="9">
        <v>1</v>
      </c>
      <c r="H4738" s="9">
        <v>2</v>
      </c>
      <c r="I4738" s="9" t="s">
        <v>1382</v>
      </c>
      <c r="J4738" s="9">
        <v>2</v>
      </c>
      <c r="K4738" s="9" t="s">
        <v>1366</v>
      </c>
      <c r="L4738" s="9">
        <v>0</v>
      </c>
      <c r="M4738" s="9" t="s">
        <v>14</v>
      </c>
      <c r="N4738" s="9" t="s">
        <v>91</v>
      </c>
      <c r="O4738" s="6"/>
      <c r="P4738" s="9">
        <v>1</v>
      </c>
      <c r="Q4738" s="9">
        <v>0</v>
      </c>
      <c r="R4738" s="9">
        <v>0</v>
      </c>
      <c r="S4738" s="9">
        <v>0</v>
      </c>
      <c r="T4738" s="6"/>
      <c r="U4738" s="9">
        <v>3</v>
      </c>
      <c r="V4738" s="9">
        <v>0</v>
      </c>
      <c r="W4738" s="9" t="s">
        <v>20</v>
      </c>
      <c r="X4738" s="6"/>
      <c r="Y4738" s="9" t="s">
        <v>1631</v>
      </c>
      <c r="Z4738" s="9">
        <v>138274</v>
      </c>
      <c r="AA4738" s="9">
        <v>552</v>
      </c>
      <c r="AB4738" s="9">
        <v>28146</v>
      </c>
      <c r="AC4738" s="9" t="s">
        <v>20</v>
      </c>
      <c r="AD4738" s="9" t="s">
        <v>20</v>
      </c>
      <c r="AE4738" s="9" t="s">
        <v>20</v>
      </c>
      <c r="AF4738" s="9" t="s">
        <v>20</v>
      </c>
      <c r="AG4738" s="9">
        <v>3302</v>
      </c>
      <c r="AH4738" s="9" t="s">
        <v>20</v>
      </c>
      <c r="AI4738" s="9">
        <v>0</v>
      </c>
      <c r="AJ4738" s="6"/>
      <c r="AK4738" s="9">
        <v>1</v>
      </c>
      <c r="AL4738" s="9">
        <v>1</v>
      </c>
      <c r="AM4738" s="9">
        <v>1</v>
      </c>
      <c r="AN4738" s="9">
        <v>0</v>
      </c>
      <c r="AO4738" s="9">
        <v>0</v>
      </c>
      <c r="AP4738" s="6"/>
      <c r="AQ4738" s="9">
        <v>3</v>
      </c>
      <c r="AR4738" s="9" t="s">
        <v>20</v>
      </c>
      <c r="AS4738" s="9" t="s">
        <v>20</v>
      </c>
      <c r="AT4738" s="9">
        <v>5</v>
      </c>
      <c r="AU4738" s="9">
        <v>2</v>
      </c>
      <c r="AV4738" s="9">
        <v>0</v>
      </c>
      <c r="AY4738" s="6"/>
      <c r="AZ4738" s="42"/>
      <c r="BA4738" s="9" t="s">
        <v>2691</v>
      </c>
      <c r="BB4738" s="6" t="s">
        <v>1620</v>
      </c>
      <c r="BH4738" s="6"/>
      <c r="BI4738" t="s">
        <v>3146</v>
      </c>
    </row>
    <row r="4739" spans="1:61" s="9" customFormat="1" x14ac:dyDescent="0.25">
      <c r="A4739" s="88" t="s">
        <v>1289</v>
      </c>
      <c r="B4739" s="9" t="s">
        <v>1298</v>
      </c>
      <c r="C4739" s="9" t="str">
        <f>VLOOKUP(Tabelle1[[#This Row],[bank_name]],list_all_banks!$B$1:$C$691,2,FALSE)</f>
        <v>PT500960046</v>
      </c>
      <c r="D4739" s="6" t="s">
        <v>1299</v>
      </c>
      <c r="E4739" s="42" t="str">
        <f t="shared" si="77"/>
        <v>31.12.2015</v>
      </c>
      <c r="F4739" s="9">
        <v>2015</v>
      </c>
      <c r="G4739" s="9">
        <v>1</v>
      </c>
      <c r="H4739" s="9">
        <v>2</v>
      </c>
      <c r="I4739" s="9" t="s">
        <v>1382</v>
      </c>
      <c r="J4739" s="9">
        <v>2</v>
      </c>
      <c r="K4739" s="9" t="s">
        <v>1366</v>
      </c>
      <c r="L4739" s="9">
        <v>0</v>
      </c>
      <c r="M4739" s="9" t="s">
        <v>14</v>
      </c>
      <c r="N4739" s="9" t="s">
        <v>91</v>
      </c>
      <c r="O4739" s="6"/>
      <c r="P4739" s="9">
        <v>1</v>
      </c>
      <c r="Q4739" s="9">
        <v>0</v>
      </c>
      <c r="R4739" s="9">
        <v>0</v>
      </c>
      <c r="S4739" s="9">
        <v>0</v>
      </c>
      <c r="T4739" s="6"/>
      <c r="U4739" s="9">
        <v>3</v>
      </c>
      <c r="V4739" s="9">
        <v>0</v>
      </c>
      <c r="W4739" s="9" t="s">
        <v>20</v>
      </c>
      <c r="X4739" s="6"/>
      <c r="Y4739" s="9" t="s">
        <v>1708</v>
      </c>
      <c r="Z4739" s="9">
        <v>193978</v>
      </c>
      <c r="AA4739" s="9">
        <v>3015</v>
      </c>
      <c r="AB4739" s="9">
        <v>34779</v>
      </c>
      <c r="AC4739" s="9" t="s">
        <v>20</v>
      </c>
      <c r="AD4739" s="9" t="s">
        <v>20</v>
      </c>
      <c r="AE4739" s="9" t="s">
        <v>20</v>
      </c>
      <c r="AF4739" s="9" t="s">
        <v>20</v>
      </c>
      <c r="AG4739" s="9">
        <v>16436</v>
      </c>
      <c r="AH4739" s="9" t="s">
        <v>20</v>
      </c>
      <c r="AI4739" s="9">
        <v>0</v>
      </c>
      <c r="AJ4739" s="6"/>
      <c r="AK4739" s="9">
        <v>1</v>
      </c>
      <c r="AL4739" s="9">
        <v>1</v>
      </c>
      <c r="AM4739" s="9">
        <v>1</v>
      </c>
      <c r="AN4739" s="9">
        <v>0</v>
      </c>
      <c r="AO4739" s="9">
        <v>0</v>
      </c>
      <c r="AP4739" s="6"/>
      <c r="AQ4739" s="9">
        <v>3</v>
      </c>
      <c r="AR4739" s="9" t="s">
        <v>20</v>
      </c>
      <c r="AS4739" s="9" t="s">
        <v>20</v>
      </c>
      <c r="AT4739" s="9">
        <v>5</v>
      </c>
      <c r="AU4739" s="9">
        <v>2</v>
      </c>
      <c r="AV4739" s="9">
        <v>0</v>
      </c>
      <c r="AY4739" s="6"/>
      <c r="AZ4739" s="42"/>
      <c r="BA4739" s="9" t="s">
        <v>2691</v>
      </c>
      <c r="BB4739" s="6" t="s">
        <v>1620</v>
      </c>
      <c r="BH4739" s="6"/>
      <c r="BI4739" t="s">
        <v>3146</v>
      </c>
    </row>
    <row r="4740" spans="1:61" s="9" customFormat="1" x14ac:dyDescent="0.25">
      <c r="A4740" s="88" t="s">
        <v>1289</v>
      </c>
      <c r="B4740" s="9" t="s">
        <v>1298</v>
      </c>
      <c r="C4740" s="9" t="str">
        <f>VLOOKUP(Tabelle1[[#This Row],[bank_name]],list_all_banks!$B$1:$C$691,2,FALSE)</f>
        <v>PT500960046</v>
      </c>
      <c r="D4740" s="6" t="s">
        <v>1299</v>
      </c>
      <c r="E4740" s="42" t="str">
        <f t="shared" si="77"/>
        <v>31.12.2015</v>
      </c>
      <c r="F4740" s="9">
        <v>2015</v>
      </c>
      <c r="G4740" s="9">
        <v>1</v>
      </c>
      <c r="H4740" s="9">
        <v>2</v>
      </c>
      <c r="I4740" s="9" t="s">
        <v>1382</v>
      </c>
      <c r="J4740" s="9">
        <v>2</v>
      </c>
      <c r="K4740" s="9" t="s">
        <v>1366</v>
      </c>
      <c r="L4740" s="9">
        <v>0</v>
      </c>
      <c r="M4740" s="9" t="s">
        <v>14</v>
      </c>
      <c r="N4740" s="9" t="s">
        <v>91</v>
      </c>
      <c r="O4740" s="6"/>
      <c r="P4740" s="9">
        <v>1</v>
      </c>
      <c r="Q4740" s="9">
        <v>0</v>
      </c>
      <c r="R4740" s="9">
        <v>0</v>
      </c>
      <c r="S4740" s="9">
        <v>0</v>
      </c>
      <c r="T4740" s="6"/>
      <c r="U4740" s="9">
        <v>3</v>
      </c>
      <c r="V4740" s="9">
        <v>0</v>
      </c>
      <c r="W4740" s="9" t="s">
        <v>20</v>
      </c>
      <c r="X4740" s="6"/>
      <c r="Y4740" s="9" t="s">
        <v>1709</v>
      </c>
      <c r="Z4740" s="9">
        <v>29166</v>
      </c>
      <c r="AA4740" s="9">
        <v>581</v>
      </c>
      <c r="AB4740" s="9">
        <v>3278</v>
      </c>
      <c r="AC4740" s="9" t="s">
        <v>20</v>
      </c>
      <c r="AD4740" s="9" t="s">
        <v>20</v>
      </c>
      <c r="AE4740" s="9" t="s">
        <v>20</v>
      </c>
      <c r="AF4740" s="9" t="s">
        <v>20</v>
      </c>
      <c r="AG4740" s="9">
        <v>1009</v>
      </c>
      <c r="AH4740" s="9" t="s">
        <v>20</v>
      </c>
      <c r="AI4740" s="9">
        <v>0</v>
      </c>
      <c r="AJ4740" s="6"/>
      <c r="AK4740" s="9">
        <v>1</v>
      </c>
      <c r="AL4740" s="9">
        <v>1</v>
      </c>
      <c r="AM4740" s="9">
        <v>1</v>
      </c>
      <c r="AN4740" s="9">
        <v>0</v>
      </c>
      <c r="AO4740" s="9">
        <v>0</v>
      </c>
      <c r="AP4740" s="6"/>
      <c r="AQ4740" s="9">
        <v>3</v>
      </c>
      <c r="AR4740" s="9" t="s">
        <v>20</v>
      </c>
      <c r="AS4740" s="9" t="s">
        <v>20</v>
      </c>
      <c r="AT4740" s="9">
        <v>5</v>
      </c>
      <c r="AU4740" s="9">
        <v>2</v>
      </c>
      <c r="AV4740" s="9">
        <v>0</v>
      </c>
      <c r="AY4740" s="6"/>
      <c r="AZ4740" s="42"/>
      <c r="BA4740" s="9" t="s">
        <v>2691</v>
      </c>
      <c r="BB4740" s="6" t="s">
        <v>1620</v>
      </c>
      <c r="BH4740" s="6"/>
      <c r="BI4740" t="s">
        <v>3146</v>
      </c>
    </row>
    <row r="4741" spans="1:61" s="9" customFormat="1" x14ac:dyDescent="0.25">
      <c r="A4741" s="88" t="s">
        <v>1289</v>
      </c>
      <c r="B4741" s="9" t="s">
        <v>1298</v>
      </c>
      <c r="C4741" s="9" t="str">
        <f>VLOOKUP(Tabelle1[[#This Row],[bank_name]],list_all_banks!$B$1:$C$691,2,FALSE)</f>
        <v>PT500960046</v>
      </c>
      <c r="D4741" s="6" t="s">
        <v>1299</v>
      </c>
      <c r="E4741" s="42" t="str">
        <f t="shared" si="77"/>
        <v>31.12.2015</v>
      </c>
      <c r="F4741" s="9">
        <v>2015</v>
      </c>
      <c r="G4741" s="9">
        <v>1</v>
      </c>
      <c r="H4741" s="9">
        <v>2</v>
      </c>
      <c r="I4741" s="9" t="s">
        <v>1382</v>
      </c>
      <c r="J4741" s="9">
        <v>2</v>
      </c>
      <c r="K4741" s="9" t="s">
        <v>1366</v>
      </c>
      <c r="L4741" s="9">
        <v>0</v>
      </c>
      <c r="M4741" s="9" t="s">
        <v>14</v>
      </c>
      <c r="N4741" s="9" t="s">
        <v>91</v>
      </c>
      <c r="O4741" s="6"/>
      <c r="P4741" s="9">
        <v>1</v>
      </c>
      <c r="Q4741" s="9">
        <v>0</v>
      </c>
      <c r="R4741" s="9">
        <v>0</v>
      </c>
      <c r="S4741" s="9">
        <v>0</v>
      </c>
      <c r="T4741" s="6"/>
      <c r="U4741" s="9">
        <v>3</v>
      </c>
      <c r="V4741" s="9">
        <v>0</v>
      </c>
      <c r="W4741" s="9" t="s">
        <v>20</v>
      </c>
      <c r="X4741" s="6"/>
      <c r="Y4741" s="9" t="s">
        <v>1713</v>
      </c>
      <c r="Z4741" s="9" t="s">
        <v>20</v>
      </c>
      <c r="AA4741" s="9" t="s">
        <v>20</v>
      </c>
      <c r="AB4741" s="9">
        <v>316</v>
      </c>
      <c r="AC4741" s="9" t="s">
        <v>20</v>
      </c>
      <c r="AD4741" s="9" t="s">
        <v>20</v>
      </c>
      <c r="AE4741" s="9" t="s">
        <v>20</v>
      </c>
      <c r="AF4741" s="9" t="s">
        <v>20</v>
      </c>
      <c r="AG4741" s="9" t="s">
        <v>20</v>
      </c>
      <c r="AH4741" s="9" t="s">
        <v>20</v>
      </c>
      <c r="AI4741" s="9">
        <v>0</v>
      </c>
      <c r="AJ4741" s="6"/>
      <c r="AK4741" s="9">
        <v>1</v>
      </c>
      <c r="AL4741" s="9">
        <v>1</v>
      </c>
      <c r="AM4741" s="9">
        <v>1</v>
      </c>
      <c r="AN4741" s="9">
        <v>0</v>
      </c>
      <c r="AO4741" s="9">
        <v>0</v>
      </c>
      <c r="AP4741" s="6"/>
      <c r="AQ4741" s="9">
        <v>3</v>
      </c>
      <c r="AR4741" s="9" t="s">
        <v>20</v>
      </c>
      <c r="AS4741" s="9" t="s">
        <v>20</v>
      </c>
      <c r="AT4741" s="9">
        <v>5</v>
      </c>
      <c r="AU4741" s="9">
        <v>2</v>
      </c>
      <c r="AV4741" s="9">
        <v>0</v>
      </c>
      <c r="AY4741" s="6"/>
      <c r="AZ4741" s="42"/>
      <c r="BA4741" s="9" t="s">
        <v>2691</v>
      </c>
      <c r="BB4741" s="6" t="s">
        <v>1620</v>
      </c>
      <c r="BH4741" s="6"/>
      <c r="BI4741" t="s">
        <v>3146</v>
      </c>
    </row>
    <row r="4742" spans="1:61" s="9" customFormat="1" x14ac:dyDescent="0.25">
      <c r="A4742" s="88" t="s">
        <v>1289</v>
      </c>
      <c r="B4742" s="9" t="s">
        <v>1298</v>
      </c>
      <c r="C4742" s="9" t="str">
        <f>VLOOKUP(Tabelle1[[#This Row],[bank_name]],list_all_banks!$B$1:$C$691,2,FALSE)</f>
        <v>PT500960046</v>
      </c>
      <c r="D4742" s="6" t="s">
        <v>1299</v>
      </c>
      <c r="E4742" s="42" t="str">
        <f t="shared" si="77"/>
        <v>31.12.2015</v>
      </c>
      <c r="F4742" s="9">
        <v>2015</v>
      </c>
      <c r="G4742" s="9">
        <v>1</v>
      </c>
      <c r="H4742" s="9">
        <v>2</v>
      </c>
      <c r="I4742" s="9" t="s">
        <v>1382</v>
      </c>
      <c r="J4742" s="9">
        <v>2</v>
      </c>
      <c r="K4742" s="9" t="s">
        <v>1366</v>
      </c>
      <c r="L4742" s="9">
        <v>0</v>
      </c>
      <c r="M4742" s="9" t="s">
        <v>14</v>
      </c>
      <c r="N4742" s="9" t="s">
        <v>91</v>
      </c>
      <c r="O4742" s="6"/>
      <c r="P4742" s="9">
        <v>1</v>
      </c>
      <c r="Q4742" s="9">
        <v>0</v>
      </c>
      <c r="R4742" s="9">
        <v>0</v>
      </c>
      <c r="S4742" s="9">
        <v>0</v>
      </c>
      <c r="T4742" s="6"/>
      <c r="U4742" s="9">
        <v>3</v>
      </c>
      <c r="V4742" s="9">
        <v>0</v>
      </c>
      <c r="W4742" s="9" t="s">
        <v>20</v>
      </c>
      <c r="X4742" s="6"/>
      <c r="Y4742" s="9" t="s">
        <v>1710</v>
      </c>
      <c r="Z4742" s="9">
        <v>43201</v>
      </c>
      <c r="AA4742" s="9">
        <v>475</v>
      </c>
      <c r="AB4742" s="9">
        <v>14437</v>
      </c>
      <c r="AC4742" s="9" t="s">
        <v>20</v>
      </c>
      <c r="AD4742" s="9" t="s">
        <v>20</v>
      </c>
      <c r="AE4742" s="9" t="s">
        <v>20</v>
      </c>
      <c r="AF4742" s="9" t="s">
        <v>20</v>
      </c>
      <c r="AG4742" s="9">
        <v>4122</v>
      </c>
      <c r="AH4742" s="9" t="s">
        <v>20</v>
      </c>
      <c r="AI4742" s="9">
        <v>0</v>
      </c>
      <c r="AJ4742" s="6"/>
      <c r="AK4742" s="9">
        <v>1</v>
      </c>
      <c r="AL4742" s="9">
        <v>1</v>
      </c>
      <c r="AM4742" s="9">
        <v>1</v>
      </c>
      <c r="AN4742" s="9">
        <v>0</v>
      </c>
      <c r="AO4742" s="9">
        <v>0</v>
      </c>
      <c r="AP4742" s="6"/>
      <c r="AQ4742" s="9">
        <v>3</v>
      </c>
      <c r="AR4742" s="9" t="s">
        <v>20</v>
      </c>
      <c r="AS4742" s="9" t="s">
        <v>20</v>
      </c>
      <c r="AT4742" s="9">
        <v>5</v>
      </c>
      <c r="AU4742" s="9">
        <v>2</v>
      </c>
      <c r="AV4742" s="9">
        <v>0</v>
      </c>
      <c r="AY4742" s="6"/>
      <c r="AZ4742" s="42"/>
      <c r="BA4742" s="9" t="s">
        <v>2691</v>
      </c>
      <c r="BB4742" s="6" t="s">
        <v>1620</v>
      </c>
      <c r="BH4742" s="6"/>
      <c r="BI4742" t="s">
        <v>3146</v>
      </c>
    </row>
    <row r="4743" spans="1:61" s="9" customFormat="1" x14ac:dyDescent="0.25">
      <c r="A4743" s="88" t="s">
        <v>1289</v>
      </c>
      <c r="B4743" s="9" t="s">
        <v>1298</v>
      </c>
      <c r="C4743" s="9" t="str">
        <f>VLOOKUP(Tabelle1[[#This Row],[bank_name]],list_all_banks!$B$1:$C$691,2,FALSE)</f>
        <v>PT500960046</v>
      </c>
      <c r="D4743" s="6" t="s">
        <v>1299</v>
      </c>
      <c r="E4743" s="42" t="str">
        <f t="shared" si="77"/>
        <v>31.12.2015</v>
      </c>
      <c r="F4743" s="9">
        <v>2015</v>
      </c>
      <c r="G4743" s="9">
        <v>1</v>
      </c>
      <c r="H4743" s="9">
        <v>2</v>
      </c>
      <c r="I4743" s="9" t="s">
        <v>1382</v>
      </c>
      <c r="J4743" s="9">
        <v>2</v>
      </c>
      <c r="K4743" s="9" t="s">
        <v>1366</v>
      </c>
      <c r="L4743" s="9">
        <v>0</v>
      </c>
      <c r="M4743" s="9" t="s">
        <v>14</v>
      </c>
      <c r="N4743" s="9" t="s">
        <v>91</v>
      </c>
      <c r="O4743" s="6"/>
      <c r="P4743" s="9">
        <v>1</v>
      </c>
      <c r="Q4743" s="9">
        <v>0</v>
      </c>
      <c r="R4743" s="9">
        <v>0</v>
      </c>
      <c r="S4743" s="9">
        <v>0</v>
      </c>
      <c r="T4743" s="6"/>
      <c r="U4743" s="9">
        <v>3</v>
      </c>
      <c r="V4743" s="9">
        <v>0</v>
      </c>
      <c r="W4743" s="9" t="s">
        <v>20</v>
      </c>
      <c r="X4743" s="6"/>
      <c r="Y4743" s="9" t="s">
        <v>1711</v>
      </c>
      <c r="Z4743" s="9" t="s">
        <v>20</v>
      </c>
      <c r="AA4743" s="9">
        <v>1</v>
      </c>
      <c r="AB4743" s="9" t="s">
        <v>20</v>
      </c>
      <c r="AC4743" s="9" t="s">
        <v>20</v>
      </c>
      <c r="AD4743" s="9" t="s">
        <v>20</v>
      </c>
      <c r="AE4743" s="9" t="s">
        <v>20</v>
      </c>
      <c r="AF4743" s="9" t="s">
        <v>20</v>
      </c>
      <c r="AG4743" s="9" t="s">
        <v>20</v>
      </c>
      <c r="AH4743" s="9" t="s">
        <v>20</v>
      </c>
      <c r="AI4743" s="9">
        <v>0</v>
      </c>
      <c r="AJ4743" s="6"/>
      <c r="AK4743" s="9">
        <v>1</v>
      </c>
      <c r="AL4743" s="9">
        <v>1</v>
      </c>
      <c r="AM4743" s="9">
        <v>1</v>
      </c>
      <c r="AN4743" s="9">
        <v>0</v>
      </c>
      <c r="AO4743" s="9">
        <v>0</v>
      </c>
      <c r="AP4743" s="6"/>
      <c r="AQ4743" s="9">
        <v>3</v>
      </c>
      <c r="AR4743" s="9" t="s">
        <v>20</v>
      </c>
      <c r="AS4743" s="9" t="s">
        <v>20</v>
      </c>
      <c r="AT4743" s="9">
        <v>5</v>
      </c>
      <c r="AU4743" s="9">
        <v>2</v>
      </c>
      <c r="AV4743" s="9">
        <v>0</v>
      </c>
      <c r="AY4743" s="6"/>
      <c r="AZ4743" s="42"/>
      <c r="BA4743" s="9" t="s">
        <v>2691</v>
      </c>
      <c r="BB4743" s="6" t="s">
        <v>1620</v>
      </c>
      <c r="BH4743" s="6"/>
      <c r="BI4743" t="s">
        <v>3146</v>
      </c>
    </row>
    <row r="4744" spans="1:61" s="9" customFormat="1" x14ac:dyDescent="0.25">
      <c r="A4744" s="88" t="s">
        <v>1289</v>
      </c>
      <c r="B4744" s="9" t="s">
        <v>1298</v>
      </c>
      <c r="C4744" s="9" t="str">
        <f>VLOOKUP(Tabelle1[[#This Row],[bank_name]],list_all_banks!$B$1:$C$691,2,FALSE)</f>
        <v>PT500960046</v>
      </c>
      <c r="D4744" s="6" t="s">
        <v>1299</v>
      </c>
      <c r="E4744" s="42" t="str">
        <f t="shared" si="77"/>
        <v>31.12.2015</v>
      </c>
      <c r="F4744" s="9">
        <v>2015</v>
      </c>
      <c r="G4744" s="9">
        <v>1</v>
      </c>
      <c r="H4744" s="9">
        <v>2</v>
      </c>
      <c r="I4744" s="9" t="s">
        <v>1382</v>
      </c>
      <c r="J4744" s="9">
        <v>2</v>
      </c>
      <c r="K4744" s="9" t="s">
        <v>1366</v>
      </c>
      <c r="L4744" s="9">
        <v>0</v>
      </c>
      <c r="M4744" s="9" t="s">
        <v>14</v>
      </c>
      <c r="N4744" s="9" t="s">
        <v>91</v>
      </c>
      <c r="O4744" s="6"/>
      <c r="P4744" s="9">
        <v>1</v>
      </c>
      <c r="Q4744" s="9">
        <v>0</v>
      </c>
      <c r="R4744" s="9">
        <v>0</v>
      </c>
      <c r="S4744" s="9">
        <v>0</v>
      </c>
      <c r="T4744" s="6"/>
      <c r="U4744" s="9">
        <v>3</v>
      </c>
      <c r="V4744" s="9">
        <v>0</v>
      </c>
      <c r="W4744" s="9" t="s">
        <v>20</v>
      </c>
      <c r="X4744" s="6"/>
      <c r="Y4744" s="9" t="s">
        <v>1677</v>
      </c>
      <c r="Z4744" s="9">
        <v>25051</v>
      </c>
      <c r="AA4744" s="9">
        <v>88</v>
      </c>
      <c r="AB4744" s="9">
        <v>-16980</v>
      </c>
      <c r="AC4744" s="9" t="s">
        <v>20</v>
      </c>
      <c r="AD4744" s="9" t="s">
        <v>20</v>
      </c>
      <c r="AE4744" s="9" t="s">
        <v>20</v>
      </c>
      <c r="AF4744" s="9" t="s">
        <v>20</v>
      </c>
      <c r="AG4744" s="9">
        <v>-6689</v>
      </c>
      <c r="AH4744" s="9" t="s">
        <v>20</v>
      </c>
      <c r="AI4744" s="9">
        <v>0</v>
      </c>
      <c r="AJ4744" s="6"/>
      <c r="AK4744" s="9">
        <v>1</v>
      </c>
      <c r="AL4744" s="9">
        <v>1</v>
      </c>
      <c r="AM4744" s="9">
        <v>1</v>
      </c>
      <c r="AN4744" s="9">
        <v>0</v>
      </c>
      <c r="AO4744" s="9">
        <v>0</v>
      </c>
      <c r="AP4744" s="6"/>
      <c r="AQ4744" s="9">
        <v>3</v>
      </c>
      <c r="AR4744" s="9" t="s">
        <v>20</v>
      </c>
      <c r="AS4744" s="9" t="s">
        <v>20</v>
      </c>
      <c r="AT4744" s="9">
        <v>5</v>
      </c>
      <c r="AU4744" s="9">
        <v>2</v>
      </c>
      <c r="AV4744" s="9">
        <v>0</v>
      </c>
      <c r="AY4744" s="6"/>
      <c r="AZ4744" s="42"/>
      <c r="BA4744" s="9" t="s">
        <v>2691</v>
      </c>
      <c r="BB4744" s="6" t="s">
        <v>1620</v>
      </c>
      <c r="BH4744" s="6"/>
      <c r="BI4744" t="s">
        <v>3146</v>
      </c>
    </row>
    <row r="4745" spans="1:61" s="9" customFormat="1" x14ac:dyDescent="0.25">
      <c r="A4745" s="88" t="s">
        <v>1289</v>
      </c>
      <c r="B4745" s="9" t="s">
        <v>1298</v>
      </c>
      <c r="C4745" s="9" t="str">
        <f>VLOOKUP(Tabelle1[[#This Row],[bank_name]],list_all_banks!$B$1:$C$691,2,FALSE)</f>
        <v>PT500960046</v>
      </c>
      <c r="D4745" s="6" t="s">
        <v>1299</v>
      </c>
      <c r="E4745" s="42" t="str">
        <f t="shared" si="77"/>
        <v>31.12.2015</v>
      </c>
      <c r="F4745" s="9">
        <v>2015</v>
      </c>
      <c r="G4745" s="9">
        <v>1</v>
      </c>
      <c r="H4745" s="9">
        <v>2</v>
      </c>
      <c r="I4745" s="9" t="s">
        <v>1382</v>
      </c>
      <c r="J4745" s="9">
        <v>2</v>
      </c>
      <c r="K4745" s="9" t="s">
        <v>1366</v>
      </c>
      <c r="L4745" s="9">
        <v>0</v>
      </c>
      <c r="M4745" s="9" t="s">
        <v>14</v>
      </c>
      <c r="N4745" s="9" t="s">
        <v>91</v>
      </c>
      <c r="O4745" s="6"/>
      <c r="P4745" s="9">
        <v>1</v>
      </c>
      <c r="Q4745" s="9">
        <v>0</v>
      </c>
      <c r="R4745" s="9">
        <v>0</v>
      </c>
      <c r="S4745" s="9">
        <v>0</v>
      </c>
      <c r="T4745" s="6"/>
      <c r="U4745" s="9">
        <v>3</v>
      </c>
      <c r="V4745" s="9">
        <v>0</v>
      </c>
      <c r="W4745" s="9" t="s">
        <v>20</v>
      </c>
      <c r="X4745" s="6"/>
      <c r="Y4745" s="9" t="s">
        <v>1678</v>
      </c>
      <c r="Z4745" s="9" t="s">
        <v>20</v>
      </c>
      <c r="AA4745" s="9">
        <v>2</v>
      </c>
      <c r="AB4745" s="9" t="s">
        <v>20</v>
      </c>
      <c r="AC4745" s="9" t="s">
        <v>20</v>
      </c>
      <c r="AD4745" s="9" t="s">
        <v>20</v>
      </c>
      <c r="AE4745" s="9" t="s">
        <v>20</v>
      </c>
      <c r="AF4745" s="9" t="s">
        <v>20</v>
      </c>
      <c r="AG4745" s="9" t="s">
        <v>20</v>
      </c>
      <c r="AH4745" s="9" t="s">
        <v>20</v>
      </c>
      <c r="AI4745" s="9">
        <v>0</v>
      </c>
      <c r="AJ4745" s="6"/>
      <c r="AK4745" s="9">
        <v>1</v>
      </c>
      <c r="AL4745" s="9">
        <v>1</v>
      </c>
      <c r="AM4745" s="9">
        <v>1</v>
      </c>
      <c r="AN4745" s="9">
        <v>0</v>
      </c>
      <c r="AO4745" s="9">
        <v>0</v>
      </c>
      <c r="AP4745" s="6"/>
      <c r="AQ4745" s="9">
        <v>3</v>
      </c>
      <c r="AR4745" s="9" t="s">
        <v>20</v>
      </c>
      <c r="AS4745" s="9" t="s">
        <v>20</v>
      </c>
      <c r="AT4745" s="9">
        <v>5</v>
      </c>
      <c r="AU4745" s="9">
        <v>2</v>
      </c>
      <c r="AV4745" s="9">
        <v>0</v>
      </c>
      <c r="AY4745" s="6"/>
      <c r="AZ4745" s="42"/>
      <c r="BA4745" s="9" t="s">
        <v>2691</v>
      </c>
      <c r="BB4745" s="6" t="s">
        <v>1620</v>
      </c>
      <c r="BH4745" s="6"/>
      <c r="BI4745" t="s">
        <v>3146</v>
      </c>
    </row>
    <row r="4746" spans="1:61" s="9" customFormat="1" x14ac:dyDescent="0.25">
      <c r="A4746" s="88" t="s">
        <v>1289</v>
      </c>
      <c r="B4746" s="9" t="s">
        <v>1298</v>
      </c>
      <c r="C4746" s="9" t="str">
        <f>VLOOKUP(Tabelle1[[#This Row],[bank_name]],list_all_banks!$B$1:$C$691,2,FALSE)</f>
        <v>PT500960046</v>
      </c>
      <c r="D4746" s="6" t="s">
        <v>1299</v>
      </c>
      <c r="E4746" s="42" t="str">
        <f t="shared" si="77"/>
        <v>31.12.2015</v>
      </c>
      <c r="F4746" s="9">
        <v>2015</v>
      </c>
      <c r="G4746" s="9">
        <v>1</v>
      </c>
      <c r="H4746" s="9">
        <v>2</v>
      </c>
      <c r="I4746" s="9" t="s">
        <v>1382</v>
      </c>
      <c r="J4746" s="9">
        <v>2</v>
      </c>
      <c r="K4746" s="9" t="s">
        <v>1366</v>
      </c>
      <c r="L4746" s="9">
        <v>0</v>
      </c>
      <c r="M4746" s="9" t="s">
        <v>14</v>
      </c>
      <c r="N4746" s="9" t="s">
        <v>91</v>
      </c>
      <c r="O4746" s="6"/>
      <c r="P4746" s="9">
        <v>1</v>
      </c>
      <c r="Q4746" s="9">
        <v>0</v>
      </c>
      <c r="R4746" s="9">
        <v>0</v>
      </c>
      <c r="S4746" s="9">
        <v>0</v>
      </c>
      <c r="T4746" s="6"/>
      <c r="U4746" s="9">
        <v>3</v>
      </c>
      <c r="V4746" s="9">
        <v>0</v>
      </c>
      <c r="W4746" s="9" t="s">
        <v>20</v>
      </c>
      <c r="X4746" s="6"/>
      <c r="Y4746" s="9" t="s">
        <v>1683</v>
      </c>
      <c r="Z4746" s="9" t="s">
        <v>20</v>
      </c>
      <c r="AA4746" s="9">
        <v>2</v>
      </c>
      <c r="AB4746" s="9" t="s">
        <v>20</v>
      </c>
      <c r="AC4746" s="9" t="s">
        <v>20</v>
      </c>
      <c r="AD4746" s="9" t="s">
        <v>20</v>
      </c>
      <c r="AE4746" s="9" t="s">
        <v>20</v>
      </c>
      <c r="AF4746" s="9" t="s">
        <v>20</v>
      </c>
      <c r="AG4746" s="9" t="s">
        <v>20</v>
      </c>
      <c r="AH4746" s="9" t="s">
        <v>20</v>
      </c>
      <c r="AI4746" s="9">
        <v>0</v>
      </c>
      <c r="AJ4746" s="6"/>
      <c r="AK4746" s="9">
        <v>1</v>
      </c>
      <c r="AL4746" s="9">
        <v>1</v>
      </c>
      <c r="AM4746" s="9">
        <v>1</v>
      </c>
      <c r="AN4746" s="9">
        <v>0</v>
      </c>
      <c r="AO4746" s="9">
        <v>0</v>
      </c>
      <c r="AP4746" s="6"/>
      <c r="AQ4746" s="9">
        <v>3</v>
      </c>
      <c r="AR4746" s="9" t="s">
        <v>20</v>
      </c>
      <c r="AS4746" s="9" t="s">
        <v>20</v>
      </c>
      <c r="AT4746" s="9">
        <v>5</v>
      </c>
      <c r="AU4746" s="9">
        <v>2</v>
      </c>
      <c r="AV4746" s="9">
        <v>0</v>
      </c>
      <c r="AY4746" s="6"/>
      <c r="AZ4746" s="42"/>
      <c r="BA4746" s="9" t="s">
        <v>2691</v>
      </c>
      <c r="BB4746" s="6" t="s">
        <v>1620</v>
      </c>
      <c r="BH4746" s="6"/>
      <c r="BI4746" t="s">
        <v>3146</v>
      </c>
    </row>
    <row r="4747" spans="1:61" s="9" customFormat="1" x14ac:dyDescent="0.25">
      <c r="A4747" s="88" t="s">
        <v>1289</v>
      </c>
      <c r="B4747" s="9" t="s">
        <v>1298</v>
      </c>
      <c r="C4747" s="9" t="str">
        <f>VLOOKUP(Tabelle1[[#This Row],[bank_name]],list_all_banks!$B$1:$C$691,2,FALSE)</f>
        <v>PT500960046</v>
      </c>
      <c r="D4747" s="6" t="s">
        <v>1299</v>
      </c>
      <c r="E4747" s="42" t="str">
        <f t="shared" si="77"/>
        <v>31.12.2015</v>
      </c>
      <c r="F4747" s="9">
        <v>2015</v>
      </c>
      <c r="G4747" s="9">
        <v>1</v>
      </c>
      <c r="H4747" s="9">
        <v>2</v>
      </c>
      <c r="I4747" s="9" t="s">
        <v>1382</v>
      </c>
      <c r="J4747" s="9">
        <v>2</v>
      </c>
      <c r="K4747" s="9" t="s">
        <v>1366</v>
      </c>
      <c r="L4747" s="9">
        <v>0</v>
      </c>
      <c r="M4747" s="9" t="s">
        <v>14</v>
      </c>
      <c r="N4747" s="9" t="s">
        <v>91</v>
      </c>
      <c r="O4747" s="6"/>
      <c r="P4747" s="9">
        <v>1</v>
      </c>
      <c r="Q4747" s="9">
        <v>0</v>
      </c>
      <c r="R4747" s="9">
        <v>0</v>
      </c>
      <c r="S4747" s="9">
        <v>0</v>
      </c>
      <c r="T4747" s="6"/>
      <c r="U4747" s="9">
        <v>3</v>
      </c>
      <c r="V4747" s="9">
        <v>0</v>
      </c>
      <c r="W4747" s="9" t="s">
        <v>20</v>
      </c>
      <c r="X4747" s="6"/>
      <c r="Y4747" s="9" t="s">
        <v>1692</v>
      </c>
      <c r="Z4747" s="9" t="s">
        <v>20</v>
      </c>
      <c r="AA4747" s="9">
        <v>5</v>
      </c>
      <c r="AB4747" s="9" t="s">
        <v>20</v>
      </c>
      <c r="AC4747" s="9" t="s">
        <v>20</v>
      </c>
      <c r="AD4747" s="9" t="s">
        <v>20</v>
      </c>
      <c r="AE4747" s="9" t="s">
        <v>20</v>
      </c>
      <c r="AF4747" s="9" t="s">
        <v>20</v>
      </c>
      <c r="AG4747" s="9" t="s">
        <v>20</v>
      </c>
      <c r="AH4747" s="9" t="s">
        <v>20</v>
      </c>
      <c r="AI4747" s="9">
        <v>0</v>
      </c>
      <c r="AJ4747" s="6"/>
      <c r="AK4747" s="9">
        <v>1</v>
      </c>
      <c r="AL4747" s="9">
        <v>1</v>
      </c>
      <c r="AM4747" s="9">
        <v>1</v>
      </c>
      <c r="AN4747" s="9">
        <v>0</v>
      </c>
      <c r="AO4747" s="9">
        <v>0</v>
      </c>
      <c r="AP4747" s="6"/>
      <c r="AQ4747" s="9">
        <v>3</v>
      </c>
      <c r="AR4747" s="9" t="s">
        <v>20</v>
      </c>
      <c r="AS4747" s="9" t="s">
        <v>20</v>
      </c>
      <c r="AT4747" s="9">
        <v>5</v>
      </c>
      <c r="AU4747" s="9">
        <v>2</v>
      </c>
      <c r="AV4747" s="9">
        <v>0</v>
      </c>
      <c r="AY4747" s="6"/>
      <c r="AZ4747" s="42"/>
      <c r="BA4747" s="9" t="s">
        <v>2691</v>
      </c>
      <c r="BB4747" s="6" t="s">
        <v>1620</v>
      </c>
      <c r="BH4747" s="6"/>
      <c r="BI4747" t="s">
        <v>3146</v>
      </c>
    </row>
    <row r="4748" spans="1:61" s="9" customFormat="1" x14ac:dyDescent="0.25">
      <c r="A4748" s="88" t="s">
        <v>1289</v>
      </c>
      <c r="B4748" s="9" t="s">
        <v>1298</v>
      </c>
      <c r="C4748" s="9" t="str">
        <f>VLOOKUP(Tabelle1[[#This Row],[bank_name]],list_all_banks!$B$1:$C$691,2,FALSE)</f>
        <v>PT500960046</v>
      </c>
      <c r="D4748" s="6" t="s">
        <v>1299</v>
      </c>
      <c r="E4748" s="42" t="str">
        <f t="shared" si="77"/>
        <v>31.12.2015</v>
      </c>
      <c r="F4748" s="9">
        <v>2015</v>
      </c>
      <c r="G4748" s="9">
        <v>1</v>
      </c>
      <c r="H4748" s="9">
        <v>2</v>
      </c>
      <c r="I4748" s="9" t="s">
        <v>1382</v>
      </c>
      <c r="J4748" s="9">
        <v>2</v>
      </c>
      <c r="K4748" s="9" t="s">
        <v>1366</v>
      </c>
      <c r="L4748" s="9">
        <v>0</v>
      </c>
      <c r="M4748" s="9" t="s">
        <v>14</v>
      </c>
      <c r="N4748" s="9" t="s">
        <v>91</v>
      </c>
      <c r="O4748" s="6"/>
      <c r="P4748" s="9">
        <v>1</v>
      </c>
      <c r="Q4748" s="9">
        <v>0</v>
      </c>
      <c r="R4748" s="9">
        <v>0</v>
      </c>
      <c r="S4748" s="9">
        <v>0</v>
      </c>
      <c r="T4748" s="6"/>
      <c r="U4748" s="9">
        <v>3</v>
      </c>
      <c r="V4748" s="9">
        <v>0</v>
      </c>
      <c r="W4748" s="9" t="s">
        <v>20</v>
      </c>
      <c r="X4748" s="6"/>
      <c r="Y4748" s="9" t="s">
        <v>1660</v>
      </c>
      <c r="Z4748" s="9">
        <v>114611</v>
      </c>
      <c r="AA4748" s="9">
        <v>484</v>
      </c>
      <c r="AB4748" s="9">
        <v>69141</v>
      </c>
      <c r="AC4748" s="9" t="s">
        <v>20</v>
      </c>
      <c r="AD4748" s="9" t="s">
        <v>20</v>
      </c>
      <c r="AE4748" s="9" t="s">
        <v>20</v>
      </c>
      <c r="AF4748" s="9" t="s">
        <v>20</v>
      </c>
      <c r="AG4748" s="9">
        <v>9367</v>
      </c>
      <c r="AH4748" s="9" t="s">
        <v>20</v>
      </c>
      <c r="AI4748" s="9">
        <v>0</v>
      </c>
      <c r="AJ4748" s="6"/>
      <c r="AK4748" s="9">
        <v>1</v>
      </c>
      <c r="AL4748" s="9">
        <v>1</v>
      </c>
      <c r="AM4748" s="9">
        <v>1</v>
      </c>
      <c r="AN4748" s="9">
        <v>0</v>
      </c>
      <c r="AO4748" s="9">
        <v>0</v>
      </c>
      <c r="AP4748" s="6"/>
      <c r="AQ4748" s="9">
        <v>3</v>
      </c>
      <c r="AR4748" s="9" t="s">
        <v>20</v>
      </c>
      <c r="AS4748" s="9" t="s">
        <v>20</v>
      </c>
      <c r="AT4748" s="9">
        <v>5</v>
      </c>
      <c r="AU4748" s="9">
        <v>2</v>
      </c>
      <c r="AV4748" s="9">
        <v>0</v>
      </c>
      <c r="AY4748" s="6"/>
      <c r="AZ4748" s="42"/>
      <c r="BA4748" s="9" t="s">
        <v>2691</v>
      </c>
      <c r="BB4748" s="6" t="s">
        <v>1620</v>
      </c>
      <c r="BH4748" s="6"/>
      <c r="BI4748" t="s">
        <v>3146</v>
      </c>
    </row>
    <row r="4749" spans="1:61" s="9" customFormat="1" x14ac:dyDescent="0.25">
      <c r="A4749" s="88" t="s">
        <v>1289</v>
      </c>
      <c r="B4749" s="9" t="s">
        <v>1298</v>
      </c>
      <c r="C4749" s="9" t="str">
        <f>VLOOKUP(Tabelle1[[#This Row],[bank_name]],list_all_banks!$B$1:$C$691,2,FALSE)</f>
        <v>PT500960046</v>
      </c>
      <c r="D4749" s="6" t="s">
        <v>1299</v>
      </c>
      <c r="E4749" s="42" t="str">
        <f t="shared" si="77"/>
        <v>31.12.2015</v>
      </c>
      <c r="F4749" s="9">
        <v>2015</v>
      </c>
      <c r="G4749" s="9">
        <v>1</v>
      </c>
      <c r="H4749" s="9">
        <v>2</v>
      </c>
      <c r="I4749" s="9" t="s">
        <v>1382</v>
      </c>
      <c r="J4749" s="9">
        <v>2</v>
      </c>
      <c r="K4749" s="9" t="s">
        <v>1366</v>
      </c>
      <c r="L4749" s="9">
        <v>0</v>
      </c>
      <c r="M4749" s="9" t="s">
        <v>14</v>
      </c>
      <c r="N4749" s="9" t="s">
        <v>91</v>
      </c>
      <c r="O4749" s="6"/>
      <c r="P4749" s="9">
        <v>1</v>
      </c>
      <c r="Q4749" s="9">
        <v>0</v>
      </c>
      <c r="R4749" s="9">
        <v>0</v>
      </c>
      <c r="S4749" s="9">
        <v>0</v>
      </c>
      <c r="T4749" s="6"/>
      <c r="U4749" s="9">
        <v>3</v>
      </c>
      <c r="V4749" s="9">
        <v>0</v>
      </c>
      <c r="W4749" s="9" t="s">
        <v>20</v>
      </c>
      <c r="X4749" s="6"/>
      <c r="Y4749" s="9" t="s">
        <v>1712</v>
      </c>
      <c r="Z4749" s="9">
        <v>7264</v>
      </c>
      <c r="AA4749" s="9">
        <v>125</v>
      </c>
      <c r="AB4749" s="9">
        <v>2714</v>
      </c>
      <c r="AC4749" s="9" t="s">
        <v>20</v>
      </c>
      <c r="AD4749" s="9" t="s">
        <v>20</v>
      </c>
      <c r="AE4749" s="9" t="s">
        <v>20</v>
      </c>
      <c r="AF4749" s="9" t="s">
        <v>20</v>
      </c>
      <c r="AG4749" s="9">
        <v>742</v>
      </c>
      <c r="AH4749" s="9" t="s">
        <v>20</v>
      </c>
      <c r="AI4749" s="9">
        <v>0</v>
      </c>
      <c r="AJ4749" s="6"/>
      <c r="AK4749" s="9">
        <v>1</v>
      </c>
      <c r="AL4749" s="9">
        <v>1</v>
      </c>
      <c r="AM4749" s="9">
        <v>1</v>
      </c>
      <c r="AN4749" s="9">
        <v>0</v>
      </c>
      <c r="AO4749" s="9">
        <v>0</v>
      </c>
      <c r="AP4749" s="6"/>
      <c r="AQ4749" s="9">
        <v>3</v>
      </c>
      <c r="AR4749" s="9" t="s">
        <v>20</v>
      </c>
      <c r="AS4749" s="9" t="s">
        <v>20</v>
      </c>
      <c r="AT4749" s="9">
        <v>5</v>
      </c>
      <c r="AU4749" s="9">
        <v>2</v>
      </c>
      <c r="AV4749" s="9">
        <v>0</v>
      </c>
      <c r="AY4749" s="6"/>
      <c r="AZ4749" s="42"/>
      <c r="BA4749" s="9" t="s">
        <v>2691</v>
      </c>
      <c r="BB4749" s="6" t="s">
        <v>1620</v>
      </c>
      <c r="BH4749" s="6"/>
      <c r="BI4749" t="s">
        <v>3146</v>
      </c>
    </row>
    <row r="4750" spans="1:61" s="44" customFormat="1" ht="15.75" thickBot="1" x14ac:dyDescent="0.3">
      <c r="A4750" s="165" t="s">
        <v>1289</v>
      </c>
      <c r="B4750" s="44" t="s">
        <v>1298</v>
      </c>
      <c r="C4750" s="44" t="str">
        <f>VLOOKUP(Tabelle1[[#This Row],[bank_name]],list_all_banks!$B$1:$C$691,2,FALSE)</f>
        <v>PT500960046</v>
      </c>
      <c r="D4750" s="45" t="s">
        <v>1299</v>
      </c>
      <c r="E4750" s="46" t="str">
        <f t="shared" si="77"/>
        <v>31.12.2015</v>
      </c>
      <c r="F4750" s="44">
        <v>2015</v>
      </c>
      <c r="G4750" s="44">
        <v>1</v>
      </c>
      <c r="H4750" s="44">
        <v>2</v>
      </c>
      <c r="I4750" s="44" t="s">
        <v>1382</v>
      </c>
      <c r="J4750" s="44">
        <v>2</v>
      </c>
      <c r="K4750" s="44" t="s">
        <v>1366</v>
      </c>
      <c r="L4750" s="44">
        <v>0</v>
      </c>
      <c r="M4750" s="44" t="s">
        <v>14</v>
      </c>
      <c r="N4750" s="44" t="s">
        <v>91</v>
      </c>
      <c r="O4750" s="45"/>
      <c r="P4750" s="44">
        <v>1</v>
      </c>
      <c r="Q4750" s="44">
        <v>0</v>
      </c>
      <c r="R4750" s="44">
        <v>0</v>
      </c>
      <c r="S4750" s="44">
        <v>0</v>
      </c>
      <c r="T4750" s="45"/>
      <c r="U4750" s="44">
        <v>3</v>
      </c>
      <c r="V4750" s="44">
        <v>0</v>
      </c>
      <c r="W4750" s="44" t="s">
        <v>20</v>
      </c>
      <c r="X4750" s="45"/>
      <c r="Y4750" s="44" t="s">
        <v>1662</v>
      </c>
      <c r="Z4750" s="44" t="s">
        <v>20</v>
      </c>
      <c r="AA4750" s="44">
        <v>3</v>
      </c>
      <c r="AB4750" s="44" t="s">
        <v>20</v>
      </c>
      <c r="AC4750" s="44" t="s">
        <v>20</v>
      </c>
      <c r="AD4750" s="44" t="s">
        <v>20</v>
      </c>
      <c r="AE4750" s="44" t="s">
        <v>20</v>
      </c>
      <c r="AF4750" s="44" t="s">
        <v>20</v>
      </c>
      <c r="AG4750" s="44" t="s">
        <v>20</v>
      </c>
      <c r="AH4750" s="44" t="s">
        <v>20</v>
      </c>
      <c r="AI4750" s="44">
        <v>0</v>
      </c>
      <c r="AJ4750" s="45"/>
      <c r="AK4750" s="44">
        <v>1</v>
      </c>
      <c r="AL4750" s="44">
        <v>1</v>
      </c>
      <c r="AM4750" s="44">
        <v>1</v>
      </c>
      <c r="AN4750" s="44">
        <v>0</v>
      </c>
      <c r="AO4750" s="44">
        <v>0</v>
      </c>
      <c r="AP4750" s="45"/>
      <c r="AQ4750" s="44">
        <v>3</v>
      </c>
      <c r="AR4750" s="44" t="s">
        <v>20</v>
      </c>
      <c r="AS4750" s="44" t="s">
        <v>20</v>
      </c>
      <c r="AT4750" s="44">
        <v>5</v>
      </c>
      <c r="AU4750" s="44">
        <v>2</v>
      </c>
      <c r="AV4750" s="44">
        <v>0</v>
      </c>
      <c r="AY4750" s="45"/>
      <c r="AZ4750" s="46"/>
      <c r="BA4750" s="47" t="s">
        <v>2691</v>
      </c>
      <c r="BB4750" s="45" t="s">
        <v>1620</v>
      </c>
      <c r="BH4750" s="45"/>
      <c r="BI4750" s="44" t="s">
        <v>3146</v>
      </c>
    </row>
    <row r="4751" spans="1:61" s="9" customFormat="1" x14ac:dyDescent="0.25">
      <c r="A4751" s="88" t="s">
        <v>1289</v>
      </c>
      <c r="B4751" s="52" t="s">
        <v>1298</v>
      </c>
      <c r="C4751" s="9" t="str">
        <f>VLOOKUP(Tabelle1[[#This Row],[bank_name]],list_all_banks!$B$1:$C$691,2,FALSE)</f>
        <v>PT500960046</v>
      </c>
      <c r="D4751" s="6" t="s">
        <v>1299</v>
      </c>
      <c r="E4751" s="42" t="str">
        <f t="shared" si="77"/>
        <v>31.12.2016</v>
      </c>
      <c r="F4751" s="9">
        <v>2016</v>
      </c>
      <c r="G4751" s="9">
        <v>1</v>
      </c>
      <c r="H4751" s="9">
        <v>2</v>
      </c>
      <c r="I4751" s="9" t="s">
        <v>1382</v>
      </c>
      <c r="J4751" s="9">
        <v>2</v>
      </c>
      <c r="K4751" s="9" t="s">
        <v>1366</v>
      </c>
      <c r="L4751" s="9">
        <v>0</v>
      </c>
      <c r="M4751" s="9" t="s">
        <v>14</v>
      </c>
      <c r="N4751" s="9" t="s">
        <v>91</v>
      </c>
      <c r="O4751" s="6"/>
      <c r="P4751" s="9">
        <v>1</v>
      </c>
      <c r="Q4751" s="9">
        <v>0</v>
      </c>
      <c r="R4751" s="9">
        <v>0</v>
      </c>
      <c r="S4751" s="9">
        <v>0</v>
      </c>
      <c r="T4751" s="6"/>
      <c r="U4751" s="9">
        <v>0</v>
      </c>
      <c r="V4751" s="9">
        <v>0</v>
      </c>
      <c r="W4751" s="9" t="s">
        <v>20</v>
      </c>
      <c r="X4751" s="6"/>
      <c r="Y4751" s="9" t="s">
        <v>820</v>
      </c>
      <c r="Z4751" s="9">
        <v>14193</v>
      </c>
      <c r="AA4751" s="9">
        <v>29</v>
      </c>
      <c r="AB4751" s="9">
        <v>-3493</v>
      </c>
      <c r="AC4751" s="9" t="s">
        <v>20</v>
      </c>
      <c r="AD4751" s="9" t="s">
        <v>20</v>
      </c>
      <c r="AE4751" s="9" t="s">
        <v>20</v>
      </c>
      <c r="AF4751" s="9" t="s">
        <v>20</v>
      </c>
      <c r="AG4751" s="52">
        <v>-955</v>
      </c>
      <c r="AH4751" s="9" t="s">
        <v>20</v>
      </c>
      <c r="AI4751" s="9">
        <v>0</v>
      </c>
      <c r="AJ4751" s="6"/>
      <c r="AK4751" s="9">
        <v>1</v>
      </c>
      <c r="AL4751" s="9">
        <v>1</v>
      </c>
      <c r="AM4751" s="9">
        <v>1</v>
      </c>
      <c r="AN4751" s="9">
        <v>0</v>
      </c>
      <c r="AO4751" s="9">
        <v>0</v>
      </c>
      <c r="AP4751" s="6"/>
      <c r="AQ4751" s="9">
        <v>3</v>
      </c>
      <c r="AR4751" s="9" t="s">
        <v>20</v>
      </c>
      <c r="AS4751" s="9" t="s">
        <v>20</v>
      </c>
      <c r="AT4751" s="9">
        <v>5</v>
      </c>
      <c r="AU4751" s="9">
        <v>2</v>
      </c>
      <c r="AV4751" s="9">
        <v>0</v>
      </c>
      <c r="AY4751" s="6"/>
      <c r="AZ4751" s="42" t="s">
        <v>3074</v>
      </c>
      <c r="BA4751" s="63" t="s">
        <v>2692</v>
      </c>
      <c r="BB4751" s="6"/>
      <c r="BH4751" s="6"/>
      <c r="BI4751" t="s">
        <v>3146</v>
      </c>
    </row>
    <row r="4752" spans="1:61" s="9" customFormat="1" x14ac:dyDescent="0.25">
      <c r="A4752" s="88" t="s">
        <v>1289</v>
      </c>
      <c r="B4752" s="52" t="s">
        <v>1298</v>
      </c>
      <c r="C4752" s="9" t="str">
        <f>VLOOKUP(Tabelle1[[#This Row],[bank_name]],list_all_banks!$B$1:$C$691,2,FALSE)</f>
        <v>PT500960046</v>
      </c>
      <c r="D4752" s="6" t="s">
        <v>1299</v>
      </c>
      <c r="E4752" s="42" t="str">
        <f t="shared" si="77"/>
        <v>31.12.2016</v>
      </c>
      <c r="F4752" s="9">
        <v>2016</v>
      </c>
      <c r="G4752" s="9">
        <v>1</v>
      </c>
      <c r="H4752" s="9">
        <v>2</v>
      </c>
      <c r="I4752" s="9" t="s">
        <v>1382</v>
      </c>
      <c r="J4752" s="9">
        <v>2</v>
      </c>
      <c r="K4752" s="9" t="s">
        <v>1366</v>
      </c>
      <c r="L4752" s="9">
        <v>0</v>
      </c>
      <c r="M4752" s="9" t="s">
        <v>14</v>
      </c>
      <c r="N4752" s="9" t="s">
        <v>91</v>
      </c>
      <c r="O4752" s="6"/>
      <c r="P4752" s="9">
        <v>1</v>
      </c>
      <c r="Q4752" s="9">
        <v>0</v>
      </c>
      <c r="R4752" s="9">
        <v>0</v>
      </c>
      <c r="S4752" s="9">
        <v>0</v>
      </c>
      <c r="T4752" s="6"/>
      <c r="U4752" s="9">
        <v>0</v>
      </c>
      <c r="V4752" s="9">
        <v>0</v>
      </c>
      <c r="W4752" s="9" t="s">
        <v>20</v>
      </c>
      <c r="X4752" s="6"/>
      <c r="Y4752" s="9" t="s">
        <v>1656</v>
      </c>
      <c r="Z4752" s="9">
        <v>7638</v>
      </c>
      <c r="AA4752" s="9">
        <v>3</v>
      </c>
      <c r="AB4752" s="9">
        <v>3824</v>
      </c>
      <c r="AC4752" s="9" t="s">
        <v>20</v>
      </c>
      <c r="AD4752" s="9" t="s">
        <v>20</v>
      </c>
      <c r="AE4752" s="9" t="s">
        <v>20</v>
      </c>
      <c r="AF4752" s="9" t="s">
        <v>20</v>
      </c>
      <c r="AG4752" s="52">
        <v>1046</v>
      </c>
      <c r="AH4752" s="9" t="s">
        <v>20</v>
      </c>
      <c r="AI4752" s="9">
        <v>0</v>
      </c>
      <c r="AJ4752" s="6"/>
      <c r="AK4752" s="9">
        <v>1</v>
      </c>
      <c r="AL4752" s="9">
        <v>1</v>
      </c>
      <c r="AM4752" s="9">
        <v>1</v>
      </c>
      <c r="AN4752" s="9">
        <v>0</v>
      </c>
      <c r="AO4752" s="9">
        <v>0</v>
      </c>
      <c r="AP4752" s="6"/>
      <c r="AQ4752" s="9">
        <v>3</v>
      </c>
      <c r="AR4752" s="9" t="s">
        <v>20</v>
      </c>
      <c r="AS4752" s="9" t="s">
        <v>20</v>
      </c>
      <c r="AT4752" s="9">
        <v>5</v>
      </c>
      <c r="AU4752" s="9">
        <v>2</v>
      </c>
      <c r="AV4752" s="9">
        <v>0</v>
      </c>
      <c r="AY4752" s="6"/>
      <c r="AZ4752" s="42" t="s">
        <v>3074</v>
      </c>
      <c r="BA4752" s="63" t="s">
        <v>2692</v>
      </c>
      <c r="BB4752" s="6"/>
      <c r="BH4752" s="6"/>
      <c r="BI4752" t="s">
        <v>3146</v>
      </c>
    </row>
    <row r="4753" spans="1:61" s="9" customFormat="1" x14ac:dyDescent="0.25">
      <c r="A4753" s="88" t="s">
        <v>1289</v>
      </c>
      <c r="B4753" s="52" t="s">
        <v>1298</v>
      </c>
      <c r="C4753" s="9" t="str">
        <f>VLOOKUP(Tabelle1[[#This Row],[bank_name]],list_all_banks!$B$1:$C$691,2,FALSE)</f>
        <v>PT500960046</v>
      </c>
      <c r="D4753" s="6" t="s">
        <v>1299</v>
      </c>
      <c r="E4753" s="42" t="str">
        <f t="shared" si="77"/>
        <v>31.12.2016</v>
      </c>
      <c r="F4753" s="9">
        <v>2016</v>
      </c>
      <c r="G4753" s="9">
        <v>1</v>
      </c>
      <c r="H4753" s="9">
        <v>2</v>
      </c>
      <c r="I4753" s="9" t="s">
        <v>1382</v>
      </c>
      <c r="J4753" s="9">
        <v>2</v>
      </c>
      <c r="K4753" s="9" t="s">
        <v>1366</v>
      </c>
      <c r="L4753" s="9">
        <v>0</v>
      </c>
      <c r="M4753" s="9" t="s">
        <v>14</v>
      </c>
      <c r="N4753" s="9" t="s">
        <v>91</v>
      </c>
      <c r="O4753" s="6"/>
      <c r="P4753" s="9">
        <v>1</v>
      </c>
      <c r="Q4753" s="9">
        <v>0</v>
      </c>
      <c r="R4753" s="9">
        <v>0</v>
      </c>
      <c r="S4753" s="9">
        <v>0</v>
      </c>
      <c r="T4753" s="6"/>
      <c r="U4753" s="9">
        <v>0</v>
      </c>
      <c r="V4753" s="9">
        <v>0</v>
      </c>
      <c r="W4753" s="9" t="s">
        <v>20</v>
      </c>
      <c r="X4753" s="6"/>
      <c r="Y4753" s="9" t="s">
        <v>1650</v>
      </c>
      <c r="Z4753" s="9">
        <v>3214</v>
      </c>
      <c r="AA4753" s="9">
        <v>15</v>
      </c>
      <c r="AB4753" s="9">
        <v>-53491</v>
      </c>
      <c r="AC4753" s="9" t="s">
        <v>20</v>
      </c>
      <c r="AD4753" s="9" t="s">
        <v>20</v>
      </c>
      <c r="AE4753" s="9" t="s">
        <v>20</v>
      </c>
      <c r="AF4753" s="9" t="s">
        <v>20</v>
      </c>
      <c r="AG4753" s="52">
        <v>-14630</v>
      </c>
      <c r="AH4753" s="9" t="s">
        <v>20</v>
      </c>
      <c r="AI4753" s="9">
        <v>0</v>
      </c>
      <c r="AJ4753" s="6"/>
      <c r="AK4753" s="9">
        <v>1</v>
      </c>
      <c r="AL4753" s="9">
        <v>1</v>
      </c>
      <c r="AM4753" s="9">
        <v>1</v>
      </c>
      <c r="AN4753" s="9">
        <v>0</v>
      </c>
      <c r="AO4753" s="9">
        <v>0</v>
      </c>
      <c r="AP4753" s="6"/>
      <c r="AQ4753" s="9">
        <v>3</v>
      </c>
      <c r="AR4753" s="9" t="s">
        <v>20</v>
      </c>
      <c r="AS4753" s="9" t="s">
        <v>20</v>
      </c>
      <c r="AT4753" s="9">
        <v>5</v>
      </c>
      <c r="AU4753" s="9">
        <v>2</v>
      </c>
      <c r="AV4753" s="9">
        <v>0</v>
      </c>
      <c r="AY4753" s="6"/>
      <c r="AZ4753" s="42" t="s">
        <v>3074</v>
      </c>
      <c r="BA4753" s="63" t="s">
        <v>2692</v>
      </c>
      <c r="BB4753" s="6"/>
      <c r="BH4753" s="6"/>
      <c r="BI4753" t="s">
        <v>3146</v>
      </c>
    </row>
    <row r="4754" spans="1:61" s="9" customFormat="1" x14ac:dyDescent="0.25">
      <c r="A4754" s="88" t="s">
        <v>1289</v>
      </c>
      <c r="B4754" s="52" t="s">
        <v>1298</v>
      </c>
      <c r="C4754" s="9" t="str">
        <f>VLOOKUP(Tabelle1[[#This Row],[bank_name]],list_all_banks!$B$1:$C$691,2,FALSE)</f>
        <v>PT500960046</v>
      </c>
      <c r="D4754" s="6" t="s">
        <v>1299</v>
      </c>
      <c r="E4754" s="42" t="str">
        <f t="shared" si="77"/>
        <v>31.12.2016</v>
      </c>
      <c r="F4754" s="9">
        <v>2016</v>
      </c>
      <c r="G4754" s="9">
        <v>1</v>
      </c>
      <c r="H4754" s="9">
        <v>2</v>
      </c>
      <c r="I4754" s="9" t="s">
        <v>1382</v>
      </c>
      <c r="J4754" s="9">
        <v>2</v>
      </c>
      <c r="K4754" s="9" t="s">
        <v>1366</v>
      </c>
      <c r="L4754" s="9">
        <v>0</v>
      </c>
      <c r="M4754" s="9" t="s">
        <v>14</v>
      </c>
      <c r="N4754" s="9" t="s">
        <v>91</v>
      </c>
      <c r="O4754" s="6"/>
      <c r="P4754" s="9">
        <v>1</v>
      </c>
      <c r="Q4754" s="9">
        <v>0</v>
      </c>
      <c r="R4754" s="9">
        <v>0</v>
      </c>
      <c r="S4754" s="9">
        <v>0</v>
      </c>
      <c r="T4754" s="6"/>
      <c r="U4754" s="9">
        <v>0</v>
      </c>
      <c r="V4754" s="9">
        <v>0</v>
      </c>
      <c r="W4754" s="9" t="s">
        <v>20</v>
      </c>
      <c r="X4754" s="6"/>
      <c r="Y4754" s="9" t="s">
        <v>1289</v>
      </c>
      <c r="Z4754" s="9">
        <v>789724</v>
      </c>
      <c r="AA4754" s="9">
        <v>8901</v>
      </c>
      <c r="AB4754" s="9">
        <v>-2745501</v>
      </c>
      <c r="AC4754" s="9" t="s">
        <v>20</v>
      </c>
      <c r="AD4754" s="9" t="s">
        <v>20</v>
      </c>
      <c r="AE4754" s="9" t="s">
        <v>20</v>
      </c>
      <c r="AF4754" s="9" t="s">
        <v>20</v>
      </c>
      <c r="AG4754" s="52">
        <v>-830300</v>
      </c>
      <c r="AH4754" s="9" t="s">
        <v>20</v>
      </c>
      <c r="AI4754" s="9">
        <v>0</v>
      </c>
      <c r="AJ4754" s="6"/>
      <c r="AK4754" s="9">
        <v>1</v>
      </c>
      <c r="AL4754" s="9">
        <v>1</v>
      </c>
      <c r="AM4754" s="9">
        <v>1</v>
      </c>
      <c r="AN4754" s="9">
        <v>0</v>
      </c>
      <c r="AO4754" s="9">
        <v>0</v>
      </c>
      <c r="AP4754" s="6"/>
      <c r="AQ4754" s="9">
        <v>3</v>
      </c>
      <c r="AR4754" s="9" t="s">
        <v>20</v>
      </c>
      <c r="AS4754" s="9" t="s">
        <v>20</v>
      </c>
      <c r="AT4754" s="9">
        <v>5</v>
      </c>
      <c r="AU4754" s="9">
        <v>2</v>
      </c>
      <c r="AV4754" s="9">
        <v>0</v>
      </c>
      <c r="AY4754" s="6"/>
      <c r="AZ4754" s="42" t="s">
        <v>3074</v>
      </c>
      <c r="BA4754" s="63" t="s">
        <v>2692</v>
      </c>
      <c r="BB4754" s="6"/>
      <c r="BH4754" s="6"/>
      <c r="BI4754" t="s">
        <v>3146</v>
      </c>
    </row>
    <row r="4755" spans="1:61" s="9" customFormat="1" x14ac:dyDescent="0.25">
      <c r="A4755" s="88" t="s">
        <v>1289</v>
      </c>
      <c r="B4755" s="52" t="s">
        <v>1298</v>
      </c>
      <c r="C4755" s="9" t="str">
        <f>VLOOKUP(Tabelle1[[#This Row],[bank_name]],list_all_banks!$B$1:$C$691,2,FALSE)</f>
        <v>PT500960046</v>
      </c>
      <c r="D4755" s="6" t="s">
        <v>1299</v>
      </c>
      <c r="E4755" s="42" t="str">
        <f t="shared" si="77"/>
        <v>31.12.2016</v>
      </c>
      <c r="F4755" s="9">
        <v>2016</v>
      </c>
      <c r="G4755" s="9">
        <v>1</v>
      </c>
      <c r="H4755" s="9">
        <v>2</v>
      </c>
      <c r="I4755" s="9" t="s">
        <v>1382</v>
      </c>
      <c r="J4755" s="9">
        <v>2</v>
      </c>
      <c r="K4755" s="9" t="s">
        <v>1366</v>
      </c>
      <c r="L4755" s="9">
        <v>0</v>
      </c>
      <c r="M4755" s="9" t="s">
        <v>14</v>
      </c>
      <c r="N4755" s="9" t="s">
        <v>91</v>
      </c>
      <c r="O4755" s="6"/>
      <c r="P4755" s="9">
        <v>1</v>
      </c>
      <c r="Q4755" s="9">
        <v>0</v>
      </c>
      <c r="R4755" s="9">
        <v>0</v>
      </c>
      <c r="S4755" s="9">
        <v>0</v>
      </c>
      <c r="T4755" s="6"/>
      <c r="U4755" s="9">
        <v>0</v>
      </c>
      <c r="V4755" s="9">
        <v>0</v>
      </c>
      <c r="W4755" s="9" t="s">
        <v>20</v>
      </c>
      <c r="X4755" s="6"/>
      <c r="Y4755" s="9" t="s">
        <v>493</v>
      </c>
      <c r="Z4755" s="9">
        <v>90432</v>
      </c>
      <c r="AA4755" s="9">
        <v>534</v>
      </c>
      <c r="AB4755" s="9">
        <v>-119525</v>
      </c>
      <c r="AC4755" s="9" t="s">
        <v>20</v>
      </c>
      <c r="AD4755" s="9" t="s">
        <v>20</v>
      </c>
      <c r="AE4755" s="9" t="s">
        <v>20</v>
      </c>
      <c r="AF4755" s="9" t="s">
        <v>20</v>
      </c>
      <c r="AG4755" s="52">
        <v>-31712</v>
      </c>
      <c r="AH4755" s="9" t="s">
        <v>20</v>
      </c>
      <c r="AI4755" s="9">
        <v>0</v>
      </c>
      <c r="AJ4755" s="6"/>
      <c r="AK4755" s="9">
        <v>1</v>
      </c>
      <c r="AL4755" s="9">
        <v>1</v>
      </c>
      <c r="AM4755" s="9">
        <v>1</v>
      </c>
      <c r="AN4755" s="9">
        <v>0</v>
      </c>
      <c r="AO4755" s="9">
        <v>0</v>
      </c>
      <c r="AP4755" s="6"/>
      <c r="AQ4755" s="9">
        <v>3</v>
      </c>
      <c r="AR4755" s="9" t="s">
        <v>20</v>
      </c>
      <c r="AS4755" s="9" t="s">
        <v>20</v>
      </c>
      <c r="AT4755" s="9">
        <v>5</v>
      </c>
      <c r="AU4755" s="9">
        <v>2</v>
      </c>
      <c r="AV4755" s="9">
        <v>0</v>
      </c>
      <c r="AY4755" s="6"/>
      <c r="AZ4755" s="42" t="s">
        <v>3074</v>
      </c>
      <c r="BA4755" s="63" t="s">
        <v>2692</v>
      </c>
      <c r="BB4755" s="6"/>
      <c r="BH4755" s="6"/>
      <c r="BI4755" t="s">
        <v>3146</v>
      </c>
    </row>
    <row r="4756" spans="1:61" x14ac:dyDescent="0.25">
      <c r="A4756" s="88" t="s">
        <v>1289</v>
      </c>
      <c r="B4756" s="52" t="s">
        <v>1298</v>
      </c>
      <c r="C4756" s="9" t="str">
        <f>VLOOKUP(Tabelle1[[#This Row],[bank_name]],list_all_banks!$B$1:$C$691,2,FALSE)</f>
        <v>PT500960046</v>
      </c>
      <c r="D4756" s="6" t="s">
        <v>1299</v>
      </c>
      <c r="E4756" s="42" t="str">
        <f t="shared" si="77"/>
        <v>31.12.2016</v>
      </c>
      <c r="F4756" s="9">
        <v>2016</v>
      </c>
      <c r="G4756" s="9">
        <v>1</v>
      </c>
      <c r="H4756" s="9">
        <v>2</v>
      </c>
      <c r="I4756" s="9" t="s">
        <v>1382</v>
      </c>
      <c r="J4756" s="9">
        <v>2</v>
      </c>
      <c r="K4756" s="9" t="s">
        <v>1366</v>
      </c>
      <c r="L4756" s="9">
        <v>0</v>
      </c>
      <c r="M4756" s="9" t="s">
        <v>14</v>
      </c>
      <c r="N4756" s="9" t="s">
        <v>91</v>
      </c>
      <c r="P4756" s="9">
        <v>1</v>
      </c>
      <c r="Q4756" s="9">
        <v>0</v>
      </c>
      <c r="R4756" s="9">
        <v>0</v>
      </c>
      <c r="S4756" s="9">
        <v>0</v>
      </c>
      <c r="U4756" s="9">
        <v>0</v>
      </c>
      <c r="V4756" s="9">
        <v>0</v>
      </c>
      <c r="W4756" s="9" t="s">
        <v>20</v>
      </c>
      <c r="Y4756" s="9" t="s">
        <v>658</v>
      </c>
      <c r="Z4756" s="9">
        <v>168516</v>
      </c>
      <c r="AA4756" s="9">
        <v>526</v>
      </c>
      <c r="AB4756" s="9">
        <v>94782</v>
      </c>
      <c r="AC4756" s="9" t="s">
        <v>20</v>
      </c>
      <c r="AD4756" s="9" t="s">
        <v>20</v>
      </c>
      <c r="AE4756" s="9" t="s">
        <v>20</v>
      </c>
      <c r="AF4756" s="9" t="s">
        <v>20</v>
      </c>
      <c r="AG4756" s="52">
        <v>25840</v>
      </c>
      <c r="AH4756" s="9" t="s">
        <v>20</v>
      </c>
      <c r="AI4756" s="9">
        <v>0</v>
      </c>
      <c r="AK4756" s="9">
        <v>1</v>
      </c>
      <c r="AL4756" s="9">
        <v>1</v>
      </c>
      <c r="AM4756" s="9">
        <v>1</v>
      </c>
      <c r="AN4756" s="9">
        <v>0</v>
      </c>
      <c r="AO4756" s="9">
        <v>0</v>
      </c>
      <c r="AQ4756" s="9">
        <v>3</v>
      </c>
      <c r="AR4756" s="9" t="s">
        <v>20</v>
      </c>
      <c r="AS4756" s="9" t="s">
        <v>20</v>
      </c>
      <c r="AT4756" s="9">
        <v>5</v>
      </c>
      <c r="AU4756" s="9">
        <v>2</v>
      </c>
      <c r="AV4756" s="9">
        <v>0</v>
      </c>
      <c r="AW4756" s="9"/>
      <c r="AX4756" s="9"/>
      <c r="AZ4756" s="42" t="s">
        <v>3074</v>
      </c>
      <c r="BA4756" s="63" t="s">
        <v>2692</v>
      </c>
      <c r="BG4756" s="9"/>
      <c r="BI4756" t="s">
        <v>3146</v>
      </c>
    </row>
    <row r="4757" spans="1:61" x14ac:dyDescent="0.25">
      <c r="A4757" s="88" t="s">
        <v>1289</v>
      </c>
      <c r="B4757" s="52" t="s">
        <v>1298</v>
      </c>
      <c r="C4757" s="9" t="str">
        <f>VLOOKUP(Tabelle1[[#This Row],[bank_name]],list_all_banks!$B$1:$C$691,2,FALSE)</f>
        <v>PT500960046</v>
      </c>
      <c r="D4757" s="6" t="s">
        <v>1299</v>
      </c>
      <c r="E4757" s="42" t="str">
        <f t="shared" si="77"/>
        <v>31.12.2016</v>
      </c>
      <c r="F4757" s="9">
        <v>2016</v>
      </c>
      <c r="G4757" s="9">
        <v>1</v>
      </c>
      <c r="H4757" s="9">
        <v>2</v>
      </c>
      <c r="I4757" s="9" t="s">
        <v>1382</v>
      </c>
      <c r="J4757" s="9">
        <v>2</v>
      </c>
      <c r="K4757" s="9" t="s">
        <v>1366</v>
      </c>
      <c r="L4757" s="9">
        <v>0</v>
      </c>
      <c r="M4757" s="9" t="s">
        <v>14</v>
      </c>
      <c r="N4757" s="9" t="s">
        <v>91</v>
      </c>
      <c r="P4757" s="9">
        <v>1</v>
      </c>
      <c r="Q4757" s="9">
        <v>0</v>
      </c>
      <c r="R4757" s="9">
        <v>0</v>
      </c>
      <c r="S4757" s="9">
        <v>0</v>
      </c>
      <c r="U4757" s="9">
        <v>0</v>
      </c>
      <c r="V4757" s="9">
        <v>0</v>
      </c>
      <c r="W4757" s="9" t="s">
        <v>20</v>
      </c>
      <c r="Y4757" s="9" t="s">
        <v>1170</v>
      </c>
      <c r="Z4757" s="9">
        <v>1705</v>
      </c>
      <c r="AA4757" s="9">
        <v>29</v>
      </c>
      <c r="AB4757" s="9">
        <v>-3077</v>
      </c>
      <c r="AC4757" s="9" t="s">
        <v>20</v>
      </c>
      <c r="AD4757" s="9" t="s">
        <v>20</v>
      </c>
      <c r="AE4757" s="9" t="s">
        <v>20</v>
      </c>
      <c r="AF4757" s="9" t="s">
        <v>20</v>
      </c>
      <c r="AG4757" s="52">
        <v>-842</v>
      </c>
      <c r="AH4757" s="9" t="s">
        <v>20</v>
      </c>
      <c r="AI4757" s="9">
        <v>0</v>
      </c>
      <c r="AK4757" s="9">
        <v>1</v>
      </c>
      <c r="AL4757" s="9">
        <v>1</v>
      </c>
      <c r="AM4757" s="9">
        <v>1</v>
      </c>
      <c r="AN4757" s="9">
        <v>0</v>
      </c>
      <c r="AO4757" s="9">
        <v>0</v>
      </c>
      <c r="AQ4757" s="9">
        <v>3</v>
      </c>
      <c r="AR4757" s="9" t="s">
        <v>20</v>
      </c>
      <c r="AS4757" s="9" t="s">
        <v>20</v>
      </c>
      <c r="AT4757" s="9">
        <v>5</v>
      </c>
      <c r="AU4757" s="9">
        <v>2</v>
      </c>
      <c r="AV4757" s="9">
        <v>0</v>
      </c>
      <c r="AW4757" s="9"/>
      <c r="AX4757" s="9"/>
      <c r="AZ4757" s="42" t="s">
        <v>3074</v>
      </c>
      <c r="BA4757" s="63" t="s">
        <v>2692</v>
      </c>
      <c r="BG4757" s="9"/>
      <c r="BI4757" t="s">
        <v>3146</v>
      </c>
    </row>
    <row r="4758" spans="1:61" x14ac:dyDescent="0.25">
      <c r="A4758" s="21" t="s">
        <v>1289</v>
      </c>
      <c r="B4758" s="40" t="s">
        <v>1298</v>
      </c>
      <c r="C4758" t="str">
        <f>VLOOKUP(Tabelle1[[#This Row],[bank_name]],list_all_banks!$B$1:$C$691,2,FALSE)</f>
        <v>PT500960046</v>
      </c>
      <c r="D4758" s="6" t="s">
        <v>1299</v>
      </c>
      <c r="E4758" s="42" t="str">
        <f t="shared" si="77"/>
        <v>31.12.2016</v>
      </c>
      <c r="F4758">
        <v>2016</v>
      </c>
      <c r="G4758">
        <v>1</v>
      </c>
      <c r="H4758">
        <v>2</v>
      </c>
      <c r="I4758" t="s">
        <v>1382</v>
      </c>
      <c r="J4758">
        <v>2</v>
      </c>
      <c r="K4758" t="s">
        <v>1366</v>
      </c>
      <c r="L4758">
        <v>0</v>
      </c>
      <c r="M4758" t="s">
        <v>14</v>
      </c>
      <c r="N4758" t="s">
        <v>91</v>
      </c>
      <c r="P4758">
        <v>1</v>
      </c>
      <c r="Q4758">
        <v>0</v>
      </c>
      <c r="R4758">
        <v>0</v>
      </c>
      <c r="S4758">
        <v>0</v>
      </c>
      <c r="U4758">
        <v>0</v>
      </c>
      <c r="V4758">
        <v>0</v>
      </c>
      <c r="W4758" t="s">
        <v>20</v>
      </c>
      <c r="Y4758" t="s">
        <v>1651</v>
      </c>
      <c r="Z4758" t="s">
        <v>20</v>
      </c>
      <c r="AA4758">
        <v>6</v>
      </c>
      <c r="AB4758" t="s">
        <v>20</v>
      </c>
      <c r="AC4758" t="s">
        <v>20</v>
      </c>
      <c r="AD4758" t="s">
        <v>20</v>
      </c>
      <c r="AE4758" t="s">
        <v>20</v>
      </c>
      <c r="AF4758" t="s">
        <v>20</v>
      </c>
      <c r="AG4758" s="40" t="s">
        <v>20</v>
      </c>
      <c r="AH4758" t="s">
        <v>20</v>
      </c>
      <c r="AI4758">
        <v>0</v>
      </c>
      <c r="AK4758" s="9">
        <v>1</v>
      </c>
      <c r="AL4758">
        <v>1</v>
      </c>
      <c r="AM4758">
        <v>1</v>
      </c>
      <c r="AN4758">
        <v>0</v>
      </c>
      <c r="AO4758">
        <v>0</v>
      </c>
      <c r="AQ4758" s="9">
        <v>3</v>
      </c>
      <c r="AR4758" t="s">
        <v>20</v>
      </c>
      <c r="AS4758" t="s">
        <v>20</v>
      </c>
      <c r="AT4758">
        <v>5</v>
      </c>
      <c r="AU4758">
        <v>2</v>
      </c>
      <c r="AV4758">
        <v>0</v>
      </c>
      <c r="AZ4758" s="42" t="s">
        <v>3074</v>
      </c>
      <c r="BA4758" s="14" t="s">
        <v>2692</v>
      </c>
      <c r="BG4758" s="9"/>
      <c r="BI4758" t="s">
        <v>3146</v>
      </c>
    </row>
    <row r="4759" spans="1:61" x14ac:dyDescent="0.25">
      <c r="A4759" s="21" t="s">
        <v>1289</v>
      </c>
      <c r="B4759" s="40" t="s">
        <v>1298</v>
      </c>
      <c r="C4759" t="str">
        <f>VLOOKUP(Tabelle1[[#This Row],[bank_name]],list_all_banks!$B$1:$C$691,2,FALSE)</f>
        <v>PT500960046</v>
      </c>
      <c r="D4759" s="6" t="s">
        <v>1299</v>
      </c>
      <c r="E4759" s="42" t="str">
        <f t="shared" si="77"/>
        <v>31.12.2016</v>
      </c>
      <c r="F4759">
        <v>2016</v>
      </c>
      <c r="G4759">
        <v>1</v>
      </c>
      <c r="H4759">
        <v>2</v>
      </c>
      <c r="I4759" t="s">
        <v>1382</v>
      </c>
      <c r="J4759">
        <v>2</v>
      </c>
      <c r="K4759" t="s">
        <v>1366</v>
      </c>
      <c r="L4759">
        <v>0</v>
      </c>
      <c r="M4759" t="s">
        <v>14</v>
      </c>
      <c r="N4759" t="s">
        <v>91</v>
      </c>
      <c r="P4759">
        <v>1</v>
      </c>
      <c r="Q4759">
        <v>0</v>
      </c>
      <c r="R4759">
        <v>0</v>
      </c>
      <c r="S4759">
        <v>0</v>
      </c>
      <c r="U4759">
        <v>0</v>
      </c>
      <c r="V4759">
        <v>0</v>
      </c>
      <c r="W4759" t="s">
        <v>20</v>
      </c>
      <c r="Y4759" t="s">
        <v>239</v>
      </c>
      <c r="Z4759" t="s">
        <v>20</v>
      </c>
      <c r="AA4759">
        <v>3</v>
      </c>
      <c r="AB4759" t="s">
        <v>20</v>
      </c>
      <c r="AC4759" t="s">
        <v>20</v>
      </c>
      <c r="AD4759" t="s">
        <v>20</v>
      </c>
      <c r="AE4759" t="s">
        <v>20</v>
      </c>
      <c r="AF4759" t="s">
        <v>20</v>
      </c>
      <c r="AG4759" s="40" t="s">
        <v>20</v>
      </c>
      <c r="AH4759" t="s">
        <v>20</v>
      </c>
      <c r="AI4759">
        <v>0</v>
      </c>
      <c r="AK4759" s="9">
        <v>1</v>
      </c>
      <c r="AL4759">
        <v>1</v>
      </c>
      <c r="AM4759">
        <v>1</v>
      </c>
      <c r="AN4759">
        <v>0</v>
      </c>
      <c r="AO4759">
        <v>0</v>
      </c>
      <c r="AQ4759" s="9">
        <v>3</v>
      </c>
      <c r="AR4759" t="s">
        <v>20</v>
      </c>
      <c r="AS4759" t="s">
        <v>20</v>
      </c>
      <c r="AT4759">
        <v>5</v>
      </c>
      <c r="AU4759">
        <v>2</v>
      </c>
      <c r="AV4759">
        <v>0</v>
      </c>
      <c r="AZ4759" s="42" t="s">
        <v>3074</v>
      </c>
      <c r="BA4759" s="14" t="s">
        <v>2692</v>
      </c>
      <c r="BG4759" s="9"/>
      <c r="BI4759" t="s">
        <v>3146</v>
      </c>
    </row>
    <row r="4760" spans="1:61" s="74" customFormat="1" x14ac:dyDescent="0.25">
      <c r="A4760" s="88" t="s">
        <v>1289</v>
      </c>
      <c r="B4760" s="52" t="s">
        <v>1298</v>
      </c>
      <c r="C4760" s="9" t="str">
        <f>VLOOKUP(Tabelle1[[#This Row],[bank_name]],list_all_banks!$B$1:$C$691,2,FALSE)</f>
        <v>PT500960046</v>
      </c>
      <c r="D4760" s="6" t="s">
        <v>1299</v>
      </c>
      <c r="E4760" s="42" t="str">
        <f t="shared" si="77"/>
        <v>31.12.2016</v>
      </c>
      <c r="F4760" s="9">
        <v>2016</v>
      </c>
      <c r="G4760" s="9">
        <v>1</v>
      </c>
      <c r="H4760" s="9">
        <v>2</v>
      </c>
      <c r="I4760" s="9" t="s">
        <v>1382</v>
      </c>
      <c r="J4760">
        <v>2</v>
      </c>
      <c r="K4760" t="s">
        <v>1366</v>
      </c>
      <c r="L4760">
        <v>0</v>
      </c>
      <c r="M4760" t="s">
        <v>14</v>
      </c>
      <c r="N4760" t="s">
        <v>91</v>
      </c>
      <c r="O4760" s="6"/>
      <c r="P4760">
        <v>1</v>
      </c>
      <c r="Q4760">
        <v>0</v>
      </c>
      <c r="R4760">
        <v>0</v>
      </c>
      <c r="S4760">
        <v>0</v>
      </c>
      <c r="T4760" s="6"/>
      <c r="U4760">
        <v>0</v>
      </c>
      <c r="V4760">
        <v>0</v>
      </c>
      <c r="W4760" t="s">
        <v>20</v>
      </c>
      <c r="X4760" s="6"/>
      <c r="Y4760" t="s">
        <v>1</v>
      </c>
      <c r="Z4760" t="s">
        <v>20</v>
      </c>
      <c r="AA4760">
        <v>5</v>
      </c>
      <c r="AB4760" t="s">
        <v>20</v>
      </c>
      <c r="AC4760" t="s">
        <v>20</v>
      </c>
      <c r="AD4760" t="s">
        <v>20</v>
      </c>
      <c r="AE4760" t="s">
        <v>20</v>
      </c>
      <c r="AF4760" t="s">
        <v>20</v>
      </c>
      <c r="AG4760" s="40" t="s">
        <v>20</v>
      </c>
      <c r="AH4760" t="s">
        <v>20</v>
      </c>
      <c r="AI4760">
        <v>0</v>
      </c>
      <c r="AJ4760" s="6"/>
      <c r="AK4760" s="9">
        <v>1</v>
      </c>
      <c r="AL4760">
        <v>1</v>
      </c>
      <c r="AM4760">
        <v>1</v>
      </c>
      <c r="AN4760">
        <v>0</v>
      </c>
      <c r="AO4760">
        <v>0</v>
      </c>
      <c r="AP4760" s="6"/>
      <c r="AQ4760" s="9">
        <v>3</v>
      </c>
      <c r="AR4760" t="s">
        <v>20</v>
      </c>
      <c r="AS4760" t="s">
        <v>20</v>
      </c>
      <c r="AT4760">
        <v>5</v>
      </c>
      <c r="AU4760">
        <v>2</v>
      </c>
      <c r="AV4760">
        <v>0</v>
      </c>
      <c r="AW4760"/>
      <c r="AX4760"/>
      <c r="AY4760" s="6"/>
      <c r="AZ4760" s="42" t="s">
        <v>3074</v>
      </c>
      <c r="BA4760" s="14" t="s">
        <v>2692</v>
      </c>
      <c r="BB4760" s="6"/>
      <c r="BH4760" s="75"/>
      <c r="BI4760" s="74" t="s">
        <v>3146</v>
      </c>
    </row>
    <row r="4761" spans="1:61" x14ac:dyDescent="0.25">
      <c r="A4761" s="21" t="s">
        <v>1289</v>
      </c>
      <c r="B4761" s="40" t="s">
        <v>1298</v>
      </c>
      <c r="C4761" t="str">
        <f>VLOOKUP(Tabelle1[[#This Row],[bank_name]],list_all_banks!$B$1:$C$691,2,FALSE)</f>
        <v>PT500960046</v>
      </c>
      <c r="D4761" s="6" t="s">
        <v>1299</v>
      </c>
      <c r="E4761" s="42" t="str">
        <f t="shared" si="77"/>
        <v>31.12.2016</v>
      </c>
      <c r="F4761">
        <v>2016</v>
      </c>
      <c r="G4761">
        <v>1</v>
      </c>
      <c r="H4761">
        <v>2</v>
      </c>
      <c r="I4761" t="s">
        <v>1382</v>
      </c>
      <c r="J4761" s="9">
        <v>2</v>
      </c>
      <c r="K4761" s="9" t="s">
        <v>1366</v>
      </c>
      <c r="L4761" s="9">
        <v>0</v>
      </c>
      <c r="M4761" s="9" t="s">
        <v>14</v>
      </c>
      <c r="N4761" s="9" t="s">
        <v>91</v>
      </c>
      <c r="P4761" s="9">
        <v>1</v>
      </c>
      <c r="Q4761" s="9">
        <v>0</v>
      </c>
      <c r="R4761" s="9">
        <v>0</v>
      </c>
      <c r="S4761" s="9">
        <v>0</v>
      </c>
      <c r="U4761" s="9">
        <v>0</v>
      </c>
      <c r="V4761" s="9">
        <v>0</v>
      </c>
      <c r="W4761" s="9" t="s">
        <v>20</v>
      </c>
      <c r="Y4761" s="9" t="s">
        <v>1631</v>
      </c>
      <c r="Z4761" s="9">
        <v>140201</v>
      </c>
      <c r="AA4761" s="9">
        <v>563</v>
      </c>
      <c r="AB4761" s="9">
        <v>35304</v>
      </c>
      <c r="AC4761" s="9" t="s">
        <v>20</v>
      </c>
      <c r="AD4761" s="9" t="s">
        <v>20</v>
      </c>
      <c r="AE4761" s="9" t="s">
        <v>20</v>
      </c>
      <c r="AF4761" s="9" t="s">
        <v>20</v>
      </c>
      <c r="AG4761" s="52">
        <v>9037</v>
      </c>
      <c r="AH4761" s="9" t="s">
        <v>20</v>
      </c>
      <c r="AI4761" s="9">
        <v>0</v>
      </c>
      <c r="AK4761" s="9">
        <v>1</v>
      </c>
      <c r="AL4761" s="9">
        <v>1</v>
      </c>
      <c r="AM4761" s="9">
        <v>1</v>
      </c>
      <c r="AN4761" s="9">
        <v>0</v>
      </c>
      <c r="AO4761" s="9">
        <v>0</v>
      </c>
      <c r="AQ4761" s="9">
        <v>3</v>
      </c>
      <c r="AR4761" s="9" t="s">
        <v>20</v>
      </c>
      <c r="AS4761" s="9" t="s">
        <v>20</v>
      </c>
      <c r="AT4761" s="9">
        <v>5</v>
      </c>
      <c r="AU4761" s="9">
        <v>2</v>
      </c>
      <c r="AV4761" s="9">
        <v>0</v>
      </c>
      <c r="AW4761" s="9"/>
      <c r="AX4761" s="9"/>
      <c r="AZ4761" s="42" t="s">
        <v>3074</v>
      </c>
      <c r="BA4761" s="14" t="s">
        <v>2692</v>
      </c>
      <c r="BG4761" s="9"/>
      <c r="BI4761" t="s">
        <v>3146</v>
      </c>
    </row>
    <row r="4762" spans="1:61" x14ac:dyDescent="0.25">
      <c r="A4762" s="88" t="s">
        <v>1289</v>
      </c>
      <c r="B4762" s="52" t="s">
        <v>1298</v>
      </c>
      <c r="C4762" s="9" t="str">
        <f>VLOOKUP(Tabelle1[[#This Row],[bank_name]],list_all_banks!$B$1:$C$691,2,FALSE)</f>
        <v>PT500960046</v>
      </c>
      <c r="D4762" s="6" t="s">
        <v>1299</v>
      </c>
      <c r="E4762" s="42" t="str">
        <f t="shared" si="77"/>
        <v>31.12.2016</v>
      </c>
      <c r="F4762" s="9">
        <v>2016</v>
      </c>
      <c r="G4762" s="9">
        <v>1</v>
      </c>
      <c r="H4762" s="9">
        <v>2</v>
      </c>
      <c r="I4762" s="9" t="s">
        <v>1382</v>
      </c>
      <c r="J4762" s="9">
        <v>2</v>
      </c>
      <c r="K4762" s="9" t="s">
        <v>1366</v>
      </c>
      <c r="L4762" s="9">
        <v>0</v>
      </c>
      <c r="M4762" s="9" t="s">
        <v>14</v>
      </c>
      <c r="N4762" s="9" t="s">
        <v>91</v>
      </c>
      <c r="P4762" s="9">
        <v>1</v>
      </c>
      <c r="Q4762" s="9">
        <v>0</v>
      </c>
      <c r="R4762" s="9">
        <v>0</v>
      </c>
      <c r="S4762" s="9">
        <v>0</v>
      </c>
      <c r="U4762" s="9">
        <v>0</v>
      </c>
      <c r="V4762" s="9">
        <v>0</v>
      </c>
      <c r="W4762" s="9" t="s">
        <v>20</v>
      </c>
      <c r="Y4762" s="9" t="s">
        <v>1708</v>
      </c>
      <c r="Z4762" s="9">
        <v>145464</v>
      </c>
      <c r="AA4762" s="9">
        <v>2988</v>
      </c>
      <c r="AB4762" s="9">
        <v>16346</v>
      </c>
      <c r="AC4762" s="9" t="s">
        <v>20</v>
      </c>
      <c r="AD4762" s="9" t="s">
        <v>20</v>
      </c>
      <c r="AE4762" s="9" t="s">
        <v>20</v>
      </c>
      <c r="AF4762" s="9" t="s">
        <v>20</v>
      </c>
      <c r="AG4762" s="52">
        <v>6554</v>
      </c>
      <c r="AH4762" s="9" t="s">
        <v>20</v>
      </c>
      <c r="AI4762" s="9">
        <v>0</v>
      </c>
      <c r="AK4762" s="9">
        <v>1</v>
      </c>
      <c r="AL4762" s="9">
        <v>1</v>
      </c>
      <c r="AM4762" s="9">
        <v>1</v>
      </c>
      <c r="AN4762" s="9">
        <v>0</v>
      </c>
      <c r="AO4762" s="9">
        <v>0</v>
      </c>
      <c r="AQ4762" s="9">
        <v>3</v>
      </c>
      <c r="AR4762" s="9" t="s">
        <v>20</v>
      </c>
      <c r="AS4762" s="9" t="s">
        <v>20</v>
      </c>
      <c r="AT4762" s="9">
        <v>5</v>
      </c>
      <c r="AU4762" s="9">
        <v>2</v>
      </c>
      <c r="AV4762" s="9">
        <v>0</v>
      </c>
      <c r="AW4762" s="9"/>
      <c r="AX4762" s="9"/>
      <c r="AZ4762" s="42" t="s">
        <v>3074</v>
      </c>
      <c r="BA4762" s="63" t="s">
        <v>2692</v>
      </c>
      <c r="BC4762" s="9"/>
      <c r="BD4762" s="9"/>
      <c r="BE4762" s="9"/>
      <c r="BF4762" s="9"/>
      <c r="BG4762" s="9"/>
      <c r="BI4762" t="s">
        <v>3146</v>
      </c>
    </row>
    <row r="4763" spans="1:61" x14ac:dyDescent="0.25">
      <c r="A4763" s="88" t="s">
        <v>1289</v>
      </c>
      <c r="B4763" s="52" t="s">
        <v>1298</v>
      </c>
      <c r="C4763" s="9" t="str">
        <f>VLOOKUP(Tabelle1[[#This Row],[bank_name]],list_all_banks!$B$1:$C$691,2,FALSE)</f>
        <v>PT500960046</v>
      </c>
      <c r="D4763" s="6" t="s">
        <v>1299</v>
      </c>
      <c r="E4763" s="42" t="str">
        <f t="shared" si="77"/>
        <v>31.12.2016</v>
      </c>
      <c r="F4763" s="9">
        <v>2016</v>
      </c>
      <c r="G4763" s="9">
        <v>1</v>
      </c>
      <c r="H4763" s="9">
        <v>2</v>
      </c>
      <c r="I4763" s="9" t="s">
        <v>1382</v>
      </c>
      <c r="J4763" s="9">
        <v>2</v>
      </c>
      <c r="K4763" s="9" t="s">
        <v>1366</v>
      </c>
      <c r="L4763" s="9">
        <v>0</v>
      </c>
      <c r="M4763" s="9" t="s">
        <v>14</v>
      </c>
      <c r="N4763" s="9" t="s">
        <v>91</v>
      </c>
      <c r="P4763" s="9">
        <v>1</v>
      </c>
      <c r="Q4763" s="9">
        <v>0</v>
      </c>
      <c r="R4763" s="9">
        <v>0</v>
      </c>
      <c r="S4763" s="9">
        <v>0</v>
      </c>
      <c r="U4763" s="9">
        <v>0</v>
      </c>
      <c r="V4763" s="9">
        <v>0</v>
      </c>
      <c r="W4763" s="9" t="s">
        <v>20</v>
      </c>
      <c r="Y4763" s="9" t="s">
        <v>1709</v>
      </c>
      <c r="Z4763" s="9">
        <v>29267</v>
      </c>
      <c r="AA4763" s="9">
        <v>589</v>
      </c>
      <c r="AB4763" s="9">
        <v>1436</v>
      </c>
      <c r="AC4763" s="9" t="s">
        <v>20</v>
      </c>
      <c r="AD4763" s="9" t="s">
        <v>20</v>
      </c>
      <c r="AE4763" s="9" t="s">
        <v>20</v>
      </c>
      <c r="AF4763" s="9" t="s">
        <v>20</v>
      </c>
      <c r="AG4763" s="52">
        <v>-47</v>
      </c>
      <c r="AH4763" s="9" t="s">
        <v>20</v>
      </c>
      <c r="AI4763" s="9">
        <v>0</v>
      </c>
      <c r="AK4763" s="9">
        <v>1</v>
      </c>
      <c r="AL4763" s="9">
        <v>1</v>
      </c>
      <c r="AM4763" s="9">
        <v>1</v>
      </c>
      <c r="AN4763" s="9">
        <v>0</v>
      </c>
      <c r="AO4763" s="9">
        <v>0</v>
      </c>
      <c r="AQ4763" s="9">
        <v>3</v>
      </c>
      <c r="AR4763" s="9" t="s">
        <v>20</v>
      </c>
      <c r="AS4763" s="9" t="s">
        <v>20</v>
      </c>
      <c r="AT4763" s="9">
        <v>5</v>
      </c>
      <c r="AU4763" s="9">
        <v>2</v>
      </c>
      <c r="AV4763" s="9">
        <v>0</v>
      </c>
      <c r="AW4763" s="9"/>
      <c r="AX4763" s="9"/>
      <c r="AZ4763" s="42" t="s">
        <v>3074</v>
      </c>
      <c r="BA4763" s="63" t="s">
        <v>2692</v>
      </c>
      <c r="BG4763" s="9"/>
      <c r="BI4763" t="s">
        <v>3146</v>
      </c>
    </row>
    <row r="4764" spans="1:61" x14ac:dyDescent="0.25">
      <c r="A4764" s="88" t="s">
        <v>1289</v>
      </c>
      <c r="B4764" s="52" t="s">
        <v>1298</v>
      </c>
      <c r="C4764" s="9" t="str">
        <f>VLOOKUP(Tabelle1[[#This Row],[bank_name]],list_all_banks!$B$1:$C$691,2,FALSE)</f>
        <v>PT500960046</v>
      </c>
      <c r="D4764" s="6" t="s">
        <v>1299</v>
      </c>
      <c r="E4764" s="42" t="str">
        <f t="shared" si="77"/>
        <v>31.12.2016</v>
      </c>
      <c r="F4764" s="9">
        <v>2016</v>
      </c>
      <c r="G4764" s="9">
        <v>1</v>
      </c>
      <c r="H4764" s="9">
        <v>2</v>
      </c>
      <c r="I4764" s="9" t="s">
        <v>1382</v>
      </c>
      <c r="J4764" s="9">
        <v>2</v>
      </c>
      <c r="K4764" s="9" t="s">
        <v>1366</v>
      </c>
      <c r="L4764" s="9">
        <v>0</v>
      </c>
      <c r="M4764" s="9" t="s">
        <v>14</v>
      </c>
      <c r="N4764" s="9" t="s">
        <v>91</v>
      </c>
      <c r="P4764" s="9">
        <v>1</v>
      </c>
      <c r="Q4764" s="9">
        <v>0</v>
      </c>
      <c r="R4764" s="9">
        <v>0</v>
      </c>
      <c r="S4764" s="9">
        <v>0</v>
      </c>
      <c r="U4764" s="9">
        <v>0</v>
      </c>
      <c r="V4764" s="9">
        <v>0</v>
      </c>
      <c r="W4764" s="9" t="s">
        <v>20</v>
      </c>
      <c r="Y4764" s="9" t="s">
        <v>1713</v>
      </c>
      <c r="Z4764" s="9" t="s">
        <v>20</v>
      </c>
      <c r="AA4764" s="9" t="s">
        <v>20</v>
      </c>
      <c r="AB4764" s="9">
        <v>368</v>
      </c>
      <c r="AC4764" s="9" t="s">
        <v>20</v>
      </c>
      <c r="AD4764" s="9" t="s">
        <v>20</v>
      </c>
      <c r="AE4764" s="9" t="s">
        <v>20</v>
      </c>
      <c r="AF4764" s="9" t="s">
        <v>20</v>
      </c>
      <c r="AG4764" s="52" t="s">
        <v>20</v>
      </c>
      <c r="AH4764" s="9" t="s">
        <v>20</v>
      </c>
      <c r="AI4764" s="9">
        <v>0</v>
      </c>
      <c r="AK4764" s="9">
        <v>1</v>
      </c>
      <c r="AL4764" s="9">
        <v>1</v>
      </c>
      <c r="AM4764" s="9">
        <v>1</v>
      </c>
      <c r="AN4764" s="9">
        <v>0</v>
      </c>
      <c r="AO4764" s="9">
        <v>0</v>
      </c>
      <c r="AQ4764" s="9">
        <v>3</v>
      </c>
      <c r="AR4764" s="9" t="s">
        <v>20</v>
      </c>
      <c r="AS4764" s="9" t="s">
        <v>20</v>
      </c>
      <c r="AT4764" s="9">
        <v>5</v>
      </c>
      <c r="AU4764" s="9">
        <v>2</v>
      </c>
      <c r="AV4764" s="9">
        <v>0</v>
      </c>
      <c r="AW4764" s="9"/>
      <c r="AX4764" s="9"/>
      <c r="AZ4764" s="42" t="s">
        <v>3074</v>
      </c>
      <c r="BA4764" s="63" t="s">
        <v>2692</v>
      </c>
      <c r="BG4764" s="9"/>
      <c r="BI4764" t="s">
        <v>3146</v>
      </c>
    </row>
    <row r="4765" spans="1:61" x14ac:dyDescent="0.25">
      <c r="A4765" s="88" t="s">
        <v>1289</v>
      </c>
      <c r="B4765" s="52" t="s">
        <v>1298</v>
      </c>
      <c r="C4765" s="9" t="str">
        <f>VLOOKUP(Tabelle1[[#This Row],[bank_name]],list_all_banks!$B$1:$C$691,2,FALSE)</f>
        <v>PT500960046</v>
      </c>
      <c r="D4765" s="6" t="s">
        <v>1299</v>
      </c>
      <c r="E4765" s="42" t="str">
        <f t="shared" si="77"/>
        <v>31.12.2016</v>
      </c>
      <c r="F4765" s="9">
        <v>2016</v>
      </c>
      <c r="G4765" s="9">
        <v>1</v>
      </c>
      <c r="H4765" s="9">
        <v>2</v>
      </c>
      <c r="I4765" s="9" t="s">
        <v>1382</v>
      </c>
      <c r="J4765" s="9">
        <v>2</v>
      </c>
      <c r="K4765" s="9" t="s">
        <v>1366</v>
      </c>
      <c r="L4765" s="9">
        <v>0</v>
      </c>
      <c r="M4765" s="9" t="s">
        <v>14</v>
      </c>
      <c r="N4765" s="9" t="s">
        <v>91</v>
      </c>
      <c r="P4765" s="9">
        <v>1</v>
      </c>
      <c r="Q4765" s="9">
        <v>0</v>
      </c>
      <c r="R4765" s="9">
        <v>0</v>
      </c>
      <c r="S4765" s="9">
        <v>0</v>
      </c>
      <c r="U4765" s="9">
        <v>0</v>
      </c>
      <c r="V4765" s="9">
        <v>0</v>
      </c>
      <c r="W4765" s="9" t="s">
        <v>20</v>
      </c>
      <c r="Y4765" s="9" t="s">
        <v>1710</v>
      </c>
      <c r="Z4765" s="9" t="s">
        <v>20</v>
      </c>
      <c r="AA4765" s="9">
        <v>500</v>
      </c>
      <c r="AB4765" s="9">
        <v>10821</v>
      </c>
      <c r="AC4765" s="9" t="s">
        <v>20</v>
      </c>
      <c r="AD4765" s="9" t="s">
        <v>20</v>
      </c>
      <c r="AE4765" s="9" t="s">
        <v>20</v>
      </c>
      <c r="AF4765" s="9" t="s">
        <v>20</v>
      </c>
      <c r="AG4765" s="52" t="s">
        <v>20</v>
      </c>
      <c r="AH4765" s="9" t="s">
        <v>20</v>
      </c>
      <c r="AI4765" s="9">
        <v>0</v>
      </c>
      <c r="AK4765" s="9">
        <v>1</v>
      </c>
      <c r="AL4765" s="9">
        <v>1</v>
      </c>
      <c r="AM4765" s="9">
        <v>1</v>
      </c>
      <c r="AN4765" s="9">
        <v>0</v>
      </c>
      <c r="AO4765" s="9">
        <v>0</v>
      </c>
      <c r="AQ4765" s="9">
        <v>3</v>
      </c>
      <c r="AR4765" s="9" t="s">
        <v>20</v>
      </c>
      <c r="AS4765" s="9" t="s">
        <v>20</v>
      </c>
      <c r="AT4765" s="9">
        <v>5</v>
      </c>
      <c r="AU4765" s="9">
        <v>2</v>
      </c>
      <c r="AV4765" s="9">
        <v>0</v>
      </c>
      <c r="AW4765" s="9"/>
      <c r="AX4765" s="9"/>
      <c r="AZ4765" s="42" t="s">
        <v>3074</v>
      </c>
      <c r="BA4765" s="63" t="s">
        <v>2692</v>
      </c>
      <c r="BG4765" s="9"/>
      <c r="BI4765" t="s">
        <v>3146</v>
      </c>
    </row>
    <row r="4766" spans="1:61" x14ac:dyDescent="0.25">
      <c r="A4766" s="88" t="s">
        <v>1289</v>
      </c>
      <c r="B4766" s="52" t="s">
        <v>1298</v>
      </c>
      <c r="C4766" s="9" t="str">
        <f>VLOOKUP(Tabelle1[[#This Row],[bank_name]],list_all_banks!$B$1:$C$691,2,FALSE)</f>
        <v>PT500960046</v>
      </c>
      <c r="D4766" s="6" t="s">
        <v>1299</v>
      </c>
      <c r="E4766" s="42" t="str">
        <f t="shared" si="77"/>
        <v>31.12.2016</v>
      </c>
      <c r="F4766" s="9">
        <v>2016</v>
      </c>
      <c r="G4766" s="9">
        <v>1</v>
      </c>
      <c r="H4766" s="9">
        <v>2</v>
      </c>
      <c r="I4766" s="9" t="s">
        <v>1382</v>
      </c>
      <c r="J4766" s="9">
        <v>2</v>
      </c>
      <c r="K4766" s="9" t="s">
        <v>1366</v>
      </c>
      <c r="L4766" s="9">
        <v>0</v>
      </c>
      <c r="M4766" s="9" t="s">
        <v>14</v>
      </c>
      <c r="N4766" s="9" t="s">
        <v>91</v>
      </c>
      <c r="P4766" s="9">
        <v>1</v>
      </c>
      <c r="Q4766" s="9">
        <v>0</v>
      </c>
      <c r="R4766" s="9">
        <v>0</v>
      </c>
      <c r="S4766" s="9">
        <v>0</v>
      </c>
      <c r="U4766" s="9">
        <v>0</v>
      </c>
      <c r="V4766" s="9">
        <v>0</v>
      </c>
      <c r="W4766" s="9" t="s">
        <v>20</v>
      </c>
      <c r="Y4766" s="9" t="s">
        <v>1711</v>
      </c>
      <c r="Z4766" s="9" t="s">
        <v>20</v>
      </c>
      <c r="AA4766" s="9">
        <v>1</v>
      </c>
      <c r="AB4766" s="9" t="s">
        <v>20</v>
      </c>
      <c r="AC4766" s="9" t="s">
        <v>20</v>
      </c>
      <c r="AD4766" s="9" t="s">
        <v>20</v>
      </c>
      <c r="AE4766" s="9" t="s">
        <v>20</v>
      </c>
      <c r="AF4766" s="9" t="s">
        <v>20</v>
      </c>
      <c r="AG4766" s="52" t="s">
        <v>20</v>
      </c>
      <c r="AH4766" s="9" t="s">
        <v>20</v>
      </c>
      <c r="AI4766" s="9">
        <v>0</v>
      </c>
      <c r="AK4766" s="9">
        <v>1</v>
      </c>
      <c r="AL4766" s="9">
        <v>1</v>
      </c>
      <c r="AM4766" s="9">
        <v>1</v>
      </c>
      <c r="AN4766" s="9">
        <v>0</v>
      </c>
      <c r="AO4766" s="9">
        <v>0</v>
      </c>
      <c r="AQ4766" s="9">
        <v>3</v>
      </c>
      <c r="AR4766" s="9" t="s">
        <v>20</v>
      </c>
      <c r="AS4766" s="9" t="s">
        <v>20</v>
      </c>
      <c r="AT4766" s="9">
        <v>5</v>
      </c>
      <c r="AU4766" s="9">
        <v>2</v>
      </c>
      <c r="AV4766" s="9">
        <v>0</v>
      </c>
      <c r="AW4766" s="9"/>
      <c r="AX4766" s="9"/>
      <c r="AZ4766" s="42" t="s">
        <v>3074</v>
      </c>
      <c r="BA4766" s="63" t="s">
        <v>2692</v>
      </c>
      <c r="BG4766" s="9"/>
      <c r="BI4766" t="s">
        <v>3146</v>
      </c>
    </row>
    <row r="4767" spans="1:61" s="9" customFormat="1" x14ac:dyDescent="0.25">
      <c r="A4767" s="88" t="s">
        <v>1289</v>
      </c>
      <c r="B4767" s="52" t="s">
        <v>1298</v>
      </c>
      <c r="C4767" s="9" t="str">
        <f>VLOOKUP(Tabelle1[[#This Row],[bank_name]],list_all_banks!$B$1:$C$691,2,FALSE)</f>
        <v>PT500960046</v>
      </c>
      <c r="D4767" s="6" t="s">
        <v>1299</v>
      </c>
      <c r="E4767" s="42" t="str">
        <f t="shared" si="77"/>
        <v>31.12.2016</v>
      </c>
      <c r="F4767" s="9">
        <v>2016</v>
      </c>
      <c r="G4767" s="9">
        <v>1</v>
      </c>
      <c r="H4767" s="9">
        <v>2</v>
      </c>
      <c r="I4767" s="9" t="s">
        <v>1382</v>
      </c>
      <c r="J4767" s="9">
        <v>2</v>
      </c>
      <c r="K4767" s="9" t="s">
        <v>1366</v>
      </c>
      <c r="L4767" s="9">
        <v>0</v>
      </c>
      <c r="M4767" s="9" t="s">
        <v>14</v>
      </c>
      <c r="N4767" s="9" t="s">
        <v>91</v>
      </c>
      <c r="O4767" s="6"/>
      <c r="P4767" s="9">
        <v>1</v>
      </c>
      <c r="Q4767" s="9">
        <v>0</v>
      </c>
      <c r="R4767" s="9">
        <v>0</v>
      </c>
      <c r="S4767" s="9">
        <v>0</v>
      </c>
      <c r="T4767" s="6"/>
      <c r="U4767" s="9">
        <v>0</v>
      </c>
      <c r="V4767" s="9">
        <v>0</v>
      </c>
      <c r="W4767" s="9" t="s">
        <v>20</v>
      </c>
      <c r="X4767" s="6"/>
      <c r="Y4767" s="9" t="s">
        <v>1677</v>
      </c>
      <c r="Z4767" s="9">
        <v>27055</v>
      </c>
      <c r="AA4767" s="9">
        <v>81</v>
      </c>
      <c r="AB4767" s="9">
        <v>-1992</v>
      </c>
      <c r="AC4767" s="9" t="s">
        <v>20</v>
      </c>
      <c r="AD4767" s="9" t="s">
        <v>20</v>
      </c>
      <c r="AE4767" s="9" t="s">
        <v>20</v>
      </c>
      <c r="AF4767" s="9" t="s">
        <v>20</v>
      </c>
      <c r="AG4767" s="52">
        <v>-1009</v>
      </c>
      <c r="AH4767" s="9" t="s">
        <v>20</v>
      </c>
      <c r="AI4767" s="9">
        <v>0</v>
      </c>
      <c r="AJ4767" s="6"/>
      <c r="AK4767" s="9">
        <v>1</v>
      </c>
      <c r="AL4767" s="9">
        <v>1</v>
      </c>
      <c r="AM4767" s="9">
        <v>1</v>
      </c>
      <c r="AN4767" s="9">
        <v>0</v>
      </c>
      <c r="AO4767" s="9">
        <v>0</v>
      </c>
      <c r="AP4767" s="6"/>
      <c r="AQ4767" s="9">
        <v>3</v>
      </c>
      <c r="AR4767" s="9" t="s">
        <v>20</v>
      </c>
      <c r="AS4767" s="9" t="s">
        <v>20</v>
      </c>
      <c r="AT4767" s="9">
        <v>5</v>
      </c>
      <c r="AU4767" s="9">
        <v>2</v>
      </c>
      <c r="AV4767" s="9">
        <v>0</v>
      </c>
      <c r="AY4767" s="6"/>
      <c r="AZ4767" s="42" t="s">
        <v>3074</v>
      </c>
      <c r="BA4767" s="63" t="s">
        <v>2692</v>
      </c>
      <c r="BB4767" s="6"/>
      <c r="BH4767" s="6"/>
      <c r="BI4767" t="s">
        <v>3146</v>
      </c>
    </row>
    <row r="4768" spans="1:61" s="9" customFormat="1" x14ac:dyDescent="0.25">
      <c r="A4768" s="88" t="s">
        <v>1289</v>
      </c>
      <c r="B4768" s="52" t="s">
        <v>1298</v>
      </c>
      <c r="C4768" s="9" t="str">
        <f>VLOOKUP(Tabelle1[[#This Row],[bank_name]],list_all_banks!$B$1:$C$691,2,FALSE)</f>
        <v>PT500960046</v>
      </c>
      <c r="D4768" s="6" t="s">
        <v>1299</v>
      </c>
      <c r="E4768" s="42" t="str">
        <f t="shared" si="77"/>
        <v>31.12.2016</v>
      </c>
      <c r="F4768" s="9">
        <v>2016</v>
      </c>
      <c r="G4768" s="9">
        <v>1</v>
      </c>
      <c r="H4768" s="9">
        <v>2</v>
      </c>
      <c r="I4768" s="9" t="s">
        <v>1382</v>
      </c>
      <c r="J4768" s="9">
        <v>2</v>
      </c>
      <c r="K4768" s="9" t="s">
        <v>1366</v>
      </c>
      <c r="L4768" s="9">
        <v>0</v>
      </c>
      <c r="M4768" s="9" t="s">
        <v>14</v>
      </c>
      <c r="N4768" s="9" t="s">
        <v>91</v>
      </c>
      <c r="O4768" s="6"/>
      <c r="P4768" s="9">
        <v>1</v>
      </c>
      <c r="Q4768" s="9">
        <v>0</v>
      </c>
      <c r="R4768" s="9">
        <v>0</v>
      </c>
      <c r="S4768" s="9">
        <v>0</v>
      </c>
      <c r="T4768" s="6"/>
      <c r="U4768" s="9">
        <v>0</v>
      </c>
      <c r="V4768" s="9">
        <v>0</v>
      </c>
      <c r="W4768" s="9" t="s">
        <v>20</v>
      </c>
      <c r="X4768" s="6"/>
      <c r="Y4768" s="9" t="s">
        <v>1678</v>
      </c>
      <c r="Z4768" s="9" t="s">
        <v>20</v>
      </c>
      <c r="AA4768" s="9">
        <v>3</v>
      </c>
      <c r="AB4768" s="9" t="s">
        <v>20</v>
      </c>
      <c r="AC4768" s="9" t="s">
        <v>20</v>
      </c>
      <c r="AD4768" s="9" t="s">
        <v>20</v>
      </c>
      <c r="AE4768" s="9" t="s">
        <v>20</v>
      </c>
      <c r="AF4768" s="9" t="s">
        <v>20</v>
      </c>
      <c r="AG4768" s="52" t="s">
        <v>20</v>
      </c>
      <c r="AH4768" s="9" t="s">
        <v>20</v>
      </c>
      <c r="AI4768" s="9">
        <v>0</v>
      </c>
      <c r="AJ4768" s="6"/>
      <c r="AK4768" s="9">
        <v>1</v>
      </c>
      <c r="AL4768" s="9">
        <v>1</v>
      </c>
      <c r="AM4768" s="9">
        <v>1</v>
      </c>
      <c r="AN4768" s="9">
        <v>0</v>
      </c>
      <c r="AO4768" s="9">
        <v>0</v>
      </c>
      <c r="AP4768" s="6"/>
      <c r="AQ4768" s="9">
        <v>3</v>
      </c>
      <c r="AR4768" s="9" t="s">
        <v>20</v>
      </c>
      <c r="AS4768" s="9" t="s">
        <v>20</v>
      </c>
      <c r="AT4768" s="9">
        <v>5</v>
      </c>
      <c r="AU4768" s="9">
        <v>2</v>
      </c>
      <c r="AV4768" s="9">
        <v>0</v>
      </c>
      <c r="AY4768" s="6"/>
      <c r="AZ4768" s="42" t="s">
        <v>3074</v>
      </c>
      <c r="BA4768" s="63" t="s">
        <v>2692</v>
      </c>
      <c r="BB4768" s="6"/>
      <c r="BH4768" s="6"/>
      <c r="BI4768" t="s">
        <v>3146</v>
      </c>
    </row>
    <row r="4769" spans="1:79" x14ac:dyDescent="0.25">
      <c r="A4769" s="88" t="s">
        <v>1289</v>
      </c>
      <c r="B4769" s="52" t="s">
        <v>1298</v>
      </c>
      <c r="C4769" s="9" t="str">
        <f>VLOOKUP(Tabelle1[[#This Row],[bank_name]],list_all_banks!$B$1:$C$691,2,FALSE)</f>
        <v>PT500960046</v>
      </c>
      <c r="D4769" s="6" t="s">
        <v>1299</v>
      </c>
      <c r="E4769" s="42" t="str">
        <f t="shared" si="77"/>
        <v>31.12.2016</v>
      </c>
      <c r="F4769" s="9">
        <v>2016</v>
      </c>
      <c r="G4769" s="9">
        <v>1</v>
      </c>
      <c r="H4769" s="9">
        <v>2</v>
      </c>
      <c r="I4769" s="9" t="s">
        <v>1382</v>
      </c>
      <c r="J4769" s="9">
        <v>2</v>
      </c>
      <c r="K4769" s="9" t="s">
        <v>1366</v>
      </c>
      <c r="L4769" s="9">
        <v>0</v>
      </c>
      <c r="M4769" s="9" t="s">
        <v>14</v>
      </c>
      <c r="N4769" s="9" t="s">
        <v>91</v>
      </c>
      <c r="P4769" s="9">
        <v>1</v>
      </c>
      <c r="Q4769" s="9">
        <v>0</v>
      </c>
      <c r="R4769" s="9">
        <v>0</v>
      </c>
      <c r="S4769" s="9">
        <v>0</v>
      </c>
      <c r="U4769" s="9">
        <v>0</v>
      </c>
      <c r="V4769" s="9">
        <v>0</v>
      </c>
      <c r="W4769" s="9" t="s">
        <v>20</v>
      </c>
      <c r="Y4769" s="9" t="s">
        <v>1683</v>
      </c>
      <c r="Z4769" s="9" t="s">
        <v>20</v>
      </c>
      <c r="AA4769" s="9">
        <v>2</v>
      </c>
      <c r="AB4769" s="9" t="s">
        <v>20</v>
      </c>
      <c r="AC4769" s="9" t="s">
        <v>20</v>
      </c>
      <c r="AD4769" s="9" t="s">
        <v>20</v>
      </c>
      <c r="AE4769" s="9" t="s">
        <v>20</v>
      </c>
      <c r="AF4769" s="9" t="s">
        <v>20</v>
      </c>
      <c r="AG4769" s="52" t="s">
        <v>20</v>
      </c>
      <c r="AH4769" s="9" t="s">
        <v>20</v>
      </c>
      <c r="AI4769" s="9">
        <v>0</v>
      </c>
      <c r="AK4769" s="9">
        <v>1</v>
      </c>
      <c r="AL4769" s="9">
        <v>1</v>
      </c>
      <c r="AM4769" s="9">
        <v>1</v>
      </c>
      <c r="AN4769" s="9">
        <v>0</v>
      </c>
      <c r="AO4769" s="9">
        <v>0</v>
      </c>
      <c r="AQ4769" s="9">
        <v>3</v>
      </c>
      <c r="AR4769" s="9" t="s">
        <v>20</v>
      </c>
      <c r="AS4769" s="9" t="s">
        <v>20</v>
      </c>
      <c r="AT4769" s="9">
        <v>5</v>
      </c>
      <c r="AU4769" s="9">
        <v>2</v>
      </c>
      <c r="AV4769" s="9">
        <v>0</v>
      </c>
      <c r="AW4769" s="9"/>
      <c r="AX4769" s="9"/>
      <c r="AZ4769" s="42" t="s">
        <v>3074</v>
      </c>
      <c r="BA4769" s="63" t="s">
        <v>2692</v>
      </c>
      <c r="BG4769" s="9"/>
      <c r="BI4769" t="s">
        <v>3146</v>
      </c>
    </row>
    <row r="4770" spans="1:79" x14ac:dyDescent="0.25">
      <c r="A4770" s="88" t="s">
        <v>1289</v>
      </c>
      <c r="B4770" s="52" t="s">
        <v>1298</v>
      </c>
      <c r="C4770" s="9" t="str">
        <f>VLOOKUP(Tabelle1[[#This Row],[bank_name]],list_all_banks!$B$1:$C$691,2,FALSE)</f>
        <v>PT500960046</v>
      </c>
      <c r="D4770" s="6" t="s">
        <v>1299</v>
      </c>
      <c r="E4770" s="42" t="str">
        <f t="shared" si="77"/>
        <v>31.12.2016</v>
      </c>
      <c r="F4770" s="9">
        <v>2016</v>
      </c>
      <c r="G4770" s="9">
        <v>1</v>
      </c>
      <c r="H4770" s="9">
        <v>2</v>
      </c>
      <c r="I4770" s="9" t="s">
        <v>1382</v>
      </c>
      <c r="J4770" s="9">
        <v>2</v>
      </c>
      <c r="K4770" s="9" t="s">
        <v>1366</v>
      </c>
      <c r="L4770" s="9">
        <v>0</v>
      </c>
      <c r="M4770" s="9" t="s">
        <v>14</v>
      </c>
      <c r="N4770" s="9" t="s">
        <v>91</v>
      </c>
      <c r="P4770" s="9">
        <v>1</v>
      </c>
      <c r="Q4770" s="9">
        <v>0</v>
      </c>
      <c r="R4770" s="9">
        <v>0</v>
      </c>
      <c r="S4770" s="9">
        <v>0</v>
      </c>
      <c r="U4770" s="9">
        <v>0</v>
      </c>
      <c r="V4770" s="9">
        <v>0</v>
      </c>
      <c r="W4770" s="9" t="s">
        <v>20</v>
      </c>
      <c r="Y4770" s="9" t="s">
        <v>1692</v>
      </c>
      <c r="Z4770" s="9" t="s">
        <v>20</v>
      </c>
      <c r="AA4770" s="9">
        <v>4</v>
      </c>
      <c r="AB4770" s="9" t="s">
        <v>20</v>
      </c>
      <c r="AC4770" s="9" t="s">
        <v>20</v>
      </c>
      <c r="AD4770" s="9" t="s">
        <v>20</v>
      </c>
      <c r="AE4770" s="9" t="s">
        <v>20</v>
      </c>
      <c r="AF4770" s="9" t="s">
        <v>20</v>
      </c>
      <c r="AG4770" s="52" t="s">
        <v>20</v>
      </c>
      <c r="AH4770" s="9" t="s">
        <v>20</v>
      </c>
      <c r="AI4770" s="9">
        <v>0</v>
      </c>
      <c r="AK4770" s="9">
        <v>1</v>
      </c>
      <c r="AL4770" s="9">
        <v>1</v>
      </c>
      <c r="AM4770" s="9">
        <v>1</v>
      </c>
      <c r="AN4770" s="9">
        <v>0</v>
      </c>
      <c r="AO4770" s="9">
        <v>0</v>
      </c>
      <c r="AQ4770" s="9">
        <v>3</v>
      </c>
      <c r="AR4770" s="9" t="s">
        <v>20</v>
      </c>
      <c r="AS4770" s="9" t="s">
        <v>20</v>
      </c>
      <c r="AT4770" s="9">
        <v>5</v>
      </c>
      <c r="AU4770" s="9">
        <v>2</v>
      </c>
      <c r="AV4770" s="9">
        <v>0</v>
      </c>
      <c r="AW4770" s="9"/>
      <c r="AX4770" s="9"/>
      <c r="AZ4770" s="42" t="s">
        <v>3074</v>
      </c>
      <c r="BA4770" s="63" t="s">
        <v>2692</v>
      </c>
      <c r="BG4770" s="9"/>
      <c r="BI4770" t="s">
        <v>3146</v>
      </c>
    </row>
    <row r="4771" spans="1:79" x14ac:dyDescent="0.25">
      <c r="A4771" s="88" t="s">
        <v>1289</v>
      </c>
      <c r="B4771" s="52" t="s">
        <v>1298</v>
      </c>
      <c r="C4771" s="9" t="str">
        <f>VLOOKUP(Tabelle1[[#This Row],[bank_name]],list_all_banks!$B$1:$C$691,2,FALSE)</f>
        <v>PT500960046</v>
      </c>
      <c r="D4771" s="6" t="s">
        <v>1299</v>
      </c>
      <c r="E4771" s="42" t="str">
        <f t="shared" si="77"/>
        <v>31.12.2016</v>
      </c>
      <c r="F4771" s="9">
        <v>2016</v>
      </c>
      <c r="G4771" s="9">
        <v>1</v>
      </c>
      <c r="H4771" s="9">
        <v>2</v>
      </c>
      <c r="I4771" s="9" t="s">
        <v>1382</v>
      </c>
      <c r="J4771" s="9">
        <v>2</v>
      </c>
      <c r="K4771" s="9" t="s">
        <v>1366</v>
      </c>
      <c r="L4771" s="9">
        <v>0</v>
      </c>
      <c r="M4771" s="9" t="s">
        <v>14</v>
      </c>
      <c r="N4771" s="9" t="s">
        <v>91</v>
      </c>
      <c r="P4771" s="9">
        <v>1</v>
      </c>
      <c r="Q4771" s="9">
        <v>0</v>
      </c>
      <c r="R4771" s="9">
        <v>0</v>
      </c>
      <c r="S4771" s="9">
        <v>0</v>
      </c>
      <c r="U4771" s="9">
        <v>0</v>
      </c>
      <c r="V4771" s="9">
        <v>0</v>
      </c>
      <c r="W4771" s="9" t="s">
        <v>20</v>
      </c>
      <c r="Y4771" s="9" t="s">
        <v>1660</v>
      </c>
      <c r="Z4771" s="9">
        <v>119100</v>
      </c>
      <c r="AA4771" s="9">
        <v>491</v>
      </c>
      <c r="AB4771" s="9">
        <v>72240</v>
      </c>
      <c r="AC4771" s="9" t="s">
        <v>20</v>
      </c>
      <c r="AD4771" s="9" t="s">
        <v>20</v>
      </c>
      <c r="AE4771" s="9" t="s">
        <v>20</v>
      </c>
      <c r="AF4771" s="9" t="s">
        <v>20</v>
      </c>
      <c r="AG4771" s="52">
        <v>8782</v>
      </c>
      <c r="AH4771" s="9" t="s">
        <v>20</v>
      </c>
      <c r="AI4771" s="9">
        <v>0</v>
      </c>
      <c r="AK4771" s="9">
        <v>1</v>
      </c>
      <c r="AL4771" s="9">
        <v>1</v>
      </c>
      <c r="AM4771" s="9">
        <v>1</v>
      </c>
      <c r="AN4771" s="9">
        <v>0</v>
      </c>
      <c r="AO4771" s="9">
        <v>0</v>
      </c>
      <c r="AQ4771" s="9">
        <v>3</v>
      </c>
      <c r="AR4771" s="9" t="s">
        <v>20</v>
      </c>
      <c r="AS4771" s="9" t="s">
        <v>20</v>
      </c>
      <c r="AT4771" s="9">
        <v>5</v>
      </c>
      <c r="AU4771" s="9">
        <v>2</v>
      </c>
      <c r="AV4771" s="9">
        <v>0</v>
      </c>
      <c r="AW4771" s="9"/>
      <c r="AX4771" s="9"/>
      <c r="AZ4771" s="42" t="s">
        <v>3074</v>
      </c>
      <c r="BA4771" s="63" t="s">
        <v>2692</v>
      </c>
      <c r="BG4771" s="9"/>
      <c r="BI4771" t="s">
        <v>3146</v>
      </c>
    </row>
    <row r="4772" spans="1:79" x14ac:dyDescent="0.25">
      <c r="A4772" s="21" t="s">
        <v>1289</v>
      </c>
      <c r="B4772" s="40" t="s">
        <v>1298</v>
      </c>
      <c r="C4772" t="str">
        <f>VLOOKUP(Tabelle1[[#This Row],[bank_name]],list_all_banks!$B$1:$C$691,2,FALSE)</f>
        <v>PT500960046</v>
      </c>
      <c r="D4772" s="6" t="s">
        <v>1299</v>
      </c>
      <c r="E4772" s="42" t="str">
        <f t="shared" si="77"/>
        <v>31.12.2016</v>
      </c>
      <c r="F4772">
        <v>2016</v>
      </c>
      <c r="G4772">
        <v>1</v>
      </c>
      <c r="H4772">
        <v>2</v>
      </c>
      <c r="I4772" t="s">
        <v>1382</v>
      </c>
      <c r="J4772">
        <v>2</v>
      </c>
      <c r="K4772" t="s">
        <v>1366</v>
      </c>
      <c r="L4772">
        <v>0</v>
      </c>
      <c r="M4772" t="s">
        <v>14</v>
      </c>
      <c r="N4772" t="s">
        <v>91</v>
      </c>
      <c r="P4772">
        <v>1</v>
      </c>
      <c r="Q4772">
        <v>0</v>
      </c>
      <c r="R4772">
        <v>0</v>
      </c>
      <c r="S4772">
        <v>0</v>
      </c>
      <c r="U4772">
        <v>0</v>
      </c>
      <c r="V4772">
        <v>0</v>
      </c>
      <c r="W4772" t="s">
        <v>20</v>
      </c>
      <c r="Y4772" t="s">
        <v>1712</v>
      </c>
      <c r="Z4772">
        <v>10642</v>
      </c>
      <c r="AA4772">
        <v>131</v>
      </c>
      <c r="AB4772">
        <v>5783</v>
      </c>
      <c r="AC4772" t="s">
        <v>20</v>
      </c>
      <c r="AD4772" t="s">
        <v>20</v>
      </c>
      <c r="AE4772" t="s">
        <v>20</v>
      </c>
      <c r="AF4772" t="s">
        <v>20</v>
      </c>
      <c r="AG4772" s="40">
        <v>1582</v>
      </c>
      <c r="AH4772" t="s">
        <v>20</v>
      </c>
      <c r="AI4772">
        <v>0</v>
      </c>
      <c r="AK4772" s="9">
        <v>1</v>
      </c>
      <c r="AL4772">
        <v>1</v>
      </c>
      <c r="AM4772">
        <v>1</v>
      </c>
      <c r="AN4772">
        <v>0</v>
      </c>
      <c r="AO4772">
        <v>0</v>
      </c>
      <c r="AQ4772" s="9">
        <v>3</v>
      </c>
      <c r="AR4772" t="s">
        <v>20</v>
      </c>
      <c r="AS4772" t="s">
        <v>20</v>
      </c>
      <c r="AT4772">
        <v>5</v>
      </c>
      <c r="AU4772">
        <v>2</v>
      </c>
      <c r="AV4772">
        <v>0</v>
      </c>
      <c r="AZ4772" s="42" t="s">
        <v>3074</v>
      </c>
      <c r="BA4772" s="14" t="s">
        <v>2692</v>
      </c>
      <c r="BG4772" s="9"/>
      <c r="BI4772" t="s">
        <v>3146</v>
      </c>
    </row>
    <row r="4773" spans="1:79" s="44" customFormat="1" ht="15.75" thickBot="1" x14ac:dyDescent="0.3">
      <c r="A4773" s="165" t="s">
        <v>1289</v>
      </c>
      <c r="B4773" s="48" t="s">
        <v>1298</v>
      </c>
      <c r="C4773" s="44" t="str">
        <f>VLOOKUP(Tabelle1[[#This Row],[bank_name]],list_all_banks!$B$1:$C$691,2,FALSE)</f>
        <v>PT500960046</v>
      </c>
      <c r="D4773" s="45" t="s">
        <v>1299</v>
      </c>
      <c r="E4773" s="46" t="str">
        <f t="shared" ref="E4773:E4836" si="78">CONCATENATE($E$2,F4773)</f>
        <v>31.12.2016</v>
      </c>
      <c r="F4773" s="44">
        <v>2016</v>
      </c>
      <c r="G4773" s="44">
        <v>1</v>
      </c>
      <c r="H4773" s="44">
        <v>2</v>
      </c>
      <c r="I4773" s="44" t="s">
        <v>1382</v>
      </c>
      <c r="J4773" s="44">
        <v>2</v>
      </c>
      <c r="K4773" s="44" t="s">
        <v>1366</v>
      </c>
      <c r="L4773" s="44">
        <v>0</v>
      </c>
      <c r="M4773" s="44" t="s">
        <v>14</v>
      </c>
      <c r="N4773" s="44" t="s">
        <v>91</v>
      </c>
      <c r="O4773" s="45"/>
      <c r="P4773" s="44">
        <v>1</v>
      </c>
      <c r="Q4773" s="44">
        <v>0</v>
      </c>
      <c r="R4773" s="44">
        <v>0</v>
      </c>
      <c r="S4773" s="44">
        <v>0</v>
      </c>
      <c r="T4773" s="45"/>
      <c r="U4773" s="44">
        <v>0</v>
      </c>
      <c r="V4773" s="44">
        <v>0</v>
      </c>
      <c r="W4773" s="44" t="s">
        <v>20</v>
      </c>
      <c r="X4773" s="45"/>
      <c r="Y4773" s="44" t="s">
        <v>1662</v>
      </c>
      <c r="Z4773" s="44" t="s">
        <v>20</v>
      </c>
      <c r="AA4773" s="44">
        <v>3</v>
      </c>
      <c r="AB4773" s="44" t="s">
        <v>20</v>
      </c>
      <c r="AC4773" s="44" t="s">
        <v>20</v>
      </c>
      <c r="AD4773" s="44" t="s">
        <v>20</v>
      </c>
      <c r="AE4773" s="44" t="s">
        <v>20</v>
      </c>
      <c r="AF4773" s="44" t="s">
        <v>20</v>
      </c>
      <c r="AG4773" s="48" t="s">
        <v>20</v>
      </c>
      <c r="AH4773" s="44" t="s">
        <v>20</v>
      </c>
      <c r="AI4773" s="44">
        <v>0</v>
      </c>
      <c r="AJ4773" s="45"/>
      <c r="AK4773" s="44">
        <v>1</v>
      </c>
      <c r="AL4773" s="44">
        <v>1</v>
      </c>
      <c r="AM4773" s="44">
        <v>1</v>
      </c>
      <c r="AN4773" s="44">
        <v>0</v>
      </c>
      <c r="AO4773" s="44">
        <v>0</v>
      </c>
      <c r="AP4773" s="45"/>
      <c r="AQ4773" s="44">
        <v>3</v>
      </c>
      <c r="AR4773" s="44" t="s">
        <v>20</v>
      </c>
      <c r="AS4773" s="44" t="s">
        <v>20</v>
      </c>
      <c r="AT4773" s="44">
        <v>5</v>
      </c>
      <c r="AU4773" s="44">
        <v>2</v>
      </c>
      <c r="AV4773" s="44">
        <v>0</v>
      </c>
      <c r="AY4773" s="45"/>
      <c r="AZ4773" s="46" t="s">
        <v>3074</v>
      </c>
      <c r="BA4773" s="47" t="s">
        <v>2692</v>
      </c>
      <c r="BB4773" s="45"/>
      <c r="BH4773" s="45"/>
      <c r="BI4773" s="44" t="s">
        <v>3146</v>
      </c>
    </row>
    <row r="4774" spans="1:79" x14ac:dyDescent="0.25">
      <c r="A4774" s="53" t="s">
        <v>1289</v>
      </c>
      <c r="B4774" s="9" t="s">
        <v>1300</v>
      </c>
      <c r="C4774" s="9" t="str">
        <f>VLOOKUP(Tabelle1[[#This Row],[bank_name]],list_all_banks!$B$1:$C$691,2,FALSE)</f>
        <v>PT501214534</v>
      </c>
      <c r="D4774" s="6" t="s">
        <v>1301</v>
      </c>
      <c r="E4774" s="42" t="str">
        <f t="shared" si="78"/>
        <v>31.12.</v>
      </c>
      <c r="F4774" s="9"/>
      <c r="G4774" s="9"/>
      <c r="H4774" s="9"/>
      <c r="I4774" s="9"/>
      <c r="J4774" s="9"/>
      <c r="K4774" s="9"/>
      <c r="L4774" s="9"/>
      <c r="M4774" s="9"/>
      <c r="N4774" s="9"/>
      <c r="P4774" s="9"/>
      <c r="Q4774" s="9"/>
      <c r="R4774" s="9"/>
      <c r="S4774" s="9"/>
      <c r="U4774" s="9"/>
      <c r="V4774" s="9"/>
      <c r="W4774" s="9"/>
      <c r="Y4774" s="9"/>
      <c r="Z4774" s="9"/>
      <c r="AA4774" s="9"/>
      <c r="AB4774" s="9"/>
      <c r="AC4774" s="9"/>
      <c r="AD4774" s="9"/>
      <c r="AE4774" s="9"/>
      <c r="AF4774" s="9"/>
      <c r="AG4774" s="9"/>
      <c r="AH4774" s="9"/>
      <c r="AI4774" s="9"/>
      <c r="AK4774" s="9"/>
      <c r="AL4774" s="9"/>
      <c r="AM4774" s="9"/>
      <c r="AN4774" s="9"/>
      <c r="AO4774" s="9"/>
      <c r="AQ4774" s="9"/>
      <c r="AR4774" s="9"/>
      <c r="AS4774" s="9"/>
      <c r="AT4774" s="9"/>
      <c r="AU4774" s="9"/>
      <c r="AV4774" s="9"/>
      <c r="AW4774" s="9"/>
      <c r="AX4774" s="9"/>
      <c r="BA4774" s="9"/>
      <c r="BC4774" s="9"/>
      <c r="BD4774" s="9"/>
      <c r="BE4774" s="9"/>
      <c r="BF4774" s="9"/>
      <c r="BG4774" s="9"/>
      <c r="BI4774" s="9"/>
    </row>
    <row r="4775" spans="1:79" x14ac:dyDescent="0.25">
      <c r="A4775" s="53" t="s">
        <v>1289</v>
      </c>
      <c r="B4775" s="9" t="s">
        <v>1302</v>
      </c>
      <c r="C4775" s="9" t="str">
        <f>VLOOKUP(Tabelle1[[#This Row],[bank_name]],list_all_banks!$B$1:$C$691,2,FALSE)</f>
        <v>PT501408819</v>
      </c>
      <c r="D4775" s="6" t="s">
        <v>1303</v>
      </c>
      <c r="E4775" s="42" t="str">
        <f t="shared" si="78"/>
        <v>31.12.</v>
      </c>
      <c r="F4775" s="9"/>
      <c r="G4775" s="9"/>
      <c r="H4775" s="9"/>
      <c r="I4775" s="9"/>
      <c r="J4775" s="9"/>
      <c r="K4775" s="9"/>
      <c r="L4775" s="9"/>
      <c r="N4775" s="9"/>
      <c r="P4775" s="9"/>
      <c r="Q4775" s="9"/>
      <c r="R4775" s="9"/>
      <c r="S4775" s="9"/>
      <c r="U4775" s="9"/>
      <c r="V4775" s="9"/>
      <c r="W4775" s="9"/>
      <c r="Y4775" s="9"/>
      <c r="Z4775" s="9"/>
      <c r="AA4775" s="9"/>
      <c r="AB4775" s="9"/>
      <c r="AC4775" s="9"/>
      <c r="AD4775" s="9"/>
      <c r="AE4775" s="9"/>
      <c r="AF4775" s="9"/>
      <c r="AG4775" s="9"/>
      <c r="AH4775" s="9"/>
      <c r="AI4775" s="9"/>
      <c r="AK4775" s="9"/>
      <c r="AL4775" s="9"/>
      <c r="AM4775" s="9"/>
      <c r="AN4775" s="9"/>
      <c r="AO4775" s="9"/>
      <c r="AQ4775" s="9"/>
      <c r="AR4775" s="9"/>
      <c r="AS4775" s="9"/>
      <c r="AT4775" s="9"/>
      <c r="AU4775" s="9"/>
      <c r="AV4775" s="9"/>
      <c r="AW4775" s="9"/>
      <c r="AX4775" s="9"/>
      <c r="BA4775" s="9"/>
      <c r="BG4775" s="9"/>
    </row>
    <row r="4776" spans="1:79" x14ac:dyDescent="0.25">
      <c r="A4776" s="5" t="s">
        <v>1289</v>
      </c>
      <c r="B4776" t="s">
        <v>1304</v>
      </c>
      <c r="C4776" t="str">
        <f>VLOOKUP(Tabelle1[[#This Row],[bank_name]],list_all_banks!$B$1:$C$691,2,FALSE)</f>
        <v>PT501525882</v>
      </c>
      <c r="D4776" s="6" t="s">
        <v>1305</v>
      </c>
      <c r="E4776" s="42" t="str">
        <f t="shared" si="78"/>
        <v>31.12.</v>
      </c>
      <c r="M4776" s="9"/>
      <c r="U4776" s="9"/>
      <c r="AK4776" s="9"/>
      <c r="AQ4776" s="9"/>
      <c r="BG4776" s="9"/>
    </row>
    <row r="4777" spans="1:79" x14ac:dyDescent="0.25">
      <c r="A4777" s="5" t="s">
        <v>1289</v>
      </c>
      <c r="B4777" t="s">
        <v>1306</v>
      </c>
      <c r="C4777" t="str">
        <f>VLOOKUP(Tabelle1[[#This Row],[bank_name]],list_all_banks!$B$1:$C$691,2,FALSE)</f>
        <v>PT501897020</v>
      </c>
      <c r="D4777" s="6" t="s">
        <v>1307</v>
      </c>
      <c r="E4777" s="42" t="str">
        <f t="shared" si="78"/>
        <v>31.12.</v>
      </c>
      <c r="U4777" s="9"/>
      <c r="AK4777" s="9"/>
      <c r="AQ4777" s="9"/>
      <c r="BG4777" s="9"/>
    </row>
    <row r="4778" spans="1:79" x14ac:dyDescent="0.25">
      <c r="A4778" s="5" t="s">
        <v>1289</v>
      </c>
      <c r="B4778" t="s">
        <v>1308</v>
      </c>
      <c r="C4778" t="str">
        <f>VLOOKUP(Tabelle1[[#This Row],[bank_name]],list_all_banks!$B$1:$C$691,2,FALSE)</f>
        <v>PT501898417</v>
      </c>
      <c r="D4778" s="6" t="s">
        <v>1309</v>
      </c>
      <c r="E4778" s="42" t="str">
        <f t="shared" si="78"/>
        <v>31.12.</v>
      </c>
      <c r="U4778" s="9"/>
      <c r="AK4778" s="9"/>
      <c r="AQ4778" s="9"/>
      <c r="BG4778" s="9"/>
    </row>
    <row r="4779" spans="1:79" x14ac:dyDescent="0.25">
      <c r="A4779" s="53" t="s">
        <v>1289</v>
      </c>
      <c r="B4779" s="9" t="s">
        <v>1310</v>
      </c>
      <c r="C4779" s="9" t="str">
        <f>VLOOKUP(Tabelle1[[#This Row],[bank_name]],list_all_banks!$B$1:$C$691,2,FALSE)</f>
        <v>PT502090243</v>
      </c>
      <c r="D4779" s="6" t="s">
        <v>1311</v>
      </c>
      <c r="E4779" s="42" t="str">
        <f t="shared" si="78"/>
        <v>31.12.</v>
      </c>
      <c r="F4779" s="9"/>
      <c r="G4779" s="9"/>
      <c r="H4779" s="9"/>
      <c r="I4779" s="9"/>
      <c r="J4779" s="9"/>
      <c r="K4779" s="9"/>
      <c r="L4779" s="9"/>
      <c r="M4779" s="9"/>
      <c r="N4779" s="9"/>
      <c r="P4779" s="9"/>
      <c r="Q4779" s="9"/>
      <c r="R4779" s="9"/>
      <c r="S4779" s="9"/>
      <c r="U4779" s="9"/>
      <c r="V4779" s="9"/>
      <c r="W4779" s="9"/>
      <c r="Y4779" s="9"/>
      <c r="Z4779" s="9"/>
      <c r="AA4779" s="9"/>
      <c r="AB4779" s="9"/>
      <c r="AD4779" s="9"/>
      <c r="AE4779" s="9"/>
      <c r="AF4779" s="9"/>
      <c r="AG4779" s="9"/>
      <c r="AH4779" s="9"/>
      <c r="AI4779" s="9"/>
      <c r="AK4779" s="9"/>
      <c r="AL4779" s="9"/>
      <c r="AM4779" s="9"/>
      <c r="AN4779" s="9"/>
      <c r="AO4779" s="9"/>
      <c r="AQ4779" s="9"/>
      <c r="AR4779" s="9"/>
      <c r="AS4779" s="9"/>
      <c r="AT4779" s="9"/>
      <c r="AU4779" s="9"/>
      <c r="AV4779" s="9"/>
      <c r="AW4779" s="9"/>
      <c r="AX4779" s="9"/>
      <c r="BA4779" s="9"/>
      <c r="BG4779" s="9"/>
    </row>
    <row r="4780" spans="1:79" x14ac:dyDescent="0.25">
      <c r="A4780" s="53" t="s">
        <v>1289</v>
      </c>
      <c r="B4780" s="9" t="s">
        <v>1312</v>
      </c>
      <c r="C4780" s="9" t="str">
        <f>VLOOKUP(Tabelle1[[#This Row],[bank_name]],list_all_banks!$B$1:$C$691,2,FALSE)</f>
        <v>PT502809434</v>
      </c>
      <c r="D4780" s="6" t="s">
        <v>1313</v>
      </c>
      <c r="E4780" s="42" t="str">
        <f t="shared" si="78"/>
        <v>31.12.</v>
      </c>
      <c r="F4780" s="9"/>
      <c r="G4780" s="9"/>
      <c r="H4780" s="9"/>
      <c r="I4780" s="9"/>
      <c r="J4780" s="9"/>
      <c r="K4780" s="9"/>
      <c r="L4780" s="9"/>
      <c r="M4780" s="9"/>
      <c r="N4780" s="9"/>
      <c r="P4780" s="9"/>
      <c r="Q4780" s="9"/>
      <c r="R4780" s="9"/>
      <c r="S4780" s="9"/>
      <c r="U4780" s="9"/>
      <c r="V4780" s="9"/>
      <c r="W4780" s="9"/>
      <c r="Y4780" s="9"/>
      <c r="Z4780" s="9"/>
      <c r="AA4780" s="9"/>
      <c r="AB4780" s="9"/>
      <c r="AC4780" s="9"/>
      <c r="AD4780" s="9"/>
      <c r="AE4780" s="9"/>
      <c r="AF4780" s="9"/>
      <c r="AG4780" s="9"/>
      <c r="AH4780" s="9"/>
      <c r="AI4780" s="9"/>
      <c r="AK4780" s="9"/>
      <c r="AL4780" s="9"/>
      <c r="AM4780" s="9"/>
      <c r="AN4780" s="9"/>
      <c r="AO4780" s="9"/>
      <c r="AQ4780" s="9"/>
      <c r="AR4780" s="9"/>
      <c r="AS4780" s="9"/>
      <c r="AT4780" s="9"/>
      <c r="AU4780" s="9"/>
      <c r="AV4780" s="9"/>
      <c r="AW4780" s="9"/>
      <c r="AX4780" s="9"/>
      <c r="BA4780" s="9"/>
      <c r="BC4780" s="9"/>
      <c r="BD4780" s="9"/>
      <c r="BE4780" s="9"/>
      <c r="BF4780" s="9"/>
      <c r="BG4780" s="9"/>
      <c r="BI4780" s="9"/>
      <c r="BJ4780" s="9"/>
      <c r="BK4780" s="9"/>
      <c r="BL4780" s="9"/>
      <c r="BM4780" s="9"/>
      <c r="BN4780" s="9"/>
      <c r="BO4780" s="9"/>
      <c r="BP4780" s="9"/>
      <c r="BQ4780" s="9"/>
      <c r="BR4780" s="9"/>
      <c r="BS4780" s="9"/>
      <c r="BT4780" s="9"/>
      <c r="BU4780" s="9"/>
      <c r="BV4780" s="9"/>
      <c r="BW4780" s="9"/>
      <c r="BX4780" s="9"/>
      <c r="BY4780" s="9"/>
      <c r="BZ4780" s="9"/>
      <c r="CA4780" s="9"/>
    </row>
    <row r="4781" spans="1:79" x14ac:dyDescent="0.25">
      <c r="A4781" s="53" t="s">
        <v>1289</v>
      </c>
      <c r="B4781" s="9" t="s">
        <v>1314</v>
      </c>
      <c r="C4781" s="9" t="str">
        <f>VLOOKUP(Tabelle1[[#This Row],[bank_name]],list_all_banks!$B$1:$C$691,2,FALSE)</f>
        <v>PT503824810</v>
      </c>
      <c r="D4781" s="6" t="s">
        <v>1315</v>
      </c>
      <c r="E4781" s="42" t="str">
        <f t="shared" si="78"/>
        <v>31.12.</v>
      </c>
      <c r="F4781" s="9"/>
      <c r="G4781" s="9"/>
      <c r="H4781" s="9"/>
      <c r="I4781" s="9"/>
      <c r="J4781" s="9"/>
      <c r="K4781" s="9"/>
      <c r="L4781" s="9"/>
      <c r="M4781" s="9"/>
      <c r="N4781" s="9"/>
      <c r="P4781" s="9"/>
      <c r="Q4781" s="9"/>
      <c r="R4781" s="9"/>
      <c r="S4781" s="9"/>
      <c r="U4781" s="9"/>
      <c r="V4781" s="9"/>
      <c r="W4781" s="9"/>
      <c r="Y4781" s="9"/>
      <c r="Z4781" s="9"/>
      <c r="AA4781" s="9"/>
      <c r="AB4781" s="9"/>
      <c r="AC4781" s="9"/>
      <c r="AD4781" s="9"/>
      <c r="AE4781" s="9"/>
      <c r="AF4781" s="9"/>
      <c r="AG4781" s="9"/>
      <c r="AH4781" s="9"/>
      <c r="AI4781" s="9"/>
      <c r="AK4781" s="9"/>
      <c r="AL4781" s="9"/>
      <c r="AM4781" s="9"/>
      <c r="AN4781" s="9"/>
      <c r="AO4781" s="9"/>
      <c r="AQ4781" s="9"/>
      <c r="AR4781" s="9"/>
      <c r="AS4781" s="9"/>
      <c r="AT4781" s="9"/>
      <c r="AU4781" s="9"/>
      <c r="AV4781" s="9"/>
      <c r="AW4781" s="9"/>
      <c r="AX4781" s="9"/>
      <c r="BA4781" s="9"/>
      <c r="BG4781" s="9"/>
    </row>
    <row r="4782" spans="1:79" s="74" customFormat="1" x14ac:dyDescent="0.25">
      <c r="A4782" s="5" t="s">
        <v>1289</v>
      </c>
      <c r="B4782" t="s">
        <v>1316</v>
      </c>
      <c r="C4782" t="str">
        <f>VLOOKUP(Tabelle1[[#This Row],[bank_name]],list_all_banks!$B$1:$C$691,2,FALSE)</f>
        <v>PT504655256</v>
      </c>
      <c r="D4782" s="6" t="s">
        <v>1317</v>
      </c>
      <c r="E4782" s="42" t="str">
        <f t="shared" si="78"/>
        <v>31.12.</v>
      </c>
      <c r="F4782"/>
      <c r="G4782"/>
      <c r="H4782"/>
      <c r="I4782"/>
      <c r="J4782"/>
      <c r="K4782"/>
      <c r="L4782"/>
      <c r="M4782"/>
      <c r="N4782"/>
      <c r="O4782" s="6"/>
      <c r="P4782"/>
      <c r="Q4782"/>
      <c r="R4782"/>
      <c r="S4782"/>
      <c r="T4782" s="6"/>
      <c r="U4782" s="9"/>
      <c r="V4782"/>
      <c r="W4782"/>
      <c r="X4782" s="6"/>
      <c r="Y4782"/>
      <c r="Z4782"/>
      <c r="AA4782"/>
      <c r="AB4782"/>
      <c r="AC4782" s="9"/>
      <c r="AD4782"/>
      <c r="AE4782"/>
      <c r="AF4782"/>
      <c r="AG4782"/>
      <c r="AH4782"/>
      <c r="AI4782"/>
      <c r="AJ4782" s="6"/>
      <c r="AK4782"/>
      <c r="AL4782"/>
      <c r="AM4782"/>
      <c r="AN4782"/>
      <c r="AO4782"/>
      <c r="AP4782" s="6"/>
      <c r="AQ4782"/>
      <c r="AR4782"/>
      <c r="AS4782"/>
      <c r="AT4782"/>
      <c r="AU4782"/>
      <c r="AV4782"/>
      <c r="AW4782"/>
      <c r="AX4782"/>
      <c r="AY4782" s="6"/>
      <c r="AZ4782" s="42"/>
      <c r="BA4782"/>
      <c r="BB4782" s="6"/>
      <c r="BH4782" s="75"/>
    </row>
    <row r="4783" spans="1:79" x14ac:dyDescent="0.25">
      <c r="A4783" s="5" t="s">
        <v>1289</v>
      </c>
      <c r="B4783" t="s">
        <v>1318</v>
      </c>
      <c r="C4783" t="str">
        <f>VLOOKUP(Tabelle1[[#This Row],[bank_name]],list_all_banks!$B$1:$C$691,2,FALSE)</f>
        <v>PT508705045</v>
      </c>
      <c r="D4783" s="6" t="s">
        <v>1319</v>
      </c>
      <c r="E4783" s="42" t="str">
        <f t="shared" si="78"/>
        <v>31.12.</v>
      </c>
      <c r="U4783" s="9"/>
      <c r="BG4783" s="9"/>
    </row>
    <row r="4784" spans="1:79" x14ac:dyDescent="0.25">
      <c r="A4784" s="53" t="s">
        <v>1289</v>
      </c>
      <c r="B4784" s="9" t="s">
        <v>1320</v>
      </c>
      <c r="C4784" s="9" t="str">
        <f>VLOOKUP(Tabelle1[[#This Row],[bank_name]],list_all_banks!$B$1:$C$691,2,FALSE)</f>
        <v>PT511202008</v>
      </c>
      <c r="D4784" s="6" t="s">
        <v>1321</v>
      </c>
      <c r="E4784" s="42" t="str">
        <f t="shared" si="78"/>
        <v>31.12.</v>
      </c>
      <c r="F4784" s="9"/>
      <c r="G4784" s="9"/>
      <c r="H4784" s="9"/>
      <c r="I4784" s="9"/>
      <c r="J4784" s="9"/>
      <c r="K4784" s="9"/>
      <c r="L4784" s="9"/>
      <c r="M4784" s="9"/>
      <c r="N4784" s="9"/>
      <c r="P4784" s="9"/>
      <c r="Q4784" s="9"/>
      <c r="R4784" s="9"/>
      <c r="S4784" s="9"/>
      <c r="U4784" s="9"/>
      <c r="V4784" s="9"/>
      <c r="W4784" s="9"/>
      <c r="Y4784" s="9"/>
      <c r="Z4784" s="9"/>
      <c r="AA4784" s="9"/>
      <c r="AB4784" s="9"/>
      <c r="AC4784" s="9"/>
      <c r="AD4784" s="9"/>
      <c r="AE4784" s="9"/>
      <c r="AF4784" s="9"/>
      <c r="AG4784" s="9"/>
      <c r="AH4784" s="9"/>
      <c r="AI4784" s="9"/>
      <c r="AK4784" s="9"/>
      <c r="AL4784" s="9"/>
      <c r="AM4784" s="9"/>
      <c r="AN4784" s="9"/>
      <c r="AO4784" s="9"/>
      <c r="AQ4784" s="9"/>
      <c r="AR4784" s="9"/>
      <c r="AS4784" s="9"/>
      <c r="AT4784" s="9"/>
      <c r="AU4784" s="9"/>
      <c r="AV4784" s="9"/>
      <c r="AW4784" s="9"/>
      <c r="AX4784" s="9"/>
      <c r="BA4784" s="9"/>
      <c r="BC4784" s="9"/>
      <c r="BD4784" s="9"/>
      <c r="BE4784" s="9"/>
      <c r="BF4784" s="9"/>
      <c r="BG4784" s="9"/>
      <c r="BI4784" s="9"/>
    </row>
    <row r="4785" spans="1:75" x14ac:dyDescent="0.25">
      <c r="A4785" s="5" t="s">
        <v>1289</v>
      </c>
      <c r="B4785" t="s">
        <v>1322</v>
      </c>
      <c r="C4785" t="str">
        <f>VLOOKUP(Tabelle1[[#This Row],[bank_name]],list_all_banks!$B$1:$C$691,2,FALSE)</f>
        <v>PT513204016</v>
      </c>
      <c r="D4785" s="6" t="s">
        <v>1323</v>
      </c>
      <c r="E4785" s="42" t="str">
        <f t="shared" si="78"/>
        <v>31.12.</v>
      </c>
      <c r="AC4785" s="9"/>
      <c r="BG4785" s="9"/>
    </row>
    <row r="4786" spans="1:75" s="44" customFormat="1" ht="15.75" thickBot="1" x14ac:dyDescent="0.3">
      <c r="A4786" s="57" t="s">
        <v>1324</v>
      </c>
      <c r="B4786" s="44" t="s">
        <v>1325</v>
      </c>
      <c r="C4786" s="44" t="str">
        <f>VLOOKUP(Tabelle1[[#This Row],[bank_name]],list_all_banks!$B$1:$C$691,2,FALSE)</f>
        <v>RO5022670</v>
      </c>
      <c r="D4786" s="45" t="s">
        <v>1326</v>
      </c>
      <c r="E4786" s="46" t="str">
        <f t="shared" si="78"/>
        <v>31.12.</v>
      </c>
      <c r="O4786" s="45"/>
      <c r="T4786" s="45"/>
      <c r="X4786" s="45"/>
      <c r="AJ4786" s="45"/>
      <c r="AP4786" s="45"/>
      <c r="AY4786" s="45"/>
      <c r="AZ4786" s="46"/>
      <c r="BB4786" s="45"/>
      <c r="BH4786" s="45"/>
    </row>
    <row r="4787" spans="1:75" x14ac:dyDescent="0.25">
      <c r="A4787" s="20" t="s">
        <v>1327</v>
      </c>
      <c r="B4787" t="s">
        <v>1328</v>
      </c>
      <c r="C4787" t="str">
        <f>VLOOKUP(Tabelle1[[#This Row],[bank_name]],list_all_banks!$B$1:$C$691,2,FALSE)</f>
        <v>SE5020077862</v>
      </c>
      <c r="D4787" s="6" t="s">
        <v>1329</v>
      </c>
      <c r="E4787" s="42" t="str">
        <f t="shared" si="78"/>
        <v>31.12.2016</v>
      </c>
      <c r="F4787">
        <v>2016</v>
      </c>
      <c r="G4787">
        <v>1</v>
      </c>
      <c r="H4787" s="5">
        <v>2</v>
      </c>
      <c r="I4787">
        <v>3</v>
      </c>
      <c r="J4787">
        <v>2</v>
      </c>
      <c r="K4787" s="41" t="s">
        <v>1366</v>
      </c>
      <c r="L4787" t="s">
        <v>20</v>
      </c>
      <c r="M4787" t="s">
        <v>2000</v>
      </c>
      <c r="N4787" t="s">
        <v>19</v>
      </c>
      <c r="P4787">
        <v>0</v>
      </c>
      <c r="Q4787">
        <v>0</v>
      </c>
      <c r="R4787">
        <v>0</v>
      </c>
      <c r="S4787">
        <v>3</v>
      </c>
      <c r="U4787">
        <v>1</v>
      </c>
      <c r="V4787">
        <v>1</v>
      </c>
      <c r="W4787" s="5" t="s">
        <v>20</v>
      </c>
      <c r="X4787" s="67"/>
      <c r="Y4787" t="s">
        <v>1327</v>
      </c>
      <c r="Z4787" s="13">
        <v>26212</v>
      </c>
      <c r="AA4787">
        <v>7046</v>
      </c>
      <c r="AB4787" s="13">
        <v>15288</v>
      </c>
      <c r="AC4787" t="s">
        <v>20</v>
      </c>
      <c r="AD4787" t="s">
        <v>20</v>
      </c>
      <c r="AE4787" t="s">
        <v>20</v>
      </c>
      <c r="AF4787" s="5">
        <v>4458</v>
      </c>
      <c r="AG4787" t="s">
        <v>20</v>
      </c>
      <c r="AH4787" t="s">
        <v>20</v>
      </c>
      <c r="AI4787" s="9">
        <v>0</v>
      </c>
      <c r="AK4787">
        <v>1</v>
      </c>
      <c r="AL4787">
        <v>1</v>
      </c>
      <c r="AM4787">
        <v>0</v>
      </c>
      <c r="AN4787">
        <v>0</v>
      </c>
      <c r="AO4787">
        <v>0</v>
      </c>
      <c r="AQ4787">
        <v>3</v>
      </c>
      <c r="AR4787">
        <v>1</v>
      </c>
      <c r="AS4787">
        <v>2</v>
      </c>
      <c r="AT4787">
        <v>0</v>
      </c>
      <c r="AU4787">
        <v>0</v>
      </c>
      <c r="AV4787">
        <v>0</v>
      </c>
      <c r="AW4787" t="s">
        <v>1382</v>
      </c>
      <c r="AX4787" t="s">
        <v>1382</v>
      </c>
      <c r="AY4787" s="6" t="s">
        <v>2005</v>
      </c>
      <c r="BA4787" t="s">
        <v>2696</v>
      </c>
      <c r="BC4787" s="53"/>
      <c r="BD4787" s="53"/>
      <c r="BE4787" s="53"/>
      <c r="BF4787" s="53"/>
      <c r="BG4787" s="53"/>
      <c r="BH4787" s="10"/>
      <c r="BI4787" t="s">
        <v>3146</v>
      </c>
    </row>
    <row r="4788" spans="1:75" s="9" customFormat="1" x14ac:dyDescent="0.25">
      <c r="A4788" s="20" t="s">
        <v>1327</v>
      </c>
      <c r="B4788" t="s">
        <v>1328</v>
      </c>
      <c r="C4788" t="str">
        <f>VLOOKUP(Tabelle1[[#This Row],[bank_name]],list_all_banks!$B$1:$C$691,2,FALSE)</f>
        <v>SE5020077862</v>
      </c>
      <c r="D4788" s="6" t="s">
        <v>1329</v>
      </c>
      <c r="E4788" s="42" t="str">
        <f t="shared" si="78"/>
        <v>31.12.2016</v>
      </c>
      <c r="F4788">
        <v>2016</v>
      </c>
      <c r="G4788">
        <v>1</v>
      </c>
      <c r="H4788" s="5">
        <v>2</v>
      </c>
      <c r="I4788">
        <v>3</v>
      </c>
      <c r="J4788">
        <v>2</v>
      </c>
      <c r="K4788" s="41" t="s">
        <v>1366</v>
      </c>
      <c r="L4788" t="s">
        <v>20</v>
      </c>
      <c r="M4788" t="s">
        <v>2000</v>
      </c>
      <c r="N4788" t="s">
        <v>19</v>
      </c>
      <c r="O4788" s="6"/>
      <c r="P4788">
        <v>0</v>
      </c>
      <c r="Q4788">
        <v>0</v>
      </c>
      <c r="R4788">
        <v>0</v>
      </c>
      <c r="S4788">
        <v>3</v>
      </c>
      <c r="T4788" s="6"/>
      <c r="U4788">
        <v>1</v>
      </c>
      <c r="V4788">
        <v>1</v>
      </c>
      <c r="W4788" s="5" t="s">
        <v>20</v>
      </c>
      <c r="X4788" s="6"/>
      <c r="Y4788" t="s">
        <v>820</v>
      </c>
      <c r="Z4788" s="9">
        <v>5027</v>
      </c>
      <c r="AA4788">
        <v>2069</v>
      </c>
      <c r="AB4788" s="9">
        <v>1851</v>
      </c>
      <c r="AC4788" t="s">
        <v>20</v>
      </c>
      <c r="AD4788" t="s">
        <v>20</v>
      </c>
      <c r="AE4788" t="s">
        <v>20</v>
      </c>
      <c r="AF4788" s="53">
        <v>474</v>
      </c>
      <c r="AG4788" t="s">
        <v>20</v>
      </c>
      <c r="AH4788" t="s">
        <v>20</v>
      </c>
      <c r="AI4788" s="9">
        <v>0</v>
      </c>
      <c r="AJ4788" s="6"/>
      <c r="AK4788">
        <v>1</v>
      </c>
      <c r="AL4788">
        <v>1</v>
      </c>
      <c r="AM4788">
        <v>0</v>
      </c>
      <c r="AN4788">
        <v>0</v>
      </c>
      <c r="AO4788">
        <v>0</v>
      </c>
      <c r="AP4788" s="6"/>
      <c r="AQ4788">
        <v>3</v>
      </c>
      <c r="AR4788">
        <v>1</v>
      </c>
      <c r="AS4788">
        <v>2</v>
      </c>
      <c r="AT4788">
        <v>0</v>
      </c>
      <c r="AU4788">
        <v>0</v>
      </c>
      <c r="AV4788">
        <v>0</v>
      </c>
      <c r="AW4788" t="s">
        <v>1382</v>
      </c>
      <c r="AX4788" t="s">
        <v>1382</v>
      </c>
      <c r="AY4788" s="6" t="s">
        <v>2005</v>
      </c>
      <c r="AZ4788" s="42"/>
      <c r="BA4788" t="s">
        <v>2694</v>
      </c>
      <c r="BB4788" s="6"/>
      <c r="BC4788" s="5"/>
      <c r="BD4788" s="5"/>
      <c r="BE4788" s="5"/>
      <c r="BF4788" s="5"/>
      <c r="BG4788" s="53"/>
      <c r="BH4788" s="10"/>
      <c r="BI4788" t="s">
        <v>3146</v>
      </c>
    </row>
    <row r="4789" spans="1:75" s="9" customFormat="1" x14ac:dyDescent="0.25">
      <c r="A4789" s="20" t="s">
        <v>1327</v>
      </c>
      <c r="B4789" t="s">
        <v>1328</v>
      </c>
      <c r="C4789" t="str">
        <f>VLOOKUP(Tabelle1[[#This Row],[bank_name]],list_all_banks!$B$1:$C$691,2,FALSE)</f>
        <v>SE5020077862</v>
      </c>
      <c r="D4789" s="6" t="s">
        <v>1329</v>
      </c>
      <c r="E4789" s="42" t="str">
        <f t="shared" si="78"/>
        <v>31.12.2016</v>
      </c>
      <c r="F4789">
        <v>2016</v>
      </c>
      <c r="G4789">
        <v>1</v>
      </c>
      <c r="H4789" s="5">
        <v>2</v>
      </c>
      <c r="I4789">
        <v>3</v>
      </c>
      <c r="J4789">
        <v>2</v>
      </c>
      <c r="K4789" s="41" t="s">
        <v>1366</v>
      </c>
      <c r="L4789" t="s">
        <v>20</v>
      </c>
      <c r="M4789" t="s">
        <v>2000</v>
      </c>
      <c r="N4789" t="s">
        <v>19</v>
      </c>
      <c r="O4789" s="6"/>
      <c r="P4789">
        <v>0</v>
      </c>
      <c r="Q4789">
        <v>0</v>
      </c>
      <c r="R4789">
        <v>0</v>
      </c>
      <c r="S4789">
        <v>3</v>
      </c>
      <c r="T4789" s="6"/>
      <c r="U4789">
        <v>1</v>
      </c>
      <c r="V4789">
        <v>1</v>
      </c>
      <c r="W4789" s="5" t="s">
        <v>20</v>
      </c>
      <c r="X4789" s="6"/>
      <c r="Y4789" t="s">
        <v>1672</v>
      </c>
      <c r="Z4789" s="68">
        <v>3624</v>
      </c>
      <c r="AA4789">
        <v>753</v>
      </c>
      <c r="AB4789" s="68">
        <v>1917</v>
      </c>
      <c r="AC4789" t="s">
        <v>20</v>
      </c>
      <c r="AD4789" t="s">
        <v>20</v>
      </c>
      <c r="AE4789" t="s">
        <v>20</v>
      </c>
      <c r="AF4789" s="53">
        <v>393</v>
      </c>
      <c r="AG4789" t="s">
        <v>20</v>
      </c>
      <c r="AH4789" t="s">
        <v>20</v>
      </c>
      <c r="AI4789" s="9">
        <v>0</v>
      </c>
      <c r="AJ4789" s="6"/>
      <c r="AK4789">
        <v>1</v>
      </c>
      <c r="AL4789">
        <v>1</v>
      </c>
      <c r="AM4789">
        <v>0</v>
      </c>
      <c r="AN4789">
        <v>0</v>
      </c>
      <c r="AO4789">
        <v>0</v>
      </c>
      <c r="AP4789" s="6"/>
      <c r="AQ4789">
        <v>3</v>
      </c>
      <c r="AR4789">
        <v>1</v>
      </c>
      <c r="AS4789">
        <v>2</v>
      </c>
      <c r="AT4789">
        <v>0</v>
      </c>
      <c r="AU4789">
        <v>0</v>
      </c>
      <c r="AV4789">
        <v>0</v>
      </c>
      <c r="AW4789" t="s">
        <v>1382</v>
      </c>
      <c r="AX4789" t="s">
        <v>1382</v>
      </c>
      <c r="AY4789" s="6" t="s">
        <v>2005</v>
      </c>
      <c r="AZ4789" s="42"/>
      <c r="BA4789" t="s">
        <v>2697</v>
      </c>
      <c r="BB4789" s="6"/>
      <c r="BC4789" s="5"/>
      <c r="BD4789" s="5"/>
      <c r="BE4789" s="5"/>
      <c r="BF4789" s="5"/>
      <c r="BG4789" s="53"/>
      <c r="BH4789" s="10"/>
      <c r="BI4789" t="s">
        <v>3146</v>
      </c>
    </row>
    <row r="4790" spans="1:75" s="9" customFormat="1" x14ac:dyDescent="0.25">
      <c r="A4790" s="97" t="s">
        <v>1327</v>
      </c>
      <c r="B4790" s="9" t="s">
        <v>1328</v>
      </c>
      <c r="C4790" s="9" t="str">
        <f>VLOOKUP(Tabelle1[[#This Row],[bank_name]],list_all_banks!$B$1:$C$691,2,FALSE)</f>
        <v>SE5020077862</v>
      </c>
      <c r="D4790" s="6" t="s">
        <v>1329</v>
      </c>
      <c r="E4790" s="42" t="str">
        <f t="shared" si="78"/>
        <v>31.12.2016</v>
      </c>
      <c r="F4790" s="9">
        <v>2016</v>
      </c>
      <c r="G4790" s="9">
        <v>1</v>
      </c>
      <c r="H4790" s="53">
        <v>2</v>
      </c>
      <c r="I4790" s="9">
        <v>3</v>
      </c>
      <c r="J4790" s="9">
        <v>2</v>
      </c>
      <c r="K4790" s="73" t="s">
        <v>1366</v>
      </c>
      <c r="L4790" s="9" t="s">
        <v>20</v>
      </c>
      <c r="M4790" s="9" t="s">
        <v>2000</v>
      </c>
      <c r="N4790" s="9" t="s">
        <v>19</v>
      </c>
      <c r="O4790" s="6"/>
      <c r="P4790" s="9">
        <v>0</v>
      </c>
      <c r="Q4790" s="9">
        <v>0</v>
      </c>
      <c r="R4790" s="9">
        <v>0</v>
      </c>
      <c r="S4790" s="9">
        <v>3</v>
      </c>
      <c r="T4790" s="6"/>
      <c r="U4790" s="9">
        <v>1</v>
      </c>
      <c r="V4790" s="9">
        <v>1</v>
      </c>
      <c r="W4790" s="53" t="s">
        <v>20</v>
      </c>
      <c r="X4790" s="6"/>
      <c r="Y4790" s="9" t="s">
        <v>440</v>
      </c>
      <c r="Z4790" s="9">
        <v>2219</v>
      </c>
      <c r="AA4790" s="9">
        <v>673</v>
      </c>
      <c r="AB4790" s="9">
        <v>180</v>
      </c>
      <c r="AC4790" s="9" t="s">
        <v>20</v>
      </c>
      <c r="AD4790" s="9" t="s">
        <v>20</v>
      </c>
      <c r="AE4790" s="9" t="s">
        <v>20</v>
      </c>
      <c r="AF4790" s="53">
        <v>72</v>
      </c>
      <c r="AG4790" s="9" t="s">
        <v>20</v>
      </c>
      <c r="AH4790" s="9" t="s">
        <v>20</v>
      </c>
      <c r="AI4790" s="9">
        <v>0</v>
      </c>
      <c r="AJ4790" s="6"/>
      <c r="AK4790" s="9">
        <v>1</v>
      </c>
      <c r="AL4790" s="9">
        <v>1</v>
      </c>
      <c r="AM4790" s="9">
        <v>0</v>
      </c>
      <c r="AN4790" s="9">
        <v>0</v>
      </c>
      <c r="AO4790" s="9">
        <v>0</v>
      </c>
      <c r="AP4790" s="6"/>
      <c r="AQ4790" s="9">
        <v>3</v>
      </c>
      <c r="AR4790" s="9">
        <v>1</v>
      </c>
      <c r="AS4790" s="9">
        <v>2</v>
      </c>
      <c r="AT4790" s="9">
        <v>0</v>
      </c>
      <c r="AU4790" s="9">
        <v>0</v>
      </c>
      <c r="AV4790" s="9">
        <v>0</v>
      </c>
      <c r="AW4790" s="9" t="s">
        <v>1382</v>
      </c>
      <c r="AX4790" s="9" t="s">
        <v>1382</v>
      </c>
      <c r="AY4790" s="6" t="s">
        <v>2005</v>
      </c>
      <c r="AZ4790" s="42"/>
      <c r="BA4790" s="9" t="s">
        <v>2698</v>
      </c>
      <c r="BB4790" s="6"/>
      <c r="BC4790" s="53"/>
      <c r="BD4790" s="53"/>
      <c r="BE4790" s="53"/>
      <c r="BF4790" s="53"/>
      <c r="BG4790" s="53"/>
      <c r="BH4790" s="10"/>
      <c r="BI4790" t="s">
        <v>3146</v>
      </c>
    </row>
    <row r="4791" spans="1:75" s="9" customFormat="1" x14ac:dyDescent="0.25">
      <c r="A4791" s="20" t="s">
        <v>1327</v>
      </c>
      <c r="B4791" t="s">
        <v>1328</v>
      </c>
      <c r="C4791" t="str">
        <f>VLOOKUP(Tabelle1[[#This Row],[bank_name]],list_all_banks!$B$1:$C$691,2,FALSE)</f>
        <v>SE5020077862</v>
      </c>
      <c r="D4791" s="6" t="s">
        <v>1329</v>
      </c>
      <c r="E4791" s="42" t="str">
        <f t="shared" si="78"/>
        <v>31.12.2016</v>
      </c>
      <c r="F4791">
        <v>2016</v>
      </c>
      <c r="G4791">
        <v>1</v>
      </c>
      <c r="H4791" s="5">
        <v>2</v>
      </c>
      <c r="I4791">
        <v>3</v>
      </c>
      <c r="J4791">
        <v>2</v>
      </c>
      <c r="K4791" s="41" t="s">
        <v>1366</v>
      </c>
      <c r="L4791" t="s">
        <v>20</v>
      </c>
      <c r="M4791" s="9" t="s">
        <v>2000</v>
      </c>
      <c r="N4791" t="s">
        <v>19</v>
      </c>
      <c r="O4791" s="6"/>
      <c r="P4791">
        <v>0</v>
      </c>
      <c r="Q4791">
        <v>0</v>
      </c>
      <c r="R4791">
        <v>0</v>
      </c>
      <c r="S4791">
        <v>3</v>
      </c>
      <c r="T4791" s="6"/>
      <c r="U4791">
        <v>1</v>
      </c>
      <c r="V4791">
        <v>1</v>
      </c>
      <c r="W4791" s="5" t="s">
        <v>20</v>
      </c>
      <c r="X4791" s="6"/>
      <c r="Y4791" t="s">
        <v>641</v>
      </c>
      <c r="Z4791" s="68">
        <v>1981</v>
      </c>
      <c r="AA4791">
        <v>613</v>
      </c>
      <c r="AB4791" s="68">
        <v>973</v>
      </c>
      <c r="AC4791" t="s">
        <v>20</v>
      </c>
      <c r="AD4791" t="s">
        <v>20</v>
      </c>
      <c r="AE4791" t="s">
        <v>20</v>
      </c>
      <c r="AF4791" s="53">
        <v>199</v>
      </c>
      <c r="AG4791" t="s">
        <v>20</v>
      </c>
      <c r="AH4791" t="s">
        <v>20</v>
      </c>
      <c r="AI4791" s="9">
        <v>0</v>
      </c>
      <c r="AJ4791" s="6"/>
      <c r="AK4791">
        <v>1</v>
      </c>
      <c r="AL4791">
        <v>1</v>
      </c>
      <c r="AM4791">
        <v>0</v>
      </c>
      <c r="AN4791">
        <v>0</v>
      </c>
      <c r="AO4791">
        <v>0</v>
      </c>
      <c r="AP4791" s="6"/>
      <c r="AQ4791">
        <v>3</v>
      </c>
      <c r="AR4791">
        <v>1</v>
      </c>
      <c r="AS4791">
        <v>2</v>
      </c>
      <c r="AT4791">
        <v>0</v>
      </c>
      <c r="AU4791">
        <v>0</v>
      </c>
      <c r="AV4791">
        <v>0</v>
      </c>
      <c r="AW4791" t="s">
        <v>1382</v>
      </c>
      <c r="AX4791" t="s">
        <v>1382</v>
      </c>
      <c r="AY4791" s="6" t="s">
        <v>2005</v>
      </c>
      <c r="AZ4791" s="42"/>
      <c r="BA4791" t="s">
        <v>2699</v>
      </c>
      <c r="BB4791" s="6"/>
      <c r="BC4791" s="5"/>
      <c r="BD4791" s="5"/>
      <c r="BE4791" s="5"/>
      <c r="BF4791" s="5"/>
      <c r="BG4791" s="53"/>
      <c r="BH4791" s="10"/>
      <c r="BI4791" t="s">
        <v>3146</v>
      </c>
    </row>
    <row r="4792" spans="1:75" s="9" customFormat="1" x14ac:dyDescent="0.25">
      <c r="A4792" s="97" t="s">
        <v>1327</v>
      </c>
      <c r="B4792" s="9" t="s">
        <v>1328</v>
      </c>
      <c r="C4792" s="9" t="str">
        <f>VLOOKUP(Tabelle1[[#This Row],[bank_name]],list_all_banks!$B$1:$C$691,2,FALSE)</f>
        <v>SE5020077862</v>
      </c>
      <c r="D4792" s="6" t="s">
        <v>1329</v>
      </c>
      <c r="E4792" s="42" t="str">
        <f t="shared" si="78"/>
        <v>31.12.2016</v>
      </c>
      <c r="F4792" s="9">
        <v>2016</v>
      </c>
      <c r="G4792" s="9">
        <v>1</v>
      </c>
      <c r="H4792" s="53">
        <v>2</v>
      </c>
      <c r="I4792" s="9">
        <v>3</v>
      </c>
      <c r="J4792" s="9">
        <v>2</v>
      </c>
      <c r="K4792" s="73" t="s">
        <v>1366</v>
      </c>
      <c r="L4792" s="9" t="s">
        <v>20</v>
      </c>
      <c r="M4792" s="9" t="s">
        <v>2000</v>
      </c>
      <c r="N4792" s="9" t="s">
        <v>19</v>
      </c>
      <c r="O4792" s="6"/>
      <c r="P4792" s="9">
        <v>0</v>
      </c>
      <c r="Q4792" s="9">
        <v>0</v>
      </c>
      <c r="R4792" s="9">
        <v>0</v>
      </c>
      <c r="S4792" s="9">
        <v>3</v>
      </c>
      <c r="T4792" s="6"/>
      <c r="U4792" s="9">
        <v>1</v>
      </c>
      <c r="V4792" s="9">
        <v>1</v>
      </c>
      <c r="W4792" s="53" t="s">
        <v>20</v>
      </c>
      <c r="X4792" s="6"/>
      <c r="Y4792" s="9" t="s">
        <v>1650</v>
      </c>
      <c r="Z4792" s="9">
        <v>670</v>
      </c>
      <c r="AA4792" s="9">
        <v>67</v>
      </c>
      <c r="AB4792" s="9">
        <v>422</v>
      </c>
      <c r="AC4792" s="9" t="s">
        <v>20</v>
      </c>
      <c r="AD4792" s="9" t="s">
        <v>20</v>
      </c>
      <c r="AE4792" s="9" t="s">
        <v>20</v>
      </c>
      <c r="AF4792" s="53">
        <v>130</v>
      </c>
      <c r="AG4792" s="9" t="s">
        <v>20</v>
      </c>
      <c r="AH4792" s="9" t="s">
        <v>20</v>
      </c>
      <c r="AI4792" s="9">
        <v>0</v>
      </c>
      <c r="AJ4792" s="6"/>
      <c r="AK4792" s="9">
        <v>1</v>
      </c>
      <c r="AL4792" s="9">
        <v>1</v>
      </c>
      <c r="AM4792" s="9">
        <v>0</v>
      </c>
      <c r="AN4792" s="9">
        <v>0</v>
      </c>
      <c r="AO4792" s="9">
        <v>0</v>
      </c>
      <c r="AP4792" s="6"/>
      <c r="AQ4792" s="9">
        <v>3</v>
      </c>
      <c r="AR4792" s="9">
        <v>1</v>
      </c>
      <c r="AS4792" s="9">
        <v>2</v>
      </c>
      <c r="AT4792" s="9">
        <v>0</v>
      </c>
      <c r="AU4792" s="9">
        <v>0</v>
      </c>
      <c r="AV4792" s="9">
        <v>0</v>
      </c>
      <c r="AW4792" s="9" t="s">
        <v>1382</v>
      </c>
      <c r="AX4792" s="9" t="s">
        <v>1382</v>
      </c>
      <c r="AY4792" s="6" t="s">
        <v>2005</v>
      </c>
      <c r="AZ4792" s="42"/>
      <c r="BA4792" s="9" t="s">
        <v>2695</v>
      </c>
      <c r="BB4792" s="6"/>
      <c r="BC4792" s="53"/>
      <c r="BD4792" s="53"/>
      <c r="BE4792" s="53"/>
      <c r="BF4792" s="53"/>
      <c r="BG4792" s="53"/>
      <c r="BH4792" s="10"/>
      <c r="BI4792" t="s">
        <v>3146</v>
      </c>
    </row>
    <row r="4793" spans="1:75" s="44" customFormat="1" ht="15.75" thickBot="1" x14ac:dyDescent="0.3">
      <c r="A4793" s="97" t="s">
        <v>1327</v>
      </c>
      <c r="B4793" s="9" t="s">
        <v>1328</v>
      </c>
      <c r="C4793" s="9" t="str">
        <f>VLOOKUP(Tabelle1[[#This Row],[bank_name]],list_all_banks!$B$1:$C$691,2,FALSE)</f>
        <v>SE5020077862</v>
      </c>
      <c r="D4793" s="6" t="s">
        <v>1329</v>
      </c>
      <c r="E4793" s="42" t="str">
        <f t="shared" si="78"/>
        <v>31.12.2016</v>
      </c>
      <c r="F4793" s="9">
        <v>2016</v>
      </c>
      <c r="G4793" s="9">
        <v>1</v>
      </c>
      <c r="H4793" s="53">
        <v>2</v>
      </c>
      <c r="I4793" s="9">
        <v>3</v>
      </c>
      <c r="J4793" s="9">
        <v>2</v>
      </c>
      <c r="K4793" s="73" t="s">
        <v>1366</v>
      </c>
      <c r="L4793" s="9" t="s">
        <v>20</v>
      </c>
      <c r="M4793" s="9" t="s">
        <v>2000</v>
      </c>
      <c r="N4793" s="9" t="s">
        <v>19</v>
      </c>
      <c r="O4793" s="6"/>
      <c r="P4793" s="9">
        <v>0</v>
      </c>
      <c r="Q4793" s="9">
        <v>0</v>
      </c>
      <c r="R4793" s="9">
        <v>0</v>
      </c>
      <c r="S4793">
        <v>3</v>
      </c>
      <c r="T4793" s="6"/>
      <c r="U4793" s="9">
        <v>1</v>
      </c>
      <c r="V4793" s="9">
        <v>1</v>
      </c>
      <c r="W4793" s="53" t="s">
        <v>20</v>
      </c>
      <c r="X4793" s="6"/>
      <c r="Y4793" s="245" t="s">
        <v>1225</v>
      </c>
      <c r="Z4793" s="68">
        <v>544</v>
      </c>
      <c r="AA4793" s="9">
        <v>218</v>
      </c>
      <c r="AB4793" s="68">
        <v>179</v>
      </c>
      <c r="AC4793" t="s">
        <v>20</v>
      </c>
      <c r="AD4793" t="s">
        <v>20</v>
      </c>
      <c r="AE4793" t="s">
        <v>20</v>
      </c>
      <c r="AF4793" s="53">
        <v>43</v>
      </c>
      <c r="AG4793" t="s">
        <v>20</v>
      </c>
      <c r="AH4793" t="s">
        <v>20</v>
      </c>
      <c r="AI4793" s="9">
        <v>0</v>
      </c>
      <c r="AJ4793" s="6"/>
      <c r="AK4793">
        <v>1</v>
      </c>
      <c r="AL4793" s="9">
        <v>1</v>
      </c>
      <c r="AM4793" s="9">
        <v>0</v>
      </c>
      <c r="AN4793" s="9">
        <v>0</v>
      </c>
      <c r="AO4793" s="9">
        <v>0</v>
      </c>
      <c r="AP4793" s="6"/>
      <c r="AQ4793" s="9">
        <v>3</v>
      </c>
      <c r="AR4793" s="9">
        <v>1</v>
      </c>
      <c r="AS4793" s="9">
        <v>2</v>
      </c>
      <c r="AT4793" s="9">
        <v>0</v>
      </c>
      <c r="AU4793" s="9">
        <v>0</v>
      </c>
      <c r="AV4793" s="9">
        <v>0</v>
      </c>
      <c r="AW4793" s="9" t="s">
        <v>1382</v>
      </c>
      <c r="AX4793" s="9" t="s">
        <v>1382</v>
      </c>
      <c r="AY4793" s="6" t="s">
        <v>2005</v>
      </c>
      <c r="AZ4793" s="42"/>
      <c r="BA4793" t="s">
        <v>2700</v>
      </c>
      <c r="BB4793" s="6"/>
      <c r="BC4793" s="5"/>
      <c r="BD4793" s="5"/>
      <c r="BE4793" s="5"/>
      <c r="BF4793" s="5"/>
      <c r="BG4793" s="53"/>
      <c r="BH4793" s="10"/>
      <c r="BI4793" t="s">
        <v>3146</v>
      </c>
      <c r="BJ4793" s="9"/>
      <c r="BK4793" s="9"/>
      <c r="BL4793" s="9"/>
      <c r="BM4793" s="9"/>
      <c r="BN4793" s="9"/>
      <c r="BO4793" s="9"/>
      <c r="BP4793" s="9"/>
      <c r="BQ4793" s="9"/>
      <c r="BR4793" s="9"/>
      <c r="BS4793" s="9"/>
      <c r="BT4793" s="9"/>
      <c r="BU4793" s="9"/>
      <c r="BV4793" s="9"/>
      <c r="BW4793" s="9"/>
    </row>
    <row r="4794" spans="1:75" s="9" customFormat="1" x14ac:dyDescent="0.25">
      <c r="A4794" s="97" t="s">
        <v>1327</v>
      </c>
      <c r="B4794" s="9" t="s">
        <v>1328</v>
      </c>
      <c r="C4794" s="9" t="str">
        <f>VLOOKUP(Tabelle1[[#This Row],[bank_name]],list_all_banks!$B$1:$C$691,2,FALSE)</f>
        <v>SE5020077862</v>
      </c>
      <c r="D4794" s="6" t="s">
        <v>1329</v>
      </c>
      <c r="E4794" s="42" t="str">
        <f t="shared" si="78"/>
        <v>31.12.2016</v>
      </c>
      <c r="F4794" s="9">
        <v>2016</v>
      </c>
      <c r="G4794" s="9">
        <v>1</v>
      </c>
      <c r="H4794" s="53">
        <v>2</v>
      </c>
      <c r="I4794" s="9">
        <v>3</v>
      </c>
      <c r="J4794" s="9">
        <v>2</v>
      </c>
      <c r="K4794" s="73" t="s">
        <v>1366</v>
      </c>
      <c r="L4794" s="9" t="s">
        <v>20</v>
      </c>
      <c r="M4794" s="9" t="s">
        <v>2000</v>
      </c>
      <c r="N4794" s="9" t="s">
        <v>19</v>
      </c>
      <c r="O4794" s="6"/>
      <c r="P4794" s="9">
        <v>0</v>
      </c>
      <c r="Q4794" s="9">
        <v>0</v>
      </c>
      <c r="R4794" s="9">
        <v>0</v>
      </c>
      <c r="S4794" s="9">
        <v>3</v>
      </c>
      <c r="T4794" s="6"/>
      <c r="U4794" s="9">
        <v>1</v>
      </c>
      <c r="V4794" s="9">
        <v>1</v>
      </c>
      <c r="W4794" s="53" t="s">
        <v>20</v>
      </c>
      <c r="X4794" s="6"/>
      <c r="Y4794" s="9" t="s">
        <v>1170</v>
      </c>
      <c r="Z4794" s="9">
        <v>169</v>
      </c>
      <c r="AA4794" s="9">
        <v>57</v>
      </c>
      <c r="AB4794" s="9">
        <v>25</v>
      </c>
      <c r="AC4794" s="9" t="s">
        <v>20</v>
      </c>
      <c r="AD4794" s="9" t="s">
        <v>20</v>
      </c>
      <c r="AE4794" s="9" t="s">
        <v>20</v>
      </c>
      <c r="AF4794" s="53">
        <v>22</v>
      </c>
      <c r="AG4794" s="9" t="s">
        <v>20</v>
      </c>
      <c r="AH4794" s="9" t="s">
        <v>20</v>
      </c>
      <c r="AI4794" s="9">
        <v>0</v>
      </c>
      <c r="AJ4794" s="6"/>
      <c r="AK4794" s="9">
        <v>1</v>
      </c>
      <c r="AL4794" s="9">
        <v>1</v>
      </c>
      <c r="AM4794" s="9">
        <v>0</v>
      </c>
      <c r="AN4794" s="9">
        <v>0</v>
      </c>
      <c r="AO4794" s="9">
        <v>0</v>
      </c>
      <c r="AP4794" s="6"/>
      <c r="AQ4794" s="9">
        <v>3</v>
      </c>
      <c r="AR4794" s="9">
        <v>1</v>
      </c>
      <c r="AS4794" s="9">
        <v>2</v>
      </c>
      <c r="AT4794" s="9">
        <v>0</v>
      </c>
      <c r="AU4794" s="9">
        <v>0</v>
      </c>
      <c r="AV4794" s="9">
        <v>0</v>
      </c>
      <c r="AW4794" s="9" t="s">
        <v>1382</v>
      </c>
      <c r="AX4794" s="9" t="s">
        <v>1382</v>
      </c>
      <c r="AY4794" s="6" t="s">
        <v>2005</v>
      </c>
      <c r="AZ4794" s="42"/>
      <c r="BA4794" s="9" t="s">
        <v>2701</v>
      </c>
      <c r="BB4794" s="6"/>
      <c r="BC4794" s="53"/>
      <c r="BD4794" s="53"/>
      <c r="BE4794" s="53"/>
      <c r="BF4794" s="53"/>
      <c r="BG4794" s="53"/>
      <c r="BH4794" s="10"/>
      <c r="BI4794" t="s">
        <v>3146</v>
      </c>
    </row>
    <row r="4795" spans="1:75" s="9" customFormat="1" x14ac:dyDescent="0.25">
      <c r="A4795" s="97" t="s">
        <v>1327</v>
      </c>
      <c r="B4795" s="9" t="s">
        <v>1328</v>
      </c>
      <c r="C4795" s="9" t="str">
        <f>VLOOKUP(Tabelle1[[#This Row],[bank_name]],list_all_banks!$B$1:$C$691,2,FALSE)</f>
        <v>SE5020077862</v>
      </c>
      <c r="D4795" s="6" t="s">
        <v>1329</v>
      </c>
      <c r="E4795" s="42" t="str">
        <f t="shared" si="78"/>
        <v>31.12.2016</v>
      </c>
      <c r="F4795" s="9">
        <v>2016</v>
      </c>
      <c r="G4795" s="9">
        <v>1</v>
      </c>
      <c r="H4795" s="53">
        <v>2</v>
      </c>
      <c r="I4795" s="9">
        <v>3</v>
      </c>
      <c r="J4795" s="9">
        <v>2</v>
      </c>
      <c r="K4795" s="73" t="s">
        <v>1366</v>
      </c>
      <c r="L4795" s="9" t="s">
        <v>20</v>
      </c>
      <c r="M4795" s="9" t="s">
        <v>2000</v>
      </c>
      <c r="N4795" s="9" t="s">
        <v>19</v>
      </c>
      <c r="O4795" s="6"/>
      <c r="P4795" s="9">
        <v>0</v>
      </c>
      <c r="Q4795" s="9">
        <v>0</v>
      </c>
      <c r="R4795" s="9">
        <v>0</v>
      </c>
      <c r="S4795">
        <v>3</v>
      </c>
      <c r="T4795" s="6"/>
      <c r="U4795" s="9">
        <v>1</v>
      </c>
      <c r="V4795" s="9">
        <v>1</v>
      </c>
      <c r="W4795" s="53" t="s">
        <v>20</v>
      </c>
      <c r="X4795" s="6"/>
      <c r="Y4795" s="9" t="s">
        <v>1</v>
      </c>
      <c r="Z4795" s="68">
        <v>109</v>
      </c>
      <c r="AA4795" s="9">
        <v>45</v>
      </c>
      <c r="AB4795" s="68">
        <v>-3</v>
      </c>
      <c r="AC4795" t="s">
        <v>20</v>
      </c>
      <c r="AD4795" t="s">
        <v>20</v>
      </c>
      <c r="AE4795" t="s">
        <v>20</v>
      </c>
      <c r="AF4795" s="84" t="s">
        <v>20</v>
      </c>
      <c r="AG4795" t="s">
        <v>20</v>
      </c>
      <c r="AH4795" t="s">
        <v>20</v>
      </c>
      <c r="AI4795" s="9">
        <v>0</v>
      </c>
      <c r="AJ4795" s="6"/>
      <c r="AK4795">
        <v>1</v>
      </c>
      <c r="AL4795" s="9">
        <v>1</v>
      </c>
      <c r="AM4795" s="9">
        <v>0</v>
      </c>
      <c r="AN4795" s="9">
        <v>0</v>
      </c>
      <c r="AO4795" s="9">
        <v>0</v>
      </c>
      <c r="AP4795" s="6"/>
      <c r="AQ4795" s="9">
        <v>3</v>
      </c>
      <c r="AR4795" s="9">
        <v>1</v>
      </c>
      <c r="AS4795" s="9">
        <v>2</v>
      </c>
      <c r="AT4795" s="9">
        <v>0</v>
      </c>
      <c r="AU4795" s="9">
        <v>0</v>
      </c>
      <c r="AV4795" s="9">
        <v>0</v>
      </c>
      <c r="AW4795" s="9" t="s">
        <v>1382</v>
      </c>
      <c r="AX4795" s="9" t="s">
        <v>1382</v>
      </c>
      <c r="AY4795" s="6" t="s">
        <v>2005</v>
      </c>
      <c r="AZ4795" s="42"/>
      <c r="BA4795" t="s">
        <v>2702</v>
      </c>
      <c r="BB4795" s="6"/>
      <c r="BC4795" s="53"/>
      <c r="BD4795" s="53"/>
      <c r="BE4795" s="53"/>
      <c r="BF4795" s="53"/>
      <c r="BG4795" s="53"/>
      <c r="BH4795" s="10"/>
      <c r="BI4795" t="s">
        <v>3146</v>
      </c>
    </row>
    <row r="4796" spans="1:75" s="9" customFormat="1" x14ac:dyDescent="0.25">
      <c r="A4796" s="97" t="s">
        <v>1327</v>
      </c>
      <c r="B4796" s="9" t="s">
        <v>1328</v>
      </c>
      <c r="C4796" s="9" t="str">
        <f>VLOOKUP(Tabelle1[[#This Row],[bank_name]],list_all_banks!$B$1:$C$691,2,FALSE)</f>
        <v>SE5020077862</v>
      </c>
      <c r="D4796" s="6" t="s">
        <v>1329</v>
      </c>
      <c r="E4796" s="42" t="str">
        <f t="shared" si="78"/>
        <v>31.12.2016</v>
      </c>
      <c r="F4796" s="9">
        <v>2016</v>
      </c>
      <c r="G4796" s="9">
        <v>1</v>
      </c>
      <c r="H4796" s="53">
        <v>2</v>
      </c>
      <c r="I4796" s="9">
        <v>3</v>
      </c>
      <c r="J4796" s="9">
        <v>2</v>
      </c>
      <c r="K4796" s="73" t="s">
        <v>1366</v>
      </c>
      <c r="L4796" s="9" t="s">
        <v>20</v>
      </c>
      <c r="M4796" s="9" t="s">
        <v>2000</v>
      </c>
      <c r="N4796" s="9" t="s">
        <v>19</v>
      </c>
      <c r="O4796" s="6"/>
      <c r="P4796" s="9">
        <v>0</v>
      </c>
      <c r="Q4796" s="9">
        <v>0</v>
      </c>
      <c r="R4796" s="9">
        <v>0</v>
      </c>
      <c r="S4796" s="9">
        <v>3</v>
      </c>
      <c r="T4796" s="6"/>
      <c r="U4796" s="9">
        <v>1</v>
      </c>
      <c r="V4796" s="9">
        <v>1</v>
      </c>
      <c r="W4796" s="53" t="s">
        <v>20</v>
      </c>
      <c r="X4796" s="6"/>
      <c r="Y4796" s="9" t="s">
        <v>1660</v>
      </c>
      <c r="Z4796" s="9">
        <v>59</v>
      </c>
      <c r="AA4796" s="9">
        <v>73</v>
      </c>
      <c r="AB4796" s="9">
        <v>-47</v>
      </c>
      <c r="AC4796" s="9" t="s">
        <v>20</v>
      </c>
      <c r="AD4796" s="9" t="s">
        <v>20</v>
      </c>
      <c r="AE4796" s="9" t="s">
        <v>20</v>
      </c>
      <c r="AF4796" s="53">
        <v>-1</v>
      </c>
      <c r="AG4796" s="9" t="s">
        <v>20</v>
      </c>
      <c r="AH4796" s="9" t="s">
        <v>20</v>
      </c>
      <c r="AI4796" s="9">
        <v>0</v>
      </c>
      <c r="AJ4796" s="6"/>
      <c r="AK4796" s="9">
        <v>1</v>
      </c>
      <c r="AL4796" s="9">
        <v>1</v>
      </c>
      <c r="AM4796" s="9">
        <v>0</v>
      </c>
      <c r="AN4796" s="9">
        <v>0</v>
      </c>
      <c r="AO4796" s="9">
        <v>0</v>
      </c>
      <c r="AP4796" s="6"/>
      <c r="AQ4796" s="9">
        <v>3</v>
      </c>
      <c r="AR4796" s="9">
        <v>1</v>
      </c>
      <c r="AS4796" s="9">
        <v>2</v>
      </c>
      <c r="AT4796" s="9">
        <v>0</v>
      </c>
      <c r="AU4796" s="9">
        <v>0</v>
      </c>
      <c r="AV4796" s="9">
        <v>0</v>
      </c>
      <c r="AW4796" s="9" t="s">
        <v>1382</v>
      </c>
      <c r="AX4796" s="9" t="s">
        <v>1382</v>
      </c>
      <c r="AY4796" s="6" t="s">
        <v>2005</v>
      </c>
      <c r="AZ4796" s="42"/>
      <c r="BA4796" s="9" t="s">
        <v>2703</v>
      </c>
      <c r="BB4796" s="6"/>
      <c r="BH4796" s="6"/>
      <c r="BI4796" t="s">
        <v>3146</v>
      </c>
    </row>
    <row r="4797" spans="1:75" s="9" customFormat="1" x14ac:dyDescent="0.25">
      <c r="A4797" s="97" t="s">
        <v>1327</v>
      </c>
      <c r="B4797" s="9" t="s">
        <v>1328</v>
      </c>
      <c r="C4797" s="9" t="str">
        <f>VLOOKUP(Tabelle1[[#This Row],[bank_name]],list_all_banks!$B$1:$C$691,2,FALSE)</f>
        <v>SE5020077862</v>
      </c>
      <c r="D4797" s="6" t="s">
        <v>1329</v>
      </c>
      <c r="E4797" s="42" t="str">
        <f t="shared" si="78"/>
        <v>31.12.2016</v>
      </c>
      <c r="F4797" s="9">
        <v>2016</v>
      </c>
      <c r="G4797" s="9">
        <v>1</v>
      </c>
      <c r="H4797" s="53">
        <v>2</v>
      </c>
      <c r="I4797" s="9">
        <v>3</v>
      </c>
      <c r="J4797" s="9">
        <v>2</v>
      </c>
      <c r="K4797" s="73" t="s">
        <v>1366</v>
      </c>
      <c r="L4797" s="9" t="s">
        <v>20</v>
      </c>
      <c r="M4797" s="9" t="s">
        <v>2000</v>
      </c>
      <c r="N4797" s="9" t="s">
        <v>19</v>
      </c>
      <c r="O4797" s="6"/>
      <c r="P4797" s="9">
        <v>0</v>
      </c>
      <c r="Q4797" s="9">
        <v>0</v>
      </c>
      <c r="R4797" s="9">
        <v>0</v>
      </c>
      <c r="S4797">
        <v>3</v>
      </c>
      <c r="T4797" s="6"/>
      <c r="U4797" s="9">
        <v>1</v>
      </c>
      <c r="V4797" s="9">
        <v>1</v>
      </c>
      <c r="W4797" s="53" t="s">
        <v>20</v>
      </c>
      <c r="X4797" s="6"/>
      <c r="Y4797" s="9" t="s">
        <v>658</v>
      </c>
      <c r="Z4797" s="68">
        <v>55</v>
      </c>
      <c r="AA4797" s="53" t="s">
        <v>20</v>
      </c>
      <c r="AB4797" s="68">
        <v>8</v>
      </c>
      <c r="AC4797" t="s">
        <v>20</v>
      </c>
      <c r="AD4797" t="s">
        <v>20</v>
      </c>
      <c r="AE4797" t="s">
        <v>20</v>
      </c>
      <c r="AF4797" s="84">
        <v>2</v>
      </c>
      <c r="AG4797" t="s">
        <v>20</v>
      </c>
      <c r="AH4797" t="s">
        <v>20</v>
      </c>
      <c r="AI4797" s="9">
        <v>0</v>
      </c>
      <c r="AJ4797" s="6"/>
      <c r="AK4797" s="9">
        <v>1</v>
      </c>
      <c r="AL4797" s="9">
        <v>1</v>
      </c>
      <c r="AM4797" s="9">
        <v>0</v>
      </c>
      <c r="AN4797" s="9">
        <v>0</v>
      </c>
      <c r="AO4797" s="9">
        <v>0</v>
      </c>
      <c r="AP4797" s="6"/>
      <c r="AQ4797" s="9">
        <v>3</v>
      </c>
      <c r="AR4797" s="9">
        <v>1</v>
      </c>
      <c r="AS4797" s="9">
        <v>2</v>
      </c>
      <c r="AT4797" s="9">
        <v>0</v>
      </c>
      <c r="AU4797" s="9">
        <v>0</v>
      </c>
      <c r="AV4797" s="9">
        <v>0</v>
      </c>
      <c r="AW4797" s="9" t="s">
        <v>1382</v>
      </c>
      <c r="AX4797" s="9" t="s">
        <v>1382</v>
      </c>
      <c r="AY4797" s="6" t="s">
        <v>2005</v>
      </c>
      <c r="AZ4797" s="42"/>
      <c r="BA4797" t="s">
        <v>2704</v>
      </c>
      <c r="BB4797" s="6"/>
      <c r="BC4797"/>
      <c r="BD4797"/>
      <c r="BE4797"/>
      <c r="BF4797"/>
      <c r="BH4797" s="6"/>
      <c r="BI4797" t="s">
        <v>3146</v>
      </c>
    </row>
    <row r="4798" spans="1:75" s="9" customFormat="1" x14ac:dyDescent="0.25">
      <c r="A4798" s="97" t="s">
        <v>1327</v>
      </c>
      <c r="B4798" s="9" t="s">
        <v>1328</v>
      </c>
      <c r="C4798" s="9" t="str">
        <f>VLOOKUP(Tabelle1[[#This Row],[bank_name]],list_all_banks!$B$1:$C$691,2,FALSE)</f>
        <v>SE5020077862</v>
      </c>
      <c r="D4798" s="6" t="s">
        <v>1329</v>
      </c>
      <c r="E4798" s="42" t="str">
        <f t="shared" si="78"/>
        <v>31.12.2016</v>
      </c>
      <c r="F4798" s="9">
        <v>2016</v>
      </c>
      <c r="G4798" s="9">
        <v>1</v>
      </c>
      <c r="H4798" s="53">
        <v>2</v>
      </c>
      <c r="I4798" s="9">
        <v>3</v>
      </c>
      <c r="J4798" s="9">
        <v>2</v>
      </c>
      <c r="K4798" s="73" t="s">
        <v>1366</v>
      </c>
      <c r="L4798" s="9" t="s">
        <v>20</v>
      </c>
      <c r="M4798" s="9" t="s">
        <v>2000</v>
      </c>
      <c r="N4798" s="9" t="s">
        <v>19</v>
      </c>
      <c r="O4798" s="6"/>
      <c r="P4798" s="9">
        <v>0</v>
      </c>
      <c r="Q4798" s="9">
        <v>0</v>
      </c>
      <c r="R4798" s="9">
        <v>0</v>
      </c>
      <c r="S4798">
        <v>3</v>
      </c>
      <c r="T4798" s="6"/>
      <c r="U4798" s="9">
        <v>1</v>
      </c>
      <c r="V4798" s="9">
        <v>1</v>
      </c>
      <c r="W4798" s="53" t="s">
        <v>20</v>
      </c>
      <c r="X4798" s="6"/>
      <c r="Y4798" s="9" t="s">
        <v>1278</v>
      </c>
      <c r="Z4798" s="9">
        <v>42</v>
      </c>
      <c r="AA4798" s="9">
        <v>41</v>
      </c>
      <c r="AB4798" s="9">
        <v>-49</v>
      </c>
      <c r="AC4798" t="s">
        <v>20</v>
      </c>
      <c r="AD4798" t="s">
        <v>20</v>
      </c>
      <c r="AE4798" t="s">
        <v>20</v>
      </c>
      <c r="AF4798" s="53">
        <v>0</v>
      </c>
      <c r="AG4798" t="s">
        <v>20</v>
      </c>
      <c r="AH4798" t="s">
        <v>20</v>
      </c>
      <c r="AI4798" s="9">
        <v>0</v>
      </c>
      <c r="AJ4798" s="6"/>
      <c r="AK4798" s="9">
        <v>1</v>
      </c>
      <c r="AL4798" s="9">
        <v>1</v>
      </c>
      <c r="AM4798" s="9">
        <v>0</v>
      </c>
      <c r="AN4798" s="9">
        <v>0</v>
      </c>
      <c r="AO4798" s="9">
        <v>0</v>
      </c>
      <c r="AP4798" s="6"/>
      <c r="AQ4798" s="9">
        <v>3</v>
      </c>
      <c r="AR4798" s="9">
        <v>1</v>
      </c>
      <c r="AS4798" s="9">
        <v>2</v>
      </c>
      <c r="AT4798" s="9">
        <v>0</v>
      </c>
      <c r="AU4798" s="9">
        <v>0</v>
      </c>
      <c r="AV4798" s="9">
        <v>0</v>
      </c>
      <c r="AW4798" s="9" t="s">
        <v>1382</v>
      </c>
      <c r="AX4798" s="9" t="s">
        <v>1382</v>
      </c>
      <c r="AY4798" s="6" t="s">
        <v>2005</v>
      </c>
      <c r="AZ4798" s="42"/>
      <c r="BA4798" t="s">
        <v>2705</v>
      </c>
      <c r="BB4798" s="6"/>
      <c r="BC4798"/>
      <c r="BD4798"/>
      <c r="BE4798"/>
      <c r="BF4798"/>
      <c r="BH4798" s="6"/>
      <c r="BI4798" t="s">
        <v>3146</v>
      </c>
    </row>
    <row r="4799" spans="1:75" s="9" customFormat="1" x14ac:dyDescent="0.25">
      <c r="A4799" s="97" t="s">
        <v>1327</v>
      </c>
      <c r="B4799" s="9" t="s">
        <v>1328</v>
      </c>
      <c r="C4799" s="9" t="str">
        <f>VLOOKUP(Tabelle1[[#This Row],[bank_name]],list_all_banks!$B$1:$C$691,2,FALSE)</f>
        <v>SE5020077862</v>
      </c>
      <c r="D4799" s="6" t="s">
        <v>1329</v>
      </c>
      <c r="E4799" s="42" t="str">
        <f t="shared" si="78"/>
        <v>31.12.2016</v>
      </c>
      <c r="F4799" s="9">
        <v>2016</v>
      </c>
      <c r="G4799" s="9">
        <v>1</v>
      </c>
      <c r="H4799" s="53">
        <v>2</v>
      </c>
      <c r="I4799" s="9">
        <v>3</v>
      </c>
      <c r="J4799" s="9">
        <v>2</v>
      </c>
      <c r="K4799" s="73" t="s">
        <v>1366</v>
      </c>
      <c r="L4799" s="9" t="s">
        <v>20</v>
      </c>
      <c r="M4799" s="9" t="s">
        <v>2000</v>
      </c>
      <c r="N4799" s="9" t="s">
        <v>19</v>
      </c>
      <c r="O4799" s="6"/>
      <c r="P4799" s="9">
        <v>0</v>
      </c>
      <c r="Q4799" s="9">
        <v>0</v>
      </c>
      <c r="R4799" s="9">
        <v>0</v>
      </c>
      <c r="S4799">
        <v>3</v>
      </c>
      <c r="T4799" s="6"/>
      <c r="U4799" s="9">
        <v>1</v>
      </c>
      <c r="V4799" s="9">
        <v>1</v>
      </c>
      <c r="W4799" s="53" t="s">
        <v>20</v>
      </c>
      <c r="X4799" s="6"/>
      <c r="Y4799" s="9" t="s">
        <v>1659</v>
      </c>
      <c r="Z4799" s="68">
        <v>27</v>
      </c>
      <c r="AA4799" s="9">
        <v>39</v>
      </c>
      <c r="AB4799" s="68">
        <v>-76</v>
      </c>
      <c r="AC4799" t="s">
        <v>20</v>
      </c>
      <c r="AD4799" t="s">
        <v>20</v>
      </c>
      <c r="AE4799" t="s">
        <v>20</v>
      </c>
      <c r="AF4799" s="84">
        <v>2</v>
      </c>
      <c r="AG4799" t="s">
        <v>20</v>
      </c>
      <c r="AH4799" t="s">
        <v>20</v>
      </c>
      <c r="AI4799" s="9">
        <v>0</v>
      </c>
      <c r="AJ4799" s="6"/>
      <c r="AK4799" s="9">
        <v>1</v>
      </c>
      <c r="AL4799" s="9">
        <v>1</v>
      </c>
      <c r="AM4799" s="9">
        <v>0</v>
      </c>
      <c r="AN4799" s="9">
        <v>0</v>
      </c>
      <c r="AO4799" s="9">
        <v>0</v>
      </c>
      <c r="AP4799" s="6"/>
      <c r="AQ4799" s="9">
        <v>3</v>
      </c>
      <c r="AR4799" s="9">
        <v>1</v>
      </c>
      <c r="AS4799" s="9">
        <v>2</v>
      </c>
      <c r="AT4799" s="9">
        <v>0</v>
      </c>
      <c r="AU4799" s="9">
        <v>0</v>
      </c>
      <c r="AV4799" s="9">
        <v>0</v>
      </c>
      <c r="AW4799" s="9" t="s">
        <v>1382</v>
      </c>
      <c r="AX4799" s="9" t="s">
        <v>1382</v>
      </c>
      <c r="AY4799" s="6" t="s">
        <v>2005</v>
      </c>
      <c r="AZ4799" s="42"/>
      <c r="BA4799" t="s">
        <v>2706</v>
      </c>
      <c r="BB4799" s="6"/>
      <c r="BC4799"/>
      <c r="BD4799"/>
      <c r="BE4799"/>
      <c r="BF4799"/>
      <c r="BH4799" s="6"/>
      <c r="BI4799" t="s">
        <v>3146</v>
      </c>
    </row>
    <row r="4800" spans="1:75" s="44" customFormat="1" ht="15.75" thickBot="1" x14ac:dyDescent="0.3">
      <c r="A4800" s="104" t="s">
        <v>1327</v>
      </c>
      <c r="B4800" s="44" t="s">
        <v>1328</v>
      </c>
      <c r="C4800" s="44" t="str">
        <f>VLOOKUP(Tabelle1[[#This Row],[bank_name]],list_all_banks!$B$1:$C$691,2,FALSE)</f>
        <v>SE5020077862</v>
      </c>
      <c r="D4800" s="45" t="s">
        <v>1329</v>
      </c>
      <c r="E4800" s="46" t="str">
        <f t="shared" si="78"/>
        <v>31.12.2016</v>
      </c>
      <c r="F4800" s="44">
        <v>2016</v>
      </c>
      <c r="G4800" s="44">
        <v>1</v>
      </c>
      <c r="H4800" s="57">
        <v>2</v>
      </c>
      <c r="I4800" s="44">
        <v>3</v>
      </c>
      <c r="J4800" s="44">
        <v>2</v>
      </c>
      <c r="K4800" s="86" t="s">
        <v>1366</v>
      </c>
      <c r="L4800" s="44" t="s">
        <v>20</v>
      </c>
      <c r="M4800" s="44" t="s">
        <v>2000</v>
      </c>
      <c r="N4800" s="44" t="s">
        <v>19</v>
      </c>
      <c r="O4800" s="45"/>
      <c r="P4800" s="44">
        <v>0</v>
      </c>
      <c r="Q4800" s="44">
        <v>0</v>
      </c>
      <c r="R4800" s="44">
        <v>0</v>
      </c>
      <c r="S4800" s="44">
        <v>3</v>
      </c>
      <c r="T4800" s="45"/>
      <c r="U4800" s="44">
        <v>1</v>
      </c>
      <c r="V4800" s="44">
        <v>1</v>
      </c>
      <c r="W4800" s="57" t="s">
        <v>20</v>
      </c>
      <c r="X4800" s="45"/>
      <c r="Y4800" s="44" t="s">
        <v>487</v>
      </c>
      <c r="Z4800" s="44">
        <v>14</v>
      </c>
      <c r="AA4800" s="57" t="s">
        <v>20</v>
      </c>
      <c r="AB4800" s="44">
        <v>-13</v>
      </c>
      <c r="AC4800" s="44" t="s">
        <v>20</v>
      </c>
      <c r="AD4800" s="44" t="s">
        <v>20</v>
      </c>
      <c r="AE4800" s="44" t="s">
        <v>20</v>
      </c>
      <c r="AF4800" s="57" t="s">
        <v>20</v>
      </c>
      <c r="AG4800" s="44" t="s">
        <v>20</v>
      </c>
      <c r="AH4800" s="44" t="s">
        <v>20</v>
      </c>
      <c r="AI4800" s="44">
        <v>0</v>
      </c>
      <c r="AJ4800" s="45"/>
      <c r="AK4800" s="44">
        <v>1</v>
      </c>
      <c r="AL4800" s="44">
        <v>1</v>
      </c>
      <c r="AM4800" s="44">
        <v>0</v>
      </c>
      <c r="AN4800" s="44">
        <v>0</v>
      </c>
      <c r="AO4800" s="44">
        <v>0</v>
      </c>
      <c r="AP4800" s="45"/>
      <c r="AQ4800" s="44">
        <v>3</v>
      </c>
      <c r="AR4800" s="44">
        <v>1</v>
      </c>
      <c r="AS4800" s="44">
        <v>2</v>
      </c>
      <c r="AT4800" s="44">
        <v>0</v>
      </c>
      <c r="AU4800" s="44">
        <v>0</v>
      </c>
      <c r="AV4800" s="44">
        <v>0</v>
      </c>
      <c r="AW4800" s="44" t="s">
        <v>1382</v>
      </c>
      <c r="AX4800" s="44" t="s">
        <v>1382</v>
      </c>
      <c r="AY4800" s="45" t="s">
        <v>2005</v>
      </c>
      <c r="AZ4800" s="46"/>
      <c r="BA4800" s="44" t="s">
        <v>2707</v>
      </c>
      <c r="BB4800" s="45"/>
      <c r="BH4800" s="45"/>
      <c r="BI4800" s="44" t="s">
        <v>3146</v>
      </c>
    </row>
    <row r="4801" spans="1:82" x14ac:dyDescent="0.25">
      <c r="A4801" s="97" t="s">
        <v>1327</v>
      </c>
      <c r="B4801" s="9" t="s">
        <v>1328</v>
      </c>
      <c r="C4801" s="9" t="str">
        <f>VLOOKUP(Tabelle1[[#This Row],[bank_name]],list_all_banks!$B$1:$C$691,2,FALSE)</f>
        <v>SE5020077862</v>
      </c>
      <c r="D4801" s="6" t="s">
        <v>1329</v>
      </c>
      <c r="E4801" s="42" t="str">
        <f t="shared" si="78"/>
        <v>31.12.2016</v>
      </c>
      <c r="F4801" s="9">
        <v>2016</v>
      </c>
      <c r="G4801" s="9">
        <v>1</v>
      </c>
      <c r="H4801" s="53">
        <v>2</v>
      </c>
      <c r="I4801" s="9">
        <v>3</v>
      </c>
      <c r="J4801" s="9">
        <v>2</v>
      </c>
      <c r="K4801" s="73" t="s">
        <v>1366</v>
      </c>
      <c r="L4801" s="9" t="s">
        <v>20</v>
      </c>
      <c r="M4801" s="9" t="s">
        <v>2000</v>
      </c>
      <c r="N4801" s="9" t="s">
        <v>19</v>
      </c>
      <c r="P4801" s="9">
        <v>0</v>
      </c>
      <c r="Q4801" s="9">
        <v>0</v>
      </c>
      <c r="R4801" s="9">
        <v>0</v>
      </c>
      <c r="S4801">
        <v>3</v>
      </c>
      <c r="U4801" s="9">
        <v>1</v>
      </c>
      <c r="V4801" s="9">
        <v>1</v>
      </c>
      <c r="W4801" s="53" t="s">
        <v>20</v>
      </c>
      <c r="Y4801" s="9" t="s">
        <v>154</v>
      </c>
      <c r="Z4801" s="68">
        <v>6</v>
      </c>
      <c r="AA4801" s="53" t="s">
        <v>20</v>
      </c>
      <c r="AB4801" s="68">
        <v>-3</v>
      </c>
      <c r="AC4801" t="s">
        <v>20</v>
      </c>
      <c r="AD4801" t="s">
        <v>20</v>
      </c>
      <c r="AE4801" t="s">
        <v>20</v>
      </c>
      <c r="AF4801" s="84" t="s">
        <v>20</v>
      </c>
      <c r="AG4801" t="s">
        <v>20</v>
      </c>
      <c r="AH4801" t="s">
        <v>20</v>
      </c>
      <c r="AI4801" s="9">
        <v>0</v>
      </c>
      <c r="AK4801" s="9">
        <v>1</v>
      </c>
      <c r="AL4801" s="9">
        <v>1</v>
      </c>
      <c r="AM4801" s="9">
        <v>0</v>
      </c>
      <c r="AN4801" s="9">
        <v>0</v>
      </c>
      <c r="AO4801" s="9">
        <v>0</v>
      </c>
      <c r="AQ4801" s="9">
        <v>3</v>
      </c>
      <c r="AR4801" s="9">
        <v>1</v>
      </c>
      <c r="AS4801" s="9">
        <v>2</v>
      </c>
      <c r="AT4801" s="9">
        <v>0</v>
      </c>
      <c r="AU4801" s="9">
        <v>0</v>
      </c>
      <c r="AV4801" s="9">
        <v>0</v>
      </c>
      <c r="AW4801" s="9" t="s">
        <v>1382</v>
      </c>
      <c r="AX4801" s="9" t="s">
        <v>1382</v>
      </c>
      <c r="AY4801" s="6" t="s">
        <v>2005</v>
      </c>
      <c r="BA4801" t="s">
        <v>2708</v>
      </c>
      <c r="BG4801" s="9"/>
      <c r="BI4801" t="s">
        <v>3146</v>
      </c>
    </row>
    <row r="4802" spans="1:82" s="74" customFormat="1" x14ac:dyDescent="0.25">
      <c r="A4802" s="97" t="s">
        <v>1327</v>
      </c>
      <c r="B4802" s="9" t="s">
        <v>1328</v>
      </c>
      <c r="C4802" s="9" t="str">
        <f>VLOOKUP(Tabelle1[[#This Row],[bank_name]],list_all_banks!$B$1:$C$691,2,FALSE)</f>
        <v>SE5020077862</v>
      </c>
      <c r="D4802" s="6" t="s">
        <v>1329</v>
      </c>
      <c r="E4802" s="42" t="str">
        <f t="shared" si="78"/>
        <v>31.12.2016</v>
      </c>
      <c r="F4802" s="9">
        <v>2016</v>
      </c>
      <c r="G4802" s="9">
        <v>1</v>
      </c>
      <c r="H4802" s="53">
        <v>2</v>
      </c>
      <c r="I4802" s="9">
        <v>3</v>
      </c>
      <c r="J4802" s="9">
        <v>2</v>
      </c>
      <c r="K4802" s="73" t="s">
        <v>1366</v>
      </c>
      <c r="L4802" s="9" t="s">
        <v>20</v>
      </c>
      <c r="M4802" s="9" t="s">
        <v>2000</v>
      </c>
      <c r="N4802" s="9" t="s">
        <v>19</v>
      </c>
      <c r="O4802" s="6"/>
      <c r="P4802" s="9">
        <v>0</v>
      </c>
      <c r="Q4802" s="9">
        <v>0</v>
      </c>
      <c r="R4802" s="9">
        <v>0</v>
      </c>
      <c r="S4802">
        <v>3</v>
      </c>
      <c r="T4802" s="6"/>
      <c r="U4802" s="9">
        <v>1</v>
      </c>
      <c r="V4802" s="9">
        <v>1</v>
      </c>
      <c r="W4802" s="53" t="s">
        <v>20</v>
      </c>
      <c r="X4802" s="6"/>
      <c r="Y4802" s="9" t="s">
        <v>1205</v>
      </c>
      <c r="Z4802" s="9">
        <v>4</v>
      </c>
      <c r="AA4802" s="53" t="s">
        <v>20</v>
      </c>
      <c r="AB4802" s="9">
        <v>-8</v>
      </c>
      <c r="AC4802" t="s">
        <v>20</v>
      </c>
      <c r="AD4802" t="s">
        <v>20</v>
      </c>
      <c r="AE4802" t="s">
        <v>20</v>
      </c>
      <c r="AF4802" s="53" t="s">
        <v>20</v>
      </c>
      <c r="AG4802" t="s">
        <v>20</v>
      </c>
      <c r="AH4802" t="s">
        <v>20</v>
      </c>
      <c r="AI4802" s="9">
        <v>0</v>
      </c>
      <c r="AJ4802" s="6"/>
      <c r="AK4802" s="9">
        <v>1</v>
      </c>
      <c r="AL4802" s="9">
        <v>1</v>
      </c>
      <c r="AM4802" s="9">
        <v>0</v>
      </c>
      <c r="AN4802" s="9">
        <v>0</v>
      </c>
      <c r="AO4802" s="9">
        <v>0</v>
      </c>
      <c r="AP4802" s="6"/>
      <c r="AQ4802" s="9">
        <v>3</v>
      </c>
      <c r="AR4802" s="9">
        <v>1</v>
      </c>
      <c r="AS4802" s="9">
        <v>2</v>
      </c>
      <c r="AT4802" s="9">
        <v>0</v>
      </c>
      <c r="AU4802" s="9">
        <v>0</v>
      </c>
      <c r="AV4802" s="9">
        <v>0</v>
      </c>
      <c r="AW4802" s="9" t="s">
        <v>1382</v>
      </c>
      <c r="AX4802" s="9" t="s">
        <v>1382</v>
      </c>
      <c r="AY4802" s="6" t="s">
        <v>2005</v>
      </c>
      <c r="AZ4802" s="42"/>
      <c r="BA4802" t="s">
        <v>2709</v>
      </c>
      <c r="BB4802" s="6"/>
      <c r="BC4802"/>
      <c r="BD4802"/>
      <c r="BE4802"/>
      <c r="BF4802"/>
      <c r="BG4802" s="9"/>
      <c r="BH4802" s="6"/>
      <c r="BI4802" t="s">
        <v>3146</v>
      </c>
      <c r="BJ4802" s="9"/>
      <c r="BK4802" s="9"/>
      <c r="BL4802" s="9"/>
      <c r="BM4802" s="9"/>
      <c r="BN4802" s="9"/>
      <c r="BO4802" s="9"/>
      <c r="BP4802" s="9"/>
      <c r="BQ4802" s="9"/>
      <c r="BR4802" s="9"/>
      <c r="BS4802" s="9"/>
      <c r="BT4802" s="9"/>
      <c r="BU4802" s="9"/>
      <c r="BV4802" s="9"/>
      <c r="BW4802" s="9"/>
      <c r="BX4802" s="9"/>
      <c r="BY4802" s="9"/>
      <c r="BZ4802" s="9"/>
      <c r="CA4802" s="9"/>
      <c r="CB4802" s="9"/>
      <c r="CC4802" s="9"/>
      <c r="CD4802" s="9"/>
    </row>
    <row r="4803" spans="1:82" s="74" customFormat="1" x14ac:dyDescent="0.25">
      <c r="A4803" s="97" t="s">
        <v>1327</v>
      </c>
      <c r="B4803" s="9" t="s">
        <v>1328</v>
      </c>
      <c r="C4803" s="9" t="str">
        <f>VLOOKUP(Tabelle1[[#This Row],[bank_name]],list_all_banks!$B$1:$C$691,2,FALSE)</f>
        <v>SE5020077862</v>
      </c>
      <c r="D4803" s="6" t="s">
        <v>1329</v>
      </c>
      <c r="E4803" s="42" t="str">
        <f t="shared" si="78"/>
        <v>31.12.2016</v>
      </c>
      <c r="F4803" s="9">
        <v>2016</v>
      </c>
      <c r="G4803" s="9">
        <v>1</v>
      </c>
      <c r="H4803" s="53">
        <v>2</v>
      </c>
      <c r="I4803" s="9">
        <v>3</v>
      </c>
      <c r="J4803" s="9">
        <v>2</v>
      </c>
      <c r="K4803" s="73" t="s">
        <v>1366</v>
      </c>
      <c r="L4803" s="9" t="s">
        <v>20</v>
      </c>
      <c r="M4803" s="9" t="s">
        <v>2000</v>
      </c>
      <c r="N4803" s="9" t="s">
        <v>19</v>
      </c>
      <c r="O4803" s="6"/>
      <c r="P4803" s="9">
        <v>0</v>
      </c>
      <c r="Q4803" s="9">
        <v>0</v>
      </c>
      <c r="R4803" s="9">
        <v>0</v>
      </c>
      <c r="S4803">
        <v>3</v>
      </c>
      <c r="T4803" s="6"/>
      <c r="U4803" s="9">
        <v>1</v>
      </c>
      <c r="V4803" s="9">
        <v>1</v>
      </c>
      <c r="W4803" s="53" t="s">
        <v>20</v>
      </c>
      <c r="X4803" s="6"/>
      <c r="Y4803" s="9" t="s">
        <v>1165</v>
      </c>
      <c r="Z4803" s="68">
        <v>1</v>
      </c>
      <c r="AA4803" s="53" t="s">
        <v>20</v>
      </c>
      <c r="AB4803" s="68">
        <v>-9</v>
      </c>
      <c r="AC4803" t="s">
        <v>20</v>
      </c>
      <c r="AD4803" t="s">
        <v>20</v>
      </c>
      <c r="AE4803" t="s">
        <v>20</v>
      </c>
      <c r="AF4803" s="84" t="s">
        <v>20</v>
      </c>
      <c r="AG4803" t="s">
        <v>20</v>
      </c>
      <c r="AH4803" t="s">
        <v>20</v>
      </c>
      <c r="AI4803" s="9">
        <v>0</v>
      </c>
      <c r="AJ4803" s="6"/>
      <c r="AK4803" s="9">
        <v>1</v>
      </c>
      <c r="AL4803" s="9">
        <v>1</v>
      </c>
      <c r="AM4803" s="9">
        <v>0</v>
      </c>
      <c r="AN4803" s="9">
        <v>0</v>
      </c>
      <c r="AO4803" s="9">
        <v>0</v>
      </c>
      <c r="AP4803" s="6"/>
      <c r="AQ4803" s="9">
        <v>3</v>
      </c>
      <c r="AR4803" s="9">
        <v>1</v>
      </c>
      <c r="AS4803" s="9">
        <v>2</v>
      </c>
      <c r="AT4803" s="9">
        <v>0</v>
      </c>
      <c r="AU4803" s="9">
        <v>0</v>
      </c>
      <c r="AV4803" s="9">
        <v>0</v>
      </c>
      <c r="AW4803" s="9" t="s">
        <v>1382</v>
      </c>
      <c r="AX4803" s="9" t="s">
        <v>1382</v>
      </c>
      <c r="AY4803" s="6" t="s">
        <v>2005</v>
      </c>
      <c r="AZ4803" s="42"/>
      <c r="BA4803" t="s">
        <v>2710</v>
      </c>
      <c r="BB4803" s="6"/>
      <c r="BC4803"/>
      <c r="BD4803"/>
      <c r="BE4803"/>
      <c r="BF4803"/>
      <c r="BG4803" s="9"/>
      <c r="BH4803" s="6"/>
      <c r="BI4803" t="s">
        <v>3146</v>
      </c>
      <c r="BJ4803" s="9"/>
      <c r="BK4803" s="9"/>
      <c r="BL4803" s="9"/>
      <c r="BM4803" s="9"/>
      <c r="BN4803" s="9"/>
      <c r="BO4803" s="9"/>
      <c r="BP4803" s="9"/>
      <c r="BQ4803" s="9"/>
      <c r="BR4803" s="9"/>
      <c r="BS4803" s="9"/>
      <c r="BT4803" s="9"/>
      <c r="BU4803" s="9"/>
      <c r="BV4803" s="9"/>
      <c r="BW4803" s="9"/>
      <c r="BX4803" s="9"/>
      <c r="BY4803" s="9"/>
      <c r="BZ4803" s="9"/>
      <c r="CA4803" s="9"/>
      <c r="CB4803" s="9"/>
      <c r="CC4803" s="9"/>
    </row>
    <row r="4804" spans="1:82" s="9" customFormat="1" x14ac:dyDescent="0.25">
      <c r="A4804" s="97" t="s">
        <v>1327</v>
      </c>
      <c r="B4804" s="9" t="s">
        <v>1328</v>
      </c>
      <c r="C4804" s="9" t="str">
        <f>VLOOKUP(Tabelle1[[#This Row],[bank_name]],list_all_banks!$B$1:$C$691,2,FALSE)</f>
        <v>SE5020077862</v>
      </c>
      <c r="D4804" s="6" t="s">
        <v>1329</v>
      </c>
      <c r="E4804" s="42" t="str">
        <f t="shared" si="78"/>
        <v>31.12.2016</v>
      </c>
      <c r="F4804" s="9">
        <v>2016</v>
      </c>
      <c r="G4804" s="9">
        <v>1</v>
      </c>
      <c r="H4804" s="53">
        <v>2</v>
      </c>
      <c r="I4804" s="9">
        <v>3</v>
      </c>
      <c r="J4804" s="9">
        <v>2</v>
      </c>
      <c r="K4804" s="73" t="s">
        <v>1366</v>
      </c>
      <c r="L4804" s="9" t="s">
        <v>20</v>
      </c>
      <c r="M4804" s="9" t="s">
        <v>2000</v>
      </c>
      <c r="N4804" s="9" t="s">
        <v>19</v>
      </c>
      <c r="O4804" s="6"/>
      <c r="P4804" s="9">
        <v>0</v>
      </c>
      <c r="Q4804" s="9">
        <v>0</v>
      </c>
      <c r="R4804" s="9">
        <v>0</v>
      </c>
      <c r="S4804" s="9">
        <v>3</v>
      </c>
      <c r="T4804" s="6"/>
      <c r="U4804" s="9">
        <v>1</v>
      </c>
      <c r="V4804" s="9">
        <v>1</v>
      </c>
      <c r="W4804" s="53" t="s">
        <v>20</v>
      </c>
      <c r="X4804" s="6"/>
      <c r="Y4804" s="116" t="s">
        <v>1725</v>
      </c>
      <c r="Z4804" s="9" t="s">
        <v>20</v>
      </c>
      <c r="AA4804" s="53">
        <v>65</v>
      </c>
      <c r="AB4804" s="9" t="s">
        <v>20</v>
      </c>
      <c r="AC4804" s="9" t="s">
        <v>20</v>
      </c>
      <c r="AD4804" s="9" t="s">
        <v>20</v>
      </c>
      <c r="AE4804" s="9" t="s">
        <v>20</v>
      </c>
      <c r="AF4804" s="53" t="s">
        <v>20</v>
      </c>
      <c r="AG4804" s="9" t="s">
        <v>20</v>
      </c>
      <c r="AH4804" s="9" t="s">
        <v>20</v>
      </c>
      <c r="AI4804" s="9">
        <v>0</v>
      </c>
      <c r="AJ4804" s="6" t="s">
        <v>3075</v>
      </c>
      <c r="AK4804" s="9">
        <v>1</v>
      </c>
      <c r="AL4804" s="9">
        <v>1</v>
      </c>
      <c r="AM4804" s="9">
        <v>0</v>
      </c>
      <c r="AN4804" s="9">
        <v>0</v>
      </c>
      <c r="AO4804" s="9">
        <v>0</v>
      </c>
      <c r="AP4804" s="6"/>
      <c r="AQ4804" s="9">
        <v>3</v>
      </c>
      <c r="AR4804" s="9">
        <v>1</v>
      </c>
      <c r="AS4804" s="9">
        <v>2</v>
      </c>
      <c r="AT4804" s="9">
        <v>0</v>
      </c>
      <c r="AU4804" s="9">
        <v>0</v>
      </c>
      <c r="AV4804" s="9">
        <v>0</v>
      </c>
      <c r="AW4804" s="9" t="s">
        <v>1382</v>
      </c>
      <c r="AX4804" s="9" t="s">
        <v>1382</v>
      </c>
      <c r="AY4804" s="6" t="s">
        <v>2005</v>
      </c>
      <c r="AZ4804" s="42"/>
      <c r="BA4804" s="9" t="s">
        <v>2693</v>
      </c>
      <c r="BB4804" s="6"/>
      <c r="BC4804" s="5"/>
      <c r="BD4804" s="5"/>
      <c r="BE4804" s="5"/>
      <c r="BF4804" s="5"/>
      <c r="BG4804" s="53"/>
      <c r="BH4804" s="10"/>
      <c r="BI4804" t="s">
        <v>3146</v>
      </c>
    </row>
    <row r="4805" spans="1:82" s="9" customFormat="1" x14ac:dyDescent="0.25">
      <c r="A4805" s="97" t="s">
        <v>1327</v>
      </c>
      <c r="B4805" s="9" t="s">
        <v>1328</v>
      </c>
      <c r="C4805" s="9" t="str">
        <f>VLOOKUP(Tabelle1[[#This Row],[bank_name]],list_all_banks!$B$1:$C$691,2,FALSE)</f>
        <v>SE5020077862</v>
      </c>
      <c r="D4805" s="6" t="s">
        <v>1329</v>
      </c>
      <c r="E4805" s="42" t="str">
        <f t="shared" si="78"/>
        <v>31.12.2016</v>
      </c>
      <c r="F4805" s="9">
        <v>2016</v>
      </c>
      <c r="G4805" s="9">
        <v>1</v>
      </c>
      <c r="H4805" s="53">
        <v>2</v>
      </c>
      <c r="I4805" s="9">
        <v>3</v>
      </c>
      <c r="J4805" s="9">
        <v>2</v>
      </c>
      <c r="K4805" s="73" t="s">
        <v>1366</v>
      </c>
      <c r="L4805" s="9" t="s">
        <v>20</v>
      </c>
      <c r="M4805" s="9" t="s">
        <v>2000</v>
      </c>
      <c r="N4805" s="9" t="s">
        <v>19</v>
      </c>
      <c r="O4805" s="6"/>
      <c r="P4805" s="9">
        <v>0</v>
      </c>
      <c r="Q4805" s="9">
        <v>0</v>
      </c>
      <c r="R4805" s="9">
        <v>0</v>
      </c>
      <c r="S4805" s="9">
        <v>3</v>
      </c>
      <c r="T4805" s="6"/>
      <c r="U4805" s="9">
        <v>1</v>
      </c>
      <c r="V4805" s="9">
        <v>1</v>
      </c>
      <c r="W4805" s="53" t="s">
        <v>20</v>
      </c>
      <c r="X4805" s="6"/>
      <c r="Y4805" s="9" t="s">
        <v>1677</v>
      </c>
      <c r="Z4805" s="9">
        <v>0</v>
      </c>
      <c r="AA4805" s="53" t="s">
        <v>20</v>
      </c>
      <c r="AB4805" s="9">
        <v>-2</v>
      </c>
      <c r="AC4805" s="9" t="s">
        <v>20</v>
      </c>
      <c r="AD4805" s="9" t="s">
        <v>20</v>
      </c>
      <c r="AE4805" s="9" t="s">
        <v>20</v>
      </c>
      <c r="AF4805" s="53" t="s">
        <v>20</v>
      </c>
      <c r="AG4805" s="9" t="s">
        <v>20</v>
      </c>
      <c r="AH4805" s="9" t="s">
        <v>20</v>
      </c>
      <c r="AI4805" s="9">
        <v>0</v>
      </c>
      <c r="AJ4805" s="6"/>
      <c r="AK4805" s="9">
        <v>1</v>
      </c>
      <c r="AL4805" s="9">
        <v>1</v>
      </c>
      <c r="AM4805" s="9">
        <v>0</v>
      </c>
      <c r="AN4805" s="9">
        <v>0</v>
      </c>
      <c r="AO4805" s="9">
        <v>0</v>
      </c>
      <c r="AP4805" s="6"/>
      <c r="AQ4805" s="9">
        <v>3</v>
      </c>
      <c r="AR4805" s="9">
        <v>1</v>
      </c>
      <c r="AS4805" s="9">
        <v>2</v>
      </c>
      <c r="AT4805" s="9">
        <v>0</v>
      </c>
      <c r="AU4805" s="9">
        <v>0</v>
      </c>
      <c r="AV4805" s="9">
        <v>0</v>
      </c>
      <c r="AW4805" s="9" t="s">
        <v>1382</v>
      </c>
      <c r="AX4805" s="9" t="s">
        <v>1382</v>
      </c>
      <c r="AY4805" s="6" t="s">
        <v>2005</v>
      </c>
      <c r="AZ4805" s="42"/>
      <c r="BA4805" s="9" t="s">
        <v>2693</v>
      </c>
      <c r="BB4805" s="6"/>
      <c r="BC4805"/>
      <c r="BD4805"/>
      <c r="BE4805"/>
      <c r="BF4805"/>
      <c r="BH4805" s="6"/>
      <c r="BI4805" t="s">
        <v>3146</v>
      </c>
    </row>
    <row r="4806" spans="1:82" s="9" customFormat="1" x14ac:dyDescent="0.25">
      <c r="A4806" s="20" t="s">
        <v>1327</v>
      </c>
      <c r="B4806" t="s">
        <v>1328</v>
      </c>
      <c r="C4806" t="str">
        <f>VLOOKUP(Tabelle1[[#This Row],[bank_name]],list_all_banks!$B$1:$C$691,2,FALSE)</f>
        <v>SE5020077862</v>
      </c>
      <c r="D4806" s="6" t="s">
        <v>1329</v>
      </c>
      <c r="E4806" s="42" t="str">
        <f t="shared" si="78"/>
        <v>31.12.2014</v>
      </c>
      <c r="F4806">
        <v>2014</v>
      </c>
      <c r="G4806" s="9">
        <v>1</v>
      </c>
      <c r="H4806" s="53">
        <v>2</v>
      </c>
      <c r="I4806">
        <v>3</v>
      </c>
      <c r="J4806">
        <v>2</v>
      </c>
      <c r="K4806" s="41" t="s">
        <v>1366</v>
      </c>
      <c r="L4806" t="s">
        <v>20</v>
      </c>
      <c r="M4806" t="s">
        <v>2000</v>
      </c>
      <c r="N4806" t="s">
        <v>19</v>
      </c>
      <c r="O4806" s="6"/>
      <c r="P4806" s="9">
        <v>0</v>
      </c>
      <c r="Q4806">
        <v>0</v>
      </c>
      <c r="R4806">
        <v>0</v>
      </c>
      <c r="S4806">
        <v>3</v>
      </c>
      <c r="T4806" s="6"/>
      <c r="U4806" s="9">
        <v>1</v>
      </c>
      <c r="V4806">
        <v>1</v>
      </c>
      <c r="W4806" s="5" t="s">
        <v>20</v>
      </c>
      <c r="X4806" s="6"/>
      <c r="Y4806" s="53" t="s">
        <v>1327</v>
      </c>
      <c r="Z4806" s="13">
        <v>23958</v>
      </c>
      <c r="AA4806" s="13">
        <v>7383</v>
      </c>
      <c r="AB4806" s="13">
        <v>13415</v>
      </c>
      <c r="AC4806" t="s">
        <v>20</v>
      </c>
      <c r="AD4806" s="9" t="s">
        <v>20</v>
      </c>
      <c r="AE4806" s="5" t="s">
        <v>20</v>
      </c>
      <c r="AF4806" s="5">
        <v>2818</v>
      </c>
      <c r="AG4806" t="s">
        <v>20</v>
      </c>
      <c r="AH4806" t="s">
        <v>20</v>
      </c>
      <c r="AI4806" s="9">
        <v>0</v>
      </c>
      <c r="AJ4806" s="6"/>
      <c r="AK4806">
        <v>1</v>
      </c>
      <c r="AL4806">
        <v>1</v>
      </c>
      <c r="AM4806">
        <v>0</v>
      </c>
      <c r="AN4806">
        <v>0</v>
      </c>
      <c r="AO4806">
        <v>0</v>
      </c>
      <c r="AP4806" s="6"/>
      <c r="AQ4806" s="9">
        <v>3</v>
      </c>
      <c r="AR4806">
        <v>1</v>
      </c>
      <c r="AS4806">
        <v>2</v>
      </c>
      <c r="AT4806">
        <v>0</v>
      </c>
      <c r="AU4806">
        <v>0</v>
      </c>
      <c r="AV4806">
        <v>0</v>
      </c>
      <c r="AW4806" t="s">
        <v>1382</v>
      </c>
      <c r="AX4806" t="s">
        <v>1382</v>
      </c>
      <c r="AY4806" s="6" t="s">
        <v>2001</v>
      </c>
      <c r="AZ4806" s="42"/>
      <c r="BA4806" t="s">
        <v>2910</v>
      </c>
      <c r="BB4806" s="6" t="s">
        <v>2002</v>
      </c>
      <c r="BH4806" s="6"/>
      <c r="BI4806" t="s">
        <v>3146</v>
      </c>
    </row>
    <row r="4807" spans="1:82" s="9" customFormat="1" x14ac:dyDescent="0.25">
      <c r="A4807" s="20" t="s">
        <v>1327</v>
      </c>
      <c r="B4807" t="s">
        <v>1328</v>
      </c>
      <c r="C4807" t="str">
        <f>VLOOKUP(Tabelle1[[#This Row],[bank_name]],list_all_banks!$B$1:$C$691,2,FALSE)</f>
        <v>SE5020077862</v>
      </c>
      <c r="D4807" s="6" t="s">
        <v>1329</v>
      </c>
      <c r="E4807" s="42" t="str">
        <f t="shared" si="78"/>
        <v>31.12.2014</v>
      </c>
      <c r="F4807">
        <v>2014</v>
      </c>
      <c r="G4807" s="9">
        <v>1</v>
      </c>
      <c r="H4807" s="53">
        <v>2</v>
      </c>
      <c r="I4807">
        <v>3</v>
      </c>
      <c r="J4807">
        <v>2</v>
      </c>
      <c r="K4807" s="41" t="s">
        <v>1366</v>
      </c>
      <c r="L4807" t="s">
        <v>20</v>
      </c>
      <c r="M4807" t="s">
        <v>2000</v>
      </c>
      <c r="N4807" t="s">
        <v>19</v>
      </c>
      <c r="O4807" s="6"/>
      <c r="P4807" s="9">
        <v>0</v>
      </c>
      <c r="Q4807">
        <v>0</v>
      </c>
      <c r="R4807">
        <v>0</v>
      </c>
      <c r="S4807">
        <v>3</v>
      </c>
      <c r="T4807" s="6"/>
      <c r="U4807" s="9">
        <v>1</v>
      </c>
      <c r="V4807">
        <v>1</v>
      </c>
      <c r="W4807" s="5" t="s">
        <v>20</v>
      </c>
      <c r="X4807" s="6"/>
      <c r="Y4807" s="53" t="s">
        <v>440</v>
      </c>
      <c r="Z4807" s="13">
        <v>2187</v>
      </c>
      <c r="AA4807" s="13">
        <v>702</v>
      </c>
      <c r="AB4807" s="13">
        <v>369</v>
      </c>
      <c r="AC4807" t="s">
        <v>20</v>
      </c>
      <c r="AD4807" s="9" t="s">
        <v>20</v>
      </c>
      <c r="AE4807" s="5" t="s">
        <v>20</v>
      </c>
      <c r="AF4807" s="5">
        <v>49</v>
      </c>
      <c r="AG4807" t="s">
        <v>20</v>
      </c>
      <c r="AH4807" t="s">
        <v>20</v>
      </c>
      <c r="AI4807" s="9">
        <v>0</v>
      </c>
      <c r="AJ4807" s="6"/>
      <c r="AK4807" s="9">
        <v>1</v>
      </c>
      <c r="AL4807">
        <v>1</v>
      </c>
      <c r="AM4807">
        <v>0</v>
      </c>
      <c r="AN4807">
        <v>0</v>
      </c>
      <c r="AO4807">
        <v>0</v>
      </c>
      <c r="AP4807" s="6"/>
      <c r="AQ4807" s="9">
        <v>3</v>
      </c>
      <c r="AR4807">
        <v>1</v>
      </c>
      <c r="AS4807">
        <v>2</v>
      </c>
      <c r="AT4807">
        <v>0</v>
      </c>
      <c r="AU4807">
        <v>0</v>
      </c>
      <c r="AV4807">
        <v>0</v>
      </c>
      <c r="AW4807" t="s">
        <v>1382</v>
      </c>
      <c r="AX4807" t="s">
        <v>1382</v>
      </c>
      <c r="AY4807" s="6" t="s">
        <v>2001</v>
      </c>
      <c r="AZ4807" s="42"/>
      <c r="BA4807" t="s">
        <v>2911</v>
      </c>
      <c r="BB4807" s="6" t="s">
        <v>2002</v>
      </c>
      <c r="BH4807" s="6"/>
      <c r="BI4807" t="s">
        <v>3146</v>
      </c>
    </row>
    <row r="4808" spans="1:82" s="9" customFormat="1" x14ac:dyDescent="0.25">
      <c r="A4808" s="20" t="s">
        <v>1327</v>
      </c>
      <c r="B4808" t="s">
        <v>1328</v>
      </c>
      <c r="C4808" t="str">
        <f>VLOOKUP(Tabelle1[[#This Row],[bank_name]],list_all_banks!$B$1:$C$691,2,FALSE)</f>
        <v>SE5020077862</v>
      </c>
      <c r="D4808" s="6" t="s">
        <v>1329</v>
      </c>
      <c r="E4808" s="42" t="str">
        <f t="shared" si="78"/>
        <v>31.12.2014</v>
      </c>
      <c r="F4808">
        <v>2014</v>
      </c>
      <c r="G4808" s="9">
        <v>1</v>
      </c>
      <c r="H4808" s="53">
        <v>2</v>
      </c>
      <c r="I4808">
        <v>3</v>
      </c>
      <c r="J4808">
        <v>2</v>
      </c>
      <c r="K4808" s="41" t="s">
        <v>1366</v>
      </c>
      <c r="L4808" t="s">
        <v>20</v>
      </c>
      <c r="M4808" t="s">
        <v>2000</v>
      </c>
      <c r="N4808" t="s">
        <v>19</v>
      </c>
      <c r="O4808" s="6"/>
      <c r="P4808" s="9">
        <v>0</v>
      </c>
      <c r="Q4808">
        <v>0</v>
      </c>
      <c r="R4808">
        <v>0</v>
      </c>
      <c r="S4808">
        <v>3</v>
      </c>
      <c r="T4808" s="6"/>
      <c r="U4808" s="9">
        <v>1</v>
      </c>
      <c r="V4808">
        <v>1</v>
      </c>
      <c r="W4808" s="5" t="s">
        <v>20</v>
      </c>
      <c r="X4808" s="6"/>
      <c r="Y4808" s="53" t="s">
        <v>641</v>
      </c>
      <c r="Z4808" s="13">
        <v>2243</v>
      </c>
      <c r="AA4808" s="13">
        <v>613</v>
      </c>
      <c r="AB4808" s="13">
        <v>985</v>
      </c>
      <c r="AC4808" t="s">
        <v>20</v>
      </c>
      <c r="AD4808" s="9" t="s">
        <v>20</v>
      </c>
      <c r="AE4808" s="5" t="s">
        <v>20</v>
      </c>
      <c r="AF4808" s="5">
        <v>209</v>
      </c>
      <c r="AG4808" t="s">
        <v>20</v>
      </c>
      <c r="AH4808" t="s">
        <v>20</v>
      </c>
      <c r="AI4808" s="9">
        <v>0</v>
      </c>
      <c r="AJ4808" s="6"/>
      <c r="AK4808" s="9">
        <v>1</v>
      </c>
      <c r="AL4808">
        <v>1</v>
      </c>
      <c r="AM4808">
        <v>0</v>
      </c>
      <c r="AN4808">
        <v>0</v>
      </c>
      <c r="AO4808">
        <v>0</v>
      </c>
      <c r="AP4808" s="6"/>
      <c r="AQ4808" s="9">
        <v>3</v>
      </c>
      <c r="AR4808">
        <v>1</v>
      </c>
      <c r="AS4808">
        <v>2</v>
      </c>
      <c r="AT4808">
        <v>0</v>
      </c>
      <c r="AU4808">
        <v>0</v>
      </c>
      <c r="AV4808">
        <v>0</v>
      </c>
      <c r="AW4808" t="s">
        <v>1382</v>
      </c>
      <c r="AX4808" t="s">
        <v>1382</v>
      </c>
      <c r="AY4808" s="6" t="s">
        <v>2001</v>
      </c>
      <c r="AZ4808" s="42"/>
      <c r="BA4808" t="s">
        <v>2912</v>
      </c>
      <c r="BB4808" s="6" t="s">
        <v>2002</v>
      </c>
      <c r="BH4808" s="6"/>
      <c r="BI4808" t="s">
        <v>3146</v>
      </c>
    </row>
    <row r="4809" spans="1:82" s="9" customFormat="1" x14ac:dyDescent="0.25">
      <c r="A4809" s="97" t="s">
        <v>1327</v>
      </c>
      <c r="B4809" s="9" t="s">
        <v>1328</v>
      </c>
      <c r="C4809" s="9" t="str">
        <f>VLOOKUP(Tabelle1[[#This Row],[bank_name]],list_all_banks!$B$1:$C$691,2,FALSE)</f>
        <v>SE5020077862</v>
      </c>
      <c r="D4809" s="6" t="s">
        <v>1329</v>
      </c>
      <c r="E4809" s="42" t="str">
        <f t="shared" si="78"/>
        <v>31.12.2014</v>
      </c>
      <c r="F4809" s="9">
        <v>2014</v>
      </c>
      <c r="G4809" s="9">
        <v>1</v>
      </c>
      <c r="H4809" s="53">
        <v>2</v>
      </c>
      <c r="I4809" s="9">
        <v>3</v>
      </c>
      <c r="J4809" s="9">
        <v>2</v>
      </c>
      <c r="K4809" s="73" t="s">
        <v>1366</v>
      </c>
      <c r="L4809" s="9" t="s">
        <v>20</v>
      </c>
      <c r="M4809" s="9" t="s">
        <v>2000</v>
      </c>
      <c r="N4809" s="9" t="s">
        <v>19</v>
      </c>
      <c r="O4809" s="6"/>
      <c r="P4809" s="9">
        <v>0</v>
      </c>
      <c r="Q4809" s="9">
        <v>0</v>
      </c>
      <c r="R4809" s="9">
        <v>0</v>
      </c>
      <c r="S4809" s="9">
        <v>3</v>
      </c>
      <c r="T4809" s="6"/>
      <c r="U4809" s="9">
        <v>1</v>
      </c>
      <c r="V4809" s="9">
        <v>1</v>
      </c>
      <c r="W4809" s="53" t="s">
        <v>20</v>
      </c>
      <c r="X4809" s="6"/>
      <c r="Y4809" s="53" t="s">
        <v>1672</v>
      </c>
      <c r="Z4809" s="68">
        <v>4144</v>
      </c>
      <c r="AA4809" s="68">
        <v>766</v>
      </c>
      <c r="AB4809" s="68">
        <v>2466</v>
      </c>
      <c r="AC4809" t="s">
        <v>20</v>
      </c>
      <c r="AD4809" s="9" t="s">
        <v>20</v>
      </c>
      <c r="AE4809" s="53" t="s">
        <v>20</v>
      </c>
      <c r="AF4809" s="53">
        <v>628</v>
      </c>
      <c r="AG4809" s="9" t="s">
        <v>20</v>
      </c>
      <c r="AH4809" s="9" t="s">
        <v>20</v>
      </c>
      <c r="AI4809" s="9">
        <v>0</v>
      </c>
      <c r="AJ4809" s="6"/>
      <c r="AK4809" s="9">
        <v>1</v>
      </c>
      <c r="AL4809" s="9">
        <v>1</v>
      </c>
      <c r="AM4809" s="9">
        <v>0</v>
      </c>
      <c r="AN4809" s="9">
        <v>0</v>
      </c>
      <c r="AO4809" s="9">
        <v>0</v>
      </c>
      <c r="AP4809" s="6"/>
      <c r="AQ4809" s="9">
        <v>3</v>
      </c>
      <c r="AR4809" s="9">
        <v>1</v>
      </c>
      <c r="AS4809" s="9">
        <v>2</v>
      </c>
      <c r="AT4809" s="9">
        <v>0</v>
      </c>
      <c r="AU4809" s="9">
        <v>0</v>
      </c>
      <c r="AV4809" s="9">
        <v>0</v>
      </c>
      <c r="AW4809" s="9" t="s">
        <v>1382</v>
      </c>
      <c r="AX4809" s="9" t="s">
        <v>1382</v>
      </c>
      <c r="AY4809" s="6" t="s">
        <v>2001</v>
      </c>
      <c r="AZ4809" s="42"/>
      <c r="BA4809" s="9" t="s">
        <v>2913</v>
      </c>
      <c r="BB4809" s="6" t="s">
        <v>2002</v>
      </c>
      <c r="BH4809" s="6"/>
      <c r="BI4809" t="s">
        <v>3146</v>
      </c>
    </row>
    <row r="4810" spans="1:82" s="9" customFormat="1" x14ac:dyDescent="0.25">
      <c r="A4810" s="20" t="s">
        <v>1327</v>
      </c>
      <c r="B4810" t="s">
        <v>1328</v>
      </c>
      <c r="C4810" t="str">
        <f>VLOOKUP(Tabelle1[[#This Row],[bank_name]],list_all_banks!$B$1:$C$691,2,FALSE)</f>
        <v>SE5020077862</v>
      </c>
      <c r="D4810" s="6" t="s">
        <v>1329</v>
      </c>
      <c r="E4810" s="42" t="str">
        <f t="shared" si="78"/>
        <v>31.12.2013</v>
      </c>
      <c r="F4810" s="9">
        <v>2013</v>
      </c>
      <c r="G4810" s="9">
        <v>1</v>
      </c>
      <c r="H4810" s="53">
        <v>2</v>
      </c>
      <c r="I4810">
        <v>3</v>
      </c>
      <c r="J4810">
        <v>2</v>
      </c>
      <c r="K4810" s="41" t="s">
        <v>1366</v>
      </c>
      <c r="L4810" t="s">
        <v>20</v>
      </c>
      <c r="M4810" t="s">
        <v>2000</v>
      </c>
      <c r="N4810" t="s">
        <v>19</v>
      </c>
      <c r="O4810" s="6"/>
      <c r="P4810" s="9">
        <v>0</v>
      </c>
      <c r="Q4810">
        <v>0</v>
      </c>
      <c r="R4810">
        <v>0</v>
      </c>
      <c r="S4810">
        <v>3</v>
      </c>
      <c r="T4810" s="6"/>
      <c r="U4810" s="9">
        <v>1</v>
      </c>
      <c r="V4810">
        <v>1</v>
      </c>
      <c r="W4810" s="5" t="s">
        <v>20</v>
      </c>
      <c r="X4810" s="6"/>
      <c r="Y4810" s="9" t="s">
        <v>1327</v>
      </c>
      <c r="Z4810" s="9">
        <v>23989</v>
      </c>
      <c r="AA4810" s="9">
        <v>7537</v>
      </c>
      <c r="AB4810" s="9">
        <v>13162</v>
      </c>
      <c r="AC4810" s="9" t="s">
        <v>20</v>
      </c>
      <c r="AD4810" s="9" t="s">
        <v>20</v>
      </c>
      <c r="AE4810" s="9" t="s">
        <v>20</v>
      </c>
      <c r="AF4810" s="9">
        <v>2652</v>
      </c>
      <c r="AG4810" t="s">
        <v>20</v>
      </c>
      <c r="AH4810" t="s">
        <v>20</v>
      </c>
      <c r="AI4810" s="9">
        <v>0</v>
      </c>
      <c r="AJ4810" s="6"/>
      <c r="AK4810" s="9">
        <v>1</v>
      </c>
      <c r="AL4810">
        <v>0</v>
      </c>
      <c r="AM4810">
        <v>0</v>
      </c>
      <c r="AN4810">
        <v>0</v>
      </c>
      <c r="AO4810">
        <v>0</v>
      </c>
      <c r="AP4810" s="6"/>
      <c r="AQ4810" s="9">
        <v>3</v>
      </c>
      <c r="AR4810">
        <v>1</v>
      </c>
      <c r="AS4810">
        <v>2</v>
      </c>
      <c r="AT4810">
        <v>0</v>
      </c>
      <c r="AU4810">
        <v>0</v>
      </c>
      <c r="AV4810">
        <v>0</v>
      </c>
      <c r="AW4810" t="s">
        <v>1382</v>
      </c>
      <c r="AX4810" t="s">
        <v>1382</v>
      </c>
      <c r="AY4810" s="6" t="s">
        <v>2001</v>
      </c>
      <c r="AZ4810" s="42"/>
      <c r="BA4810" t="s">
        <v>2907</v>
      </c>
      <c r="BB4810" s="6" t="s">
        <v>2002</v>
      </c>
      <c r="BC4810"/>
      <c r="BD4810"/>
      <c r="BE4810"/>
      <c r="BF4810"/>
      <c r="BH4810" s="6"/>
      <c r="BI4810" t="s">
        <v>3146</v>
      </c>
    </row>
    <row r="4811" spans="1:82" s="9" customFormat="1" x14ac:dyDescent="0.25">
      <c r="A4811" s="20" t="s">
        <v>1327</v>
      </c>
      <c r="B4811" t="s">
        <v>1328</v>
      </c>
      <c r="C4811" t="str">
        <f>VLOOKUP(Tabelle1[[#This Row],[bank_name]],list_all_banks!$B$1:$C$691,2,FALSE)</f>
        <v>SE5020077862</v>
      </c>
      <c r="D4811" s="6" t="s">
        <v>1329</v>
      </c>
      <c r="E4811" s="42" t="str">
        <f t="shared" si="78"/>
        <v>31.12.2013</v>
      </c>
      <c r="F4811" s="9">
        <v>2013</v>
      </c>
      <c r="G4811" s="9">
        <v>1</v>
      </c>
      <c r="H4811" s="53">
        <v>2</v>
      </c>
      <c r="I4811">
        <v>3</v>
      </c>
      <c r="J4811">
        <v>2</v>
      </c>
      <c r="K4811" s="41" t="s">
        <v>1366</v>
      </c>
      <c r="L4811" t="s">
        <v>20</v>
      </c>
      <c r="M4811" t="s">
        <v>2000</v>
      </c>
      <c r="N4811" t="s">
        <v>19</v>
      </c>
      <c r="O4811" s="6"/>
      <c r="P4811" s="9">
        <v>0</v>
      </c>
      <c r="Q4811">
        <v>0</v>
      </c>
      <c r="R4811">
        <v>0</v>
      </c>
      <c r="S4811">
        <v>3</v>
      </c>
      <c r="T4811" s="6"/>
      <c r="U4811" s="9">
        <v>1</v>
      </c>
      <c r="V4811">
        <v>1</v>
      </c>
      <c r="W4811" s="5" t="s">
        <v>20</v>
      </c>
      <c r="X4811" s="6"/>
      <c r="Y4811" s="9" t="s">
        <v>440</v>
      </c>
      <c r="Z4811" s="9">
        <v>1839</v>
      </c>
      <c r="AA4811" s="9">
        <v>699</v>
      </c>
      <c r="AB4811" s="9">
        <v>433</v>
      </c>
      <c r="AC4811" s="9" t="s">
        <v>20</v>
      </c>
      <c r="AD4811" s="9" t="s">
        <v>20</v>
      </c>
      <c r="AE4811" s="9" t="s">
        <v>20</v>
      </c>
      <c r="AF4811" s="9">
        <v>36</v>
      </c>
      <c r="AG4811" t="s">
        <v>20</v>
      </c>
      <c r="AH4811" t="s">
        <v>20</v>
      </c>
      <c r="AI4811" s="9">
        <v>0</v>
      </c>
      <c r="AJ4811" s="6"/>
      <c r="AK4811" s="9">
        <v>1</v>
      </c>
      <c r="AL4811">
        <v>0</v>
      </c>
      <c r="AM4811">
        <v>0</v>
      </c>
      <c r="AN4811">
        <v>0</v>
      </c>
      <c r="AO4811">
        <v>0</v>
      </c>
      <c r="AP4811" s="6"/>
      <c r="AQ4811" s="9">
        <v>3</v>
      </c>
      <c r="AR4811">
        <v>1</v>
      </c>
      <c r="AS4811">
        <v>2</v>
      </c>
      <c r="AT4811">
        <v>0</v>
      </c>
      <c r="AU4811">
        <v>0</v>
      </c>
      <c r="AV4811">
        <v>0</v>
      </c>
      <c r="AW4811" t="s">
        <v>1382</v>
      </c>
      <c r="AX4811" t="s">
        <v>1382</v>
      </c>
      <c r="AY4811" s="6" t="s">
        <v>2001</v>
      </c>
      <c r="AZ4811" s="42"/>
      <c r="BA4811" t="s">
        <v>2907</v>
      </c>
      <c r="BB4811" s="6" t="s">
        <v>2002</v>
      </c>
      <c r="BH4811" s="6"/>
      <c r="BI4811" t="s">
        <v>3146</v>
      </c>
    </row>
    <row r="4812" spans="1:82" s="9" customFormat="1" x14ac:dyDescent="0.25">
      <c r="A4812" s="20" t="s">
        <v>1327</v>
      </c>
      <c r="B4812" t="s">
        <v>1328</v>
      </c>
      <c r="C4812" t="str">
        <f>VLOOKUP(Tabelle1[[#This Row],[bank_name]],list_all_banks!$B$1:$C$691,2,FALSE)</f>
        <v>SE5020077862</v>
      </c>
      <c r="D4812" s="6" t="s">
        <v>1329</v>
      </c>
      <c r="E4812" s="42" t="str">
        <f t="shared" si="78"/>
        <v>31.12.2013</v>
      </c>
      <c r="F4812" s="9">
        <v>2013</v>
      </c>
      <c r="G4812" s="9">
        <v>1</v>
      </c>
      <c r="H4812" s="53">
        <v>2</v>
      </c>
      <c r="I4812">
        <v>3</v>
      </c>
      <c r="J4812">
        <v>2</v>
      </c>
      <c r="K4812" s="41" t="s">
        <v>1366</v>
      </c>
      <c r="L4812" t="s">
        <v>20</v>
      </c>
      <c r="M4812" t="s">
        <v>2000</v>
      </c>
      <c r="N4812" t="s">
        <v>19</v>
      </c>
      <c r="O4812" s="6"/>
      <c r="P4812" s="9">
        <v>0</v>
      </c>
      <c r="Q4812">
        <v>0</v>
      </c>
      <c r="R4812">
        <v>0</v>
      </c>
      <c r="S4812">
        <v>3</v>
      </c>
      <c r="T4812" s="6"/>
      <c r="U4812" s="9">
        <v>1</v>
      </c>
      <c r="V4812">
        <v>1</v>
      </c>
      <c r="W4812" s="5" t="s">
        <v>20</v>
      </c>
      <c r="X4812" s="6"/>
      <c r="Y4812" s="9" t="s">
        <v>641</v>
      </c>
      <c r="Z4812" s="9">
        <v>1973</v>
      </c>
      <c r="AA4812" s="9">
        <v>615</v>
      </c>
      <c r="AB4812" s="9">
        <v>732</v>
      </c>
      <c r="AC4812" s="9" t="s">
        <v>20</v>
      </c>
      <c r="AD4812" s="9" t="s">
        <v>20</v>
      </c>
      <c r="AE4812" s="9" t="s">
        <v>20</v>
      </c>
      <c r="AF4812" s="9">
        <v>142</v>
      </c>
      <c r="AG4812" t="s">
        <v>20</v>
      </c>
      <c r="AH4812" t="s">
        <v>20</v>
      </c>
      <c r="AI4812" s="9">
        <v>0</v>
      </c>
      <c r="AJ4812" s="6"/>
      <c r="AK4812" s="9">
        <v>1</v>
      </c>
      <c r="AL4812">
        <v>0</v>
      </c>
      <c r="AM4812">
        <v>0</v>
      </c>
      <c r="AN4812">
        <v>0</v>
      </c>
      <c r="AO4812">
        <v>0</v>
      </c>
      <c r="AP4812" s="6"/>
      <c r="AQ4812" s="9">
        <v>3</v>
      </c>
      <c r="AR4812">
        <v>1</v>
      </c>
      <c r="AS4812">
        <v>2</v>
      </c>
      <c r="AT4812">
        <v>0</v>
      </c>
      <c r="AU4812">
        <v>0</v>
      </c>
      <c r="AV4812">
        <v>0</v>
      </c>
      <c r="AW4812" t="s">
        <v>1382</v>
      </c>
      <c r="AX4812" t="s">
        <v>1382</v>
      </c>
      <c r="AY4812" s="6" t="s">
        <v>2001</v>
      </c>
      <c r="AZ4812" s="42"/>
      <c r="BA4812" t="s">
        <v>2907</v>
      </c>
      <c r="BB4812" s="6" t="s">
        <v>2002</v>
      </c>
      <c r="BH4812" s="6"/>
      <c r="BI4812" t="s">
        <v>3146</v>
      </c>
    </row>
    <row r="4813" spans="1:82" s="9" customFormat="1" x14ac:dyDescent="0.25">
      <c r="A4813" s="20" t="s">
        <v>1327</v>
      </c>
      <c r="B4813" t="s">
        <v>1328</v>
      </c>
      <c r="C4813" t="str">
        <f>VLOOKUP(Tabelle1[[#This Row],[bank_name]],list_all_banks!$B$1:$C$691,2,FALSE)</f>
        <v>SE5020077862</v>
      </c>
      <c r="D4813" s="6" t="s">
        <v>1329</v>
      </c>
      <c r="E4813" s="42" t="str">
        <f t="shared" si="78"/>
        <v>31.12.2013</v>
      </c>
      <c r="F4813" s="9">
        <v>2013</v>
      </c>
      <c r="G4813" s="9">
        <v>1</v>
      </c>
      <c r="H4813" s="53">
        <v>2</v>
      </c>
      <c r="I4813">
        <v>3</v>
      </c>
      <c r="J4813">
        <v>2</v>
      </c>
      <c r="K4813" s="41" t="s">
        <v>1366</v>
      </c>
      <c r="L4813" t="s">
        <v>20</v>
      </c>
      <c r="M4813" t="s">
        <v>2000</v>
      </c>
      <c r="N4813" t="s">
        <v>19</v>
      </c>
      <c r="O4813" s="6"/>
      <c r="P4813" s="9">
        <v>0</v>
      </c>
      <c r="Q4813">
        <v>0</v>
      </c>
      <c r="R4813">
        <v>0</v>
      </c>
      <c r="S4813">
        <v>3</v>
      </c>
      <c r="T4813" s="6"/>
      <c r="U4813" s="9">
        <v>1</v>
      </c>
      <c r="V4813">
        <v>1</v>
      </c>
      <c r="W4813" s="5" t="s">
        <v>20</v>
      </c>
      <c r="X4813" s="6"/>
      <c r="Y4813" s="9" t="s">
        <v>1672</v>
      </c>
      <c r="Z4813" s="9">
        <v>3993</v>
      </c>
      <c r="AA4813" s="9">
        <v>755</v>
      </c>
      <c r="AB4813" s="9">
        <v>2291</v>
      </c>
      <c r="AC4813" s="9" t="s">
        <v>20</v>
      </c>
      <c r="AD4813" s="9" t="s">
        <v>20</v>
      </c>
      <c r="AE4813" s="9" t="s">
        <v>20</v>
      </c>
      <c r="AF4813" s="9">
        <v>723</v>
      </c>
      <c r="AG4813" t="s">
        <v>20</v>
      </c>
      <c r="AH4813" t="s">
        <v>20</v>
      </c>
      <c r="AI4813" s="9">
        <v>0</v>
      </c>
      <c r="AJ4813" s="6"/>
      <c r="AK4813" s="9">
        <v>1</v>
      </c>
      <c r="AL4813">
        <v>0</v>
      </c>
      <c r="AM4813">
        <v>0</v>
      </c>
      <c r="AN4813">
        <v>0</v>
      </c>
      <c r="AO4813">
        <v>0</v>
      </c>
      <c r="AP4813" s="6"/>
      <c r="AQ4813" s="9">
        <v>3</v>
      </c>
      <c r="AR4813">
        <v>1</v>
      </c>
      <c r="AS4813">
        <v>2</v>
      </c>
      <c r="AT4813">
        <v>0</v>
      </c>
      <c r="AU4813">
        <v>0</v>
      </c>
      <c r="AV4813">
        <v>0</v>
      </c>
      <c r="AW4813" t="s">
        <v>1382</v>
      </c>
      <c r="AX4813" t="s">
        <v>1382</v>
      </c>
      <c r="AY4813" s="6" t="s">
        <v>2001</v>
      </c>
      <c r="AZ4813" s="42"/>
      <c r="BA4813" t="s">
        <v>2907</v>
      </c>
      <c r="BB4813" s="6" t="s">
        <v>2002</v>
      </c>
      <c r="BH4813" s="6"/>
      <c r="BI4813" t="s">
        <v>3146</v>
      </c>
    </row>
    <row r="4814" spans="1:82" s="9" customFormat="1" x14ac:dyDescent="0.25">
      <c r="A4814" s="20" t="s">
        <v>1327</v>
      </c>
      <c r="B4814" t="s">
        <v>1328</v>
      </c>
      <c r="C4814" t="str">
        <f>VLOOKUP(Tabelle1[[#This Row],[bank_name]],list_all_banks!$B$1:$C$691,2,FALSE)</f>
        <v>SE5020077862</v>
      </c>
      <c r="D4814" s="6" t="s">
        <v>1329</v>
      </c>
      <c r="E4814" s="42" t="str">
        <f t="shared" si="78"/>
        <v>31.12.2013</v>
      </c>
      <c r="F4814" s="9">
        <v>2013</v>
      </c>
      <c r="G4814" s="9">
        <v>1</v>
      </c>
      <c r="H4814" s="53">
        <v>2</v>
      </c>
      <c r="I4814">
        <v>3</v>
      </c>
      <c r="J4814">
        <v>2</v>
      </c>
      <c r="K4814" s="41" t="s">
        <v>1366</v>
      </c>
      <c r="L4814" t="s">
        <v>20</v>
      </c>
      <c r="M4814" t="s">
        <v>2000</v>
      </c>
      <c r="N4814" t="s">
        <v>19</v>
      </c>
      <c r="O4814" s="6"/>
      <c r="P4814" s="9">
        <v>0</v>
      </c>
      <c r="Q4814">
        <v>0</v>
      </c>
      <c r="R4814">
        <v>0</v>
      </c>
      <c r="S4814">
        <v>3</v>
      </c>
      <c r="T4814" s="6"/>
      <c r="U4814" s="9">
        <v>1</v>
      </c>
      <c r="V4814">
        <v>1</v>
      </c>
      <c r="W4814" s="5" t="s">
        <v>20</v>
      </c>
      <c r="X4814" s="6"/>
      <c r="Y4814" s="245" t="s">
        <v>820</v>
      </c>
      <c r="Z4814" s="9">
        <v>3027</v>
      </c>
      <c r="AA4814" s="9">
        <v>1351</v>
      </c>
      <c r="AB4814" s="9">
        <v>971</v>
      </c>
      <c r="AC4814" s="9" t="s">
        <v>20</v>
      </c>
      <c r="AD4814" s="9" t="s">
        <v>20</v>
      </c>
      <c r="AE4814" s="9" t="s">
        <v>20</v>
      </c>
      <c r="AF4814" s="9">
        <v>234</v>
      </c>
      <c r="AG4814" t="s">
        <v>20</v>
      </c>
      <c r="AH4814" t="s">
        <v>20</v>
      </c>
      <c r="AI4814" s="9">
        <v>0</v>
      </c>
      <c r="AJ4814" s="6"/>
      <c r="AK4814" s="9">
        <v>1</v>
      </c>
      <c r="AL4814">
        <v>0</v>
      </c>
      <c r="AM4814">
        <v>0</v>
      </c>
      <c r="AN4814">
        <v>0</v>
      </c>
      <c r="AO4814">
        <v>0</v>
      </c>
      <c r="AP4814" s="6"/>
      <c r="AQ4814" s="9">
        <v>3</v>
      </c>
      <c r="AR4814">
        <v>1</v>
      </c>
      <c r="AS4814">
        <v>2</v>
      </c>
      <c r="AT4814">
        <v>0</v>
      </c>
      <c r="AU4814">
        <v>0</v>
      </c>
      <c r="AV4814">
        <v>0</v>
      </c>
      <c r="AW4814" t="s">
        <v>1382</v>
      </c>
      <c r="AX4814" t="s">
        <v>1382</v>
      </c>
      <c r="AY4814" s="6" t="s">
        <v>2001</v>
      </c>
      <c r="AZ4814" s="42"/>
      <c r="BA4814" t="s">
        <v>2907</v>
      </c>
      <c r="BB4814" s="6" t="s">
        <v>2002</v>
      </c>
      <c r="BH4814" s="6"/>
      <c r="BI4814" t="s">
        <v>3146</v>
      </c>
    </row>
    <row r="4815" spans="1:82" s="9" customFormat="1" ht="15.75" thickBot="1" x14ac:dyDescent="0.3">
      <c r="A4815" s="104" t="s">
        <v>1327</v>
      </c>
      <c r="B4815" s="57" t="s">
        <v>1328</v>
      </c>
      <c r="C4815" s="44" t="str">
        <f>VLOOKUP(Tabelle1[[#This Row],[bank_name]],list_all_banks!$B$1:$C$691,2,FALSE)</f>
        <v>SE5020077862</v>
      </c>
      <c r="D4815" s="45" t="s">
        <v>1329</v>
      </c>
      <c r="E4815" s="46" t="str">
        <f t="shared" si="78"/>
        <v>31.12.2013</v>
      </c>
      <c r="F4815" s="44">
        <v>2013</v>
      </c>
      <c r="G4815" s="44">
        <v>1</v>
      </c>
      <c r="H4815" s="57">
        <v>2</v>
      </c>
      <c r="I4815" s="44">
        <v>3</v>
      </c>
      <c r="J4815" s="44">
        <v>2</v>
      </c>
      <c r="K4815" s="86" t="s">
        <v>1366</v>
      </c>
      <c r="L4815" s="44" t="s">
        <v>20</v>
      </c>
      <c r="M4815" s="44" t="s">
        <v>2000</v>
      </c>
      <c r="N4815" s="44" t="s">
        <v>19</v>
      </c>
      <c r="O4815" s="45"/>
      <c r="P4815" s="44">
        <v>0</v>
      </c>
      <c r="Q4815" s="44">
        <v>0</v>
      </c>
      <c r="R4815" s="44">
        <v>0</v>
      </c>
      <c r="S4815" s="44">
        <v>3</v>
      </c>
      <c r="T4815" s="45"/>
      <c r="U4815" s="44">
        <v>1</v>
      </c>
      <c r="V4815" s="44">
        <v>1</v>
      </c>
      <c r="W4815" s="57" t="s">
        <v>20</v>
      </c>
      <c r="X4815" s="45"/>
      <c r="Y4815" s="44" t="s">
        <v>1225</v>
      </c>
      <c r="Z4815" s="44">
        <v>243</v>
      </c>
      <c r="AA4815" s="44">
        <v>113</v>
      </c>
      <c r="AB4815" s="44">
        <v>59</v>
      </c>
      <c r="AC4815" s="44" t="s">
        <v>20</v>
      </c>
      <c r="AD4815" s="44" t="s">
        <v>20</v>
      </c>
      <c r="AE4815" s="44" t="s">
        <v>20</v>
      </c>
      <c r="AF4815" s="44">
        <v>15</v>
      </c>
      <c r="AG4815" s="44" t="s">
        <v>20</v>
      </c>
      <c r="AH4815" s="44" t="s">
        <v>20</v>
      </c>
      <c r="AI4815" s="44">
        <v>0</v>
      </c>
      <c r="AJ4815" s="45"/>
      <c r="AK4815" s="44">
        <v>1</v>
      </c>
      <c r="AL4815" s="44">
        <v>0</v>
      </c>
      <c r="AM4815" s="44">
        <v>0</v>
      </c>
      <c r="AN4815" s="44">
        <v>0</v>
      </c>
      <c r="AO4815" s="44">
        <v>0</v>
      </c>
      <c r="AP4815" s="45"/>
      <c r="AQ4815" s="44">
        <v>3</v>
      </c>
      <c r="AR4815" s="44">
        <v>1</v>
      </c>
      <c r="AS4815" s="44">
        <v>2</v>
      </c>
      <c r="AT4815" s="44">
        <v>0</v>
      </c>
      <c r="AU4815" s="44">
        <v>0</v>
      </c>
      <c r="AV4815" s="44">
        <v>0</v>
      </c>
      <c r="AW4815" s="44" t="s">
        <v>1382</v>
      </c>
      <c r="AX4815" s="44" t="s">
        <v>1382</v>
      </c>
      <c r="AY4815" s="45" t="s">
        <v>2001</v>
      </c>
      <c r="AZ4815" s="46"/>
      <c r="BA4815" s="44" t="s">
        <v>2907</v>
      </c>
      <c r="BB4815" s="45" t="s">
        <v>2002</v>
      </c>
      <c r="BH4815" s="6"/>
      <c r="BI4815" t="s">
        <v>3146</v>
      </c>
    </row>
    <row r="4816" spans="1:82" s="9" customFormat="1" x14ac:dyDescent="0.25">
      <c r="A4816" s="97" t="s">
        <v>1327</v>
      </c>
      <c r="B4816" s="52" t="s">
        <v>1328</v>
      </c>
      <c r="C4816" s="9" t="str">
        <f>VLOOKUP(Tabelle1[[#This Row],[bank_name]],list_all_banks!$B$1:$C$691,2,FALSE)</f>
        <v>SE5020077862</v>
      </c>
      <c r="D4816" s="6" t="s">
        <v>1329</v>
      </c>
      <c r="E4816" s="42" t="str">
        <f t="shared" si="78"/>
        <v>31.12.2013</v>
      </c>
      <c r="F4816" s="9">
        <v>2013</v>
      </c>
      <c r="G4816" s="9">
        <v>1</v>
      </c>
      <c r="H4816" s="53">
        <v>2</v>
      </c>
      <c r="I4816" s="9">
        <v>3</v>
      </c>
      <c r="J4816" s="9">
        <v>2</v>
      </c>
      <c r="K4816" s="73" t="s">
        <v>1366</v>
      </c>
      <c r="L4816" s="9" t="s">
        <v>20</v>
      </c>
      <c r="M4816" s="9" t="s">
        <v>2000</v>
      </c>
      <c r="N4816" s="9" t="s">
        <v>19</v>
      </c>
      <c r="O4816" s="6"/>
      <c r="P4816" s="9">
        <v>0</v>
      </c>
      <c r="Q4816" s="9">
        <v>0</v>
      </c>
      <c r="R4816" s="9">
        <v>0</v>
      </c>
      <c r="S4816" s="9">
        <v>3</v>
      </c>
      <c r="T4816" s="6"/>
      <c r="U4816" s="9">
        <v>1</v>
      </c>
      <c r="V4816" s="9">
        <v>1</v>
      </c>
      <c r="W4816" s="53" t="s">
        <v>20</v>
      </c>
      <c r="X4816" s="6"/>
      <c r="Y4816" s="52" t="s">
        <v>1725</v>
      </c>
      <c r="Z4816" s="9">
        <v>1263</v>
      </c>
      <c r="AA4816" s="99">
        <v>65</v>
      </c>
      <c r="AB4816" s="9">
        <v>440</v>
      </c>
      <c r="AC4816" s="9" t="s">
        <v>20</v>
      </c>
      <c r="AD4816" s="9" t="s">
        <v>20</v>
      </c>
      <c r="AE4816" s="9" t="s">
        <v>20</v>
      </c>
      <c r="AF4816" s="9">
        <v>113</v>
      </c>
      <c r="AG4816" s="9" t="s">
        <v>20</v>
      </c>
      <c r="AH4816" s="9" t="s">
        <v>20</v>
      </c>
      <c r="AI4816" s="9">
        <v>0</v>
      </c>
      <c r="AJ4816" s="6" t="s">
        <v>3079</v>
      </c>
      <c r="AK4816" s="9">
        <v>1</v>
      </c>
      <c r="AL4816" s="9">
        <v>0</v>
      </c>
      <c r="AM4816" s="9">
        <v>0</v>
      </c>
      <c r="AN4816" s="9">
        <v>0</v>
      </c>
      <c r="AO4816" s="9">
        <v>0</v>
      </c>
      <c r="AP4816" s="6"/>
      <c r="AQ4816" s="9">
        <v>3</v>
      </c>
      <c r="AR4816" s="9">
        <v>1</v>
      </c>
      <c r="AS4816" s="9">
        <v>2</v>
      </c>
      <c r="AT4816" s="9">
        <v>0</v>
      </c>
      <c r="AU4816" s="9">
        <v>0</v>
      </c>
      <c r="AV4816" s="9">
        <v>0</v>
      </c>
      <c r="AW4816" s="9" t="s">
        <v>1382</v>
      </c>
      <c r="AX4816" s="9" t="s">
        <v>1382</v>
      </c>
      <c r="AY4816" s="6" t="s">
        <v>2001</v>
      </c>
      <c r="AZ4816" s="42"/>
      <c r="BA4816" s="9" t="s">
        <v>2907</v>
      </c>
      <c r="BB4816" s="6" t="s">
        <v>2002</v>
      </c>
      <c r="BH4816" s="6"/>
      <c r="BI4816" t="s">
        <v>3146</v>
      </c>
    </row>
    <row r="4817" spans="1:82" s="9" customFormat="1" x14ac:dyDescent="0.25">
      <c r="A4817" s="20" t="s">
        <v>1327</v>
      </c>
      <c r="B4817" t="s">
        <v>1328</v>
      </c>
      <c r="C4817" t="str">
        <f>VLOOKUP(Tabelle1[[#This Row],[bank_name]],list_all_banks!$B$1:$C$691,2,FALSE)</f>
        <v>SE5020077862</v>
      </c>
      <c r="D4817" s="6" t="s">
        <v>1329</v>
      </c>
      <c r="E4817" s="42" t="str">
        <f t="shared" si="78"/>
        <v>31.12.2013</v>
      </c>
      <c r="F4817" s="9">
        <v>2013</v>
      </c>
      <c r="G4817" s="9">
        <v>1</v>
      </c>
      <c r="H4817" s="53">
        <v>2</v>
      </c>
      <c r="I4817">
        <v>3</v>
      </c>
      <c r="J4817">
        <v>2</v>
      </c>
      <c r="K4817" s="41" t="s">
        <v>1366</v>
      </c>
      <c r="L4817" t="s">
        <v>20</v>
      </c>
      <c r="M4817" t="s">
        <v>2000</v>
      </c>
      <c r="N4817" t="s">
        <v>19</v>
      </c>
      <c r="O4817" s="6"/>
      <c r="P4817" s="9">
        <v>0</v>
      </c>
      <c r="Q4817">
        <v>0</v>
      </c>
      <c r="R4817">
        <v>0</v>
      </c>
      <c r="S4817">
        <v>3</v>
      </c>
      <c r="T4817" s="6"/>
      <c r="U4817" s="9">
        <v>1</v>
      </c>
      <c r="V4817">
        <v>1</v>
      </c>
      <c r="W4817" s="5" t="s">
        <v>20</v>
      </c>
      <c r="X4817" s="6"/>
      <c r="Y4817" s="9" t="s">
        <v>1170</v>
      </c>
      <c r="Z4817" s="9" t="s">
        <v>20</v>
      </c>
      <c r="AA4817" s="9">
        <v>73</v>
      </c>
      <c r="AB4817" s="13" t="s">
        <v>20</v>
      </c>
      <c r="AC4817" s="9" t="s">
        <v>20</v>
      </c>
      <c r="AD4817" s="9" t="s">
        <v>20</v>
      </c>
      <c r="AE4817" s="5" t="s">
        <v>20</v>
      </c>
      <c r="AF4817" s="5" t="s">
        <v>20</v>
      </c>
      <c r="AG4817" t="s">
        <v>20</v>
      </c>
      <c r="AH4817" t="s">
        <v>20</v>
      </c>
      <c r="AI4817" s="9">
        <v>0</v>
      </c>
      <c r="AJ4817" s="6" t="s">
        <v>3075</v>
      </c>
      <c r="AK4817" s="9">
        <v>1</v>
      </c>
      <c r="AL4817">
        <v>0</v>
      </c>
      <c r="AM4817">
        <v>0</v>
      </c>
      <c r="AN4817">
        <v>0</v>
      </c>
      <c r="AO4817">
        <v>0</v>
      </c>
      <c r="AP4817" s="6"/>
      <c r="AQ4817" s="9">
        <v>3</v>
      </c>
      <c r="AR4817">
        <v>1</v>
      </c>
      <c r="AS4817">
        <v>2</v>
      </c>
      <c r="AT4817">
        <v>0</v>
      </c>
      <c r="AU4817">
        <v>0</v>
      </c>
      <c r="AV4817">
        <v>0</v>
      </c>
      <c r="AW4817" t="s">
        <v>1382</v>
      </c>
      <c r="AX4817" t="s">
        <v>1382</v>
      </c>
      <c r="AY4817" s="6" t="s">
        <v>2001</v>
      </c>
      <c r="AZ4817" s="42"/>
      <c r="BA4817" t="s">
        <v>2907</v>
      </c>
      <c r="BB4817" s="6" t="s">
        <v>2002</v>
      </c>
      <c r="BH4817" s="6"/>
      <c r="BI4817" t="s">
        <v>3146</v>
      </c>
    </row>
    <row r="4818" spans="1:82" s="9" customFormat="1" x14ac:dyDescent="0.25">
      <c r="A4818" s="20" t="s">
        <v>1327</v>
      </c>
      <c r="B4818" t="s">
        <v>1328</v>
      </c>
      <c r="C4818" t="str">
        <f>VLOOKUP(Tabelle1[[#This Row],[bank_name]],list_all_banks!$B$1:$C$691,2,FALSE)</f>
        <v>SE5020077862</v>
      </c>
      <c r="D4818" s="6" t="s">
        <v>1329</v>
      </c>
      <c r="E4818" s="42" t="str">
        <f t="shared" si="78"/>
        <v>31.12.2013</v>
      </c>
      <c r="F4818" s="9">
        <v>2013</v>
      </c>
      <c r="G4818" s="9">
        <v>1</v>
      </c>
      <c r="H4818" s="53">
        <v>2</v>
      </c>
      <c r="I4818">
        <v>3</v>
      </c>
      <c r="J4818">
        <v>2</v>
      </c>
      <c r="K4818" s="41" t="s">
        <v>1366</v>
      </c>
      <c r="L4818" t="s">
        <v>20</v>
      </c>
      <c r="M4818" t="s">
        <v>2000</v>
      </c>
      <c r="N4818" t="s">
        <v>19</v>
      </c>
      <c r="O4818" s="6"/>
      <c r="P4818" s="9">
        <v>0</v>
      </c>
      <c r="Q4818">
        <v>0</v>
      </c>
      <c r="R4818">
        <v>0</v>
      </c>
      <c r="S4818">
        <v>3</v>
      </c>
      <c r="T4818" s="6"/>
      <c r="U4818" s="9">
        <v>1</v>
      </c>
      <c r="V4818">
        <v>1</v>
      </c>
      <c r="W4818" s="5" t="s">
        <v>20</v>
      </c>
      <c r="X4818" s="6"/>
      <c r="Y4818" s="9" t="s">
        <v>1</v>
      </c>
      <c r="Z4818" s="9" t="s">
        <v>20</v>
      </c>
      <c r="AA4818" s="9">
        <v>64</v>
      </c>
      <c r="AB4818" s="13" t="s">
        <v>20</v>
      </c>
      <c r="AC4818" t="s">
        <v>20</v>
      </c>
      <c r="AD4818" s="9" t="s">
        <v>20</v>
      </c>
      <c r="AE4818" s="5" t="s">
        <v>20</v>
      </c>
      <c r="AF4818" s="5" t="s">
        <v>20</v>
      </c>
      <c r="AG4818" t="s">
        <v>20</v>
      </c>
      <c r="AH4818" t="s">
        <v>20</v>
      </c>
      <c r="AI4818" s="9">
        <v>0</v>
      </c>
      <c r="AJ4818" s="6" t="s">
        <v>3075</v>
      </c>
      <c r="AK4818" s="9">
        <v>1</v>
      </c>
      <c r="AL4818">
        <v>0</v>
      </c>
      <c r="AM4818">
        <v>0</v>
      </c>
      <c r="AN4818">
        <v>0</v>
      </c>
      <c r="AO4818">
        <v>0</v>
      </c>
      <c r="AP4818" s="6"/>
      <c r="AQ4818" s="9">
        <v>3</v>
      </c>
      <c r="AR4818">
        <v>1</v>
      </c>
      <c r="AS4818">
        <v>2</v>
      </c>
      <c r="AT4818">
        <v>0</v>
      </c>
      <c r="AU4818">
        <v>0</v>
      </c>
      <c r="AV4818">
        <v>0</v>
      </c>
      <c r="AW4818" t="s">
        <v>1382</v>
      </c>
      <c r="AX4818" t="s">
        <v>1382</v>
      </c>
      <c r="AY4818" s="6" t="s">
        <v>2001</v>
      </c>
      <c r="AZ4818" s="42"/>
      <c r="BA4818" t="s">
        <v>2907</v>
      </c>
      <c r="BB4818" s="6" t="s">
        <v>2002</v>
      </c>
      <c r="BH4818" s="6"/>
      <c r="BI4818" t="s">
        <v>3146</v>
      </c>
    </row>
    <row r="4819" spans="1:82" s="9" customFormat="1" x14ac:dyDescent="0.25">
      <c r="A4819" s="20" t="s">
        <v>1327</v>
      </c>
      <c r="B4819" t="s">
        <v>1328</v>
      </c>
      <c r="C4819" t="str">
        <f>VLOOKUP(Tabelle1[[#This Row],[bank_name]],list_all_banks!$B$1:$C$691,2,FALSE)</f>
        <v>SE5020077862</v>
      </c>
      <c r="D4819" s="6" t="s">
        <v>1329</v>
      </c>
      <c r="E4819" s="42" t="str">
        <f t="shared" si="78"/>
        <v>31.12.2013</v>
      </c>
      <c r="F4819" s="9">
        <v>2013</v>
      </c>
      <c r="G4819" s="9">
        <v>1</v>
      </c>
      <c r="H4819" s="53">
        <v>2</v>
      </c>
      <c r="I4819">
        <v>3</v>
      </c>
      <c r="J4819">
        <v>2</v>
      </c>
      <c r="K4819" s="41" t="s">
        <v>1366</v>
      </c>
      <c r="L4819" t="s">
        <v>20</v>
      </c>
      <c r="M4819" t="s">
        <v>2000</v>
      </c>
      <c r="N4819" t="s">
        <v>19</v>
      </c>
      <c r="O4819" s="6"/>
      <c r="P4819" s="9">
        <v>0</v>
      </c>
      <c r="Q4819">
        <v>0</v>
      </c>
      <c r="R4819">
        <v>0</v>
      </c>
      <c r="S4819">
        <v>3</v>
      </c>
      <c r="T4819" s="6"/>
      <c r="U4819" s="9">
        <v>1</v>
      </c>
      <c r="V4819">
        <v>1</v>
      </c>
      <c r="W4819" s="5" t="s">
        <v>20</v>
      </c>
      <c r="X4819" s="6"/>
      <c r="Y4819" s="9" t="s">
        <v>1650</v>
      </c>
      <c r="Z4819" s="9" t="s">
        <v>20</v>
      </c>
      <c r="AA4819" s="9">
        <v>76</v>
      </c>
      <c r="AB4819" s="13" t="s">
        <v>20</v>
      </c>
      <c r="AC4819" t="s">
        <v>20</v>
      </c>
      <c r="AD4819" s="9" t="s">
        <v>20</v>
      </c>
      <c r="AE4819" s="5" t="s">
        <v>20</v>
      </c>
      <c r="AF4819" s="5" t="s">
        <v>20</v>
      </c>
      <c r="AG4819" t="s">
        <v>20</v>
      </c>
      <c r="AH4819" t="s">
        <v>20</v>
      </c>
      <c r="AI4819" s="9">
        <v>0</v>
      </c>
      <c r="AJ4819" s="6" t="s">
        <v>3075</v>
      </c>
      <c r="AK4819" s="9">
        <v>1</v>
      </c>
      <c r="AL4819">
        <v>0</v>
      </c>
      <c r="AM4819">
        <v>0</v>
      </c>
      <c r="AN4819">
        <v>0</v>
      </c>
      <c r="AO4819">
        <v>0</v>
      </c>
      <c r="AP4819" s="6"/>
      <c r="AQ4819" s="9">
        <v>3</v>
      </c>
      <c r="AR4819">
        <v>1</v>
      </c>
      <c r="AS4819">
        <v>2</v>
      </c>
      <c r="AT4819">
        <v>0</v>
      </c>
      <c r="AU4819">
        <v>0</v>
      </c>
      <c r="AV4819">
        <v>0</v>
      </c>
      <c r="AW4819" t="s">
        <v>1382</v>
      </c>
      <c r="AX4819" t="s">
        <v>1382</v>
      </c>
      <c r="AY4819" s="6" t="s">
        <v>2001</v>
      </c>
      <c r="AZ4819" s="42"/>
      <c r="BA4819" t="s">
        <v>2907</v>
      </c>
      <c r="BB4819" s="6" t="s">
        <v>2002</v>
      </c>
      <c r="BH4819" s="6"/>
      <c r="BI4819" t="s">
        <v>3146</v>
      </c>
    </row>
    <row r="4820" spans="1:82" s="44" customFormat="1" ht="15.75" thickBot="1" x14ac:dyDescent="0.3">
      <c r="A4820" s="97" t="s">
        <v>1327</v>
      </c>
      <c r="B4820" s="9" t="s">
        <v>1328</v>
      </c>
      <c r="C4820" s="9" t="str">
        <f>VLOOKUP(Tabelle1[[#This Row],[bank_name]],list_all_banks!$B$1:$C$691,2,FALSE)</f>
        <v>SE5020077862</v>
      </c>
      <c r="D4820" s="6" t="s">
        <v>1329</v>
      </c>
      <c r="E4820" s="42" t="str">
        <f t="shared" si="78"/>
        <v>31.12.2013</v>
      </c>
      <c r="F4820" s="9">
        <v>2013</v>
      </c>
      <c r="G4820" s="9">
        <v>1</v>
      </c>
      <c r="H4820" s="53">
        <v>2</v>
      </c>
      <c r="I4820" s="9">
        <v>3</v>
      </c>
      <c r="J4820" s="9">
        <v>2</v>
      </c>
      <c r="K4820" s="73" t="s">
        <v>1366</v>
      </c>
      <c r="L4820" s="9" t="s">
        <v>20</v>
      </c>
      <c r="M4820" s="9" t="s">
        <v>2000</v>
      </c>
      <c r="N4820" s="9" t="s">
        <v>19</v>
      </c>
      <c r="O4820" s="6"/>
      <c r="P4820" s="9">
        <v>0</v>
      </c>
      <c r="Q4820" s="9">
        <v>0</v>
      </c>
      <c r="R4820" s="9">
        <v>0</v>
      </c>
      <c r="S4820" s="9">
        <v>3</v>
      </c>
      <c r="T4820" s="6"/>
      <c r="U4820" s="9">
        <v>1</v>
      </c>
      <c r="V4820" s="9">
        <v>1</v>
      </c>
      <c r="W4820" s="53" t="s">
        <v>20</v>
      </c>
      <c r="X4820" s="6"/>
      <c r="Y4820" s="9" t="s">
        <v>1659</v>
      </c>
      <c r="Z4820" s="9" t="s">
        <v>20</v>
      </c>
      <c r="AA4820" s="9">
        <v>37</v>
      </c>
      <c r="AB4820" s="68" t="s">
        <v>20</v>
      </c>
      <c r="AC4820" s="9" t="s">
        <v>20</v>
      </c>
      <c r="AD4820" s="9"/>
      <c r="AE4820" s="53" t="s">
        <v>20</v>
      </c>
      <c r="AF4820" s="53" t="s">
        <v>20</v>
      </c>
      <c r="AG4820" s="9" t="s">
        <v>20</v>
      </c>
      <c r="AH4820" s="9" t="s">
        <v>20</v>
      </c>
      <c r="AI4820" s="9">
        <v>0</v>
      </c>
      <c r="AJ4820" s="6" t="s">
        <v>3075</v>
      </c>
      <c r="AK4820" s="9">
        <v>1</v>
      </c>
      <c r="AL4820" s="9">
        <v>0</v>
      </c>
      <c r="AM4820" s="9">
        <v>0</v>
      </c>
      <c r="AN4820" s="9">
        <v>0</v>
      </c>
      <c r="AO4820" s="9">
        <v>0</v>
      </c>
      <c r="AP4820" s="6"/>
      <c r="AQ4820" s="9">
        <v>3</v>
      </c>
      <c r="AR4820" s="9">
        <v>1</v>
      </c>
      <c r="AS4820" s="9">
        <v>2</v>
      </c>
      <c r="AT4820" s="9">
        <v>0</v>
      </c>
      <c r="AU4820" s="9">
        <v>0</v>
      </c>
      <c r="AV4820" s="9">
        <v>0</v>
      </c>
      <c r="AW4820" s="9" t="s">
        <v>1382</v>
      </c>
      <c r="AX4820" s="9" t="s">
        <v>1382</v>
      </c>
      <c r="AY4820" s="6" t="s">
        <v>2001</v>
      </c>
      <c r="AZ4820" s="42"/>
      <c r="BA4820" s="9" t="s">
        <v>2907</v>
      </c>
      <c r="BB4820" s="6" t="s">
        <v>2002</v>
      </c>
      <c r="BC4820" s="9"/>
      <c r="BD4820" s="9"/>
      <c r="BE4820" s="9"/>
      <c r="BF4820" s="9"/>
      <c r="BG4820" s="9"/>
      <c r="BH4820" s="6"/>
      <c r="BI4820" t="s">
        <v>3146</v>
      </c>
      <c r="BJ4820" s="9"/>
      <c r="BK4820" s="9"/>
      <c r="BL4820" s="9"/>
      <c r="BM4820" s="9"/>
      <c r="BN4820" s="9"/>
      <c r="BO4820" s="9"/>
      <c r="BP4820" s="9"/>
      <c r="BQ4820" s="9"/>
      <c r="BR4820" s="9"/>
      <c r="BS4820" s="9"/>
      <c r="BT4820" s="9"/>
      <c r="BU4820" s="9"/>
      <c r="BV4820" s="9"/>
      <c r="BW4820" s="9"/>
      <c r="BX4820" s="9"/>
      <c r="BY4820" s="9"/>
      <c r="BZ4820" s="9"/>
      <c r="CA4820" s="9"/>
      <c r="CB4820" s="9"/>
      <c r="CC4820" s="9"/>
      <c r="CD4820" s="9"/>
    </row>
    <row r="4821" spans="1:82" s="9" customFormat="1" x14ac:dyDescent="0.25">
      <c r="A4821" s="20" t="s">
        <v>1327</v>
      </c>
      <c r="B4821" t="s">
        <v>1328</v>
      </c>
      <c r="C4821" t="str">
        <f>VLOOKUP(Tabelle1[[#This Row],[bank_name]],list_all_banks!$B$1:$C$691,2,FALSE)</f>
        <v>SE5020077862</v>
      </c>
      <c r="D4821" s="6" t="s">
        <v>1329</v>
      </c>
      <c r="E4821" s="42" t="str">
        <f t="shared" si="78"/>
        <v>31.12.2013</v>
      </c>
      <c r="F4821" s="9">
        <v>2013</v>
      </c>
      <c r="G4821" s="9">
        <v>1</v>
      </c>
      <c r="H4821" s="53">
        <v>2</v>
      </c>
      <c r="I4821">
        <v>3</v>
      </c>
      <c r="J4821">
        <v>2</v>
      </c>
      <c r="K4821" s="41" t="s">
        <v>1366</v>
      </c>
      <c r="L4821" t="s">
        <v>20</v>
      </c>
      <c r="M4821" t="s">
        <v>2000</v>
      </c>
      <c r="N4821" t="s">
        <v>19</v>
      </c>
      <c r="O4821" s="6"/>
      <c r="P4821" s="9">
        <v>0</v>
      </c>
      <c r="Q4821">
        <v>0</v>
      </c>
      <c r="R4821">
        <v>0</v>
      </c>
      <c r="S4821">
        <v>3</v>
      </c>
      <c r="T4821" s="6"/>
      <c r="U4821" s="9">
        <v>1</v>
      </c>
      <c r="V4821">
        <v>1</v>
      </c>
      <c r="W4821" s="5" t="s">
        <v>20</v>
      </c>
      <c r="X4821" s="6"/>
      <c r="Y4821" s="9" t="s">
        <v>1657</v>
      </c>
      <c r="Z4821" s="9" t="s">
        <v>20</v>
      </c>
      <c r="AA4821" s="9">
        <v>68</v>
      </c>
      <c r="AB4821" s="68" t="s">
        <v>20</v>
      </c>
      <c r="AC4821" s="9" t="s">
        <v>20</v>
      </c>
      <c r="AD4821" s="9" t="s">
        <v>20</v>
      </c>
      <c r="AE4821" s="53" t="s">
        <v>20</v>
      </c>
      <c r="AF4821" s="53" t="s">
        <v>20</v>
      </c>
      <c r="AG4821" s="9" t="s">
        <v>20</v>
      </c>
      <c r="AH4821" s="9" t="s">
        <v>20</v>
      </c>
      <c r="AI4821" s="9">
        <v>0</v>
      </c>
      <c r="AJ4821" s="6" t="s">
        <v>3075</v>
      </c>
      <c r="AK4821" s="9">
        <v>1</v>
      </c>
      <c r="AL4821">
        <v>0</v>
      </c>
      <c r="AM4821">
        <v>0</v>
      </c>
      <c r="AN4821">
        <v>0</v>
      </c>
      <c r="AO4821">
        <v>0</v>
      </c>
      <c r="AP4821" s="6"/>
      <c r="AQ4821" s="9">
        <v>3</v>
      </c>
      <c r="AR4821">
        <v>1</v>
      </c>
      <c r="AS4821">
        <v>2</v>
      </c>
      <c r="AT4821">
        <v>0</v>
      </c>
      <c r="AU4821">
        <v>0</v>
      </c>
      <c r="AV4821">
        <v>0</v>
      </c>
      <c r="AW4821" t="s">
        <v>1382</v>
      </c>
      <c r="AX4821" t="s">
        <v>1382</v>
      </c>
      <c r="AY4821" s="6" t="s">
        <v>2001</v>
      </c>
      <c r="AZ4821" s="42"/>
      <c r="BA4821" t="s">
        <v>2907</v>
      </c>
      <c r="BB4821" s="6" t="s">
        <v>2002</v>
      </c>
      <c r="BH4821" s="6"/>
      <c r="BI4821" t="s">
        <v>3146</v>
      </c>
    </row>
    <row r="4822" spans="1:82" s="9" customFormat="1" x14ac:dyDescent="0.25">
      <c r="A4822" s="20" t="s">
        <v>1327</v>
      </c>
      <c r="B4822" t="s">
        <v>1328</v>
      </c>
      <c r="C4822" t="str">
        <f>VLOOKUP(Tabelle1[[#This Row],[bank_name]],list_all_banks!$B$1:$C$691,2,FALSE)</f>
        <v>SE5020077862</v>
      </c>
      <c r="D4822" s="6" t="s">
        <v>1329</v>
      </c>
      <c r="E4822" s="42" t="str">
        <f t="shared" si="78"/>
        <v>31.12.2013</v>
      </c>
      <c r="F4822" s="9">
        <v>2013</v>
      </c>
      <c r="G4822" s="9">
        <v>1</v>
      </c>
      <c r="H4822" s="53">
        <v>2</v>
      </c>
      <c r="I4822">
        <v>3</v>
      </c>
      <c r="J4822">
        <v>2</v>
      </c>
      <c r="K4822" s="41" t="s">
        <v>1366</v>
      </c>
      <c r="L4822" t="s">
        <v>20</v>
      </c>
      <c r="M4822" t="s">
        <v>2000</v>
      </c>
      <c r="N4822" t="s">
        <v>19</v>
      </c>
      <c r="O4822" s="6"/>
      <c r="P4822" s="9">
        <v>0</v>
      </c>
      <c r="Q4822">
        <v>0</v>
      </c>
      <c r="R4822">
        <v>0</v>
      </c>
      <c r="S4822">
        <v>3</v>
      </c>
      <c r="T4822" s="6"/>
      <c r="U4822" s="9">
        <v>1</v>
      </c>
      <c r="V4822">
        <v>1</v>
      </c>
      <c r="W4822" s="5" t="s">
        <v>20</v>
      </c>
      <c r="X4822" s="6"/>
      <c r="Y4822" s="9" t="s">
        <v>1278</v>
      </c>
      <c r="Z4822" s="9" t="s">
        <v>20</v>
      </c>
      <c r="AA4822" s="9">
        <v>45</v>
      </c>
      <c r="AB4822" s="68" t="s">
        <v>20</v>
      </c>
      <c r="AC4822" s="9" t="s">
        <v>20</v>
      </c>
      <c r="AD4822" s="9" t="s">
        <v>20</v>
      </c>
      <c r="AE4822" s="53" t="s">
        <v>20</v>
      </c>
      <c r="AF4822" s="53" t="s">
        <v>20</v>
      </c>
      <c r="AG4822" s="9" t="s">
        <v>20</v>
      </c>
      <c r="AH4822" s="9" t="s">
        <v>20</v>
      </c>
      <c r="AI4822" s="9">
        <v>0</v>
      </c>
      <c r="AJ4822" s="6" t="s">
        <v>3075</v>
      </c>
      <c r="AK4822" s="9">
        <v>1</v>
      </c>
      <c r="AL4822">
        <v>0</v>
      </c>
      <c r="AM4822">
        <v>0</v>
      </c>
      <c r="AN4822">
        <v>0</v>
      </c>
      <c r="AO4822">
        <v>0</v>
      </c>
      <c r="AP4822" s="6"/>
      <c r="AQ4822" s="9">
        <v>3</v>
      </c>
      <c r="AR4822">
        <v>1</v>
      </c>
      <c r="AS4822">
        <v>2</v>
      </c>
      <c r="AT4822">
        <v>0</v>
      </c>
      <c r="AU4822">
        <v>0</v>
      </c>
      <c r="AV4822">
        <v>0</v>
      </c>
      <c r="AW4822" t="s">
        <v>1382</v>
      </c>
      <c r="AX4822" t="s">
        <v>1382</v>
      </c>
      <c r="AY4822" s="6" t="s">
        <v>2001</v>
      </c>
      <c r="AZ4822" s="42"/>
      <c r="BA4822" t="s">
        <v>2907</v>
      </c>
      <c r="BB4822" s="6" t="s">
        <v>2002</v>
      </c>
      <c r="BH4822" s="6"/>
      <c r="BI4822" t="s">
        <v>3146</v>
      </c>
    </row>
    <row r="4823" spans="1:82" s="9" customFormat="1" x14ac:dyDescent="0.25">
      <c r="A4823" s="97" t="s">
        <v>1327</v>
      </c>
      <c r="B4823" s="9" t="s">
        <v>1328</v>
      </c>
      <c r="C4823" s="9" t="str">
        <f>VLOOKUP(Tabelle1[[#This Row],[bank_name]],list_all_banks!$B$1:$C$691,2,FALSE)</f>
        <v>SE5020077862</v>
      </c>
      <c r="D4823" s="6" t="s">
        <v>1329</v>
      </c>
      <c r="E4823" s="42" t="str">
        <f t="shared" si="78"/>
        <v>31.12.2013</v>
      </c>
      <c r="F4823" s="9">
        <v>2013</v>
      </c>
      <c r="G4823" s="9">
        <v>1</v>
      </c>
      <c r="H4823" s="53">
        <v>2</v>
      </c>
      <c r="I4823" s="9">
        <v>3</v>
      </c>
      <c r="J4823" s="9">
        <v>2</v>
      </c>
      <c r="K4823" s="73" t="s">
        <v>1366</v>
      </c>
      <c r="L4823" s="9" t="s">
        <v>20</v>
      </c>
      <c r="M4823" s="9" t="s">
        <v>2000</v>
      </c>
      <c r="N4823" s="9" t="s">
        <v>19</v>
      </c>
      <c r="O4823" s="6"/>
      <c r="P4823" s="9">
        <v>0</v>
      </c>
      <c r="Q4823" s="9">
        <v>0</v>
      </c>
      <c r="R4823" s="9">
        <v>0</v>
      </c>
      <c r="S4823" s="9">
        <v>3</v>
      </c>
      <c r="T4823" s="6"/>
      <c r="U4823" s="9">
        <v>1</v>
      </c>
      <c r="V4823" s="9">
        <v>1</v>
      </c>
      <c r="W4823" s="53" t="s">
        <v>20</v>
      </c>
      <c r="X4823" s="6"/>
      <c r="Y4823" s="9" t="s">
        <v>1661</v>
      </c>
      <c r="Z4823" s="9" t="s">
        <v>20</v>
      </c>
      <c r="AA4823" s="9">
        <v>5</v>
      </c>
      <c r="AB4823" s="68" t="s">
        <v>20</v>
      </c>
      <c r="AC4823" s="9" t="s">
        <v>20</v>
      </c>
      <c r="AD4823" s="9" t="s">
        <v>20</v>
      </c>
      <c r="AE4823" s="53" t="s">
        <v>20</v>
      </c>
      <c r="AF4823" s="53" t="s">
        <v>20</v>
      </c>
      <c r="AG4823" s="9" t="s">
        <v>20</v>
      </c>
      <c r="AH4823" s="9" t="s">
        <v>20</v>
      </c>
      <c r="AI4823" s="9">
        <v>0</v>
      </c>
      <c r="AJ4823" s="6" t="s">
        <v>3075</v>
      </c>
      <c r="AK4823" s="9">
        <v>1</v>
      </c>
      <c r="AL4823" s="9">
        <v>0</v>
      </c>
      <c r="AM4823" s="9">
        <v>0</v>
      </c>
      <c r="AN4823" s="9">
        <v>0</v>
      </c>
      <c r="AO4823" s="9">
        <v>0</v>
      </c>
      <c r="AP4823" s="6"/>
      <c r="AQ4823" s="9">
        <v>3</v>
      </c>
      <c r="AR4823" s="9">
        <v>1</v>
      </c>
      <c r="AS4823" s="9">
        <v>2</v>
      </c>
      <c r="AT4823" s="9">
        <v>0</v>
      </c>
      <c r="AU4823" s="9">
        <v>0</v>
      </c>
      <c r="AV4823" s="9">
        <v>0</v>
      </c>
      <c r="AW4823" s="9" t="s">
        <v>1382</v>
      </c>
      <c r="AX4823" s="9" t="s">
        <v>1382</v>
      </c>
      <c r="AY4823" s="6" t="s">
        <v>2001</v>
      </c>
      <c r="AZ4823" s="42"/>
      <c r="BA4823" s="9" t="s">
        <v>2907</v>
      </c>
      <c r="BB4823" s="6" t="s">
        <v>2002</v>
      </c>
      <c r="BH4823" s="6"/>
      <c r="BI4823" t="s">
        <v>3146</v>
      </c>
    </row>
    <row r="4824" spans="1:82" s="9" customFormat="1" x14ac:dyDescent="0.25">
      <c r="A4824" s="20" t="s">
        <v>1327</v>
      </c>
      <c r="B4824" t="s">
        <v>1328</v>
      </c>
      <c r="C4824" t="str">
        <f>VLOOKUP(Tabelle1[[#This Row],[bank_name]],list_all_banks!$B$1:$C$691,2,FALSE)</f>
        <v>SE5020077862</v>
      </c>
      <c r="D4824" s="6" t="s">
        <v>1329</v>
      </c>
      <c r="E4824" s="42" t="str">
        <f t="shared" si="78"/>
        <v>31.12.2014</v>
      </c>
      <c r="F4824" s="9">
        <v>2014</v>
      </c>
      <c r="G4824" s="9">
        <v>1</v>
      </c>
      <c r="H4824" s="53">
        <v>2</v>
      </c>
      <c r="I4824">
        <v>3</v>
      </c>
      <c r="J4824">
        <v>2</v>
      </c>
      <c r="K4824" s="41" t="s">
        <v>1366</v>
      </c>
      <c r="L4824" t="s">
        <v>20</v>
      </c>
      <c r="M4824" t="s">
        <v>2000</v>
      </c>
      <c r="N4824" t="s">
        <v>19</v>
      </c>
      <c r="O4824" s="6"/>
      <c r="P4824" s="9">
        <v>0</v>
      </c>
      <c r="Q4824">
        <v>0</v>
      </c>
      <c r="R4824">
        <v>0</v>
      </c>
      <c r="S4824">
        <v>3</v>
      </c>
      <c r="T4824" s="6"/>
      <c r="U4824" s="9">
        <v>1</v>
      </c>
      <c r="V4824">
        <v>1</v>
      </c>
      <c r="W4824" s="5" t="s">
        <v>20</v>
      </c>
      <c r="X4824" s="6"/>
      <c r="Y4824" s="53" t="s">
        <v>820</v>
      </c>
      <c r="Z4824" s="13">
        <v>4114</v>
      </c>
      <c r="AA4824" s="13">
        <v>1667</v>
      </c>
      <c r="AB4824" s="13">
        <v>1431</v>
      </c>
      <c r="AC4824" s="9" t="s">
        <v>20</v>
      </c>
      <c r="AD4824" t="s">
        <v>20</v>
      </c>
      <c r="AE4824" s="5" t="s">
        <v>20</v>
      </c>
      <c r="AF4824" s="5">
        <v>228</v>
      </c>
      <c r="AG4824" t="s">
        <v>20</v>
      </c>
      <c r="AH4824" t="s">
        <v>20</v>
      </c>
      <c r="AI4824" s="9">
        <v>0</v>
      </c>
      <c r="AJ4824" s="6"/>
      <c r="AK4824" s="9">
        <v>1</v>
      </c>
      <c r="AL4824">
        <v>1</v>
      </c>
      <c r="AM4824">
        <v>0</v>
      </c>
      <c r="AN4824">
        <v>0</v>
      </c>
      <c r="AO4824">
        <v>0</v>
      </c>
      <c r="AP4824" s="6"/>
      <c r="AQ4824" s="9">
        <v>3</v>
      </c>
      <c r="AR4824">
        <v>1</v>
      </c>
      <c r="AS4824">
        <v>2</v>
      </c>
      <c r="AT4824">
        <v>0</v>
      </c>
      <c r="AU4824">
        <v>0</v>
      </c>
      <c r="AV4824">
        <v>0</v>
      </c>
      <c r="AW4824" t="s">
        <v>1382</v>
      </c>
      <c r="AX4824" t="s">
        <v>1382</v>
      </c>
      <c r="AY4824" s="6" t="s">
        <v>2001</v>
      </c>
      <c r="AZ4824" s="42"/>
      <c r="BA4824" t="s">
        <v>2907</v>
      </c>
      <c r="BB4824" s="6" t="s">
        <v>2002</v>
      </c>
      <c r="BC4824"/>
      <c r="BD4824"/>
      <c r="BE4824"/>
      <c r="BF4824"/>
      <c r="BH4824" s="6"/>
      <c r="BI4824" t="s">
        <v>3146</v>
      </c>
    </row>
    <row r="4825" spans="1:82" s="9" customFormat="1" x14ac:dyDescent="0.25">
      <c r="A4825" s="20" t="s">
        <v>1327</v>
      </c>
      <c r="B4825" t="s">
        <v>1328</v>
      </c>
      <c r="C4825" t="str">
        <f>VLOOKUP(Tabelle1[[#This Row],[bank_name]],list_all_banks!$B$1:$C$691,2,FALSE)</f>
        <v>SE5020077862</v>
      </c>
      <c r="D4825" s="6" t="s">
        <v>1329</v>
      </c>
      <c r="E4825" s="42" t="str">
        <f t="shared" si="78"/>
        <v>31.12.2014</v>
      </c>
      <c r="F4825">
        <v>2014</v>
      </c>
      <c r="G4825" s="9">
        <v>1</v>
      </c>
      <c r="H4825" s="53">
        <v>2</v>
      </c>
      <c r="I4825">
        <v>3</v>
      </c>
      <c r="J4825">
        <v>2</v>
      </c>
      <c r="K4825" s="41" t="s">
        <v>1366</v>
      </c>
      <c r="L4825" t="s">
        <v>20</v>
      </c>
      <c r="M4825" t="s">
        <v>2000</v>
      </c>
      <c r="N4825" t="s">
        <v>19</v>
      </c>
      <c r="O4825" s="6"/>
      <c r="P4825" s="9">
        <v>0</v>
      </c>
      <c r="Q4825">
        <v>0</v>
      </c>
      <c r="R4825">
        <v>0</v>
      </c>
      <c r="S4825">
        <v>3</v>
      </c>
      <c r="T4825" s="6"/>
      <c r="U4825" s="9">
        <v>1</v>
      </c>
      <c r="V4825">
        <v>1</v>
      </c>
      <c r="W4825" s="5" t="s">
        <v>20</v>
      </c>
      <c r="X4825" s="6"/>
      <c r="Y4825" s="53" t="s">
        <v>1650</v>
      </c>
      <c r="Z4825" s="13" t="s">
        <v>20</v>
      </c>
      <c r="AA4825" s="13">
        <v>74</v>
      </c>
      <c r="AB4825" s="13" t="s">
        <v>20</v>
      </c>
      <c r="AC4825" t="s">
        <v>20</v>
      </c>
      <c r="AD4825" s="9" t="s">
        <v>20</v>
      </c>
      <c r="AE4825" s="5" t="s">
        <v>20</v>
      </c>
      <c r="AF4825" s="5" t="s">
        <v>20</v>
      </c>
      <c r="AG4825" t="s">
        <v>20</v>
      </c>
      <c r="AH4825" t="s">
        <v>20</v>
      </c>
      <c r="AI4825" s="9">
        <v>0</v>
      </c>
      <c r="AJ4825" s="6" t="s">
        <v>3075</v>
      </c>
      <c r="AK4825" s="9">
        <v>1</v>
      </c>
      <c r="AL4825">
        <v>1</v>
      </c>
      <c r="AM4825">
        <v>0</v>
      </c>
      <c r="AN4825">
        <v>0</v>
      </c>
      <c r="AO4825">
        <v>0</v>
      </c>
      <c r="AP4825" s="6"/>
      <c r="AQ4825" s="9">
        <v>3</v>
      </c>
      <c r="AR4825">
        <v>1</v>
      </c>
      <c r="AS4825">
        <v>2</v>
      </c>
      <c r="AT4825">
        <v>0</v>
      </c>
      <c r="AU4825">
        <v>0</v>
      </c>
      <c r="AV4825">
        <v>0</v>
      </c>
      <c r="AW4825" t="s">
        <v>1382</v>
      </c>
      <c r="AX4825" t="s">
        <v>1382</v>
      </c>
      <c r="AY4825" s="6" t="s">
        <v>2001</v>
      </c>
      <c r="AZ4825" s="42"/>
      <c r="BA4825" t="s">
        <v>2908</v>
      </c>
      <c r="BB4825" s="6" t="s">
        <v>2002</v>
      </c>
      <c r="BH4825" s="6"/>
      <c r="BI4825" t="s">
        <v>3146</v>
      </c>
    </row>
    <row r="4826" spans="1:82" s="9" customFormat="1" x14ac:dyDescent="0.25">
      <c r="A4826" s="97" t="s">
        <v>1327</v>
      </c>
      <c r="B4826" s="9" t="s">
        <v>1328</v>
      </c>
      <c r="C4826" s="9" t="str">
        <f>VLOOKUP(Tabelle1[[#This Row],[bank_name]],list_all_banks!$B$1:$C$691,2,FALSE)</f>
        <v>SE5020077862</v>
      </c>
      <c r="D4826" s="6" t="s">
        <v>1329</v>
      </c>
      <c r="E4826" s="42" t="str">
        <f t="shared" si="78"/>
        <v>31.12.2014</v>
      </c>
      <c r="F4826" s="9">
        <v>2014</v>
      </c>
      <c r="G4826" s="9">
        <v>1</v>
      </c>
      <c r="H4826" s="53">
        <v>2</v>
      </c>
      <c r="I4826" s="9">
        <v>3</v>
      </c>
      <c r="J4826" s="9">
        <v>2</v>
      </c>
      <c r="K4826" s="73" t="s">
        <v>1366</v>
      </c>
      <c r="L4826" s="9" t="s">
        <v>20</v>
      </c>
      <c r="M4826" s="9" t="s">
        <v>2000</v>
      </c>
      <c r="N4826" s="9" t="s">
        <v>19</v>
      </c>
      <c r="O4826" s="6"/>
      <c r="P4826" s="9">
        <v>0</v>
      </c>
      <c r="Q4826" s="9">
        <v>0</v>
      </c>
      <c r="R4826" s="9">
        <v>0</v>
      </c>
      <c r="S4826" s="9">
        <v>3</v>
      </c>
      <c r="T4826" s="6"/>
      <c r="U4826" s="9">
        <v>1</v>
      </c>
      <c r="V4826" s="9">
        <v>1</v>
      </c>
      <c r="W4826" s="53" t="s">
        <v>20</v>
      </c>
      <c r="X4826" s="6"/>
      <c r="Y4826" s="53" t="s">
        <v>1225</v>
      </c>
      <c r="Z4826" s="68">
        <v>303</v>
      </c>
      <c r="AA4826" s="68">
        <v>140</v>
      </c>
      <c r="AB4826" s="68">
        <v>73</v>
      </c>
      <c r="AC4826" t="s">
        <v>20</v>
      </c>
      <c r="AD4826" s="9" t="s">
        <v>20</v>
      </c>
      <c r="AE4826" s="53" t="s">
        <v>20</v>
      </c>
      <c r="AF4826" s="53">
        <v>19</v>
      </c>
      <c r="AG4826" s="9" t="s">
        <v>20</v>
      </c>
      <c r="AH4826" s="9" t="s">
        <v>20</v>
      </c>
      <c r="AI4826" s="9">
        <v>0</v>
      </c>
      <c r="AJ4826" s="6"/>
      <c r="AK4826" s="9">
        <v>1</v>
      </c>
      <c r="AL4826" s="9">
        <v>1</v>
      </c>
      <c r="AM4826" s="9">
        <v>0</v>
      </c>
      <c r="AN4826" s="9">
        <v>0</v>
      </c>
      <c r="AO4826" s="9">
        <v>0</v>
      </c>
      <c r="AP4826" s="6"/>
      <c r="AQ4826" s="9">
        <v>3</v>
      </c>
      <c r="AR4826" s="9">
        <v>1</v>
      </c>
      <c r="AS4826" s="9">
        <v>2</v>
      </c>
      <c r="AT4826" s="9">
        <v>0</v>
      </c>
      <c r="AU4826" s="9">
        <v>0</v>
      </c>
      <c r="AV4826" s="9">
        <v>0</v>
      </c>
      <c r="AW4826" s="9" t="s">
        <v>1382</v>
      </c>
      <c r="AX4826" s="9" t="s">
        <v>1382</v>
      </c>
      <c r="AY4826" s="6" t="s">
        <v>2001</v>
      </c>
      <c r="AZ4826" s="42"/>
      <c r="BA4826" s="9" t="s">
        <v>2908</v>
      </c>
      <c r="BB4826" s="6" t="s">
        <v>2002</v>
      </c>
      <c r="BH4826" s="6"/>
      <c r="BI4826" t="s">
        <v>3146</v>
      </c>
    </row>
    <row r="4827" spans="1:82" s="74" customFormat="1" x14ac:dyDescent="0.25">
      <c r="A4827" s="20" t="s">
        <v>1327</v>
      </c>
      <c r="B4827" t="s">
        <v>1328</v>
      </c>
      <c r="C4827" t="str">
        <f>VLOOKUP(Tabelle1[[#This Row],[bank_name]],list_all_banks!$B$1:$C$691,2,FALSE)</f>
        <v>SE5020077862</v>
      </c>
      <c r="D4827" s="6" t="s">
        <v>1329</v>
      </c>
      <c r="E4827" s="42" t="str">
        <f t="shared" si="78"/>
        <v>31.12.2014</v>
      </c>
      <c r="F4827">
        <v>2014</v>
      </c>
      <c r="G4827" s="9">
        <v>1</v>
      </c>
      <c r="H4827" s="53">
        <v>2</v>
      </c>
      <c r="I4827">
        <v>3</v>
      </c>
      <c r="J4827">
        <v>2</v>
      </c>
      <c r="K4827" s="41" t="s">
        <v>1366</v>
      </c>
      <c r="L4827" t="s">
        <v>20</v>
      </c>
      <c r="M4827" t="s">
        <v>2000</v>
      </c>
      <c r="N4827" t="s">
        <v>19</v>
      </c>
      <c r="O4827" s="6"/>
      <c r="P4827" s="9">
        <v>0</v>
      </c>
      <c r="Q4827">
        <v>0</v>
      </c>
      <c r="R4827">
        <v>0</v>
      </c>
      <c r="S4827">
        <v>3</v>
      </c>
      <c r="T4827" s="6"/>
      <c r="U4827" s="9">
        <v>1</v>
      </c>
      <c r="V4827">
        <v>1</v>
      </c>
      <c r="W4827" s="5" t="s">
        <v>20</v>
      </c>
      <c r="X4827" s="6"/>
      <c r="Y4827" s="53" t="s">
        <v>1</v>
      </c>
      <c r="Z4827" s="13" t="s">
        <v>20</v>
      </c>
      <c r="AA4827" s="13">
        <v>59</v>
      </c>
      <c r="AB4827" s="13" t="s">
        <v>20</v>
      </c>
      <c r="AC4827" s="9" t="s">
        <v>20</v>
      </c>
      <c r="AD4827" s="9" t="s">
        <v>20</v>
      </c>
      <c r="AE4827" s="5" t="s">
        <v>20</v>
      </c>
      <c r="AF4827" s="5" t="s">
        <v>20</v>
      </c>
      <c r="AG4827" t="s">
        <v>20</v>
      </c>
      <c r="AH4827" t="s">
        <v>20</v>
      </c>
      <c r="AI4827" s="9">
        <v>0</v>
      </c>
      <c r="AJ4827" s="6" t="s">
        <v>3075</v>
      </c>
      <c r="AK4827" s="9">
        <v>1</v>
      </c>
      <c r="AL4827">
        <v>1</v>
      </c>
      <c r="AM4827">
        <v>0</v>
      </c>
      <c r="AN4827">
        <v>0</v>
      </c>
      <c r="AO4827">
        <v>0</v>
      </c>
      <c r="AP4827" s="6"/>
      <c r="AQ4827" s="9">
        <v>3</v>
      </c>
      <c r="AR4827">
        <v>1</v>
      </c>
      <c r="AS4827">
        <v>2</v>
      </c>
      <c r="AT4827">
        <v>0</v>
      </c>
      <c r="AU4827">
        <v>0</v>
      </c>
      <c r="AV4827">
        <v>0</v>
      </c>
      <c r="AW4827" t="s">
        <v>1382</v>
      </c>
      <c r="AX4827" t="s">
        <v>1382</v>
      </c>
      <c r="AY4827" s="6" t="s">
        <v>2001</v>
      </c>
      <c r="AZ4827" s="42"/>
      <c r="BA4827" t="s">
        <v>2908</v>
      </c>
      <c r="BB4827" s="6" t="s">
        <v>2002</v>
      </c>
      <c r="BC4827" s="9"/>
      <c r="BD4827" s="9"/>
      <c r="BE4827" s="9"/>
      <c r="BF4827" s="9"/>
      <c r="BG4827" s="9"/>
      <c r="BH4827" s="6"/>
      <c r="BI4827" t="s">
        <v>3146</v>
      </c>
      <c r="BJ4827" s="9"/>
      <c r="BK4827" s="9"/>
      <c r="BL4827" s="9"/>
      <c r="BM4827" s="9"/>
      <c r="BN4827" s="9"/>
      <c r="BO4827" s="9"/>
      <c r="BP4827" s="9"/>
      <c r="BQ4827" s="9"/>
      <c r="BR4827" s="9"/>
      <c r="BS4827" s="9"/>
      <c r="BT4827" s="9"/>
      <c r="BU4827" s="9"/>
      <c r="BV4827" s="9"/>
      <c r="BW4827" s="9"/>
      <c r="BX4827" s="9"/>
      <c r="BY4827" s="9"/>
      <c r="BZ4827" s="9"/>
      <c r="CA4827" s="9"/>
      <c r="CB4827" s="9"/>
      <c r="CC4827" s="9"/>
    </row>
    <row r="4828" spans="1:82" s="5" customFormat="1" x14ac:dyDescent="0.25">
      <c r="A4828" s="20" t="s">
        <v>1327</v>
      </c>
      <c r="B4828" t="s">
        <v>1328</v>
      </c>
      <c r="C4828" t="str">
        <f>VLOOKUP(Tabelle1[[#This Row],[bank_name]],list_all_banks!$B$1:$C$691,2,FALSE)</f>
        <v>SE5020077862</v>
      </c>
      <c r="D4828" s="6" t="s">
        <v>1329</v>
      </c>
      <c r="E4828" s="42" t="str">
        <f t="shared" si="78"/>
        <v>31.12.2014</v>
      </c>
      <c r="F4828">
        <v>2014</v>
      </c>
      <c r="G4828" s="9">
        <v>1</v>
      </c>
      <c r="H4828" s="53">
        <v>2</v>
      </c>
      <c r="I4828">
        <v>3</v>
      </c>
      <c r="J4828">
        <v>2</v>
      </c>
      <c r="K4828" s="41" t="s">
        <v>1366</v>
      </c>
      <c r="L4828" t="s">
        <v>20</v>
      </c>
      <c r="M4828" t="s">
        <v>2000</v>
      </c>
      <c r="N4828" t="s">
        <v>19</v>
      </c>
      <c r="O4828" s="6"/>
      <c r="P4828" s="9">
        <v>0</v>
      </c>
      <c r="Q4828">
        <v>0</v>
      </c>
      <c r="R4828">
        <v>0</v>
      </c>
      <c r="S4828">
        <v>3</v>
      </c>
      <c r="T4828" s="6"/>
      <c r="U4828" s="9">
        <v>1</v>
      </c>
      <c r="V4828">
        <v>1</v>
      </c>
      <c r="W4828" s="5" t="s">
        <v>20</v>
      </c>
      <c r="X4828" s="6"/>
      <c r="Y4828" s="53" t="s">
        <v>1659</v>
      </c>
      <c r="Z4828" s="13" t="s">
        <v>20</v>
      </c>
      <c r="AA4828" s="13">
        <v>38</v>
      </c>
      <c r="AB4828" s="13" t="s">
        <v>20</v>
      </c>
      <c r="AC4828" t="s">
        <v>20</v>
      </c>
      <c r="AD4828" s="9" t="s">
        <v>20</v>
      </c>
      <c r="AE4828" s="5" t="s">
        <v>20</v>
      </c>
      <c r="AF4828" s="5" t="s">
        <v>20</v>
      </c>
      <c r="AG4828" t="s">
        <v>20</v>
      </c>
      <c r="AH4828" t="s">
        <v>20</v>
      </c>
      <c r="AI4828" s="9">
        <v>0</v>
      </c>
      <c r="AJ4828" s="6" t="s">
        <v>3075</v>
      </c>
      <c r="AK4828" s="9">
        <v>1</v>
      </c>
      <c r="AL4828">
        <v>1</v>
      </c>
      <c r="AM4828">
        <v>0</v>
      </c>
      <c r="AN4828">
        <v>0</v>
      </c>
      <c r="AO4828">
        <v>0</v>
      </c>
      <c r="AP4828" s="6"/>
      <c r="AQ4828" s="9">
        <v>3</v>
      </c>
      <c r="AR4828">
        <v>1</v>
      </c>
      <c r="AS4828">
        <v>2</v>
      </c>
      <c r="AT4828">
        <v>0</v>
      </c>
      <c r="AU4828">
        <v>0</v>
      </c>
      <c r="AV4828">
        <v>0</v>
      </c>
      <c r="AW4828" t="s">
        <v>1382</v>
      </c>
      <c r="AX4828" t="s">
        <v>1382</v>
      </c>
      <c r="AY4828" s="6" t="s">
        <v>2001</v>
      </c>
      <c r="AZ4828" s="42"/>
      <c r="BA4828" t="s">
        <v>2908</v>
      </c>
      <c r="BB4828" s="6" t="s">
        <v>2002</v>
      </c>
      <c r="BC4828" s="9"/>
      <c r="BD4828" s="9"/>
      <c r="BE4828" s="9"/>
      <c r="BF4828" s="9"/>
      <c r="BG4828" s="9"/>
      <c r="BH4828" s="6"/>
      <c r="BI4828" t="s">
        <v>3146</v>
      </c>
    </row>
    <row r="4829" spans="1:82" s="5" customFormat="1" x14ac:dyDescent="0.25">
      <c r="A4829" s="20" t="s">
        <v>1327</v>
      </c>
      <c r="B4829" t="s">
        <v>1328</v>
      </c>
      <c r="C4829" t="str">
        <f>VLOOKUP(Tabelle1[[#This Row],[bank_name]],list_all_banks!$B$1:$C$691,2,FALSE)</f>
        <v>SE5020077862</v>
      </c>
      <c r="D4829" s="6" t="s">
        <v>1329</v>
      </c>
      <c r="E4829" s="42" t="str">
        <f t="shared" si="78"/>
        <v>31.12.2014</v>
      </c>
      <c r="F4829">
        <v>2014</v>
      </c>
      <c r="G4829" s="9">
        <v>1</v>
      </c>
      <c r="H4829" s="53">
        <v>2</v>
      </c>
      <c r="I4829">
        <v>3</v>
      </c>
      <c r="J4829">
        <v>2</v>
      </c>
      <c r="K4829" s="41" t="s">
        <v>1366</v>
      </c>
      <c r="L4829" t="s">
        <v>20</v>
      </c>
      <c r="M4829" t="s">
        <v>2000</v>
      </c>
      <c r="N4829" t="s">
        <v>19</v>
      </c>
      <c r="O4829" s="6"/>
      <c r="P4829">
        <v>0</v>
      </c>
      <c r="Q4829">
        <v>0</v>
      </c>
      <c r="R4829">
        <v>0</v>
      </c>
      <c r="S4829">
        <v>3</v>
      </c>
      <c r="T4829" s="6"/>
      <c r="U4829">
        <v>1</v>
      </c>
      <c r="V4829">
        <v>1</v>
      </c>
      <c r="W4829" s="5" t="s">
        <v>20</v>
      </c>
      <c r="X4829" s="6"/>
      <c r="Y4829" s="5" t="s">
        <v>1657</v>
      </c>
      <c r="Z4829" s="13" t="s">
        <v>20</v>
      </c>
      <c r="AA4829" s="13">
        <v>69</v>
      </c>
      <c r="AB4829" s="13" t="s">
        <v>20</v>
      </c>
      <c r="AC4829" t="s">
        <v>20</v>
      </c>
      <c r="AD4829" s="9" t="s">
        <v>20</v>
      </c>
      <c r="AE4829" s="5" t="s">
        <v>20</v>
      </c>
      <c r="AF4829" s="5" t="s">
        <v>20</v>
      </c>
      <c r="AG4829" t="s">
        <v>20</v>
      </c>
      <c r="AH4829" t="s">
        <v>20</v>
      </c>
      <c r="AI4829" s="9">
        <v>0</v>
      </c>
      <c r="AJ4829" s="6" t="s">
        <v>3075</v>
      </c>
      <c r="AK4829">
        <v>1</v>
      </c>
      <c r="AL4829">
        <v>1</v>
      </c>
      <c r="AM4829">
        <v>0</v>
      </c>
      <c r="AN4829">
        <v>0</v>
      </c>
      <c r="AO4829">
        <v>0</v>
      </c>
      <c r="AP4829" s="6"/>
      <c r="AQ4829">
        <v>3</v>
      </c>
      <c r="AR4829">
        <v>1</v>
      </c>
      <c r="AS4829">
        <v>2</v>
      </c>
      <c r="AT4829">
        <v>0</v>
      </c>
      <c r="AU4829">
        <v>0</v>
      </c>
      <c r="AV4829">
        <v>0</v>
      </c>
      <c r="AW4829" t="s">
        <v>1382</v>
      </c>
      <c r="AX4829" t="s">
        <v>1382</v>
      </c>
      <c r="AY4829" s="6" t="s">
        <v>2001</v>
      </c>
      <c r="AZ4829" s="42"/>
      <c r="BA4829" t="s">
        <v>2908</v>
      </c>
      <c r="BB4829" s="6" t="s">
        <v>2002</v>
      </c>
      <c r="BC4829" s="9"/>
      <c r="BD4829" s="9"/>
      <c r="BE4829" s="9"/>
      <c r="BF4829" s="9"/>
      <c r="BG4829" s="9"/>
      <c r="BH4829" s="6"/>
      <c r="BI4829" t="s">
        <v>3146</v>
      </c>
    </row>
    <row r="4830" spans="1:82" s="5" customFormat="1" x14ac:dyDescent="0.25">
      <c r="A4830" s="97" t="s">
        <v>1327</v>
      </c>
      <c r="B4830" s="9" t="s">
        <v>1328</v>
      </c>
      <c r="C4830" s="9" t="str">
        <f>VLOOKUP(Tabelle1[[#This Row],[bank_name]],list_all_banks!$B$1:$C$691,2,FALSE)</f>
        <v>SE5020077862</v>
      </c>
      <c r="D4830" s="6" t="s">
        <v>1329</v>
      </c>
      <c r="E4830" s="42" t="str">
        <f t="shared" si="78"/>
        <v>31.12.2014</v>
      </c>
      <c r="F4830" s="9">
        <v>2014</v>
      </c>
      <c r="G4830" s="9">
        <v>1</v>
      </c>
      <c r="H4830" s="53">
        <v>2</v>
      </c>
      <c r="I4830" s="9">
        <v>3</v>
      </c>
      <c r="J4830" s="9">
        <v>2</v>
      </c>
      <c r="K4830" s="73" t="s">
        <v>1366</v>
      </c>
      <c r="L4830" s="9" t="s">
        <v>20</v>
      </c>
      <c r="M4830" s="9" t="s">
        <v>2000</v>
      </c>
      <c r="N4830" s="9" t="s">
        <v>19</v>
      </c>
      <c r="O4830" s="6"/>
      <c r="P4830" s="9">
        <v>0</v>
      </c>
      <c r="Q4830" s="9">
        <v>0</v>
      </c>
      <c r="R4830" s="9">
        <v>0</v>
      </c>
      <c r="S4830" s="9">
        <v>3</v>
      </c>
      <c r="T4830" s="6"/>
      <c r="U4830" s="9">
        <v>1</v>
      </c>
      <c r="V4830" s="9">
        <v>1</v>
      </c>
      <c r="W4830" s="53" t="s">
        <v>20</v>
      </c>
      <c r="X4830" s="6"/>
      <c r="Y4830" s="53" t="s">
        <v>1278</v>
      </c>
      <c r="Z4830" s="68" t="s">
        <v>20</v>
      </c>
      <c r="AA4830" s="68">
        <v>43</v>
      </c>
      <c r="AB4830" s="68" t="s">
        <v>20</v>
      </c>
      <c r="AC4830" s="9" t="s">
        <v>20</v>
      </c>
      <c r="AD4830" s="9"/>
      <c r="AE4830" s="53" t="s">
        <v>20</v>
      </c>
      <c r="AF4830" s="53" t="s">
        <v>20</v>
      </c>
      <c r="AG4830" s="9" t="s">
        <v>20</v>
      </c>
      <c r="AH4830" s="9" t="s">
        <v>20</v>
      </c>
      <c r="AI4830" s="9">
        <v>0</v>
      </c>
      <c r="AJ4830" s="6" t="s">
        <v>3075</v>
      </c>
      <c r="AK4830" s="9">
        <v>1</v>
      </c>
      <c r="AL4830" s="9">
        <v>1</v>
      </c>
      <c r="AM4830" s="9">
        <v>0</v>
      </c>
      <c r="AN4830" s="9">
        <v>0</v>
      </c>
      <c r="AO4830" s="9">
        <v>0</v>
      </c>
      <c r="AP4830" s="6"/>
      <c r="AQ4830" s="9">
        <v>3</v>
      </c>
      <c r="AR4830" s="9">
        <v>1</v>
      </c>
      <c r="AS4830" s="9">
        <v>2</v>
      </c>
      <c r="AT4830" s="9">
        <v>0</v>
      </c>
      <c r="AU4830" s="9">
        <v>0</v>
      </c>
      <c r="AV4830" s="9">
        <v>0</v>
      </c>
      <c r="AW4830" s="9" t="s">
        <v>1382</v>
      </c>
      <c r="AX4830" s="9" t="s">
        <v>1382</v>
      </c>
      <c r="AY4830" s="6" t="s">
        <v>2001</v>
      </c>
      <c r="AZ4830" s="42"/>
      <c r="BA4830" s="9" t="s">
        <v>2908</v>
      </c>
      <c r="BB4830" s="6" t="s">
        <v>2002</v>
      </c>
      <c r="BC4830" s="9"/>
      <c r="BD4830" s="9"/>
      <c r="BE4830" s="9"/>
      <c r="BF4830" s="9"/>
      <c r="BG4830" s="9"/>
      <c r="BH4830" s="6"/>
      <c r="BI4830" t="s">
        <v>3146</v>
      </c>
    </row>
    <row r="4831" spans="1:82" s="5" customFormat="1" x14ac:dyDescent="0.25">
      <c r="A4831" s="97" t="s">
        <v>1327</v>
      </c>
      <c r="B4831" s="9" t="s">
        <v>1328</v>
      </c>
      <c r="C4831" s="9" t="str">
        <f>VLOOKUP(Tabelle1[[#This Row],[bank_name]],list_all_banks!$B$1:$C$691,2,FALSE)</f>
        <v>SE5020077862</v>
      </c>
      <c r="D4831" s="6" t="s">
        <v>1329</v>
      </c>
      <c r="E4831" s="42" t="str">
        <f t="shared" si="78"/>
        <v>31.12.2014</v>
      </c>
      <c r="F4831" s="9">
        <v>2014</v>
      </c>
      <c r="G4831" s="9">
        <v>1</v>
      </c>
      <c r="H4831" s="53">
        <v>2</v>
      </c>
      <c r="I4831" s="9">
        <v>3</v>
      </c>
      <c r="J4831" s="9">
        <v>2</v>
      </c>
      <c r="K4831" s="73" t="s">
        <v>1366</v>
      </c>
      <c r="L4831" s="9" t="s">
        <v>20</v>
      </c>
      <c r="M4831" s="9" t="s">
        <v>2000</v>
      </c>
      <c r="N4831" s="9" t="s">
        <v>19</v>
      </c>
      <c r="O4831" s="6"/>
      <c r="P4831" s="9">
        <v>0</v>
      </c>
      <c r="Q4831" s="9">
        <v>0</v>
      </c>
      <c r="R4831" s="9">
        <v>0</v>
      </c>
      <c r="S4831" s="9">
        <v>3</v>
      </c>
      <c r="T4831" s="6"/>
      <c r="U4831" s="9">
        <v>1</v>
      </c>
      <c r="V4831" s="9">
        <v>1</v>
      </c>
      <c r="W4831" s="53" t="s">
        <v>20</v>
      </c>
      <c r="X4831" s="6"/>
      <c r="Y4831" s="53" t="s">
        <v>1170</v>
      </c>
      <c r="Z4831" s="68" t="s">
        <v>20</v>
      </c>
      <c r="AA4831" s="68">
        <v>67</v>
      </c>
      <c r="AB4831" s="68" t="s">
        <v>20</v>
      </c>
      <c r="AC4831" s="9" t="s">
        <v>20</v>
      </c>
      <c r="AD4831" s="9" t="s">
        <v>20</v>
      </c>
      <c r="AE4831" s="53" t="s">
        <v>20</v>
      </c>
      <c r="AF4831" s="53" t="s">
        <v>20</v>
      </c>
      <c r="AG4831" s="9" t="s">
        <v>20</v>
      </c>
      <c r="AH4831" s="9" t="s">
        <v>20</v>
      </c>
      <c r="AI4831" s="9">
        <v>0</v>
      </c>
      <c r="AJ4831" s="6" t="s">
        <v>3075</v>
      </c>
      <c r="AK4831" s="9">
        <v>1</v>
      </c>
      <c r="AL4831" s="9">
        <v>1</v>
      </c>
      <c r="AM4831" s="9">
        <v>0</v>
      </c>
      <c r="AN4831" s="9">
        <v>0</v>
      </c>
      <c r="AO4831" s="9">
        <v>0</v>
      </c>
      <c r="AP4831" s="6"/>
      <c r="AQ4831" s="9">
        <v>3</v>
      </c>
      <c r="AR4831" s="9">
        <v>1</v>
      </c>
      <c r="AS4831" s="9">
        <v>2</v>
      </c>
      <c r="AT4831" s="9">
        <v>0</v>
      </c>
      <c r="AU4831" s="9">
        <v>0</v>
      </c>
      <c r="AV4831" s="9">
        <v>0</v>
      </c>
      <c r="AW4831" s="9" t="s">
        <v>1382</v>
      </c>
      <c r="AX4831" s="9" t="s">
        <v>1382</v>
      </c>
      <c r="AY4831" s="6" t="s">
        <v>2001</v>
      </c>
      <c r="AZ4831" s="42"/>
      <c r="BA4831" s="9" t="s">
        <v>2908</v>
      </c>
      <c r="BB4831" s="6" t="s">
        <v>2002</v>
      </c>
      <c r="BC4831" s="9"/>
      <c r="BD4831" s="9"/>
      <c r="BE4831" s="9"/>
      <c r="BF4831" s="9"/>
      <c r="BG4831" s="9"/>
      <c r="BH4831" s="6"/>
      <c r="BI4831" t="s">
        <v>3146</v>
      </c>
    </row>
    <row r="4832" spans="1:82" s="5" customFormat="1" x14ac:dyDescent="0.25">
      <c r="A4832" s="97" t="s">
        <v>1327</v>
      </c>
      <c r="B4832" s="9" t="s">
        <v>1328</v>
      </c>
      <c r="C4832" s="9" t="str">
        <f>VLOOKUP(Tabelle1[[#This Row],[bank_name]],list_all_banks!$B$1:$C$691,2,FALSE)</f>
        <v>SE5020077862</v>
      </c>
      <c r="D4832" s="6" t="s">
        <v>1329</v>
      </c>
      <c r="E4832" s="42" t="str">
        <f t="shared" si="78"/>
        <v>31.12.2014</v>
      </c>
      <c r="F4832" s="9">
        <v>2014</v>
      </c>
      <c r="G4832" s="9">
        <v>1</v>
      </c>
      <c r="H4832" s="53">
        <v>2</v>
      </c>
      <c r="I4832" s="9">
        <v>3</v>
      </c>
      <c r="J4832" s="9">
        <v>2</v>
      </c>
      <c r="K4832" s="73" t="s">
        <v>1366</v>
      </c>
      <c r="L4832" s="9" t="s">
        <v>20</v>
      </c>
      <c r="M4832" s="9" t="s">
        <v>2000</v>
      </c>
      <c r="N4832" s="9" t="s">
        <v>19</v>
      </c>
      <c r="O4832" s="6"/>
      <c r="P4832" s="9">
        <v>0</v>
      </c>
      <c r="Q4832" s="9">
        <v>0</v>
      </c>
      <c r="R4832" s="9">
        <v>0</v>
      </c>
      <c r="S4832" s="9">
        <v>3</v>
      </c>
      <c r="T4832" s="6"/>
      <c r="U4832" s="9">
        <v>1</v>
      </c>
      <c r="V4832" s="9">
        <v>1</v>
      </c>
      <c r="W4832" s="53" t="s">
        <v>20</v>
      </c>
      <c r="X4832" s="6"/>
      <c r="Y4832" s="53" t="s">
        <v>1660</v>
      </c>
      <c r="Z4832" s="68" t="s">
        <v>20</v>
      </c>
      <c r="AA4832" s="68">
        <v>69</v>
      </c>
      <c r="AB4832" s="68" t="s">
        <v>20</v>
      </c>
      <c r="AC4832" s="9" t="s">
        <v>20</v>
      </c>
      <c r="AD4832" s="9" t="s">
        <v>20</v>
      </c>
      <c r="AE4832" s="53" t="s">
        <v>20</v>
      </c>
      <c r="AF4832" s="53" t="s">
        <v>20</v>
      </c>
      <c r="AG4832" s="9" t="s">
        <v>20</v>
      </c>
      <c r="AH4832" s="9" t="s">
        <v>20</v>
      </c>
      <c r="AI4832" s="9">
        <v>0</v>
      </c>
      <c r="AJ4832" s="6" t="s">
        <v>3077</v>
      </c>
      <c r="AK4832" s="9">
        <v>1</v>
      </c>
      <c r="AL4832" s="9">
        <v>1</v>
      </c>
      <c r="AM4832" s="9">
        <v>0</v>
      </c>
      <c r="AN4832" s="9">
        <v>0</v>
      </c>
      <c r="AO4832" s="9">
        <v>0</v>
      </c>
      <c r="AP4832" s="6"/>
      <c r="AQ4832" s="9">
        <v>3</v>
      </c>
      <c r="AR4832" s="9">
        <v>1</v>
      </c>
      <c r="AS4832" s="9">
        <v>2</v>
      </c>
      <c r="AT4832" s="9">
        <v>0</v>
      </c>
      <c r="AU4832" s="9">
        <v>0</v>
      </c>
      <c r="AV4832" s="9">
        <v>0</v>
      </c>
      <c r="AW4832" s="9" t="s">
        <v>1382</v>
      </c>
      <c r="AX4832" s="9" t="s">
        <v>1382</v>
      </c>
      <c r="AY4832" s="6" t="s">
        <v>2001</v>
      </c>
      <c r="AZ4832" s="42"/>
      <c r="BA4832" s="9" t="s">
        <v>2908</v>
      </c>
      <c r="BB4832" s="6" t="s">
        <v>2002</v>
      </c>
      <c r="BC4832" s="9"/>
      <c r="BD4832" s="9"/>
      <c r="BE4832" s="9"/>
      <c r="BF4832" s="9"/>
      <c r="BG4832" s="9"/>
      <c r="BH4832" s="6"/>
      <c r="BI4832" t="s">
        <v>3146</v>
      </c>
    </row>
    <row r="4833" spans="1:79" s="5" customFormat="1" x14ac:dyDescent="0.25">
      <c r="A4833" s="97" t="s">
        <v>1327</v>
      </c>
      <c r="B4833" s="52" t="s">
        <v>1328</v>
      </c>
      <c r="C4833" s="9" t="str">
        <f>VLOOKUP(Tabelle1[[#This Row],[bank_name]],list_all_banks!$B$1:$C$691,2,FALSE)</f>
        <v>SE5020077862</v>
      </c>
      <c r="D4833" s="6" t="s">
        <v>1329</v>
      </c>
      <c r="E4833" s="42" t="str">
        <f t="shared" si="78"/>
        <v>31.12.2014</v>
      </c>
      <c r="F4833" s="9">
        <v>2014</v>
      </c>
      <c r="G4833" s="9">
        <v>1</v>
      </c>
      <c r="H4833" s="53">
        <v>2</v>
      </c>
      <c r="I4833" s="9">
        <v>3</v>
      </c>
      <c r="J4833" s="9">
        <v>2</v>
      </c>
      <c r="K4833" s="73" t="s">
        <v>1366</v>
      </c>
      <c r="L4833" s="9" t="s">
        <v>20</v>
      </c>
      <c r="M4833" s="9" t="s">
        <v>2000</v>
      </c>
      <c r="N4833" s="9" t="s">
        <v>19</v>
      </c>
      <c r="O4833" s="6"/>
      <c r="P4833" s="9">
        <v>0</v>
      </c>
      <c r="Q4833" s="9">
        <v>0</v>
      </c>
      <c r="R4833" s="9">
        <v>0</v>
      </c>
      <c r="S4833" s="9">
        <v>3</v>
      </c>
      <c r="T4833" s="6"/>
      <c r="U4833" s="9">
        <v>1</v>
      </c>
      <c r="V4833" s="9">
        <v>1</v>
      </c>
      <c r="W4833" s="53" t="s">
        <v>20</v>
      </c>
      <c r="X4833" s="6"/>
      <c r="Y4833" s="116" t="s">
        <v>1725</v>
      </c>
      <c r="Z4833" s="68">
        <v>1365</v>
      </c>
      <c r="AA4833" s="227">
        <v>70</v>
      </c>
      <c r="AB4833" s="68">
        <v>473</v>
      </c>
      <c r="AC4833" s="9" t="s">
        <v>20</v>
      </c>
      <c r="AD4833" s="9" t="s">
        <v>20</v>
      </c>
      <c r="AE4833" s="53" t="s">
        <v>20</v>
      </c>
      <c r="AF4833" s="53">
        <v>118</v>
      </c>
      <c r="AG4833" s="9" t="s">
        <v>20</v>
      </c>
      <c r="AH4833" s="9" t="s">
        <v>20</v>
      </c>
      <c r="AI4833" s="9">
        <v>0</v>
      </c>
      <c r="AJ4833" s="6" t="s">
        <v>3076</v>
      </c>
      <c r="AK4833" s="9">
        <v>1</v>
      </c>
      <c r="AL4833" s="9">
        <v>1</v>
      </c>
      <c r="AM4833" s="9">
        <v>0</v>
      </c>
      <c r="AN4833" s="9">
        <v>0</v>
      </c>
      <c r="AO4833" s="9">
        <v>0</v>
      </c>
      <c r="AP4833" s="6"/>
      <c r="AQ4833" s="9">
        <v>3</v>
      </c>
      <c r="AR4833" s="9">
        <v>1</v>
      </c>
      <c r="AS4833" s="9">
        <v>2</v>
      </c>
      <c r="AT4833" s="9">
        <v>0</v>
      </c>
      <c r="AU4833" s="9">
        <v>0</v>
      </c>
      <c r="AV4833" s="9">
        <v>0</v>
      </c>
      <c r="AW4833" s="9" t="s">
        <v>1382</v>
      </c>
      <c r="AX4833" s="9" t="s">
        <v>1382</v>
      </c>
      <c r="AY4833" s="6" t="s">
        <v>2001</v>
      </c>
      <c r="AZ4833" s="42"/>
      <c r="BA4833" s="100" t="s">
        <v>2909</v>
      </c>
      <c r="BB4833" s="6" t="s">
        <v>2002</v>
      </c>
      <c r="BC4833" s="9"/>
      <c r="BD4833" s="9"/>
      <c r="BE4833" s="9"/>
      <c r="BF4833" s="9"/>
      <c r="BG4833" s="9"/>
      <c r="BH4833" s="6"/>
      <c r="BI4833" t="s">
        <v>3146</v>
      </c>
    </row>
    <row r="4834" spans="1:79" s="5" customFormat="1" x14ac:dyDescent="0.25">
      <c r="A4834" s="97" t="s">
        <v>1327</v>
      </c>
      <c r="B4834" s="9" t="s">
        <v>1328</v>
      </c>
      <c r="C4834" s="9" t="str">
        <f>VLOOKUP(Tabelle1[[#This Row],[bank_name]],list_all_banks!$B$1:$C$691,2,FALSE)</f>
        <v>SE5020077862</v>
      </c>
      <c r="D4834" s="6" t="s">
        <v>1329</v>
      </c>
      <c r="E4834" s="42" t="str">
        <f t="shared" si="78"/>
        <v>31.12.2014</v>
      </c>
      <c r="F4834" s="9">
        <v>2014</v>
      </c>
      <c r="G4834" s="9">
        <v>1</v>
      </c>
      <c r="H4834" s="53">
        <v>2</v>
      </c>
      <c r="I4834" s="9">
        <v>3</v>
      </c>
      <c r="J4834" s="9">
        <v>2</v>
      </c>
      <c r="K4834" s="73" t="s">
        <v>1366</v>
      </c>
      <c r="L4834" s="9" t="s">
        <v>20</v>
      </c>
      <c r="M4834" s="9" t="s">
        <v>2000</v>
      </c>
      <c r="N4834" s="9" t="s">
        <v>19</v>
      </c>
      <c r="O4834" s="6"/>
      <c r="P4834" s="9">
        <v>0</v>
      </c>
      <c r="Q4834" s="9">
        <v>0</v>
      </c>
      <c r="R4834" s="9">
        <v>0</v>
      </c>
      <c r="S4834" s="9">
        <v>3</v>
      </c>
      <c r="T4834" s="6"/>
      <c r="U4834" s="9">
        <v>1</v>
      </c>
      <c r="V4834" s="9">
        <v>1</v>
      </c>
      <c r="W4834" s="53" t="s">
        <v>20</v>
      </c>
      <c r="X4834" s="6"/>
      <c r="Y4834" s="53" t="s">
        <v>1661</v>
      </c>
      <c r="Z4834" s="68" t="s">
        <v>20</v>
      </c>
      <c r="AA4834" s="68">
        <v>1</v>
      </c>
      <c r="AB4834" s="68" t="s">
        <v>20</v>
      </c>
      <c r="AC4834" s="9" t="s">
        <v>20</v>
      </c>
      <c r="AD4834" s="9" t="s">
        <v>20</v>
      </c>
      <c r="AE4834" s="53" t="s">
        <v>20</v>
      </c>
      <c r="AF4834" s="53" t="s">
        <v>20</v>
      </c>
      <c r="AG4834" s="9" t="s">
        <v>20</v>
      </c>
      <c r="AH4834" s="9" t="s">
        <v>20</v>
      </c>
      <c r="AI4834" s="9">
        <v>0</v>
      </c>
      <c r="AJ4834" s="6" t="s">
        <v>3075</v>
      </c>
      <c r="AK4834" s="9">
        <v>1</v>
      </c>
      <c r="AL4834" s="9">
        <v>1</v>
      </c>
      <c r="AM4834" s="9">
        <v>0</v>
      </c>
      <c r="AN4834" s="9">
        <v>0</v>
      </c>
      <c r="AO4834" s="9">
        <v>0</v>
      </c>
      <c r="AP4834" s="6"/>
      <c r="AQ4834" s="9">
        <v>3</v>
      </c>
      <c r="AR4834" s="9">
        <v>1</v>
      </c>
      <c r="AS4834" s="9">
        <v>2</v>
      </c>
      <c r="AT4834" s="9">
        <v>0</v>
      </c>
      <c r="AU4834" s="9">
        <v>0</v>
      </c>
      <c r="AV4834" s="9">
        <v>0</v>
      </c>
      <c r="AW4834" s="9" t="s">
        <v>1382</v>
      </c>
      <c r="AX4834" s="9" t="s">
        <v>1382</v>
      </c>
      <c r="AY4834" s="6" t="s">
        <v>2003</v>
      </c>
      <c r="AZ4834" s="42"/>
      <c r="BA4834" s="9" t="s">
        <v>2909</v>
      </c>
      <c r="BB4834" s="6" t="s">
        <v>2002</v>
      </c>
      <c r="BC4834" s="9"/>
      <c r="BD4834" s="9"/>
      <c r="BE4834" s="9"/>
      <c r="BF4834" s="9"/>
      <c r="BG4834" s="9"/>
      <c r="BH4834" s="6"/>
      <c r="BI4834" t="s">
        <v>3146</v>
      </c>
    </row>
    <row r="4835" spans="1:79" s="5" customFormat="1" ht="15.75" thickBot="1" x14ac:dyDescent="0.3">
      <c r="A4835" s="104" t="s">
        <v>1327</v>
      </c>
      <c r="B4835" s="44" t="s">
        <v>1328</v>
      </c>
      <c r="C4835" s="44" t="str">
        <f>VLOOKUP(Tabelle1[[#This Row],[bank_name]],list_all_banks!$B$1:$C$691,2,FALSE)</f>
        <v>SE5020077862</v>
      </c>
      <c r="D4835" s="45" t="s">
        <v>1329</v>
      </c>
      <c r="E4835" s="46" t="str">
        <f t="shared" si="78"/>
        <v>31.12.2015</v>
      </c>
      <c r="F4835" s="44">
        <v>2015</v>
      </c>
      <c r="G4835" s="44">
        <v>1</v>
      </c>
      <c r="H4835" s="57">
        <v>2</v>
      </c>
      <c r="I4835" s="44">
        <v>3</v>
      </c>
      <c r="J4835" s="44">
        <v>2</v>
      </c>
      <c r="K4835" s="86" t="s">
        <v>1366</v>
      </c>
      <c r="L4835" s="44" t="s">
        <v>20</v>
      </c>
      <c r="M4835" s="44" t="s">
        <v>2000</v>
      </c>
      <c r="N4835" s="44" t="s">
        <v>19</v>
      </c>
      <c r="O4835" s="45"/>
      <c r="P4835" s="44">
        <v>0</v>
      </c>
      <c r="Q4835" s="44">
        <v>0</v>
      </c>
      <c r="R4835" s="44">
        <v>0</v>
      </c>
      <c r="S4835" s="44">
        <v>3</v>
      </c>
      <c r="T4835" s="45"/>
      <c r="U4835" s="44">
        <v>1</v>
      </c>
      <c r="V4835" s="44">
        <v>1</v>
      </c>
      <c r="W4835" s="57" t="s">
        <v>20</v>
      </c>
      <c r="X4835" s="45"/>
      <c r="Y4835" s="44" t="s">
        <v>1327</v>
      </c>
      <c r="Z4835" s="123">
        <v>25461</v>
      </c>
      <c r="AA4835" s="123">
        <v>7263</v>
      </c>
      <c r="AB4835" s="123">
        <v>14305</v>
      </c>
      <c r="AC4835" s="44" t="s">
        <v>20</v>
      </c>
      <c r="AD4835" s="44" t="s">
        <v>20</v>
      </c>
      <c r="AE4835" s="44" t="s">
        <v>20</v>
      </c>
      <c r="AF4835" s="57">
        <v>2746</v>
      </c>
      <c r="AG4835" s="44" t="s">
        <v>20</v>
      </c>
      <c r="AH4835" s="44" t="s">
        <v>20</v>
      </c>
      <c r="AI4835" s="44">
        <v>0</v>
      </c>
      <c r="AJ4835" s="45"/>
      <c r="AK4835" s="44">
        <v>1</v>
      </c>
      <c r="AL4835" s="44">
        <v>1</v>
      </c>
      <c r="AM4835" s="44">
        <v>0</v>
      </c>
      <c r="AN4835" s="44">
        <v>0</v>
      </c>
      <c r="AO4835" s="44">
        <v>0</v>
      </c>
      <c r="AP4835" s="45"/>
      <c r="AQ4835" s="44">
        <v>3</v>
      </c>
      <c r="AR4835" s="44">
        <v>1</v>
      </c>
      <c r="AS4835" s="44">
        <v>2</v>
      </c>
      <c r="AT4835" s="44">
        <v>0</v>
      </c>
      <c r="AU4835" s="44">
        <v>0</v>
      </c>
      <c r="AV4835" s="44">
        <v>0</v>
      </c>
      <c r="AW4835" s="44" t="s">
        <v>1382</v>
      </c>
      <c r="AX4835" s="44" t="s">
        <v>1382</v>
      </c>
      <c r="AY4835" s="45" t="s">
        <v>2003</v>
      </c>
      <c r="AZ4835" s="46"/>
      <c r="BA4835" s="44" t="s">
        <v>2917</v>
      </c>
      <c r="BB4835" s="45" t="s">
        <v>2004</v>
      </c>
      <c r="BC4835" s="9"/>
      <c r="BD4835" s="9"/>
      <c r="BE4835" s="9"/>
      <c r="BF4835" s="9"/>
      <c r="BG4835" s="9"/>
      <c r="BH4835" s="6"/>
      <c r="BI4835" t="s">
        <v>3146</v>
      </c>
    </row>
    <row r="4836" spans="1:79" s="5" customFormat="1" x14ac:dyDescent="0.25">
      <c r="A4836" s="20" t="s">
        <v>1327</v>
      </c>
      <c r="B4836" t="s">
        <v>1328</v>
      </c>
      <c r="C4836" t="str">
        <f>VLOOKUP(Tabelle1[[#This Row],[bank_name]],list_all_banks!$B$1:$C$691,2,FALSE)</f>
        <v>SE5020077862</v>
      </c>
      <c r="D4836" s="6" t="s">
        <v>1329</v>
      </c>
      <c r="E4836" s="42" t="str">
        <f t="shared" si="78"/>
        <v>31.12.2015</v>
      </c>
      <c r="F4836">
        <v>2015</v>
      </c>
      <c r="G4836" s="9">
        <v>1</v>
      </c>
      <c r="H4836" s="53">
        <v>2</v>
      </c>
      <c r="I4836">
        <v>3</v>
      </c>
      <c r="J4836">
        <v>2</v>
      </c>
      <c r="K4836" s="41" t="s">
        <v>1366</v>
      </c>
      <c r="L4836" t="s">
        <v>20</v>
      </c>
      <c r="M4836" t="s">
        <v>2000</v>
      </c>
      <c r="N4836" t="s">
        <v>19</v>
      </c>
      <c r="O4836" s="6"/>
      <c r="P4836">
        <v>0</v>
      </c>
      <c r="Q4836">
        <v>0</v>
      </c>
      <c r="R4836">
        <v>0</v>
      </c>
      <c r="S4836">
        <v>3</v>
      </c>
      <c r="T4836" s="6"/>
      <c r="U4836">
        <v>1</v>
      </c>
      <c r="V4836">
        <v>1</v>
      </c>
      <c r="W4836" s="5" t="s">
        <v>20</v>
      </c>
      <c r="X4836" s="6"/>
      <c r="Y4836" t="s">
        <v>440</v>
      </c>
      <c r="Z4836" s="13">
        <v>2209</v>
      </c>
      <c r="AA4836" s="13">
        <v>690</v>
      </c>
      <c r="AB4836" s="13">
        <v>600</v>
      </c>
      <c r="AC4836" s="9" t="s">
        <v>20</v>
      </c>
      <c r="AD4836" s="9" t="s">
        <v>20</v>
      </c>
      <c r="AE4836" s="9" t="s">
        <v>20</v>
      </c>
      <c r="AF4836" s="5">
        <v>169</v>
      </c>
      <c r="AG4836" s="9" t="s">
        <v>20</v>
      </c>
      <c r="AH4836" s="9" t="s">
        <v>20</v>
      </c>
      <c r="AI4836" s="9">
        <v>0</v>
      </c>
      <c r="AJ4836" s="6"/>
      <c r="AK4836" s="9">
        <v>1</v>
      </c>
      <c r="AL4836" s="9">
        <v>1</v>
      </c>
      <c r="AM4836" s="9">
        <v>0</v>
      </c>
      <c r="AN4836" s="9">
        <v>0</v>
      </c>
      <c r="AO4836" s="9">
        <v>0</v>
      </c>
      <c r="AP4836" s="6"/>
      <c r="AQ4836" s="9">
        <v>3</v>
      </c>
      <c r="AR4836" s="9">
        <v>1</v>
      </c>
      <c r="AS4836" s="9">
        <v>2</v>
      </c>
      <c r="AT4836" s="9">
        <v>0</v>
      </c>
      <c r="AU4836" s="9">
        <v>0</v>
      </c>
      <c r="AV4836" s="9">
        <v>0</v>
      </c>
      <c r="AW4836" s="9" t="s">
        <v>1382</v>
      </c>
      <c r="AX4836" s="9" t="s">
        <v>1382</v>
      </c>
      <c r="AY4836" s="6" t="s">
        <v>2003</v>
      </c>
      <c r="AZ4836" s="42"/>
      <c r="BA4836" t="s">
        <v>2918</v>
      </c>
      <c r="BB4836" s="6" t="s">
        <v>2004</v>
      </c>
      <c r="BC4836" s="9"/>
      <c r="BD4836" s="9"/>
      <c r="BE4836" s="9"/>
      <c r="BF4836" s="9"/>
      <c r="BG4836" s="9"/>
      <c r="BH4836" s="6"/>
      <c r="BI4836" t="s">
        <v>3146</v>
      </c>
    </row>
    <row r="4837" spans="1:79" s="5" customFormat="1" x14ac:dyDescent="0.25">
      <c r="A4837" s="20" t="s">
        <v>1327</v>
      </c>
      <c r="B4837" t="s">
        <v>1328</v>
      </c>
      <c r="C4837" t="str">
        <f>VLOOKUP(Tabelle1[[#This Row],[bank_name]],list_all_banks!$B$1:$C$691,2,FALSE)</f>
        <v>SE5020077862</v>
      </c>
      <c r="D4837" s="6" t="s">
        <v>1329</v>
      </c>
      <c r="E4837" s="42" t="str">
        <f t="shared" ref="E4837:E4900" si="79">CONCATENATE($E$2,F4837)</f>
        <v>31.12.2015</v>
      </c>
      <c r="F4837">
        <v>2015</v>
      </c>
      <c r="G4837" s="9">
        <v>1</v>
      </c>
      <c r="H4837" s="53">
        <v>2</v>
      </c>
      <c r="I4837">
        <v>3</v>
      </c>
      <c r="J4837">
        <v>2</v>
      </c>
      <c r="K4837" s="41" t="s">
        <v>1366</v>
      </c>
      <c r="L4837" t="s">
        <v>20</v>
      </c>
      <c r="M4837" t="s">
        <v>2000</v>
      </c>
      <c r="N4837" t="s">
        <v>19</v>
      </c>
      <c r="O4837" s="6"/>
      <c r="P4837">
        <v>0</v>
      </c>
      <c r="Q4837">
        <v>0</v>
      </c>
      <c r="R4837">
        <v>0</v>
      </c>
      <c r="S4837">
        <v>3</v>
      </c>
      <c r="T4837" s="6"/>
      <c r="U4837">
        <v>1</v>
      </c>
      <c r="V4837">
        <v>1</v>
      </c>
      <c r="W4837" s="5" t="s">
        <v>20</v>
      </c>
      <c r="X4837" s="6"/>
      <c r="Y4837" t="s">
        <v>641</v>
      </c>
      <c r="Z4837" s="13">
        <v>2111</v>
      </c>
      <c r="AA4837" s="13">
        <v>614</v>
      </c>
      <c r="AB4837" s="13">
        <v>1106</v>
      </c>
      <c r="AC4837" s="9" t="s">
        <v>20</v>
      </c>
      <c r="AD4837" s="9" t="s">
        <v>20</v>
      </c>
      <c r="AE4837" s="9" t="s">
        <v>20</v>
      </c>
      <c r="AF4837" s="5">
        <v>232</v>
      </c>
      <c r="AG4837" s="9" t="s">
        <v>20</v>
      </c>
      <c r="AH4837" s="9" t="s">
        <v>20</v>
      </c>
      <c r="AI4837" s="9">
        <v>0</v>
      </c>
      <c r="AJ4837" s="6"/>
      <c r="AK4837" s="9">
        <v>1</v>
      </c>
      <c r="AL4837" s="9">
        <v>1</v>
      </c>
      <c r="AM4837" s="9">
        <v>0</v>
      </c>
      <c r="AN4837" s="9">
        <v>0</v>
      </c>
      <c r="AO4837" s="9">
        <v>0</v>
      </c>
      <c r="AP4837" s="6"/>
      <c r="AQ4837" s="9">
        <v>3</v>
      </c>
      <c r="AR4837" s="9">
        <v>1</v>
      </c>
      <c r="AS4837" s="9">
        <v>2</v>
      </c>
      <c r="AT4837" s="9">
        <v>0</v>
      </c>
      <c r="AU4837" s="9">
        <v>0</v>
      </c>
      <c r="AV4837" s="9">
        <v>0</v>
      </c>
      <c r="AW4837" s="9" t="s">
        <v>1382</v>
      </c>
      <c r="AX4837" s="9" t="s">
        <v>1382</v>
      </c>
      <c r="AY4837" s="6" t="s">
        <v>2003</v>
      </c>
      <c r="AZ4837" s="42"/>
      <c r="BA4837" t="s">
        <v>2919</v>
      </c>
      <c r="BB4837" s="6" t="s">
        <v>2004</v>
      </c>
      <c r="BC4837" s="9"/>
      <c r="BD4837" s="9"/>
      <c r="BE4837" s="9"/>
      <c r="BF4837" s="9"/>
      <c r="BG4837" s="9"/>
      <c r="BH4837" s="6"/>
      <c r="BI4837" t="s">
        <v>3146</v>
      </c>
    </row>
    <row r="4838" spans="1:79" s="5" customFormat="1" x14ac:dyDescent="0.25">
      <c r="A4838" s="97" t="s">
        <v>1327</v>
      </c>
      <c r="B4838" s="9" t="s">
        <v>1328</v>
      </c>
      <c r="C4838" s="9" t="str">
        <f>VLOOKUP(Tabelle1[[#This Row],[bank_name]],list_all_banks!$B$1:$C$691,2,FALSE)</f>
        <v>SE5020077862</v>
      </c>
      <c r="D4838" s="6" t="s">
        <v>1329</v>
      </c>
      <c r="E4838" s="42" t="str">
        <f t="shared" si="79"/>
        <v>31.12.2015</v>
      </c>
      <c r="F4838" s="9">
        <v>2015</v>
      </c>
      <c r="G4838" s="9">
        <v>1</v>
      </c>
      <c r="H4838" s="53">
        <v>2</v>
      </c>
      <c r="I4838" s="9">
        <v>3</v>
      </c>
      <c r="J4838" s="9">
        <v>2</v>
      </c>
      <c r="K4838" s="73" t="s">
        <v>1366</v>
      </c>
      <c r="L4838" s="9" t="s">
        <v>20</v>
      </c>
      <c r="M4838" s="9" t="s">
        <v>2000</v>
      </c>
      <c r="N4838" s="9" t="s">
        <v>19</v>
      </c>
      <c r="O4838" s="6"/>
      <c r="P4838" s="9">
        <v>0</v>
      </c>
      <c r="Q4838" s="9">
        <v>0</v>
      </c>
      <c r="R4838" s="9">
        <v>0</v>
      </c>
      <c r="S4838" s="9">
        <v>3</v>
      </c>
      <c r="T4838" s="6"/>
      <c r="U4838" s="9">
        <v>1</v>
      </c>
      <c r="V4838" s="9">
        <v>1</v>
      </c>
      <c r="W4838" s="53" t="s">
        <v>20</v>
      </c>
      <c r="X4838" s="6"/>
      <c r="Y4838" s="9" t="s">
        <v>1672</v>
      </c>
      <c r="Z4838" s="68">
        <v>3708</v>
      </c>
      <c r="AA4838" s="68">
        <v>766</v>
      </c>
      <c r="AB4838" s="68">
        <v>2005</v>
      </c>
      <c r="AC4838" s="9" t="s">
        <v>20</v>
      </c>
      <c r="AD4838" s="9" t="s">
        <v>20</v>
      </c>
      <c r="AE4838" s="9" t="s">
        <v>20</v>
      </c>
      <c r="AF4838" s="53">
        <v>563</v>
      </c>
      <c r="AG4838" s="9" t="s">
        <v>20</v>
      </c>
      <c r="AH4838" s="9" t="s">
        <v>20</v>
      </c>
      <c r="AI4838" s="9">
        <v>0</v>
      </c>
      <c r="AJ4838" s="6"/>
      <c r="AK4838" s="9">
        <v>1</v>
      </c>
      <c r="AL4838" s="9">
        <v>1</v>
      </c>
      <c r="AM4838" s="9">
        <v>0</v>
      </c>
      <c r="AN4838" s="9">
        <v>0</v>
      </c>
      <c r="AO4838" s="9">
        <v>0</v>
      </c>
      <c r="AP4838" s="6"/>
      <c r="AQ4838" s="9">
        <v>3</v>
      </c>
      <c r="AR4838" s="9">
        <v>1</v>
      </c>
      <c r="AS4838" s="9">
        <v>2</v>
      </c>
      <c r="AT4838" s="9">
        <v>0</v>
      </c>
      <c r="AU4838" s="9">
        <v>0</v>
      </c>
      <c r="AV4838" s="9">
        <v>0</v>
      </c>
      <c r="AW4838" s="9" t="s">
        <v>1382</v>
      </c>
      <c r="AX4838" s="9" t="s">
        <v>1382</v>
      </c>
      <c r="AY4838" s="6" t="s">
        <v>2003</v>
      </c>
      <c r="AZ4838" s="42"/>
      <c r="BA4838" s="9" t="s">
        <v>2920</v>
      </c>
      <c r="BB4838" s="6" t="s">
        <v>2004</v>
      </c>
      <c r="BC4838" s="9"/>
      <c r="BD4838" s="9"/>
      <c r="BE4838" s="9"/>
      <c r="BF4838" s="9"/>
      <c r="BG4838" s="9"/>
      <c r="BH4838" s="6"/>
      <c r="BI4838" t="s">
        <v>3146</v>
      </c>
    </row>
    <row r="4839" spans="1:79" s="57" customFormat="1" ht="15.75" thickBot="1" x14ac:dyDescent="0.3">
      <c r="A4839" s="20" t="s">
        <v>1327</v>
      </c>
      <c r="B4839" t="s">
        <v>1328</v>
      </c>
      <c r="C4839" t="str">
        <f>VLOOKUP(Tabelle1[[#This Row],[bank_name]],list_all_banks!$B$1:$C$691,2,FALSE)</f>
        <v>SE5020077862</v>
      </c>
      <c r="D4839" s="6" t="s">
        <v>1329</v>
      </c>
      <c r="E4839" s="42" t="str">
        <f t="shared" si="79"/>
        <v>31.12.2015</v>
      </c>
      <c r="F4839">
        <v>2015</v>
      </c>
      <c r="G4839" s="9">
        <v>1</v>
      </c>
      <c r="H4839" s="53">
        <v>2</v>
      </c>
      <c r="I4839">
        <v>3</v>
      </c>
      <c r="J4839">
        <v>2</v>
      </c>
      <c r="K4839" s="41" t="s">
        <v>1366</v>
      </c>
      <c r="L4839" t="s">
        <v>20</v>
      </c>
      <c r="M4839" t="s">
        <v>2000</v>
      </c>
      <c r="N4839" t="s">
        <v>19</v>
      </c>
      <c r="O4839" s="6"/>
      <c r="P4839">
        <v>0</v>
      </c>
      <c r="Q4839">
        <v>0</v>
      </c>
      <c r="R4839">
        <v>0</v>
      </c>
      <c r="S4839">
        <v>3</v>
      </c>
      <c r="T4839" s="6"/>
      <c r="U4839">
        <v>1</v>
      </c>
      <c r="V4839">
        <v>1</v>
      </c>
      <c r="W4839" s="5" t="s">
        <v>20</v>
      </c>
      <c r="X4839" s="6"/>
      <c r="Y4839" t="s">
        <v>820</v>
      </c>
      <c r="Z4839" s="34">
        <v>5290</v>
      </c>
      <c r="AA4839" s="13">
        <v>1904</v>
      </c>
      <c r="AB4839" s="13">
        <v>2089</v>
      </c>
      <c r="AC4839" s="9" t="s">
        <v>20</v>
      </c>
      <c r="AD4839" s="9" t="s">
        <v>20</v>
      </c>
      <c r="AE4839" s="9" t="s">
        <v>20</v>
      </c>
      <c r="AF4839" s="5">
        <v>479</v>
      </c>
      <c r="AG4839" s="9" t="s">
        <v>20</v>
      </c>
      <c r="AH4839" s="9" t="s">
        <v>20</v>
      </c>
      <c r="AI4839" s="9">
        <v>0</v>
      </c>
      <c r="AJ4839" s="6"/>
      <c r="AK4839" s="9">
        <v>1</v>
      </c>
      <c r="AL4839" s="9">
        <v>1</v>
      </c>
      <c r="AM4839" s="9">
        <v>0</v>
      </c>
      <c r="AN4839" s="9">
        <v>0</v>
      </c>
      <c r="AO4839" s="9">
        <v>0</v>
      </c>
      <c r="AP4839" s="6"/>
      <c r="AQ4839" s="9">
        <v>3</v>
      </c>
      <c r="AR4839" s="9">
        <v>1</v>
      </c>
      <c r="AS4839" s="9">
        <v>2</v>
      </c>
      <c r="AT4839" s="9">
        <v>0</v>
      </c>
      <c r="AU4839" s="9">
        <v>0</v>
      </c>
      <c r="AV4839" s="9">
        <v>0</v>
      </c>
      <c r="AW4839" s="9" t="s">
        <v>1382</v>
      </c>
      <c r="AX4839" s="9" t="s">
        <v>1382</v>
      </c>
      <c r="AY4839" s="6" t="s">
        <v>2003</v>
      </c>
      <c r="AZ4839" s="42"/>
      <c r="BA4839" t="s">
        <v>2914</v>
      </c>
      <c r="BB4839" s="6" t="s">
        <v>2004</v>
      </c>
      <c r="BC4839" s="9"/>
      <c r="BD4839" s="9"/>
      <c r="BE4839" s="9"/>
      <c r="BF4839" s="9"/>
      <c r="BG4839" s="9"/>
      <c r="BH4839" s="6"/>
      <c r="BI4839" t="s">
        <v>3146</v>
      </c>
      <c r="BJ4839" s="53"/>
      <c r="BK4839" s="53"/>
      <c r="BL4839" s="53"/>
      <c r="BM4839" s="53"/>
      <c r="BN4839" s="53"/>
      <c r="BO4839" s="53"/>
      <c r="BP4839" s="53"/>
      <c r="BQ4839" s="53"/>
      <c r="BR4839" s="53"/>
      <c r="BS4839" s="53"/>
      <c r="BT4839" s="53"/>
      <c r="BU4839" s="53"/>
      <c r="BV4839" s="53"/>
      <c r="BW4839" s="53"/>
      <c r="BX4839" s="53"/>
      <c r="BY4839" s="53"/>
      <c r="BZ4839" s="53"/>
      <c r="CA4839" s="53"/>
    </row>
    <row r="4840" spans="1:79" s="5" customFormat="1" x14ac:dyDescent="0.25">
      <c r="A4840" s="97" t="s">
        <v>1327</v>
      </c>
      <c r="B4840" s="9" t="s">
        <v>1328</v>
      </c>
      <c r="C4840" s="9" t="str">
        <f>VLOOKUP(Tabelle1[[#This Row],[bank_name]],list_all_banks!$B$1:$C$691,2,FALSE)</f>
        <v>SE5020077862</v>
      </c>
      <c r="D4840" s="6" t="s">
        <v>1329</v>
      </c>
      <c r="E4840" s="42" t="str">
        <f t="shared" si="79"/>
        <v>31.12.2015</v>
      </c>
      <c r="F4840" s="9">
        <v>2015</v>
      </c>
      <c r="G4840" s="9">
        <v>1</v>
      </c>
      <c r="H4840" s="53">
        <v>2</v>
      </c>
      <c r="I4840" s="9">
        <v>3</v>
      </c>
      <c r="J4840" s="9">
        <v>2</v>
      </c>
      <c r="K4840" s="73" t="s">
        <v>1366</v>
      </c>
      <c r="L4840" s="9" t="s">
        <v>20</v>
      </c>
      <c r="M4840" s="9" t="s">
        <v>2000</v>
      </c>
      <c r="N4840" s="9" t="s">
        <v>19</v>
      </c>
      <c r="O4840" s="6"/>
      <c r="P4840" s="9">
        <v>0</v>
      </c>
      <c r="Q4840" s="9">
        <v>0</v>
      </c>
      <c r="R4840" s="9">
        <v>0</v>
      </c>
      <c r="S4840" s="9">
        <v>3</v>
      </c>
      <c r="T4840" s="6"/>
      <c r="U4840" s="9">
        <v>1</v>
      </c>
      <c r="V4840" s="9">
        <v>1</v>
      </c>
      <c r="W4840" s="53" t="s">
        <v>20</v>
      </c>
      <c r="X4840" s="6"/>
      <c r="Y4840" s="9" t="s">
        <v>1225</v>
      </c>
      <c r="Z4840" s="68">
        <v>341</v>
      </c>
      <c r="AA4840" s="68">
        <v>170</v>
      </c>
      <c r="AB4840" s="68">
        <v>57</v>
      </c>
      <c r="AC4840" s="9" t="s">
        <v>20</v>
      </c>
      <c r="AD4840" s="9" t="s">
        <v>20</v>
      </c>
      <c r="AE4840" s="9" t="s">
        <v>20</v>
      </c>
      <c r="AF4840" s="53">
        <v>13</v>
      </c>
      <c r="AG4840" s="9" t="s">
        <v>20</v>
      </c>
      <c r="AH4840" s="9" t="s">
        <v>20</v>
      </c>
      <c r="AI4840" s="9">
        <v>0</v>
      </c>
      <c r="AJ4840" s="6"/>
      <c r="AK4840" s="9">
        <v>1</v>
      </c>
      <c r="AL4840" s="9">
        <v>1</v>
      </c>
      <c r="AM4840" s="9">
        <v>0</v>
      </c>
      <c r="AN4840" s="9">
        <v>0</v>
      </c>
      <c r="AO4840" s="9">
        <v>0</v>
      </c>
      <c r="AP4840" s="6"/>
      <c r="AQ4840" s="9">
        <v>3</v>
      </c>
      <c r="AR4840" s="9">
        <v>1</v>
      </c>
      <c r="AS4840" s="9">
        <v>2</v>
      </c>
      <c r="AT4840" s="9">
        <v>0</v>
      </c>
      <c r="AU4840" s="9">
        <v>0</v>
      </c>
      <c r="AV4840" s="9">
        <v>0</v>
      </c>
      <c r="AW4840" s="9" t="s">
        <v>1382</v>
      </c>
      <c r="AX4840" s="9" t="s">
        <v>1382</v>
      </c>
      <c r="AY4840" s="6" t="s">
        <v>2003</v>
      </c>
      <c r="AZ4840" s="42"/>
      <c r="BA4840" s="9" t="s">
        <v>2921</v>
      </c>
      <c r="BB4840" s="6" t="s">
        <v>2004</v>
      </c>
      <c r="BC4840" s="9"/>
      <c r="BD4840" s="9"/>
      <c r="BE4840" s="9"/>
      <c r="BF4840" s="9"/>
      <c r="BG4840" s="9"/>
      <c r="BH4840" s="6"/>
      <c r="BI4840" t="s">
        <v>3146</v>
      </c>
    </row>
    <row r="4841" spans="1:79" s="5" customFormat="1" x14ac:dyDescent="0.25">
      <c r="A4841" s="97" t="s">
        <v>1327</v>
      </c>
      <c r="B4841" s="52" t="s">
        <v>1328</v>
      </c>
      <c r="C4841" s="9" t="str">
        <f>VLOOKUP(Tabelle1[[#This Row],[bank_name]],list_all_banks!$B$1:$C$691,2,FALSE)</f>
        <v>SE5020077862</v>
      </c>
      <c r="D4841" s="6" t="s">
        <v>1329</v>
      </c>
      <c r="E4841" s="42" t="str">
        <f t="shared" si="79"/>
        <v>31.12.2015</v>
      </c>
      <c r="F4841" s="9">
        <v>2015</v>
      </c>
      <c r="G4841" s="9">
        <v>1</v>
      </c>
      <c r="H4841" s="53">
        <v>2</v>
      </c>
      <c r="I4841" s="9">
        <v>3</v>
      </c>
      <c r="J4841" s="9">
        <v>2</v>
      </c>
      <c r="K4841" s="73" t="s">
        <v>1366</v>
      </c>
      <c r="L4841" s="9" t="s">
        <v>20</v>
      </c>
      <c r="M4841" s="9" t="s">
        <v>2000</v>
      </c>
      <c r="N4841" s="9" t="s">
        <v>19</v>
      </c>
      <c r="O4841" s="6"/>
      <c r="P4841" s="9">
        <v>0</v>
      </c>
      <c r="Q4841" s="9">
        <v>0</v>
      </c>
      <c r="R4841" s="9">
        <v>0</v>
      </c>
      <c r="S4841" s="9">
        <v>3</v>
      </c>
      <c r="T4841" s="6"/>
      <c r="U4841" s="9">
        <v>1</v>
      </c>
      <c r="V4841" s="9">
        <v>1</v>
      </c>
      <c r="W4841" s="53" t="s">
        <v>20</v>
      </c>
      <c r="X4841" s="6"/>
      <c r="Y4841" s="116" t="s">
        <v>1725</v>
      </c>
      <c r="Z4841" s="68">
        <v>1216</v>
      </c>
      <c r="AA4841" s="227">
        <v>72</v>
      </c>
      <c r="AB4841" s="68">
        <v>313</v>
      </c>
      <c r="AC4841" s="9" t="s">
        <v>20</v>
      </c>
      <c r="AD4841" s="9" t="s">
        <v>20</v>
      </c>
      <c r="AE4841" s="9" t="s">
        <v>20</v>
      </c>
      <c r="AF4841" s="53">
        <v>75</v>
      </c>
      <c r="AG4841" s="9" t="s">
        <v>20</v>
      </c>
      <c r="AH4841" s="9" t="s">
        <v>20</v>
      </c>
      <c r="AI4841" s="9">
        <v>0</v>
      </c>
      <c r="AJ4841" s="6" t="s">
        <v>3076</v>
      </c>
      <c r="AK4841" s="9">
        <v>1</v>
      </c>
      <c r="AL4841" s="9">
        <v>1</v>
      </c>
      <c r="AM4841" s="9">
        <v>0</v>
      </c>
      <c r="AN4841" s="9">
        <v>0</v>
      </c>
      <c r="AO4841" s="9">
        <v>0</v>
      </c>
      <c r="AP4841" s="6"/>
      <c r="AQ4841" s="9">
        <v>3</v>
      </c>
      <c r="AR4841" s="9">
        <v>1</v>
      </c>
      <c r="AS4841" s="9">
        <v>2</v>
      </c>
      <c r="AT4841" s="9">
        <v>0</v>
      </c>
      <c r="AU4841" s="9">
        <v>0</v>
      </c>
      <c r="AV4841" s="9">
        <v>0</v>
      </c>
      <c r="AW4841" s="9" t="s">
        <v>1382</v>
      </c>
      <c r="AX4841" s="9" t="s">
        <v>1382</v>
      </c>
      <c r="AY4841" s="6" t="s">
        <v>2003</v>
      </c>
      <c r="AZ4841" s="42"/>
      <c r="BA4841" s="9" t="s">
        <v>2915</v>
      </c>
      <c r="BB4841" s="6" t="s">
        <v>2004</v>
      </c>
      <c r="BC4841" s="9"/>
      <c r="BD4841" s="9"/>
      <c r="BE4841" s="9"/>
      <c r="BF4841" s="9"/>
      <c r="BG4841" s="9"/>
      <c r="BH4841" s="6"/>
      <c r="BI4841" t="s">
        <v>3146</v>
      </c>
    </row>
    <row r="4842" spans="1:79" s="5" customFormat="1" x14ac:dyDescent="0.25">
      <c r="A4842" s="20" t="s">
        <v>1327</v>
      </c>
      <c r="B4842" t="s">
        <v>1328</v>
      </c>
      <c r="C4842" t="str">
        <f>VLOOKUP(Tabelle1[[#This Row],[bank_name]],list_all_banks!$B$1:$C$691,2,FALSE)</f>
        <v>SE5020077862</v>
      </c>
      <c r="D4842" s="6" t="s">
        <v>1329</v>
      </c>
      <c r="E4842" s="42" t="str">
        <f t="shared" si="79"/>
        <v>31.12.2015</v>
      </c>
      <c r="F4842">
        <v>2015</v>
      </c>
      <c r="G4842" s="9">
        <v>1</v>
      </c>
      <c r="H4842" s="53">
        <v>2</v>
      </c>
      <c r="I4842">
        <v>3</v>
      </c>
      <c r="J4842">
        <v>2</v>
      </c>
      <c r="K4842" s="41" t="s">
        <v>1366</v>
      </c>
      <c r="L4842" t="s">
        <v>20</v>
      </c>
      <c r="M4842" t="s">
        <v>2000</v>
      </c>
      <c r="N4842" t="s">
        <v>19</v>
      </c>
      <c r="O4842" s="6"/>
      <c r="P4842">
        <v>0</v>
      </c>
      <c r="Q4842">
        <v>0</v>
      </c>
      <c r="R4842">
        <v>0</v>
      </c>
      <c r="S4842">
        <v>3</v>
      </c>
      <c r="T4842" s="6"/>
      <c r="U4842">
        <v>1</v>
      </c>
      <c r="V4842">
        <v>1</v>
      </c>
      <c r="W4842" s="5" t="s">
        <v>20</v>
      </c>
      <c r="X4842" s="6"/>
      <c r="Y4842" t="s">
        <v>1170</v>
      </c>
      <c r="Z4842" s="13" t="s">
        <v>20</v>
      </c>
      <c r="AA4842" s="13">
        <v>62</v>
      </c>
      <c r="AB4842" s="13" t="s">
        <v>20</v>
      </c>
      <c r="AC4842" s="9" t="s">
        <v>20</v>
      </c>
      <c r="AD4842" s="9" t="s">
        <v>20</v>
      </c>
      <c r="AE4842" s="9" t="s">
        <v>20</v>
      </c>
      <c r="AF4842" s="5" t="s">
        <v>20</v>
      </c>
      <c r="AG4842" s="9" t="s">
        <v>20</v>
      </c>
      <c r="AH4842" s="9" t="s">
        <v>20</v>
      </c>
      <c r="AI4842" s="9">
        <v>0</v>
      </c>
      <c r="AJ4842" s="6" t="s">
        <v>3075</v>
      </c>
      <c r="AK4842" s="9">
        <v>1</v>
      </c>
      <c r="AL4842" s="9">
        <v>1</v>
      </c>
      <c r="AM4842" s="9">
        <v>0</v>
      </c>
      <c r="AN4842" s="9">
        <v>0</v>
      </c>
      <c r="AO4842" s="9">
        <v>0</v>
      </c>
      <c r="AP4842" s="6"/>
      <c r="AQ4842" s="9">
        <v>3</v>
      </c>
      <c r="AR4842" s="9">
        <v>1</v>
      </c>
      <c r="AS4842" s="9">
        <v>2</v>
      </c>
      <c r="AT4842" s="9">
        <v>0</v>
      </c>
      <c r="AU4842" s="9">
        <v>0</v>
      </c>
      <c r="AV4842" s="9">
        <v>0</v>
      </c>
      <c r="AW4842" s="9" t="s">
        <v>1382</v>
      </c>
      <c r="AX4842" s="9" t="s">
        <v>1382</v>
      </c>
      <c r="AY4842" s="6" t="s">
        <v>2003</v>
      </c>
      <c r="AZ4842" s="42"/>
      <c r="BA4842" t="s">
        <v>2915</v>
      </c>
      <c r="BB4842" s="6" t="s">
        <v>2004</v>
      </c>
      <c r="BC4842" s="9"/>
      <c r="BD4842" s="9"/>
      <c r="BE4842" s="9"/>
      <c r="BF4842" s="9"/>
      <c r="BG4842" s="9"/>
      <c r="BH4842" s="6"/>
      <c r="BI4842" t="s">
        <v>3146</v>
      </c>
    </row>
    <row r="4843" spans="1:79" s="5" customFormat="1" x14ac:dyDescent="0.25">
      <c r="A4843" s="20" t="s">
        <v>1327</v>
      </c>
      <c r="B4843" t="s">
        <v>1328</v>
      </c>
      <c r="C4843" t="str">
        <f>VLOOKUP(Tabelle1[[#This Row],[bank_name]],list_all_banks!$B$1:$C$691,2,FALSE)</f>
        <v>SE5020077862</v>
      </c>
      <c r="D4843" s="6" t="s">
        <v>1329</v>
      </c>
      <c r="E4843" s="42" t="str">
        <f t="shared" si="79"/>
        <v>31.12.2015</v>
      </c>
      <c r="F4843">
        <v>2015</v>
      </c>
      <c r="G4843" s="9">
        <v>1</v>
      </c>
      <c r="H4843" s="53">
        <v>2</v>
      </c>
      <c r="I4843">
        <v>3</v>
      </c>
      <c r="J4843">
        <v>2</v>
      </c>
      <c r="K4843" s="41" t="s">
        <v>1366</v>
      </c>
      <c r="L4843" t="s">
        <v>20</v>
      </c>
      <c r="M4843" t="s">
        <v>2000</v>
      </c>
      <c r="N4843" t="s">
        <v>19</v>
      </c>
      <c r="O4843" s="6"/>
      <c r="P4843">
        <v>0</v>
      </c>
      <c r="Q4843">
        <v>0</v>
      </c>
      <c r="R4843">
        <v>0</v>
      </c>
      <c r="S4843">
        <v>3</v>
      </c>
      <c r="T4843" s="6"/>
      <c r="U4843">
        <v>1</v>
      </c>
      <c r="V4843">
        <v>1</v>
      </c>
      <c r="W4843" s="5" t="s">
        <v>20</v>
      </c>
      <c r="X4843" s="6"/>
      <c r="Y4843" t="s">
        <v>1</v>
      </c>
      <c r="Z4843" s="13" t="s">
        <v>20</v>
      </c>
      <c r="AA4843" s="13">
        <v>53</v>
      </c>
      <c r="AB4843" s="13" t="s">
        <v>20</v>
      </c>
      <c r="AC4843" s="9" t="s">
        <v>20</v>
      </c>
      <c r="AD4843" s="9" t="s">
        <v>20</v>
      </c>
      <c r="AE4843" s="9" t="s">
        <v>20</v>
      </c>
      <c r="AF4843" s="5" t="s">
        <v>20</v>
      </c>
      <c r="AG4843" s="9" t="s">
        <v>20</v>
      </c>
      <c r="AH4843" s="9" t="s">
        <v>20</v>
      </c>
      <c r="AI4843" s="9">
        <v>0</v>
      </c>
      <c r="AJ4843" s="6" t="s">
        <v>3075</v>
      </c>
      <c r="AK4843" s="9">
        <v>1</v>
      </c>
      <c r="AL4843" s="9">
        <v>1</v>
      </c>
      <c r="AM4843" s="9">
        <v>0</v>
      </c>
      <c r="AN4843" s="9">
        <v>0</v>
      </c>
      <c r="AO4843" s="9">
        <v>0</v>
      </c>
      <c r="AP4843" s="6"/>
      <c r="AQ4843" s="9">
        <v>3</v>
      </c>
      <c r="AR4843" s="9">
        <v>1</v>
      </c>
      <c r="AS4843" s="9">
        <v>2</v>
      </c>
      <c r="AT4843" s="9">
        <v>0</v>
      </c>
      <c r="AU4843" s="9">
        <v>0</v>
      </c>
      <c r="AV4843" s="9">
        <v>0</v>
      </c>
      <c r="AW4843" s="9" t="s">
        <v>1382</v>
      </c>
      <c r="AX4843" s="9" t="s">
        <v>1382</v>
      </c>
      <c r="AY4843" s="6" t="s">
        <v>2003</v>
      </c>
      <c r="AZ4843" s="42"/>
      <c r="BA4843" t="s">
        <v>2922</v>
      </c>
      <c r="BB4843" s="6" t="s">
        <v>2004</v>
      </c>
      <c r="BC4843" s="9"/>
      <c r="BD4843" s="9"/>
      <c r="BE4843" s="9"/>
      <c r="BF4843" s="9"/>
      <c r="BG4843" s="9"/>
      <c r="BH4843" s="6"/>
      <c r="BI4843" t="s">
        <v>3146</v>
      </c>
    </row>
    <row r="4844" spans="1:79" s="5" customFormat="1" x14ac:dyDescent="0.25">
      <c r="A4844" s="20" t="s">
        <v>1327</v>
      </c>
      <c r="B4844" t="s">
        <v>1328</v>
      </c>
      <c r="C4844" t="str">
        <f>VLOOKUP(Tabelle1[[#This Row],[bank_name]],list_all_banks!$B$1:$C$691,2,FALSE)</f>
        <v>SE5020077862</v>
      </c>
      <c r="D4844" s="6" t="s">
        <v>1329</v>
      </c>
      <c r="E4844" s="42" t="str">
        <f t="shared" si="79"/>
        <v>31.12.2015</v>
      </c>
      <c r="F4844">
        <v>2015</v>
      </c>
      <c r="G4844" s="9">
        <v>1</v>
      </c>
      <c r="H4844" s="53">
        <v>2</v>
      </c>
      <c r="I4844">
        <v>3</v>
      </c>
      <c r="J4844">
        <v>2</v>
      </c>
      <c r="K4844" s="41" t="s">
        <v>1366</v>
      </c>
      <c r="L4844" t="s">
        <v>20</v>
      </c>
      <c r="M4844" t="s">
        <v>2000</v>
      </c>
      <c r="N4844" t="s">
        <v>19</v>
      </c>
      <c r="O4844" s="6"/>
      <c r="P4844">
        <v>0</v>
      </c>
      <c r="Q4844">
        <v>0</v>
      </c>
      <c r="R4844">
        <v>0</v>
      </c>
      <c r="S4844">
        <v>3</v>
      </c>
      <c r="T4844" s="6"/>
      <c r="U4844">
        <v>1</v>
      </c>
      <c r="V4844">
        <v>1</v>
      </c>
      <c r="W4844" s="5" t="s">
        <v>20</v>
      </c>
      <c r="X4844" s="6"/>
      <c r="Y4844" s="40" t="s">
        <v>658</v>
      </c>
      <c r="Z4844" s="13">
        <v>54</v>
      </c>
      <c r="AA4844" s="13" t="s">
        <v>20</v>
      </c>
      <c r="AB4844" s="13">
        <v>5</v>
      </c>
      <c r="AC4844" s="9" t="s">
        <v>20</v>
      </c>
      <c r="AD4844" s="9" t="s">
        <v>20</v>
      </c>
      <c r="AE4844" s="9" t="s">
        <v>20</v>
      </c>
      <c r="AF4844" s="5">
        <v>0</v>
      </c>
      <c r="AG4844" s="9" t="s">
        <v>20</v>
      </c>
      <c r="AH4844" s="9" t="s">
        <v>20</v>
      </c>
      <c r="AI4844" s="9">
        <v>0</v>
      </c>
      <c r="AJ4844" s="6" t="s">
        <v>3078</v>
      </c>
      <c r="AK4844" s="9">
        <v>1</v>
      </c>
      <c r="AL4844" s="9">
        <v>1</v>
      </c>
      <c r="AM4844" s="9">
        <v>0</v>
      </c>
      <c r="AN4844" s="9">
        <v>0</v>
      </c>
      <c r="AO4844" s="9">
        <v>0</v>
      </c>
      <c r="AP4844" s="6"/>
      <c r="AQ4844" s="9">
        <v>3</v>
      </c>
      <c r="AR4844" s="9">
        <v>1</v>
      </c>
      <c r="AS4844" s="9">
        <v>2</v>
      </c>
      <c r="AT4844" s="9">
        <v>0</v>
      </c>
      <c r="AU4844" s="9">
        <v>0</v>
      </c>
      <c r="AV4844" s="9">
        <v>0</v>
      </c>
      <c r="AW4844" s="9" t="s">
        <v>1382</v>
      </c>
      <c r="AX4844" s="9" t="s">
        <v>1382</v>
      </c>
      <c r="AY4844" s="6" t="s">
        <v>2003</v>
      </c>
      <c r="AZ4844" s="42"/>
      <c r="BA4844" t="s">
        <v>2922</v>
      </c>
      <c r="BB4844" s="6" t="s">
        <v>2004</v>
      </c>
      <c r="BC4844" s="9"/>
      <c r="BD4844" s="9"/>
      <c r="BE4844" s="9"/>
      <c r="BF4844" s="9"/>
      <c r="BG4844" s="9"/>
      <c r="BH4844" s="6"/>
      <c r="BI4844" t="s">
        <v>3146</v>
      </c>
    </row>
    <row r="4845" spans="1:79" s="81" customFormat="1" x14ac:dyDescent="0.25">
      <c r="A4845" s="20" t="s">
        <v>1327</v>
      </c>
      <c r="B4845" t="s">
        <v>1328</v>
      </c>
      <c r="C4845" t="str">
        <f>VLOOKUP(Tabelle1[[#This Row],[bank_name]],list_all_banks!$B$1:$C$691,2,FALSE)</f>
        <v>SE5020077862</v>
      </c>
      <c r="D4845" s="6" t="s">
        <v>1329</v>
      </c>
      <c r="E4845" s="42" t="str">
        <f t="shared" si="79"/>
        <v>31.12.2015</v>
      </c>
      <c r="F4845">
        <v>2015</v>
      </c>
      <c r="G4845" s="9">
        <v>1</v>
      </c>
      <c r="H4845" s="53">
        <v>2</v>
      </c>
      <c r="I4845">
        <v>3</v>
      </c>
      <c r="J4845">
        <v>2</v>
      </c>
      <c r="K4845" s="41" t="s">
        <v>1366</v>
      </c>
      <c r="L4845" t="s">
        <v>20</v>
      </c>
      <c r="M4845" t="s">
        <v>2000</v>
      </c>
      <c r="N4845" t="s">
        <v>19</v>
      </c>
      <c r="O4845" s="6"/>
      <c r="P4845">
        <v>0</v>
      </c>
      <c r="Q4845">
        <v>0</v>
      </c>
      <c r="R4845">
        <v>0</v>
      </c>
      <c r="S4845">
        <v>3</v>
      </c>
      <c r="T4845" s="6"/>
      <c r="U4845">
        <v>1</v>
      </c>
      <c r="V4845">
        <v>1</v>
      </c>
      <c r="W4845" s="5" t="s">
        <v>20</v>
      </c>
      <c r="X4845" s="6"/>
      <c r="Y4845" t="s">
        <v>1650</v>
      </c>
      <c r="Z4845" s="13" t="s">
        <v>20</v>
      </c>
      <c r="AA4845" s="13">
        <v>71</v>
      </c>
      <c r="AB4845" s="13" t="s">
        <v>20</v>
      </c>
      <c r="AC4845" s="9" t="s">
        <v>20</v>
      </c>
      <c r="AD4845" s="9" t="s">
        <v>20</v>
      </c>
      <c r="AE4845" s="9" t="s">
        <v>20</v>
      </c>
      <c r="AF4845" s="5" t="s">
        <v>20</v>
      </c>
      <c r="AG4845" s="9" t="s">
        <v>20</v>
      </c>
      <c r="AH4845" s="9" t="s">
        <v>20</v>
      </c>
      <c r="AI4845" s="9">
        <v>0</v>
      </c>
      <c r="AJ4845" s="6" t="s">
        <v>3075</v>
      </c>
      <c r="AK4845" s="9">
        <v>1</v>
      </c>
      <c r="AL4845" s="9">
        <v>1</v>
      </c>
      <c r="AM4845" s="9">
        <v>0</v>
      </c>
      <c r="AN4845" s="9">
        <v>0</v>
      </c>
      <c r="AO4845" s="9">
        <v>0</v>
      </c>
      <c r="AP4845" s="6"/>
      <c r="AQ4845" s="9">
        <v>3</v>
      </c>
      <c r="AR4845" s="9">
        <v>1</v>
      </c>
      <c r="AS4845" s="9">
        <v>2</v>
      </c>
      <c r="AT4845" s="9">
        <v>0</v>
      </c>
      <c r="AU4845" s="9">
        <v>0</v>
      </c>
      <c r="AV4845" s="9">
        <v>0</v>
      </c>
      <c r="AW4845" s="9" t="s">
        <v>1382</v>
      </c>
      <c r="AX4845" s="9" t="s">
        <v>1382</v>
      </c>
      <c r="AY4845" s="6" t="s">
        <v>2003</v>
      </c>
      <c r="AZ4845" s="42"/>
      <c r="BA4845" t="s">
        <v>2916</v>
      </c>
      <c r="BB4845" s="6" t="s">
        <v>2004</v>
      </c>
      <c r="BC4845" s="9"/>
      <c r="BD4845" s="9"/>
      <c r="BE4845" s="9"/>
      <c r="BF4845" s="9"/>
      <c r="BG4845" s="9"/>
      <c r="BH4845" s="6"/>
      <c r="BI4845" t="s">
        <v>3146</v>
      </c>
      <c r="BJ4845" s="53"/>
      <c r="BK4845" s="53"/>
      <c r="BL4845" s="53"/>
      <c r="BM4845" s="53"/>
      <c r="BN4845" s="53"/>
      <c r="BO4845" s="53"/>
      <c r="BP4845" s="53"/>
      <c r="BQ4845" s="53"/>
      <c r="BR4845" s="53"/>
      <c r="BS4845" s="53"/>
      <c r="BT4845" s="53"/>
      <c r="BU4845" s="53"/>
      <c r="BV4845" s="53"/>
      <c r="BW4845" s="53"/>
      <c r="BX4845" s="53"/>
      <c r="BY4845" s="53"/>
    </row>
    <row r="4846" spans="1:79" x14ac:dyDescent="0.25">
      <c r="A4846" s="20" t="s">
        <v>1327</v>
      </c>
      <c r="B4846" t="s">
        <v>1328</v>
      </c>
      <c r="C4846" t="str">
        <f>VLOOKUP(Tabelle1[[#This Row],[bank_name]],list_all_banks!$B$1:$C$691,2,FALSE)</f>
        <v>SE5020077862</v>
      </c>
      <c r="D4846" s="6" t="s">
        <v>1329</v>
      </c>
      <c r="E4846" s="42" t="str">
        <f t="shared" si="79"/>
        <v>31.12.2015</v>
      </c>
      <c r="F4846">
        <v>2015</v>
      </c>
      <c r="G4846" s="9">
        <v>1</v>
      </c>
      <c r="H4846" s="53">
        <v>2</v>
      </c>
      <c r="I4846">
        <v>3</v>
      </c>
      <c r="J4846">
        <v>2</v>
      </c>
      <c r="K4846" s="41" t="s">
        <v>1366</v>
      </c>
      <c r="L4846" t="s">
        <v>20</v>
      </c>
      <c r="M4846" t="s">
        <v>2000</v>
      </c>
      <c r="N4846" t="s">
        <v>19</v>
      </c>
      <c r="P4846">
        <v>0</v>
      </c>
      <c r="Q4846">
        <v>0</v>
      </c>
      <c r="R4846">
        <v>0</v>
      </c>
      <c r="S4846">
        <v>3</v>
      </c>
      <c r="U4846">
        <v>1</v>
      </c>
      <c r="V4846">
        <v>1</v>
      </c>
      <c r="W4846" s="5" t="s">
        <v>20</v>
      </c>
      <c r="Y4846" s="9" t="s">
        <v>1659</v>
      </c>
      <c r="Z4846" s="68" t="s">
        <v>20</v>
      </c>
      <c r="AA4846" s="68">
        <v>39</v>
      </c>
      <c r="AB4846" s="68" t="s">
        <v>20</v>
      </c>
      <c r="AC4846" s="9" t="s">
        <v>20</v>
      </c>
      <c r="AD4846" s="9" t="s">
        <v>20</v>
      </c>
      <c r="AE4846" s="9" t="s">
        <v>20</v>
      </c>
      <c r="AF4846" s="53" t="s">
        <v>20</v>
      </c>
      <c r="AG4846" s="9" t="s">
        <v>20</v>
      </c>
      <c r="AH4846" s="9" t="s">
        <v>20</v>
      </c>
      <c r="AI4846" s="9">
        <v>0</v>
      </c>
      <c r="AJ4846" s="6" t="s">
        <v>3075</v>
      </c>
      <c r="AK4846" s="9">
        <v>1</v>
      </c>
      <c r="AL4846" s="9">
        <v>1</v>
      </c>
      <c r="AM4846" s="9">
        <v>0</v>
      </c>
      <c r="AN4846" s="9">
        <v>0</v>
      </c>
      <c r="AO4846" s="9">
        <v>0</v>
      </c>
      <c r="AQ4846" s="9">
        <v>3</v>
      </c>
      <c r="AR4846" s="9">
        <v>1</v>
      </c>
      <c r="AS4846" s="9">
        <v>2</v>
      </c>
      <c r="AT4846" s="9">
        <v>0</v>
      </c>
      <c r="AU4846" s="9">
        <v>0</v>
      </c>
      <c r="AV4846" s="9">
        <v>0</v>
      </c>
      <c r="AW4846" s="9" t="s">
        <v>1382</v>
      </c>
      <c r="AX4846" s="9" t="s">
        <v>1382</v>
      </c>
      <c r="AY4846" s="6" t="s">
        <v>2003</v>
      </c>
      <c r="BA4846" s="9" t="s">
        <v>2923</v>
      </c>
      <c r="BB4846" s="6" t="s">
        <v>2004</v>
      </c>
      <c r="BC4846" s="9"/>
      <c r="BD4846" s="9"/>
      <c r="BE4846" s="9"/>
      <c r="BF4846" s="9"/>
      <c r="BG4846" s="9"/>
      <c r="BI4846" t="s">
        <v>3146</v>
      </c>
    </row>
    <row r="4847" spans="1:79" x14ac:dyDescent="0.25">
      <c r="A4847" s="20" t="s">
        <v>1327</v>
      </c>
      <c r="B4847" t="s">
        <v>1328</v>
      </c>
      <c r="C4847" t="str">
        <f>VLOOKUP(Tabelle1[[#This Row],[bank_name]],list_all_banks!$B$1:$C$691,2,FALSE)</f>
        <v>SE5020077862</v>
      </c>
      <c r="D4847" s="6" t="s">
        <v>1329</v>
      </c>
      <c r="E4847" s="42" t="str">
        <f t="shared" si="79"/>
        <v>31.12.2015</v>
      </c>
      <c r="F4847">
        <v>2015</v>
      </c>
      <c r="G4847" s="9">
        <v>1</v>
      </c>
      <c r="H4847" s="53">
        <v>2</v>
      </c>
      <c r="I4847">
        <v>3</v>
      </c>
      <c r="J4847">
        <v>2</v>
      </c>
      <c r="K4847" s="41" t="s">
        <v>1366</v>
      </c>
      <c r="L4847" t="s">
        <v>20</v>
      </c>
      <c r="M4847" t="s">
        <v>2000</v>
      </c>
      <c r="N4847" t="s">
        <v>19</v>
      </c>
      <c r="P4847">
        <v>0</v>
      </c>
      <c r="Q4847">
        <v>0</v>
      </c>
      <c r="R4847">
        <v>0</v>
      </c>
      <c r="S4847">
        <v>3</v>
      </c>
      <c r="U4847">
        <v>1</v>
      </c>
      <c r="V4847">
        <v>1</v>
      </c>
      <c r="W4847" s="5" t="s">
        <v>20</v>
      </c>
      <c r="Y4847" t="s">
        <v>1660</v>
      </c>
      <c r="Z4847" s="13" t="s">
        <v>20</v>
      </c>
      <c r="AA4847" s="13">
        <v>72</v>
      </c>
      <c r="AB4847" s="13" t="s">
        <v>20</v>
      </c>
      <c r="AC4847" s="9" t="s">
        <v>20</v>
      </c>
      <c r="AD4847" s="9" t="s">
        <v>20</v>
      </c>
      <c r="AE4847" s="9" t="s">
        <v>20</v>
      </c>
      <c r="AF4847" s="5" t="s">
        <v>20</v>
      </c>
      <c r="AG4847" s="9" t="s">
        <v>20</v>
      </c>
      <c r="AH4847" s="9" t="s">
        <v>20</v>
      </c>
      <c r="AI4847" s="9">
        <v>0</v>
      </c>
      <c r="AJ4847" s="6" t="s">
        <v>3075</v>
      </c>
      <c r="AK4847" s="9">
        <v>1</v>
      </c>
      <c r="AL4847" s="9">
        <v>1</v>
      </c>
      <c r="AM4847" s="9">
        <v>0</v>
      </c>
      <c r="AN4847" s="9">
        <v>0</v>
      </c>
      <c r="AO4847" s="9">
        <v>0</v>
      </c>
      <c r="AQ4847" s="9">
        <v>3</v>
      </c>
      <c r="AR4847" s="9">
        <v>1</v>
      </c>
      <c r="AS4847" s="9">
        <v>2</v>
      </c>
      <c r="AT4847" s="9">
        <v>0</v>
      </c>
      <c r="AU4847" s="9">
        <v>0</v>
      </c>
      <c r="AV4847" s="9">
        <v>0</v>
      </c>
      <c r="AW4847" s="9" t="s">
        <v>1382</v>
      </c>
      <c r="AX4847" s="9" t="s">
        <v>1382</v>
      </c>
      <c r="AY4847" s="6" t="s">
        <v>2003</v>
      </c>
      <c r="BA4847" t="s">
        <v>2924</v>
      </c>
      <c r="BB4847" s="6" t="s">
        <v>2004</v>
      </c>
      <c r="BC4847" s="5"/>
      <c r="BD4847" s="5"/>
      <c r="BE4847" s="5"/>
      <c r="BF4847" s="5"/>
      <c r="BG4847" s="53"/>
      <c r="BH4847" s="10"/>
      <c r="BI4847" t="s">
        <v>3146</v>
      </c>
    </row>
    <row r="4848" spans="1:79" x14ac:dyDescent="0.25">
      <c r="A4848" s="20" t="s">
        <v>1327</v>
      </c>
      <c r="B4848" t="s">
        <v>1328</v>
      </c>
      <c r="C4848" t="str">
        <f>VLOOKUP(Tabelle1[[#This Row],[bank_name]],list_all_banks!$B$1:$C$691,2,FALSE)</f>
        <v>SE5020077862</v>
      </c>
      <c r="D4848" s="6" t="s">
        <v>1329</v>
      </c>
      <c r="E4848" s="42" t="str">
        <f t="shared" si="79"/>
        <v>31.12.2015</v>
      </c>
      <c r="F4848">
        <v>2015</v>
      </c>
      <c r="G4848" s="9">
        <v>1</v>
      </c>
      <c r="H4848" s="53">
        <v>2</v>
      </c>
      <c r="I4848">
        <v>3</v>
      </c>
      <c r="J4848">
        <v>2</v>
      </c>
      <c r="K4848" s="41" t="s">
        <v>1366</v>
      </c>
      <c r="L4848" t="s">
        <v>20</v>
      </c>
      <c r="M4848" t="s">
        <v>2000</v>
      </c>
      <c r="N4848" t="s">
        <v>19</v>
      </c>
      <c r="P4848">
        <v>0</v>
      </c>
      <c r="Q4848">
        <v>0</v>
      </c>
      <c r="R4848">
        <v>0</v>
      </c>
      <c r="S4848">
        <v>3</v>
      </c>
      <c r="U4848">
        <v>1</v>
      </c>
      <c r="V4848">
        <v>1</v>
      </c>
      <c r="W4848" s="5" t="s">
        <v>20</v>
      </c>
      <c r="Y4848" s="40" t="s">
        <v>154</v>
      </c>
      <c r="Z4848" s="9">
        <v>7</v>
      </c>
      <c r="AA4848" s="9" t="s">
        <v>20</v>
      </c>
      <c r="AB4848" s="9">
        <v>-5</v>
      </c>
      <c r="AC4848" s="9" t="s">
        <v>20</v>
      </c>
      <c r="AD4848" s="9" t="s">
        <v>20</v>
      </c>
      <c r="AE4848" s="9" t="s">
        <v>20</v>
      </c>
      <c r="AF4848" s="9" t="s">
        <v>20</v>
      </c>
      <c r="AG4848" s="9" t="s">
        <v>20</v>
      </c>
      <c r="AH4848" s="9" t="s">
        <v>20</v>
      </c>
      <c r="AI4848" s="9">
        <v>0</v>
      </c>
      <c r="AJ4848" s="6" t="s">
        <v>3078</v>
      </c>
      <c r="AK4848" s="9">
        <v>1</v>
      </c>
      <c r="AL4848" s="9">
        <v>1</v>
      </c>
      <c r="AM4848" s="9">
        <v>0</v>
      </c>
      <c r="AN4848" s="9">
        <v>0</v>
      </c>
      <c r="AO4848" s="9">
        <v>0</v>
      </c>
      <c r="AQ4848" s="9">
        <v>3</v>
      </c>
      <c r="AR4848" s="9">
        <v>1</v>
      </c>
      <c r="AS4848" s="9">
        <v>2</v>
      </c>
      <c r="AT4848" s="9">
        <v>0</v>
      </c>
      <c r="AU4848" s="9">
        <v>0</v>
      </c>
      <c r="AV4848" s="9">
        <v>0</v>
      </c>
      <c r="AW4848" s="9" t="s">
        <v>1382</v>
      </c>
      <c r="AX4848" s="9" t="s">
        <v>1382</v>
      </c>
      <c r="AY4848" s="6" t="s">
        <v>2003</v>
      </c>
      <c r="BA4848" t="s">
        <v>2924</v>
      </c>
      <c r="BB4848" s="6" t="s">
        <v>2004</v>
      </c>
      <c r="BC4848" s="5"/>
      <c r="BD4848" s="5"/>
      <c r="BE4848" s="5"/>
      <c r="BF4848" s="5"/>
      <c r="BG4848" s="53"/>
      <c r="BH4848" s="10"/>
      <c r="BI4848" t="s">
        <v>3146</v>
      </c>
    </row>
    <row r="4849" spans="1:63" x14ac:dyDescent="0.25">
      <c r="A4849" s="20" t="s">
        <v>1327</v>
      </c>
      <c r="B4849" t="s">
        <v>1328</v>
      </c>
      <c r="C4849" t="str">
        <f>VLOOKUP(Tabelle1[[#This Row],[bank_name]],list_all_banks!$B$1:$C$691,2,FALSE)</f>
        <v>SE5020077862</v>
      </c>
      <c r="D4849" s="6" t="s">
        <v>1329</v>
      </c>
      <c r="E4849" s="42" t="str">
        <f t="shared" si="79"/>
        <v>31.12.2015</v>
      </c>
      <c r="F4849">
        <v>2015</v>
      </c>
      <c r="G4849" s="9">
        <v>1</v>
      </c>
      <c r="H4849" s="53">
        <v>2</v>
      </c>
      <c r="I4849">
        <v>3</v>
      </c>
      <c r="J4849">
        <v>2</v>
      </c>
      <c r="K4849" s="41" t="s">
        <v>1366</v>
      </c>
      <c r="L4849" t="s">
        <v>20</v>
      </c>
      <c r="M4849" t="s">
        <v>2000</v>
      </c>
      <c r="N4849" t="s">
        <v>19</v>
      </c>
      <c r="P4849">
        <v>0</v>
      </c>
      <c r="Q4849">
        <v>0</v>
      </c>
      <c r="R4849">
        <v>0</v>
      </c>
      <c r="S4849">
        <v>3</v>
      </c>
      <c r="U4849">
        <v>1</v>
      </c>
      <c r="V4849">
        <v>1</v>
      </c>
      <c r="W4849" s="5" t="s">
        <v>20</v>
      </c>
      <c r="Y4849" s="40" t="s">
        <v>1165</v>
      </c>
      <c r="Z4849" s="13">
        <v>1</v>
      </c>
      <c r="AA4849" s="13" t="s">
        <v>20</v>
      </c>
      <c r="AB4849" s="13">
        <v>-15</v>
      </c>
      <c r="AC4849" s="9" t="s">
        <v>20</v>
      </c>
      <c r="AD4849" s="9" t="s">
        <v>20</v>
      </c>
      <c r="AE4849" s="9" t="s">
        <v>20</v>
      </c>
      <c r="AF4849" s="5" t="s">
        <v>20</v>
      </c>
      <c r="AG4849" s="9" t="s">
        <v>20</v>
      </c>
      <c r="AH4849" s="9" t="s">
        <v>20</v>
      </c>
      <c r="AI4849" s="9">
        <v>0</v>
      </c>
      <c r="AJ4849" s="6" t="s">
        <v>3078</v>
      </c>
      <c r="AK4849" s="9">
        <v>1</v>
      </c>
      <c r="AL4849" s="9">
        <v>1</v>
      </c>
      <c r="AM4849" s="9">
        <v>0</v>
      </c>
      <c r="AN4849" s="9">
        <v>0</v>
      </c>
      <c r="AO4849" s="9">
        <v>0</v>
      </c>
      <c r="AQ4849" s="9">
        <v>3</v>
      </c>
      <c r="AR4849" s="9">
        <v>1</v>
      </c>
      <c r="AS4849" s="9">
        <v>2</v>
      </c>
      <c r="AT4849" s="9">
        <v>0</v>
      </c>
      <c r="AU4849" s="9">
        <v>0</v>
      </c>
      <c r="AV4849" s="9">
        <v>0</v>
      </c>
      <c r="AW4849" s="9" t="s">
        <v>1382</v>
      </c>
      <c r="AX4849" s="9" t="s">
        <v>1382</v>
      </c>
      <c r="AY4849" s="6" t="s">
        <v>2003</v>
      </c>
      <c r="BA4849" t="s">
        <v>2924</v>
      </c>
      <c r="BB4849" s="6" t="s">
        <v>2004</v>
      </c>
      <c r="BC4849" s="5"/>
      <c r="BD4849" s="5"/>
      <c r="BE4849" s="5"/>
      <c r="BF4849" s="5"/>
      <c r="BG4849" s="53"/>
      <c r="BH4849" s="10"/>
      <c r="BI4849" t="s">
        <v>3146</v>
      </c>
    </row>
    <row r="4850" spans="1:63" x14ac:dyDescent="0.25">
      <c r="A4850" s="20" t="s">
        <v>1327</v>
      </c>
      <c r="B4850" t="s">
        <v>1328</v>
      </c>
      <c r="C4850" t="str">
        <f>VLOOKUP(Tabelle1[[#This Row],[bank_name]],list_all_banks!$B$1:$C$691,2,FALSE)</f>
        <v>SE5020077862</v>
      </c>
      <c r="D4850" s="6" t="s">
        <v>1329</v>
      </c>
      <c r="E4850" s="42" t="str">
        <f t="shared" si="79"/>
        <v>31.12.2015</v>
      </c>
      <c r="F4850">
        <v>2015</v>
      </c>
      <c r="G4850" s="9">
        <v>1</v>
      </c>
      <c r="H4850" s="53">
        <v>2</v>
      </c>
      <c r="I4850">
        <v>3</v>
      </c>
      <c r="J4850">
        <v>2</v>
      </c>
      <c r="K4850" s="41" t="s">
        <v>1366</v>
      </c>
      <c r="L4850" t="s">
        <v>20</v>
      </c>
      <c r="M4850" t="s">
        <v>2000</v>
      </c>
      <c r="N4850" t="s">
        <v>19</v>
      </c>
      <c r="P4850">
        <v>0</v>
      </c>
      <c r="Q4850">
        <v>0</v>
      </c>
      <c r="R4850">
        <v>0</v>
      </c>
      <c r="S4850">
        <v>3</v>
      </c>
      <c r="U4850">
        <v>1</v>
      </c>
      <c r="V4850">
        <v>1</v>
      </c>
      <c r="W4850" s="5" t="s">
        <v>20</v>
      </c>
      <c r="Y4850" s="40" t="s">
        <v>1677</v>
      </c>
      <c r="Z4850" s="13">
        <v>0</v>
      </c>
      <c r="AA4850" s="13" t="s">
        <v>20</v>
      </c>
      <c r="AB4850" s="13">
        <v>0</v>
      </c>
      <c r="AC4850" s="9" t="s">
        <v>20</v>
      </c>
      <c r="AD4850" s="9" t="s">
        <v>20</v>
      </c>
      <c r="AE4850" s="9" t="s">
        <v>20</v>
      </c>
      <c r="AF4850" s="5" t="s">
        <v>20</v>
      </c>
      <c r="AG4850" s="9" t="s">
        <v>20</v>
      </c>
      <c r="AH4850" s="9" t="s">
        <v>20</v>
      </c>
      <c r="AI4850" s="9">
        <v>0</v>
      </c>
      <c r="AJ4850" s="6" t="s">
        <v>3078</v>
      </c>
      <c r="AK4850" s="9">
        <v>1</v>
      </c>
      <c r="AL4850" s="9">
        <v>1</v>
      </c>
      <c r="AM4850" s="9">
        <v>0</v>
      </c>
      <c r="AN4850" s="9">
        <v>0</v>
      </c>
      <c r="AO4850" s="9">
        <v>0</v>
      </c>
      <c r="AQ4850" s="9">
        <v>3</v>
      </c>
      <c r="AR4850" s="9">
        <v>1</v>
      </c>
      <c r="AS4850" s="9">
        <v>2</v>
      </c>
      <c r="AT4850" s="9">
        <v>0</v>
      </c>
      <c r="AU4850" s="9">
        <v>0</v>
      </c>
      <c r="AV4850" s="9">
        <v>0</v>
      </c>
      <c r="AW4850" s="9" t="s">
        <v>1382</v>
      </c>
      <c r="AX4850" s="9" t="s">
        <v>1382</v>
      </c>
      <c r="AY4850" s="6" t="s">
        <v>2003</v>
      </c>
      <c r="BA4850" t="s">
        <v>2924</v>
      </c>
      <c r="BB4850" s="6" t="s">
        <v>2004</v>
      </c>
      <c r="BC4850" s="5"/>
      <c r="BD4850" s="5"/>
      <c r="BE4850" s="5"/>
      <c r="BF4850" s="5"/>
      <c r="BG4850" s="53"/>
      <c r="BH4850" s="10"/>
      <c r="BI4850" t="s">
        <v>3146</v>
      </c>
    </row>
    <row r="4851" spans="1:63" x14ac:dyDescent="0.25">
      <c r="A4851" s="20" t="s">
        <v>1327</v>
      </c>
      <c r="B4851" t="s">
        <v>1328</v>
      </c>
      <c r="C4851" t="str">
        <f>VLOOKUP(Tabelle1[[#This Row],[bank_name]],list_all_banks!$B$1:$C$691,2,FALSE)</f>
        <v>SE5020077862</v>
      </c>
      <c r="D4851" s="6" t="s">
        <v>1329</v>
      </c>
      <c r="E4851" s="42" t="str">
        <f t="shared" si="79"/>
        <v>31.12.2015</v>
      </c>
      <c r="F4851">
        <v>2015</v>
      </c>
      <c r="G4851" s="9">
        <v>1</v>
      </c>
      <c r="H4851" s="53">
        <v>2</v>
      </c>
      <c r="I4851">
        <v>3</v>
      </c>
      <c r="J4851">
        <v>2</v>
      </c>
      <c r="K4851" s="41" t="s">
        <v>1366</v>
      </c>
      <c r="L4851" t="s">
        <v>20</v>
      </c>
      <c r="M4851" t="s">
        <v>2000</v>
      </c>
      <c r="N4851" t="s">
        <v>19</v>
      </c>
      <c r="P4851">
        <v>0</v>
      </c>
      <c r="Q4851">
        <v>0</v>
      </c>
      <c r="R4851">
        <v>0</v>
      </c>
      <c r="S4851">
        <v>3</v>
      </c>
      <c r="U4851">
        <v>1</v>
      </c>
      <c r="V4851">
        <v>1</v>
      </c>
      <c r="W4851" s="5" t="s">
        <v>20</v>
      </c>
      <c r="Y4851" s="40" t="s">
        <v>1205</v>
      </c>
      <c r="Z4851" s="13">
        <v>4</v>
      </c>
      <c r="AA4851" s="13" t="s">
        <v>20</v>
      </c>
      <c r="AB4851" s="13">
        <v>-10</v>
      </c>
      <c r="AC4851" s="9" t="s">
        <v>20</v>
      </c>
      <c r="AD4851" s="9" t="s">
        <v>20</v>
      </c>
      <c r="AE4851" s="9" t="s">
        <v>20</v>
      </c>
      <c r="AF4851" s="5" t="s">
        <v>20</v>
      </c>
      <c r="AG4851" s="9" t="s">
        <v>20</v>
      </c>
      <c r="AH4851" s="9" t="s">
        <v>20</v>
      </c>
      <c r="AI4851" s="9">
        <v>0</v>
      </c>
      <c r="AJ4851" s="6" t="s">
        <v>3078</v>
      </c>
      <c r="AK4851" s="9">
        <v>1</v>
      </c>
      <c r="AL4851" s="9">
        <v>1</v>
      </c>
      <c r="AM4851" s="9">
        <v>0</v>
      </c>
      <c r="AN4851" s="9">
        <v>0</v>
      </c>
      <c r="AO4851" s="9">
        <v>0</v>
      </c>
      <c r="AQ4851" s="9">
        <v>3</v>
      </c>
      <c r="AR4851" s="9">
        <v>1</v>
      </c>
      <c r="AS4851" s="9">
        <v>2</v>
      </c>
      <c r="AT4851" s="9">
        <v>0</v>
      </c>
      <c r="AU4851" s="9">
        <v>0</v>
      </c>
      <c r="AV4851" s="9">
        <v>0</v>
      </c>
      <c r="AW4851" s="9" t="s">
        <v>1382</v>
      </c>
      <c r="AX4851" s="9" t="s">
        <v>1382</v>
      </c>
      <c r="AY4851" s="6" t="s">
        <v>2003</v>
      </c>
      <c r="BA4851" t="s">
        <v>2924</v>
      </c>
      <c r="BB4851" s="6" t="s">
        <v>2004</v>
      </c>
      <c r="BC4851" s="5"/>
      <c r="BD4851" s="5"/>
      <c r="BE4851" s="5"/>
      <c r="BF4851" s="5"/>
      <c r="BG4851" s="53"/>
      <c r="BH4851" s="10"/>
      <c r="BI4851" t="s">
        <v>3146</v>
      </c>
    </row>
    <row r="4852" spans="1:63" x14ac:dyDescent="0.25">
      <c r="A4852" s="20" t="s">
        <v>1327</v>
      </c>
      <c r="B4852" t="s">
        <v>1328</v>
      </c>
      <c r="C4852" t="str">
        <f>VLOOKUP(Tabelle1[[#This Row],[bank_name]],list_all_banks!$B$1:$C$691,2,FALSE)</f>
        <v>SE5020077862</v>
      </c>
      <c r="D4852" s="6" t="s">
        <v>1329</v>
      </c>
      <c r="E4852" s="42" t="str">
        <f t="shared" si="79"/>
        <v>31.12.2015</v>
      </c>
      <c r="F4852">
        <v>2015</v>
      </c>
      <c r="G4852" s="9">
        <v>1</v>
      </c>
      <c r="H4852" s="53">
        <v>2</v>
      </c>
      <c r="I4852">
        <v>3</v>
      </c>
      <c r="J4852">
        <v>2</v>
      </c>
      <c r="K4852" s="41" t="s">
        <v>1366</v>
      </c>
      <c r="L4852" t="s">
        <v>20</v>
      </c>
      <c r="M4852" t="s">
        <v>2000</v>
      </c>
      <c r="N4852" t="s">
        <v>19</v>
      </c>
      <c r="P4852">
        <v>0</v>
      </c>
      <c r="Q4852">
        <v>0</v>
      </c>
      <c r="R4852">
        <v>0</v>
      </c>
      <c r="S4852">
        <v>3</v>
      </c>
      <c r="U4852">
        <v>1</v>
      </c>
      <c r="V4852">
        <v>1</v>
      </c>
      <c r="W4852" s="5" t="s">
        <v>20</v>
      </c>
      <c r="Y4852" s="40" t="s">
        <v>487</v>
      </c>
      <c r="Z4852" s="13">
        <v>14</v>
      </c>
      <c r="AA4852" s="13" t="s">
        <v>20</v>
      </c>
      <c r="AB4852" s="13">
        <v>-12</v>
      </c>
      <c r="AC4852" s="9" t="s">
        <v>20</v>
      </c>
      <c r="AD4852" s="9" t="s">
        <v>20</v>
      </c>
      <c r="AE4852" s="9" t="s">
        <v>20</v>
      </c>
      <c r="AF4852" s="5" t="s">
        <v>20</v>
      </c>
      <c r="AG4852" s="9" t="s">
        <v>20</v>
      </c>
      <c r="AH4852" s="9" t="s">
        <v>20</v>
      </c>
      <c r="AI4852" s="9">
        <v>0</v>
      </c>
      <c r="AJ4852" s="6" t="s">
        <v>3078</v>
      </c>
      <c r="AK4852" s="9">
        <v>1</v>
      </c>
      <c r="AL4852" s="9">
        <v>1</v>
      </c>
      <c r="AM4852" s="9">
        <v>0</v>
      </c>
      <c r="AN4852" s="9">
        <v>0</v>
      </c>
      <c r="AO4852" s="9">
        <v>0</v>
      </c>
      <c r="AQ4852" s="9">
        <v>3</v>
      </c>
      <c r="AR4852" s="9">
        <v>1</v>
      </c>
      <c r="AS4852" s="9">
        <v>2</v>
      </c>
      <c r="AT4852" s="9">
        <v>0</v>
      </c>
      <c r="AU4852" s="9">
        <v>0</v>
      </c>
      <c r="AV4852" s="9">
        <v>0</v>
      </c>
      <c r="AW4852" s="9" t="s">
        <v>1382</v>
      </c>
      <c r="AX4852" s="9" t="s">
        <v>1382</v>
      </c>
      <c r="AY4852" s="6" t="s">
        <v>2003</v>
      </c>
      <c r="BA4852" t="s">
        <v>2924</v>
      </c>
      <c r="BB4852" s="6" t="s">
        <v>2004</v>
      </c>
      <c r="BC4852" s="5"/>
      <c r="BD4852" s="5"/>
      <c r="BE4852" s="5"/>
      <c r="BF4852" s="5"/>
      <c r="BG4852" s="53"/>
      <c r="BH4852" s="10"/>
      <c r="BI4852" t="s">
        <v>3146</v>
      </c>
    </row>
    <row r="4853" spans="1:63" x14ac:dyDescent="0.25">
      <c r="A4853" s="20" t="s">
        <v>1327</v>
      </c>
      <c r="B4853" t="s">
        <v>1328</v>
      </c>
      <c r="C4853" t="str">
        <f>VLOOKUP(Tabelle1[[#This Row],[bank_name]],list_all_banks!$B$1:$C$691,2,FALSE)</f>
        <v>SE5020077862</v>
      </c>
      <c r="D4853" s="6" t="s">
        <v>1329</v>
      </c>
      <c r="E4853" s="42" t="str">
        <f t="shared" si="79"/>
        <v>31.12.2015</v>
      </c>
      <c r="F4853">
        <v>2015</v>
      </c>
      <c r="G4853" s="9">
        <v>1</v>
      </c>
      <c r="H4853" s="53">
        <v>2</v>
      </c>
      <c r="I4853">
        <v>3</v>
      </c>
      <c r="J4853">
        <v>2</v>
      </c>
      <c r="K4853" s="41" t="s">
        <v>1366</v>
      </c>
      <c r="L4853" t="s">
        <v>20</v>
      </c>
      <c r="M4853" t="s">
        <v>2000</v>
      </c>
      <c r="N4853" t="s">
        <v>19</v>
      </c>
      <c r="P4853">
        <v>0</v>
      </c>
      <c r="Q4853">
        <v>0</v>
      </c>
      <c r="R4853">
        <v>0</v>
      </c>
      <c r="S4853">
        <v>3</v>
      </c>
      <c r="U4853">
        <v>1</v>
      </c>
      <c r="V4853">
        <v>1</v>
      </c>
      <c r="W4853" s="5" t="s">
        <v>20</v>
      </c>
      <c r="Y4853" t="s">
        <v>1278</v>
      </c>
      <c r="Z4853" s="13" t="s">
        <v>20</v>
      </c>
      <c r="AA4853" s="13">
        <v>42</v>
      </c>
      <c r="AB4853" s="13" t="s">
        <v>20</v>
      </c>
      <c r="AC4853" s="9" t="s">
        <v>20</v>
      </c>
      <c r="AD4853" s="9" t="s">
        <v>20</v>
      </c>
      <c r="AE4853" s="9" t="s">
        <v>20</v>
      </c>
      <c r="AF4853" s="5" t="s">
        <v>20</v>
      </c>
      <c r="AG4853" s="9" t="s">
        <v>20</v>
      </c>
      <c r="AH4853" s="9" t="s">
        <v>20</v>
      </c>
      <c r="AI4853" s="9">
        <v>0</v>
      </c>
      <c r="AJ4853" s="6" t="s">
        <v>3075</v>
      </c>
      <c r="AK4853" s="9">
        <v>1</v>
      </c>
      <c r="AL4853" s="9">
        <v>1</v>
      </c>
      <c r="AM4853" s="9">
        <v>0</v>
      </c>
      <c r="AN4853" s="9">
        <v>0</v>
      </c>
      <c r="AO4853" s="9">
        <v>0</v>
      </c>
      <c r="AQ4853" s="9">
        <v>3</v>
      </c>
      <c r="AR4853" s="9">
        <v>1</v>
      </c>
      <c r="AS4853" s="9">
        <v>2</v>
      </c>
      <c r="AT4853" s="9">
        <v>0</v>
      </c>
      <c r="AU4853" s="9">
        <v>0</v>
      </c>
      <c r="AV4853" s="9">
        <v>0</v>
      </c>
      <c r="AW4853" s="9" t="s">
        <v>1382</v>
      </c>
      <c r="AX4853" s="9" t="s">
        <v>1382</v>
      </c>
      <c r="AY4853" s="6" t="s">
        <v>2003</v>
      </c>
      <c r="BA4853" t="s">
        <v>2925</v>
      </c>
      <c r="BB4853" s="6" t="s">
        <v>2004</v>
      </c>
      <c r="BC4853" s="5"/>
      <c r="BD4853" s="5"/>
      <c r="BE4853" s="5"/>
      <c r="BF4853" s="5"/>
      <c r="BG4853" s="53"/>
      <c r="BH4853" s="10"/>
      <c r="BI4853" t="s">
        <v>3146</v>
      </c>
    </row>
    <row r="4854" spans="1:63" ht="15.75" thickBot="1" x14ac:dyDescent="0.3">
      <c r="A4854" s="104" t="s">
        <v>1327</v>
      </c>
      <c r="B4854" s="44" t="s">
        <v>1328</v>
      </c>
      <c r="C4854" s="44" t="str">
        <f>VLOOKUP(Tabelle1[[#This Row],[bank_name]],list_all_banks!$B$1:$C$691,2,FALSE)</f>
        <v>SE5020077862</v>
      </c>
      <c r="D4854" s="45" t="s">
        <v>1329</v>
      </c>
      <c r="E4854" s="46" t="str">
        <f t="shared" si="79"/>
        <v>31.12.2015</v>
      </c>
      <c r="F4854" s="44">
        <v>2015</v>
      </c>
      <c r="G4854" s="44">
        <v>1</v>
      </c>
      <c r="H4854" s="57">
        <v>2</v>
      </c>
      <c r="I4854" s="44">
        <v>3</v>
      </c>
      <c r="J4854" s="44">
        <v>2</v>
      </c>
      <c r="K4854" s="86" t="s">
        <v>1366</v>
      </c>
      <c r="L4854" s="44" t="s">
        <v>20</v>
      </c>
      <c r="M4854" s="44" t="s">
        <v>2000</v>
      </c>
      <c r="N4854" s="44" t="s">
        <v>19</v>
      </c>
      <c r="O4854" s="45"/>
      <c r="P4854" s="44">
        <v>0</v>
      </c>
      <c r="Q4854" s="44">
        <v>0</v>
      </c>
      <c r="R4854" s="44">
        <v>0</v>
      </c>
      <c r="S4854" s="44">
        <v>3</v>
      </c>
      <c r="T4854" s="45"/>
      <c r="U4854" s="44">
        <v>1</v>
      </c>
      <c r="V4854" s="44">
        <v>1</v>
      </c>
      <c r="W4854" s="57" t="s">
        <v>20</v>
      </c>
      <c r="X4854" s="45"/>
      <c r="Y4854" s="44" t="s">
        <v>1661</v>
      </c>
      <c r="Z4854" s="123" t="s">
        <v>20</v>
      </c>
      <c r="AA4854" s="123">
        <v>1</v>
      </c>
      <c r="AB4854" s="123" t="s">
        <v>20</v>
      </c>
      <c r="AC4854" s="44" t="s">
        <v>20</v>
      </c>
      <c r="AD4854" s="44" t="s">
        <v>20</v>
      </c>
      <c r="AE4854" s="44" t="s">
        <v>20</v>
      </c>
      <c r="AF4854" s="57" t="s">
        <v>20</v>
      </c>
      <c r="AG4854" s="44" t="s">
        <v>20</v>
      </c>
      <c r="AH4854" s="44" t="s">
        <v>20</v>
      </c>
      <c r="AI4854" s="44">
        <v>0</v>
      </c>
      <c r="AJ4854" s="45" t="s">
        <v>3075</v>
      </c>
      <c r="AK4854" s="44">
        <v>1</v>
      </c>
      <c r="AL4854" s="44">
        <v>1</v>
      </c>
      <c r="AM4854" s="44">
        <v>0</v>
      </c>
      <c r="AN4854" s="44">
        <v>0</v>
      </c>
      <c r="AO4854" s="44">
        <v>0</v>
      </c>
      <c r="AP4854" s="45"/>
      <c r="AQ4854" s="44">
        <v>3</v>
      </c>
      <c r="AR4854" s="44">
        <v>1</v>
      </c>
      <c r="AS4854" s="44">
        <v>2</v>
      </c>
      <c r="AT4854" s="44">
        <v>0</v>
      </c>
      <c r="AU4854" s="44">
        <v>0</v>
      </c>
      <c r="AV4854" s="44">
        <v>0</v>
      </c>
      <c r="AW4854" s="44" t="s">
        <v>1382</v>
      </c>
      <c r="AX4854" s="44" t="s">
        <v>1382</v>
      </c>
      <c r="AY4854" s="45" t="s">
        <v>2003</v>
      </c>
      <c r="AZ4854" s="46"/>
      <c r="BA4854" s="44" t="s">
        <v>2926</v>
      </c>
      <c r="BB4854" s="45" t="s">
        <v>2004</v>
      </c>
      <c r="BC4854" s="5"/>
      <c r="BD4854" s="5"/>
      <c r="BE4854" s="5"/>
      <c r="BF4854" s="5"/>
      <c r="BG4854" s="53"/>
      <c r="BH4854" s="10"/>
      <c r="BI4854" t="s">
        <v>3146</v>
      </c>
    </row>
    <row r="4855" spans="1:63" x14ac:dyDescent="0.25">
      <c r="A4855" s="97" t="s">
        <v>1327</v>
      </c>
      <c r="B4855" s="53" t="s">
        <v>1330</v>
      </c>
      <c r="C4855" s="53" t="str">
        <f>VLOOKUP(Tabelle1[[#This Row],[bank_name]],list_all_banks!$B$1:$C$691,2,FALSE)</f>
        <v>SE5020177753</v>
      </c>
      <c r="D4855" s="10" t="s">
        <v>1331</v>
      </c>
      <c r="E4855" s="42" t="str">
        <f t="shared" si="79"/>
        <v>31.12.2013</v>
      </c>
      <c r="F4855" s="53">
        <v>2013</v>
      </c>
      <c r="G4855" s="53">
        <v>1</v>
      </c>
      <c r="H4855" s="53">
        <v>2</v>
      </c>
      <c r="I4855" s="9">
        <v>3</v>
      </c>
      <c r="J4855" s="9">
        <v>2</v>
      </c>
      <c r="K4855" s="73" t="s">
        <v>1366</v>
      </c>
      <c r="L4855" s="9" t="s">
        <v>20</v>
      </c>
      <c r="M4855" s="9" t="s">
        <v>2000</v>
      </c>
      <c r="N4855" s="9" t="s">
        <v>19</v>
      </c>
      <c r="P4855" s="9">
        <v>0</v>
      </c>
      <c r="Q4855" s="9">
        <v>0</v>
      </c>
      <c r="R4855" s="9">
        <v>3</v>
      </c>
      <c r="S4855" s="9">
        <v>3</v>
      </c>
      <c r="U4855" s="9">
        <v>0</v>
      </c>
      <c r="V4855" s="9">
        <v>0</v>
      </c>
      <c r="W4855" s="53" t="s">
        <v>20</v>
      </c>
      <c r="X4855" s="10"/>
      <c r="Y4855" s="9" t="s">
        <v>487</v>
      </c>
      <c r="Z4855" s="68">
        <v>2723</v>
      </c>
      <c r="AA4855" s="68">
        <v>2280</v>
      </c>
      <c r="AB4855" s="9">
        <v>1755</v>
      </c>
      <c r="AC4855" s="9" t="s">
        <v>20</v>
      </c>
      <c r="AD4855" s="9" t="s">
        <v>20</v>
      </c>
      <c r="AE4855" s="9" t="s">
        <v>20</v>
      </c>
      <c r="AF4855" s="9" t="s">
        <v>20</v>
      </c>
      <c r="AG4855" s="9">
        <v>118</v>
      </c>
      <c r="AH4855" s="9" t="s">
        <v>20</v>
      </c>
      <c r="AI4855" s="9">
        <v>0</v>
      </c>
      <c r="AK4855" s="9">
        <v>1</v>
      </c>
      <c r="AL4855" s="9">
        <v>0</v>
      </c>
      <c r="AM4855" s="9">
        <v>3</v>
      </c>
      <c r="AN4855" s="9">
        <v>2</v>
      </c>
      <c r="AO4855" s="9">
        <v>0</v>
      </c>
      <c r="AQ4855" s="9">
        <v>3</v>
      </c>
      <c r="AR4855" s="9">
        <v>1</v>
      </c>
      <c r="AS4855" s="9">
        <v>1</v>
      </c>
      <c r="AT4855" s="9">
        <v>1</v>
      </c>
      <c r="AU4855" s="9">
        <v>0</v>
      </c>
      <c r="AV4855" s="9">
        <v>0</v>
      </c>
      <c r="AW4855" s="9" t="s">
        <v>1382</v>
      </c>
      <c r="AX4855" s="9" t="s">
        <v>1382</v>
      </c>
      <c r="AZ4855" s="42" t="s">
        <v>3081</v>
      </c>
      <c r="BA4855" s="53" t="s">
        <v>2927</v>
      </c>
      <c r="BB4855" s="10" t="s">
        <v>2006</v>
      </c>
      <c r="BG4855" s="9"/>
      <c r="BI4855" t="s">
        <v>3146</v>
      </c>
    </row>
    <row r="4856" spans="1:63" x14ac:dyDescent="0.25">
      <c r="A4856" s="97" t="s">
        <v>1327</v>
      </c>
      <c r="B4856" s="53" t="s">
        <v>1330</v>
      </c>
      <c r="C4856" s="53" t="str">
        <f>VLOOKUP(Tabelle1[[#This Row],[bank_name]],list_all_banks!$B$1:$C$691,2,FALSE)</f>
        <v>SE5020177753</v>
      </c>
      <c r="D4856" s="10" t="s">
        <v>1331</v>
      </c>
      <c r="E4856" s="42" t="str">
        <f t="shared" si="79"/>
        <v>31.12.2013</v>
      </c>
      <c r="F4856" s="53">
        <v>2013</v>
      </c>
      <c r="G4856" s="53">
        <v>1</v>
      </c>
      <c r="H4856" s="53">
        <v>2</v>
      </c>
      <c r="I4856" s="9">
        <v>3</v>
      </c>
      <c r="J4856" s="9">
        <v>2</v>
      </c>
      <c r="K4856" s="73" t="s">
        <v>1366</v>
      </c>
      <c r="L4856" s="9" t="s">
        <v>20</v>
      </c>
      <c r="M4856" s="9" t="s">
        <v>2000</v>
      </c>
      <c r="N4856" s="9" t="s">
        <v>19</v>
      </c>
      <c r="P4856" s="9">
        <v>0</v>
      </c>
      <c r="Q4856" s="9">
        <v>0</v>
      </c>
      <c r="R4856" s="9">
        <v>3</v>
      </c>
      <c r="S4856" s="9">
        <v>3</v>
      </c>
      <c r="U4856" s="9">
        <v>0</v>
      </c>
      <c r="V4856" s="9">
        <v>0</v>
      </c>
      <c r="W4856" s="53" t="s">
        <v>20</v>
      </c>
      <c r="X4856" s="10"/>
      <c r="Y4856" s="9" t="s">
        <v>1205</v>
      </c>
      <c r="Z4856" s="68">
        <v>2161</v>
      </c>
      <c r="AA4856" s="9">
        <v>1521</v>
      </c>
      <c r="AB4856" s="9">
        <v>1238</v>
      </c>
      <c r="AC4856" s="9" t="s">
        <v>20</v>
      </c>
      <c r="AD4856" s="9" t="s">
        <v>20</v>
      </c>
      <c r="AE4856" s="9" t="s">
        <v>20</v>
      </c>
      <c r="AF4856" s="9" t="s">
        <v>20</v>
      </c>
      <c r="AG4856" s="9">
        <v>198</v>
      </c>
      <c r="AH4856" s="9" t="s">
        <v>20</v>
      </c>
      <c r="AI4856" s="9">
        <v>0</v>
      </c>
      <c r="AK4856" s="9">
        <v>1</v>
      </c>
      <c r="AL4856" s="9">
        <v>0</v>
      </c>
      <c r="AM4856" s="9">
        <v>3</v>
      </c>
      <c r="AN4856" s="9">
        <v>2</v>
      </c>
      <c r="AO4856" s="9">
        <v>0</v>
      </c>
      <c r="AQ4856" s="9">
        <v>3</v>
      </c>
      <c r="AR4856" s="9">
        <v>1</v>
      </c>
      <c r="AS4856" s="9">
        <v>1</v>
      </c>
      <c r="AT4856" s="9">
        <v>1</v>
      </c>
      <c r="AU4856" s="9">
        <v>0</v>
      </c>
      <c r="AV4856" s="9">
        <v>0</v>
      </c>
      <c r="AW4856" s="9" t="s">
        <v>1382</v>
      </c>
      <c r="AX4856" s="9" t="s">
        <v>1382</v>
      </c>
      <c r="AZ4856" s="42" t="s">
        <v>3081</v>
      </c>
      <c r="BA4856" s="53" t="s">
        <v>2927</v>
      </c>
      <c r="BB4856" s="10" t="s">
        <v>2006</v>
      </c>
      <c r="BC4856" s="9"/>
      <c r="BD4856" s="9"/>
      <c r="BE4856" s="9"/>
      <c r="BF4856" s="9"/>
      <c r="BG4856" s="9"/>
      <c r="BI4856" t="s">
        <v>3146</v>
      </c>
    </row>
    <row r="4857" spans="1:63" x14ac:dyDescent="0.25">
      <c r="A4857" s="20" t="s">
        <v>1327</v>
      </c>
      <c r="B4857" s="5" t="s">
        <v>1330</v>
      </c>
      <c r="C4857" s="5" t="str">
        <f>VLOOKUP(Tabelle1[[#This Row],[bank_name]],list_all_banks!$B$1:$C$691,2,FALSE)</f>
        <v>SE5020177753</v>
      </c>
      <c r="D4857" s="10" t="s">
        <v>1331</v>
      </c>
      <c r="E4857" s="42" t="str">
        <f t="shared" si="79"/>
        <v>31.12.2013</v>
      </c>
      <c r="F4857" s="5">
        <v>2013</v>
      </c>
      <c r="G4857" s="5">
        <v>1</v>
      </c>
      <c r="H4857" s="5">
        <v>2</v>
      </c>
      <c r="I4857">
        <v>3</v>
      </c>
      <c r="J4857">
        <v>2</v>
      </c>
      <c r="K4857" s="41" t="s">
        <v>1366</v>
      </c>
      <c r="L4857" t="s">
        <v>20</v>
      </c>
      <c r="M4857" s="9" t="s">
        <v>2000</v>
      </c>
      <c r="N4857" s="9" t="s">
        <v>19</v>
      </c>
      <c r="P4857" s="9">
        <v>0</v>
      </c>
      <c r="Q4857" s="9">
        <v>0</v>
      </c>
      <c r="R4857" s="9">
        <v>3</v>
      </c>
      <c r="S4857" s="9">
        <v>3</v>
      </c>
      <c r="U4857" s="9">
        <v>0</v>
      </c>
      <c r="V4857" s="9">
        <v>0</v>
      </c>
      <c r="W4857" s="53" t="s">
        <v>20</v>
      </c>
      <c r="X4857" s="10"/>
      <c r="Y4857" s="9" t="s">
        <v>1165</v>
      </c>
      <c r="Z4857">
        <v>1605</v>
      </c>
      <c r="AA4857">
        <v>1953</v>
      </c>
      <c r="AB4857">
        <v>924</v>
      </c>
      <c r="AC4857" s="9" t="s">
        <v>20</v>
      </c>
      <c r="AD4857" t="s">
        <v>20</v>
      </c>
      <c r="AE4857" t="s">
        <v>20</v>
      </c>
      <c r="AF4857" t="s">
        <v>20</v>
      </c>
      <c r="AG4857" s="9">
        <v>129</v>
      </c>
      <c r="AH4857" s="9" t="s">
        <v>20</v>
      </c>
      <c r="AI4857" s="9">
        <v>0</v>
      </c>
      <c r="AK4857" s="9">
        <v>1</v>
      </c>
      <c r="AL4857" s="9">
        <v>0</v>
      </c>
      <c r="AM4857" s="9">
        <v>3</v>
      </c>
      <c r="AN4857" s="9">
        <v>2</v>
      </c>
      <c r="AO4857" s="9">
        <v>0</v>
      </c>
      <c r="AQ4857" s="9">
        <v>3</v>
      </c>
      <c r="AR4857" s="9">
        <v>1</v>
      </c>
      <c r="AS4857" s="9">
        <v>1</v>
      </c>
      <c r="AT4857" s="9">
        <v>1</v>
      </c>
      <c r="AU4857" s="9">
        <v>0</v>
      </c>
      <c r="AV4857" s="9">
        <v>0</v>
      </c>
      <c r="AW4857" s="9" t="s">
        <v>1382</v>
      </c>
      <c r="AX4857" s="9" t="s">
        <v>1382</v>
      </c>
      <c r="AZ4857" s="42" t="s">
        <v>3081</v>
      </c>
      <c r="BA4857" s="5" t="s">
        <v>2927</v>
      </c>
      <c r="BB4857" s="10" t="s">
        <v>2006</v>
      </c>
      <c r="BG4857" s="9"/>
      <c r="BI4857" t="s">
        <v>3146</v>
      </c>
    </row>
    <row r="4858" spans="1:63" x14ac:dyDescent="0.25">
      <c r="A4858" s="20" t="s">
        <v>1327</v>
      </c>
      <c r="B4858" s="5" t="s">
        <v>1330</v>
      </c>
      <c r="C4858" s="5" t="str">
        <f>VLOOKUP(Tabelle1[[#This Row],[bank_name]],list_all_banks!$B$1:$C$691,2,FALSE)</f>
        <v>SE5020177753</v>
      </c>
      <c r="D4858" s="10" t="s">
        <v>1331</v>
      </c>
      <c r="E4858" s="42" t="str">
        <f t="shared" si="79"/>
        <v>31.12.2013</v>
      </c>
      <c r="F4858" s="5">
        <v>2013</v>
      </c>
      <c r="G4858" s="5">
        <v>1</v>
      </c>
      <c r="H4858" s="5">
        <v>2</v>
      </c>
      <c r="I4858">
        <v>3</v>
      </c>
      <c r="J4858">
        <v>2</v>
      </c>
      <c r="K4858" s="41" t="s">
        <v>1366</v>
      </c>
      <c r="L4858" t="s">
        <v>20</v>
      </c>
      <c r="M4858" s="9" t="s">
        <v>2000</v>
      </c>
      <c r="N4858" s="9" t="s">
        <v>19</v>
      </c>
      <c r="P4858" s="9">
        <v>0</v>
      </c>
      <c r="Q4858" s="9">
        <v>0</v>
      </c>
      <c r="R4858" s="9">
        <v>3</v>
      </c>
      <c r="S4858" s="9">
        <v>3</v>
      </c>
      <c r="U4858" s="9">
        <v>0</v>
      </c>
      <c r="V4858" s="9">
        <v>0</v>
      </c>
      <c r="W4858" s="53" t="s">
        <v>20</v>
      </c>
      <c r="X4858" s="10"/>
      <c r="Y4858" s="9" t="s">
        <v>1672</v>
      </c>
      <c r="Z4858">
        <v>1931</v>
      </c>
      <c r="AA4858">
        <v>218</v>
      </c>
      <c r="AB4858">
        <v>1185</v>
      </c>
      <c r="AC4858" t="s">
        <v>20</v>
      </c>
      <c r="AD4858" t="s">
        <v>20</v>
      </c>
      <c r="AE4858" t="s">
        <v>20</v>
      </c>
      <c r="AF4858" t="s">
        <v>20</v>
      </c>
      <c r="AG4858" s="9">
        <v>340</v>
      </c>
      <c r="AH4858" s="9" t="s">
        <v>20</v>
      </c>
      <c r="AI4858" s="9">
        <v>0</v>
      </c>
      <c r="AK4858" s="9">
        <v>1</v>
      </c>
      <c r="AL4858" s="9">
        <v>0</v>
      </c>
      <c r="AM4858" s="9">
        <v>3</v>
      </c>
      <c r="AN4858" s="9">
        <v>2</v>
      </c>
      <c r="AO4858" s="9">
        <v>0</v>
      </c>
      <c r="AQ4858" s="9">
        <v>3</v>
      </c>
      <c r="AR4858" s="9">
        <v>1</v>
      </c>
      <c r="AS4858" s="9">
        <v>1</v>
      </c>
      <c r="AT4858" s="9">
        <v>1</v>
      </c>
      <c r="AU4858" s="9">
        <v>0</v>
      </c>
      <c r="AV4858" s="9">
        <v>0</v>
      </c>
      <c r="AW4858" s="9" t="s">
        <v>1382</v>
      </c>
      <c r="AX4858" s="9" t="s">
        <v>1382</v>
      </c>
      <c r="AZ4858" s="42" t="s">
        <v>3081</v>
      </c>
      <c r="BA4858" s="5" t="s">
        <v>2927</v>
      </c>
      <c r="BB4858" s="10" t="s">
        <v>2006</v>
      </c>
      <c r="BG4858" s="9"/>
      <c r="BI4858" t="s">
        <v>3146</v>
      </c>
    </row>
    <row r="4859" spans="1:63" x14ac:dyDescent="0.25">
      <c r="A4859" s="97" t="s">
        <v>1327</v>
      </c>
      <c r="B4859" s="53" t="s">
        <v>1330</v>
      </c>
      <c r="C4859" s="53" t="str">
        <f>VLOOKUP(Tabelle1[[#This Row],[bank_name]],list_all_banks!$B$1:$C$691,2,FALSE)</f>
        <v>SE5020177753</v>
      </c>
      <c r="D4859" s="10" t="s">
        <v>1331</v>
      </c>
      <c r="E4859" s="42" t="str">
        <f t="shared" si="79"/>
        <v>31.12.2013</v>
      </c>
      <c r="F4859" s="53">
        <v>2013</v>
      </c>
      <c r="G4859" s="53">
        <v>1</v>
      </c>
      <c r="H4859" s="53">
        <v>2</v>
      </c>
      <c r="I4859" s="9">
        <v>3</v>
      </c>
      <c r="J4859" s="9">
        <v>2</v>
      </c>
      <c r="K4859" s="73" t="s">
        <v>1366</v>
      </c>
      <c r="L4859" s="9" t="s">
        <v>20</v>
      </c>
      <c r="M4859" s="9" t="s">
        <v>2000</v>
      </c>
      <c r="N4859" s="9" t="s">
        <v>19</v>
      </c>
      <c r="P4859" s="9">
        <v>0</v>
      </c>
      <c r="Q4859" s="9">
        <v>0</v>
      </c>
      <c r="R4859" s="9">
        <v>3</v>
      </c>
      <c r="S4859" s="9">
        <v>3</v>
      </c>
      <c r="U4859" s="9">
        <v>0</v>
      </c>
      <c r="V4859" s="9">
        <v>0</v>
      </c>
      <c r="W4859" s="53" t="s">
        <v>20</v>
      </c>
      <c r="X4859" s="10"/>
      <c r="Y4859" s="116" t="s">
        <v>1725</v>
      </c>
      <c r="Z4859" s="9">
        <v>562</v>
      </c>
      <c r="AA4859" s="9">
        <v>107</v>
      </c>
      <c r="AB4859" s="9">
        <v>2</v>
      </c>
      <c r="AC4859" s="9" t="s">
        <v>20</v>
      </c>
      <c r="AD4859" s="9" t="s">
        <v>20</v>
      </c>
      <c r="AE4859" s="9" t="s">
        <v>20</v>
      </c>
      <c r="AF4859" s="9" t="s">
        <v>20</v>
      </c>
      <c r="AG4859" s="53">
        <v>62</v>
      </c>
      <c r="AH4859" s="9" t="s">
        <v>20</v>
      </c>
      <c r="AI4859" s="9">
        <v>0</v>
      </c>
      <c r="AK4859" s="9">
        <v>1</v>
      </c>
      <c r="AL4859" s="9">
        <v>0</v>
      </c>
      <c r="AM4859" s="9">
        <v>3</v>
      </c>
      <c r="AN4859" s="9">
        <v>2</v>
      </c>
      <c r="AO4859" s="9">
        <v>0</v>
      </c>
      <c r="AQ4859" s="9">
        <v>3</v>
      </c>
      <c r="AR4859" s="9">
        <v>1</v>
      </c>
      <c r="AS4859" s="9">
        <v>1</v>
      </c>
      <c r="AT4859" s="9">
        <v>1</v>
      </c>
      <c r="AU4859" s="9">
        <v>0</v>
      </c>
      <c r="AV4859" s="9">
        <v>0</v>
      </c>
      <c r="AW4859" s="9" t="s">
        <v>1382</v>
      </c>
      <c r="AX4859" s="9" t="s">
        <v>1382</v>
      </c>
      <c r="AZ4859" s="42" t="s">
        <v>3081</v>
      </c>
      <c r="BA4859" s="53" t="s">
        <v>2927</v>
      </c>
      <c r="BB4859" s="10" t="s">
        <v>2006</v>
      </c>
      <c r="BG4859" s="9"/>
      <c r="BI4859" t="s">
        <v>3146</v>
      </c>
    </row>
    <row r="4860" spans="1:63" x14ac:dyDescent="0.25">
      <c r="A4860" s="20" t="s">
        <v>1327</v>
      </c>
      <c r="B4860" s="5" t="s">
        <v>1330</v>
      </c>
      <c r="C4860" s="5" t="str">
        <f>VLOOKUP(Tabelle1[[#This Row],[bank_name]],list_all_banks!$B$1:$C$691,2,FALSE)</f>
        <v>SE5020177753</v>
      </c>
      <c r="D4860" s="10" t="s">
        <v>1331</v>
      </c>
      <c r="E4860" s="42" t="str">
        <f t="shared" si="79"/>
        <v>31.12.2013</v>
      </c>
      <c r="F4860" s="5">
        <v>2013</v>
      </c>
      <c r="G4860" s="5">
        <v>1</v>
      </c>
      <c r="H4860" s="5">
        <v>2</v>
      </c>
      <c r="I4860">
        <v>3</v>
      </c>
      <c r="J4860">
        <v>2</v>
      </c>
      <c r="K4860" s="41" t="s">
        <v>1366</v>
      </c>
      <c r="L4860" t="s">
        <v>20</v>
      </c>
      <c r="M4860" s="9" t="s">
        <v>2000</v>
      </c>
      <c r="N4860" s="9" t="s">
        <v>19</v>
      </c>
      <c r="P4860" s="9">
        <v>0</v>
      </c>
      <c r="Q4860" s="9">
        <v>0</v>
      </c>
      <c r="R4860" s="9">
        <v>3</v>
      </c>
      <c r="S4860" s="9">
        <v>3</v>
      </c>
      <c r="U4860" s="9">
        <v>0</v>
      </c>
      <c r="V4860" s="9">
        <v>0</v>
      </c>
      <c r="W4860" s="53" t="s">
        <v>20</v>
      </c>
      <c r="X4860" s="10"/>
      <c r="Y4860" s="9" t="s">
        <v>1327</v>
      </c>
      <c r="Z4860">
        <v>27935</v>
      </c>
      <c r="AA4860">
        <v>8482</v>
      </c>
      <c r="AB4860">
        <v>14515</v>
      </c>
      <c r="AC4860" t="s">
        <v>20</v>
      </c>
      <c r="AD4860" t="s">
        <v>20</v>
      </c>
      <c r="AE4860" t="s">
        <v>20</v>
      </c>
      <c r="AF4860" t="s">
        <v>20</v>
      </c>
      <c r="AG4860">
        <v>3101</v>
      </c>
      <c r="AH4860" s="9" t="s">
        <v>20</v>
      </c>
      <c r="AI4860" s="9">
        <v>0</v>
      </c>
      <c r="AK4860" s="9">
        <v>1</v>
      </c>
      <c r="AL4860" s="9">
        <v>0</v>
      </c>
      <c r="AM4860" s="9">
        <v>3</v>
      </c>
      <c r="AN4860" s="9">
        <v>2</v>
      </c>
      <c r="AO4860" s="9">
        <v>0</v>
      </c>
      <c r="AQ4860" s="9">
        <v>3</v>
      </c>
      <c r="AR4860" s="9">
        <v>1</v>
      </c>
      <c r="AS4860" s="9">
        <v>1</v>
      </c>
      <c r="AT4860" s="9">
        <v>1</v>
      </c>
      <c r="AU4860" s="9">
        <v>0</v>
      </c>
      <c r="AV4860" s="9">
        <v>0</v>
      </c>
      <c r="AW4860" s="9" t="s">
        <v>1382</v>
      </c>
      <c r="AX4860" s="9" t="s">
        <v>1382</v>
      </c>
      <c r="AZ4860" s="42" t="s">
        <v>3081</v>
      </c>
      <c r="BA4860" s="5" t="s">
        <v>2927</v>
      </c>
      <c r="BB4860" s="10" t="s">
        <v>2006</v>
      </c>
      <c r="BG4860" s="9"/>
      <c r="BI4860" t="s">
        <v>3146</v>
      </c>
    </row>
    <row r="4861" spans="1:63" s="44" customFormat="1" ht="15.75" thickBot="1" x14ac:dyDescent="0.3">
      <c r="A4861" s="104" t="s">
        <v>1327</v>
      </c>
      <c r="B4861" s="57" t="s">
        <v>1330</v>
      </c>
      <c r="C4861" s="57" t="str">
        <f>VLOOKUP(Tabelle1[[#This Row],[bank_name]],list_all_banks!$B$1:$C$691,2,FALSE)</f>
        <v>SE5020177753</v>
      </c>
      <c r="D4861" s="56" t="s">
        <v>1331</v>
      </c>
      <c r="E4861" s="46" t="str">
        <f t="shared" si="79"/>
        <v>31.12.2013</v>
      </c>
      <c r="F4861" s="57">
        <v>2013</v>
      </c>
      <c r="G4861" s="57">
        <v>1</v>
      </c>
      <c r="H4861" s="57">
        <v>2</v>
      </c>
      <c r="I4861" s="44">
        <v>3</v>
      </c>
      <c r="J4861" s="44">
        <v>2</v>
      </c>
      <c r="K4861" s="86" t="s">
        <v>1366</v>
      </c>
      <c r="L4861" s="44" t="s">
        <v>20</v>
      </c>
      <c r="M4861" s="44" t="s">
        <v>2000</v>
      </c>
      <c r="N4861" s="44" t="s">
        <v>19</v>
      </c>
      <c r="O4861" s="45"/>
      <c r="P4861" s="44">
        <v>0</v>
      </c>
      <c r="Q4861" s="44">
        <v>0</v>
      </c>
      <c r="R4861" s="44">
        <v>3</v>
      </c>
      <c r="S4861" s="44">
        <v>3</v>
      </c>
      <c r="T4861" s="45"/>
      <c r="U4861" s="44">
        <v>0</v>
      </c>
      <c r="V4861" s="44">
        <v>0</v>
      </c>
      <c r="W4861" s="57" t="s">
        <v>20</v>
      </c>
      <c r="X4861" s="56"/>
      <c r="Y4861" s="44" t="s">
        <v>1650</v>
      </c>
      <c r="Z4861" s="44">
        <v>424</v>
      </c>
      <c r="AA4861" s="44">
        <v>22</v>
      </c>
      <c r="AB4861" s="44">
        <v>-264</v>
      </c>
      <c r="AC4861" s="44" t="s">
        <v>20</v>
      </c>
      <c r="AD4861" s="44" t="s">
        <v>20</v>
      </c>
      <c r="AE4861" s="44" t="s">
        <v>20</v>
      </c>
      <c r="AF4861" s="44" t="s">
        <v>20</v>
      </c>
      <c r="AG4861" s="44">
        <v>151</v>
      </c>
      <c r="AH4861" s="44" t="s">
        <v>20</v>
      </c>
      <c r="AI4861" s="44">
        <v>0</v>
      </c>
      <c r="AJ4861" s="45"/>
      <c r="AK4861" s="44">
        <v>1</v>
      </c>
      <c r="AL4861" s="44">
        <v>0</v>
      </c>
      <c r="AM4861" s="44">
        <v>3</v>
      </c>
      <c r="AN4861" s="44">
        <v>2</v>
      </c>
      <c r="AO4861" s="44">
        <v>0</v>
      </c>
      <c r="AP4861" s="45"/>
      <c r="AQ4861" s="44">
        <v>3</v>
      </c>
      <c r="AR4861" s="44">
        <v>1</v>
      </c>
      <c r="AS4861" s="44">
        <v>1</v>
      </c>
      <c r="AT4861" s="44">
        <v>1</v>
      </c>
      <c r="AU4861" s="44">
        <v>0</v>
      </c>
      <c r="AV4861" s="44">
        <v>0</v>
      </c>
      <c r="AW4861" s="44" t="s">
        <v>1382</v>
      </c>
      <c r="AX4861" s="44" t="s">
        <v>1382</v>
      </c>
      <c r="AY4861" s="45"/>
      <c r="AZ4861" s="46" t="s">
        <v>3081</v>
      </c>
      <c r="BA4861" s="57" t="s">
        <v>2927</v>
      </c>
      <c r="BB4861" s="56" t="s">
        <v>2006</v>
      </c>
      <c r="BH4861" s="45"/>
      <c r="BI4861" s="44" t="s">
        <v>3146</v>
      </c>
    </row>
    <row r="4862" spans="1:63" x14ac:dyDescent="0.25">
      <c r="A4862" s="97" t="s">
        <v>1327</v>
      </c>
      <c r="B4862" s="53" t="s">
        <v>1330</v>
      </c>
      <c r="C4862" s="53" t="str">
        <f>VLOOKUP(Tabelle1[[#This Row],[bank_name]],list_all_banks!$B$1:$C$691,2,FALSE)</f>
        <v>SE5020177753</v>
      </c>
      <c r="D4862" s="10" t="s">
        <v>1331</v>
      </c>
      <c r="E4862" s="42" t="str">
        <f t="shared" si="79"/>
        <v>31.12.2014</v>
      </c>
      <c r="F4862" s="53">
        <v>2014</v>
      </c>
      <c r="G4862" s="53">
        <v>1</v>
      </c>
      <c r="H4862" s="53">
        <v>2</v>
      </c>
      <c r="I4862" s="9">
        <v>3</v>
      </c>
      <c r="J4862" s="9">
        <v>2</v>
      </c>
      <c r="K4862" s="73" t="s">
        <v>1366</v>
      </c>
      <c r="L4862" s="9" t="s">
        <v>20</v>
      </c>
      <c r="M4862" s="9" t="s">
        <v>2000</v>
      </c>
      <c r="N4862" s="9" t="s">
        <v>19</v>
      </c>
      <c r="P4862" s="9">
        <v>0</v>
      </c>
      <c r="Q4862" s="9">
        <v>0</v>
      </c>
      <c r="R4862" s="9">
        <v>3</v>
      </c>
      <c r="S4862" s="9">
        <v>3</v>
      </c>
      <c r="U4862" s="9">
        <v>0</v>
      </c>
      <c r="V4862" s="9">
        <v>0</v>
      </c>
      <c r="W4862" s="53" t="s">
        <v>20</v>
      </c>
      <c r="X4862" s="10"/>
      <c r="Y4862" s="9" t="s">
        <v>487</v>
      </c>
      <c r="Z4862" s="9">
        <v>3088</v>
      </c>
      <c r="AA4862" s="9">
        <v>2264</v>
      </c>
      <c r="AB4862" s="9">
        <v>1886</v>
      </c>
      <c r="AC4862" s="9" t="s">
        <v>20</v>
      </c>
      <c r="AD4862" s="9" t="s">
        <v>20</v>
      </c>
      <c r="AE4862" s="9" t="s">
        <v>20</v>
      </c>
      <c r="AF4862" s="9" t="s">
        <v>20</v>
      </c>
      <c r="AG4862" s="9">
        <v>262</v>
      </c>
      <c r="AH4862" s="9" t="s">
        <v>20</v>
      </c>
      <c r="AI4862" s="9">
        <v>0</v>
      </c>
      <c r="AK4862" s="9">
        <v>1</v>
      </c>
      <c r="AL4862" s="9">
        <v>1</v>
      </c>
      <c r="AM4862" s="9">
        <v>3</v>
      </c>
      <c r="AN4862" s="9">
        <v>2</v>
      </c>
      <c r="AO4862" s="9">
        <v>0</v>
      </c>
      <c r="AQ4862" s="9">
        <v>3</v>
      </c>
      <c r="AR4862" s="9">
        <v>1</v>
      </c>
      <c r="AS4862" s="9">
        <v>1</v>
      </c>
      <c r="AT4862" s="9">
        <v>1</v>
      </c>
      <c r="AU4862" s="9">
        <v>0</v>
      </c>
      <c r="AV4862" s="9">
        <v>0</v>
      </c>
      <c r="AW4862" s="9" t="s">
        <v>1382</v>
      </c>
      <c r="AX4862" s="9" t="s">
        <v>1382</v>
      </c>
      <c r="AZ4862" s="42" t="s">
        <v>2239</v>
      </c>
      <c r="BA4862" s="53" t="s">
        <v>2927</v>
      </c>
      <c r="BB4862" s="10" t="s">
        <v>2006</v>
      </c>
      <c r="BG4862" s="9"/>
      <c r="BI4862" t="s">
        <v>3146</v>
      </c>
    </row>
    <row r="4863" spans="1:63" s="80" customFormat="1" x14ac:dyDescent="0.25">
      <c r="A4863" s="20" t="s">
        <v>1327</v>
      </c>
      <c r="B4863" s="5" t="s">
        <v>1330</v>
      </c>
      <c r="C4863" s="5" t="str">
        <f>VLOOKUP(Tabelle1[[#This Row],[bank_name]],list_all_banks!$B$1:$C$691,2,FALSE)</f>
        <v>SE5020177753</v>
      </c>
      <c r="D4863" s="10" t="s">
        <v>1331</v>
      </c>
      <c r="E4863" s="42" t="str">
        <f t="shared" si="79"/>
        <v>31.12.2014</v>
      </c>
      <c r="F4863" s="5">
        <v>2014</v>
      </c>
      <c r="G4863" s="5">
        <v>1</v>
      </c>
      <c r="H4863" s="5">
        <v>2</v>
      </c>
      <c r="I4863">
        <v>3</v>
      </c>
      <c r="J4863">
        <v>2</v>
      </c>
      <c r="K4863" s="41" t="s">
        <v>1366</v>
      </c>
      <c r="L4863" t="s">
        <v>20</v>
      </c>
      <c r="M4863" s="9" t="s">
        <v>2000</v>
      </c>
      <c r="N4863" s="9" t="s">
        <v>19</v>
      </c>
      <c r="O4863" s="6"/>
      <c r="P4863" s="9">
        <v>0</v>
      </c>
      <c r="Q4863" s="9">
        <v>0</v>
      </c>
      <c r="R4863" s="9">
        <v>3</v>
      </c>
      <c r="S4863" s="9">
        <v>3</v>
      </c>
      <c r="T4863" s="6"/>
      <c r="U4863" s="9">
        <v>0</v>
      </c>
      <c r="V4863" s="9">
        <v>0</v>
      </c>
      <c r="W4863" s="53" t="s">
        <v>20</v>
      </c>
      <c r="X4863" s="10"/>
      <c r="Y4863" s="9" t="s">
        <v>1205</v>
      </c>
      <c r="Z4863">
        <v>1917</v>
      </c>
      <c r="AA4863">
        <v>1612</v>
      </c>
      <c r="AB4863">
        <v>1222</v>
      </c>
      <c r="AC4863" s="9" t="s">
        <v>20</v>
      </c>
      <c r="AD4863" t="s">
        <v>20</v>
      </c>
      <c r="AE4863" t="s">
        <v>20</v>
      </c>
      <c r="AF4863" t="s">
        <v>20</v>
      </c>
      <c r="AG4863">
        <v>184</v>
      </c>
      <c r="AH4863" s="9" t="s">
        <v>20</v>
      </c>
      <c r="AI4863" s="9">
        <v>0</v>
      </c>
      <c r="AJ4863" s="6"/>
      <c r="AK4863" s="9">
        <v>1</v>
      </c>
      <c r="AL4863" s="9">
        <v>1</v>
      </c>
      <c r="AM4863" s="9">
        <v>3</v>
      </c>
      <c r="AN4863" s="9">
        <v>2</v>
      </c>
      <c r="AO4863" s="9">
        <v>0</v>
      </c>
      <c r="AP4863" s="6"/>
      <c r="AQ4863" s="9">
        <v>3</v>
      </c>
      <c r="AR4863" s="9">
        <v>1</v>
      </c>
      <c r="AS4863" s="9">
        <v>1</v>
      </c>
      <c r="AT4863" s="9">
        <v>1</v>
      </c>
      <c r="AU4863" s="9">
        <v>0</v>
      </c>
      <c r="AV4863" s="9">
        <v>0</v>
      </c>
      <c r="AW4863" s="9" t="s">
        <v>1382</v>
      </c>
      <c r="AX4863" s="9" t="s">
        <v>1382</v>
      </c>
      <c r="AY4863" s="6"/>
      <c r="AZ4863" s="42" t="s">
        <v>2239</v>
      </c>
      <c r="BA4863" s="5" t="s">
        <v>2927</v>
      </c>
      <c r="BB4863" s="10" t="s">
        <v>2006</v>
      </c>
      <c r="BC4863" s="74"/>
      <c r="BD4863" s="74"/>
      <c r="BE4863" s="74"/>
      <c r="BF4863" s="74"/>
      <c r="BG4863" s="74"/>
      <c r="BH4863" s="75"/>
      <c r="BI4863" s="74" t="s">
        <v>3146</v>
      </c>
      <c r="BJ4863" s="74"/>
      <c r="BK4863" s="74"/>
    </row>
    <row r="4864" spans="1:63" x14ac:dyDescent="0.25">
      <c r="A4864" s="20" t="s">
        <v>1327</v>
      </c>
      <c r="B4864" s="5" t="s">
        <v>1330</v>
      </c>
      <c r="C4864" s="5" t="str">
        <f>VLOOKUP(Tabelle1[[#This Row],[bank_name]],list_all_banks!$B$1:$C$691,2,FALSE)</f>
        <v>SE5020177753</v>
      </c>
      <c r="D4864" s="10" t="s">
        <v>1331</v>
      </c>
      <c r="E4864" s="42" t="str">
        <f t="shared" si="79"/>
        <v>31.12.2014</v>
      </c>
      <c r="F4864" s="5">
        <v>2014</v>
      </c>
      <c r="G4864" s="5">
        <v>1</v>
      </c>
      <c r="H4864" s="5">
        <v>2</v>
      </c>
      <c r="I4864">
        <v>3</v>
      </c>
      <c r="J4864">
        <v>2</v>
      </c>
      <c r="K4864" s="41" t="s">
        <v>1366</v>
      </c>
      <c r="L4864" t="s">
        <v>20</v>
      </c>
      <c r="M4864" s="9" t="s">
        <v>2000</v>
      </c>
      <c r="N4864" s="9" t="s">
        <v>19</v>
      </c>
      <c r="P4864" s="9">
        <v>0</v>
      </c>
      <c r="Q4864" s="9">
        <v>0</v>
      </c>
      <c r="R4864" s="9">
        <v>3</v>
      </c>
      <c r="S4864" s="9">
        <v>3</v>
      </c>
      <c r="U4864" s="9">
        <v>0</v>
      </c>
      <c r="V4864" s="9">
        <v>0</v>
      </c>
      <c r="W4864" s="53" t="s">
        <v>20</v>
      </c>
      <c r="X4864" s="10"/>
      <c r="Y4864" s="9" t="s">
        <v>1165</v>
      </c>
      <c r="Z4864">
        <v>1905</v>
      </c>
      <c r="AA4864">
        <v>1864</v>
      </c>
      <c r="AB4864">
        <v>1021</v>
      </c>
      <c r="AC4864" t="s">
        <v>20</v>
      </c>
      <c r="AD4864" t="s">
        <v>20</v>
      </c>
      <c r="AE4864" t="s">
        <v>20</v>
      </c>
      <c r="AF4864" t="s">
        <v>20</v>
      </c>
      <c r="AG4864">
        <v>124</v>
      </c>
      <c r="AH4864" s="9" t="s">
        <v>20</v>
      </c>
      <c r="AI4864" s="9">
        <v>0</v>
      </c>
      <c r="AK4864" s="9">
        <v>1</v>
      </c>
      <c r="AL4864" s="9">
        <v>1</v>
      </c>
      <c r="AM4864" s="9">
        <v>3</v>
      </c>
      <c r="AN4864" s="9">
        <v>2</v>
      </c>
      <c r="AO4864" s="9">
        <v>0</v>
      </c>
      <c r="AQ4864" s="9">
        <v>3</v>
      </c>
      <c r="AR4864" s="9">
        <v>1</v>
      </c>
      <c r="AS4864" s="9">
        <v>1</v>
      </c>
      <c r="AT4864" s="9">
        <v>1</v>
      </c>
      <c r="AU4864" s="9">
        <v>0</v>
      </c>
      <c r="AV4864" s="9">
        <v>0</v>
      </c>
      <c r="AW4864" s="9" t="s">
        <v>1382</v>
      </c>
      <c r="AX4864" s="9" t="s">
        <v>1382</v>
      </c>
      <c r="AZ4864" s="42" t="s">
        <v>2239</v>
      </c>
      <c r="BA4864" s="5" t="s">
        <v>2927</v>
      </c>
      <c r="BB4864" s="10" t="s">
        <v>2006</v>
      </c>
      <c r="BG4864" s="9"/>
      <c r="BI4864" t="s">
        <v>3146</v>
      </c>
    </row>
    <row r="4865" spans="1:61" x14ac:dyDescent="0.25">
      <c r="A4865" s="20" t="s">
        <v>1327</v>
      </c>
      <c r="B4865" s="5" t="s">
        <v>1330</v>
      </c>
      <c r="C4865" s="5" t="str">
        <f>VLOOKUP(Tabelle1[[#This Row],[bank_name]],list_all_banks!$B$1:$C$691,2,FALSE)</f>
        <v>SE5020177753</v>
      </c>
      <c r="D4865" s="10" t="s">
        <v>1331</v>
      </c>
      <c r="E4865" s="42" t="str">
        <f t="shared" si="79"/>
        <v>31.12.2014</v>
      </c>
      <c r="F4865" s="5">
        <v>2014</v>
      </c>
      <c r="G4865" s="5">
        <v>1</v>
      </c>
      <c r="H4865" s="5">
        <v>2</v>
      </c>
      <c r="I4865">
        <v>3</v>
      </c>
      <c r="J4865">
        <v>2</v>
      </c>
      <c r="K4865" s="41" t="s">
        <v>1366</v>
      </c>
      <c r="L4865" t="s">
        <v>20</v>
      </c>
      <c r="M4865" s="9" t="s">
        <v>2000</v>
      </c>
      <c r="N4865" s="9" t="s">
        <v>19</v>
      </c>
      <c r="P4865" s="9">
        <v>0</v>
      </c>
      <c r="Q4865" s="9">
        <v>0</v>
      </c>
      <c r="R4865" s="9">
        <v>3</v>
      </c>
      <c r="S4865" s="9">
        <v>3</v>
      </c>
      <c r="U4865" s="9">
        <v>0</v>
      </c>
      <c r="V4865" s="9">
        <v>0</v>
      </c>
      <c r="W4865" s="53" t="s">
        <v>20</v>
      </c>
      <c r="X4865" s="10"/>
      <c r="Y4865" s="9" t="s">
        <v>1672</v>
      </c>
      <c r="Z4865">
        <v>2197</v>
      </c>
      <c r="AA4865">
        <v>224</v>
      </c>
      <c r="AB4865">
        <v>1019</v>
      </c>
      <c r="AC4865" t="s">
        <v>20</v>
      </c>
      <c r="AD4865" t="s">
        <v>20</v>
      </c>
      <c r="AE4865" t="s">
        <v>20</v>
      </c>
      <c r="AF4865" t="s">
        <v>20</v>
      </c>
      <c r="AG4865">
        <v>241</v>
      </c>
      <c r="AH4865" s="9" t="s">
        <v>20</v>
      </c>
      <c r="AI4865" s="9">
        <v>0</v>
      </c>
      <c r="AK4865" s="9">
        <v>1</v>
      </c>
      <c r="AL4865" s="9">
        <v>1</v>
      </c>
      <c r="AM4865" s="9">
        <v>3</v>
      </c>
      <c r="AN4865" s="9">
        <v>2</v>
      </c>
      <c r="AO4865" s="9">
        <v>0</v>
      </c>
      <c r="AQ4865" s="9">
        <v>3</v>
      </c>
      <c r="AR4865" s="9">
        <v>1</v>
      </c>
      <c r="AS4865" s="9">
        <v>1</v>
      </c>
      <c r="AT4865" s="9">
        <v>1</v>
      </c>
      <c r="AU4865" s="9">
        <v>0</v>
      </c>
      <c r="AV4865" s="9">
        <v>0</v>
      </c>
      <c r="AW4865" s="9" t="s">
        <v>1382</v>
      </c>
      <c r="AX4865" s="9" t="s">
        <v>1382</v>
      </c>
      <c r="AZ4865" s="42" t="s">
        <v>2239</v>
      </c>
      <c r="BA4865" s="5" t="s">
        <v>2927</v>
      </c>
      <c r="BB4865" s="10" t="s">
        <v>2006</v>
      </c>
      <c r="BG4865" s="9"/>
      <c r="BI4865" t="s">
        <v>3146</v>
      </c>
    </row>
    <row r="4866" spans="1:61" x14ac:dyDescent="0.25">
      <c r="A4866" s="97" t="s">
        <v>1327</v>
      </c>
      <c r="B4866" s="53" t="s">
        <v>1330</v>
      </c>
      <c r="C4866" s="53" t="str">
        <f>VLOOKUP(Tabelle1[[#This Row],[bank_name]],list_all_banks!$B$1:$C$691,2,FALSE)</f>
        <v>SE5020177753</v>
      </c>
      <c r="D4866" s="10" t="s">
        <v>1331</v>
      </c>
      <c r="E4866" s="42" t="str">
        <f t="shared" si="79"/>
        <v>31.12.2014</v>
      </c>
      <c r="F4866" s="53">
        <v>2014</v>
      </c>
      <c r="G4866" s="53">
        <v>1</v>
      </c>
      <c r="H4866" s="53">
        <v>2</v>
      </c>
      <c r="I4866" s="9">
        <v>3</v>
      </c>
      <c r="J4866" s="9">
        <v>2</v>
      </c>
      <c r="K4866" s="73" t="s">
        <v>1366</v>
      </c>
      <c r="L4866" s="9" t="s">
        <v>20</v>
      </c>
      <c r="M4866" s="9" t="s">
        <v>2000</v>
      </c>
      <c r="N4866" s="9" t="s">
        <v>19</v>
      </c>
      <c r="P4866" s="9">
        <v>0</v>
      </c>
      <c r="Q4866" s="9">
        <v>0</v>
      </c>
      <c r="R4866" s="9">
        <v>3</v>
      </c>
      <c r="S4866" s="9">
        <v>3</v>
      </c>
      <c r="U4866" s="9">
        <v>0</v>
      </c>
      <c r="V4866" s="9">
        <v>0</v>
      </c>
      <c r="W4866" s="53" t="s">
        <v>20</v>
      </c>
      <c r="X4866" s="10"/>
      <c r="Y4866" s="116" t="s">
        <v>1725</v>
      </c>
      <c r="Z4866" s="9">
        <v>492</v>
      </c>
      <c r="AA4866" s="9">
        <v>107</v>
      </c>
      <c r="AB4866" s="9">
        <v>186</v>
      </c>
      <c r="AC4866" s="9" t="s">
        <v>20</v>
      </c>
      <c r="AD4866" s="9" t="s">
        <v>20</v>
      </c>
      <c r="AE4866" s="9" t="s">
        <v>20</v>
      </c>
      <c r="AF4866" s="9" t="s">
        <v>20</v>
      </c>
      <c r="AG4866" s="9">
        <v>79</v>
      </c>
      <c r="AH4866" s="9" t="s">
        <v>20</v>
      </c>
      <c r="AI4866" s="9">
        <v>0</v>
      </c>
      <c r="AJ4866" s="6" t="s">
        <v>3080</v>
      </c>
      <c r="AK4866" s="9">
        <v>1</v>
      </c>
      <c r="AL4866" s="9">
        <v>1</v>
      </c>
      <c r="AM4866" s="9">
        <v>3</v>
      </c>
      <c r="AN4866" s="9">
        <v>2</v>
      </c>
      <c r="AO4866" s="9">
        <v>0</v>
      </c>
      <c r="AQ4866" s="9">
        <v>3</v>
      </c>
      <c r="AR4866" s="9">
        <v>1</v>
      </c>
      <c r="AS4866" s="9">
        <v>1</v>
      </c>
      <c r="AT4866" s="9">
        <v>1</v>
      </c>
      <c r="AU4866" s="9">
        <v>0</v>
      </c>
      <c r="AV4866" s="9">
        <v>0</v>
      </c>
      <c r="AW4866" s="9" t="s">
        <v>1382</v>
      </c>
      <c r="AX4866" s="9" t="s">
        <v>1382</v>
      </c>
      <c r="AZ4866" s="42" t="s">
        <v>2239</v>
      </c>
      <c r="BA4866" s="53" t="s">
        <v>2927</v>
      </c>
      <c r="BB4866" s="10" t="s">
        <v>2006</v>
      </c>
      <c r="BG4866" s="9"/>
      <c r="BI4866" t="s">
        <v>3146</v>
      </c>
    </row>
    <row r="4867" spans="1:61" x14ac:dyDescent="0.25">
      <c r="A4867" s="20" t="s">
        <v>1327</v>
      </c>
      <c r="B4867" s="5" t="s">
        <v>1330</v>
      </c>
      <c r="C4867" s="5" t="str">
        <f>VLOOKUP(Tabelle1[[#This Row],[bank_name]],list_all_banks!$B$1:$C$691,2,FALSE)</f>
        <v>SE5020177753</v>
      </c>
      <c r="D4867" s="10" t="s">
        <v>1331</v>
      </c>
      <c r="E4867" s="42" t="str">
        <f t="shared" si="79"/>
        <v>31.12.2014</v>
      </c>
      <c r="F4867" s="5">
        <v>2014</v>
      </c>
      <c r="G4867" s="5">
        <v>1</v>
      </c>
      <c r="H4867" s="5">
        <v>2</v>
      </c>
      <c r="I4867">
        <v>3</v>
      </c>
      <c r="J4867">
        <v>2</v>
      </c>
      <c r="K4867" s="41" t="s">
        <v>1366</v>
      </c>
      <c r="L4867" t="s">
        <v>20</v>
      </c>
      <c r="M4867" s="9" t="s">
        <v>2000</v>
      </c>
      <c r="N4867" s="9" t="s">
        <v>19</v>
      </c>
      <c r="P4867" s="9">
        <v>0</v>
      </c>
      <c r="Q4867" s="9">
        <v>0</v>
      </c>
      <c r="R4867" s="9">
        <v>3</v>
      </c>
      <c r="S4867" s="9">
        <v>3</v>
      </c>
      <c r="U4867" s="9">
        <v>0</v>
      </c>
      <c r="V4867" s="9">
        <v>0</v>
      </c>
      <c r="W4867" s="53" t="s">
        <v>20</v>
      </c>
      <c r="X4867" s="10"/>
      <c r="Y4867" s="9" t="s">
        <v>1327</v>
      </c>
      <c r="Z4867">
        <v>29730</v>
      </c>
      <c r="AA4867">
        <v>8174</v>
      </c>
      <c r="AB4867">
        <v>15532</v>
      </c>
      <c r="AC4867" t="s">
        <v>20</v>
      </c>
      <c r="AD4867" t="s">
        <v>20</v>
      </c>
      <c r="AE4867" t="s">
        <v>20</v>
      </c>
      <c r="AF4867" t="s">
        <v>20</v>
      </c>
      <c r="AG4867">
        <v>3335</v>
      </c>
      <c r="AH4867" s="9" t="s">
        <v>20</v>
      </c>
      <c r="AI4867" s="9">
        <v>0</v>
      </c>
      <c r="AK4867" s="9">
        <v>1</v>
      </c>
      <c r="AL4867" s="9">
        <v>1</v>
      </c>
      <c r="AM4867" s="9">
        <v>3</v>
      </c>
      <c r="AN4867" s="9">
        <v>2</v>
      </c>
      <c r="AO4867" s="9">
        <v>0</v>
      </c>
      <c r="AQ4867" s="9">
        <v>3</v>
      </c>
      <c r="AR4867" s="9">
        <v>1</v>
      </c>
      <c r="AS4867" s="9">
        <v>1</v>
      </c>
      <c r="AT4867" s="9">
        <v>1</v>
      </c>
      <c r="AU4867" s="9">
        <v>0</v>
      </c>
      <c r="AV4867" s="9">
        <v>0</v>
      </c>
      <c r="AW4867" s="9" t="s">
        <v>1382</v>
      </c>
      <c r="AX4867" s="9" t="s">
        <v>1382</v>
      </c>
      <c r="AZ4867" s="42" t="s">
        <v>2239</v>
      </c>
      <c r="BA4867" s="5" t="s">
        <v>2927</v>
      </c>
      <c r="BB4867" s="10" t="s">
        <v>2006</v>
      </c>
      <c r="BG4867" s="9"/>
      <c r="BI4867" t="s">
        <v>3146</v>
      </c>
    </row>
    <row r="4868" spans="1:61" s="44" customFormat="1" ht="15.75" thickBot="1" x14ac:dyDescent="0.3">
      <c r="A4868" s="104" t="s">
        <v>1327</v>
      </c>
      <c r="B4868" s="57" t="s">
        <v>1330</v>
      </c>
      <c r="C4868" s="57" t="str">
        <f>VLOOKUP(Tabelle1[[#This Row],[bank_name]],list_all_banks!$B$1:$C$691,2,FALSE)</f>
        <v>SE5020177753</v>
      </c>
      <c r="D4868" s="56" t="s">
        <v>1331</v>
      </c>
      <c r="E4868" s="46" t="str">
        <f t="shared" si="79"/>
        <v>31.12.2014</v>
      </c>
      <c r="F4868" s="57">
        <v>2014</v>
      </c>
      <c r="G4868" s="57">
        <v>1</v>
      </c>
      <c r="H4868" s="57">
        <v>2</v>
      </c>
      <c r="I4868" s="44">
        <v>3</v>
      </c>
      <c r="J4868" s="44">
        <v>2</v>
      </c>
      <c r="K4868" s="86" t="s">
        <v>1366</v>
      </c>
      <c r="L4868" s="44" t="s">
        <v>20</v>
      </c>
      <c r="M4868" s="44" t="s">
        <v>2000</v>
      </c>
      <c r="N4868" s="44" t="s">
        <v>19</v>
      </c>
      <c r="O4868" s="45"/>
      <c r="P4868" s="44">
        <v>0</v>
      </c>
      <c r="Q4868" s="44">
        <v>0</v>
      </c>
      <c r="R4868" s="44">
        <v>3</v>
      </c>
      <c r="S4868" s="44">
        <v>3</v>
      </c>
      <c r="T4868" s="45"/>
      <c r="U4868" s="44">
        <v>0</v>
      </c>
      <c r="V4868" s="44">
        <v>0</v>
      </c>
      <c r="W4868" s="57" t="s">
        <v>20</v>
      </c>
      <c r="X4868" s="56"/>
      <c r="Y4868" s="44" t="s">
        <v>1650</v>
      </c>
      <c r="Z4868" s="44">
        <v>441</v>
      </c>
      <c r="AA4868" s="44">
        <v>20</v>
      </c>
      <c r="AB4868" s="44">
        <v>160</v>
      </c>
      <c r="AC4868" s="44" t="s">
        <v>20</v>
      </c>
      <c r="AD4868" s="44" t="s">
        <v>20</v>
      </c>
      <c r="AE4868" s="44" t="s">
        <v>20</v>
      </c>
      <c r="AF4868" s="44" t="s">
        <v>20</v>
      </c>
      <c r="AG4868" s="44">
        <v>76</v>
      </c>
      <c r="AH4868" s="44" t="s">
        <v>20</v>
      </c>
      <c r="AI4868" s="44">
        <v>0</v>
      </c>
      <c r="AJ4868" s="45"/>
      <c r="AK4868" s="44">
        <v>1</v>
      </c>
      <c r="AL4868" s="44">
        <v>1</v>
      </c>
      <c r="AM4868" s="44">
        <v>3</v>
      </c>
      <c r="AN4868" s="44">
        <v>2</v>
      </c>
      <c r="AO4868" s="44">
        <v>0</v>
      </c>
      <c r="AP4868" s="45"/>
      <c r="AQ4868" s="44">
        <v>3</v>
      </c>
      <c r="AR4868" s="44">
        <v>1</v>
      </c>
      <c r="AS4868" s="44">
        <v>1</v>
      </c>
      <c r="AT4868" s="44">
        <v>1</v>
      </c>
      <c r="AU4868" s="44">
        <v>0</v>
      </c>
      <c r="AV4868" s="44">
        <v>0</v>
      </c>
      <c r="AW4868" s="44" t="s">
        <v>1382</v>
      </c>
      <c r="AX4868" s="44" t="s">
        <v>1382</v>
      </c>
      <c r="AY4868" s="45"/>
      <c r="AZ4868" s="46" t="s">
        <v>2239</v>
      </c>
      <c r="BA4868" s="57" t="s">
        <v>2927</v>
      </c>
      <c r="BB4868" s="56" t="s">
        <v>2006</v>
      </c>
      <c r="BH4868" s="45"/>
      <c r="BI4868" s="44" t="s">
        <v>3146</v>
      </c>
    </row>
    <row r="4869" spans="1:61" x14ac:dyDescent="0.25">
      <c r="A4869" s="97" t="s">
        <v>1327</v>
      </c>
      <c r="B4869" s="53" t="s">
        <v>1330</v>
      </c>
      <c r="C4869" s="53" t="str">
        <f>VLOOKUP(Tabelle1[[#This Row],[bank_name]],list_all_banks!$B$1:$C$691,2,FALSE)</f>
        <v>SE5020177753</v>
      </c>
      <c r="D4869" s="10" t="s">
        <v>1331</v>
      </c>
      <c r="E4869" s="42" t="str">
        <f t="shared" si="79"/>
        <v>31.12.2015</v>
      </c>
      <c r="F4869" s="53">
        <v>2015</v>
      </c>
      <c r="G4869" s="5">
        <v>1</v>
      </c>
      <c r="H4869" s="5">
        <v>2</v>
      </c>
      <c r="I4869">
        <v>3</v>
      </c>
      <c r="J4869">
        <v>2</v>
      </c>
      <c r="K4869" s="41" t="s">
        <v>1366</v>
      </c>
      <c r="L4869" t="s">
        <v>20</v>
      </c>
      <c r="M4869" s="9" t="s">
        <v>2000</v>
      </c>
      <c r="N4869" s="9" t="s">
        <v>19</v>
      </c>
      <c r="P4869" s="9">
        <v>0</v>
      </c>
      <c r="Q4869" s="9">
        <v>0</v>
      </c>
      <c r="R4869" s="9">
        <v>3</v>
      </c>
      <c r="S4869" s="9">
        <v>3</v>
      </c>
      <c r="U4869" s="9">
        <v>0</v>
      </c>
      <c r="V4869" s="9">
        <v>0</v>
      </c>
      <c r="W4869" s="53" t="s">
        <v>20</v>
      </c>
      <c r="X4869" s="10"/>
      <c r="Y4869" s="9" t="s">
        <v>487</v>
      </c>
      <c r="Z4869" s="68">
        <v>3236</v>
      </c>
      <c r="AA4869" s="9">
        <v>2303</v>
      </c>
      <c r="AB4869" s="9">
        <v>1974</v>
      </c>
      <c r="AC4869">
        <v>1188</v>
      </c>
      <c r="AD4869">
        <v>1206</v>
      </c>
      <c r="AE4869" t="s">
        <v>20</v>
      </c>
      <c r="AF4869" s="9">
        <v>1197</v>
      </c>
      <c r="AG4869" s="9" t="s">
        <v>20</v>
      </c>
      <c r="AH4869" s="9" t="s">
        <v>20</v>
      </c>
      <c r="AI4869" s="9">
        <v>0</v>
      </c>
      <c r="AK4869" s="9">
        <v>1</v>
      </c>
      <c r="AL4869" s="9">
        <v>1</v>
      </c>
      <c r="AM4869" s="9">
        <v>3</v>
      </c>
      <c r="AN4869" s="9">
        <v>2</v>
      </c>
      <c r="AO4869" s="9">
        <v>0</v>
      </c>
      <c r="AQ4869" s="9">
        <v>3</v>
      </c>
      <c r="AR4869" s="9">
        <v>1</v>
      </c>
      <c r="AS4869" s="9">
        <v>1</v>
      </c>
      <c r="AT4869" s="9">
        <v>1</v>
      </c>
      <c r="AU4869" s="9">
        <v>0</v>
      </c>
      <c r="AV4869" s="9">
        <v>0</v>
      </c>
      <c r="AW4869" s="9" t="s">
        <v>1382</v>
      </c>
      <c r="AX4869" s="9" t="s">
        <v>1382</v>
      </c>
      <c r="AZ4869" s="42" t="s">
        <v>2239</v>
      </c>
      <c r="BA4869" s="53" t="s">
        <v>2928</v>
      </c>
      <c r="BB4869" s="10" t="s">
        <v>2007</v>
      </c>
      <c r="BG4869" s="9"/>
      <c r="BI4869" t="s">
        <v>3146</v>
      </c>
    </row>
    <row r="4870" spans="1:61" x14ac:dyDescent="0.25">
      <c r="A4870" s="97" t="s">
        <v>1327</v>
      </c>
      <c r="B4870" s="53" t="s">
        <v>1330</v>
      </c>
      <c r="C4870" s="53" t="str">
        <f>VLOOKUP(Tabelle1[[#This Row],[bank_name]],list_all_banks!$B$1:$C$691,2,FALSE)</f>
        <v>SE5020177753</v>
      </c>
      <c r="D4870" s="10" t="s">
        <v>1331</v>
      </c>
      <c r="E4870" s="42" t="str">
        <f t="shared" si="79"/>
        <v>31.12.2015</v>
      </c>
      <c r="F4870" s="53">
        <v>2015</v>
      </c>
      <c r="G4870" s="5">
        <v>1</v>
      </c>
      <c r="H4870" s="5">
        <v>2</v>
      </c>
      <c r="I4870">
        <v>3</v>
      </c>
      <c r="J4870">
        <v>2</v>
      </c>
      <c r="K4870" s="41" t="s">
        <v>1366</v>
      </c>
      <c r="L4870" t="s">
        <v>20</v>
      </c>
      <c r="M4870" s="9" t="s">
        <v>2000</v>
      </c>
      <c r="N4870" s="9" t="s">
        <v>19</v>
      </c>
      <c r="P4870" s="9">
        <v>0</v>
      </c>
      <c r="Q4870" s="9">
        <v>0</v>
      </c>
      <c r="R4870" s="9">
        <v>3</v>
      </c>
      <c r="S4870" s="9">
        <v>3</v>
      </c>
      <c r="U4870" s="9">
        <v>0</v>
      </c>
      <c r="V4870" s="9">
        <v>0</v>
      </c>
      <c r="W4870" s="53" t="s">
        <v>20</v>
      </c>
      <c r="X4870" s="10"/>
      <c r="Y4870" s="9" t="s">
        <v>1205</v>
      </c>
      <c r="Z4870" s="9">
        <v>1881</v>
      </c>
      <c r="AA4870" s="9">
        <v>1570</v>
      </c>
      <c r="AB4870" s="9">
        <v>1319</v>
      </c>
      <c r="AC4870">
        <v>18</v>
      </c>
      <c r="AD4870">
        <v>114</v>
      </c>
      <c r="AE4870" t="s">
        <v>20</v>
      </c>
      <c r="AF4870" s="9">
        <v>211</v>
      </c>
      <c r="AG4870" s="9" t="s">
        <v>20</v>
      </c>
      <c r="AH4870" s="9" t="s">
        <v>20</v>
      </c>
      <c r="AI4870" s="9">
        <v>0</v>
      </c>
      <c r="AK4870" s="9">
        <v>1</v>
      </c>
      <c r="AL4870" s="9">
        <v>1</v>
      </c>
      <c r="AM4870" s="9">
        <v>3</v>
      </c>
      <c r="AN4870" s="9">
        <v>2</v>
      </c>
      <c r="AO4870" s="9">
        <v>0</v>
      </c>
      <c r="AQ4870" s="9">
        <v>3</v>
      </c>
      <c r="AR4870" s="9">
        <v>1</v>
      </c>
      <c r="AS4870" s="9">
        <v>1</v>
      </c>
      <c r="AT4870" s="9">
        <v>1</v>
      </c>
      <c r="AU4870" s="9">
        <v>0</v>
      </c>
      <c r="AV4870" s="9">
        <v>0</v>
      </c>
      <c r="AW4870" s="9" t="s">
        <v>1382</v>
      </c>
      <c r="AX4870" s="9" t="s">
        <v>1382</v>
      </c>
      <c r="AZ4870" s="42" t="s">
        <v>2239</v>
      </c>
      <c r="BA4870" s="53" t="s">
        <v>2928</v>
      </c>
      <c r="BB4870" s="10" t="s">
        <v>2007</v>
      </c>
      <c r="BG4870" s="9"/>
      <c r="BI4870" t="s">
        <v>3146</v>
      </c>
    </row>
    <row r="4871" spans="1:61" x14ac:dyDescent="0.25">
      <c r="A4871" s="97" t="s">
        <v>1327</v>
      </c>
      <c r="B4871" s="53" t="s">
        <v>1330</v>
      </c>
      <c r="C4871" s="53" t="str">
        <f>VLOOKUP(Tabelle1[[#This Row],[bank_name]],list_all_banks!$B$1:$C$691,2,FALSE)</f>
        <v>SE5020177753</v>
      </c>
      <c r="D4871" s="10" t="s">
        <v>1331</v>
      </c>
      <c r="E4871" s="42" t="str">
        <f t="shared" si="79"/>
        <v>31.12.2015</v>
      </c>
      <c r="F4871" s="53">
        <v>2015</v>
      </c>
      <c r="G4871" s="5">
        <v>1</v>
      </c>
      <c r="H4871" s="5">
        <v>2</v>
      </c>
      <c r="I4871">
        <v>3</v>
      </c>
      <c r="J4871">
        <v>2</v>
      </c>
      <c r="K4871" s="41" t="s">
        <v>1366</v>
      </c>
      <c r="L4871" t="s">
        <v>20</v>
      </c>
      <c r="M4871" s="9" t="s">
        <v>2000</v>
      </c>
      <c r="N4871" s="9" t="s">
        <v>19</v>
      </c>
      <c r="P4871" s="9">
        <v>0</v>
      </c>
      <c r="Q4871" s="9">
        <v>0</v>
      </c>
      <c r="R4871" s="9">
        <v>3</v>
      </c>
      <c r="S4871" s="9">
        <v>3</v>
      </c>
      <c r="U4871" s="9">
        <v>0</v>
      </c>
      <c r="V4871" s="9">
        <v>0</v>
      </c>
      <c r="W4871" s="53" t="s">
        <v>20</v>
      </c>
      <c r="X4871" s="10"/>
      <c r="Y4871" s="9" t="s">
        <v>1165</v>
      </c>
      <c r="Z4871" s="9">
        <v>1732</v>
      </c>
      <c r="AA4871" s="9">
        <v>1880</v>
      </c>
      <c r="AB4871" s="9">
        <v>895</v>
      </c>
      <c r="AC4871">
        <v>230</v>
      </c>
      <c r="AD4871">
        <v>119</v>
      </c>
      <c r="AE4871" t="s">
        <v>20</v>
      </c>
      <c r="AF4871" s="9">
        <v>116</v>
      </c>
      <c r="AG4871" s="9" t="s">
        <v>20</v>
      </c>
      <c r="AH4871" s="9" t="s">
        <v>20</v>
      </c>
      <c r="AI4871" s="9">
        <v>0</v>
      </c>
      <c r="AK4871" s="9">
        <v>1</v>
      </c>
      <c r="AL4871" s="9">
        <v>1</v>
      </c>
      <c r="AM4871" s="9">
        <v>3</v>
      </c>
      <c r="AN4871" s="9">
        <v>2</v>
      </c>
      <c r="AO4871" s="9">
        <v>0</v>
      </c>
      <c r="AQ4871" s="9">
        <v>3</v>
      </c>
      <c r="AR4871" s="9">
        <v>1</v>
      </c>
      <c r="AS4871" s="9">
        <v>1</v>
      </c>
      <c r="AT4871" s="9">
        <v>1</v>
      </c>
      <c r="AU4871" s="9">
        <v>0</v>
      </c>
      <c r="AV4871" s="9">
        <v>0</v>
      </c>
      <c r="AW4871" s="9" t="s">
        <v>1382</v>
      </c>
      <c r="AX4871" s="9" t="s">
        <v>1382</v>
      </c>
      <c r="AZ4871" s="42" t="s">
        <v>2239</v>
      </c>
      <c r="BA4871" s="53" t="s">
        <v>2928</v>
      </c>
      <c r="BB4871" s="10" t="s">
        <v>2007</v>
      </c>
      <c r="BG4871" s="9"/>
      <c r="BI4871" t="s">
        <v>3146</v>
      </c>
    </row>
    <row r="4872" spans="1:61" x14ac:dyDescent="0.25">
      <c r="A4872" s="97" t="s">
        <v>1327</v>
      </c>
      <c r="B4872" s="53" t="s">
        <v>1330</v>
      </c>
      <c r="C4872" s="53" t="str">
        <f>VLOOKUP(Tabelle1[[#This Row],[bank_name]],list_all_banks!$B$1:$C$691,2,FALSE)</f>
        <v>SE5020177753</v>
      </c>
      <c r="D4872" s="10" t="s">
        <v>1331</v>
      </c>
      <c r="E4872" s="42" t="str">
        <f t="shared" si="79"/>
        <v>31.12.2015</v>
      </c>
      <c r="F4872" s="53">
        <v>2015</v>
      </c>
      <c r="G4872" s="5">
        <v>1</v>
      </c>
      <c r="H4872" s="5">
        <v>2</v>
      </c>
      <c r="I4872">
        <v>3</v>
      </c>
      <c r="J4872">
        <v>2</v>
      </c>
      <c r="K4872" s="41" t="s">
        <v>1366</v>
      </c>
      <c r="L4872" t="s">
        <v>20</v>
      </c>
      <c r="M4872" s="9" t="s">
        <v>2000</v>
      </c>
      <c r="N4872" s="9" t="s">
        <v>19</v>
      </c>
      <c r="P4872" s="9">
        <v>0</v>
      </c>
      <c r="Q4872" s="9">
        <v>0</v>
      </c>
      <c r="R4872" s="9">
        <v>3</v>
      </c>
      <c r="S4872" s="9">
        <v>3</v>
      </c>
      <c r="U4872" s="9">
        <v>0</v>
      </c>
      <c r="V4872" s="9">
        <v>0</v>
      </c>
      <c r="W4872" s="53" t="s">
        <v>20</v>
      </c>
      <c r="X4872" s="10"/>
      <c r="Y4872" s="9" t="s">
        <v>1672</v>
      </c>
      <c r="Z4872" s="9">
        <v>1725</v>
      </c>
      <c r="AA4872" s="9">
        <v>214</v>
      </c>
      <c r="AB4872" s="9">
        <v>997</v>
      </c>
      <c r="AC4872">
        <v>82</v>
      </c>
      <c r="AD4872">
        <v>264</v>
      </c>
      <c r="AE4872" t="s">
        <v>20</v>
      </c>
      <c r="AF4872" s="9">
        <v>261</v>
      </c>
      <c r="AG4872" s="9" t="s">
        <v>20</v>
      </c>
      <c r="AH4872" s="9" t="s">
        <v>20</v>
      </c>
      <c r="AI4872" s="9">
        <v>0</v>
      </c>
      <c r="AK4872" s="9">
        <v>1</v>
      </c>
      <c r="AL4872" s="9">
        <v>1</v>
      </c>
      <c r="AM4872" s="9">
        <v>3</v>
      </c>
      <c r="AN4872" s="9">
        <v>2</v>
      </c>
      <c r="AO4872" s="9">
        <v>0</v>
      </c>
      <c r="AQ4872" s="9">
        <v>3</v>
      </c>
      <c r="AR4872" s="9">
        <v>1</v>
      </c>
      <c r="AS4872" s="9">
        <v>1</v>
      </c>
      <c r="AT4872" s="9">
        <v>1</v>
      </c>
      <c r="AU4872" s="9">
        <v>0</v>
      </c>
      <c r="AV4872" s="9">
        <v>0</v>
      </c>
      <c r="AW4872" s="9" t="s">
        <v>1382</v>
      </c>
      <c r="AX4872" s="9" t="s">
        <v>1382</v>
      </c>
      <c r="AZ4872" s="42" t="s">
        <v>2239</v>
      </c>
      <c r="BA4872" s="53" t="s">
        <v>2928</v>
      </c>
      <c r="BB4872" s="10" t="s">
        <v>2007</v>
      </c>
      <c r="BG4872" s="9"/>
      <c r="BI4872" t="s">
        <v>3146</v>
      </c>
    </row>
    <row r="4873" spans="1:61" x14ac:dyDescent="0.25">
      <c r="A4873" s="97" t="s">
        <v>1327</v>
      </c>
      <c r="B4873" s="53" t="s">
        <v>1330</v>
      </c>
      <c r="C4873" s="53" t="str">
        <f>VLOOKUP(Tabelle1[[#This Row],[bank_name]],list_all_banks!$B$1:$C$691,2,FALSE)</f>
        <v>SE5020177753</v>
      </c>
      <c r="D4873" s="10" t="s">
        <v>1331</v>
      </c>
      <c r="E4873" s="42" t="str">
        <f t="shared" si="79"/>
        <v>31.12.2015</v>
      </c>
      <c r="F4873" s="53">
        <v>2015</v>
      </c>
      <c r="G4873" s="53">
        <v>1</v>
      </c>
      <c r="H4873" s="53">
        <v>2</v>
      </c>
      <c r="I4873" s="9">
        <v>3</v>
      </c>
      <c r="J4873" s="9">
        <v>2</v>
      </c>
      <c r="K4873" s="73" t="s">
        <v>1366</v>
      </c>
      <c r="L4873" s="9" t="s">
        <v>20</v>
      </c>
      <c r="M4873" s="9" t="s">
        <v>2000</v>
      </c>
      <c r="N4873" s="9" t="s">
        <v>19</v>
      </c>
      <c r="P4873" s="9">
        <v>0</v>
      </c>
      <c r="Q4873" s="9">
        <v>0</v>
      </c>
      <c r="R4873" s="9">
        <v>3</v>
      </c>
      <c r="S4873" s="9">
        <v>3</v>
      </c>
      <c r="U4873" s="9">
        <v>0</v>
      </c>
      <c r="V4873" s="9">
        <v>0</v>
      </c>
      <c r="W4873" s="53" t="s">
        <v>20</v>
      </c>
      <c r="X4873" s="10"/>
      <c r="Y4873" s="116" t="s">
        <v>1725</v>
      </c>
      <c r="Z4873" s="9">
        <v>462</v>
      </c>
      <c r="AA4873" s="9">
        <v>115</v>
      </c>
      <c r="AB4873" s="9">
        <v>179</v>
      </c>
      <c r="AC4873" s="9">
        <v>19</v>
      </c>
      <c r="AD4873">
        <v>64</v>
      </c>
      <c r="AE4873" s="9" t="s">
        <v>20</v>
      </c>
      <c r="AF4873" s="9">
        <v>64</v>
      </c>
      <c r="AG4873" s="9" t="s">
        <v>20</v>
      </c>
      <c r="AH4873" s="9" t="s">
        <v>20</v>
      </c>
      <c r="AI4873" s="9">
        <v>0</v>
      </c>
      <c r="AK4873" s="9">
        <v>1</v>
      </c>
      <c r="AL4873" s="9">
        <v>1</v>
      </c>
      <c r="AM4873" s="9">
        <v>3</v>
      </c>
      <c r="AN4873" s="9">
        <v>2</v>
      </c>
      <c r="AO4873" s="9">
        <v>0</v>
      </c>
      <c r="AQ4873" s="9">
        <v>3</v>
      </c>
      <c r="AR4873" s="9">
        <v>1</v>
      </c>
      <c r="AS4873" s="9">
        <v>1</v>
      </c>
      <c r="AT4873" s="9">
        <v>1</v>
      </c>
      <c r="AU4873" s="9">
        <v>0</v>
      </c>
      <c r="AV4873" s="9">
        <v>0</v>
      </c>
      <c r="AW4873" s="9" t="s">
        <v>1382</v>
      </c>
      <c r="AX4873" s="9" t="s">
        <v>1382</v>
      </c>
      <c r="AZ4873" s="42" t="s">
        <v>2239</v>
      </c>
      <c r="BA4873" s="53" t="s">
        <v>2928</v>
      </c>
      <c r="BB4873" s="10" t="s">
        <v>2007</v>
      </c>
      <c r="BG4873" s="9"/>
      <c r="BI4873" t="s">
        <v>3146</v>
      </c>
    </row>
    <row r="4874" spans="1:61" x14ac:dyDescent="0.25">
      <c r="A4874" s="97" t="s">
        <v>1327</v>
      </c>
      <c r="B4874" s="53" t="s">
        <v>1330</v>
      </c>
      <c r="C4874" s="53" t="str">
        <f>VLOOKUP(Tabelle1[[#This Row],[bank_name]],list_all_banks!$B$1:$C$691,2,FALSE)</f>
        <v>SE5020177753</v>
      </c>
      <c r="D4874" s="10" t="s">
        <v>1331</v>
      </c>
      <c r="E4874" s="42" t="str">
        <f t="shared" si="79"/>
        <v>31.12.2015</v>
      </c>
      <c r="F4874" s="53">
        <v>2015</v>
      </c>
      <c r="G4874" s="5">
        <v>1</v>
      </c>
      <c r="H4874" s="5">
        <v>2</v>
      </c>
      <c r="I4874">
        <v>3</v>
      </c>
      <c r="J4874">
        <v>2</v>
      </c>
      <c r="K4874" s="41" t="s">
        <v>1366</v>
      </c>
      <c r="L4874" t="s">
        <v>20</v>
      </c>
      <c r="M4874" s="9" t="s">
        <v>2000</v>
      </c>
      <c r="N4874" s="9" t="s">
        <v>19</v>
      </c>
      <c r="P4874" s="9">
        <v>0</v>
      </c>
      <c r="Q4874" s="9">
        <v>0</v>
      </c>
      <c r="R4874" s="9">
        <v>3</v>
      </c>
      <c r="S4874" s="9">
        <v>3</v>
      </c>
      <c r="U4874" s="9">
        <v>0</v>
      </c>
      <c r="V4874" s="9">
        <v>0</v>
      </c>
      <c r="W4874" s="53" t="s">
        <v>20</v>
      </c>
      <c r="X4874" s="10"/>
      <c r="Y4874" s="9" t="s">
        <v>1327</v>
      </c>
      <c r="Z4874">
        <v>28458</v>
      </c>
      <c r="AA4874">
        <v>7789</v>
      </c>
      <c r="AB4874">
        <v>14649</v>
      </c>
      <c r="AC4874">
        <v>3336</v>
      </c>
      <c r="AD4874">
        <v>2757</v>
      </c>
      <c r="AE4874" t="s">
        <v>20</v>
      </c>
      <c r="AF4874">
        <v>3145</v>
      </c>
      <c r="AG4874" s="9" t="s">
        <v>20</v>
      </c>
      <c r="AH4874" s="9" t="s">
        <v>20</v>
      </c>
      <c r="AI4874" s="9">
        <v>0</v>
      </c>
      <c r="AK4874" s="9">
        <v>1</v>
      </c>
      <c r="AL4874" s="9">
        <v>1</v>
      </c>
      <c r="AM4874" s="9">
        <v>3</v>
      </c>
      <c r="AN4874" s="9">
        <v>2</v>
      </c>
      <c r="AO4874" s="9">
        <v>0</v>
      </c>
      <c r="AQ4874" s="9">
        <v>3</v>
      </c>
      <c r="AR4874" s="9">
        <v>1</v>
      </c>
      <c r="AS4874" s="9">
        <v>1</v>
      </c>
      <c r="AT4874" s="9">
        <v>1</v>
      </c>
      <c r="AU4874" s="9">
        <v>0</v>
      </c>
      <c r="AV4874" s="9">
        <v>0</v>
      </c>
      <c r="AW4874" s="9" t="s">
        <v>1382</v>
      </c>
      <c r="AX4874" s="9" t="s">
        <v>1382</v>
      </c>
      <c r="AZ4874" s="42" t="s">
        <v>2239</v>
      </c>
      <c r="BA4874" s="53" t="s">
        <v>2928</v>
      </c>
      <c r="BB4874" s="10" t="s">
        <v>2007</v>
      </c>
      <c r="BG4874" s="9"/>
      <c r="BI4874" t="s">
        <v>3146</v>
      </c>
    </row>
    <row r="4875" spans="1:61" s="44" customFormat="1" ht="15.75" thickBot="1" x14ac:dyDescent="0.3">
      <c r="A4875" s="104" t="s">
        <v>1327</v>
      </c>
      <c r="B4875" s="57" t="s">
        <v>1330</v>
      </c>
      <c r="C4875" s="57" t="str">
        <f>VLOOKUP(Tabelle1[[#This Row],[bank_name]],list_all_banks!$B$1:$C$691,2,FALSE)</f>
        <v>SE5020177753</v>
      </c>
      <c r="D4875" s="56" t="s">
        <v>1331</v>
      </c>
      <c r="E4875" s="46" t="str">
        <f t="shared" si="79"/>
        <v>31.12.2015</v>
      </c>
      <c r="F4875" s="57">
        <v>2015</v>
      </c>
      <c r="G4875" s="57">
        <v>1</v>
      </c>
      <c r="H4875" s="57">
        <v>2</v>
      </c>
      <c r="I4875" s="44">
        <v>3</v>
      </c>
      <c r="J4875" s="44">
        <v>2</v>
      </c>
      <c r="K4875" s="86" t="s">
        <v>1366</v>
      </c>
      <c r="L4875" s="44" t="s">
        <v>20</v>
      </c>
      <c r="M4875" s="44" t="s">
        <v>2000</v>
      </c>
      <c r="N4875" s="44" t="s">
        <v>19</v>
      </c>
      <c r="O4875" s="45"/>
      <c r="P4875" s="44">
        <v>0</v>
      </c>
      <c r="Q4875" s="44">
        <v>0</v>
      </c>
      <c r="R4875" s="44">
        <v>3</v>
      </c>
      <c r="S4875" s="44">
        <v>3</v>
      </c>
      <c r="T4875" s="45"/>
      <c r="U4875" s="44">
        <v>0</v>
      </c>
      <c r="V4875" s="44">
        <v>0</v>
      </c>
      <c r="W4875" s="57" t="s">
        <v>20</v>
      </c>
      <c r="X4875" s="56"/>
      <c r="Y4875" s="44" t="s">
        <v>1650</v>
      </c>
      <c r="Z4875" s="44">
        <v>429</v>
      </c>
      <c r="AA4875" s="44">
        <v>22</v>
      </c>
      <c r="AB4875" s="44">
        <v>358</v>
      </c>
      <c r="AC4875" s="44">
        <v>40</v>
      </c>
      <c r="AD4875" s="44">
        <v>92</v>
      </c>
      <c r="AE4875" s="44" t="s">
        <v>20</v>
      </c>
      <c r="AF4875" s="44">
        <v>-369</v>
      </c>
      <c r="AG4875" s="44" t="s">
        <v>20</v>
      </c>
      <c r="AH4875" s="44" t="s">
        <v>20</v>
      </c>
      <c r="AI4875" s="44">
        <v>0</v>
      </c>
      <c r="AJ4875" s="45"/>
      <c r="AK4875" s="44">
        <v>1</v>
      </c>
      <c r="AL4875" s="44">
        <v>1</v>
      </c>
      <c r="AM4875" s="44">
        <v>3</v>
      </c>
      <c r="AN4875" s="44">
        <v>2</v>
      </c>
      <c r="AO4875" s="44">
        <v>0</v>
      </c>
      <c r="AP4875" s="45"/>
      <c r="AQ4875" s="44">
        <v>3</v>
      </c>
      <c r="AR4875" s="44">
        <v>1</v>
      </c>
      <c r="AS4875" s="44">
        <v>1</v>
      </c>
      <c r="AT4875" s="44">
        <v>1</v>
      </c>
      <c r="AU4875" s="44">
        <v>0</v>
      </c>
      <c r="AV4875" s="44">
        <v>0</v>
      </c>
      <c r="AW4875" s="44" t="s">
        <v>1382</v>
      </c>
      <c r="AX4875" s="44" t="s">
        <v>1382</v>
      </c>
      <c r="AY4875" s="45"/>
      <c r="AZ4875" s="46" t="s">
        <v>2239</v>
      </c>
      <c r="BA4875" s="57" t="s">
        <v>2928</v>
      </c>
      <c r="BB4875" s="56" t="s">
        <v>2007</v>
      </c>
      <c r="BH4875" s="45"/>
      <c r="BI4875" s="44" t="s">
        <v>3146</v>
      </c>
    </row>
    <row r="4876" spans="1:61" x14ac:dyDescent="0.25">
      <c r="A4876" s="97" t="s">
        <v>1327</v>
      </c>
      <c r="B4876" s="53" t="s">
        <v>1330</v>
      </c>
      <c r="C4876" s="53" t="str">
        <f>VLOOKUP(Tabelle1[[#This Row],[bank_name]],list_all_banks!$B$1:$C$691,2,FALSE)</f>
        <v>SE5020177753</v>
      </c>
      <c r="D4876" s="10" t="s">
        <v>1331</v>
      </c>
      <c r="E4876" s="42" t="str">
        <f t="shared" si="79"/>
        <v>31.12.2016</v>
      </c>
      <c r="F4876" s="53">
        <v>2016</v>
      </c>
      <c r="G4876" s="5">
        <v>1</v>
      </c>
      <c r="H4876" s="5">
        <v>2</v>
      </c>
      <c r="I4876">
        <v>3</v>
      </c>
      <c r="J4876">
        <v>2</v>
      </c>
      <c r="K4876" s="41" t="s">
        <v>1366</v>
      </c>
      <c r="L4876" t="s">
        <v>20</v>
      </c>
      <c r="M4876" s="9" t="s">
        <v>2000</v>
      </c>
      <c r="N4876" s="9" t="s">
        <v>19</v>
      </c>
      <c r="P4876" s="9">
        <v>0</v>
      </c>
      <c r="Q4876" s="9">
        <v>0</v>
      </c>
      <c r="R4876" s="9">
        <v>3</v>
      </c>
      <c r="S4876" s="9">
        <v>3</v>
      </c>
      <c r="U4876" s="9">
        <v>0</v>
      </c>
      <c r="V4876" s="9">
        <v>0</v>
      </c>
      <c r="W4876" s="53" t="s">
        <v>20</v>
      </c>
      <c r="X4876" s="10"/>
      <c r="Y4876" s="9" t="s">
        <v>487</v>
      </c>
      <c r="Z4876" s="68">
        <v>3454</v>
      </c>
      <c r="AA4876" s="68">
        <v>2395</v>
      </c>
      <c r="AB4876" s="68">
        <v>2105</v>
      </c>
      <c r="AC4876">
        <v>228</v>
      </c>
      <c r="AD4876" s="9">
        <v>238</v>
      </c>
      <c r="AE4876" t="s">
        <v>20</v>
      </c>
      <c r="AF4876">
        <v>251</v>
      </c>
      <c r="AG4876" t="s">
        <v>20</v>
      </c>
      <c r="AH4876" s="9" t="s">
        <v>20</v>
      </c>
      <c r="AI4876" s="9">
        <v>0</v>
      </c>
      <c r="AK4876" s="9">
        <v>1</v>
      </c>
      <c r="AL4876" s="9">
        <v>1</v>
      </c>
      <c r="AM4876" s="9">
        <v>3</v>
      </c>
      <c r="AN4876" s="9">
        <v>2</v>
      </c>
      <c r="AO4876" s="9">
        <v>0</v>
      </c>
      <c r="AQ4876" s="9">
        <v>3</v>
      </c>
      <c r="AR4876" s="9">
        <v>1</v>
      </c>
      <c r="AS4876" s="9">
        <v>1</v>
      </c>
      <c r="AT4876" s="9">
        <v>1</v>
      </c>
      <c r="AU4876" s="9">
        <v>0</v>
      </c>
      <c r="AV4876" s="9">
        <v>0</v>
      </c>
      <c r="AW4876" s="9" t="s">
        <v>1382</v>
      </c>
      <c r="AX4876" s="9" t="s">
        <v>1382</v>
      </c>
      <c r="AZ4876" s="42" t="s">
        <v>2239</v>
      </c>
      <c r="BA4876" s="53" t="s">
        <v>2929</v>
      </c>
      <c r="BB4876" s="10" t="s">
        <v>2008</v>
      </c>
      <c r="BG4876" s="9"/>
      <c r="BI4876" t="s">
        <v>3146</v>
      </c>
    </row>
    <row r="4877" spans="1:61" x14ac:dyDescent="0.25">
      <c r="A4877" s="97" t="s">
        <v>1327</v>
      </c>
      <c r="B4877" s="53" t="s">
        <v>1330</v>
      </c>
      <c r="C4877" s="53" t="str">
        <f>VLOOKUP(Tabelle1[[#This Row],[bank_name]],list_all_banks!$B$1:$C$691,2,FALSE)</f>
        <v>SE5020177753</v>
      </c>
      <c r="D4877" s="10" t="s">
        <v>1331</v>
      </c>
      <c r="E4877" s="42" t="str">
        <f t="shared" si="79"/>
        <v>31.12.2016</v>
      </c>
      <c r="F4877" s="53">
        <v>2016</v>
      </c>
      <c r="G4877" s="53">
        <v>1</v>
      </c>
      <c r="H4877" s="53">
        <v>2</v>
      </c>
      <c r="I4877" s="9">
        <v>3</v>
      </c>
      <c r="J4877" s="9">
        <v>2</v>
      </c>
      <c r="K4877" s="73" t="s">
        <v>1366</v>
      </c>
      <c r="L4877" s="9" t="s">
        <v>20</v>
      </c>
      <c r="M4877" s="9" t="s">
        <v>2000</v>
      </c>
      <c r="N4877" s="9" t="s">
        <v>19</v>
      </c>
      <c r="P4877" s="9">
        <v>0</v>
      </c>
      <c r="Q4877" s="9">
        <v>0</v>
      </c>
      <c r="R4877" s="9">
        <v>3</v>
      </c>
      <c r="S4877" s="9">
        <v>3</v>
      </c>
      <c r="U4877" s="9">
        <v>0</v>
      </c>
      <c r="V4877" s="9">
        <v>0</v>
      </c>
      <c r="W4877" s="53" t="s">
        <v>20</v>
      </c>
      <c r="X4877" s="10"/>
      <c r="Y4877" s="9" t="s">
        <v>1205</v>
      </c>
      <c r="Z4877" s="68">
        <v>1951</v>
      </c>
      <c r="AA4877" s="68">
        <v>1570</v>
      </c>
      <c r="AB4877" s="68">
        <v>1164</v>
      </c>
      <c r="AC4877" s="9">
        <v>217</v>
      </c>
      <c r="AD4877" s="9">
        <v>160</v>
      </c>
      <c r="AE4877" s="9" t="s">
        <v>20</v>
      </c>
      <c r="AF4877" s="9">
        <v>172</v>
      </c>
      <c r="AG4877" s="9" t="s">
        <v>20</v>
      </c>
      <c r="AH4877" s="9" t="s">
        <v>20</v>
      </c>
      <c r="AI4877" s="9">
        <v>0</v>
      </c>
      <c r="AK4877" s="9">
        <v>1</v>
      </c>
      <c r="AL4877" s="9">
        <v>1</v>
      </c>
      <c r="AM4877" s="9">
        <v>3</v>
      </c>
      <c r="AN4877" s="9">
        <v>2</v>
      </c>
      <c r="AO4877" s="9">
        <v>0</v>
      </c>
      <c r="AQ4877" s="9">
        <v>3</v>
      </c>
      <c r="AR4877" s="9">
        <v>1</v>
      </c>
      <c r="AS4877" s="9">
        <v>1</v>
      </c>
      <c r="AT4877" s="9">
        <v>1</v>
      </c>
      <c r="AU4877" s="9">
        <v>0</v>
      </c>
      <c r="AV4877" s="9">
        <v>0</v>
      </c>
      <c r="AW4877" s="9" t="s">
        <v>1382</v>
      </c>
      <c r="AX4877" s="9" t="s">
        <v>1382</v>
      </c>
      <c r="AZ4877" s="42" t="s">
        <v>2239</v>
      </c>
      <c r="BA4877" s="53" t="s">
        <v>2929</v>
      </c>
      <c r="BB4877" s="10" t="s">
        <v>2008</v>
      </c>
      <c r="BG4877" s="9"/>
      <c r="BI4877" t="s">
        <v>3146</v>
      </c>
    </row>
    <row r="4878" spans="1:61" x14ac:dyDescent="0.25">
      <c r="A4878" s="97" t="s">
        <v>1327</v>
      </c>
      <c r="B4878" s="53" t="s">
        <v>1330</v>
      </c>
      <c r="C4878" s="53" t="str">
        <f>VLOOKUP(Tabelle1[[#This Row],[bank_name]],list_all_banks!$B$1:$C$691,2,FALSE)</f>
        <v>SE5020177753</v>
      </c>
      <c r="D4878" s="10" t="s">
        <v>1331</v>
      </c>
      <c r="E4878" s="42" t="str">
        <f t="shared" si="79"/>
        <v>31.12.2016</v>
      </c>
      <c r="F4878" s="53">
        <v>2016</v>
      </c>
      <c r="G4878" s="53">
        <v>1</v>
      </c>
      <c r="H4878" s="53">
        <v>2</v>
      </c>
      <c r="I4878" s="9">
        <v>3</v>
      </c>
      <c r="J4878" s="9">
        <v>2</v>
      </c>
      <c r="K4878" s="73" t="s">
        <v>1366</v>
      </c>
      <c r="L4878" s="9" t="s">
        <v>20</v>
      </c>
      <c r="M4878" s="9" t="s">
        <v>2000</v>
      </c>
      <c r="N4878" s="9" t="s">
        <v>19</v>
      </c>
      <c r="P4878" s="9">
        <v>0</v>
      </c>
      <c r="Q4878" s="9">
        <v>0</v>
      </c>
      <c r="R4878" s="9">
        <v>3</v>
      </c>
      <c r="S4878" s="9">
        <v>3</v>
      </c>
      <c r="U4878" s="9">
        <v>0</v>
      </c>
      <c r="V4878" s="9">
        <v>0</v>
      </c>
      <c r="W4878" s="53" t="s">
        <v>20</v>
      </c>
      <c r="X4878" s="10"/>
      <c r="Y4878" s="9" t="s">
        <v>1165</v>
      </c>
      <c r="Z4878" s="68">
        <v>1965</v>
      </c>
      <c r="AA4878" s="68">
        <v>2359</v>
      </c>
      <c r="AB4878" s="68">
        <v>1137</v>
      </c>
      <c r="AC4878" s="9">
        <v>146</v>
      </c>
      <c r="AD4878" s="9">
        <v>152</v>
      </c>
      <c r="AE4878" s="9" t="s">
        <v>20</v>
      </c>
      <c r="AF4878" s="9">
        <v>166</v>
      </c>
      <c r="AG4878" s="9" t="s">
        <v>20</v>
      </c>
      <c r="AH4878" s="9" t="s">
        <v>20</v>
      </c>
      <c r="AI4878" s="9">
        <v>0</v>
      </c>
      <c r="AK4878" s="9">
        <v>1</v>
      </c>
      <c r="AL4878" s="9">
        <v>1</v>
      </c>
      <c r="AM4878" s="9">
        <v>3</v>
      </c>
      <c r="AN4878" s="9">
        <v>2</v>
      </c>
      <c r="AO4878" s="9">
        <v>0</v>
      </c>
      <c r="AQ4878" s="9">
        <v>3</v>
      </c>
      <c r="AR4878" s="9">
        <v>1</v>
      </c>
      <c r="AS4878" s="9">
        <v>1</v>
      </c>
      <c r="AT4878" s="9">
        <v>1</v>
      </c>
      <c r="AU4878" s="9">
        <v>0</v>
      </c>
      <c r="AV4878" s="9">
        <v>0</v>
      </c>
      <c r="AW4878" s="9" t="s">
        <v>1382</v>
      </c>
      <c r="AX4878" s="9" t="s">
        <v>1382</v>
      </c>
      <c r="AZ4878" s="42" t="s">
        <v>2239</v>
      </c>
      <c r="BA4878" s="53" t="s">
        <v>2929</v>
      </c>
      <c r="BB4878" s="10" t="s">
        <v>2008</v>
      </c>
      <c r="BC4878" s="9"/>
      <c r="BD4878" s="9"/>
      <c r="BE4878" s="9"/>
      <c r="BF4878" s="9"/>
      <c r="BG4878" s="9"/>
      <c r="BI4878" t="s">
        <v>3146</v>
      </c>
    </row>
    <row r="4879" spans="1:61" x14ac:dyDescent="0.25">
      <c r="A4879" s="97" t="s">
        <v>1327</v>
      </c>
      <c r="B4879" s="53" t="s">
        <v>1330</v>
      </c>
      <c r="C4879" s="53" t="str">
        <f>VLOOKUP(Tabelle1[[#This Row],[bank_name]],list_all_banks!$B$1:$C$691,2,FALSE)</f>
        <v>SE5020177753</v>
      </c>
      <c r="D4879" s="10" t="s">
        <v>1331</v>
      </c>
      <c r="E4879" s="42" t="str">
        <f t="shared" si="79"/>
        <v>31.12.2016</v>
      </c>
      <c r="F4879" s="53">
        <v>2016</v>
      </c>
      <c r="G4879" s="5">
        <v>1</v>
      </c>
      <c r="H4879" s="5">
        <v>2</v>
      </c>
      <c r="I4879">
        <v>3</v>
      </c>
      <c r="J4879">
        <v>2</v>
      </c>
      <c r="K4879" s="41" t="s">
        <v>1366</v>
      </c>
      <c r="L4879" t="s">
        <v>20</v>
      </c>
      <c r="M4879" s="9" t="s">
        <v>2000</v>
      </c>
      <c r="N4879" s="9" t="s">
        <v>19</v>
      </c>
      <c r="P4879" s="9">
        <v>0</v>
      </c>
      <c r="Q4879" s="9">
        <v>0</v>
      </c>
      <c r="R4879" s="9">
        <v>3</v>
      </c>
      <c r="S4879" s="9">
        <v>3</v>
      </c>
      <c r="U4879" s="9">
        <v>0</v>
      </c>
      <c r="V4879" s="9">
        <v>0</v>
      </c>
      <c r="W4879" s="53" t="s">
        <v>20</v>
      </c>
      <c r="X4879" s="10"/>
      <c r="Y4879" s="9" t="s">
        <v>1672</v>
      </c>
      <c r="Z4879" s="68">
        <v>1727</v>
      </c>
      <c r="AA4879" s="68">
        <v>239</v>
      </c>
      <c r="AB4879" s="68">
        <v>-355</v>
      </c>
      <c r="AC4879" t="s">
        <v>20</v>
      </c>
      <c r="AD4879" s="9">
        <v>-134</v>
      </c>
      <c r="AE4879" t="s">
        <v>20</v>
      </c>
      <c r="AF4879">
        <v>-137</v>
      </c>
      <c r="AG4879" t="s">
        <v>20</v>
      </c>
      <c r="AH4879" s="9" t="s">
        <v>20</v>
      </c>
      <c r="AI4879" s="9">
        <v>0</v>
      </c>
      <c r="AK4879" s="9">
        <v>1</v>
      </c>
      <c r="AL4879" s="9">
        <v>1</v>
      </c>
      <c r="AM4879" s="9">
        <v>3</v>
      </c>
      <c r="AN4879" s="9">
        <v>2</v>
      </c>
      <c r="AO4879" s="9">
        <v>0</v>
      </c>
      <c r="AQ4879" s="9">
        <v>3</v>
      </c>
      <c r="AR4879" s="9">
        <v>1</v>
      </c>
      <c r="AS4879" s="9">
        <v>1</v>
      </c>
      <c r="AT4879" s="9">
        <v>1</v>
      </c>
      <c r="AU4879" s="9">
        <v>0</v>
      </c>
      <c r="AV4879" s="9">
        <v>0</v>
      </c>
      <c r="AW4879" s="9" t="s">
        <v>1382</v>
      </c>
      <c r="AX4879" s="9" t="s">
        <v>1382</v>
      </c>
      <c r="AZ4879" s="42" t="s">
        <v>2239</v>
      </c>
      <c r="BA4879" s="53" t="s">
        <v>2929</v>
      </c>
      <c r="BB4879" s="10" t="s">
        <v>2008</v>
      </c>
      <c r="BG4879" s="9"/>
      <c r="BI4879" t="s">
        <v>3146</v>
      </c>
    </row>
    <row r="4880" spans="1:61" x14ac:dyDescent="0.25">
      <c r="A4880" s="97" t="s">
        <v>1327</v>
      </c>
      <c r="B4880" s="53" t="s">
        <v>1330</v>
      </c>
      <c r="C4880" s="53" t="str">
        <f>VLOOKUP(Tabelle1[[#This Row],[bank_name]],list_all_banks!$B$1:$C$691,2,FALSE)</f>
        <v>SE5020177753</v>
      </c>
      <c r="D4880" s="10" t="s">
        <v>1331</v>
      </c>
      <c r="E4880" s="42" t="str">
        <f t="shared" si="79"/>
        <v>31.12.2016</v>
      </c>
      <c r="F4880" s="53">
        <v>2016</v>
      </c>
      <c r="G4880" s="53">
        <v>1</v>
      </c>
      <c r="H4880" s="53">
        <v>2</v>
      </c>
      <c r="I4880" s="9">
        <v>3</v>
      </c>
      <c r="J4880" s="9">
        <v>2</v>
      </c>
      <c r="K4880" s="73" t="s">
        <v>1366</v>
      </c>
      <c r="L4880" s="9" t="s">
        <v>20</v>
      </c>
      <c r="M4880" s="9" t="s">
        <v>2000</v>
      </c>
      <c r="N4880" s="9" t="s">
        <v>19</v>
      </c>
      <c r="P4880" s="9">
        <v>0</v>
      </c>
      <c r="Q4880" s="9">
        <v>0</v>
      </c>
      <c r="R4880" s="9">
        <v>3</v>
      </c>
      <c r="S4880" s="9">
        <v>3</v>
      </c>
      <c r="U4880" s="9">
        <v>0</v>
      </c>
      <c r="V4880" s="9">
        <v>0</v>
      </c>
      <c r="W4880" s="53" t="s">
        <v>20</v>
      </c>
      <c r="X4880" s="10"/>
      <c r="Y4880" s="116" t="s">
        <v>1725</v>
      </c>
      <c r="Z4880" s="68">
        <v>567</v>
      </c>
      <c r="AA4880" s="53">
        <v>127</v>
      </c>
      <c r="AB4880" s="68">
        <v>344</v>
      </c>
      <c r="AC4880" s="9">
        <v>66</v>
      </c>
      <c r="AD4880" s="9">
        <v>54</v>
      </c>
      <c r="AE4880" s="9" t="s">
        <v>20</v>
      </c>
      <c r="AF4880" s="9">
        <v>60</v>
      </c>
      <c r="AG4880" s="9" t="s">
        <v>20</v>
      </c>
      <c r="AH4880" s="9" t="s">
        <v>20</v>
      </c>
      <c r="AI4880" s="9">
        <v>0</v>
      </c>
      <c r="AK4880" s="9">
        <v>1</v>
      </c>
      <c r="AL4880" s="9">
        <v>1</v>
      </c>
      <c r="AM4880" s="9">
        <v>3</v>
      </c>
      <c r="AN4880" s="9">
        <v>2</v>
      </c>
      <c r="AO4880" s="9">
        <v>0</v>
      </c>
      <c r="AQ4880" s="9">
        <v>3</v>
      </c>
      <c r="AR4880" s="9">
        <v>1</v>
      </c>
      <c r="AS4880" s="9">
        <v>1</v>
      </c>
      <c r="AT4880" s="9">
        <v>1</v>
      </c>
      <c r="AU4880" s="9">
        <v>0</v>
      </c>
      <c r="AV4880" s="9">
        <v>0</v>
      </c>
      <c r="AW4880" s="9" t="s">
        <v>1382</v>
      </c>
      <c r="AX4880" s="9" t="s">
        <v>1382</v>
      </c>
      <c r="AZ4880" s="42" t="s">
        <v>2239</v>
      </c>
      <c r="BA4880" s="53" t="s">
        <v>2929</v>
      </c>
      <c r="BB4880" s="10" t="s">
        <v>2008</v>
      </c>
      <c r="BG4880" s="9"/>
      <c r="BI4880" t="s">
        <v>3146</v>
      </c>
    </row>
    <row r="4881" spans="1:61" x14ac:dyDescent="0.25">
      <c r="A4881" s="97" t="s">
        <v>1327</v>
      </c>
      <c r="B4881" s="53" t="s">
        <v>1330</v>
      </c>
      <c r="C4881" s="53" t="str">
        <f>VLOOKUP(Tabelle1[[#This Row],[bank_name]],list_all_banks!$B$1:$C$691,2,FALSE)</f>
        <v>SE5020177753</v>
      </c>
      <c r="D4881" s="10" t="s">
        <v>1331</v>
      </c>
      <c r="E4881" s="42" t="str">
        <f t="shared" si="79"/>
        <v>31.12.2016</v>
      </c>
      <c r="F4881" s="53">
        <v>2016</v>
      </c>
      <c r="G4881" s="53">
        <v>1</v>
      </c>
      <c r="H4881" s="53">
        <v>2</v>
      </c>
      <c r="I4881" s="9">
        <v>3</v>
      </c>
      <c r="J4881" s="9">
        <v>2</v>
      </c>
      <c r="K4881" s="73" t="s">
        <v>1366</v>
      </c>
      <c r="L4881" s="9" t="s">
        <v>20</v>
      </c>
      <c r="M4881" s="9" t="s">
        <v>2000</v>
      </c>
      <c r="N4881" s="9" t="s">
        <v>19</v>
      </c>
      <c r="P4881" s="9">
        <v>0</v>
      </c>
      <c r="Q4881" s="9">
        <v>0</v>
      </c>
      <c r="R4881" s="9">
        <v>3</v>
      </c>
      <c r="S4881" s="9">
        <v>3</v>
      </c>
      <c r="U4881" s="9">
        <v>0</v>
      </c>
      <c r="V4881" s="9">
        <v>0</v>
      </c>
      <c r="W4881" s="53" t="s">
        <v>20</v>
      </c>
      <c r="X4881" s="10"/>
      <c r="Y4881" s="9" t="s">
        <v>1327</v>
      </c>
      <c r="Z4881" s="68">
        <v>32321</v>
      </c>
      <c r="AA4881" s="9">
        <v>7714</v>
      </c>
      <c r="AB4881" s="68">
        <v>19123</v>
      </c>
      <c r="AC4881" s="9">
        <v>2098</v>
      </c>
      <c r="AD4881" s="9">
        <v>3507</v>
      </c>
      <c r="AE4881" s="9" t="s">
        <v>20</v>
      </c>
      <c r="AF4881" s="9">
        <v>3739</v>
      </c>
      <c r="AG4881" s="9" t="s">
        <v>20</v>
      </c>
      <c r="AH4881" s="9" t="s">
        <v>20</v>
      </c>
      <c r="AI4881" s="9">
        <v>0</v>
      </c>
      <c r="AK4881" s="9">
        <v>1</v>
      </c>
      <c r="AL4881" s="9">
        <v>1</v>
      </c>
      <c r="AM4881" s="9">
        <v>3</v>
      </c>
      <c r="AN4881" s="9">
        <v>2</v>
      </c>
      <c r="AO4881" s="9">
        <v>0</v>
      </c>
      <c r="AQ4881" s="9">
        <v>3</v>
      </c>
      <c r="AR4881" s="9">
        <v>1</v>
      </c>
      <c r="AS4881" s="9">
        <v>1</v>
      </c>
      <c r="AT4881" s="9">
        <v>1</v>
      </c>
      <c r="AU4881" s="9">
        <v>0</v>
      </c>
      <c r="AV4881" s="9">
        <v>0</v>
      </c>
      <c r="AW4881" s="9" t="s">
        <v>1382</v>
      </c>
      <c r="AX4881" s="9" t="s">
        <v>1382</v>
      </c>
      <c r="AZ4881" s="42" t="s">
        <v>2239</v>
      </c>
      <c r="BA4881" s="53" t="s">
        <v>2929</v>
      </c>
      <c r="BB4881" s="10" t="s">
        <v>2008</v>
      </c>
      <c r="BG4881" s="9"/>
      <c r="BI4881" t="s">
        <v>3146</v>
      </c>
    </row>
    <row r="4882" spans="1:61" s="44" customFormat="1" ht="15.75" thickBot="1" x14ac:dyDescent="0.3">
      <c r="A4882" s="104" t="s">
        <v>1327</v>
      </c>
      <c r="B4882" s="57" t="s">
        <v>1330</v>
      </c>
      <c r="C4882" s="57" t="str">
        <f>VLOOKUP(Tabelle1[[#This Row],[bank_name]],list_all_banks!$B$1:$C$691,2,FALSE)</f>
        <v>SE5020177753</v>
      </c>
      <c r="D4882" s="56" t="s">
        <v>1331</v>
      </c>
      <c r="E4882" s="46" t="str">
        <f t="shared" si="79"/>
        <v>31.12.2016</v>
      </c>
      <c r="F4882" s="57">
        <v>2016</v>
      </c>
      <c r="G4882" s="57">
        <v>1</v>
      </c>
      <c r="H4882" s="57">
        <v>2</v>
      </c>
      <c r="I4882" s="44">
        <v>3</v>
      </c>
      <c r="J4882" s="44">
        <v>2</v>
      </c>
      <c r="K4882" s="86" t="s">
        <v>1366</v>
      </c>
      <c r="L4882" s="44" t="s">
        <v>20</v>
      </c>
      <c r="M4882" s="44" t="s">
        <v>2000</v>
      </c>
      <c r="N4882" s="44" t="s">
        <v>19</v>
      </c>
      <c r="O4882" s="45"/>
      <c r="P4882" s="44">
        <v>0</v>
      </c>
      <c r="Q4882" s="44">
        <v>0</v>
      </c>
      <c r="R4882" s="44">
        <v>3</v>
      </c>
      <c r="S4882" s="44">
        <v>3</v>
      </c>
      <c r="T4882" s="45"/>
      <c r="U4882" s="44">
        <v>0</v>
      </c>
      <c r="V4882" s="44">
        <v>0</v>
      </c>
      <c r="W4882" s="57" t="s">
        <v>20</v>
      </c>
      <c r="X4882" s="56"/>
      <c r="Y4882" s="44" t="s">
        <v>1650</v>
      </c>
      <c r="Z4882" s="123">
        <v>290</v>
      </c>
      <c r="AA4882" s="123">
        <v>20</v>
      </c>
      <c r="AB4882" s="123">
        <v>243</v>
      </c>
      <c r="AC4882" s="44">
        <v>15</v>
      </c>
      <c r="AD4882" s="44">
        <v>59</v>
      </c>
      <c r="AE4882" s="44" t="s">
        <v>20</v>
      </c>
      <c r="AF4882" s="44">
        <v>-42</v>
      </c>
      <c r="AG4882" s="44" t="s">
        <v>20</v>
      </c>
      <c r="AH4882" s="44" t="s">
        <v>20</v>
      </c>
      <c r="AI4882" s="44">
        <v>0</v>
      </c>
      <c r="AJ4882" s="45"/>
      <c r="AK4882" s="44">
        <v>1</v>
      </c>
      <c r="AL4882" s="44">
        <v>1</v>
      </c>
      <c r="AM4882" s="44">
        <v>3</v>
      </c>
      <c r="AN4882" s="44">
        <v>2</v>
      </c>
      <c r="AO4882" s="44">
        <v>0</v>
      </c>
      <c r="AP4882" s="45"/>
      <c r="AQ4882" s="44">
        <v>3</v>
      </c>
      <c r="AR4882" s="44">
        <v>1</v>
      </c>
      <c r="AS4882" s="44">
        <v>1</v>
      </c>
      <c r="AT4882" s="44">
        <v>1</v>
      </c>
      <c r="AU4882" s="44">
        <v>0</v>
      </c>
      <c r="AV4882" s="44">
        <v>0</v>
      </c>
      <c r="AW4882" s="44" t="s">
        <v>1382</v>
      </c>
      <c r="AX4882" s="44" t="s">
        <v>1382</v>
      </c>
      <c r="AY4882" s="45"/>
      <c r="AZ4882" s="46" t="s">
        <v>2239</v>
      </c>
      <c r="BA4882" s="57" t="s">
        <v>2929</v>
      </c>
      <c r="BB4882" s="56" t="s">
        <v>2008</v>
      </c>
      <c r="BH4882" s="45"/>
      <c r="BI4882" s="44" t="s">
        <v>3146</v>
      </c>
    </row>
    <row r="4883" spans="1:61" x14ac:dyDescent="0.25">
      <c r="A4883" s="97" t="s">
        <v>1327</v>
      </c>
      <c r="B4883" s="53" t="s">
        <v>1332</v>
      </c>
      <c r="C4883" s="53" t="str">
        <f>VLOOKUP(Tabelle1[[#This Row],[bank_name]],list_all_banks!$B$1:$C$691,2,FALSE)</f>
        <v>SE5020329081</v>
      </c>
      <c r="D4883" s="10" t="s">
        <v>1333</v>
      </c>
      <c r="E4883" s="42" t="str">
        <f t="shared" si="79"/>
        <v>31.12.2013</v>
      </c>
      <c r="F4883" s="53">
        <v>2013</v>
      </c>
      <c r="G4883" s="9">
        <v>1</v>
      </c>
      <c r="H4883" s="9">
        <v>2</v>
      </c>
      <c r="I4883" s="9">
        <v>3</v>
      </c>
      <c r="J4883" s="9">
        <v>2</v>
      </c>
      <c r="K4883" s="73" t="s">
        <v>1366</v>
      </c>
      <c r="L4883" s="9" t="s">
        <v>20</v>
      </c>
      <c r="M4883" s="53" t="s">
        <v>2000</v>
      </c>
      <c r="N4883" s="53" t="s">
        <v>19</v>
      </c>
      <c r="P4883" s="9">
        <v>0</v>
      </c>
      <c r="Q4883" s="9">
        <v>0</v>
      </c>
      <c r="R4883" s="9">
        <v>0</v>
      </c>
      <c r="S4883" s="9">
        <v>3</v>
      </c>
      <c r="U4883" s="9">
        <v>1</v>
      </c>
      <c r="V4883" s="9">
        <v>1</v>
      </c>
      <c r="W4883" s="53" t="s">
        <v>20</v>
      </c>
      <c r="Y4883" s="9" t="s">
        <v>1327</v>
      </c>
      <c r="Z4883">
        <v>53045</v>
      </c>
      <c r="AA4883">
        <v>7414</v>
      </c>
      <c r="AB4883" s="68">
        <v>10002</v>
      </c>
      <c r="AC4883" s="68" t="s">
        <v>20</v>
      </c>
      <c r="AD4883" s="68" t="s">
        <v>20</v>
      </c>
      <c r="AE4883" s="68" t="s">
        <v>20</v>
      </c>
      <c r="AF4883" s="68" t="s">
        <v>20</v>
      </c>
      <c r="AG4883" s="68">
        <v>1762</v>
      </c>
      <c r="AH4883" s="9" t="s">
        <v>20</v>
      </c>
      <c r="AI4883" s="9">
        <v>0</v>
      </c>
      <c r="AK4883" s="9">
        <v>1</v>
      </c>
      <c r="AL4883" s="9">
        <v>1</v>
      </c>
      <c r="AM4883" s="9">
        <v>0</v>
      </c>
      <c r="AN4883" s="9">
        <v>0</v>
      </c>
      <c r="AO4883" s="9">
        <v>0</v>
      </c>
      <c r="AQ4883" s="9">
        <v>3</v>
      </c>
      <c r="AR4883" s="9">
        <v>1</v>
      </c>
      <c r="AS4883" s="9">
        <v>2</v>
      </c>
      <c r="AT4883" s="9">
        <v>1</v>
      </c>
      <c r="AU4883" s="9">
        <v>2</v>
      </c>
      <c r="AV4883" s="9">
        <v>0</v>
      </c>
      <c r="AW4883" s="9" t="s">
        <v>1382</v>
      </c>
      <c r="AX4883" s="9" t="s">
        <v>1382</v>
      </c>
      <c r="AY4883" s="6" t="s">
        <v>3088</v>
      </c>
      <c r="BA4883" s="53" t="s">
        <v>3089</v>
      </c>
      <c r="BB4883" s="10" t="s">
        <v>2010</v>
      </c>
      <c r="BG4883" s="9"/>
      <c r="BI4883" t="s">
        <v>3146</v>
      </c>
    </row>
    <row r="4884" spans="1:61" x14ac:dyDescent="0.25">
      <c r="A4884" s="97" t="s">
        <v>1327</v>
      </c>
      <c r="B4884" s="53" t="s">
        <v>1332</v>
      </c>
      <c r="C4884" s="53" t="str">
        <f>VLOOKUP(Tabelle1[[#This Row],[bank_name]],list_all_banks!$B$1:$C$691,2,FALSE)</f>
        <v>SE5020329081</v>
      </c>
      <c r="D4884" s="10" t="s">
        <v>1333</v>
      </c>
      <c r="E4884" s="42" t="str">
        <f t="shared" si="79"/>
        <v>31.12.2013</v>
      </c>
      <c r="F4884" s="53">
        <v>2013</v>
      </c>
      <c r="G4884" s="9">
        <v>1</v>
      </c>
      <c r="H4884" s="9">
        <v>2</v>
      </c>
      <c r="I4884" s="9">
        <v>3</v>
      </c>
      <c r="J4884" s="9">
        <v>2</v>
      </c>
      <c r="K4884" s="73" t="s">
        <v>1366</v>
      </c>
      <c r="L4884" s="9" t="s">
        <v>20</v>
      </c>
      <c r="M4884" s="53" t="s">
        <v>2000</v>
      </c>
      <c r="N4884" s="53" t="s">
        <v>19</v>
      </c>
      <c r="P4884" s="9">
        <v>0</v>
      </c>
      <c r="Q4884" s="9">
        <v>0</v>
      </c>
      <c r="R4884" s="9">
        <v>0</v>
      </c>
      <c r="S4884" s="9">
        <v>3</v>
      </c>
      <c r="U4884" s="9">
        <v>1</v>
      </c>
      <c r="V4884" s="9">
        <v>1</v>
      </c>
      <c r="W4884" s="53" t="s">
        <v>20</v>
      </c>
      <c r="Y4884" s="9" t="s">
        <v>1672</v>
      </c>
      <c r="Z4884">
        <v>6004</v>
      </c>
      <c r="AA4884">
        <v>318</v>
      </c>
      <c r="AB4884" s="68">
        <v>1973</v>
      </c>
      <c r="AC4884" s="68" t="s">
        <v>20</v>
      </c>
      <c r="AD4884" s="68" t="s">
        <v>20</v>
      </c>
      <c r="AE4884" s="68" t="s">
        <v>20</v>
      </c>
      <c r="AF4884" s="68" t="s">
        <v>20</v>
      </c>
      <c r="AG4884" s="68">
        <v>508</v>
      </c>
      <c r="AH4884" s="9" t="s">
        <v>20</v>
      </c>
      <c r="AI4884" s="9">
        <v>0</v>
      </c>
      <c r="AK4884" s="9">
        <v>1</v>
      </c>
      <c r="AL4884" s="9">
        <v>1</v>
      </c>
      <c r="AM4884" s="9">
        <v>0</v>
      </c>
      <c r="AN4884" s="9">
        <v>0</v>
      </c>
      <c r="AO4884" s="9">
        <v>0</v>
      </c>
      <c r="AQ4884" s="9">
        <v>3</v>
      </c>
      <c r="AR4884" s="9">
        <v>1</v>
      </c>
      <c r="AS4884" s="9">
        <v>2</v>
      </c>
      <c r="AT4884" s="9">
        <v>1</v>
      </c>
      <c r="AU4884" s="9">
        <v>2</v>
      </c>
      <c r="AV4884" s="9">
        <v>0</v>
      </c>
      <c r="AW4884" s="9" t="s">
        <v>1382</v>
      </c>
      <c r="AX4884" s="9" t="s">
        <v>1382</v>
      </c>
      <c r="AY4884" s="6" t="s">
        <v>3090</v>
      </c>
      <c r="BA4884" s="53" t="s">
        <v>3091</v>
      </c>
      <c r="BB4884" s="10" t="s">
        <v>2010</v>
      </c>
      <c r="BG4884" s="9"/>
      <c r="BI4884" t="s">
        <v>3146</v>
      </c>
    </row>
    <row r="4885" spans="1:61" x14ac:dyDescent="0.25">
      <c r="A4885" s="97" t="s">
        <v>1327</v>
      </c>
      <c r="B4885" s="53" t="s">
        <v>1332</v>
      </c>
      <c r="C4885" s="53" t="str">
        <f>VLOOKUP(Tabelle1[[#This Row],[bank_name]],list_all_banks!$B$1:$C$691,2,FALSE)</f>
        <v>SE5020329081</v>
      </c>
      <c r="D4885" s="10" t="s">
        <v>1333</v>
      </c>
      <c r="E4885" s="42" t="str">
        <f t="shared" si="79"/>
        <v>31.12.2013</v>
      </c>
      <c r="F4885" s="53">
        <v>2013</v>
      </c>
      <c r="G4885" s="9">
        <v>1</v>
      </c>
      <c r="H4885" s="9">
        <v>2</v>
      </c>
      <c r="I4885" s="9">
        <v>3</v>
      </c>
      <c r="J4885" s="9">
        <v>2</v>
      </c>
      <c r="K4885" s="73" t="s">
        <v>1366</v>
      </c>
      <c r="L4885" s="9" t="s">
        <v>20</v>
      </c>
      <c r="M4885" s="53" t="s">
        <v>2000</v>
      </c>
      <c r="N4885" s="53" t="s">
        <v>19</v>
      </c>
      <c r="P4885" s="9">
        <v>0</v>
      </c>
      <c r="Q4885" s="9">
        <v>0</v>
      </c>
      <c r="R4885" s="9">
        <v>0</v>
      </c>
      <c r="S4885" s="9">
        <v>3</v>
      </c>
      <c r="U4885" s="9">
        <v>1</v>
      </c>
      <c r="V4885" s="9">
        <v>1</v>
      </c>
      <c r="W4885" s="53" t="s">
        <v>20</v>
      </c>
      <c r="Y4885" s="9" t="s">
        <v>440</v>
      </c>
      <c r="Z4885">
        <v>4139</v>
      </c>
      <c r="AA4885">
        <v>260</v>
      </c>
      <c r="AB4885" s="68">
        <v>1743</v>
      </c>
      <c r="AC4885" s="68" t="s">
        <v>20</v>
      </c>
      <c r="AD4885" s="68" t="s">
        <v>20</v>
      </c>
      <c r="AE4885" s="68" t="s">
        <v>20</v>
      </c>
      <c r="AF4885" s="68" t="s">
        <v>20</v>
      </c>
      <c r="AG4885" s="68">
        <v>391</v>
      </c>
      <c r="AH4885" s="9" t="s">
        <v>20</v>
      </c>
      <c r="AI4885" s="9">
        <v>0</v>
      </c>
      <c r="AK4885" s="9">
        <v>1</v>
      </c>
      <c r="AL4885" s="9">
        <v>1</v>
      </c>
      <c r="AM4885" s="9">
        <v>0</v>
      </c>
      <c r="AN4885" s="9">
        <v>0</v>
      </c>
      <c r="AO4885" s="9">
        <v>0</v>
      </c>
      <c r="AQ4885" s="9">
        <v>3</v>
      </c>
      <c r="AR4885" s="9">
        <v>1</v>
      </c>
      <c r="AS4885" s="9">
        <v>2</v>
      </c>
      <c r="AT4885" s="9">
        <v>1</v>
      </c>
      <c r="AU4885" s="9">
        <v>2</v>
      </c>
      <c r="AV4885" s="9">
        <v>0</v>
      </c>
      <c r="AW4885" s="9" t="s">
        <v>1382</v>
      </c>
      <c r="AX4885" s="9" t="s">
        <v>1382</v>
      </c>
      <c r="AY4885" s="6" t="s">
        <v>3092</v>
      </c>
      <c r="BA4885" s="53" t="s">
        <v>3093</v>
      </c>
      <c r="BB4885" s="10" t="s">
        <v>2010</v>
      </c>
      <c r="BG4885" s="9"/>
      <c r="BI4885" t="s">
        <v>3146</v>
      </c>
    </row>
    <row r="4886" spans="1:61" x14ac:dyDescent="0.25">
      <c r="A4886" s="97" t="s">
        <v>1327</v>
      </c>
      <c r="B4886" s="53" t="s">
        <v>1332</v>
      </c>
      <c r="C4886" s="53" t="str">
        <f>VLOOKUP(Tabelle1[[#This Row],[bank_name]],list_all_banks!$B$1:$C$691,2,FALSE)</f>
        <v>SE5020329081</v>
      </c>
      <c r="D4886" s="10" t="s">
        <v>1333</v>
      </c>
      <c r="E4886" s="42" t="str">
        <f t="shared" si="79"/>
        <v>31.12.2013</v>
      </c>
      <c r="F4886" s="53">
        <v>2013</v>
      </c>
      <c r="G4886" s="9">
        <v>1</v>
      </c>
      <c r="H4886" s="9">
        <v>2</v>
      </c>
      <c r="I4886" s="9">
        <v>3</v>
      </c>
      <c r="J4886" s="9">
        <v>2</v>
      </c>
      <c r="K4886" s="73" t="s">
        <v>1366</v>
      </c>
      <c r="L4886" s="9" t="s">
        <v>20</v>
      </c>
      <c r="M4886" s="53" t="s">
        <v>2000</v>
      </c>
      <c r="N4886" s="53" t="s">
        <v>19</v>
      </c>
      <c r="P4886" s="9">
        <v>0</v>
      </c>
      <c r="Q4886" s="9">
        <v>0</v>
      </c>
      <c r="R4886" s="9">
        <v>0</v>
      </c>
      <c r="S4886" s="9">
        <v>3</v>
      </c>
      <c r="U4886" s="9">
        <v>1</v>
      </c>
      <c r="V4886" s="9">
        <v>1</v>
      </c>
      <c r="W4886" s="53" t="s">
        <v>20</v>
      </c>
      <c r="Y4886" s="9" t="s">
        <v>641</v>
      </c>
      <c r="Z4886">
        <v>2817</v>
      </c>
      <c r="AA4886">
        <v>214</v>
      </c>
      <c r="AB4886" s="68">
        <v>1024</v>
      </c>
      <c r="AC4886" s="68" t="s">
        <v>20</v>
      </c>
      <c r="AD4886" s="68" t="s">
        <v>20</v>
      </c>
      <c r="AE4886" s="68" t="s">
        <v>20</v>
      </c>
      <c r="AF4886" s="68" t="s">
        <v>20</v>
      </c>
      <c r="AG4886" s="68">
        <v>-9</v>
      </c>
      <c r="AH4886" s="9" t="s">
        <v>20</v>
      </c>
      <c r="AI4886" s="9">
        <v>0</v>
      </c>
      <c r="AK4886" s="9">
        <v>1</v>
      </c>
      <c r="AL4886" s="9">
        <v>1</v>
      </c>
      <c r="AM4886" s="9">
        <v>0</v>
      </c>
      <c r="AN4886" s="9">
        <v>0</v>
      </c>
      <c r="AO4886" s="9">
        <v>0</v>
      </c>
      <c r="AQ4886" s="9">
        <v>3</v>
      </c>
      <c r="AR4886" s="9">
        <v>1</v>
      </c>
      <c r="AS4886" s="9">
        <v>2</v>
      </c>
      <c r="AT4886" s="9">
        <v>1</v>
      </c>
      <c r="AU4886" s="9">
        <v>2</v>
      </c>
      <c r="AV4886" s="9">
        <v>0</v>
      </c>
      <c r="AW4886" s="9" t="s">
        <v>1382</v>
      </c>
      <c r="AX4886" s="9" t="s">
        <v>1382</v>
      </c>
      <c r="AY4886" s="6" t="s">
        <v>3094</v>
      </c>
      <c r="BA4886" s="53" t="s">
        <v>3095</v>
      </c>
      <c r="BB4886" s="10" t="s">
        <v>2010</v>
      </c>
      <c r="BG4886" s="9"/>
      <c r="BI4886" t="s">
        <v>3146</v>
      </c>
    </row>
    <row r="4887" spans="1:61" x14ac:dyDescent="0.25">
      <c r="A4887" s="97" t="s">
        <v>1327</v>
      </c>
      <c r="B4887" s="53" t="s">
        <v>1332</v>
      </c>
      <c r="C4887" s="53" t="str">
        <f>VLOOKUP(Tabelle1[[#This Row],[bank_name]],list_all_banks!$B$1:$C$691,2,FALSE)</f>
        <v>SE5020329081</v>
      </c>
      <c r="D4887" s="10" t="s">
        <v>1333</v>
      </c>
      <c r="E4887" s="42" t="str">
        <f t="shared" si="79"/>
        <v>31.12.2013</v>
      </c>
      <c r="F4887" s="53">
        <v>2013</v>
      </c>
      <c r="G4887" s="9">
        <v>1</v>
      </c>
      <c r="H4887" s="9">
        <v>2</v>
      </c>
      <c r="I4887" s="9">
        <v>3</v>
      </c>
      <c r="J4887" s="9">
        <v>2</v>
      </c>
      <c r="K4887" s="73" t="s">
        <v>1366</v>
      </c>
      <c r="L4887" s="9" t="s">
        <v>20</v>
      </c>
      <c r="M4887" s="53" t="s">
        <v>2000</v>
      </c>
      <c r="N4887" s="53" t="s">
        <v>19</v>
      </c>
      <c r="P4887" s="9">
        <v>0</v>
      </c>
      <c r="Q4887" s="9">
        <v>0</v>
      </c>
      <c r="R4887" s="9">
        <v>0</v>
      </c>
      <c r="S4887" s="9">
        <v>3</v>
      </c>
      <c r="U4887" s="9">
        <v>1</v>
      </c>
      <c r="V4887" s="9">
        <v>1</v>
      </c>
      <c r="W4887" s="53" t="s">
        <v>20</v>
      </c>
      <c r="Y4887" s="9" t="s">
        <v>487</v>
      </c>
      <c r="Z4887">
        <v>1394</v>
      </c>
      <c r="AA4887" t="s">
        <v>20</v>
      </c>
      <c r="AB4887" s="68">
        <v>639</v>
      </c>
      <c r="AC4887" s="68" t="s">
        <v>20</v>
      </c>
      <c r="AD4887" s="68" t="s">
        <v>20</v>
      </c>
      <c r="AE4887" s="68" t="s">
        <v>20</v>
      </c>
      <c r="AF4887" s="68" t="s">
        <v>20</v>
      </c>
      <c r="AG4887" s="68" t="s">
        <v>20</v>
      </c>
      <c r="AH4887" s="9" t="s">
        <v>20</v>
      </c>
      <c r="AI4887" s="9">
        <v>0</v>
      </c>
      <c r="AK4887" s="9">
        <v>1</v>
      </c>
      <c r="AL4887" s="9">
        <v>1</v>
      </c>
      <c r="AM4887" s="9">
        <v>0</v>
      </c>
      <c r="AN4887" s="9">
        <v>0</v>
      </c>
      <c r="AO4887" s="9">
        <v>0</v>
      </c>
      <c r="AQ4887" s="9">
        <v>3</v>
      </c>
      <c r="AR4887" s="9">
        <v>1</v>
      </c>
      <c r="AS4887" s="9">
        <v>2</v>
      </c>
      <c r="AT4887" s="9">
        <v>1</v>
      </c>
      <c r="AU4887" s="9">
        <v>2</v>
      </c>
      <c r="AV4887" s="9">
        <v>0</v>
      </c>
      <c r="AW4887" s="9" t="s">
        <v>1382</v>
      </c>
      <c r="AX4887" s="9" t="s">
        <v>1382</v>
      </c>
      <c r="AY4887" s="6" t="s">
        <v>3096</v>
      </c>
      <c r="BA4887" s="53" t="s">
        <v>3097</v>
      </c>
      <c r="BB4887" s="10" t="s">
        <v>2010</v>
      </c>
      <c r="BG4887" s="9"/>
      <c r="BI4887" t="s">
        <v>3146</v>
      </c>
    </row>
    <row r="4888" spans="1:61" x14ac:dyDescent="0.25">
      <c r="A4888" s="97" t="s">
        <v>1327</v>
      </c>
      <c r="B4888" s="53" t="s">
        <v>1332</v>
      </c>
      <c r="C4888" s="53" t="str">
        <f>VLOOKUP(Tabelle1[[#This Row],[bank_name]],list_all_banks!$B$1:$C$691,2,FALSE)</f>
        <v>SE5020329081</v>
      </c>
      <c r="D4888" s="10" t="s">
        <v>1333</v>
      </c>
      <c r="E4888" s="42" t="str">
        <f t="shared" si="79"/>
        <v>31.12.2013</v>
      </c>
      <c r="F4888" s="53">
        <v>2013</v>
      </c>
      <c r="G4888" s="9">
        <v>1</v>
      </c>
      <c r="H4888" s="9">
        <v>2</v>
      </c>
      <c r="I4888" s="9">
        <v>3</v>
      </c>
      <c r="J4888" s="9">
        <v>2</v>
      </c>
      <c r="K4888" s="73" t="s">
        <v>1366</v>
      </c>
      <c r="L4888" s="9" t="s">
        <v>20</v>
      </c>
      <c r="M4888" s="53" t="s">
        <v>2000</v>
      </c>
      <c r="N4888" s="53" t="s">
        <v>19</v>
      </c>
      <c r="P4888" s="9">
        <v>0</v>
      </c>
      <c r="Q4888" s="9">
        <v>0</v>
      </c>
      <c r="R4888" s="9">
        <v>0</v>
      </c>
      <c r="S4888" s="9">
        <v>3</v>
      </c>
      <c r="U4888" s="9">
        <v>1</v>
      </c>
      <c r="V4888" s="9">
        <v>1</v>
      </c>
      <c r="W4888" s="53" t="s">
        <v>20</v>
      </c>
      <c r="Y4888" s="9" t="s">
        <v>1205</v>
      </c>
      <c r="Z4888">
        <v>1313</v>
      </c>
      <c r="AA4888">
        <v>273</v>
      </c>
      <c r="AB4888" s="68">
        <v>228</v>
      </c>
      <c r="AC4888" s="68" t="s">
        <v>20</v>
      </c>
      <c r="AD4888" s="68" t="s">
        <v>20</v>
      </c>
      <c r="AE4888" s="68" t="s">
        <v>20</v>
      </c>
      <c r="AF4888" s="68" t="s">
        <v>20</v>
      </c>
      <c r="AG4888">
        <v>45</v>
      </c>
      <c r="AH4888" s="9" t="s">
        <v>20</v>
      </c>
      <c r="AI4888" s="9">
        <v>0</v>
      </c>
      <c r="AK4888" s="9">
        <v>1</v>
      </c>
      <c r="AL4888" s="9">
        <v>1</v>
      </c>
      <c r="AM4888" s="9">
        <v>0</v>
      </c>
      <c r="AN4888" s="9">
        <v>0</v>
      </c>
      <c r="AO4888" s="9">
        <v>0</v>
      </c>
      <c r="AQ4888" s="9">
        <v>3</v>
      </c>
      <c r="AR4888" s="9">
        <v>1</v>
      </c>
      <c r="AS4888" s="9">
        <v>2</v>
      </c>
      <c r="AT4888" s="9">
        <v>1</v>
      </c>
      <c r="AU4888" s="9">
        <v>2</v>
      </c>
      <c r="AV4888" s="9">
        <v>0</v>
      </c>
      <c r="AW4888" s="9" t="s">
        <v>1382</v>
      </c>
      <c r="AX4888" s="9" t="s">
        <v>1382</v>
      </c>
      <c r="AY4888" s="6" t="s">
        <v>3098</v>
      </c>
      <c r="BA4888" s="53" t="s">
        <v>3099</v>
      </c>
      <c r="BB4888" s="10" t="s">
        <v>2010</v>
      </c>
      <c r="BG4888" s="9"/>
      <c r="BI4888" t="s">
        <v>3146</v>
      </c>
    </row>
    <row r="4889" spans="1:61" x14ac:dyDescent="0.25">
      <c r="A4889" s="97" t="s">
        <v>1327</v>
      </c>
      <c r="B4889" s="53" t="s">
        <v>1332</v>
      </c>
      <c r="C4889" s="53" t="str">
        <f>VLOOKUP(Tabelle1[[#This Row],[bank_name]],list_all_banks!$B$1:$C$691,2,FALSE)</f>
        <v>SE5020329081</v>
      </c>
      <c r="D4889" s="10" t="s">
        <v>1333</v>
      </c>
      <c r="E4889" s="42" t="str">
        <f t="shared" si="79"/>
        <v>31.12.2013</v>
      </c>
      <c r="F4889" s="53">
        <v>2013</v>
      </c>
      <c r="G4889" s="9">
        <v>1</v>
      </c>
      <c r="H4889" s="9">
        <v>2</v>
      </c>
      <c r="I4889" s="9">
        <v>3</v>
      </c>
      <c r="J4889" s="9">
        <v>2</v>
      </c>
      <c r="K4889" s="73" t="s">
        <v>1366</v>
      </c>
      <c r="L4889" s="9" t="s">
        <v>20</v>
      </c>
      <c r="M4889" s="53" t="s">
        <v>2000</v>
      </c>
      <c r="N4889" s="53" t="s">
        <v>19</v>
      </c>
      <c r="P4889" s="9">
        <v>0</v>
      </c>
      <c r="Q4889" s="9">
        <v>0</v>
      </c>
      <c r="R4889" s="9">
        <v>0</v>
      </c>
      <c r="S4889" s="9">
        <v>3</v>
      </c>
      <c r="U4889" s="9">
        <v>1</v>
      </c>
      <c r="V4889" s="9">
        <v>1</v>
      </c>
      <c r="W4889" s="53" t="s">
        <v>20</v>
      </c>
      <c r="Y4889" s="9" t="s">
        <v>1165</v>
      </c>
      <c r="Z4889" s="9">
        <v>2125</v>
      </c>
      <c r="AA4889" s="9">
        <v>390</v>
      </c>
      <c r="AB4889" s="68">
        <v>543</v>
      </c>
      <c r="AC4889" s="68" t="s">
        <v>20</v>
      </c>
      <c r="AD4889" s="68" t="s">
        <v>20</v>
      </c>
      <c r="AE4889" s="68" t="s">
        <v>20</v>
      </c>
      <c r="AF4889" s="68" t="s">
        <v>20</v>
      </c>
      <c r="AG4889" s="9">
        <v>73</v>
      </c>
      <c r="AH4889" s="9" t="s">
        <v>20</v>
      </c>
      <c r="AI4889" s="9">
        <v>0</v>
      </c>
      <c r="AK4889" s="9">
        <v>1</v>
      </c>
      <c r="AL4889" s="9">
        <v>1</v>
      </c>
      <c r="AM4889" s="9">
        <v>0</v>
      </c>
      <c r="AN4889" s="9">
        <v>0</v>
      </c>
      <c r="AO4889" s="9">
        <v>0</v>
      </c>
      <c r="AQ4889" s="9">
        <v>3</v>
      </c>
      <c r="AR4889" s="9">
        <v>1</v>
      </c>
      <c r="AS4889" s="9">
        <v>2</v>
      </c>
      <c r="AT4889" s="9">
        <v>1</v>
      </c>
      <c r="AU4889" s="9">
        <v>2</v>
      </c>
      <c r="AV4889" s="9">
        <v>0</v>
      </c>
      <c r="AW4889" s="9" t="s">
        <v>1382</v>
      </c>
      <c r="AX4889" s="9" t="s">
        <v>1382</v>
      </c>
      <c r="AY4889" s="6" t="s">
        <v>3100</v>
      </c>
      <c r="BA4889" s="53" t="s">
        <v>3101</v>
      </c>
      <c r="BB4889" s="10" t="s">
        <v>2010</v>
      </c>
      <c r="BC4889" s="9"/>
      <c r="BD4889" s="9"/>
      <c r="BE4889" s="9"/>
      <c r="BF4889" s="9"/>
      <c r="BG4889" s="9"/>
      <c r="BI4889" t="s">
        <v>3146</v>
      </c>
    </row>
    <row r="4890" spans="1:61" x14ac:dyDescent="0.25">
      <c r="A4890" s="97" t="s">
        <v>1327</v>
      </c>
      <c r="B4890" s="53" t="s">
        <v>1332</v>
      </c>
      <c r="C4890" s="53" t="str">
        <f>VLOOKUP(Tabelle1[[#This Row],[bank_name]],list_all_banks!$B$1:$C$691,2,FALSE)</f>
        <v>SE5020329081</v>
      </c>
      <c r="D4890" s="10" t="s">
        <v>1333</v>
      </c>
      <c r="E4890" s="42" t="str">
        <f t="shared" si="79"/>
        <v>31.12.2013</v>
      </c>
      <c r="F4890" s="53">
        <v>2013</v>
      </c>
      <c r="G4890" s="9">
        <v>1</v>
      </c>
      <c r="H4890" s="9">
        <v>2</v>
      </c>
      <c r="I4890" s="9">
        <v>3</v>
      </c>
      <c r="J4890" s="9">
        <v>2</v>
      </c>
      <c r="K4890" s="73" t="s">
        <v>1366</v>
      </c>
      <c r="L4890" s="9" t="s">
        <v>20</v>
      </c>
      <c r="M4890" s="53" t="s">
        <v>2000</v>
      </c>
      <c r="N4890" s="53" t="s">
        <v>19</v>
      </c>
      <c r="P4890" s="9">
        <v>0</v>
      </c>
      <c r="Q4890" s="9">
        <v>0</v>
      </c>
      <c r="R4890" s="9">
        <v>0</v>
      </c>
      <c r="S4890" s="9">
        <v>3</v>
      </c>
      <c r="U4890" s="9">
        <v>1</v>
      </c>
      <c r="V4890" s="9">
        <v>1</v>
      </c>
      <c r="W4890" s="53" t="s">
        <v>20</v>
      </c>
      <c r="Y4890" s="9" t="s">
        <v>1</v>
      </c>
      <c r="Z4890">
        <v>6944</v>
      </c>
      <c r="AA4890">
        <v>49</v>
      </c>
      <c r="AB4890" s="68">
        <v>1030</v>
      </c>
      <c r="AC4890" s="68" t="s">
        <v>20</v>
      </c>
      <c r="AD4890" s="68" t="s">
        <v>20</v>
      </c>
      <c r="AE4890" s="68" t="s">
        <v>20</v>
      </c>
      <c r="AF4890" s="68" t="s">
        <v>20</v>
      </c>
      <c r="AG4890">
        <v>315</v>
      </c>
      <c r="AH4890" s="9" t="s">
        <v>20</v>
      </c>
      <c r="AI4890" s="9">
        <v>0</v>
      </c>
      <c r="AK4890" s="9">
        <v>1</v>
      </c>
      <c r="AL4890" s="9">
        <v>1</v>
      </c>
      <c r="AM4890" s="9">
        <v>0</v>
      </c>
      <c r="AN4890" s="9">
        <v>0</v>
      </c>
      <c r="AO4890" s="9">
        <v>0</v>
      </c>
      <c r="AQ4890" s="9">
        <v>3</v>
      </c>
      <c r="AR4890" s="9">
        <v>1</v>
      </c>
      <c r="AS4890" s="9">
        <v>2</v>
      </c>
      <c r="AT4890" s="9">
        <v>1</v>
      </c>
      <c r="AU4890" s="9">
        <v>2</v>
      </c>
      <c r="AV4890" s="9">
        <v>0</v>
      </c>
      <c r="AW4890" s="9" t="s">
        <v>1382</v>
      </c>
      <c r="AX4890" s="9" t="s">
        <v>1382</v>
      </c>
      <c r="AY4890" s="6" t="s">
        <v>3102</v>
      </c>
      <c r="BA4890" s="53" t="s">
        <v>3103</v>
      </c>
      <c r="BB4890" s="10" t="s">
        <v>2010</v>
      </c>
      <c r="BG4890" s="9"/>
      <c r="BI4890" t="s">
        <v>3146</v>
      </c>
    </row>
    <row r="4891" spans="1:61" x14ac:dyDescent="0.25">
      <c r="A4891" s="97" t="s">
        <v>1327</v>
      </c>
      <c r="B4891" s="53" t="s">
        <v>1332</v>
      </c>
      <c r="C4891" s="53" t="str">
        <f>VLOOKUP(Tabelle1[[#This Row],[bank_name]],list_all_banks!$B$1:$C$691,2,FALSE)</f>
        <v>SE5020329081</v>
      </c>
      <c r="D4891" s="10" t="s">
        <v>1333</v>
      </c>
      <c r="E4891" s="42" t="str">
        <f t="shared" si="79"/>
        <v>31.12.2013</v>
      </c>
      <c r="F4891" s="53">
        <v>2013</v>
      </c>
      <c r="G4891" s="9">
        <v>1</v>
      </c>
      <c r="H4891" s="9">
        <v>2</v>
      </c>
      <c r="I4891" s="9">
        <v>3</v>
      </c>
      <c r="J4891" s="9">
        <v>2</v>
      </c>
      <c r="K4891" s="73" t="s">
        <v>1366</v>
      </c>
      <c r="L4891" s="9" t="s">
        <v>20</v>
      </c>
      <c r="M4891" s="53" t="s">
        <v>2000</v>
      </c>
      <c r="N4891" s="53" t="s">
        <v>19</v>
      </c>
      <c r="P4891" s="9">
        <v>0</v>
      </c>
      <c r="Q4891" s="9">
        <v>0</v>
      </c>
      <c r="R4891" s="9">
        <v>0</v>
      </c>
      <c r="S4891" s="9">
        <v>3</v>
      </c>
      <c r="U4891" s="9">
        <v>1</v>
      </c>
      <c r="V4891" s="9">
        <v>1</v>
      </c>
      <c r="W4891" s="53" t="s">
        <v>20</v>
      </c>
      <c r="Y4891" s="52" t="s">
        <v>1725</v>
      </c>
      <c r="Z4891" s="9">
        <v>6299</v>
      </c>
      <c r="AA4891" s="9">
        <f>SUM(AA4892:AA4900)</f>
        <v>9700</v>
      </c>
      <c r="AB4891" s="68">
        <v>945</v>
      </c>
      <c r="AC4891" s="68" t="s">
        <v>20</v>
      </c>
      <c r="AD4891" s="68" t="s">
        <v>20</v>
      </c>
      <c r="AE4891" s="68" t="s">
        <v>20</v>
      </c>
      <c r="AF4891" s="68" t="s">
        <v>20</v>
      </c>
      <c r="AG4891" s="9">
        <v>253</v>
      </c>
      <c r="AH4891" s="9" t="s">
        <v>20</v>
      </c>
      <c r="AI4891" s="9">
        <v>0</v>
      </c>
      <c r="AJ4891" s="6" t="s">
        <v>3118</v>
      </c>
      <c r="AK4891" s="9">
        <v>1</v>
      </c>
      <c r="AL4891" s="9">
        <v>1</v>
      </c>
      <c r="AM4891" s="9">
        <v>0</v>
      </c>
      <c r="AN4891" s="9">
        <v>0</v>
      </c>
      <c r="AO4891" s="9">
        <v>0</v>
      </c>
      <c r="AQ4891" s="9">
        <v>3</v>
      </c>
      <c r="AR4891" s="9">
        <v>1</v>
      </c>
      <c r="AS4891" s="9">
        <v>2</v>
      </c>
      <c r="AT4891" s="9">
        <v>1</v>
      </c>
      <c r="AU4891" s="9">
        <v>2</v>
      </c>
      <c r="AV4891" s="9">
        <v>0</v>
      </c>
      <c r="AW4891" s="9" t="s">
        <v>1382</v>
      </c>
      <c r="AX4891" s="9" t="s">
        <v>1382</v>
      </c>
      <c r="AY4891" s="6" t="s">
        <v>3104</v>
      </c>
      <c r="BA4891" s="53" t="s">
        <v>3105</v>
      </c>
      <c r="BB4891" s="10" t="s">
        <v>2010</v>
      </c>
      <c r="BC4891" s="9"/>
      <c r="BD4891" s="9"/>
      <c r="BE4891" s="9"/>
      <c r="BF4891" s="9"/>
      <c r="BG4891" s="9"/>
      <c r="BI4891" t="s">
        <v>3146</v>
      </c>
    </row>
    <row r="4892" spans="1:61" x14ac:dyDescent="0.25">
      <c r="A4892" s="97" t="s">
        <v>1327</v>
      </c>
      <c r="B4892" s="53" t="s">
        <v>1332</v>
      </c>
      <c r="C4892" s="53" t="str">
        <f>VLOOKUP(Tabelle1[[#This Row],[bank_name]],list_all_banks!$B$1:$C$691,2,FALSE)</f>
        <v>SE5020329081</v>
      </c>
      <c r="D4892" s="10" t="s">
        <v>1333</v>
      </c>
      <c r="E4892" s="42" t="str">
        <f t="shared" si="79"/>
        <v>31.12.2013</v>
      </c>
      <c r="F4892" s="53">
        <v>2013</v>
      </c>
      <c r="G4892" s="9">
        <v>1</v>
      </c>
      <c r="H4892" s="9">
        <v>2</v>
      </c>
      <c r="I4892" s="9">
        <v>3</v>
      </c>
      <c r="J4892" s="9">
        <v>2</v>
      </c>
      <c r="K4892" s="73" t="s">
        <v>1366</v>
      </c>
      <c r="L4892" s="9" t="s">
        <v>20</v>
      </c>
      <c r="M4892" s="53" t="s">
        <v>2000</v>
      </c>
      <c r="N4892" s="53" t="s">
        <v>19</v>
      </c>
      <c r="P4892" s="9">
        <v>0</v>
      </c>
      <c r="Q4892" s="9">
        <v>0</v>
      </c>
      <c r="R4892" s="9">
        <v>0</v>
      </c>
      <c r="S4892" s="9">
        <v>3</v>
      </c>
      <c r="U4892" s="9">
        <v>1</v>
      </c>
      <c r="V4892" s="9">
        <v>1</v>
      </c>
      <c r="W4892" s="53" t="s">
        <v>20</v>
      </c>
      <c r="Y4892" s="9" t="s">
        <v>1278</v>
      </c>
      <c r="Z4892" s="68" t="s">
        <v>20</v>
      </c>
      <c r="AA4892" s="68">
        <v>38</v>
      </c>
      <c r="AB4892" s="68" t="s">
        <v>20</v>
      </c>
      <c r="AC4892" s="68" t="s">
        <v>20</v>
      </c>
      <c r="AD4892" s="68" t="s">
        <v>20</v>
      </c>
      <c r="AE4892" s="68" t="s">
        <v>20</v>
      </c>
      <c r="AF4892" s="68" t="s">
        <v>20</v>
      </c>
      <c r="AG4892" s="68" t="s">
        <v>20</v>
      </c>
      <c r="AH4892" s="9" t="s">
        <v>20</v>
      </c>
      <c r="AI4892" s="9">
        <v>0</v>
      </c>
      <c r="AJ4892" s="6" t="s">
        <v>3075</v>
      </c>
      <c r="AK4892" s="9">
        <v>1</v>
      </c>
      <c r="AL4892" s="9">
        <v>1</v>
      </c>
      <c r="AM4892" s="9">
        <v>0</v>
      </c>
      <c r="AN4892" s="9">
        <v>0</v>
      </c>
      <c r="AO4892" s="9">
        <v>0</v>
      </c>
      <c r="AQ4892" s="9">
        <v>3</v>
      </c>
      <c r="AR4892" s="9">
        <v>1</v>
      </c>
      <c r="AS4892" s="9">
        <v>2</v>
      </c>
      <c r="AT4892" s="9">
        <v>1</v>
      </c>
      <c r="AU4892" s="9">
        <v>2</v>
      </c>
      <c r="AV4892" s="9">
        <v>0</v>
      </c>
      <c r="AW4892" s="9" t="s">
        <v>1382</v>
      </c>
      <c r="AX4892" s="9" t="s">
        <v>1382</v>
      </c>
      <c r="AY4892" s="6" t="s">
        <v>3106</v>
      </c>
      <c r="BA4892" s="53" t="s">
        <v>3107</v>
      </c>
      <c r="BB4892" s="10" t="s">
        <v>2010</v>
      </c>
      <c r="BG4892" s="9"/>
      <c r="BI4892" t="s">
        <v>3146</v>
      </c>
    </row>
    <row r="4893" spans="1:61" x14ac:dyDescent="0.25">
      <c r="A4893" s="97" t="s">
        <v>1327</v>
      </c>
      <c r="B4893" s="53" t="s">
        <v>1332</v>
      </c>
      <c r="C4893" s="53" t="str">
        <f>VLOOKUP(Tabelle1[[#This Row],[bank_name]],list_all_banks!$B$1:$C$691,2,FALSE)</f>
        <v>SE5020329081</v>
      </c>
      <c r="D4893" s="10" t="s">
        <v>1333</v>
      </c>
      <c r="E4893" s="42" t="str">
        <f t="shared" si="79"/>
        <v>31.12.2013</v>
      </c>
      <c r="F4893" s="53">
        <v>2013</v>
      </c>
      <c r="G4893" s="9">
        <v>1</v>
      </c>
      <c r="H4893" s="9">
        <v>2</v>
      </c>
      <c r="I4893" s="9">
        <v>3</v>
      </c>
      <c r="J4893" s="9">
        <v>2</v>
      </c>
      <c r="K4893" s="73" t="s">
        <v>1366</v>
      </c>
      <c r="L4893" s="9" t="s">
        <v>20</v>
      </c>
      <c r="M4893" s="53" t="s">
        <v>2000</v>
      </c>
      <c r="N4893" s="53" t="s">
        <v>19</v>
      </c>
      <c r="P4893" s="9">
        <v>0</v>
      </c>
      <c r="Q4893" s="9">
        <v>0</v>
      </c>
      <c r="R4893" s="9">
        <v>0</v>
      </c>
      <c r="S4893" s="9">
        <v>3</v>
      </c>
      <c r="U4893" s="9">
        <v>1</v>
      </c>
      <c r="V4893" s="9">
        <v>1</v>
      </c>
      <c r="W4893" s="53" t="s">
        <v>20</v>
      </c>
      <c r="Y4893" s="9" t="s">
        <v>1700</v>
      </c>
      <c r="Z4893" s="68" t="s">
        <v>20</v>
      </c>
      <c r="AA4893" s="68" t="s">
        <v>20</v>
      </c>
      <c r="AB4893" s="68" t="s">
        <v>20</v>
      </c>
      <c r="AC4893" s="68" t="s">
        <v>20</v>
      </c>
      <c r="AD4893" s="68" t="s">
        <v>20</v>
      </c>
      <c r="AE4893" s="68" t="s">
        <v>20</v>
      </c>
      <c r="AF4893" s="68" t="s">
        <v>20</v>
      </c>
      <c r="AG4893" s="68" t="s">
        <v>20</v>
      </c>
      <c r="AH4893" s="9" t="s">
        <v>20</v>
      </c>
      <c r="AI4893" s="9">
        <v>0</v>
      </c>
      <c r="AJ4893" s="6" t="s">
        <v>3075</v>
      </c>
      <c r="AK4893" s="9">
        <v>1</v>
      </c>
      <c r="AL4893" s="9">
        <v>1</v>
      </c>
      <c r="AM4893" s="9">
        <v>0</v>
      </c>
      <c r="AN4893" s="9">
        <v>0</v>
      </c>
      <c r="AO4893" s="9">
        <v>0</v>
      </c>
      <c r="AQ4893" s="9">
        <v>3</v>
      </c>
      <c r="AR4893" s="9">
        <v>1</v>
      </c>
      <c r="AS4893" s="9">
        <v>2</v>
      </c>
      <c r="AT4893" s="9">
        <v>1</v>
      </c>
      <c r="AU4893" s="9">
        <v>2</v>
      </c>
      <c r="AV4893" s="9">
        <v>0</v>
      </c>
      <c r="AW4893" s="9" t="s">
        <v>1382</v>
      </c>
      <c r="AX4893" s="9" t="s">
        <v>1382</v>
      </c>
      <c r="AY4893" s="6" t="s">
        <v>3108</v>
      </c>
      <c r="BA4893" s="53" t="s">
        <v>3109</v>
      </c>
      <c r="BB4893" s="10" t="s">
        <v>2010</v>
      </c>
      <c r="BG4893" s="9"/>
      <c r="BI4893" t="s">
        <v>3146</v>
      </c>
    </row>
    <row r="4894" spans="1:61" x14ac:dyDescent="0.25">
      <c r="A4894" s="97" t="s">
        <v>1327</v>
      </c>
      <c r="B4894" s="53" t="s">
        <v>1332</v>
      </c>
      <c r="C4894" s="53" t="str">
        <f>VLOOKUP(Tabelle1[[#This Row],[bank_name]],list_all_banks!$B$1:$C$691,2,FALSE)</f>
        <v>SE5020329081</v>
      </c>
      <c r="D4894" s="10" t="s">
        <v>1333</v>
      </c>
      <c r="E4894" s="42" t="str">
        <f t="shared" si="79"/>
        <v>31.12.2013</v>
      </c>
      <c r="F4894" s="53">
        <v>2013</v>
      </c>
      <c r="G4894" s="9">
        <v>1</v>
      </c>
      <c r="H4894" s="9">
        <v>2</v>
      </c>
      <c r="I4894" s="9">
        <v>3</v>
      </c>
      <c r="J4894" s="9">
        <v>2</v>
      </c>
      <c r="K4894" s="73" t="s">
        <v>1366</v>
      </c>
      <c r="L4894" s="9" t="s">
        <v>20</v>
      </c>
      <c r="M4894" s="53" t="s">
        <v>2000</v>
      </c>
      <c r="N4894" s="53" t="s">
        <v>19</v>
      </c>
      <c r="P4894" s="9">
        <v>0</v>
      </c>
      <c r="Q4894" s="9">
        <v>0</v>
      </c>
      <c r="R4894" s="9">
        <v>0</v>
      </c>
      <c r="S4894" s="9">
        <v>3</v>
      </c>
      <c r="U4894" s="9">
        <v>1</v>
      </c>
      <c r="V4894" s="9">
        <v>1</v>
      </c>
      <c r="W4894" s="53" t="s">
        <v>20</v>
      </c>
      <c r="Y4894" s="9" t="s">
        <v>1660</v>
      </c>
      <c r="Z4894" s="68" t="s">
        <v>20</v>
      </c>
      <c r="AA4894" s="68">
        <v>39</v>
      </c>
      <c r="AB4894" s="68" t="s">
        <v>20</v>
      </c>
      <c r="AC4894" s="68" t="s">
        <v>20</v>
      </c>
      <c r="AD4894" s="68" t="s">
        <v>20</v>
      </c>
      <c r="AE4894" s="68" t="s">
        <v>20</v>
      </c>
      <c r="AF4894" s="68" t="s">
        <v>20</v>
      </c>
      <c r="AG4894" s="68" t="s">
        <v>20</v>
      </c>
      <c r="AH4894" s="9" t="s">
        <v>20</v>
      </c>
      <c r="AI4894" s="9">
        <v>0</v>
      </c>
      <c r="AJ4894" s="6" t="s">
        <v>3075</v>
      </c>
      <c r="AK4894" s="9">
        <v>1</v>
      </c>
      <c r="AL4894" s="9">
        <v>1</v>
      </c>
      <c r="AM4894" s="9">
        <v>0</v>
      </c>
      <c r="AN4894" s="9">
        <v>0</v>
      </c>
      <c r="AO4894" s="9">
        <v>0</v>
      </c>
      <c r="AQ4894" s="9">
        <v>3</v>
      </c>
      <c r="AR4894" s="9">
        <v>1</v>
      </c>
      <c r="AS4894" s="9">
        <v>2</v>
      </c>
      <c r="AT4894" s="9">
        <v>1</v>
      </c>
      <c r="AU4894" s="9">
        <v>2</v>
      </c>
      <c r="AV4894" s="9">
        <v>0</v>
      </c>
      <c r="AW4894" s="9" t="s">
        <v>1382</v>
      </c>
      <c r="AX4894" s="9" t="s">
        <v>1382</v>
      </c>
      <c r="AY4894" s="6" t="s">
        <v>3110</v>
      </c>
      <c r="BA4894" s="53" t="s">
        <v>3111</v>
      </c>
      <c r="BB4894" s="10" t="s">
        <v>2010</v>
      </c>
      <c r="BG4894" s="9"/>
      <c r="BI4894" t="s">
        <v>3146</v>
      </c>
    </row>
    <row r="4895" spans="1:61" x14ac:dyDescent="0.25">
      <c r="A4895" s="97" t="s">
        <v>1327</v>
      </c>
      <c r="B4895" s="53" t="s">
        <v>1332</v>
      </c>
      <c r="C4895" s="53" t="str">
        <f>VLOOKUP(Tabelle1[[#This Row],[bank_name]],list_all_banks!$B$1:$C$691,2,FALSE)</f>
        <v>SE5020329081</v>
      </c>
      <c r="D4895" s="10" t="s">
        <v>1333</v>
      </c>
      <c r="E4895" s="42" t="str">
        <f t="shared" si="79"/>
        <v>31.12.2013</v>
      </c>
      <c r="F4895" s="53">
        <v>2013</v>
      </c>
      <c r="G4895" s="9">
        <v>1</v>
      </c>
      <c r="H4895" s="9">
        <v>2</v>
      </c>
      <c r="I4895" s="9">
        <v>3</v>
      </c>
      <c r="J4895" s="9">
        <v>2</v>
      </c>
      <c r="K4895" s="73" t="s">
        <v>1366</v>
      </c>
      <c r="L4895" s="9" t="s">
        <v>20</v>
      </c>
      <c r="M4895" s="53" t="s">
        <v>2000</v>
      </c>
      <c r="N4895" s="53" t="s">
        <v>19</v>
      </c>
      <c r="P4895" s="9">
        <v>0</v>
      </c>
      <c r="Q4895" s="9">
        <v>0</v>
      </c>
      <c r="R4895" s="9">
        <v>0</v>
      </c>
      <c r="S4895" s="9">
        <v>3</v>
      </c>
      <c r="U4895" s="9">
        <v>1</v>
      </c>
      <c r="V4895" s="9">
        <v>1</v>
      </c>
      <c r="W4895" s="53" t="s">
        <v>20</v>
      </c>
      <c r="Y4895" s="9" t="s">
        <v>820</v>
      </c>
      <c r="Z4895" s="68" t="s">
        <v>20</v>
      </c>
      <c r="AA4895" s="68">
        <v>162</v>
      </c>
      <c r="AB4895" s="68" t="s">
        <v>20</v>
      </c>
      <c r="AC4895" s="68" t="s">
        <v>20</v>
      </c>
      <c r="AD4895" s="68" t="s">
        <v>20</v>
      </c>
      <c r="AE4895" s="68" t="s">
        <v>20</v>
      </c>
      <c r="AF4895" s="68" t="s">
        <v>20</v>
      </c>
      <c r="AG4895" s="68" t="s">
        <v>20</v>
      </c>
      <c r="AH4895" s="9" t="s">
        <v>20</v>
      </c>
      <c r="AI4895" s="9">
        <v>0</v>
      </c>
      <c r="AJ4895" s="6" t="s">
        <v>3075</v>
      </c>
      <c r="AK4895" s="9">
        <v>1</v>
      </c>
      <c r="AL4895" s="9">
        <v>1</v>
      </c>
      <c r="AM4895" s="9">
        <v>0</v>
      </c>
      <c r="AN4895" s="9">
        <v>0</v>
      </c>
      <c r="AO4895" s="9">
        <v>0</v>
      </c>
      <c r="AQ4895" s="9">
        <v>3</v>
      </c>
      <c r="AR4895" s="9">
        <v>1</v>
      </c>
      <c r="AS4895" s="9">
        <v>2</v>
      </c>
      <c r="AT4895" s="9">
        <v>1</v>
      </c>
      <c r="AU4895" s="9">
        <v>2</v>
      </c>
      <c r="AV4895" s="9">
        <v>0</v>
      </c>
      <c r="AW4895" s="9" t="s">
        <v>1382</v>
      </c>
      <c r="AX4895" s="9" t="s">
        <v>1382</v>
      </c>
      <c r="AY4895" s="6" t="s">
        <v>3112</v>
      </c>
      <c r="BA4895" s="53" t="s">
        <v>3113</v>
      </c>
      <c r="BB4895" s="10" t="s">
        <v>2010</v>
      </c>
      <c r="BG4895" s="9"/>
      <c r="BI4895" t="s">
        <v>3146</v>
      </c>
    </row>
    <row r="4896" spans="1:61" x14ac:dyDescent="0.25">
      <c r="A4896" s="97" t="s">
        <v>1327</v>
      </c>
      <c r="B4896" s="53" t="s">
        <v>1332</v>
      </c>
      <c r="C4896" s="53" t="str">
        <f>VLOOKUP(Tabelle1[[#This Row],[bank_name]],list_all_banks!$B$1:$C$691,2,FALSE)</f>
        <v>SE5020329081</v>
      </c>
      <c r="D4896" s="10" t="s">
        <v>1333</v>
      </c>
      <c r="E4896" s="42" t="str">
        <f t="shared" si="79"/>
        <v>31.12.2013</v>
      </c>
      <c r="F4896" s="53">
        <v>2013</v>
      </c>
      <c r="G4896" s="9">
        <v>1</v>
      </c>
      <c r="H4896" s="9">
        <v>2</v>
      </c>
      <c r="I4896" s="9">
        <v>3</v>
      </c>
      <c r="J4896" s="9">
        <v>2</v>
      </c>
      <c r="K4896" s="73" t="s">
        <v>1366</v>
      </c>
      <c r="L4896" s="9" t="s">
        <v>20</v>
      </c>
      <c r="M4896" s="53" t="s">
        <v>2000</v>
      </c>
      <c r="N4896" s="53" t="s">
        <v>19</v>
      </c>
      <c r="P4896" s="9">
        <v>0</v>
      </c>
      <c r="Q4896" s="9">
        <v>0</v>
      </c>
      <c r="R4896" s="9">
        <v>0</v>
      </c>
      <c r="S4896" s="9">
        <v>3</v>
      </c>
      <c r="U4896" s="9">
        <v>1</v>
      </c>
      <c r="V4896" s="9">
        <v>1</v>
      </c>
      <c r="W4896" s="53" t="s">
        <v>20</v>
      </c>
      <c r="Y4896" s="9" t="s">
        <v>1001</v>
      </c>
      <c r="Z4896" s="68" t="s">
        <v>20</v>
      </c>
      <c r="AA4896" s="68" t="s">
        <v>20</v>
      </c>
      <c r="AB4896" s="68" t="s">
        <v>20</v>
      </c>
      <c r="AC4896" s="68" t="s">
        <v>20</v>
      </c>
      <c r="AD4896" s="68" t="s">
        <v>20</v>
      </c>
      <c r="AE4896" s="68" t="s">
        <v>20</v>
      </c>
      <c r="AF4896" s="68" t="s">
        <v>20</v>
      </c>
      <c r="AG4896" s="68" t="s">
        <v>20</v>
      </c>
      <c r="AH4896" s="9" t="s">
        <v>20</v>
      </c>
      <c r="AI4896" s="9">
        <v>0</v>
      </c>
      <c r="AJ4896" s="6" t="s">
        <v>3075</v>
      </c>
      <c r="AK4896" s="9">
        <v>1</v>
      </c>
      <c r="AL4896" s="9">
        <v>1</v>
      </c>
      <c r="AM4896" s="9">
        <v>0</v>
      </c>
      <c r="AN4896" s="9">
        <v>0</v>
      </c>
      <c r="AO4896" s="9">
        <v>0</v>
      </c>
      <c r="AQ4896" s="9">
        <v>3</v>
      </c>
      <c r="AR4896" s="9">
        <v>1</v>
      </c>
      <c r="AS4896" s="9">
        <v>2</v>
      </c>
      <c r="AT4896" s="9">
        <v>1</v>
      </c>
      <c r="AU4896" s="9">
        <v>2</v>
      </c>
      <c r="AV4896" s="9">
        <v>0</v>
      </c>
      <c r="AW4896" s="9" t="s">
        <v>1382</v>
      </c>
      <c r="AX4896" s="9" t="s">
        <v>1382</v>
      </c>
      <c r="AY4896" s="6" t="s">
        <v>3114</v>
      </c>
      <c r="BA4896" s="53" t="s">
        <v>3115</v>
      </c>
      <c r="BB4896" s="10" t="s">
        <v>2010</v>
      </c>
      <c r="BG4896" s="9"/>
      <c r="BI4896" t="s">
        <v>3146</v>
      </c>
    </row>
    <row r="4897" spans="1:61" x14ac:dyDescent="0.25">
      <c r="A4897" s="97" t="s">
        <v>1327</v>
      </c>
      <c r="B4897" s="53" t="s">
        <v>1332</v>
      </c>
      <c r="C4897" s="53" t="str">
        <f>VLOOKUP(Tabelle1[[#This Row],[bank_name]],list_all_banks!$B$1:$C$691,2,FALSE)</f>
        <v>SE5020329081</v>
      </c>
      <c r="D4897" s="10" t="s">
        <v>1333</v>
      </c>
      <c r="E4897" s="42" t="str">
        <f t="shared" si="79"/>
        <v>31.12.2013</v>
      </c>
      <c r="F4897" s="53">
        <v>2013</v>
      </c>
      <c r="G4897" s="9">
        <v>1</v>
      </c>
      <c r="H4897" s="9">
        <v>2</v>
      </c>
      <c r="I4897" s="9">
        <v>3</v>
      </c>
      <c r="J4897" s="9">
        <v>2</v>
      </c>
      <c r="K4897" s="73" t="s">
        <v>1366</v>
      </c>
      <c r="L4897" s="9" t="s">
        <v>20</v>
      </c>
      <c r="M4897" s="53" t="s">
        <v>2000</v>
      </c>
      <c r="N4897" s="53" t="s">
        <v>19</v>
      </c>
      <c r="P4897" s="9">
        <v>0</v>
      </c>
      <c r="Q4897" s="9">
        <v>0</v>
      </c>
      <c r="R4897" s="9">
        <v>0</v>
      </c>
      <c r="S4897" s="9">
        <v>3</v>
      </c>
      <c r="U4897" s="9">
        <v>1</v>
      </c>
      <c r="V4897" s="9">
        <v>1</v>
      </c>
      <c r="W4897" s="53" t="s">
        <v>20</v>
      </c>
      <c r="Y4897" s="9" t="s">
        <v>1170</v>
      </c>
      <c r="Z4897" s="68" t="s">
        <v>20</v>
      </c>
      <c r="AA4897" s="68" t="s">
        <v>20</v>
      </c>
      <c r="AB4897" s="68" t="s">
        <v>20</v>
      </c>
      <c r="AC4897" s="68" t="s">
        <v>20</v>
      </c>
      <c r="AD4897" s="68" t="s">
        <v>20</v>
      </c>
      <c r="AE4897" s="68" t="s">
        <v>20</v>
      </c>
      <c r="AF4897" s="68" t="s">
        <v>20</v>
      </c>
      <c r="AG4897" s="68" t="s">
        <v>20</v>
      </c>
      <c r="AH4897" s="9" t="s">
        <v>20</v>
      </c>
      <c r="AI4897" s="9">
        <v>0</v>
      </c>
      <c r="AJ4897" s="6" t="s">
        <v>3075</v>
      </c>
      <c r="AK4897" s="9">
        <v>1</v>
      </c>
      <c r="AL4897" s="9">
        <v>1</v>
      </c>
      <c r="AM4897" s="9">
        <v>0</v>
      </c>
      <c r="AN4897" s="9">
        <v>0</v>
      </c>
      <c r="AO4897" s="9">
        <v>0</v>
      </c>
      <c r="AQ4897" s="9">
        <v>3</v>
      </c>
      <c r="AR4897" s="9">
        <v>1</v>
      </c>
      <c r="AS4897" s="9">
        <v>2</v>
      </c>
      <c r="AT4897" s="9">
        <v>1</v>
      </c>
      <c r="AU4897" s="9">
        <v>2</v>
      </c>
      <c r="AV4897" s="9">
        <v>0</v>
      </c>
      <c r="AW4897" s="9" t="s">
        <v>1382</v>
      </c>
      <c r="AX4897" s="9" t="s">
        <v>1382</v>
      </c>
      <c r="AY4897" s="6" t="s">
        <v>3116</v>
      </c>
      <c r="BA4897" s="53" t="s">
        <v>3117</v>
      </c>
      <c r="BB4897" s="10" t="s">
        <v>2010</v>
      </c>
      <c r="BG4897" s="9"/>
      <c r="BI4897" t="s">
        <v>3146</v>
      </c>
    </row>
    <row r="4898" spans="1:61" x14ac:dyDescent="0.25">
      <c r="A4898" s="97" t="s">
        <v>1327</v>
      </c>
      <c r="B4898" s="53" t="s">
        <v>1332</v>
      </c>
      <c r="C4898" s="53" t="str">
        <f>VLOOKUP(Tabelle1[[#This Row],[bank_name]],list_all_banks!$B$1:$C$691,2,FALSE)</f>
        <v>SE5020329081</v>
      </c>
      <c r="D4898" s="10" t="s">
        <v>1333</v>
      </c>
      <c r="E4898" s="42" t="str">
        <f t="shared" si="79"/>
        <v>31.12.2013</v>
      </c>
      <c r="F4898" s="53">
        <v>2013</v>
      </c>
      <c r="G4898" s="9">
        <v>1</v>
      </c>
      <c r="H4898" s="9">
        <v>2</v>
      </c>
      <c r="I4898" s="9">
        <v>3</v>
      </c>
      <c r="J4898" s="9">
        <v>2</v>
      </c>
      <c r="K4898" s="73" t="s">
        <v>1366</v>
      </c>
      <c r="L4898" s="9" t="s">
        <v>20</v>
      </c>
      <c r="M4898" s="53" t="s">
        <v>2000</v>
      </c>
      <c r="N4898" s="53" t="s">
        <v>19</v>
      </c>
      <c r="P4898" s="9">
        <v>0</v>
      </c>
      <c r="Q4898" s="9">
        <v>0</v>
      </c>
      <c r="R4898" s="9">
        <v>0</v>
      </c>
      <c r="S4898" s="9">
        <v>3</v>
      </c>
      <c r="U4898" s="9">
        <v>1</v>
      </c>
      <c r="V4898" s="9">
        <v>1</v>
      </c>
      <c r="W4898" s="53" t="s">
        <v>20</v>
      </c>
      <c r="Y4898" s="9" t="s">
        <v>1661</v>
      </c>
      <c r="Z4898" s="68" t="s">
        <v>20</v>
      </c>
      <c r="AA4898" s="68" t="s">
        <v>20</v>
      </c>
      <c r="AB4898" s="68" t="s">
        <v>20</v>
      </c>
      <c r="AC4898" s="68" t="s">
        <v>20</v>
      </c>
      <c r="AD4898" s="68" t="s">
        <v>20</v>
      </c>
      <c r="AE4898" s="68" t="s">
        <v>20</v>
      </c>
      <c r="AF4898" s="68" t="s">
        <v>20</v>
      </c>
      <c r="AG4898" s="68" t="s">
        <v>20</v>
      </c>
      <c r="AH4898" s="9" t="s">
        <v>20</v>
      </c>
      <c r="AI4898" s="9">
        <v>0</v>
      </c>
      <c r="AJ4898" s="6" t="s">
        <v>3075</v>
      </c>
      <c r="AK4898" s="9">
        <v>1</v>
      </c>
      <c r="AL4898" s="9">
        <v>1</v>
      </c>
      <c r="AM4898" s="9">
        <v>0</v>
      </c>
      <c r="AN4898" s="9">
        <v>0</v>
      </c>
      <c r="AO4898" s="9">
        <v>0</v>
      </c>
      <c r="AQ4898" s="9">
        <v>3</v>
      </c>
      <c r="AR4898" s="9">
        <v>1</v>
      </c>
      <c r="AS4898" s="9">
        <v>2</v>
      </c>
      <c r="AT4898" s="9">
        <v>1</v>
      </c>
      <c r="AU4898" s="9">
        <v>2</v>
      </c>
      <c r="AV4898" s="9">
        <v>0</v>
      </c>
      <c r="AW4898" s="9" t="s">
        <v>1382</v>
      </c>
      <c r="AX4898" s="9" t="s">
        <v>1382</v>
      </c>
      <c r="AY4898" s="6" t="s">
        <v>2009</v>
      </c>
      <c r="BA4898" s="53" t="s">
        <v>2931</v>
      </c>
      <c r="BB4898" s="10" t="s">
        <v>2010</v>
      </c>
      <c r="BG4898" s="9"/>
      <c r="BI4898" t="s">
        <v>3146</v>
      </c>
    </row>
    <row r="4899" spans="1:61" x14ac:dyDescent="0.25">
      <c r="A4899" s="97" t="s">
        <v>1327</v>
      </c>
      <c r="B4899" s="53" t="s">
        <v>1332</v>
      </c>
      <c r="C4899" s="53" t="str">
        <f>VLOOKUP(Tabelle1[[#This Row],[bank_name]],list_all_banks!$B$1:$C$691,2,FALSE)</f>
        <v>SE5020329081</v>
      </c>
      <c r="D4899" s="10" t="s">
        <v>1333</v>
      </c>
      <c r="E4899" s="42" t="str">
        <f t="shared" si="79"/>
        <v>31.12.2014</v>
      </c>
      <c r="F4899" s="53">
        <v>2014</v>
      </c>
      <c r="G4899" s="9">
        <v>1</v>
      </c>
      <c r="H4899" s="9">
        <v>2</v>
      </c>
      <c r="I4899" s="9">
        <v>3</v>
      </c>
      <c r="J4899" s="9">
        <v>2</v>
      </c>
      <c r="K4899" s="73" t="s">
        <v>1366</v>
      </c>
      <c r="L4899" s="9" t="s">
        <v>20</v>
      </c>
      <c r="M4899" s="53" t="s">
        <v>2000</v>
      </c>
      <c r="N4899" s="53" t="s">
        <v>19</v>
      </c>
      <c r="P4899" s="9">
        <v>0</v>
      </c>
      <c r="Q4899" s="9">
        <v>0</v>
      </c>
      <c r="R4899" s="9">
        <v>0</v>
      </c>
      <c r="S4899" s="9">
        <v>3</v>
      </c>
      <c r="U4899" s="9">
        <v>1</v>
      </c>
      <c r="V4899" s="9">
        <v>1</v>
      </c>
      <c r="W4899" s="53" t="s">
        <v>20</v>
      </c>
      <c r="Y4899" s="116" t="s">
        <v>1725</v>
      </c>
      <c r="Z4899" s="68">
        <v>7238</v>
      </c>
      <c r="AA4899" s="9">
        <f>SUM(AA4898,AA4910:AA4916,AA4901)</f>
        <v>1109</v>
      </c>
      <c r="AB4899" s="68">
        <v>1631</v>
      </c>
      <c r="AC4899" s="9" t="s">
        <v>20</v>
      </c>
      <c r="AD4899" s="68" t="s">
        <v>20</v>
      </c>
      <c r="AE4899" s="68" t="s">
        <v>20</v>
      </c>
      <c r="AF4899" s="68" t="s">
        <v>20</v>
      </c>
      <c r="AG4899" s="68">
        <v>376</v>
      </c>
      <c r="AH4899" s="9" t="s">
        <v>20</v>
      </c>
      <c r="AI4899" s="9">
        <v>0</v>
      </c>
      <c r="AJ4899" s="6" t="s">
        <v>3084</v>
      </c>
      <c r="AK4899" s="9">
        <v>1</v>
      </c>
      <c r="AL4899" s="9">
        <v>1</v>
      </c>
      <c r="AM4899" s="9">
        <v>0</v>
      </c>
      <c r="AN4899" s="9">
        <v>0</v>
      </c>
      <c r="AO4899" s="9">
        <v>0</v>
      </c>
      <c r="AQ4899" s="9">
        <v>3</v>
      </c>
      <c r="AR4899" s="9">
        <v>1</v>
      </c>
      <c r="AS4899" s="9">
        <v>2</v>
      </c>
      <c r="AT4899" s="9">
        <v>1</v>
      </c>
      <c r="AU4899" s="9">
        <v>2</v>
      </c>
      <c r="AV4899" s="9">
        <v>0</v>
      </c>
      <c r="AW4899" s="9" t="s">
        <v>1382</v>
      </c>
      <c r="AX4899" s="9" t="s">
        <v>1382</v>
      </c>
      <c r="AY4899" s="6" t="s">
        <v>2009</v>
      </c>
      <c r="BA4899" s="53" t="s">
        <v>2931</v>
      </c>
      <c r="BB4899" s="10" t="s">
        <v>2010</v>
      </c>
      <c r="BG4899" s="9"/>
      <c r="BI4899" t="s">
        <v>3146</v>
      </c>
    </row>
    <row r="4900" spans="1:61" x14ac:dyDescent="0.25">
      <c r="A4900" s="97" t="s">
        <v>1327</v>
      </c>
      <c r="B4900" s="53" t="s">
        <v>1332</v>
      </c>
      <c r="C4900" s="53" t="str">
        <f>VLOOKUP(Tabelle1[[#This Row],[bank_name]],list_all_banks!$B$1:$C$691,2,FALSE)</f>
        <v>SE5020329081</v>
      </c>
      <c r="D4900" s="10" t="s">
        <v>1333</v>
      </c>
      <c r="E4900" s="42" t="str">
        <f t="shared" si="79"/>
        <v>31.12.2014</v>
      </c>
      <c r="F4900" s="53">
        <v>2014</v>
      </c>
      <c r="G4900" s="9">
        <v>1</v>
      </c>
      <c r="H4900" s="9">
        <v>2</v>
      </c>
      <c r="I4900" s="9">
        <v>3</v>
      </c>
      <c r="J4900" s="9">
        <v>2</v>
      </c>
      <c r="K4900" s="73" t="s">
        <v>1366</v>
      </c>
      <c r="L4900" s="9" t="s">
        <v>20</v>
      </c>
      <c r="M4900" s="53" t="s">
        <v>2000</v>
      </c>
      <c r="N4900" s="53" t="s">
        <v>19</v>
      </c>
      <c r="P4900" s="9">
        <v>0</v>
      </c>
      <c r="Q4900" s="9">
        <v>0</v>
      </c>
      <c r="R4900" s="9">
        <v>0</v>
      </c>
      <c r="S4900" s="9">
        <v>3</v>
      </c>
      <c r="U4900" s="9">
        <v>1</v>
      </c>
      <c r="V4900" s="9">
        <v>1</v>
      </c>
      <c r="W4900" s="53" t="s">
        <v>20</v>
      </c>
      <c r="Y4900" t="s">
        <v>1327</v>
      </c>
      <c r="Z4900" s="68">
        <v>55385</v>
      </c>
      <c r="AA4900" s="9">
        <v>8352</v>
      </c>
      <c r="AB4900" s="68">
        <v>12934</v>
      </c>
      <c r="AC4900" s="9" t="s">
        <v>20</v>
      </c>
      <c r="AD4900" s="68" t="s">
        <v>20</v>
      </c>
      <c r="AE4900" s="68" t="s">
        <v>20</v>
      </c>
      <c r="AF4900" s="68" t="s">
        <v>20</v>
      </c>
      <c r="AG4900" s="68">
        <v>2096</v>
      </c>
      <c r="AH4900" s="9" t="s">
        <v>20</v>
      </c>
      <c r="AI4900" s="9">
        <v>0</v>
      </c>
      <c r="AK4900" s="9">
        <v>1</v>
      </c>
      <c r="AL4900" s="9">
        <v>1</v>
      </c>
      <c r="AM4900" s="9">
        <v>0</v>
      </c>
      <c r="AN4900" s="9">
        <v>0</v>
      </c>
      <c r="AO4900" s="9">
        <v>0</v>
      </c>
      <c r="AQ4900" s="9">
        <v>3</v>
      </c>
      <c r="AR4900" s="9">
        <v>1</v>
      </c>
      <c r="AS4900" s="9">
        <v>2</v>
      </c>
      <c r="AT4900" s="9">
        <v>1</v>
      </c>
      <c r="AU4900" s="9">
        <v>2</v>
      </c>
      <c r="AV4900" s="9">
        <v>0</v>
      </c>
      <c r="AW4900" s="9" t="s">
        <v>1382</v>
      </c>
      <c r="AX4900" s="9" t="s">
        <v>1382</v>
      </c>
      <c r="AY4900" s="6" t="s">
        <v>2009</v>
      </c>
      <c r="BA4900" s="53" t="s">
        <v>2931</v>
      </c>
      <c r="BB4900" s="10" t="s">
        <v>2010</v>
      </c>
      <c r="BG4900" s="9"/>
      <c r="BI4900" t="s">
        <v>3146</v>
      </c>
    </row>
    <row r="4901" spans="1:61" s="44" customFormat="1" ht="15.75" thickBot="1" x14ac:dyDescent="0.3">
      <c r="A4901" s="104" t="s">
        <v>1327</v>
      </c>
      <c r="B4901" s="57" t="s">
        <v>1332</v>
      </c>
      <c r="C4901" s="57" t="str">
        <f>VLOOKUP(Tabelle1[[#This Row],[bank_name]],list_all_banks!$B$1:$C$691,2,FALSE)</f>
        <v>SE5020329081</v>
      </c>
      <c r="D4901" s="56" t="s">
        <v>1333</v>
      </c>
      <c r="E4901" s="46" t="str">
        <f t="shared" ref="E4901:E4964" si="80">CONCATENATE($E$2,F4901)</f>
        <v>31.12.2014</v>
      </c>
      <c r="F4901" s="57">
        <v>2014</v>
      </c>
      <c r="G4901" s="44">
        <v>1</v>
      </c>
      <c r="H4901" s="44">
        <v>2</v>
      </c>
      <c r="I4901" s="44">
        <v>3</v>
      </c>
      <c r="J4901" s="44">
        <v>2</v>
      </c>
      <c r="K4901" s="86" t="s">
        <v>1366</v>
      </c>
      <c r="L4901" s="44" t="s">
        <v>20</v>
      </c>
      <c r="M4901" s="57" t="s">
        <v>2000</v>
      </c>
      <c r="N4901" s="57" t="s">
        <v>19</v>
      </c>
      <c r="O4901" s="45"/>
      <c r="P4901" s="44">
        <v>0</v>
      </c>
      <c r="Q4901" s="44">
        <v>0</v>
      </c>
      <c r="R4901" s="44">
        <v>0</v>
      </c>
      <c r="S4901" s="44">
        <v>3</v>
      </c>
      <c r="T4901" s="45"/>
      <c r="U4901" s="44">
        <v>1</v>
      </c>
      <c r="V4901" s="44">
        <v>1</v>
      </c>
      <c r="W4901" s="57" t="s">
        <v>20</v>
      </c>
      <c r="X4901" s="45"/>
      <c r="Y4901" s="44" t="s">
        <v>1672</v>
      </c>
      <c r="Z4901" s="123">
        <v>6700</v>
      </c>
      <c r="AA4901" s="44">
        <v>429</v>
      </c>
      <c r="AB4901" s="123">
        <v>2733</v>
      </c>
      <c r="AC4901" s="44" t="s">
        <v>20</v>
      </c>
      <c r="AD4901" s="123" t="s">
        <v>20</v>
      </c>
      <c r="AE4901" s="123" t="s">
        <v>20</v>
      </c>
      <c r="AF4901" s="123" t="s">
        <v>20</v>
      </c>
      <c r="AG4901" s="123">
        <v>574</v>
      </c>
      <c r="AH4901" s="44" t="s">
        <v>20</v>
      </c>
      <c r="AI4901" s="44">
        <v>0</v>
      </c>
      <c r="AJ4901" s="45"/>
      <c r="AK4901" s="44">
        <v>1</v>
      </c>
      <c r="AL4901" s="44">
        <v>1</v>
      </c>
      <c r="AM4901" s="44">
        <v>0</v>
      </c>
      <c r="AN4901" s="44">
        <v>0</v>
      </c>
      <c r="AO4901" s="44">
        <v>0</v>
      </c>
      <c r="AP4901" s="45"/>
      <c r="AQ4901" s="44">
        <v>3</v>
      </c>
      <c r="AR4901" s="44">
        <v>1</v>
      </c>
      <c r="AS4901" s="44">
        <v>2</v>
      </c>
      <c r="AT4901" s="44">
        <v>1</v>
      </c>
      <c r="AU4901" s="44">
        <v>2</v>
      </c>
      <c r="AV4901" s="44">
        <v>0</v>
      </c>
      <c r="AW4901" s="44" t="s">
        <v>1382</v>
      </c>
      <c r="AX4901" s="44" t="s">
        <v>1382</v>
      </c>
      <c r="AY4901" s="45" t="s">
        <v>2009</v>
      </c>
      <c r="AZ4901" s="46"/>
      <c r="BA4901" s="57" t="s">
        <v>2931</v>
      </c>
      <c r="BB4901" s="56" t="s">
        <v>2010</v>
      </c>
      <c r="BH4901" s="45"/>
      <c r="BI4901" s="44" t="s">
        <v>3146</v>
      </c>
    </row>
    <row r="4902" spans="1:61" x14ac:dyDescent="0.25">
      <c r="A4902" s="97" t="s">
        <v>1327</v>
      </c>
      <c r="B4902" s="53" t="s">
        <v>1332</v>
      </c>
      <c r="C4902" s="53" t="str">
        <f>VLOOKUP(Tabelle1[[#This Row],[bank_name]],list_all_banks!$B$1:$C$691,2,FALSE)</f>
        <v>SE5020329081</v>
      </c>
      <c r="D4902" s="10" t="s">
        <v>1333</v>
      </c>
      <c r="E4902" s="42" t="str">
        <f t="shared" si="80"/>
        <v>31.12.2014</v>
      </c>
      <c r="F4902" s="53">
        <v>2014</v>
      </c>
      <c r="G4902" s="9">
        <v>1</v>
      </c>
      <c r="H4902" s="9">
        <v>2</v>
      </c>
      <c r="I4902" s="9">
        <v>3</v>
      </c>
      <c r="J4902" s="9">
        <v>2</v>
      </c>
      <c r="K4902" s="73" t="s">
        <v>1366</v>
      </c>
      <c r="L4902" s="9" t="s">
        <v>20</v>
      </c>
      <c r="M4902" s="53" t="s">
        <v>2000</v>
      </c>
      <c r="N4902" s="53" t="s">
        <v>19</v>
      </c>
      <c r="P4902" s="9">
        <v>0</v>
      </c>
      <c r="Q4902" s="9">
        <v>0</v>
      </c>
      <c r="R4902" s="9">
        <v>0</v>
      </c>
      <c r="S4902" s="9">
        <v>3</v>
      </c>
      <c r="U4902" s="9">
        <v>1</v>
      </c>
      <c r="V4902" s="9">
        <v>1</v>
      </c>
      <c r="W4902" s="53" t="s">
        <v>20</v>
      </c>
      <c r="Y4902" t="s">
        <v>440</v>
      </c>
      <c r="Z4902" s="68">
        <v>4143</v>
      </c>
      <c r="AA4902" s="9">
        <v>667</v>
      </c>
      <c r="AB4902" s="68">
        <v>1711</v>
      </c>
      <c r="AC4902" s="9" t="s">
        <v>20</v>
      </c>
      <c r="AD4902" s="68" t="s">
        <v>20</v>
      </c>
      <c r="AE4902" s="68" t="s">
        <v>20</v>
      </c>
      <c r="AF4902" s="68" t="s">
        <v>20</v>
      </c>
      <c r="AG4902" s="68">
        <v>360</v>
      </c>
      <c r="AH4902" s="9" t="s">
        <v>20</v>
      </c>
      <c r="AI4902" s="9">
        <v>0</v>
      </c>
      <c r="AK4902" s="9">
        <v>1</v>
      </c>
      <c r="AL4902" s="9">
        <v>1</v>
      </c>
      <c r="AM4902" s="9">
        <v>0</v>
      </c>
      <c r="AN4902" s="9">
        <v>0</v>
      </c>
      <c r="AO4902" s="9">
        <v>0</v>
      </c>
      <c r="AQ4902" s="9">
        <v>3</v>
      </c>
      <c r="AR4902" s="9">
        <v>1</v>
      </c>
      <c r="AS4902" s="9">
        <v>2</v>
      </c>
      <c r="AT4902" s="9">
        <v>1</v>
      </c>
      <c r="AU4902" s="9">
        <v>2</v>
      </c>
      <c r="AV4902" s="9">
        <v>0</v>
      </c>
      <c r="AW4902" s="9" t="s">
        <v>1382</v>
      </c>
      <c r="AX4902" s="9" t="s">
        <v>1382</v>
      </c>
      <c r="AY4902" s="6" t="s">
        <v>2009</v>
      </c>
      <c r="BA4902" s="53" t="s">
        <v>2931</v>
      </c>
      <c r="BB4902" s="10" t="s">
        <v>2010</v>
      </c>
      <c r="BG4902" s="9"/>
      <c r="BI4902" t="s">
        <v>3146</v>
      </c>
    </row>
    <row r="4903" spans="1:61" x14ac:dyDescent="0.25">
      <c r="A4903" s="97" t="s">
        <v>1327</v>
      </c>
      <c r="B4903" s="53" t="s">
        <v>1332</v>
      </c>
      <c r="C4903" s="53" t="str">
        <f>VLOOKUP(Tabelle1[[#This Row],[bank_name]],list_all_banks!$B$1:$C$691,2,FALSE)</f>
        <v>SE5020329081</v>
      </c>
      <c r="D4903" s="10" t="s">
        <v>1333</v>
      </c>
      <c r="E4903" s="42" t="str">
        <f t="shared" si="80"/>
        <v>31.12.2014</v>
      </c>
      <c r="F4903" s="53">
        <v>2014</v>
      </c>
      <c r="G4903" s="9">
        <v>1</v>
      </c>
      <c r="H4903" s="9">
        <v>2</v>
      </c>
      <c r="I4903" s="9">
        <v>3</v>
      </c>
      <c r="J4903" s="9">
        <v>2</v>
      </c>
      <c r="K4903" s="73" t="s">
        <v>1366</v>
      </c>
      <c r="L4903" s="9" t="s">
        <v>20</v>
      </c>
      <c r="M4903" s="53" t="s">
        <v>2000</v>
      </c>
      <c r="N4903" s="53" t="s">
        <v>19</v>
      </c>
      <c r="P4903" s="9">
        <v>0</v>
      </c>
      <c r="Q4903" s="9">
        <v>0</v>
      </c>
      <c r="R4903" s="9">
        <v>0</v>
      </c>
      <c r="S4903" s="9">
        <v>3</v>
      </c>
      <c r="U4903" s="9">
        <v>1</v>
      </c>
      <c r="V4903" s="9">
        <v>1</v>
      </c>
      <c r="W4903" s="53" t="s">
        <v>20</v>
      </c>
      <c r="Y4903" s="9" t="s">
        <v>641</v>
      </c>
      <c r="Z4903" s="68">
        <v>3079</v>
      </c>
      <c r="AA4903" s="9">
        <v>315</v>
      </c>
      <c r="AB4903" s="68">
        <v>1100</v>
      </c>
      <c r="AC4903" s="9" t="s">
        <v>20</v>
      </c>
      <c r="AD4903" s="68" t="s">
        <v>20</v>
      </c>
      <c r="AE4903" s="68" t="s">
        <v>20</v>
      </c>
      <c r="AF4903" s="68" t="s">
        <v>20</v>
      </c>
      <c r="AG4903" s="68">
        <v>232</v>
      </c>
      <c r="AH4903" s="9" t="s">
        <v>20</v>
      </c>
      <c r="AI4903" s="9">
        <v>0</v>
      </c>
      <c r="AK4903" s="9">
        <v>1</v>
      </c>
      <c r="AL4903" s="9">
        <v>1</v>
      </c>
      <c r="AM4903" s="9">
        <v>0</v>
      </c>
      <c r="AN4903" s="9">
        <v>0</v>
      </c>
      <c r="AO4903" s="9">
        <v>0</v>
      </c>
      <c r="AQ4903" s="9">
        <v>3</v>
      </c>
      <c r="AR4903" s="9">
        <v>1</v>
      </c>
      <c r="AS4903" s="9">
        <v>2</v>
      </c>
      <c r="AT4903" s="9">
        <v>1</v>
      </c>
      <c r="AU4903" s="9">
        <v>2</v>
      </c>
      <c r="AV4903" s="9">
        <v>0</v>
      </c>
      <c r="AW4903" s="9" t="s">
        <v>1382</v>
      </c>
      <c r="AX4903" s="9" t="s">
        <v>1382</v>
      </c>
      <c r="AY4903" s="6" t="s">
        <v>2009</v>
      </c>
      <c r="BA4903" s="53" t="s">
        <v>2931</v>
      </c>
      <c r="BB4903" s="10" t="s">
        <v>2010</v>
      </c>
      <c r="BG4903" s="9"/>
      <c r="BI4903" t="s">
        <v>3146</v>
      </c>
    </row>
    <row r="4904" spans="1:61" x14ac:dyDescent="0.25">
      <c r="A4904" s="97" t="s">
        <v>1327</v>
      </c>
      <c r="B4904" s="53" t="s">
        <v>1332</v>
      </c>
      <c r="C4904" s="53" t="str">
        <f>VLOOKUP(Tabelle1[[#This Row],[bank_name]],list_all_banks!$B$1:$C$691,2,FALSE)</f>
        <v>SE5020329081</v>
      </c>
      <c r="D4904" s="10" t="s">
        <v>1333</v>
      </c>
      <c r="E4904" s="42" t="str">
        <f t="shared" si="80"/>
        <v>31.12.2014</v>
      </c>
      <c r="F4904" s="53">
        <v>2014</v>
      </c>
      <c r="G4904" s="9">
        <v>1</v>
      </c>
      <c r="H4904" s="9">
        <v>2</v>
      </c>
      <c r="I4904" s="9">
        <v>3</v>
      </c>
      <c r="J4904" s="9">
        <v>2</v>
      </c>
      <c r="K4904" s="73" t="s">
        <v>1366</v>
      </c>
      <c r="L4904" s="9" t="s">
        <v>20</v>
      </c>
      <c r="M4904" s="53" t="s">
        <v>2000</v>
      </c>
      <c r="N4904" s="53" t="s">
        <v>19</v>
      </c>
      <c r="P4904" s="9">
        <v>0</v>
      </c>
      <c r="Q4904" s="9">
        <v>0</v>
      </c>
      <c r="R4904" s="9">
        <v>0</v>
      </c>
      <c r="S4904" s="9">
        <v>3</v>
      </c>
      <c r="U4904" s="9">
        <v>1</v>
      </c>
      <c r="V4904" s="9">
        <v>1</v>
      </c>
      <c r="W4904" s="53" t="s">
        <v>20</v>
      </c>
      <c r="Y4904" s="9" t="s">
        <v>487</v>
      </c>
      <c r="Z4904" s="68">
        <v>1502</v>
      </c>
      <c r="AA4904" s="9">
        <v>1274</v>
      </c>
      <c r="AB4904" s="68">
        <v>687</v>
      </c>
      <c r="AC4904" s="9" t="s">
        <v>20</v>
      </c>
      <c r="AD4904" s="68" t="s">
        <v>20</v>
      </c>
      <c r="AE4904" s="68" t="s">
        <v>20</v>
      </c>
      <c r="AF4904" s="68" t="s">
        <v>20</v>
      </c>
      <c r="AG4904" s="68" t="s">
        <v>20</v>
      </c>
      <c r="AH4904" s="9" t="s">
        <v>20</v>
      </c>
      <c r="AI4904" s="9">
        <v>0</v>
      </c>
      <c r="AK4904" s="9">
        <v>1</v>
      </c>
      <c r="AL4904" s="9">
        <v>1</v>
      </c>
      <c r="AM4904" s="9">
        <v>0</v>
      </c>
      <c r="AN4904" s="9">
        <v>0</v>
      </c>
      <c r="AO4904" s="9">
        <v>0</v>
      </c>
      <c r="AQ4904" s="9">
        <v>3</v>
      </c>
      <c r="AR4904" s="9">
        <v>1</v>
      </c>
      <c r="AS4904" s="9">
        <v>2</v>
      </c>
      <c r="AT4904" s="9">
        <v>1</v>
      </c>
      <c r="AU4904" s="9">
        <v>2</v>
      </c>
      <c r="AV4904" s="9">
        <v>0</v>
      </c>
      <c r="AW4904" s="9" t="s">
        <v>1382</v>
      </c>
      <c r="AX4904" s="9" t="s">
        <v>1382</v>
      </c>
      <c r="AY4904" s="6" t="s">
        <v>2009</v>
      </c>
      <c r="BA4904" s="53" t="s">
        <v>2931</v>
      </c>
      <c r="BB4904" s="10" t="s">
        <v>2010</v>
      </c>
      <c r="BG4904" s="9"/>
      <c r="BI4904" t="s">
        <v>3146</v>
      </c>
    </row>
    <row r="4905" spans="1:61" x14ac:dyDescent="0.25">
      <c r="A4905" s="97" t="s">
        <v>1327</v>
      </c>
      <c r="B4905" s="53" t="s">
        <v>1332</v>
      </c>
      <c r="C4905" s="53" t="str">
        <f>VLOOKUP(Tabelle1[[#This Row],[bank_name]],list_all_banks!$B$1:$C$691,2,FALSE)</f>
        <v>SE5020329081</v>
      </c>
      <c r="D4905" s="10" t="s">
        <v>1333</v>
      </c>
      <c r="E4905" s="42" t="str">
        <f t="shared" si="80"/>
        <v>31.12.2014</v>
      </c>
      <c r="F4905" s="53">
        <v>2014</v>
      </c>
      <c r="G4905" s="9">
        <v>1</v>
      </c>
      <c r="H4905" s="9">
        <v>2</v>
      </c>
      <c r="I4905" s="9">
        <v>3</v>
      </c>
      <c r="J4905" s="9">
        <v>2</v>
      </c>
      <c r="K4905" s="73" t="s">
        <v>1366</v>
      </c>
      <c r="L4905" s="9" t="s">
        <v>20</v>
      </c>
      <c r="M4905" s="53" t="s">
        <v>2000</v>
      </c>
      <c r="N4905" s="53" t="s">
        <v>19</v>
      </c>
      <c r="P4905" s="9">
        <v>0</v>
      </c>
      <c r="Q4905" s="9">
        <v>0</v>
      </c>
      <c r="R4905" s="9">
        <v>0</v>
      </c>
      <c r="S4905" s="9">
        <v>3</v>
      </c>
      <c r="U4905" s="9">
        <v>1</v>
      </c>
      <c r="V4905" s="9">
        <v>1</v>
      </c>
      <c r="W4905" s="53" t="s">
        <v>20</v>
      </c>
      <c r="Y4905" s="9" t="s">
        <v>1205</v>
      </c>
      <c r="Z4905" s="68">
        <v>1236</v>
      </c>
      <c r="AA4905" s="9">
        <v>1534</v>
      </c>
      <c r="AB4905" s="68">
        <v>212</v>
      </c>
      <c r="AC4905" s="9" t="s">
        <v>20</v>
      </c>
      <c r="AD4905" s="68" t="s">
        <v>20</v>
      </c>
      <c r="AE4905" s="68" t="s">
        <v>20</v>
      </c>
      <c r="AF4905" s="68" t="s">
        <v>20</v>
      </c>
      <c r="AG4905" s="68">
        <v>33</v>
      </c>
      <c r="AH4905" s="9" t="s">
        <v>20</v>
      </c>
      <c r="AI4905" s="9">
        <v>0</v>
      </c>
      <c r="AK4905" s="9">
        <v>1</v>
      </c>
      <c r="AL4905" s="9">
        <v>1</v>
      </c>
      <c r="AM4905" s="9">
        <v>0</v>
      </c>
      <c r="AN4905" s="9">
        <v>0</v>
      </c>
      <c r="AO4905" s="9">
        <v>0</v>
      </c>
      <c r="AQ4905" s="9">
        <v>3</v>
      </c>
      <c r="AR4905" s="9">
        <v>1</v>
      </c>
      <c r="AS4905" s="9">
        <v>2</v>
      </c>
      <c r="AT4905" s="9">
        <v>1</v>
      </c>
      <c r="AU4905" s="9">
        <v>2</v>
      </c>
      <c r="AV4905" s="9">
        <v>0</v>
      </c>
      <c r="AW4905" s="9" t="s">
        <v>1382</v>
      </c>
      <c r="AX4905" s="9" t="s">
        <v>1382</v>
      </c>
      <c r="AY4905" s="6" t="s">
        <v>2009</v>
      </c>
      <c r="BA4905" s="53" t="s">
        <v>2931</v>
      </c>
      <c r="BB4905" s="10" t="s">
        <v>2010</v>
      </c>
      <c r="BG4905" s="9"/>
      <c r="BI4905" t="s">
        <v>3146</v>
      </c>
    </row>
    <row r="4906" spans="1:61" x14ac:dyDescent="0.25">
      <c r="A4906" s="97" t="s">
        <v>1327</v>
      </c>
      <c r="B4906" s="53" t="s">
        <v>1332</v>
      </c>
      <c r="C4906" s="53" t="str">
        <f>VLOOKUP(Tabelle1[[#This Row],[bank_name]],list_all_banks!$B$1:$C$691,2,FALSE)</f>
        <v>SE5020329081</v>
      </c>
      <c r="D4906" s="10" t="s">
        <v>1333</v>
      </c>
      <c r="E4906" s="42" t="str">
        <f t="shared" si="80"/>
        <v>31.12.2014</v>
      </c>
      <c r="F4906" s="53">
        <v>2014</v>
      </c>
      <c r="G4906" s="9">
        <v>1</v>
      </c>
      <c r="H4906" s="9">
        <v>2</v>
      </c>
      <c r="I4906" s="9">
        <v>3</v>
      </c>
      <c r="J4906" s="9">
        <v>2</v>
      </c>
      <c r="K4906" s="73" t="s">
        <v>1366</v>
      </c>
      <c r="L4906" s="9" t="s">
        <v>20</v>
      </c>
      <c r="M4906" s="53" t="s">
        <v>2000</v>
      </c>
      <c r="N4906" s="53" t="s">
        <v>19</v>
      </c>
      <c r="P4906" s="9">
        <v>0</v>
      </c>
      <c r="Q4906" s="9">
        <v>0</v>
      </c>
      <c r="R4906" s="9">
        <v>0</v>
      </c>
      <c r="S4906" s="9">
        <v>3</v>
      </c>
      <c r="U4906" s="9">
        <v>1</v>
      </c>
      <c r="V4906" s="9">
        <v>1</v>
      </c>
      <c r="W4906" s="53" t="s">
        <v>20</v>
      </c>
      <c r="Y4906" s="9" t="s">
        <v>1165</v>
      </c>
      <c r="Z4906" s="68">
        <v>2279</v>
      </c>
      <c r="AA4906" s="9">
        <v>2292</v>
      </c>
      <c r="AB4906" s="68">
        <v>772</v>
      </c>
      <c r="AC4906" s="9" t="s">
        <v>20</v>
      </c>
      <c r="AD4906" s="68" t="s">
        <v>20</v>
      </c>
      <c r="AE4906" s="68" t="s">
        <v>20</v>
      </c>
      <c r="AF4906" s="68" t="s">
        <v>20</v>
      </c>
      <c r="AG4906" s="68">
        <v>200</v>
      </c>
      <c r="AH4906" s="9" t="s">
        <v>20</v>
      </c>
      <c r="AI4906" s="9">
        <v>0</v>
      </c>
      <c r="AK4906" s="9">
        <v>1</v>
      </c>
      <c r="AL4906" s="9">
        <v>1</v>
      </c>
      <c r="AM4906" s="9">
        <v>0</v>
      </c>
      <c r="AN4906" s="9">
        <v>0</v>
      </c>
      <c r="AO4906" s="9">
        <v>0</v>
      </c>
      <c r="AQ4906" s="9">
        <v>3</v>
      </c>
      <c r="AR4906" s="9">
        <v>1</v>
      </c>
      <c r="AS4906" s="9">
        <v>2</v>
      </c>
      <c r="AT4906" s="9">
        <v>1</v>
      </c>
      <c r="AU4906" s="9">
        <v>2</v>
      </c>
      <c r="AV4906" s="9">
        <v>0</v>
      </c>
      <c r="AW4906" s="9" t="s">
        <v>1382</v>
      </c>
      <c r="AX4906" s="9" t="s">
        <v>1382</v>
      </c>
      <c r="AY4906" s="6" t="s">
        <v>2009</v>
      </c>
      <c r="BA4906" s="53" t="s">
        <v>2931</v>
      </c>
      <c r="BB4906" s="10" t="s">
        <v>2010</v>
      </c>
      <c r="BG4906" s="9"/>
      <c r="BI4906" t="s">
        <v>3146</v>
      </c>
    </row>
    <row r="4907" spans="1:61" x14ac:dyDescent="0.25">
      <c r="A4907" s="97" t="s">
        <v>1327</v>
      </c>
      <c r="B4907" s="53" t="s">
        <v>1332</v>
      </c>
      <c r="C4907" s="53" t="str">
        <f>VLOOKUP(Tabelle1[[#This Row],[bank_name]],list_all_banks!$B$1:$C$691,2,FALSE)</f>
        <v>SE5020329081</v>
      </c>
      <c r="D4907" s="10" t="s">
        <v>1333</v>
      </c>
      <c r="E4907" s="42" t="str">
        <f t="shared" si="80"/>
        <v>31.12.2014</v>
      </c>
      <c r="F4907" s="53">
        <v>2014</v>
      </c>
      <c r="G4907" s="9">
        <v>1</v>
      </c>
      <c r="H4907" s="9">
        <v>2</v>
      </c>
      <c r="I4907" s="9">
        <v>3</v>
      </c>
      <c r="J4907" s="9">
        <v>2</v>
      </c>
      <c r="K4907" s="73" t="s">
        <v>1366</v>
      </c>
      <c r="L4907" s="9" t="s">
        <v>20</v>
      </c>
      <c r="M4907" s="53" t="s">
        <v>2000</v>
      </c>
      <c r="N4907" s="53" t="s">
        <v>19</v>
      </c>
      <c r="P4907" s="9">
        <v>0</v>
      </c>
      <c r="Q4907" s="9">
        <v>0</v>
      </c>
      <c r="R4907" s="9">
        <v>0</v>
      </c>
      <c r="S4907" s="9">
        <v>3</v>
      </c>
      <c r="U4907" s="9">
        <v>1</v>
      </c>
      <c r="V4907" s="9">
        <v>1</v>
      </c>
      <c r="W4907" s="53" t="s">
        <v>20</v>
      </c>
      <c r="Y4907" s="9" t="s">
        <v>1</v>
      </c>
      <c r="Z4907" s="68">
        <v>7181</v>
      </c>
      <c r="AA4907" s="9">
        <v>894</v>
      </c>
      <c r="AB4907" s="68">
        <v>1568</v>
      </c>
      <c r="AC4907" s="9" t="s">
        <v>20</v>
      </c>
      <c r="AD4907" s="68" t="s">
        <v>20</v>
      </c>
      <c r="AE4907" s="68" t="s">
        <v>20</v>
      </c>
      <c r="AF4907" s="68" t="s">
        <v>20</v>
      </c>
      <c r="AG4907" s="68">
        <v>258</v>
      </c>
      <c r="AH4907" s="9" t="s">
        <v>20</v>
      </c>
      <c r="AI4907" s="9">
        <v>0</v>
      </c>
      <c r="AK4907" s="9">
        <v>1</v>
      </c>
      <c r="AL4907" s="9">
        <v>1</v>
      </c>
      <c r="AM4907" s="9">
        <v>0</v>
      </c>
      <c r="AN4907" s="9">
        <v>0</v>
      </c>
      <c r="AO4907" s="9">
        <v>0</v>
      </c>
      <c r="AQ4907" s="9">
        <v>3</v>
      </c>
      <c r="AR4907" s="9">
        <v>1</v>
      </c>
      <c r="AS4907" s="9">
        <v>2</v>
      </c>
      <c r="AT4907" s="9">
        <v>1</v>
      </c>
      <c r="AU4907" s="9">
        <v>2</v>
      </c>
      <c r="AV4907" s="9">
        <v>0</v>
      </c>
      <c r="AW4907" s="9" t="s">
        <v>1382</v>
      </c>
      <c r="AX4907" s="9" t="s">
        <v>1382</v>
      </c>
      <c r="AY4907" s="6" t="s">
        <v>2009</v>
      </c>
      <c r="BA4907" s="53" t="s">
        <v>2931</v>
      </c>
      <c r="BB4907" s="10" t="s">
        <v>2010</v>
      </c>
      <c r="BG4907" s="9"/>
      <c r="BI4907" t="s">
        <v>3146</v>
      </c>
    </row>
    <row r="4908" spans="1:61" x14ac:dyDescent="0.25">
      <c r="A4908" s="97" t="s">
        <v>1327</v>
      </c>
      <c r="B4908" s="53" t="s">
        <v>1332</v>
      </c>
      <c r="C4908" s="53" t="str">
        <f>VLOOKUP(Tabelle1[[#This Row],[bank_name]],list_all_banks!$B$1:$C$691,2,FALSE)</f>
        <v>SE5020329081</v>
      </c>
      <c r="D4908" s="10" t="s">
        <v>1333</v>
      </c>
      <c r="E4908" s="42" t="str">
        <f t="shared" si="80"/>
        <v>31.12.2013</v>
      </c>
      <c r="F4908" s="53">
        <v>2013</v>
      </c>
      <c r="G4908" s="9">
        <v>1</v>
      </c>
      <c r="H4908" s="9">
        <v>2</v>
      </c>
      <c r="I4908" s="9">
        <v>3</v>
      </c>
      <c r="J4908" s="9">
        <v>2</v>
      </c>
      <c r="K4908" s="73" t="s">
        <v>1366</v>
      </c>
      <c r="L4908" s="9" t="s">
        <v>20</v>
      </c>
      <c r="M4908" s="53" t="s">
        <v>2000</v>
      </c>
      <c r="N4908" s="53" t="s">
        <v>19</v>
      </c>
      <c r="P4908" s="9">
        <v>0</v>
      </c>
      <c r="Q4908" s="9">
        <v>0</v>
      </c>
      <c r="R4908" s="9">
        <v>0</v>
      </c>
      <c r="S4908" s="9">
        <v>3</v>
      </c>
      <c r="U4908" s="9">
        <v>1</v>
      </c>
      <c r="V4908" s="9">
        <v>1</v>
      </c>
      <c r="W4908" s="53" t="s">
        <v>20</v>
      </c>
      <c r="Y4908" s="9" t="s">
        <v>1659</v>
      </c>
      <c r="Z4908" s="68" t="s">
        <v>20</v>
      </c>
      <c r="AA4908" s="68">
        <v>97</v>
      </c>
      <c r="AB4908" s="68" t="s">
        <v>20</v>
      </c>
      <c r="AC4908" s="68" t="s">
        <v>20</v>
      </c>
      <c r="AD4908" s="68" t="s">
        <v>20</v>
      </c>
      <c r="AE4908" s="68" t="s">
        <v>20</v>
      </c>
      <c r="AF4908" s="68" t="s">
        <v>20</v>
      </c>
      <c r="AG4908" s="68" t="s">
        <v>20</v>
      </c>
      <c r="AH4908" s="9" t="s">
        <v>20</v>
      </c>
      <c r="AI4908" s="9">
        <v>0</v>
      </c>
      <c r="AJ4908" s="6" t="s">
        <v>3075</v>
      </c>
      <c r="AK4908" s="9">
        <v>1</v>
      </c>
      <c r="AL4908" s="9">
        <v>1</v>
      </c>
      <c r="AM4908" s="9">
        <v>0</v>
      </c>
      <c r="AN4908" s="9">
        <v>0</v>
      </c>
      <c r="AO4908" s="9">
        <v>0</v>
      </c>
      <c r="AQ4908" s="9">
        <v>3</v>
      </c>
      <c r="AR4908" s="9">
        <v>1</v>
      </c>
      <c r="AS4908" s="9">
        <v>2</v>
      </c>
      <c r="AT4908" s="9">
        <v>1</v>
      </c>
      <c r="AU4908" s="9">
        <v>2</v>
      </c>
      <c r="AV4908" s="9">
        <v>0</v>
      </c>
      <c r="AW4908" s="9" t="s">
        <v>1382</v>
      </c>
      <c r="AX4908" s="9" t="s">
        <v>1382</v>
      </c>
      <c r="AY4908" s="6" t="s">
        <v>2011</v>
      </c>
      <c r="BA4908" s="53" t="s">
        <v>2934</v>
      </c>
      <c r="BB4908" s="10" t="s">
        <v>2010</v>
      </c>
      <c r="BG4908" s="9"/>
      <c r="BI4908" t="s">
        <v>3146</v>
      </c>
    </row>
    <row r="4909" spans="1:61" x14ac:dyDescent="0.25">
      <c r="A4909" s="97" t="s">
        <v>1327</v>
      </c>
      <c r="B4909" s="53" t="s">
        <v>1332</v>
      </c>
      <c r="C4909" s="53" t="str">
        <f>VLOOKUP(Tabelle1[[#This Row],[bank_name]],list_all_banks!$B$1:$C$691,2,FALSE)</f>
        <v>SE5020329081</v>
      </c>
      <c r="D4909" s="10" t="s">
        <v>1333</v>
      </c>
      <c r="E4909" s="42" t="str">
        <f t="shared" si="80"/>
        <v>31.12.2014</v>
      </c>
      <c r="F4909" s="53">
        <v>2014</v>
      </c>
      <c r="G4909" s="9">
        <v>1</v>
      </c>
      <c r="H4909" s="9">
        <v>2</v>
      </c>
      <c r="I4909" s="9">
        <v>3</v>
      </c>
      <c r="J4909" s="9">
        <v>2</v>
      </c>
      <c r="K4909" s="73" t="s">
        <v>1366</v>
      </c>
      <c r="L4909" s="9" t="s">
        <v>20</v>
      </c>
      <c r="M4909" s="53" t="s">
        <v>2000</v>
      </c>
      <c r="N4909" s="53" t="s">
        <v>19</v>
      </c>
      <c r="P4909" s="9">
        <v>0</v>
      </c>
      <c r="Q4909" s="9">
        <v>0</v>
      </c>
      <c r="R4909" s="9">
        <v>0</v>
      </c>
      <c r="S4909" s="9">
        <v>3</v>
      </c>
      <c r="U4909" s="9">
        <v>1</v>
      </c>
      <c r="V4909" s="9">
        <v>1</v>
      </c>
      <c r="W4909" s="53" t="s">
        <v>20</v>
      </c>
      <c r="Y4909" s="9" t="s">
        <v>1278</v>
      </c>
      <c r="Z4909" s="9" t="s">
        <v>20</v>
      </c>
      <c r="AA4909" s="68">
        <v>68</v>
      </c>
      <c r="AB4909" s="68"/>
      <c r="AC4909" s="9" t="s">
        <v>20</v>
      </c>
      <c r="AD4909" s="68" t="s">
        <v>20</v>
      </c>
      <c r="AE4909" s="68" t="s">
        <v>20</v>
      </c>
      <c r="AF4909" s="68" t="s">
        <v>20</v>
      </c>
      <c r="AG4909" s="68" t="s">
        <v>20</v>
      </c>
      <c r="AH4909" s="9" t="s">
        <v>20</v>
      </c>
      <c r="AI4909" s="9">
        <v>0</v>
      </c>
      <c r="AJ4909" s="6" t="s">
        <v>3075</v>
      </c>
      <c r="AK4909" s="9">
        <v>1</v>
      </c>
      <c r="AL4909" s="9">
        <v>1</v>
      </c>
      <c r="AM4909" s="9">
        <v>0</v>
      </c>
      <c r="AN4909" s="9">
        <v>0</v>
      </c>
      <c r="AO4909" s="9">
        <v>0</v>
      </c>
      <c r="AQ4909" s="9">
        <v>3</v>
      </c>
      <c r="AR4909" s="9">
        <v>1</v>
      </c>
      <c r="AS4909" s="9">
        <v>2</v>
      </c>
      <c r="AT4909" s="9">
        <v>1</v>
      </c>
      <c r="AU4909" s="9">
        <v>2</v>
      </c>
      <c r="AV4909" s="9">
        <v>0</v>
      </c>
      <c r="AW4909" s="9" t="s">
        <v>1382</v>
      </c>
      <c r="AX4909" s="9" t="s">
        <v>1382</v>
      </c>
      <c r="AY4909" s="6" t="s">
        <v>2011</v>
      </c>
      <c r="BA4909" s="53" t="s">
        <v>2934</v>
      </c>
      <c r="BB4909" s="10" t="s">
        <v>2010</v>
      </c>
      <c r="BG4909" s="9"/>
      <c r="BI4909" t="s">
        <v>3146</v>
      </c>
    </row>
    <row r="4910" spans="1:61" x14ac:dyDescent="0.25">
      <c r="A4910" s="97" t="s">
        <v>1327</v>
      </c>
      <c r="B4910" s="53" t="s">
        <v>1332</v>
      </c>
      <c r="C4910" s="53" t="str">
        <f>VLOOKUP(Tabelle1[[#This Row],[bank_name]],list_all_banks!$B$1:$C$691,2,FALSE)</f>
        <v>SE5020329081</v>
      </c>
      <c r="D4910" s="10" t="s">
        <v>1333</v>
      </c>
      <c r="E4910" s="42" t="str">
        <f t="shared" si="80"/>
        <v>31.12.2013</v>
      </c>
      <c r="F4910" s="53">
        <v>2013</v>
      </c>
      <c r="G4910" s="9">
        <v>1</v>
      </c>
      <c r="H4910" s="9">
        <v>2</v>
      </c>
      <c r="I4910" s="9">
        <v>3</v>
      </c>
      <c r="J4910" s="9">
        <v>2</v>
      </c>
      <c r="K4910" s="73" t="s">
        <v>1366</v>
      </c>
      <c r="L4910" s="9" t="s">
        <v>20</v>
      </c>
      <c r="M4910" s="53" t="s">
        <v>2000</v>
      </c>
      <c r="N4910" s="53" t="s">
        <v>19</v>
      </c>
      <c r="P4910" s="9">
        <v>0</v>
      </c>
      <c r="Q4910" s="9">
        <v>0</v>
      </c>
      <c r="R4910" s="9">
        <v>0</v>
      </c>
      <c r="S4910" s="9">
        <v>3</v>
      </c>
      <c r="U4910" s="9">
        <v>1</v>
      </c>
      <c r="V4910" s="9">
        <v>1</v>
      </c>
      <c r="W4910" s="53" t="s">
        <v>20</v>
      </c>
      <c r="Y4910" s="9" t="s">
        <v>1650</v>
      </c>
      <c r="Z4910" s="68" t="s">
        <v>20</v>
      </c>
      <c r="AA4910" s="68">
        <v>43</v>
      </c>
      <c r="AB4910" s="68" t="s">
        <v>20</v>
      </c>
      <c r="AC4910" s="68" t="s">
        <v>20</v>
      </c>
      <c r="AD4910" s="68" t="s">
        <v>20</v>
      </c>
      <c r="AE4910" s="68" t="s">
        <v>20</v>
      </c>
      <c r="AF4910" s="68" t="s">
        <v>20</v>
      </c>
      <c r="AG4910" s="68" t="s">
        <v>20</v>
      </c>
      <c r="AH4910" s="9" t="s">
        <v>20</v>
      </c>
      <c r="AI4910" s="9">
        <v>0</v>
      </c>
      <c r="AJ4910" s="6" t="s">
        <v>3075</v>
      </c>
      <c r="AK4910" s="9">
        <v>1</v>
      </c>
      <c r="AL4910" s="9">
        <v>1</v>
      </c>
      <c r="AM4910" s="9">
        <v>0</v>
      </c>
      <c r="AN4910" s="9">
        <v>0</v>
      </c>
      <c r="AO4910" s="9">
        <v>0</v>
      </c>
      <c r="AQ4910" s="9">
        <v>3</v>
      </c>
      <c r="AR4910" s="9">
        <v>1</v>
      </c>
      <c r="AS4910" s="9">
        <v>2</v>
      </c>
      <c r="AT4910" s="9">
        <v>1</v>
      </c>
      <c r="AU4910" s="9">
        <v>2</v>
      </c>
      <c r="AV4910" s="9">
        <v>0</v>
      </c>
      <c r="AW4910" s="9" t="s">
        <v>1382</v>
      </c>
      <c r="AX4910" s="9" t="s">
        <v>1382</v>
      </c>
      <c r="AY4910" s="6" t="s">
        <v>2012</v>
      </c>
      <c r="BA4910" s="53" t="s">
        <v>2935</v>
      </c>
      <c r="BB4910" s="10" t="s">
        <v>2010</v>
      </c>
      <c r="BG4910" s="9"/>
      <c r="BI4910" t="s">
        <v>3146</v>
      </c>
    </row>
    <row r="4911" spans="1:61" x14ac:dyDescent="0.25">
      <c r="A4911" s="97" t="s">
        <v>1327</v>
      </c>
      <c r="B4911" s="53" t="s">
        <v>1332</v>
      </c>
      <c r="C4911" s="53" t="str">
        <f>VLOOKUP(Tabelle1[[#This Row],[bank_name]],list_all_banks!$B$1:$C$691,2,FALSE)</f>
        <v>SE5020329081</v>
      </c>
      <c r="D4911" s="10" t="s">
        <v>1333</v>
      </c>
      <c r="E4911" s="42" t="str">
        <f t="shared" si="80"/>
        <v>31.12.2014</v>
      </c>
      <c r="F4911" s="53">
        <v>2014</v>
      </c>
      <c r="G4911" s="9">
        <v>1</v>
      </c>
      <c r="H4911" s="9">
        <v>2</v>
      </c>
      <c r="I4911" s="9">
        <v>3</v>
      </c>
      <c r="J4911" s="9">
        <v>2</v>
      </c>
      <c r="K4911" s="73" t="s">
        <v>1366</v>
      </c>
      <c r="L4911" s="9" t="s">
        <v>20</v>
      </c>
      <c r="M4911" s="53" t="s">
        <v>2000</v>
      </c>
      <c r="N4911" s="53" t="s">
        <v>19</v>
      </c>
      <c r="P4911" s="9">
        <v>0</v>
      </c>
      <c r="Q4911" s="9">
        <v>0</v>
      </c>
      <c r="R4911" s="9">
        <v>0</v>
      </c>
      <c r="S4911" s="9">
        <v>3</v>
      </c>
      <c r="U4911" s="9">
        <v>1</v>
      </c>
      <c r="V4911" s="9">
        <v>1</v>
      </c>
      <c r="W4911" s="53" t="s">
        <v>20</v>
      </c>
      <c r="Y4911" s="9" t="s">
        <v>1700</v>
      </c>
      <c r="Z4911" s="9" t="s">
        <v>20</v>
      </c>
      <c r="AA4911" s="68">
        <v>74</v>
      </c>
      <c r="AB4911" s="68" t="s">
        <v>20</v>
      </c>
      <c r="AC4911" s="9" t="s">
        <v>20</v>
      </c>
      <c r="AD4911" s="68" t="s">
        <v>20</v>
      </c>
      <c r="AE4911" s="68" t="s">
        <v>20</v>
      </c>
      <c r="AF4911" s="68" t="s">
        <v>20</v>
      </c>
      <c r="AG4911" s="68" t="s">
        <v>20</v>
      </c>
      <c r="AH4911" s="9" t="s">
        <v>20</v>
      </c>
      <c r="AI4911" s="9">
        <v>0</v>
      </c>
      <c r="AJ4911" s="6" t="s">
        <v>3075</v>
      </c>
      <c r="AK4911" s="9">
        <v>1</v>
      </c>
      <c r="AL4911" s="9">
        <v>1</v>
      </c>
      <c r="AM4911" s="9">
        <v>0</v>
      </c>
      <c r="AN4911" s="9">
        <v>0</v>
      </c>
      <c r="AO4911" s="9">
        <v>0</v>
      </c>
      <c r="AQ4911" s="9">
        <v>3</v>
      </c>
      <c r="AR4911" s="9">
        <v>1</v>
      </c>
      <c r="AS4911" s="9">
        <v>2</v>
      </c>
      <c r="AT4911" s="9">
        <v>1</v>
      </c>
      <c r="AU4911" s="9">
        <v>2</v>
      </c>
      <c r="AV4911" s="9">
        <v>0</v>
      </c>
      <c r="AW4911" s="9" t="s">
        <v>1382</v>
      </c>
      <c r="AX4911" s="9" t="s">
        <v>1382</v>
      </c>
      <c r="AY4911" s="6" t="s">
        <v>2012</v>
      </c>
      <c r="BA4911" s="53" t="s">
        <v>2935</v>
      </c>
      <c r="BB4911" s="10" t="s">
        <v>2010</v>
      </c>
      <c r="BG4911" s="9"/>
      <c r="BI4911" t="s">
        <v>3146</v>
      </c>
    </row>
    <row r="4912" spans="1:61" x14ac:dyDescent="0.25">
      <c r="A4912" s="97" t="s">
        <v>1327</v>
      </c>
      <c r="B4912" s="53" t="s">
        <v>1332</v>
      </c>
      <c r="C4912" s="53" t="str">
        <f>VLOOKUP(Tabelle1[[#This Row],[bank_name]],list_all_banks!$B$1:$C$691,2,FALSE)</f>
        <v>SE5020329081</v>
      </c>
      <c r="D4912" s="10" t="s">
        <v>1333</v>
      </c>
      <c r="E4912" s="42" t="str">
        <f t="shared" si="80"/>
        <v>31.12.2013</v>
      </c>
      <c r="F4912" s="53">
        <v>2013</v>
      </c>
      <c r="G4912" s="9">
        <v>1</v>
      </c>
      <c r="H4912" s="9">
        <v>2</v>
      </c>
      <c r="I4912" s="9">
        <v>3</v>
      </c>
      <c r="J4912" s="9">
        <v>2</v>
      </c>
      <c r="K4912" s="73" t="s">
        <v>1366</v>
      </c>
      <c r="L4912" s="9" t="s">
        <v>20</v>
      </c>
      <c r="M4912" s="53" t="s">
        <v>2000</v>
      </c>
      <c r="N4912" s="53" t="s">
        <v>19</v>
      </c>
      <c r="P4912" s="9">
        <v>0</v>
      </c>
      <c r="Q4912" s="9">
        <v>0</v>
      </c>
      <c r="R4912" s="9">
        <v>0</v>
      </c>
      <c r="S4912" s="9">
        <v>3</v>
      </c>
      <c r="U4912" s="9">
        <v>1</v>
      </c>
      <c r="V4912" s="9">
        <v>1</v>
      </c>
      <c r="W4912" s="53" t="s">
        <v>20</v>
      </c>
      <c r="Y4912" s="52" t="s">
        <v>3083</v>
      </c>
      <c r="Z4912" s="68" t="s">
        <v>20</v>
      </c>
      <c r="AA4912" s="68">
        <v>19</v>
      </c>
      <c r="AB4912" s="68" t="s">
        <v>20</v>
      </c>
      <c r="AC4912" s="68" t="s">
        <v>20</v>
      </c>
      <c r="AD4912" s="68" t="s">
        <v>20</v>
      </c>
      <c r="AE4912" s="68" t="s">
        <v>20</v>
      </c>
      <c r="AF4912" s="68" t="s">
        <v>20</v>
      </c>
      <c r="AG4912" s="68" t="s">
        <v>20</v>
      </c>
      <c r="AH4912" s="9" t="s">
        <v>20</v>
      </c>
      <c r="AI4912" s="9">
        <v>0</v>
      </c>
      <c r="AJ4912" s="6" t="s">
        <v>3082</v>
      </c>
      <c r="AK4912" s="9">
        <v>1</v>
      </c>
      <c r="AL4912" s="9">
        <v>1</v>
      </c>
      <c r="AM4912" s="9">
        <v>0</v>
      </c>
      <c r="AN4912" s="9">
        <v>0</v>
      </c>
      <c r="AO4912" s="9">
        <v>0</v>
      </c>
      <c r="AQ4912" s="9">
        <v>3</v>
      </c>
      <c r="AR4912" s="9">
        <v>1</v>
      </c>
      <c r="AS4912" s="9">
        <v>2</v>
      </c>
      <c r="AT4912" s="9">
        <v>1</v>
      </c>
      <c r="AU4912" s="9">
        <v>2</v>
      </c>
      <c r="AV4912" s="9">
        <v>0</v>
      </c>
      <c r="AW4912" s="9" t="s">
        <v>1382</v>
      </c>
      <c r="AX4912" s="9" t="s">
        <v>1382</v>
      </c>
      <c r="AY4912" s="6" t="s">
        <v>2013</v>
      </c>
      <c r="BA4912" s="53" t="s">
        <v>2936</v>
      </c>
      <c r="BB4912" s="10" t="s">
        <v>2010</v>
      </c>
      <c r="BC4912" s="9"/>
      <c r="BD4912" s="9"/>
      <c r="BE4912" s="9"/>
      <c r="BF4912" s="9"/>
      <c r="BG4912" s="9"/>
      <c r="BI4912" t="s">
        <v>3146</v>
      </c>
    </row>
    <row r="4913" spans="1:61" x14ac:dyDescent="0.25">
      <c r="A4913" s="97" t="s">
        <v>1327</v>
      </c>
      <c r="B4913" s="53" t="s">
        <v>1332</v>
      </c>
      <c r="C4913" s="53" t="str">
        <f>VLOOKUP(Tabelle1[[#This Row],[bank_name]],list_all_banks!$B$1:$C$691,2,FALSE)</f>
        <v>SE5020329081</v>
      </c>
      <c r="D4913" s="10" t="s">
        <v>1333</v>
      </c>
      <c r="E4913" s="42" t="str">
        <f t="shared" si="80"/>
        <v>31.12.2014</v>
      </c>
      <c r="F4913" s="53">
        <v>2014</v>
      </c>
      <c r="G4913" s="9">
        <v>1</v>
      </c>
      <c r="H4913" s="9">
        <v>2</v>
      </c>
      <c r="I4913" s="9">
        <v>3</v>
      </c>
      <c r="J4913" s="9">
        <v>2</v>
      </c>
      <c r="K4913" s="73" t="s">
        <v>1366</v>
      </c>
      <c r="L4913" s="9" t="s">
        <v>20</v>
      </c>
      <c r="M4913" s="53" t="s">
        <v>2000</v>
      </c>
      <c r="N4913" s="53" t="s">
        <v>19</v>
      </c>
      <c r="P4913" s="9">
        <v>0</v>
      </c>
      <c r="Q4913" s="9">
        <v>0</v>
      </c>
      <c r="R4913" s="9">
        <v>0</v>
      </c>
      <c r="S4913" s="9">
        <v>3</v>
      </c>
      <c r="U4913" s="9">
        <v>1</v>
      </c>
      <c r="V4913" s="9">
        <v>1</v>
      </c>
      <c r="W4913" s="53" t="s">
        <v>20</v>
      </c>
      <c r="Y4913" s="9" t="s">
        <v>1660</v>
      </c>
      <c r="Z4913" s="9" t="s">
        <v>20</v>
      </c>
      <c r="AA4913" s="68">
        <v>42</v>
      </c>
      <c r="AB4913" s="68" t="s">
        <v>20</v>
      </c>
      <c r="AC4913" s="9" t="s">
        <v>20</v>
      </c>
      <c r="AD4913" s="68" t="s">
        <v>20</v>
      </c>
      <c r="AE4913" s="68" t="s">
        <v>20</v>
      </c>
      <c r="AF4913" s="68" t="s">
        <v>20</v>
      </c>
      <c r="AG4913" s="68" t="s">
        <v>20</v>
      </c>
      <c r="AH4913" s="9" t="s">
        <v>20</v>
      </c>
      <c r="AI4913" s="9">
        <v>0</v>
      </c>
      <c r="AJ4913" s="6" t="s">
        <v>3075</v>
      </c>
      <c r="AK4913" s="9">
        <v>1</v>
      </c>
      <c r="AL4913" s="9">
        <v>1</v>
      </c>
      <c r="AM4913" s="9">
        <v>0</v>
      </c>
      <c r="AN4913" s="9">
        <v>0</v>
      </c>
      <c r="AO4913" s="9">
        <v>0</v>
      </c>
      <c r="AQ4913" s="9">
        <v>3</v>
      </c>
      <c r="AR4913" s="9">
        <v>1</v>
      </c>
      <c r="AS4913" s="9">
        <v>2</v>
      </c>
      <c r="AT4913" s="9">
        <v>1</v>
      </c>
      <c r="AU4913" s="9">
        <v>2</v>
      </c>
      <c r="AV4913" s="9">
        <v>0</v>
      </c>
      <c r="AW4913" s="9" t="s">
        <v>1382</v>
      </c>
      <c r="AX4913" s="9" t="s">
        <v>1382</v>
      </c>
      <c r="AY4913" s="6" t="s">
        <v>2013</v>
      </c>
      <c r="BA4913" s="53" t="s">
        <v>2936</v>
      </c>
      <c r="BB4913" s="10" t="s">
        <v>2010</v>
      </c>
      <c r="BG4913" s="9"/>
      <c r="BI4913" t="s">
        <v>3146</v>
      </c>
    </row>
    <row r="4914" spans="1:61" x14ac:dyDescent="0.25">
      <c r="A4914" s="97" t="s">
        <v>1327</v>
      </c>
      <c r="B4914" s="53" t="s">
        <v>1332</v>
      </c>
      <c r="C4914" s="53" t="str">
        <f>VLOOKUP(Tabelle1[[#This Row],[bank_name]],list_all_banks!$B$1:$C$691,2,FALSE)</f>
        <v>SE5020329081</v>
      </c>
      <c r="D4914" s="10" t="s">
        <v>1333</v>
      </c>
      <c r="E4914" s="42" t="str">
        <f t="shared" si="80"/>
        <v>31.12.2014</v>
      </c>
      <c r="F4914" s="53">
        <v>2014</v>
      </c>
      <c r="G4914" s="9">
        <v>1</v>
      </c>
      <c r="H4914" s="9">
        <v>2</v>
      </c>
      <c r="I4914" s="9">
        <v>3</v>
      </c>
      <c r="J4914" s="9">
        <v>2</v>
      </c>
      <c r="K4914" s="73" t="s">
        <v>1366</v>
      </c>
      <c r="L4914" s="9" t="s">
        <v>20</v>
      </c>
      <c r="M4914" s="53" t="s">
        <v>2000</v>
      </c>
      <c r="N4914" s="53" t="s">
        <v>19</v>
      </c>
      <c r="P4914" s="9">
        <v>0</v>
      </c>
      <c r="Q4914" s="9">
        <v>0</v>
      </c>
      <c r="R4914" s="9">
        <v>0</v>
      </c>
      <c r="S4914" s="9">
        <v>3</v>
      </c>
      <c r="U4914" s="9">
        <v>1</v>
      </c>
      <c r="V4914" s="9">
        <v>1</v>
      </c>
      <c r="W4914" s="53" t="s">
        <v>20</v>
      </c>
      <c r="Y4914" s="9" t="s">
        <v>820</v>
      </c>
      <c r="Z4914" s="9" t="s">
        <v>20</v>
      </c>
      <c r="AA4914" s="68">
        <v>162</v>
      </c>
      <c r="AB4914" s="68" t="s">
        <v>20</v>
      </c>
      <c r="AC4914" s="9" t="s">
        <v>20</v>
      </c>
      <c r="AD4914" s="68" t="s">
        <v>20</v>
      </c>
      <c r="AE4914" s="68" t="s">
        <v>20</v>
      </c>
      <c r="AF4914" s="68" t="s">
        <v>20</v>
      </c>
      <c r="AG4914" s="68" t="s">
        <v>20</v>
      </c>
      <c r="AH4914" s="9" t="s">
        <v>20</v>
      </c>
      <c r="AI4914" s="9">
        <v>0</v>
      </c>
      <c r="AK4914" s="9">
        <v>1</v>
      </c>
      <c r="AL4914" s="9">
        <v>1</v>
      </c>
      <c r="AM4914" s="9">
        <v>0</v>
      </c>
      <c r="AN4914" s="9">
        <v>0</v>
      </c>
      <c r="AO4914" s="9">
        <v>0</v>
      </c>
      <c r="AQ4914" s="9">
        <v>3</v>
      </c>
      <c r="AR4914" s="9">
        <v>1</v>
      </c>
      <c r="AS4914" s="9">
        <v>2</v>
      </c>
      <c r="AT4914" s="9">
        <v>1</v>
      </c>
      <c r="AU4914" s="9">
        <v>2</v>
      </c>
      <c r="AV4914" s="9">
        <v>0</v>
      </c>
      <c r="AW4914" s="9" t="s">
        <v>1382</v>
      </c>
      <c r="AX4914" s="9" t="s">
        <v>1382</v>
      </c>
      <c r="AY4914" s="6" t="s">
        <v>2014</v>
      </c>
      <c r="BA4914" s="53" t="s">
        <v>2930</v>
      </c>
      <c r="BB4914" s="10" t="s">
        <v>2010</v>
      </c>
      <c r="BG4914" s="9"/>
      <c r="BI4914" t="s">
        <v>3146</v>
      </c>
    </row>
    <row r="4915" spans="1:61" x14ac:dyDescent="0.25">
      <c r="A4915" s="97" t="s">
        <v>1327</v>
      </c>
      <c r="B4915" s="53" t="s">
        <v>1332</v>
      </c>
      <c r="C4915" s="53" t="str">
        <f>VLOOKUP(Tabelle1[[#This Row],[bank_name]],list_all_banks!$B$1:$C$691,2,FALSE)</f>
        <v>SE5020329081</v>
      </c>
      <c r="D4915" s="10" t="s">
        <v>1333</v>
      </c>
      <c r="E4915" s="42" t="str">
        <f t="shared" si="80"/>
        <v>31.12.2014</v>
      </c>
      <c r="F4915" s="53">
        <v>2014</v>
      </c>
      <c r="G4915" s="9">
        <v>1</v>
      </c>
      <c r="H4915" s="9">
        <v>2</v>
      </c>
      <c r="I4915" s="9">
        <v>3</v>
      </c>
      <c r="J4915" s="9">
        <v>2</v>
      </c>
      <c r="K4915" s="73" t="s">
        <v>1366</v>
      </c>
      <c r="L4915" s="9" t="s">
        <v>20</v>
      </c>
      <c r="M4915" s="53" t="s">
        <v>2000</v>
      </c>
      <c r="N4915" s="53" t="s">
        <v>19</v>
      </c>
      <c r="P4915" s="9">
        <v>0</v>
      </c>
      <c r="Q4915" s="9">
        <v>0</v>
      </c>
      <c r="R4915" s="9">
        <v>0</v>
      </c>
      <c r="S4915" s="9">
        <v>3</v>
      </c>
      <c r="U4915" s="9">
        <v>1</v>
      </c>
      <c r="V4915" s="9">
        <v>1</v>
      </c>
      <c r="W4915" s="53" t="s">
        <v>20</v>
      </c>
      <c r="Y4915" s="9" t="s">
        <v>1001</v>
      </c>
      <c r="Z4915" s="68" t="s">
        <v>20</v>
      </c>
      <c r="AA4915" s="9">
        <v>109</v>
      </c>
      <c r="AB4915" s="68" t="s">
        <v>20</v>
      </c>
      <c r="AC4915" s="9" t="s">
        <v>20</v>
      </c>
      <c r="AD4915" s="68" t="s">
        <v>20</v>
      </c>
      <c r="AE4915" s="68" t="s">
        <v>20</v>
      </c>
      <c r="AF4915" s="68" t="s">
        <v>20</v>
      </c>
      <c r="AG4915" s="68" t="s">
        <v>20</v>
      </c>
      <c r="AH4915" s="9" t="s">
        <v>20</v>
      </c>
      <c r="AI4915" s="9">
        <v>0</v>
      </c>
      <c r="AJ4915" s="6" t="s">
        <v>3075</v>
      </c>
      <c r="AK4915" s="9">
        <v>1</v>
      </c>
      <c r="AL4915" s="9">
        <v>1</v>
      </c>
      <c r="AM4915" s="9">
        <v>0</v>
      </c>
      <c r="AN4915" s="9">
        <v>0</v>
      </c>
      <c r="AO4915" s="9">
        <v>0</v>
      </c>
      <c r="AQ4915" s="9">
        <v>3</v>
      </c>
      <c r="AR4915" s="9">
        <v>1</v>
      </c>
      <c r="AS4915" s="9">
        <v>2</v>
      </c>
      <c r="AT4915" s="9">
        <v>1</v>
      </c>
      <c r="AU4915" s="9">
        <v>2</v>
      </c>
      <c r="AV4915" s="9">
        <v>0</v>
      </c>
      <c r="AW4915" s="9" t="s">
        <v>1382</v>
      </c>
      <c r="AX4915" s="9" t="s">
        <v>1382</v>
      </c>
      <c r="AY4915" s="6" t="s">
        <v>2015</v>
      </c>
      <c r="BA4915" s="53" t="s">
        <v>2937</v>
      </c>
      <c r="BB4915" s="10" t="s">
        <v>2010</v>
      </c>
      <c r="BG4915" s="9"/>
      <c r="BI4915" t="s">
        <v>3146</v>
      </c>
    </row>
    <row r="4916" spans="1:61" x14ac:dyDescent="0.25">
      <c r="A4916" s="97" t="s">
        <v>1327</v>
      </c>
      <c r="B4916" s="53" t="s">
        <v>1332</v>
      </c>
      <c r="C4916" s="53" t="str">
        <f>VLOOKUP(Tabelle1[[#This Row],[bank_name]],list_all_banks!$B$1:$C$691,2,FALSE)</f>
        <v>SE5020329081</v>
      </c>
      <c r="D4916" s="10" t="s">
        <v>1333</v>
      </c>
      <c r="E4916" s="42" t="str">
        <f t="shared" si="80"/>
        <v>31.12.2014</v>
      </c>
      <c r="F4916" s="53">
        <v>2014</v>
      </c>
      <c r="G4916" s="9">
        <v>1</v>
      </c>
      <c r="H4916" s="9">
        <v>2</v>
      </c>
      <c r="I4916" s="9">
        <v>3</v>
      </c>
      <c r="J4916" s="9">
        <v>2</v>
      </c>
      <c r="K4916" s="73" t="s">
        <v>1366</v>
      </c>
      <c r="L4916" s="9" t="s">
        <v>20</v>
      </c>
      <c r="M4916" s="53" t="s">
        <v>2000</v>
      </c>
      <c r="N4916" s="53" t="s">
        <v>19</v>
      </c>
      <c r="P4916" s="9">
        <v>0</v>
      </c>
      <c r="Q4916" s="9">
        <v>0</v>
      </c>
      <c r="R4916" s="9">
        <v>0</v>
      </c>
      <c r="S4916" s="9">
        <v>3</v>
      </c>
      <c r="U4916" s="9">
        <v>1</v>
      </c>
      <c r="V4916" s="9">
        <v>1</v>
      </c>
      <c r="W4916" s="53" t="s">
        <v>20</v>
      </c>
      <c r="Y4916" s="9" t="s">
        <v>1170</v>
      </c>
      <c r="Z4916" s="68" t="s">
        <v>20</v>
      </c>
      <c r="AA4916" s="9">
        <v>231</v>
      </c>
      <c r="AB4916" s="68" t="s">
        <v>20</v>
      </c>
      <c r="AC4916" s="9" t="s">
        <v>20</v>
      </c>
      <c r="AD4916" s="68" t="s">
        <v>20</v>
      </c>
      <c r="AE4916" s="68" t="s">
        <v>20</v>
      </c>
      <c r="AF4916" s="68" t="s">
        <v>20</v>
      </c>
      <c r="AG4916" s="68" t="s">
        <v>20</v>
      </c>
      <c r="AH4916" s="9" t="s">
        <v>20</v>
      </c>
      <c r="AI4916" s="9">
        <v>0</v>
      </c>
      <c r="AJ4916" s="6" t="s">
        <v>3075</v>
      </c>
      <c r="AK4916" s="9">
        <v>1</v>
      </c>
      <c r="AL4916" s="9">
        <v>1</v>
      </c>
      <c r="AM4916" s="9">
        <v>0</v>
      </c>
      <c r="AN4916" s="9">
        <v>0</v>
      </c>
      <c r="AO4916" s="9">
        <v>0</v>
      </c>
      <c r="AQ4916" s="9">
        <v>3</v>
      </c>
      <c r="AR4916" s="9">
        <v>1</v>
      </c>
      <c r="AS4916" s="9">
        <v>2</v>
      </c>
      <c r="AT4916" s="9">
        <v>1</v>
      </c>
      <c r="AU4916" s="9">
        <v>2</v>
      </c>
      <c r="AV4916" s="9">
        <v>0</v>
      </c>
      <c r="AW4916" s="9" t="s">
        <v>1382</v>
      </c>
      <c r="AX4916" s="9" t="s">
        <v>1382</v>
      </c>
      <c r="AY4916" s="6" t="s">
        <v>2016</v>
      </c>
      <c r="BA4916" s="53" t="s">
        <v>2938</v>
      </c>
      <c r="BB4916" s="10" t="s">
        <v>2010</v>
      </c>
      <c r="BG4916" s="9"/>
      <c r="BI4916" t="s">
        <v>3146</v>
      </c>
    </row>
    <row r="4917" spans="1:61" x14ac:dyDescent="0.25">
      <c r="A4917" s="97" t="s">
        <v>1327</v>
      </c>
      <c r="B4917" s="53" t="s">
        <v>1332</v>
      </c>
      <c r="C4917" s="53" t="str">
        <f>VLOOKUP(Tabelle1[[#This Row],[bank_name]],list_all_banks!$B$1:$C$691,2,FALSE)</f>
        <v>SE5020329081</v>
      </c>
      <c r="D4917" s="10" t="s">
        <v>1333</v>
      </c>
      <c r="E4917" s="42" t="str">
        <f t="shared" si="80"/>
        <v>31.12.2014</v>
      </c>
      <c r="F4917" s="53">
        <v>2014</v>
      </c>
      <c r="G4917" s="9">
        <v>1</v>
      </c>
      <c r="H4917" s="9">
        <v>2</v>
      </c>
      <c r="I4917" s="9">
        <v>3</v>
      </c>
      <c r="J4917" s="9">
        <v>2</v>
      </c>
      <c r="K4917" s="73" t="s">
        <v>1366</v>
      </c>
      <c r="L4917" s="9" t="s">
        <v>20</v>
      </c>
      <c r="M4917" s="53" t="s">
        <v>2000</v>
      </c>
      <c r="N4917" s="53" t="s">
        <v>19</v>
      </c>
      <c r="P4917" s="9">
        <v>0</v>
      </c>
      <c r="Q4917" s="9">
        <v>0</v>
      </c>
      <c r="R4917" s="9">
        <v>0</v>
      </c>
      <c r="S4917" s="9">
        <v>3</v>
      </c>
      <c r="U4917" s="9">
        <v>1</v>
      </c>
      <c r="V4917" s="9">
        <v>1</v>
      </c>
      <c r="W4917" s="53" t="s">
        <v>20</v>
      </c>
      <c r="Y4917" s="9" t="s">
        <v>1661</v>
      </c>
      <c r="Z4917" s="68" t="s">
        <v>20</v>
      </c>
      <c r="AA4917" s="9">
        <v>95</v>
      </c>
      <c r="AB4917" s="68" t="s">
        <v>20</v>
      </c>
      <c r="AC4917" s="9" t="s">
        <v>20</v>
      </c>
      <c r="AD4917" s="68" t="s">
        <v>20</v>
      </c>
      <c r="AE4917" s="68" t="s">
        <v>20</v>
      </c>
      <c r="AF4917" s="68" t="s">
        <v>20</v>
      </c>
      <c r="AG4917" s="68" t="s">
        <v>20</v>
      </c>
      <c r="AH4917" s="9" t="s">
        <v>20</v>
      </c>
      <c r="AI4917" s="9">
        <v>0</v>
      </c>
      <c r="AJ4917" s="6" t="s">
        <v>3075</v>
      </c>
      <c r="AK4917" s="9">
        <v>1</v>
      </c>
      <c r="AL4917" s="9">
        <v>1</v>
      </c>
      <c r="AM4917" s="9">
        <v>0</v>
      </c>
      <c r="AN4917" s="9">
        <v>0</v>
      </c>
      <c r="AO4917" s="9">
        <v>0</v>
      </c>
      <c r="AQ4917" s="9">
        <v>3</v>
      </c>
      <c r="AR4917" s="9">
        <v>1</v>
      </c>
      <c r="AS4917" s="9">
        <v>2</v>
      </c>
      <c r="AT4917" s="9">
        <v>1</v>
      </c>
      <c r="AU4917" s="9">
        <v>2</v>
      </c>
      <c r="AV4917" s="9">
        <v>0</v>
      </c>
      <c r="AW4917" s="9" t="s">
        <v>1382</v>
      </c>
      <c r="AX4917" s="9" t="s">
        <v>1382</v>
      </c>
      <c r="AY4917" s="6" t="s">
        <v>2017</v>
      </c>
      <c r="BA4917" s="53" t="s">
        <v>2939</v>
      </c>
      <c r="BB4917" s="10" t="s">
        <v>2010</v>
      </c>
      <c r="BC4917" s="9"/>
      <c r="BD4917" s="9"/>
      <c r="BE4917" s="9"/>
      <c r="BF4917" s="9"/>
      <c r="BG4917" s="9"/>
      <c r="BI4917" t="s">
        <v>3146</v>
      </c>
    </row>
    <row r="4918" spans="1:61" x14ac:dyDescent="0.25">
      <c r="A4918" s="97" t="s">
        <v>1327</v>
      </c>
      <c r="B4918" s="53" t="s">
        <v>1332</v>
      </c>
      <c r="C4918" s="53" t="str">
        <f>VLOOKUP(Tabelle1[[#This Row],[bank_name]],list_all_banks!$B$1:$C$691,2,FALSE)</f>
        <v>SE5020329081</v>
      </c>
      <c r="D4918" s="10" t="s">
        <v>1333</v>
      </c>
      <c r="E4918" s="42" t="str">
        <f t="shared" si="80"/>
        <v>31.12.2014</v>
      </c>
      <c r="F4918" s="53">
        <v>2014</v>
      </c>
      <c r="G4918" s="9">
        <v>1</v>
      </c>
      <c r="H4918" s="9">
        <v>2</v>
      </c>
      <c r="I4918" s="9">
        <v>3</v>
      </c>
      <c r="J4918" s="9">
        <v>2</v>
      </c>
      <c r="K4918" s="73" t="s">
        <v>1366</v>
      </c>
      <c r="L4918" s="9" t="s">
        <v>20</v>
      </c>
      <c r="M4918" s="53" t="s">
        <v>2000</v>
      </c>
      <c r="N4918" s="53" t="s">
        <v>19</v>
      </c>
      <c r="P4918" s="9">
        <v>0</v>
      </c>
      <c r="Q4918" s="9">
        <v>0</v>
      </c>
      <c r="R4918" s="9">
        <v>0</v>
      </c>
      <c r="S4918" s="9">
        <v>3</v>
      </c>
      <c r="U4918" s="9">
        <v>1</v>
      </c>
      <c r="V4918" s="9">
        <v>1</v>
      </c>
      <c r="W4918" s="53" t="s">
        <v>20</v>
      </c>
      <c r="Y4918" s="9" t="s">
        <v>1659</v>
      </c>
      <c r="Z4918" s="68" t="s">
        <v>20</v>
      </c>
      <c r="AA4918" s="9">
        <v>110</v>
      </c>
      <c r="AB4918" s="68" t="s">
        <v>20</v>
      </c>
      <c r="AC4918" s="9" t="s">
        <v>20</v>
      </c>
      <c r="AD4918" s="68" t="s">
        <v>20</v>
      </c>
      <c r="AE4918" s="68" t="s">
        <v>20</v>
      </c>
      <c r="AF4918" s="68" t="s">
        <v>20</v>
      </c>
      <c r="AG4918" s="68" t="s">
        <v>20</v>
      </c>
      <c r="AH4918" s="9" t="s">
        <v>20</v>
      </c>
      <c r="AI4918" s="9">
        <v>0</v>
      </c>
      <c r="AJ4918" s="6" t="s">
        <v>3075</v>
      </c>
      <c r="AK4918" s="9">
        <v>1</v>
      </c>
      <c r="AL4918" s="9">
        <v>1</v>
      </c>
      <c r="AM4918" s="9">
        <v>0</v>
      </c>
      <c r="AN4918" s="9">
        <v>0</v>
      </c>
      <c r="AO4918" s="9">
        <v>0</v>
      </c>
      <c r="AQ4918" s="9">
        <v>3</v>
      </c>
      <c r="AR4918" s="9">
        <v>1</v>
      </c>
      <c r="AS4918" s="9">
        <v>2</v>
      </c>
      <c r="AT4918" s="9">
        <v>1</v>
      </c>
      <c r="AU4918" s="9">
        <v>2</v>
      </c>
      <c r="AV4918" s="9">
        <v>0</v>
      </c>
      <c r="AW4918" s="9" t="s">
        <v>1382</v>
      </c>
      <c r="AX4918" s="9" t="s">
        <v>1382</v>
      </c>
      <c r="AY4918" s="6" t="s">
        <v>2018</v>
      </c>
      <c r="BA4918" s="53" t="s">
        <v>2940</v>
      </c>
      <c r="BB4918" s="10" t="s">
        <v>2010</v>
      </c>
      <c r="BG4918" s="9"/>
      <c r="BI4918" t="s">
        <v>3146</v>
      </c>
    </row>
    <row r="4919" spans="1:61" s="44" customFormat="1" ht="15.75" thickBot="1" x14ac:dyDescent="0.3">
      <c r="A4919" s="97" t="s">
        <v>1327</v>
      </c>
      <c r="B4919" s="53" t="s">
        <v>1332</v>
      </c>
      <c r="C4919" s="53" t="str">
        <f>VLOOKUP(Tabelle1[[#This Row],[bank_name]],list_all_banks!$B$1:$C$691,2,FALSE)</f>
        <v>SE5020329081</v>
      </c>
      <c r="D4919" s="10" t="s">
        <v>1333</v>
      </c>
      <c r="E4919" s="42" t="str">
        <f t="shared" si="80"/>
        <v>31.12.2014</v>
      </c>
      <c r="F4919" s="53">
        <v>2014</v>
      </c>
      <c r="G4919" s="9">
        <v>1</v>
      </c>
      <c r="H4919" s="9">
        <v>2</v>
      </c>
      <c r="I4919" s="9">
        <v>3</v>
      </c>
      <c r="J4919" s="9">
        <v>2</v>
      </c>
      <c r="K4919" s="73" t="s">
        <v>1366</v>
      </c>
      <c r="L4919" s="9" t="s">
        <v>20</v>
      </c>
      <c r="M4919" s="53" t="s">
        <v>2000</v>
      </c>
      <c r="N4919" s="53" t="s">
        <v>19</v>
      </c>
      <c r="O4919" s="6"/>
      <c r="P4919" s="9">
        <v>0</v>
      </c>
      <c r="Q4919" s="9">
        <v>0</v>
      </c>
      <c r="R4919" s="9">
        <v>0</v>
      </c>
      <c r="S4919" s="9">
        <v>3</v>
      </c>
      <c r="T4919" s="6"/>
      <c r="U4919" s="9">
        <v>1</v>
      </c>
      <c r="V4919" s="9">
        <v>1</v>
      </c>
      <c r="W4919" s="53" t="s">
        <v>20</v>
      </c>
      <c r="X4919" s="6"/>
      <c r="Y4919" s="9" t="s">
        <v>1650</v>
      </c>
      <c r="Z4919" s="68" t="s">
        <v>20</v>
      </c>
      <c r="AA4919" s="9">
        <v>54</v>
      </c>
      <c r="AB4919" s="68" t="s">
        <v>20</v>
      </c>
      <c r="AC4919" s="9" t="s">
        <v>20</v>
      </c>
      <c r="AD4919" s="68" t="s">
        <v>20</v>
      </c>
      <c r="AE4919" s="68" t="s">
        <v>20</v>
      </c>
      <c r="AF4919" s="68" t="s">
        <v>20</v>
      </c>
      <c r="AG4919" s="68" t="s">
        <v>20</v>
      </c>
      <c r="AH4919" s="9" t="s">
        <v>20</v>
      </c>
      <c r="AI4919" s="9">
        <v>0</v>
      </c>
      <c r="AJ4919" s="6"/>
      <c r="AK4919" s="9">
        <v>1</v>
      </c>
      <c r="AL4919" s="9">
        <v>1</v>
      </c>
      <c r="AM4919" s="9">
        <v>0</v>
      </c>
      <c r="AN4919" s="9">
        <v>0</v>
      </c>
      <c r="AO4919" s="9">
        <v>0</v>
      </c>
      <c r="AP4919" s="6"/>
      <c r="AQ4919" s="9">
        <v>3</v>
      </c>
      <c r="AR4919" s="9">
        <v>1</v>
      </c>
      <c r="AS4919" s="9">
        <v>2</v>
      </c>
      <c r="AT4919" s="9">
        <v>1</v>
      </c>
      <c r="AU4919" s="9">
        <v>2</v>
      </c>
      <c r="AV4919" s="9">
        <v>0</v>
      </c>
      <c r="AW4919" s="9" t="s">
        <v>1382</v>
      </c>
      <c r="AX4919" s="9" t="s">
        <v>1382</v>
      </c>
      <c r="AY4919" s="6" t="s">
        <v>2019</v>
      </c>
      <c r="AZ4919" s="42"/>
      <c r="BA4919" s="53" t="s">
        <v>2933</v>
      </c>
      <c r="BB4919" s="10" t="s">
        <v>2010</v>
      </c>
      <c r="BH4919" s="45"/>
      <c r="BI4919" s="44" t="s">
        <v>3146</v>
      </c>
    </row>
    <row r="4920" spans="1:61" ht="15.75" thickBot="1" x14ac:dyDescent="0.3">
      <c r="A4920" s="104" t="s">
        <v>1327</v>
      </c>
      <c r="B4920" s="57" t="s">
        <v>1332</v>
      </c>
      <c r="C4920" s="57" t="str">
        <f>VLOOKUP(Tabelle1[[#This Row],[bank_name]],list_all_banks!$B$1:$C$691,2,FALSE)</f>
        <v>SE5020329081</v>
      </c>
      <c r="D4920" s="56" t="s">
        <v>1333</v>
      </c>
      <c r="E4920" s="46" t="str">
        <f t="shared" si="80"/>
        <v>31.12.2014</v>
      </c>
      <c r="F4920" s="57">
        <v>2014</v>
      </c>
      <c r="G4920" s="44">
        <v>1</v>
      </c>
      <c r="H4920" s="44">
        <v>2</v>
      </c>
      <c r="I4920" s="44">
        <v>3</v>
      </c>
      <c r="J4920" s="44">
        <v>2</v>
      </c>
      <c r="K4920" s="86" t="s">
        <v>1366</v>
      </c>
      <c r="L4920" s="44" t="s">
        <v>20</v>
      </c>
      <c r="M4920" s="57" t="s">
        <v>2000</v>
      </c>
      <c r="N4920" s="57" t="s">
        <v>19</v>
      </c>
      <c r="O4920" s="45"/>
      <c r="P4920" s="44">
        <v>0</v>
      </c>
      <c r="Q4920" s="44">
        <v>0</v>
      </c>
      <c r="R4920" s="44">
        <v>0</v>
      </c>
      <c r="S4920" s="44">
        <v>3</v>
      </c>
      <c r="T4920" s="45"/>
      <c r="U4920" s="44">
        <v>1</v>
      </c>
      <c r="V4920" s="44">
        <v>1</v>
      </c>
      <c r="W4920" s="57" t="s">
        <v>20</v>
      </c>
      <c r="X4920" s="45"/>
      <c r="Y4920" s="127" t="s">
        <v>3083</v>
      </c>
      <c r="Z4920" s="123" t="s">
        <v>20</v>
      </c>
      <c r="AA4920" s="44">
        <v>40</v>
      </c>
      <c r="AB4920" s="123" t="s">
        <v>20</v>
      </c>
      <c r="AC4920" s="44" t="s">
        <v>20</v>
      </c>
      <c r="AD4920" s="123" t="s">
        <v>20</v>
      </c>
      <c r="AE4920" s="123" t="s">
        <v>20</v>
      </c>
      <c r="AF4920" s="123" t="s">
        <v>20</v>
      </c>
      <c r="AG4920" s="123" t="s">
        <v>20</v>
      </c>
      <c r="AH4920" s="44" t="s">
        <v>20</v>
      </c>
      <c r="AI4920" s="44">
        <v>0</v>
      </c>
      <c r="AJ4920" s="45" t="s">
        <v>3082</v>
      </c>
      <c r="AK4920" s="44">
        <v>1</v>
      </c>
      <c r="AL4920" s="44">
        <v>1</v>
      </c>
      <c r="AM4920" s="44">
        <v>0</v>
      </c>
      <c r="AN4920" s="44">
        <v>0</v>
      </c>
      <c r="AO4920" s="44">
        <v>0</v>
      </c>
      <c r="AP4920" s="45"/>
      <c r="AQ4920" s="44">
        <v>3</v>
      </c>
      <c r="AR4920" s="44">
        <v>1</v>
      </c>
      <c r="AS4920" s="44">
        <v>2</v>
      </c>
      <c r="AT4920" s="44">
        <v>1</v>
      </c>
      <c r="AU4920" s="44">
        <v>2</v>
      </c>
      <c r="AV4920" s="44">
        <v>0</v>
      </c>
      <c r="AW4920" s="44" t="s">
        <v>1382</v>
      </c>
      <c r="AX4920" s="44" t="s">
        <v>1382</v>
      </c>
      <c r="AY4920" s="45" t="s">
        <v>2020</v>
      </c>
      <c r="AZ4920" s="46"/>
      <c r="BA4920" s="57" t="s">
        <v>2932</v>
      </c>
      <c r="BB4920" s="56" t="s">
        <v>2010</v>
      </c>
      <c r="BG4920" s="9"/>
      <c r="BI4920" t="s">
        <v>3146</v>
      </c>
    </row>
    <row r="4921" spans="1:61" x14ac:dyDescent="0.25">
      <c r="A4921" s="97" t="s">
        <v>1327</v>
      </c>
      <c r="B4921" s="9" t="s">
        <v>1332</v>
      </c>
      <c r="C4921" s="9" t="str">
        <f>VLOOKUP(Tabelle1[[#This Row],[bank_name]],list_all_banks!$B$1:$C$691,2,FALSE)</f>
        <v>SE5020329081</v>
      </c>
      <c r="D4921" s="6" t="s">
        <v>1333</v>
      </c>
      <c r="E4921" s="42" t="str">
        <f t="shared" si="80"/>
        <v>31.12.2015</v>
      </c>
      <c r="F4921" s="9">
        <v>2015</v>
      </c>
      <c r="G4921" s="9">
        <v>1</v>
      </c>
      <c r="H4921" s="9">
        <v>2</v>
      </c>
      <c r="I4921" s="9">
        <v>3</v>
      </c>
      <c r="J4921" s="9">
        <v>2</v>
      </c>
      <c r="K4921" s="73" t="s">
        <v>1366</v>
      </c>
      <c r="L4921" s="9">
        <v>1</v>
      </c>
      <c r="M4921" s="53" t="s">
        <v>2000</v>
      </c>
      <c r="N4921" s="53" t="s">
        <v>19</v>
      </c>
      <c r="P4921" s="9">
        <v>0</v>
      </c>
      <c r="Q4921" s="9">
        <v>0</v>
      </c>
      <c r="R4921" s="9">
        <v>0</v>
      </c>
      <c r="S4921" s="9">
        <v>3</v>
      </c>
      <c r="U4921" s="9">
        <v>1</v>
      </c>
      <c r="V4921" s="9">
        <v>1</v>
      </c>
      <c r="W4921" s="9" t="s">
        <v>20</v>
      </c>
      <c r="Y4921" s="9" t="s">
        <v>820</v>
      </c>
      <c r="Z4921" s="68">
        <v>1748</v>
      </c>
      <c r="AA4921" s="53">
        <v>158</v>
      </c>
      <c r="AB4921" s="68">
        <v>714</v>
      </c>
      <c r="AC4921" s="53" t="s">
        <v>20</v>
      </c>
      <c r="AD4921" s="84" t="s">
        <v>20</v>
      </c>
      <c r="AE4921" s="84" t="s">
        <v>20</v>
      </c>
      <c r="AF4921" s="68" t="s">
        <v>20</v>
      </c>
      <c r="AG4921" s="84">
        <v>156</v>
      </c>
      <c r="AH4921" s="9" t="s">
        <v>20</v>
      </c>
      <c r="AI4921" s="9">
        <v>0</v>
      </c>
      <c r="AK4921" s="9">
        <v>1</v>
      </c>
      <c r="AL4921" s="9">
        <v>1</v>
      </c>
      <c r="AM4921" s="9">
        <v>0</v>
      </c>
      <c r="AN4921" s="9">
        <v>0</v>
      </c>
      <c r="AO4921" s="9">
        <v>0</v>
      </c>
      <c r="AQ4921" s="9">
        <v>3</v>
      </c>
      <c r="AR4921" s="9">
        <v>1</v>
      </c>
      <c r="AS4921" s="9">
        <v>2</v>
      </c>
      <c r="AT4921" s="9">
        <v>1</v>
      </c>
      <c r="AU4921" s="9">
        <v>2</v>
      </c>
      <c r="AV4921" s="9">
        <v>0</v>
      </c>
      <c r="AW4921" s="9" t="s">
        <v>1382</v>
      </c>
      <c r="AX4921" s="9" t="s">
        <v>1382</v>
      </c>
      <c r="AY4921" s="6" t="s">
        <v>2022</v>
      </c>
      <c r="BA4921" s="9" t="s">
        <v>2941</v>
      </c>
      <c r="BB4921" s="6" t="s">
        <v>2010</v>
      </c>
      <c r="BG4921" s="9"/>
      <c r="BI4921" t="s">
        <v>3146</v>
      </c>
    </row>
    <row r="4922" spans="1:61" x14ac:dyDescent="0.25">
      <c r="A4922" s="97" t="s">
        <v>1327</v>
      </c>
      <c r="B4922" s="9" t="s">
        <v>1332</v>
      </c>
      <c r="C4922" s="9" t="str">
        <f>VLOOKUP(Tabelle1[[#This Row],[bank_name]],list_all_banks!$B$1:$C$691,2,FALSE)</f>
        <v>SE5020329081</v>
      </c>
      <c r="D4922" s="6" t="s">
        <v>1333</v>
      </c>
      <c r="E4922" s="42" t="str">
        <f t="shared" si="80"/>
        <v>31.12.2015</v>
      </c>
      <c r="F4922" s="9">
        <v>2015</v>
      </c>
      <c r="G4922" s="9">
        <v>1</v>
      </c>
      <c r="H4922" s="9">
        <v>2</v>
      </c>
      <c r="I4922" s="9">
        <v>3</v>
      </c>
      <c r="J4922" s="9">
        <v>2</v>
      </c>
      <c r="K4922" s="73" t="s">
        <v>1366</v>
      </c>
      <c r="L4922" s="9">
        <v>1</v>
      </c>
      <c r="M4922" s="53" t="s">
        <v>2000</v>
      </c>
      <c r="N4922" s="53" t="s">
        <v>19</v>
      </c>
      <c r="P4922" s="9">
        <v>0</v>
      </c>
      <c r="Q4922" s="9">
        <v>0</v>
      </c>
      <c r="R4922" s="9">
        <v>0</v>
      </c>
      <c r="S4922" s="9">
        <v>3</v>
      </c>
      <c r="U4922" s="9">
        <v>1</v>
      </c>
      <c r="V4922" s="9">
        <v>1</v>
      </c>
      <c r="W4922" s="9" t="s">
        <v>20</v>
      </c>
      <c r="Y4922" s="116" t="s">
        <v>1725</v>
      </c>
      <c r="Z4922" s="68">
        <v>2995</v>
      </c>
      <c r="AA4922" s="53">
        <v>36</v>
      </c>
      <c r="AB4922" s="68">
        <v>-96</v>
      </c>
      <c r="AC4922" s="53" t="s">
        <v>20</v>
      </c>
      <c r="AD4922" s="84" t="s">
        <v>20</v>
      </c>
      <c r="AE4922" s="84" t="s">
        <v>20</v>
      </c>
      <c r="AF4922" s="68" t="s">
        <v>20</v>
      </c>
      <c r="AG4922" s="84">
        <v>26</v>
      </c>
      <c r="AH4922" s="9" t="s">
        <v>20</v>
      </c>
      <c r="AI4922" s="9">
        <v>0</v>
      </c>
      <c r="AK4922" s="9">
        <v>1</v>
      </c>
      <c r="AL4922" s="9">
        <v>1</v>
      </c>
      <c r="AM4922" s="9">
        <v>0</v>
      </c>
      <c r="AN4922" s="9">
        <v>0</v>
      </c>
      <c r="AO4922" s="9">
        <v>0</v>
      </c>
      <c r="AQ4922" s="9">
        <v>3</v>
      </c>
      <c r="AR4922" s="9">
        <v>1</v>
      </c>
      <c r="AS4922" s="9">
        <v>2</v>
      </c>
      <c r="AT4922" s="9">
        <v>1</v>
      </c>
      <c r="AU4922" s="9">
        <v>2</v>
      </c>
      <c r="AV4922" s="9">
        <v>0</v>
      </c>
      <c r="AW4922" s="9" t="s">
        <v>1382</v>
      </c>
      <c r="AX4922" s="9" t="s">
        <v>1382</v>
      </c>
      <c r="AY4922" s="6" t="s">
        <v>2028</v>
      </c>
      <c r="BA4922" s="9" t="s">
        <v>2941</v>
      </c>
      <c r="BB4922" s="6" t="s">
        <v>2010</v>
      </c>
      <c r="BG4922" s="9"/>
      <c r="BI4922" t="s">
        <v>3146</v>
      </c>
    </row>
    <row r="4923" spans="1:61" x14ac:dyDescent="0.25">
      <c r="A4923" s="97" t="s">
        <v>1327</v>
      </c>
      <c r="B4923" s="9" t="s">
        <v>1332</v>
      </c>
      <c r="C4923" s="9" t="str">
        <f>VLOOKUP(Tabelle1[[#This Row],[bank_name]],list_all_banks!$B$1:$C$691,2,FALSE)</f>
        <v>SE5020329081</v>
      </c>
      <c r="D4923" s="6" t="s">
        <v>1333</v>
      </c>
      <c r="E4923" s="42" t="str">
        <f t="shared" si="80"/>
        <v>31.12.2015</v>
      </c>
      <c r="F4923" s="9">
        <v>2015</v>
      </c>
      <c r="G4923" s="9">
        <v>1</v>
      </c>
      <c r="H4923" s="9">
        <v>2</v>
      </c>
      <c r="I4923" s="9">
        <v>3</v>
      </c>
      <c r="J4923" s="9">
        <v>2</v>
      </c>
      <c r="K4923" s="73" t="s">
        <v>1366</v>
      </c>
      <c r="L4923" s="9">
        <v>1</v>
      </c>
      <c r="M4923" s="53" t="s">
        <v>2000</v>
      </c>
      <c r="N4923" s="53" t="s">
        <v>19</v>
      </c>
      <c r="P4923" s="9">
        <v>0</v>
      </c>
      <c r="Q4923" s="9">
        <v>0</v>
      </c>
      <c r="R4923" s="9">
        <v>0</v>
      </c>
      <c r="S4923" s="9">
        <v>3</v>
      </c>
      <c r="U4923" s="9">
        <v>1</v>
      </c>
      <c r="V4923" s="9">
        <v>1</v>
      </c>
      <c r="W4923" s="9" t="s">
        <v>20</v>
      </c>
      <c r="Y4923" s="9" t="s">
        <v>1650</v>
      </c>
      <c r="Z4923" s="68">
        <v>1093</v>
      </c>
      <c r="AA4923" s="53">
        <v>55</v>
      </c>
      <c r="AB4923" s="68">
        <v>319</v>
      </c>
      <c r="AC4923" s="53" t="s">
        <v>20</v>
      </c>
      <c r="AD4923" s="84" t="s">
        <v>20</v>
      </c>
      <c r="AE4923" s="84" t="s">
        <v>20</v>
      </c>
      <c r="AF4923" s="68" t="s">
        <v>20</v>
      </c>
      <c r="AG4923" s="84">
        <v>107</v>
      </c>
      <c r="AH4923" s="9" t="s">
        <v>20</v>
      </c>
      <c r="AI4923" s="9">
        <v>0</v>
      </c>
      <c r="AK4923" s="9">
        <v>1</v>
      </c>
      <c r="AL4923" s="9">
        <v>1</v>
      </c>
      <c r="AM4923" s="9">
        <v>0</v>
      </c>
      <c r="AN4923" s="9">
        <v>0</v>
      </c>
      <c r="AO4923" s="9">
        <v>0</v>
      </c>
      <c r="AQ4923" s="9">
        <v>3</v>
      </c>
      <c r="AR4923" s="9">
        <v>1</v>
      </c>
      <c r="AS4923" s="9">
        <v>2</v>
      </c>
      <c r="AT4923" s="9">
        <v>1</v>
      </c>
      <c r="AU4923" s="9">
        <v>2</v>
      </c>
      <c r="AV4923" s="9">
        <v>0</v>
      </c>
      <c r="AW4923" s="9" t="s">
        <v>1382</v>
      </c>
      <c r="AX4923" s="9" t="s">
        <v>1382</v>
      </c>
      <c r="AY4923" s="6" t="s">
        <v>2027</v>
      </c>
      <c r="BA4923" s="9" t="s">
        <v>2941</v>
      </c>
      <c r="BB4923" s="6" t="s">
        <v>2010</v>
      </c>
      <c r="BG4923" s="9"/>
      <c r="BI4923" t="s">
        <v>3146</v>
      </c>
    </row>
    <row r="4924" spans="1:61" x14ac:dyDescent="0.25">
      <c r="A4924" s="97" t="s">
        <v>1327</v>
      </c>
      <c r="B4924" s="9" t="s">
        <v>1332</v>
      </c>
      <c r="C4924" s="9" t="str">
        <f>VLOOKUP(Tabelle1[[#This Row],[bank_name]],list_all_banks!$B$1:$C$691,2,FALSE)</f>
        <v>SE5020329081</v>
      </c>
      <c r="D4924" s="6" t="s">
        <v>1333</v>
      </c>
      <c r="E4924" s="42" t="str">
        <f t="shared" si="80"/>
        <v>31.12.2015</v>
      </c>
      <c r="F4924" s="9">
        <v>2015</v>
      </c>
      <c r="G4924" s="9">
        <v>1</v>
      </c>
      <c r="H4924" s="9">
        <v>2</v>
      </c>
      <c r="I4924" s="9">
        <v>3</v>
      </c>
      <c r="J4924" s="9">
        <v>2</v>
      </c>
      <c r="K4924" s="73" t="s">
        <v>1366</v>
      </c>
      <c r="L4924" s="9">
        <v>1</v>
      </c>
      <c r="M4924" s="53" t="s">
        <v>2000</v>
      </c>
      <c r="N4924" s="53" t="s">
        <v>19</v>
      </c>
      <c r="P4924" s="9">
        <v>0</v>
      </c>
      <c r="Q4924" s="9">
        <v>0</v>
      </c>
      <c r="R4924" s="9">
        <v>0</v>
      </c>
      <c r="S4924" s="9">
        <v>3</v>
      </c>
      <c r="U4924" s="9">
        <v>1</v>
      </c>
      <c r="V4924" s="9">
        <v>1</v>
      </c>
      <c r="W4924" s="9" t="s">
        <v>20</v>
      </c>
      <c r="Y4924" s="9" t="s">
        <v>1327</v>
      </c>
      <c r="Z4924" s="68">
        <v>44314</v>
      </c>
      <c r="AA4924" s="53">
        <v>8320</v>
      </c>
      <c r="AB4924" s="68">
        <v>11682</v>
      </c>
      <c r="AC4924" s="53" t="s">
        <v>20</v>
      </c>
      <c r="AD4924" s="84" t="s">
        <v>20</v>
      </c>
      <c r="AE4924" s="84" t="s">
        <v>20</v>
      </c>
      <c r="AF4924" s="68" t="s">
        <v>20</v>
      </c>
      <c r="AG4924" s="84">
        <v>2344</v>
      </c>
      <c r="AH4924" s="9" t="s">
        <v>20</v>
      </c>
      <c r="AI4924" s="9">
        <v>0</v>
      </c>
      <c r="AK4924" s="9">
        <v>1</v>
      </c>
      <c r="AL4924" s="9">
        <v>1</v>
      </c>
      <c r="AM4924" s="9">
        <v>0</v>
      </c>
      <c r="AN4924" s="9">
        <v>0</v>
      </c>
      <c r="AO4924" s="9">
        <v>0</v>
      </c>
      <c r="AQ4924" s="9">
        <v>3</v>
      </c>
      <c r="AR4924" s="9">
        <v>1</v>
      </c>
      <c r="AS4924" s="9">
        <v>2</v>
      </c>
      <c r="AT4924" s="9">
        <v>1</v>
      </c>
      <c r="AU4924" s="9">
        <v>2</v>
      </c>
      <c r="AV4924" s="9">
        <v>0</v>
      </c>
      <c r="AW4924" s="9" t="s">
        <v>1382</v>
      </c>
      <c r="AX4924" s="9" t="s">
        <v>1382</v>
      </c>
      <c r="AY4924" s="6" t="s">
        <v>2011</v>
      </c>
      <c r="BA4924" s="9" t="s">
        <v>2941</v>
      </c>
      <c r="BB4924" s="6" t="s">
        <v>2010</v>
      </c>
      <c r="BG4924" s="9"/>
      <c r="BI4924" t="s">
        <v>3146</v>
      </c>
    </row>
    <row r="4925" spans="1:61" x14ac:dyDescent="0.25">
      <c r="A4925" s="97" t="s">
        <v>1327</v>
      </c>
      <c r="B4925" s="9" t="s">
        <v>1332</v>
      </c>
      <c r="C4925" s="9" t="str">
        <f>VLOOKUP(Tabelle1[[#This Row],[bank_name]],list_all_banks!$B$1:$C$691,2,FALSE)</f>
        <v>SE5020329081</v>
      </c>
      <c r="D4925" s="6" t="s">
        <v>1333</v>
      </c>
      <c r="E4925" s="42" t="str">
        <f t="shared" si="80"/>
        <v>31.12.2015</v>
      </c>
      <c r="F4925" s="9">
        <v>2015</v>
      </c>
      <c r="G4925" s="9">
        <v>1</v>
      </c>
      <c r="H4925" s="9">
        <v>2</v>
      </c>
      <c r="I4925" s="9">
        <v>3</v>
      </c>
      <c r="J4925" s="9">
        <v>2</v>
      </c>
      <c r="K4925" s="73" t="s">
        <v>1366</v>
      </c>
      <c r="L4925" s="9">
        <v>1</v>
      </c>
      <c r="M4925" s="53" t="s">
        <v>2000</v>
      </c>
      <c r="N4925" s="53" t="s">
        <v>19</v>
      </c>
      <c r="P4925" s="9">
        <v>0</v>
      </c>
      <c r="Q4925" s="9">
        <v>0</v>
      </c>
      <c r="R4925" s="9">
        <v>0</v>
      </c>
      <c r="S4925" s="9">
        <v>3</v>
      </c>
      <c r="U4925" s="9">
        <v>1</v>
      </c>
      <c r="V4925" s="9">
        <v>1</v>
      </c>
      <c r="W4925" s="9" t="s">
        <v>20</v>
      </c>
      <c r="Y4925" s="9" t="s">
        <v>1672</v>
      </c>
      <c r="Z4925" s="68">
        <v>5531</v>
      </c>
      <c r="AA4925" s="53">
        <v>431</v>
      </c>
      <c r="AB4925" s="68">
        <v>2126</v>
      </c>
      <c r="AC4925" s="53" t="s">
        <v>20</v>
      </c>
      <c r="AD4925" s="84" t="s">
        <v>20</v>
      </c>
      <c r="AE4925" s="84" t="s">
        <v>20</v>
      </c>
      <c r="AF4925" s="68" t="s">
        <v>20</v>
      </c>
      <c r="AG4925" s="84">
        <v>539</v>
      </c>
      <c r="AH4925" s="9" t="s">
        <v>20</v>
      </c>
      <c r="AI4925" s="9">
        <v>0</v>
      </c>
      <c r="AK4925" s="9">
        <v>1</v>
      </c>
      <c r="AL4925" s="9">
        <v>1</v>
      </c>
      <c r="AM4925" s="9">
        <v>0</v>
      </c>
      <c r="AN4925" s="9">
        <v>0</v>
      </c>
      <c r="AO4925" s="9">
        <v>0</v>
      </c>
      <c r="AQ4925" s="9">
        <v>3</v>
      </c>
      <c r="AR4925" s="9">
        <v>1</v>
      </c>
      <c r="AS4925" s="9">
        <v>2</v>
      </c>
      <c r="AT4925" s="9">
        <v>1</v>
      </c>
      <c r="AU4925" s="9">
        <v>2</v>
      </c>
      <c r="AV4925" s="9">
        <v>0</v>
      </c>
      <c r="AW4925" s="9" t="s">
        <v>1382</v>
      </c>
      <c r="AX4925" s="9" t="s">
        <v>1382</v>
      </c>
      <c r="AY4925" s="6" t="s">
        <v>2012</v>
      </c>
      <c r="BA4925" s="9" t="s">
        <v>2941</v>
      </c>
      <c r="BB4925" s="6" t="s">
        <v>2010</v>
      </c>
      <c r="BG4925" s="9"/>
      <c r="BI4925" t="s">
        <v>3146</v>
      </c>
    </row>
    <row r="4926" spans="1:61" x14ac:dyDescent="0.25">
      <c r="A4926" s="97" t="s">
        <v>1327</v>
      </c>
      <c r="B4926" s="9" t="s">
        <v>1332</v>
      </c>
      <c r="C4926" s="9" t="str">
        <f>VLOOKUP(Tabelle1[[#This Row],[bank_name]],list_all_banks!$B$1:$C$691,2,FALSE)</f>
        <v>SE5020329081</v>
      </c>
      <c r="D4926" s="6" t="s">
        <v>1333</v>
      </c>
      <c r="E4926" s="42" t="str">
        <f t="shared" si="80"/>
        <v>31.12.2015</v>
      </c>
      <c r="F4926" s="9">
        <v>2015</v>
      </c>
      <c r="G4926" s="9">
        <v>1</v>
      </c>
      <c r="H4926" s="9">
        <v>2</v>
      </c>
      <c r="I4926" s="9">
        <v>3</v>
      </c>
      <c r="J4926" s="9">
        <v>2</v>
      </c>
      <c r="K4926" s="73" t="s">
        <v>1366</v>
      </c>
      <c r="L4926" s="9">
        <v>1</v>
      </c>
      <c r="M4926" s="53" t="s">
        <v>2000</v>
      </c>
      <c r="N4926" s="53" t="s">
        <v>19</v>
      </c>
      <c r="P4926" s="9">
        <v>0</v>
      </c>
      <c r="Q4926" s="9">
        <v>0</v>
      </c>
      <c r="R4926" s="9">
        <v>0</v>
      </c>
      <c r="S4926" s="9">
        <v>3</v>
      </c>
      <c r="U4926" s="9">
        <v>1</v>
      </c>
      <c r="V4926" s="9">
        <v>1</v>
      </c>
      <c r="W4926" s="9" t="s">
        <v>20</v>
      </c>
      <c r="Y4926" s="9" t="s">
        <v>440</v>
      </c>
      <c r="Z4926" s="68">
        <v>3309</v>
      </c>
      <c r="AA4926" s="53">
        <v>657</v>
      </c>
      <c r="AB4926" s="68">
        <v>1423</v>
      </c>
      <c r="AC4926" s="53" t="s">
        <v>20</v>
      </c>
      <c r="AD4926" s="84" t="s">
        <v>20</v>
      </c>
      <c r="AE4926" s="84" t="s">
        <v>20</v>
      </c>
      <c r="AF4926" s="68" t="s">
        <v>20</v>
      </c>
      <c r="AG4926" s="84">
        <v>477</v>
      </c>
      <c r="AH4926" s="9" t="s">
        <v>20</v>
      </c>
      <c r="AI4926" s="9">
        <v>0</v>
      </c>
      <c r="AK4926" s="9">
        <v>1</v>
      </c>
      <c r="AL4926" s="9">
        <v>1</v>
      </c>
      <c r="AM4926" s="9">
        <v>0</v>
      </c>
      <c r="AN4926" s="9">
        <v>0</v>
      </c>
      <c r="AO4926" s="9">
        <v>0</v>
      </c>
      <c r="AQ4926" s="9">
        <v>3</v>
      </c>
      <c r="AR4926" s="9">
        <v>1</v>
      </c>
      <c r="AS4926" s="9">
        <v>2</v>
      </c>
      <c r="AT4926" s="9">
        <v>1</v>
      </c>
      <c r="AU4926" s="9">
        <v>2</v>
      </c>
      <c r="AV4926" s="9">
        <v>0</v>
      </c>
      <c r="AW4926" s="9" t="s">
        <v>1382</v>
      </c>
      <c r="AX4926" s="9" t="s">
        <v>1382</v>
      </c>
      <c r="AY4926" s="6" t="s">
        <v>2013</v>
      </c>
      <c r="BA4926" s="9" t="s">
        <v>2941</v>
      </c>
      <c r="BB4926" s="6" t="s">
        <v>2010</v>
      </c>
      <c r="BG4926" s="9"/>
      <c r="BI4926" t="s">
        <v>3146</v>
      </c>
    </row>
    <row r="4927" spans="1:61" x14ac:dyDescent="0.25">
      <c r="A4927" s="97" t="s">
        <v>1327</v>
      </c>
      <c r="B4927" s="9" t="s">
        <v>1332</v>
      </c>
      <c r="C4927" s="9" t="str">
        <f>VLOOKUP(Tabelle1[[#This Row],[bank_name]],list_all_banks!$B$1:$C$691,2,FALSE)</f>
        <v>SE5020329081</v>
      </c>
      <c r="D4927" s="6" t="s">
        <v>1333</v>
      </c>
      <c r="E4927" s="42" t="str">
        <f t="shared" si="80"/>
        <v>31.12.2015</v>
      </c>
      <c r="F4927" s="9">
        <v>2015</v>
      </c>
      <c r="G4927" s="9">
        <v>1</v>
      </c>
      <c r="H4927" s="9">
        <v>2</v>
      </c>
      <c r="I4927" s="9">
        <v>3</v>
      </c>
      <c r="J4927" s="9">
        <v>2</v>
      </c>
      <c r="K4927" s="73" t="s">
        <v>1366</v>
      </c>
      <c r="L4927" s="9">
        <v>1</v>
      </c>
      <c r="M4927" s="53" t="s">
        <v>2000</v>
      </c>
      <c r="N4927" s="53" t="s">
        <v>19</v>
      </c>
      <c r="P4927" s="9">
        <v>0</v>
      </c>
      <c r="Q4927" s="9">
        <v>0</v>
      </c>
      <c r="R4927" s="9">
        <v>0</v>
      </c>
      <c r="S4927" s="9">
        <v>3</v>
      </c>
      <c r="U4927" s="9">
        <v>1</v>
      </c>
      <c r="V4927" s="9">
        <v>1</v>
      </c>
      <c r="W4927" s="9" t="s">
        <v>20</v>
      </c>
      <c r="Y4927" s="9" t="s">
        <v>641</v>
      </c>
      <c r="Z4927" s="68">
        <v>2335</v>
      </c>
      <c r="AA4927" s="53">
        <v>316</v>
      </c>
      <c r="AB4927" s="68">
        <v>1081</v>
      </c>
      <c r="AC4927" s="53" t="s">
        <v>20</v>
      </c>
      <c r="AD4927" s="84" t="s">
        <v>20</v>
      </c>
      <c r="AE4927" s="84" t="s">
        <v>20</v>
      </c>
      <c r="AF4927" s="68" t="s">
        <v>20</v>
      </c>
      <c r="AG4927" s="84">
        <v>221</v>
      </c>
      <c r="AH4927" s="9" t="s">
        <v>20</v>
      </c>
      <c r="AI4927" s="9">
        <v>0</v>
      </c>
      <c r="AK4927" s="9">
        <v>1</v>
      </c>
      <c r="AL4927" s="9">
        <v>1</v>
      </c>
      <c r="AM4927" s="9">
        <v>0</v>
      </c>
      <c r="AN4927" s="9">
        <v>0</v>
      </c>
      <c r="AO4927" s="9">
        <v>0</v>
      </c>
      <c r="AQ4927" s="9">
        <v>3</v>
      </c>
      <c r="AR4927" s="9">
        <v>1</v>
      </c>
      <c r="AS4927" s="9">
        <v>2</v>
      </c>
      <c r="AT4927" s="9">
        <v>1</v>
      </c>
      <c r="AU4927" s="9">
        <v>2</v>
      </c>
      <c r="AV4927" s="9">
        <v>0</v>
      </c>
      <c r="AW4927" s="9" t="s">
        <v>1382</v>
      </c>
      <c r="AX4927" s="9" t="s">
        <v>1382</v>
      </c>
      <c r="AY4927" s="6" t="s">
        <v>2014</v>
      </c>
      <c r="BA4927" s="9" t="s">
        <v>2941</v>
      </c>
      <c r="BB4927" s="6" t="s">
        <v>2010</v>
      </c>
      <c r="BG4927" s="9"/>
      <c r="BI4927" t="s">
        <v>3146</v>
      </c>
    </row>
    <row r="4928" spans="1:61" x14ac:dyDescent="0.25">
      <c r="A4928" s="97" t="s">
        <v>1327</v>
      </c>
      <c r="B4928" s="9" t="s">
        <v>1332</v>
      </c>
      <c r="C4928" s="9" t="str">
        <f>VLOOKUP(Tabelle1[[#This Row],[bank_name]],list_all_banks!$B$1:$C$691,2,FALSE)</f>
        <v>SE5020329081</v>
      </c>
      <c r="D4928" s="6" t="s">
        <v>1333</v>
      </c>
      <c r="E4928" s="42" t="str">
        <f t="shared" si="80"/>
        <v>31.12.2015</v>
      </c>
      <c r="F4928" s="9">
        <v>2015</v>
      </c>
      <c r="G4928" s="9">
        <v>1</v>
      </c>
      <c r="H4928" s="9">
        <v>2</v>
      </c>
      <c r="I4928" s="9">
        <v>3</v>
      </c>
      <c r="J4928" s="9">
        <v>2</v>
      </c>
      <c r="K4928" s="73" t="s">
        <v>1366</v>
      </c>
      <c r="L4928" s="9">
        <v>1</v>
      </c>
      <c r="M4928" s="53" t="s">
        <v>2000</v>
      </c>
      <c r="N4928" s="53" t="s">
        <v>19</v>
      </c>
      <c r="P4928" s="9">
        <v>0</v>
      </c>
      <c r="Q4928" s="9">
        <v>0</v>
      </c>
      <c r="R4928" s="9">
        <v>0</v>
      </c>
      <c r="S4928" s="9">
        <v>3</v>
      </c>
      <c r="U4928" s="9">
        <v>1</v>
      </c>
      <c r="V4928" s="9">
        <v>1</v>
      </c>
      <c r="W4928" s="9" t="s">
        <v>20</v>
      </c>
      <c r="Y4928" s="9" t="s">
        <v>487</v>
      </c>
      <c r="Z4928" s="68">
        <v>1531</v>
      </c>
      <c r="AA4928" s="53">
        <v>1257</v>
      </c>
      <c r="AB4928" s="68">
        <v>727</v>
      </c>
      <c r="AC4928" s="53" t="s">
        <v>20</v>
      </c>
      <c r="AD4928" s="84" t="s">
        <v>20</v>
      </c>
      <c r="AE4928" s="84" t="s">
        <v>20</v>
      </c>
      <c r="AF4928" s="68" t="s">
        <v>20</v>
      </c>
      <c r="AG4928" s="84">
        <v>20</v>
      </c>
      <c r="AH4928" s="9" t="s">
        <v>20</v>
      </c>
      <c r="AI4928" s="9">
        <v>0</v>
      </c>
      <c r="AK4928" s="9">
        <v>1</v>
      </c>
      <c r="AL4928" s="9">
        <v>1</v>
      </c>
      <c r="AM4928" s="9">
        <v>0</v>
      </c>
      <c r="AN4928" s="9">
        <v>0</v>
      </c>
      <c r="AO4928" s="9">
        <v>0</v>
      </c>
      <c r="AQ4928" s="9">
        <v>3</v>
      </c>
      <c r="AR4928" s="9">
        <v>1</v>
      </c>
      <c r="AS4928" s="9">
        <v>2</v>
      </c>
      <c r="AT4928" s="9">
        <v>1</v>
      </c>
      <c r="AU4928" s="9">
        <v>2</v>
      </c>
      <c r="AV4928" s="9">
        <v>0</v>
      </c>
      <c r="AW4928" s="9" t="s">
        <v>1382</v>
      </c>
      <c r="AX4928" s="9" t="s">
        <v>1382</v>
      </c>
      <c r="AY4928" s="6" t="s">
        <v>2015</v>
      </c>
      <c r="BA4928" s="9" t="s">
        <v>2941</v>
      </c>
      <c r="BB4928" s="6" t="s">
        <v>2010</v>
      </c>
      <c r="BC4928" s="9"/>
      <c r="BD4928" s="9"/>
      <c r="BE4928" s="9"/>
      <c r="BF4928" s="9"/>
      <c r="BG4928" s="9"/>
      <c r="BI4928" t="s">
        <v>3146</v>
      </c>
    </row>
    <row r="4929" spans="1:149" x14ac:dyDescent="0.25">
      <c r="A4929" s="97" t="s">
        <v>1327</v>
      </c>
      <c r="B4929" s="9" t="s">
        <v>1332</v>
      </c>
      <c r="C4929" s="9" t="str">
        <f>VLOOKUP(Tabelle1[[#This Row],[bank_name]],list_all_banks!$B$1:$C$691,2,FALSE)</f>
        <v>SE5020329081</v>
      </c>
      <c r="D4929" s="6" t="s">
        <v>1333</v>
      </c>
      <c r="E4929" s="42" t="str">
        <f t="shared" si="80"/>
        <v>31.12.2015</v>
      </c>
      <c r="F4929" s="9">
        <v>2015</v>
      </c>
      <c r="G4929" s="9">
        <v>1</v>
      </c>
      <c r="H4929" s="9">
        <v>2</v>
      </c>
      <c r="I4929" s="9">
        <v>3</v>
      </c>
      <c r="J4929" s="9">
        <v>2</v>
      </c>
      <c r="K4929" s="73" t="s">
        <v>1366</v>
      </c>
      <c r="L4929" s="9">
        <v>1</v>
      </c>
      <c r="M4929" s="53" t="s">
        <v>2000</v>
      </c>
      <c r="N4929" s="53" t="s">
        <v>19</v>
      </c>
      <c r="P4929" s="9">
        <v>0</v>
      </c>
      <c r="Q4929" s="9">
        <v>0</v>
      </c>
      <c r="R4929" s="9">
        <v>0</v>
      </c>
      <c r="S4929" s="9">
        <v>3</v>
      </c>
      <c r="U4929" s="9">
        <v>1</v>
      </c>
      <c r="V4929" s="9">
        <v>1</v>
      </c>
      <c r="W4929" s="9" t="s">
        <v>20</v>
      </c>
      <c r="Y4929" s="9" t="s">
        <v>1205</v>
      </c>
      <c r="Z4929" s="68">
        <v>1194</v>
      </c>
      <c r="AA4929" s="53">
        <v>1519</v>
      </c>
      <c r="AB4929" s="68">
        <v>256</v>
      </c>
      <c r="AC4929" s="53" t="s">
        <v>20</v>
      </c>
      <c r="AD4929" s="84" t="s">
        <v>20</v>
      </c>
      <c r="AE4929" s="84" t="s">
        <v>20</v>
      </c>
      <c r="AF4929" s="68" t="s">
        <v>20</v>
      </c>
      <c r="AG4929" s="84">
        <v>45</v>
      </c>
      <c r="AH4929" s="9" t="s">
        <v>20</v>
      </c>
      <c r="AI4929" s="9">
        <v>0</v>
      </c>
      <c r="AK4929" s="9">
        <v>1</v>
      </c>
      <c r="AL4929" s="9">
        <v>1</v>
      </c>
      <c r="AM4929" s="9">
        <v>0</v>
      </c>
      <c r="AN4929" s="9">
        <v>0</v>
      </c>
      <c r="AO4929" s="9">
        <v>0</v>
      </c>
      <c r="AQ4929" s="9">
        <v>3</v>
      </c>
      <c r="AR4929" s="9">
        <v>1</v>
      </c>
      <c r="AS4929" s="9">
        <v>2</v>
      </c>
      <c r="AT4929" s="9">
        <v>1</v>
      </c>
      <c r="AU4929" s="9">
        <v>2</v>
      </c>
      <c r="AV4929" s="9">
        <v>0</v>
      </c>
      <c r="AW4929" s="9" t="s">
        <v>1382</v>
      </c>
      <c r="AX4929" s="9" t="s">
        <v>1382</v>
      </c>
      <c r="AY4929" s="6" t="s">
        <v>2016</v>
      </c>
      <c r="BA4929" s="9" t="s">
        <v>2941</v>
      </c>
      <c r="BB4929" s="6" t="s">
        <v>2010</v>
      </c>
      <c r="BG4929" s="9"/>
      <c r="BI4929" t="s">
        <v>3146</v>
      </c>
    </row>
    <row r="4930" spans="1:149" x14ac:dyDescent="0.25">
      <c r="A4930" s="97" t="s">
        <v>1327</v>
      </c>
      <c r="B4930" s="9" t="s">
        <v>1332</v>
      </c>
      <c r="C4930" s="9" t="str">
        <f>VLOOKUP(Tabelle1[[#This Row],[bank_name]],list_all_banks!$B$1:$C$691,2,FALSE)</f>
        <v>SE5020329081</v>
      </c>
      <c r="D4930" s="6" t="s">
        <v>1333</v>
      </c>
      <c r="E4930" s="42" t="str">
        <f t="shared" si="80"/>
        <v>31.12.2015</v>
      </c>
      <c r="F4930" s="9">
        <v>2015</v>
      </c>
      <c r="G4930" s="9">
        <v>1</v>
      </c>
      <c r="H4930" s="9">
        <v>2</v>
      </c>
      <c r="I4930" s="9">
        <v>3</v>
      </c>
      <c r="J4930" s="9">
        <v>2</v>
      </c>
      <c r="K4930" s="73" t="s">
        <v>1366</v>
      </c>
      <c r="L4930" s="9">
        <v>1</v>
      </c>
      <c r="M4930" s="53" t="s">
        <v>2000</v>
      </c>
      <c r="N4930" s="53" t="s">
        <v>19</v>
      </c>
      <c r="P4930" s="9">
        <v>0</v>
      </c>
      <c r="Q4930" s="9">
        <v>0</v>
      </c>
      <c r="R4930" s="9">
        <v>0</v>
      </c>
      <c r="S4930" s="9">
        <v>3</v>
      </c>
      <c r="U4930" s="9">
        <v>1</v>
      </c>
      <c r="V4930" s="9">
        <v>1</v>
      </c>
      <c r="W4930" s="9" t="s">
        <v>20</v>
      </c>
      <c r="Y4930" s="9" t="s">
        <v>1165</v>
      </c>
      <c r="Z4930" s="68">
        <v>2067</v>
      </c>
      <c r="AA4930" s="53">
        <v>2342</v>
      </c>
      <c r="AB4930" s="68">
        <v>495</v>
      </c>
      <c r="AC4930" s="53" t="s">
        <v>20</v>
      </c>
      <c r="AD4930" s="84" t="s">
        <v>20</v>
      </c>
      <c r="AE4930" s="84" t="s">
        <v>20</v>
      </c>
      <c r="AF4930" s="68" t="s">
        <v>20</v>
      </c>
      <c r="AG4930" s="84">
        <v>95</v>
      </c>
      <c r="AH4930" s="9" t="s">
        <v>20</v>
      </c>
      <c r="AI4930" s="9">
        <v>0</v>
      </c>
      <c r="AK4930" s="9">
        <v>1</v>
      </c>
      <c r="AL4930" s="9">
        <v>1</v>
      </c>
      <c r="AM4930" s="9">
        <v>0</v>
      </c>
      <c r="AN4930" s="9">
        <v>0</v>
      </c>
      <c r="AO4930" s="9">
        <v>0</v>
      </c>
      <c r="AQ4930" s="9">
        <v>3</v>
      </c>
      <c r="AR4930" s="9">
        <v>1</v>
      </c>
      <c r="AS4930" s="9">
        <v>2</v>
      </c>
      <c r="AT4930" s="9">
        <v>1</v>
      </c>
      <c r="AU4930" s="9">
        <v>2</v>
      </c>
      <c r="AV4930" s="9">
        <v>0</v>
      </c>
      <c r="AW4930" s="9" t="s">
        <v>1382</v>
      </c>
      <c r="AX4930" s="9" t="s">
        <v>1382</v>
      </c>
      <c r="AY4930" s="6" t="s">
        <v>2017</v>
      </c>
      <c r="BA4930" s="9" t="s">
        <v>2941</v>
      </c>
      <c r="BB4930" s="6" t="s">
        <v>2010</v>
      </c>
      <c r="BG4930" s="9"/>
      <c r="BI4930" t="s">
        <v>3146</v>
      </c>
    </row>
    <row r="4931" spans="1:149" x14ac:dyDescent="0.25">
      <c r="A4931" s="97" t="s">
        <v>1327</v>
      </c>
      <c r="B4931" s="9" t="s">
        <v>1332</v>
      </c>
      <c r="C4931" s="9" t="str">
        <f>VLOOKUP(Tabelle1[[#This Row],[bank_name]],list_all_banks!$B$1:$C$691,2,FALSE)</f>
        <v>SE5020329081</v>
      </c>
      <c r="D4931" s="6" t="s">
        <v>1333</v>
      </c>
      <c r="E4931" s="42" t="str">
        <f t="shared" si="80"/>
        <v>31.12.2015</v>
      </c>
      <c r="F4931" s="9">
        <v>2015</v>
      </c>
      <c r="G4931" s="9">
        <v>1</v>
      </c>
      <c r="H4931" s="9">
        <v>2</v>
      </c>
      <c r="I4931" s="9">
        <v>3</v>
      </c>
      <c r="J4931" s="9">
        <v>2</v>
      </c>
      <c r="K4931" s="73" t="s">
        <v>1366</v>
      </c>
      <c r="L4931" s="9">
        <v>1</v>
      </c>
      <c r="M4931" s="53" t="s">
        <v>2000</v>
      </c>
      <c r="N4931" s="53" t="s">
        <v>19</v>
      </c>
      <c r="P4931" s="9">
        <v>0</v>
      </c>
      <c r="Q4931" s="9">
        <v>0</v>
      </c>
      <c r="R4931" s="9">
        <v>0</v>
      </c>
      <c r="S4931" s="9">
        <v>3</v>
      </c>
      <c r="U4931" s="9">
        <v>1</v>
      </c>
      <c r="V4931" s="9">
        <v>1</v>
      </c>
      <c r="W4931" s="9" t="s">
        <v>20</v>
      </c>
      <c r="Y4931" s="9" t="s">
        <v>1</v>
      </c>
      <c r="Z4931" s="68">
        <v>4345</v>
      </c>
      <c r="AA4931" s="53">
        <v>789</v>
      </c>
      <c r="AB4931" s="68">
        <v>1255</v>
      </c>
      <c r="AC4931" s="53" t="s">
        <v>20</v>
      </c>
      <c r="AD4931" s="84" t="s">
        <v>20</v>
      </c>
      <c r="AE4931" s="84" t="s">
        <v>20</v>
      </c>
      <c r="AF4931" s="68" t="s">
        <v>20</v>
      </c>
      <c r="AG4931" s="84">
        <v>112</v>
      </c>
      <c r="AH4931" s="9" t="s">
        <v>20</v>
      </c>
      <c r="AI4931" s="9">
        <v>0</v>
      </c>
      <c r="AK4931" s="9">
        <v>1</v>
      </c>
      <c r="AL4931" s="9">
        <v>1</v>
      </c>
      <c r="AM4931" s="9">
        <v>0</v>
      </c>
      <c r="AN4931" s="9">
        <v>0</v>
      </c>
      <c r="AO4931" s="9">
        <v>0</v>
      </c>
      <c r="AQ4931" s="9">
        <v>3</v>
      </c>
      <c r="AR4931" s="9">
        <v>1</v>
      </c>
      <c r="AS4931" s="9">
        <v>2</v>
      </c>
      <c r="AT4931" s="9">
        <v>1</v>
      </c>
      <c r="AU4931" s="9">
        <v>2</v>
      </c>
      <c r="AV4931" s="9">
        <v>0</v>
      </c>
      <c r="AW4931" s="9" t="s">
        <v>1382</v>
      </c>
      <c r="AX4931" s="9" t="s">
        <v>1382</v>
      </c>
      <c r="AY4931" s="6" t="s">
        <v>2018</v>
      </c>
      <c r="BA4931" s="9" t="s">
        <v>2941</v>
      </c>
      <c r="BB4931" s="6" t="s">
        <v>2010</v>
      </c>
      <c r="BG4931" s="9"/>
      <c r="BI4931" t="s">
        <v>3146</v>
      </c>
    </row>
    <row r="4932" spans="1:149" x14ac:dyDescent="0.25">
      <c r="A4932" s="97" t="s">
        <v>1327</v>
      </c>
      <c r="B4932" s="9" t="s">
        <v>1332</v>
      </c>
      <c r="C4932" s="9" t="str">
        <f>VLOOKUP(Tabelle1[[#This Row],[bank_name]],list_all_banks!$B$1:$C$691,2,FALSE)</f>
        <v>SE5020329081</v>
      </c>
      <c r="D4932" s="6" t="s">
        <v>1333</v>
      </c>
      <c r="E4932" s="42" t="str">
        <f t="shared" si="80"/>
        <v>31.12.2015</v>
      </c>
      <c r="F4932" s="9">
        <v>2015</v>
      </c>
      <c r="G4932" s="9">
        <v>1</v>
      </c>
      <c r="H4932" s="9">
        <v>2</v>
      </c>
      <c r="I4932" s="9">
        <v>3</v>
      </c>
      <c r="J4932" s="9">
        <v>2</v>
      </c>
      <c r="K4932" s="73" t="s">
        <v>1366</v>
      </c>
      <c r="L4932" s="9">
        <v>1</v>
      </c>
      <c r="M4932" s="53" t="s">
        <v>2000</v>
      </c>
      <c r="N4932" s="53" t="s">
        <v>19</v>
      </c>
      <c r="P4932" s="9">
        <v>0</v>
      </c>
      <c r="Q4932" s="9">
        <v>0</v>
      </c>
      <c r="R4932" s="9">
        <v>0</v>
      </c>
      <c r="S4932" s="9">
        <v>3</v>
      </c>
      <c r="U4932" s="9">
        <v>1</v>
      </c>
      <c r="V4932" s="9">
        <v>1</v>
      </c>
      <c r="W4932" s="9" t="s">
        <v>20</v>
      </c>
      <c r="Y4932" s="9" t="s">
        <v>1278</v>
      </c>
      <c r="Z4932" s="68">
        <v>164</v>
      </c>
      <c r="AA4932" s="53">
        <v>68</v>
      </c>
      <c r="AB4932" s="68">
        <v>24</v>
      </c>
      <c r="AC4932" s="53" t="s">
        <v>20</v>
      </c>
      <c r="AD4932" s="84" t="s">
        <v>20</v>
      </c>
      <c r="AE4932" s="84" t="s">
        <v>20</v>
      </c>
      <c r="AF4932" s="68" t="s">
        <v>20</v>
      </c>
      <c r="AG4932" s="84">
        <v>17</v>
      </c>
      <c r="AH4932" s="9" t="s">
        <v>20</v>
      </c>
      <c r="AI4932" s="9">
        <v>0</v>
      </c>
      <c r="AK4932" s="9">
        <v>1</v>
      </c>
      <c r="AL4932" s="9">
        <v>1</v>
      </c>
      <c r="AM4932" s="9">
        <v>0</v>
      </c>
      <c r="AN4932" s="9">
        <v>0</v>
      </c>
      <c r="AO4932" s="9">
        <v>0</v>
      </c>
      <c r="AQ4932" s="9">
        <v>3</v>
      </c>
      <c r="AR4932" s="9">
        <v>1</v>
      </c>
      <c r="AS4932" s="9">
        <v>2</v>
      </c>
      <c r="AT4932" s="9">
        <v>1</v>
      </c>
      <c r="AU4932" s="9">
        <v>2</v>
      </c>
      <c r="AV4932" s="9">
        <v>0</v>
      </c>
      <c r="AW4932" s="9" t="s">
        <v>1382</v>
      </c>
      <c r="AX4932" s="9" t="s">
        <v>1382</v>
      </c>
      <c r="AY4932" s="6" t="s">
        <v>2019</v>
      </c>
      <c r="BA4932" s="9" t="s">
        <v>2941</v>
      </c>
      <c r="BB4932" s="6" t="s">
        <v>2010</v>
      </c>
      <c r="BG4932" s="9"/>
      <c r="BI4932" t="s">
        <v>3146</v>
      </c>
    </row>
    <row r="4933" spans="1:149" x14ac:dyDescent="0.25">
      <c r="A4933" s="97" t="s">
        <v>1327</v>
      </c>
      <c r="B4933" s="9" t="s">
        <v>1332</v>
      </c>
      <c r="C4933" s="9" t="str">
        <f>VLOOKUP(Tabelle1[[#This Row],[bank_name]],list_all_banks!$B$1:$C$691,2,FALSE)</f>
        <v>SE5020329081</v>
      </c>
      <c r="D4933" s="6" t="s">
        <v>1333</v>
      </c>
      <c r="E4933" s="42" t="str">
        <f t="shared" si="80"/>
        <v>31.12.2015</v>
      </c>
      <c r="F4933" s="9">
        <v>2015</v>
      </c>
      <c r="G4933" s="9">
        <v>1</v>
      </c>
      <c r="H4933" s="9">
        <v>2</v>
      </c>
      <c r="I4933" s="9">
        <v>3</v>
      </c>
      <c r="J4933" s="9">
        <v>2</v>
      </c>
      <c r="K4933" s="73" t="s">
        <v>1366</v>
      </c>
      <c r="L4933" s="9">
        <v>1</v>
      </c>
      <c r="M4933" s="53" t="s">
        <v>2000</v>
      </c>
      <c r="N4933" s="53" t="s">
        <v>19</v>
      </c>
      <c r="P4933" s="9">
        <v>0</v>
      </c>
      <c r="Q4933" s="9">
        <v>0</v>
      </c>
      <c r="R4933" s="9">
        <v>0</v>
      </c>
      <c r="S4933" s="9">
        <v>3</v>
      </c>
      <c r="U4933" s="9">
        <v>1</v>
      </c>
      <c r="V4933" s="9">
        <v>1</v>
      </c>
      <c r="W4933" s="9" t="s">
        <v>20</v>
      </c>
      <c r="Y4933" s="9" t="s">
        <v>1700</v>
      </c>
      <c r="Z4933" s="68">
        <v>68</v>
      </c>
      <c r="AA4933" s="53">
        <v>66</v>
      </c>
      <c r="AB4933" s="68">
        <v>13</v>
      </c>
      <c r="AC4933" s="53" t="s">
        <v>20</v>
      </c>
      <c r="AD4933" s="84" t="s">
        <v>20</v>
      </c>
      <c r="AE4933" s="84" t="s">
        <v>20</v>
      </c>
      <c r="AF4933" s="68" t="s">
        <v>20</v>
      </c>
      <c r="AG4933" s="84">
        <v>6</v>
      </c>
      <c r="AH4933" s="9" t="s">
        <v>20</v>
      </c>
      <c r="AI4933" s="9">
        <v>0</v>
      </c>
      <c r="AK4933" s="9">
        <v>1</v>
      </c>
      <c r="AL4933" s="9">
        <v>1</v>
      </c>
      <c r="AM4933" s="9">
        <v>0</v>
      </c>
      <c r="AN4933" s="9">
        <v>0</v>
      </c>
      <c r="AO4933" s="9">
        <v>0</v>
      </c>
      <c r="AQ4933" s="9">
        <v>3</v>
      </c>
      <c r="AR4933" s="9">
        <v>1</v>
      </c>
      <c r="AS4933" s="9">
        <v>2</v>
      </c>
      <c r="AT4933" s="9">
        <v>1</v>
      </c>
      <c r="AU4933" s="9">
        <v>2</v>
      </c>
      <c r="AV4933" s="9">
        <v>0</v>
      </c>
      <c r="AW4933" s="9" t="s">
        <v>1382</v>
      </c>
      <c r="AX4933" s="9" t="s">
        <v>1382</v>
      </c>
      <c r="AY4933" s="6" t="s">
        <v>2020</v>
      </c>
      <c r="BA4933" s="9" t="s">
        <v>2941</v>
      </c>
      <c r="BB4933" s="6" t="s">
        <v>2010</v>
      </c>
      <c r="BC4933" s="9"/>
      <c r="BD4933" s="9"/>
      <c r="BE4933" s="9"/>
      <c r="BF4933" s="9"/>
      <c r="BG4933" s="9"/>
      <c r="BI4933" t="s">
        <v>3146</v>
      </c>
      <c r="BJ4933" s="9"/>
      <c r="BK4933" s="9"/>
      <c r="BL4933" s="9"/>
      <c r="BM4933" s="9"/>
      <c r="BN4933" s="9"/>
      <c r="BO4933" s="9"/>
      <c r="BP4933" s="9"/>
      <c r="BQ4933" s="9"/>
      <c r="BR4933" s="9"/>
      <c r="BS4933" s="9"/>
      <c r="BT4933" s="9"/>
      <c r="BU4933" s="9"/>
      <c r="BV4933" s="9"/>
      <c r="BW4933" s="9"/>
      <c r="BX4933" s="9"/>
      <c r="BY4933" s="9"/>
      <c r="BZ4933" s="9"/>
      <c r="CA4933" s="9"/>
      <c r="CB4933" s="9"/>
      <c r="CC4933" s="9"/>
      <c r="CD4933" s="9"/>
      <c r="CE4933" s="9"/>
      <c r="CF4933" s="9"/>
      <c r="CG4933" s="9"/>
      <c r="CH4933" s="9"/>
      <c r="CI4933" s="9"/>
      <c r="CJ4933" s="9"/>
      <c r="CK4933" s="9"/>
      <c r="CL4933" s="9"/>
      <c r="CM4933" s="9"/>
      <c r="CN4933" s="9"/>
      <c r="CO4933" s="9"/>
      <c r="CP4933" s="9"/>
      <c r="CQ4933" s="9"/>
      <c r="CR4933" s="9"/>
      <c r="CS4933" s="9"/>
      <c r="CT4933" s="9"/>
      <c r="CU4933" s="9"/>
      <c r="CV4933" s="9"/>
      <c r="CW4933" s="9"/>
      <c r="CX4933" s="9"/>
      <c r="CY4933" s="9"/>
      <c r="CZ4933" s="9"/>
      <c r="DA4933" s="9"/>
      <c r="DB4933" s="9"/>
      <c r="DC4933" s="9"/>
      <c r="DD4933" s="9"/>
      <c r="DE4933" s="9"/>
      <c r="DF4933" s="9"/>
      <c r="DG4933" s="9"/>
      <c r="DH4933" s="9"/>
      <c r="DI4933" s="9"/>
      <c r="DJ4933" s="9"/>
      <c r="DK4933" s="9"/>
      <c r="DL4933" s="9"/>
      <c r="DM4933" s="9"/>
      <c r="DN4933" s="9"/>
      <c r="DO4933" s="9"/>
      <c r="DP4933" s="9"/>
      <c r="DQ4933" s="9"/>
      <c r="DR4933" s="9"/>
      <c r="DS4933" s="9"/>
      <c r="DT4933" s="9"/>
      <c r="DU4933" s="9"/>
      <c r="DV4933" s="9"/>
      <c r="DW4933" s="9"/>
      <c r="DX4933" s="9"/>
      <c r="DY4933" s="9"/>
      <c r="DZ4933" s="9"/>
      <c r="EA4933" s="9"/>
      <c r="EB4933" s="9"/>
      <c r="EC4933" s="9"/>
      <c r="ED4933" s="9"/>
      <c r="EE4933" s="9"/>
      <c r="EF4933" s="9"/>
      <c r="EG4933" s="9"/>
      <c r="EH4933" s="9"/>
      <c r="EI4933" s="9"/>
      <c r="EJ4933" s="9"/>
      <c r="EK4933" s="9"/>
      <c r="EL4933" s="9"/>
      <c r="EM4933" s="9"/>
      <c r="EN4933" s="9"/>
      <c r="EO4933" s="9"/>
      <c r="EP4933" s="9"/>
      <c r="EQ4933" s="9"/>
      <c r="ER4933" s="9"/>
      <c r="ES4933" s="9"/>
    </row>
    <row r="4934" spans="1:149" x14ac:dyDescent="0.25">
      <c r="A4934" s="97" t="s">
        <v>1327</v>
      </c>
      <c r="B4934" s="9" t="s">
        <v>1332</v>
      </c>
      <c r="C4934" s="9" t="str">
        <f>VLOOKUP(Tabelle1[[#This Row],[bank_name]],list_all_banks!$B$1:$C$691,2,FALSE)</f>
        <v>SE5020329081</v>
      </c>
      <c r="D4934" s="6" t="s">
        <v>1333</v>
      </c>
      <c r="E4934" s="42" t="str">
        <f t="shared" si="80"/>
        <v>31.12.2015</v>
      </c>
      <c r="F4934" s="9">
        <v>2015</v>
      </c>
      <c r="G4934" s="9">
        <v>1</v>
      </c>
      <c r="H4934" s="9">
        <v>2</v>
      </c>
      <c r="I4934" s="9">
        <v>3</v>
      </c>
      <c r="J4934" s="9">
        <v>2</v>
      </c>
      <c r="K4934" s="73" t="s">
        <v>1366</v>
      </c>
      <c r="L4934" s="9">
        <v>1</v>
      </c>
      <c r="M4934" s="53" t="s">
        <v>2000</v>
      </c>
      <c r="N4934" s="53" t="s">
        <v>19</v>
      </c>
      <c r="P4934" s="9">
        <v>0</v>
      </c>
      <c r="Q4934" s="9">
        <v>0</v>
      </c>
      <c r="R4934" s="9">
        <v>0</v>
      </c>
      <c r="S4934" s="9">
        <v>3</v>
      </c>
      <c r="U4934" s="9">
        <v>1</v>
      </c>
      <c r="V4934" s="9">
        <v>1</v>
      </c>
      <c r="W4934" s="9" t="s">
        <v>20</v>
      </c>
      <c r="Y4934" s="9" t="s">
        <v>1660</v>
      </c>
      <c r="Z4934" s="68">
        <v>435</v>
      </c>
      <c r="AA4934" s="53">
        <v>44</v>
      </c>
      <c r="AB4934" s="68">
        <v>149</v>
      </c>
      <c r="AC4934" s="53" t="s">
        <v>20</v>
      </c>
      <c r="AD4934" s="84" t="s">
        <v>20</v>
      </c>
      <c r="AE4934" s="84" t="s">
        <v>20</v>
      </c>
      <c r="AF4934" s="68" t="s">
        <v>20</v>
      </c>
      <c r="AG4934" s="84">
        <v>28</v>
      </c>
      <c r="AH4934" s="9" t="s">
        <v>20</v>
      </c>
      <c r="AI4934" s="9">
        <v>0</v>
      </c>
      <c r="AK4934" s="9">
        <v>1</v>
      </c>
      <c r="AL4934" s="9">
        <v>1</v>
      </c>
      <c r="AM4934" s="9">
        <v>0</v>
      </c>
      <c r="AN4934" s="9">
        <v>0</v>
      </c>
      <c r="AO4934" s="9">
        <v>0</v>
      </c>
      <c r="AQ4934" s="9">
        <v>3</v>
      </c>
      <c r="AR4934" s="9">
        <v>1</v>
      </c>
      <c r="AS4934" s="9">
        <v>2</v>
      </c>
      <c r="AT4934" s="9">
        <v>1</v>
      </c>
      <c r="AU4934" s="9">
        <v>2</v>
      </c>
      <c r="AV4934" s="9">
        <v>0</v>
      </c>
      <c r="AW4934" s="9" t="s">
        <v>1382</v>
      </c>
      <c r="AX4934" s="9" t="s">
        <v>1382</v>
      </c>
      <c r="AY4934" s="6" t="s">
        <v>2021</v>
      </c>
      <c r="BA4934" s="9" t="s">
        <v>2941</v>
      </c>
      <c r="BB4934" s="6" t="s">
        <v>2010</v>
      </c>
      <c r="BG4934" s="9"/>
      <c r="BI4934" t="s">
        <v>3146</v>
      </c>
    </row>
    <row r="4935" spans="1:149" x14ac:dyDescent="0.25">
      <c r="A4935" s="97" t="s">
        <v>1327</v>
      </c>
      <c r="B4935" s="9" t="s">
        <v>1332</v>
      </c>
      <c r="C4935" s="9" t="str">
        <f>VLOOKUP(Tabelle1[[#This Row],[bank_name]],list_all_banks!$B$1:$C$691,2,FALSE)</f>
        <v>SE5020329081</v>
      </c>
      <c r="D4935" s="6" t="s">
        <v>1333</v>
      </c>
      <c r="E4935" s="42" t="str">
        <f t="shared" si="80"/>
        <v>31.12.2015</v>
      </c>
      <c r="F4935" s="9">
        <v>2015</v>
      </c>
      <c r="G4935" s="9">
        <v>1</v>
      </c>
      <c r="H4935" s="9">
        <v>2</v>
      </c>
      <c r="I4935" s="9">
        <v>3</v>
      </c>
      <c r="J4935" s="9">
        <v>2</v>
      </c>
      <c r="K4935" s="73" t="s">
        <v>1366</v>
      </c>
      <c r="L4935" s="9">
        <v>1</v>
      </c>
      <c r="M4935" s="53" t="s">
        <v>2000</v>
      </c>
      <c r="N4935" s="53" t="s">
        <v>19</v>
      </c>
      <c r="P4935" s="9">
        <v>0</v>
      </c>
      <c r="Q4935" s="9">
        <v>0</v>
      </c>
      <c r="R4935" s="9">
        <v>0</v>
      </c>
      <c r="S4935" s="9">
        <v>3</v>
      </c>
      <c r="U4935" s="9">
        <v>1</v>
      </c>
      <c r="V4935" s="9">
        <v>1</v>
      </c>
      <c r="W4935" s="9" t="s">
        <v>20</v>
      </c>
      <c r="Y4935" s="9" t="s">
        <v>1001</v>
      </c>
      <c r="Z4935" s="68">
        <v>583</v>
      </c>
      <c r="AA4935" s="53">
        <v>112</v>
      </c>
      <c r="AB4935" s="68">
        <v>185</v>
      </c>
      <c r="AC4935" s="53" t="s">
        <v>20</v>
      </c>
      <c r="AD4935" s="84" t="s">
        <v>20</v>
      </c>
      <c r="AE4935" s="84" t="s">
        <v>20</v>
      </c>
      <c r="AF4935" s="68" t="s">
        <v>20</v>
      </c>
      <c r="AG4935" s="84">
        <v>22</v>
      </c>
      <c r="AH4935" s="9" t="s">
        <v>20</v>
      </c>
      <c r="AI4935" s="9">
        <v>0</v>
      </c>
      <c r="AK4935" s="9">
        <v>1</v>
      </c>
      <c r="AL4935" s="9">
        <v>1</v>
      </c>
      <c r="AM4935" s="9">
        <v>0</v>
      </c>
      <c r="AN4935" s="9">
        <v>0</v>
      </c>
      <c r="AO4935" s="9">
        <v>0</v>
      </c>
      <c r="AQ4935" s="9">
        <v>3</v>
      </c>
      <c r="AR4935" s="9">
        <v>1</v>
      </c>
      <c r="AS4935" s="9">
        <v>2</v>
      </c>
      <c r="AT4935" s="9">
        <v>1</v>
      </c>
      <c r="AU4935" s="9">
        <v>2</v>
      </c>
      <c r="AV4935" s="9">
        <v>0</v>
      </c>
      <c r="AW4935" s="9" t="s">
        <v>1382</v>
      </c>
      <c r="AX4935" s="9" t="s">
        <v>1382</v>
      </c>
      <c r="AY4935" s="6" t="s">
        <v>2023</v>
      </c>
      <c r="BA4935" s="9" t="s">
        <v>2941</v>
      </c>
      <c r="BB4935" s="6" t="s">
        <v>2010</v>
      </c>
      <c r="BG4935" s="9"/>
      <c r="BI4935" t="s">
        <v>3146</v>
      </c>
    </row>
    <row r="4936" spans="1:149" x14ac:dyDescent="0.25">
      <c r="A4936" s="97" t="s">
        <v>1327</v>
      </c>
      <c r="B4936" s="9" t="s">
        <v>1332</v>
      </c>
      <c r="C4936" s="9" t="str">
        <f>VLOOKUP(Tabelle1[[#This Row],[bank_name]],list_all_banks!$B$1:$C$691,2,FALSE)</f>
        <v>SE5020329081</v>
      </c>
      <c r="D4936" s="6" t="s">
        <v>1333</v>
      </c>
      <c r="E4936" s="42" t="str">
        <f t="shared" si="80"/>
        <v>31.12.2015</v>
      </c>
      <c r="F4936" s="9">
        <v>2015</v>
      </c>
      <c r="G4936" s="9">
        <v>1</v>
      </c>
      <c r="H4936" s="9">
        <v>2</v>
      </c>
      <c r="I4936" s="9">
        <v>3</v>
      </c>
      <c r="J4936" s="9">
        <v>2</v>
      </c>
      <c r="K4936" s="73" t="s">
        <v>1366</v>
      </c>
      <c r="L4936" s="9">
        <v>1</v>
      </c>
      <c r="M4936" s="53" t="s">
        <v>2000</v>
      </c>
      <c r="N4936" s="53" t="s">
        <v>19</v>
      </c>
      <c r="P4936" s="9">
        <v>0</v>
      </c>
      <c r="Q4936" s="9">
        <v>0</v>
      </c>
      <c r="R4936" s="9">
        <v>0</v>
      </c>
      <c r="S4936" s="9">
        <v>3</v>
      </c>
      <c r="U4936" s="9">
        <v>1</v>
      </c>
      <c r="V4936" s="9">
        <v>1</v>
      </c>
      <c r="W4936" s="9" t="s">
        <v>20</v>
      </c>
      <c r="Y4936" s="9" t="s">
        <v>1170</v>
      </c>
      <c r="Z4936" s="68">
        <v>3319</v>
      </c>
      <c r="AA4936" s="53">
        <v>232</v>
      </c>
      <c r="AB4936" s="68">
        <v>369</v>
      </c>
      <c r="AC4936" s="53" t="s">
        <v>20</v>
      </c>
      <c r="AD4936" s="84" t="s">
        <v>20</v>
      </c>
      <c r="AE4936" s="84" t="s">
        <v>20</v>
      </c>
      <c r="AF4936" s="68" t="s">
        <v>20</v>
      </c>
      <c r="AG4936" s="84">
        <v>81</v>
      </c>
      <c r="AH4936" s="9" t="s">
        <v>20</v>
      </c>
      <c r="AI4936" s="9">
        <v>0</v>
      </c>
      <c r="AK4936" s="9">
        <v>1</v>
      </c>
      <c r="AL4936" s="9">
        <v>1</v>
      </c>
      <c r="AM4936" s="9">
        <v>0</v>
      </c>
      <c r="AN4936" s="9">
        <v>0</v>
      </c>
      <c r="AO4936" s="9">
        <v>0</v>
      </c>
      <c r="AQ4936" s="9">
        <v>3</v>
      </c>
      <c r="AR4936" s="9">
        <v>1</v>
      </c>
      <c r="AS4936" s="9">
        <v>2</v>
      </c>
      <c r="AT4936" s="9">
        <v>1</v>
      </c>
      <c r="AU4936" s="9">
        <v>2</v>
      </c>
      <c r="AV4936" s="9">
        <v>0</v>
      </c>
      <c r="AW4936" s="9" t="s">
        <v>1382</v>
      </c>
      <c r="AX4936" s="9" t="s">
        <v>1382</v>
      </c>
      <c r="AY4936" s="6" t="s">
        <v>2024</v>
      </c>
      <c r="BA4936" s="9" t="s">
        <v>2941</v>
      </c>
      <c r="BB4936" s="6" t="s">
        <v>2010</v>
      </c>
      <c r="BG4936" s="9"/>
      <c r="BI4936" t="s">
        <v>3146</v>
      </c>
    </row>
    <row r="4937" spans="1:149" s="44" customFormat="1" ht="15.75" thickBot="1" x14ac:dyDescent="0.3">
      <c r="A4937" s="97" t="s">
        <v>1327</v>
      </c>
      <c r="B4937" s="9" t="s">
        <v>1332</v>
      </c>
      <c r="C4937" s="9" t="str">
        <f>VLOOKUP(Tabelle1[[#This Row],[bank_name]],list_all_banks!$B$1:$C$691,2,FALSE)</f>
        <v>SE5020329081</v>
      </c>
      <c r="D4937" s="6" t="s">
        <v>1333</v>
      </c>
      <c r="E4937" s="42" t="str">
        <f t="shared" si="80"/>
        <v>31.12.2015</v>
      </c>
      <c r="F4937" s="9">
        <v>2015</v>
      </c>
      <c r="G4937" s="9">
        <v>1</v>
      </c>
      <c r="H4937" s="9">
        <v>2</v>
      </c>
      <c r="I4937" s="9">
        <v>3</v>
      </c>
      <c r="J4937" s="9">
        <v>2</v>
      </c>
      <c r="K4937" s="73" t="s">
        <v>1366</v>
      </c>
      <c r="L4937" s="9">
        <v>1</v>
      </c>
      <c r="M4937" s="53" t="s">
        <v>2000</v>
      </c>
      <c r="N4937" s="53" t="s">
        <v>19</v>
      </c>
      <c r="O4937" s="6"/>
      <c r="P4937" s="9">
        <v>0</v>
      </c>
      <c r="Q4937" s="9">
        <v>0</v>
      </c>
      <c r="R4937" s="9">
        <v>0</v>
      </c>
      <c r="S4937" s="9">
        <v>3</v>
      </c>
      <c r="T4937" s="6"/>
      <c r="U4937" s="9">
        <v>1</v>
      </c>
      <c r="V4937" s="9">
        <v>1</v>
      </c>
      <c r="W4937" s="9" t="s">
        <v>20</v>
      </c>
      <c r="X4937" s="6"/>
      <c r="Y4937" s="9" t="s">
        <v>1720</v>
      </c>
      <c r="Z4937" s="68">
        <v>304</v>
      </c>
      <c r="AA4937" s="53">
        <v>92</v>
      </c>
      <c r="AB4937" s="68">
        <v>12</v>
      </c>
      <c r="AC4937" s="53" t="s">
        <v>20</v>
      </c>
      <c r="AD4937" s="84" t="s">
        <v>20</v>
      </c>
      <c r="AE4937" s="84" t="s">
        <v>20</v>
      </c>
      <c r="AF4937" s="68" t="s">
        <v>20</v>
      </c>
      <c r="AG4937" s="84">
        <v>15</v>
      </c>
      <c r="AH4937" s="9" t="s">
        <v>20</v>
      </c>
      <c r="AI4937" s="9">
        <v>0</v>
      </c>
      <c r="AJ4937" s="6"/>
      <c r="AK4937" s="9">
        <v>1</v>
      </c>
      <c r="AL4937" s="9">
        <v>1</v>
      </c>
      <c r="AM4937" s="9">
        <v>0</v>
      </c>
      <c r="AN4937" s="9">
        <v>0</v>
      </c>
      <c r="AO4937" s="9">
        <v>0</v>
      </c>
      <c r="AP4937" s="6"/>
      <c r="AQ4937" s="9">
        <v>3</v>
      </c>
      <c r="AR4937" s="9">
        <v>1</v>
      </c>
      <c r="AS4937" s="9">
        <v>2</v>
      </c>
      <c r="AT4937" s="9">
        <v>1</v>
      </c>
      <c r="AU4937" s="9">
        <v>2</v>
      </c>
      <c r="AV4937" s="9">
        <v>0</v>
      </c>
      <c r="AW4937" s="9" t="s">
        <v>1382</v>
      </c>
      <c r="AX4937" s="9" t="s">
        <v>1382</v>
      </c>
      <c r="AY4937" s="6" t="s">
        <v>2025</v>
      </c>
      <c r="AZ4937" s="42"/>
      <c r="BA4937" s="9" t="s">
        <v>2941</v>
      </c>
      <c r="BB4937" s="6" t="s">
        <v>2010</v>
      </c>
      <c r="BH4937" s="45"/>
      <c r="BI4937" s="44" t="s">
        <v>3146</v>
      </c>
    </row>
    <row r="4938" spans="1:149" ht="15.75" thickBot="1" x14ac:dyDescent="0.3">
      <c r="A4938" s="104" t="s">
        <v>1327</v>
      </c>
      <c r="B4938" s="44" t="s">
        <v>1332</v>
      </c>
      <c r="C4938" s="44" t="str">
        <f>VLOOKUP(Tabelle1[[#This Row],[bank_name]],list_all_banks!$B$1:$C$691,2,FALSE)</f>
        <v>SE5020329081</v>
      </c>
      <c r="D4938" s="45" t="s">
        <v>1333</v>
      </c>
      <c r="E4938" s="46" t="str">
        <f t="shared" si="80"/>
        <v>31.12.2015</v>
      </c>
      <c r="F4938" s="44">
        <v>2015</v>
      </c>
      <c r="G4938" s="44">
        <v>1</v>
      </c>
      <c r="H4938" s="44">
        <v>2</v>
      </c>
      <c r="I4938" s="44">
        <v>3</v>
      </c>
      <c r="J4938" s="44">
        <v>2</v>
      </c>
      <c r="K4938" s="86" t="s">
        <v>1366</v>
      </c>
      <c r="L4938" s="44">
        <v>1</v>
      </c>
      <c r="M4938" s="57" t="s">
        <v>2000</v>
      </c>
      <c r="N4938" s="57" t="s">
        <v>19</v>
      </c>
      <c r="O4938" s="45"/>
      <c r="P4938" s="44">
        <v>0</v>
      </c>
      <c r="Q4938" s="44">
        <v>0</v>
      </c>
      <c r="R4938" s="44">
        <v>0</v>
      </c>
      <c r="S4938" s="44">
        <v>3</v>
      </c>
      <c r="T4938" s="45"/>
      <c r="U4938" s="44">
        <v>1</v>
      </c>
      <c r="V4938" s="44">
        <v>1</v>
      </c>
      <c r="W4938" s="44" t="s">
        <v>20</v>
      </c>
      <c r="X4938" s="45"/>
      <c r="Y4938" s="44" t="s">
        <v>1659</v>
      </c>
      <c r="Z4938" s="123">
        <v>585</v>
      </c>
      <c r="AA4938" s="57">
        <v>105</v>
      </c>
      <c r="AB4938" s="123">
        <v>131</v>
      </c>
      <c r="AC4938" s="57" t="s">
        <v>20</v>
      </c>
      <c r="AD4938" s="149" t="s">
        <v>20</v>
      </c>
      <c r="AE4938" s="149" t="s">
        <v>20</v>
      </c>
      <c r="AF4938" s="123" t="s">
        <v>20</v>
      </c>
      <c r="AG4938" s="149">
        <v>25</v>
      </c>
      <c r="AH4938" s="44" t="s">
        <v>20</v>
      </c>
      <c r="AI4938" s="44">
        <v>0</v>
      </c>
      <c r="AJ4938" s="45"/>
      <c r="AK4938" s="44">
        <v>1</v>
      </c>
      <c r="AL4938" s="44">
        <v>1</v>
      </c>
      <c r="AM4938" s="44">
        <v>0</v>
      </c>
      <c r="AN4938" s="44">
        <v>0</v>
      </c>
      <c r="AO4938" s="44">
        <v>0</v>
      </c>
      <c r="AP4938" s="45"/>
      <c r="AQ4938" s="44">
        <v>3</v>
      </c>
      <c r="AR4938" s="44">
        <v>1</v>
      </c>
      <c r="AS4938" s="44">
        <v>2</v>
      </c>
      <c r="AT4938" s="44">
        <v>1</v>
      </c>
      <c r="AU4938" s="44">
        <v>2</v>
      </c>
      <c r="AV4938" s="44">
        <v>0</v>
      </c>
      <c r="AW4938" s="44" t="s">
        <v>1382</v>
      </c>
      <c r="AX4938" s="44" t="s">
        <v>1382</v>
      </c>
      <c r="AY4938" s="45" t="s">
        <v>2026</v>
      </c>
      <c r="AZ4938" s="46"/>
      <c r="BA4938" s="44" t="s">
        <v>2941</v>
      </c>
      <c r="BB4938" s="45" t="s">
        <v>2010</v>
      </c>
      <c r="BG4938" s="9"/>
      <c r="BI4938" t="s">
        <v>3146</v>
      </c>
    </row>
    <row r="4939" spans="1:149" x14ac:dyDescent="0.25">
      <c r="A4939" s="97" t="s">
        <v>1327</v>
      </c>
      <c r="B4939" s="9" t="s">
        <v>1332</v>
      </c>
      <c r="C4939" s="9" t="str">
        <f>VLOOKUP(Tabelle1[[#This Row],[bank_name]],list_all_banks!$B$1:$C$691,2,FALSE)</f>
        <v>SE5020329081</v>
      </c>
      <c r="D4939" s="6" t="s">
        <v>1333</v>
      </c>
      <c r="E4939" s="42" t="str">
        <f t="shared" si="80"/>
        <v>31.12.2016</v>
      </c>
      <c r="F4939" s="9">
        <v>2016</v>
      </c>
      <c r="G4939" s="9">
        <v>1</v>
      </c>
      <c r="H4939" s="9">
        <v>2</v>
      </c>
      <c r="I4939" s="9">
        <v>3</v>
      </c>
      <c r="J4939" s="9">
        <v>2</v>
      </c>
      <c r="K4939" s="73" t="s">
        <v>1366</v>
      </c>
      <c r="L4939" s="9">
        <v>1</v>
      </c>
      <c r="M4939" s="53" t="s">
        <v>2000</v>
      </c>
      <c r="N4939" s="53" t="s">
        <v>19</v>
      </c>
      <c r="P4939" s="9">
        <v>0</v>
      </c>
      <c r="Q4939" s="9">
        <v>0</v>
      </c>
      <c r="R4939" s="9">
        <v>0</v>
      </c>
      <c r="S4939" s="9">
        <v>3</v>
      </c>
      <c r="U4939" s="9">
        <v>1</v>
      </c>
      <c r="V4939" s="9">
        <v>0</v>
      </c>
      <c r="W4939" s="9" t="s">
        <v>20</v>
      </c>
      <c r="Y4939" s="9" t="s">
        <v>820</v>
      </c>
      <c r="Z4939" s="68">
        <v>1799</v>
      </c>
      <c r="AA4939" s="9">
        <v>142</v>
      </c>
      <c r="AB4939" s="68">
        <v>727</v>
      </c>
      <c r="AC4939" s="9" t="s">
        <v>20</v>
      </c>
      <c r="AD4939" s="84" t="s">
        <v>20</v>
      </c>
      <c r="AE4939" s="84" t="s">
        <v>20</v>
      </c>
      <c r="AF4939" s="68" t="s">
        <v>20</v>
      </c>
      <c r="AG4939" s="68">
        <v>196</v>
      </c>
      <c r="AH4939" s="9" t="s">
        <v>20</v>
      </c>
      <c r="AI4939" s="9">
        <v>0</v>
      </c>
      <c r="AK4939" s="9">
        <v>1</v>
      </c>
      <c r="AL4939" s="9">
        <v>1</v>
      </c>
      <c r="AM4939" s="9">
        <v>1</v>
      </c>
      <c r="AN4939" s="9">
        <v>0</v>
      </c>
      <c r="AO4939" s="9">
        <v>0</v>
      </c>
      <c r="AQ4939" s="9">
        <v>3</v>
      </c>
      <c r="AR4939" s="9">
        <v>1</v>
      </c>
      <c r="AS4939" s="9">
        <v>2</v>
      </c>
      <c r="AT4939" s="9">
        <v>1</v>
      </c>
      <c r="AU4939" s="9">
        <v>2</v>
      </c>
      <c r="AV4939" s="9">
        <v>0</v>
      </c>
      <c r="AW4939" s="9" t="s">
        <v>1382</v>
      </c>
      <c r="AX4939" s="9" t="s">
        <v>1382</v>
      </c>
      <c r="AY4939" s="6" t="s">
        <v>2040</v>
      </c>
      <c r="BA4939" s="9" t="s">
        <v>2942</v>
      </c>
      <c r="BB4939" s="6" t="s">
        <v>2010</v>
      </c>
      <c r="BG4939" s="9"/>
      <c r="BI4939" t="s">
        <v>3146</v>
      </c>
    </row>
    <row r="4940" spans="1:149" x14ac:dyDescent="0.25">
      <c r="A4940" s="97" t="s">
        <v>1327</v>
      </c>
      <c r="B4940" s="71" t="s">
        <v>1332</v>
      </c>
      <c r="C4940" s="71" t="str">
        <f>VLOOKUP(Tabelle1[[#This Row],[bank_name]],list_all_banks!$B$1:$C$691,2,FALSE)</f>
        <v>SE5020329081</v>
      </c>
      <c r="D4940" s="38" t="s">
        <v>1333</v>
      </c>
      <c r="E4940" s="42" t="str">
        <f t="shared" si="80"/>
        <v>31.12.2016</v>
      </c>
      <c r="F4940" s="71">
        <v>2016</v>
      </c>
      <c r="G4940" s="9">
        <v>1</v>
      </c>
      <c r="H4940" s="9">
        <v>2</v>
      </c>
      <c r="I4940" s="9">
        <v>3</v>
      </c>
      <c r="J4940" s="9">
        <v>2</v>
      </c>
      <c r="K4940" s="73" t="s">
        <v>1366</v>
      </c>
      <c r="L4940" s="9">
        <v>1</v>
      </c>
      <c r="M4940" s="53" t="s">
        <v>2000</v>
      </c>
      <c r="N4940" s="53" t="s">
        <v>19</v>
      </c>
      <c r="P4940" s="9">
        <v>0</v>
      </c>
      <c r="Q4940" s="9">
        <v>0</v>
      </c>
      <c r="R4940" s="9">
        <v>0</v>
      </c>
      <c r="S4940" s="9">
        <v>3</v>
      </c>
      <c r="U4940" s="9">
        <v>1</v>
      </c>
      <c r="V4940" s="9">
        <v>0</v>
      </c>
      <c r="W4940" s="9" t="s">
        <v>20</v>
      </c>
      <c r="Y4940" s="116" t="s">
        <v>1725</v>
      </c>
      <c r="Z4940" s="82">
        <v>3098</v>
      </c>
      <c r="AA4940" s="71">
        <v>31</v>
      </c>
      <c r="AB4940" s="82">
        <v>147</v>
      </c>
      <c r="AC4940" s="71" t="s">
        <v>20</v>
      </c>
      <c r="AD4940" s="84" t="s">
        <v>20</v>
      </c>
      <c r="AE4940" s="84" t="s">
        <v>20</v>
      </c>
      <c r="AF4940" s="68" t="s">
        <v>20</v>
      </c>
      <c r="AG4940" s="82">
        <v>82</v>
      </c>
      <c r="AH4940" s="9" t="s">
        <v>20</v>
      </c>
      <c r="AI4940" s="9">
        <v>0</v>
      </c>
      <c r="AK4940" s="9">
        <v>1</v>
      </c>
      <c r="AL4940" s="9">
        <v>1</v>
      </c>
      <c r="AM4940" s="9">
        <v>1</v>
      </c>
      <c r="AN4940" s="9">
        <v>0</v>
      </c>
      <c r="AO4940" s="9">
        <v>0</v>
      </c>
      <c r="AQ4940" s="9">
        <v>3</v>
      </c>
      <c r="AR4940" s="9">
        <v>1</v>
      </c>
      <c r="AS4940" s="9">
        <v>2</v>
      </c>
      <c r="AT4940" s="9">
        <v>1</v>
      </c>
      <c r="AU4940" s="9">
        <v>2</v>
      </c>
      <c r="AV4940" s="9">
        <v>0</v>
      </c>
      <c r="AW4940" s="9" t="s">
        <v>1382</v>
      </c>
      <c r="AX4940" s="9" t="s">
        <v>1382</v>
      </c>
      <c r="AY4940" s="6" t="s">
        <v>2046</v>
      </c>
      <c r="BA4940" s="9" t="s">
        <v>2942</v>
      </c>
      <c r="BB4940" s="6" t="s">
        <v>2010</v>
      </c>
      <c r="BG4940" s="9"/>
      <c r="BI4940" t="s">
        <v>3146</v>
      </c>
    </row>
    <row r="4941" spans="1:149" x14ac:dyDescent="0.25">
      <c r="A4941" s="97" t="s">
        <v>1327</v>
      </c>
      <c r="B4941" s="9" t="s">
        <v>1332</v>
      </c>
      <c r="C4941" s="9" t="str">
        <f>VLOOKUP(Tabelle1[[#This Row],[bank_name]],list_all_banks!$B$1:$C$691,2,FALSE)</f>
        <v>SE5020329081</v>
      </c>
      <c r="D4941" s="6" t="s">
        <v>1333</v>
      </c>
      <c r="E4941" s="42" t="str">
        <f t="shared" si="80"/>
        <v>31.12.2016</v>
      </c>
      <c r="F4941" s="9">
        <v>2016</v>
      </c>
      <c r="G4941" s="9">
        <v>1</v>
      </c>
      <c r="H4941" s="9">
        <v>2</v>
      </c>
      <c r="I4941" s="9">
        <v>3</v>
      </c>
      <c r="J4941" s="9">
        <v>2</v>
      </c>
      <c r="K4941" s="73" t="s">
        <v>1366</v>
      </c>
      <c r="L4941" s="9">
        <v>1</v>
      </c>
      <c r="M4941" s="53" t="s">
        <v>2000</v>
      </c>
      <c r="N4941" s="53" t="s">
        <v>19</v>
      </c>
      <c r="P4941" s="9">
        <v>0</v>
      </c>
      <c r="Q4941" s="9">
        <v>0</v>
      </c>
      <c r="R4941" s="9">
        <v>0</v>
      </c>
      <c r="S4941" s="9">
        <v>3</v>
      </c>
      <c r="U4941" s="9">
        <v>1</v>
      </c>
      <c r="V4941" s="9">
        <v>0</v>
      </c>
      <c r="W4941" s="9" t="s">
        <v>20</v>
      </c>
      <c r="Y4941" s="9" t="s">
        <v>1650</v>
      </c>
      <c r="Z4941" s="68">
        <v>1603</v>
      </c>
      <c r="AA4941" s="9">
        <v>53</v>
      </c>
      <c r="AB4941" s="68">
        <v>55</v>
      </c>
      <c r="AC4941" s="9" t="s">
        <v>20</v>
      </c>
      <c r="AD4941" s="84" t="s">
        <v>20</v>
      </c>
      <c r="AE4941" s="84" t="s">
        <v>20</v>
      </c>
      <c r="AF4941" s="68" t="s">
        <v>20</v>
      </c>
      <c r="AG4941" s="68">
        <v>310</v>
      </c>
      <c r="AH4941" s="9" t="s">
        <v>20</v>
      </c>
      <c r="AI4941" s="9">
        <v>0</v>
      </c>
      <c r="AK4941" s="9">
        <v>1</v>
      </c>
      <c r="AL4941" s="9">
        <v>1</v>
      </c>
      <c r="AM4941" s="9">
        <v>1</v>
      </c>
      <c r="AN4941" s="9">
        <v>0</v>
      </c>
      <c r="AO4941" s="9">
        <v>0</v>
      </c>
      <c r="AQ4941" s="9">
        <v>3</v>
      </c>
      <c r="AR4941" s="9">
        <v>1</v>
      </c>
      <c r="AS4941" s="9">
        <v>2</v>
      </c>
      <c r="AT4941" s="9">
        <v>1</v>
      </c>
      <c r="AU4941" s="9">
        <v>2</v>
      </c>
      <c r="AV4941" s="9">
        <v>0</v>
      </c>
      <c r="AW4941" s="9" t="s">
        <v>1382</v>
      </c>
      <c r="AX4941" s="9" t="s">
        <v>1382</v>
      </c>
      <c r="AY4941" s="6" t="s">
        <v>2045</v>
      </c>
      <c r="BA4941" s="9" t="s">
        <v>2942</v>
      </c>
      <c r="BB4941" s="6" t="s">
        <v>2010</v>
      </c>
      <c r="BG4941" s="9"/>
      <c r="BI4941" t="s">
        <v>3146</v>
      </c>
    </row>
    <row r="4942" spans="1:149" s="44" customFormat="1" ht="15.75" thickBot="1" x14ac:dyDescent="0.3">
      <c r="A4942" s="97" t="s">
        <v>1327</v>
      </c>
      <c r="B4942" s="9" t="s">
        <v>1332</v>
      </c>
      <c r="C4942" s="9" t="str">
        <f>VLOOKUP(Tabelle1[[#This Row],[bank_name]],list_all_banks!$B$1:$C$691,2,FALSE)</f>
        <v>SE5020329081</v>
      </c>
      <c r="D4942" s="6" t="s">
        <v>1333</v>
      </c>
      <c r="E4942" s="42" t="str">
        <f t="shared" si="80"/>
        <v>31.12.2016</v>
      </c>
      <c r="F4942" s="9">
        <v>2016</v>
      </c>
      <c r="G4942" s="9">
        <v>1</v>
      </c>
      <c r="H4942" s="9">
        <v>2</v>
      </c>
      <c r="I4942" s="9">
        <v>3</v>
      </c>
      <c r="J4942" s="9">
        <v>2</v>
      </c>
      <c r="K4942" s="73" t="s">
        <v>1366</v>
      </c>
      <c r="L4942" s="9">
        <v>1</v>
      </c>
      <c r="M4942" s="53" t="s">
        <v>2000</v>
      </c>
      <c r="N4942" s="53" t="s">
        <v>19</v>
      </c>
      <c r="O4942" s="6"/>
      <c r="P4942" s="9">
        <v>0</v>
      </c>
      <c r="Q4942" s="9">
        <v>0</v>
      </c>
      <c r="R4942" s="9">
        <v>0</v>
      </c>
      <c r="S4942" s="9">
        <v>3</v>
      </c>
      <c r="T4942" s="6"/>
      <c r="U4942" s="9">
        <v>1</v>
      </c>
      <c r="V4942" s="9">
        <v>0</v>
      </c>
      <c r="W4942" s="9" t="s">
        <v>20</v>
      </c>
      <c r="X4942" s="6"/>
      <c r="Y4942" s="9" t="s">
        <v>1327</v>
      </c>
      <c r="Z4942" s="68">
        <v>41662</v>
      </c>
      <c r="AA4942" s="9">
        <v>8221</v>
      </c>
      <c r="AB4942" s="68">
        <v>4916</v>
      </c>
      <c r="AC4942" s="68" t="s">
        <v>20</v>
      </c>
      <c r="AD4942" s="84" t="s">
        <v>20</v>
      </c>
      <c r="AE4942" s="84" t="s">
        <v>20</v>
      </c>
      <c r="AF4942" s="68" t="s">
        <v>20</v>
      </c>
      <c r="AG4942" s="68">
        <v>1845</v>
      </c>
      <c r="AH4942" s="9" t="s">
        <v>20</v>
      </c>
      <c r="AI4942" s="9">
        <v>0</v>
      </c>
      <c r="AJ4942" s="6"/>
      <c r="AK4942" s="9">
        <v>1</v>
      </c>
      <c r="AL4942" s="9">
        <v>1</v>
      </c>
      <c r="AM4942" s="9">
        <v>1</v>
      </c>
      <c r="AN4942" s="9">
        <v>0</v>
      </c>
      <c r="AO4942" s="9">
        <v>0</v>
      </c>
      <c r="AP4942" s="6"/>
      <c r="AQ4942" s="9">
        <v>3</v>
      </c>
      <c r="AR4942" s="9">
        <v>1</v>
      </c>
      <c r="AS4942" s="9">
        <v>2</v>
      </c>
      <c r="AT4942" s="9">
        <v>1</v>
      </c>
      <c r="AU4942" s="9">
        <v>2</v>
      </c>
      <c r="AV4942" s="9">
        <v>0</v>
      </c>
      <c r="AW4942" s="9" t="s">
        <v>1382</v>
      </c>
      <c r="AX4942" s="9" t="s">
        <v>1382</v>
      </c>
      <c r="AY4942" s="6" t="s">
        <v>2029</v>
      </c>
      <c r="AZ4942" s="42"/>
      <c r="BA4942" s="9" t="s">
        <v>2942</v>
      </c>
      <c r="BB4942" s="6" t="s">
        <v>2010</v>
      </c>
      <c r="BH4942" s="45"/>
      <c r="BI4942" s="44" t="s">
        <v>3146</v>
      </c>
    </row>
    <row r="4943" spans="1:149" x14ac:dyDescent="0.25">
      <c r="A4943" s="97" t="s">
        <v>1327</v>
      </c>
      <c r="B4943" s="9" t="s">
        <v>1332</v>
      </c>
      <c r="C4943" s="9" t="str">
        <f>VLOOKUP(Tabelle1[[#This Row],[bank_name]],list_all_banks!$B$1:$C$691,2,FALSE)</f>
        <v>SE5020329081</v>
      </c>
      <c r="D4943" s="6" t="s">
        <v>1333</v>
      </c>
      <c r="E4943" s="42" t="str">
        <f t="shared" si="80"/>
        <v>31.12.2016</v>
      </c>
      <c r="F4943" s="9">
        <v>2016</v>
      </c>
      <c r="G4943" s="9">
        <v>1</v>
      </c>
      <c r="H4943" s="9">
        <v>2</v>
      </c>
      <c r="I4943" s="9">
        <v>3</v>
      </c>
      <c r="J4943" s="9">
        <v>2</v>
      </c>
      <c r="K4943" s="73" t="s">
        <v>1366</v>
      </c>
      <c r="L4943" s="9">
        <v>1</v>
      </c>
      <c r="M4943" s="53" t="s">
        <v>2000</v>
      </c>
      <c r="N4943" s="53" t="s">
        <v>19</v>
      </c>
      <c r="P4943" s="9">
        <v>0</v>
      </c>
      <c r="Q4943" s="9">
        <v>0</v>
      </c>
      <c r="R4943" s="9">
        <v>0</v>
      </c>
      <c r="S4943" s="9">
        <v>3</v>
      </c>
      <c r="U4943" s="9">
        <v>1</v>
      </c>
      <c r="V4943" s="9">
        <v>0</v>
      </c>
      <c r="W4943" s="9" t="s">
        <v>20</v>
      </c>
      <c r="Y4943" s="9" t="s">
        <v>1672</v>
      </c>
      <c r="Z4943" s="68">
        <v>5178</v>
      </c>
      <c r="AA4943" s="9">
        <v>426</v>
      </c>
      <c r="AB4943" s="68">
        <v>2366</v>
      </c>
      <c r="AC4943" s="68" t="s">
        <v>20</v>
      </c>
      <c r="AD4943" s="84" t="s">
        <v>20</v>
      </c>
      <c r="AE4943" s="84" t="s">
        <v>20</v>
      </c>
      <c r="AF4943" s="68" t="s">
        <v>20</v>
      </c>
      <c r="AG4943" s="68">
        <v>622</v>
      </c>
      <c r="AH4943" s="9" t="s">
        <v>20</v>
      </c>
      <c r="AI4943" s="9">
        <v>0</v>
      </c>
      <c r="AK4943" s="9">
        <v>1</v>
      </c>
      <c r="AL4943" s="9">
        <v>1</v>
      </c>
      <c r="AM4943" s="9">
        <v>1</v>
      </c>
      <c r="AN4943" s="9">
        <v>0</v>
      </c>
      <c r="AO4943" s="9">
        <v>0</v>
      </c>
      <c r="AQ4943" s="9">
        <v>3</v>
      </c>
      <c r="AR4943" s="9">
        <v>1</v>
      </c>
      <c r="AS4943" s="9">
        <v>2</v>
      </c>
      <c r="AT4943" s="9">
        <v>1</v>
      </c>
      <c r="AU4943" s="9">
        <v>2</v>
      </c>
      <c r="AV4943" s="9">
        <v>0</v>
      </c>
      <c r="AW4943" s="9" t="s">
        <v>1382</v>
      </c>
      <c r="AX4943" s="9" t="s">
        <v>1382</v>
      </c>
      <c r="AY4943" s="6" t="s">
        <v>2030</v>
      </c>
      <c r="BA4943" s="9" t="s">
        <v>2942</v>
      </c>
      <c r="BB4943" s="6" t="s">
        <v>2010</v>
      </c>
      <c r="BG4943" s="9"/>
      <c r="BI4943" t="s">
        <v>3146</v>
      </c>
    </row>
    <row r="4944" spans="1:149" x14ac:dyDescent="0.25">
      <c r="A4944" s="97" t="s">
        <v>1327</v>
      </c>
      <c r="B4944" s="9" t="s">
        <v>1332</v>
      </c>
      <c r="C4944" s="9" t="str">
        <f>VLOOKUP(Tabelle1[[#This Row],[bank_name]],list_all_banks!$B$1:$C$691,2,FALSE)</f>
        <v>SE5020329081</v>
      </c>
      <c r="D4944" s="6" t="s">
        <v>1333</v>
      </c>
      <c r="E4944" s="42" t="str">
        <f t="shared" si="80"/>
        <v>31.12.2016</v>
      </c>
      <c r="F4944" s="9">
        <v>2016</v>
      </c>
      <c r="G4944" s="9">
        <v>1</v>
      </c>
      <c r="H4944" s="9">
        <v>2</v>
      </c>
      <c r="I4944" s="9">
        <v>3</v>
      </c>
      <c r="J4944" s="9">
        <v>2</v>
      </c>
      <c r="K4944" s="73" t="s">
        <v>1366</v>
      </c>
      <c r="L4944" s="9">
        <v>1</v>
      </c>
      <c r="M4944" s="53" t="s">
        <v>2000</v>
      </c>
      <c r="N4944" s="53" t="s">
        <v>19</v>
      </c>
      <c r="P4944" s="9">
        <v>0</v>
      </c>
      <c r="Q4944" s="9">
        <v>0</v>
      </c>
      <c r="R4944" s="9">
        <v>0</v>
      </c>
      <c r="S4944" s="9">
        <v>3</v>
      </c>
      <c r="U4944" s="9">
        <v>1</v>
      </c>
      <c r="V4944" s="9">
        <v>0</v>
      </c>
      <c r="W4944" s="9" t="s">
        <v>20</v>
      </c>
      <c r="Y4944" s="9" t="s">
        <v>440</v>
      </c>
      <c r="Z4944" s="68">
        <v>3467</v>
      </c>
      <c r="AA4944" s="9">
        <v>640</v>
      </c>
      <c r="AB4944" s="68">
        <v>2142</v>
      </c>
      <c r="AC4944" s="68" t="s">
        <v>20</v>
      </c>
      <c r="AD4944" s="84" t="s">
        <v>20</v>
      </c>
      <c r="AE4944" s="84" t="s">
        <v>20</v>
      </c>
      <c r="AF4944" s="68" t="s">
        <v>20</v>
      </c>
      <c r="AG4944" s="68">
        <v>417</v>
      </c>
      <c r="AH4944" s="9" t="s">
        <v>20</v>
      </c>
      <c r="AI4944" s="9">
        <v>0</v>
      </c>
      <c r="AK4944" s="9">
        <v>1</v>
      </c>
      <c r="AL4944" s="9">
        <v>1</v>
      </c>
      <c r="AM4944" s="9">
        <v>1</v>
      </c>
      <c r="AN4944" s="9">
        <v>0</v>
      </c>
      <c r="AO4944" s="9">
        <v>0</v>
      </c>
      <c r="AQ4944" s="9">
        <v>3</v>
      </c>
      <c r="AR4944" s="9">
        <v>1</v>
      </c>
      <c r="AS4944" s="9">
        <v>2</v>
      </c>
      <c r="AT4944" s="9">
        <v>1</v>
      </c>
      <c r="AU4944" s="9">
        <v>2</v>
      </c>
      <c r="AV4944" s="9">
        <v>0</v>
      </c>
      <c r="AW4944" s="9" t="s">
        <v>1382</v>
      </c>
      <c r="AX4944" s="9" t="s">
        <v>1382</v>
      </c>
      <c r="AY4944" s="6" t="s">
        <v>2031</v>
      </c>
      <c r="BA4944" s="9" t="s">
        <v>2942</v>
      </c>
      <c r="BB4944" s="6" t="s">
        <v>2010</v>
      </c>
      <c r="BG4944" s="9"/>
      <c r="BI4944" t="s">
        <v>3146</v>
      </c>
    </row>
    <row r="4945" spans="1:61" x14ac:dyDescent="0.25">
      <c r="A4945" s="97" t="s">
        <v>1327</v>
      </c>
      <c r="B4945" s="9" t="s">
        <v>1332</v>
      </c>
      <c r="C4945" s="9" t="str">
        <f>VLOOKUP(Tabelle1[[#This Row],[bank_name]],list_all_banks!$B$1:$C$691,2,FALSE)</f>
        <v>SE5020329081</v>
      </c>
      <c r="D4945" s="6" t="s">
        <v>1333</v>
      </c>
      <c r="E4945" s="42" t="str">
        <f t="shared" si="80"/>
        <v>31.12.2016</v>
      </c>
      <c r="F4945" s="9">
        <v>2016</v>
      </c>
      <c r="G4945" s="9">
        <v>1</v>
      </c>
      <c r="H4945" s="9">
        <v>2</v>
      </c>
      <c r="I4945" s="9">
        <v>3</v>
      </c>
      <c r="J4945" s="9">
        <v>2</v>
      </c>
      <c r="K4945" s="73" t="s">
        <v>1366</v>
      </c>
      <c r="L4945" s="9">
        <v>1</v>
      </c>
      <c r="M4945" s="53" t="s">
        <v>2000</v>
      </c>
      <c r="N4945" s="53" t="s">
        <v>19</v>
      </c>
      <c r="P4945" s="9">
        <v>0</v>
      </c>
      <c r="Q4945" s="9">
        <v>0</v>
      </c>
      <c r="R4945" s="9">
        <v>0</v>
      </c>
      <c r="S4945" s="9">
        <v>3</v>
      </c>
      <c r="U4945" s="9">
        <v>1</v>
      </c>
      <c r="V4945" s="9">
        <v>0</v>
      </c>
      <c r="W4945" s="9" t="s">
        <v>20</v>
      </c>
      <c r="Y4945" s="9" t="s">
        <v>641</v>
      </c>
      <c r="Z4945" s="68">
        <v>2110</v>
      </c>
      <c r="AA4945" s="9">
        <v>302</v>
      </c>
      <c r="AB4945" s="68">
        <v>1043</v>
      </c>
      <c r="AC4945" s="68" t="s">
        <v>20</v>
      </c>
      <c r="AD4945" s="84" t="s">
        <v>20</v>
      </c>
      <c r="AE4945" s="84" t="s">
        <v>20</v>
      </c>
      <c r="AF4945" s="68" t="s">
        <v>20</v>
      </c>
      <c r="AG4945" s="68">
        <v>217</v>
      </c>
      <c r="AH4945" s="9" t="s">
        <v>20</v>
      </c>
      <c r="AI4945" s="9">
        <v>0</v>
      </c>
      <c r="AK4945" s="9">
        <v>1</v>
      </c>
      <c r="AL4945" s="9">
        <v>1</v>
      </c>
      <c r="AM4945" s="9">
        <v>1</v>
      </c>
      <c r="AN4945" s="9">
        <v>0</v>
      </c>
      <c r="AO4945" s="9">
        <v>0</v>
      </c>
      <c r="AQ4945" s="9">
        <v>3</v>
      </c>
      <c r="AR4945" s="9">
        <v>1</v>
      </c>
      <c r="AS4945" s="9">
        <v>2</v>
      </c>
      <c r="AT4945" s="9">
        <v>1</v>
      </c>
      <c r="AU4945" s="9">
        <v>2</v>
      </c>
      <c r="AV4945" s="9">
        <v>0</v>
      </c>
      <c r="AW4945" s="9" t="s">
        <v>1382</v>
      </c>
      <c r="AX4945" s="9" t="s">
        <v>1382</v>
      </c>
      <c r="AY4945" s="6" t="s">
        <v>2032</v>
      </c>
      <c r="BA4945" s="9" t="s">
        <v>2942</v>
      </c>
      <c r="BB4945" s="6" t="s">
        <v>2010</v>
      </c>
      <c r="BG4945" s="9"/>
      <c r="BI4945" t="s">
        <v>3146</v>
      </c>
    </row>
    <row r="4946" spans="1:61" x14ac:dyDescent="0.25">
      <c r="A4946" s="97" t="s">
        <v>1327</v>
      </c>
      <c r="B4946" s="9" t="s">
        <v>1332</v>
      </c>
      <c r="C4946" s="9" t="str">
        <f>VLOOKUP(Tabelle1[[#This Row],[bank_name]],list_all_banks!$B$1:$C$691,2,FALSE)</f>
        <v>SE5020329081</v>
      </c>
      <c r="D4946" s="6" t="s">
        <v>1333</v>
      </c>
      <c r="E4946" s="42" t="str">
        <f t="shared" si="80"/>
        <v>31.12.2016</v>
      </c>
      <c r="F4946" s="9">
        <v>2016</v>
      </c>
      <c r="G4946" s="9">
        <v>1</v>
      </c>
      <c r="H4946" s="9">
        <v>2</v>
      </c>
      <c r="I4946" s="9">
        <v>3</v>
      </c>
      <c r="J4946" s="9">
        <v>2</v>
      </c>
      <c r="K4946" s="73" t="s">
        <v>1366</v>
      </c>
      <c r="L4946" s="9">
        <v>1</v>
      </c>
      <c r="M4946" s="53" t="s">
        <v>2000</v>
      </c>
      <c r="N4946" s="53" t="s">
        <v>19</v>
      </c>
      <c r="P4946" s="9">
        <v>0</v>
      </c>
      <c r="Q4946" s="9">
        <v>0</v>
      </c>
      <c r="R4946" s="9">
        <v>0</v>
      </c>
      <c r="S4946" s="9">
        <v>3</v>
      </c>
      <c r="U4946" s="9">
        <v>1</v>
      </c>
      <c r="V4946" s="9">
        <v>0</v>
      </c>
      <c r="W4946" s="9" t="s">
        <v>20</v>
      </c>
      <c r="Y4946" s="9" t="s">
        <v>487</v>
      </c>
      <c r="Z4946" s="68">
        <v>1680</v>
      </c>
      <c r="AA4946" s="9">
        <v>1233</v>
      </c>
      <c r="AB4946" s="68">
        <v>916</v>
      </c>
      <c r="AC4946" s="68" t="s">
        <v>20</v>
      </c>
      <c r="AD4946" s="84" t="s">
        <v>20</v>
      </c>
      <c r="AE4946" s="84" t="s">
        <v>20</v>
      </c>
      <c r="AF4946" s="68" t="s">
        <v>20</v>
      </c>
      <c r="AG4946" s="68">
        <v>47</v>
      </c>
      <c r="AH4946" s="9" t="s">
        <v>20</v>
      </c>
      <c r="AI4946" s="9">
        <v>0</v>
      </c>
      <c r="AK4946" s="9">
        <v>1</v>
      </c>
      <c r="AL4946" s="9">
        <v>1</v>
      </c>
      <c r="AM4946" s="9">
        <v>1</v>
      </c>
      <c r="AN4946" s="9">
        <v>0</v>
      </c>
      <c r="AO4946" s="9">
        <v>0</v>
      </c>
      <c r="AQ4946" s="9">
        <v>3</v>
      </c>
      <c r="AR4946" s="9">
        <v>1</v>
      </c>
      <c r="AS4946" s="9">
        <v>2</v>
      </c>
      <c r="AT4946" s="9">
        <v>1</v>
      </c>
      <c r="AU4946" s="9">
        <v>2</v>
      </c>
      <c r="AV4946" s="9">
        <v>0</v>
      </c>
      <c r="AW4946" s="9" t="s">
        <v>1382</v>
      </c>
      <c r="AX4946" s="9" t="s">
        <v>1382</v>
      </c>
      <c r="AY4946" s="6" t="s">
        <v>2033</v>
      </c>
      <c r="BA4946" s="9" t="s">
        <v>2942</v>
      </c>
      <c r="BB4946" s="6" t="s">
        <v>2010</v>
      </c>
      <c r="BG4946" s="9"/>
      <c r="BI4946" t="s">
        <v>3146</v>
      </c>
    </row>
    <row r="4947" spans="1:61" x14ac:dyDescent="0.25">
      <c r="A4947" s="97" t="s">
        <v>1327</v>
      </c>
      <c r="B4947" s="9" t="s">
        <v>1332</v>
      </c>
      <c r="C4947" s="9" t="str">
        <f>VLOOKUP(Tabelle1[[#This Row],[bank_name]],list_all_banks!$B$1:$C$691,2,FALSE)</f>
        <v>SE5020329081</v>
      </c>
      <c r="D4947" s="6" t="s">
        <v>1333</v>
      </c>
      <c r="E4947" s="42" t="str">
        <f t="shared" si="80"/>
        <v>31.12.2016</v>
      </c>
      <c r="F4947" s="9">
        <v>2016</v>
      </c>
      <c r="G4947" s="9">
        <v>1</v>
      </c>
      <c r="H4947" s="9">
        <v>2</v>
      </c>
      <c r="I4947" s="9">
        <v>3</v>
      </c>
      <c r="J4947" s="9">
        <v>2</v>
      </c>
      <c r="K4947" s="73" t="s">
        <v>1366</v>
      </c>
      <c r="L4947" s="9">
        <v>1</v>
      </c>
      <c r="M4947" s="53" t="s">
        <v>2000</v>
      </c>
      <c r="N4947" s="53" t="s">
        <v>19</v>
      </c>
      <c r="P4947" s="9">
        <v>0</v>
      </c>
      <c r="Q4947" s="9">
        <v>0</v>
      </c>
      <c r="R4947" s="9">
        <v>0</v>
      </c>
      <c r="S4947" s="9">
        <v>3</v>
      </c>
      <c r="U4947" s="9">
        <v>1</v>
      </c>
      <c r="V4947" s="9">
        <v>0</v>
      </c>
      <c r="W4947" s="9" t="s">
        <v>20</v>
      </c>
      <c r="Y4947" s="9" t="s">
        <v>1205</v>
      </c>
      <c r="Z4947" s="68">
        <v>1349</v>
      </c>
      <c r="AA4947" s="9">
        <v>1515</v>
      </c>
      <c r="AB4947" s="68">
        <v>468</v>
      </c>
      <c r="AC4947" s="68"/>
      <c r="AD4947" s="84" t="s">
        <v>20</v>
      </c>
      <c r="AE4947" s="84" t="s">
        <v>20</v>
      </c>
      <c r="AF4947" s="68" t="s">
        <v>20</v>
      </c>
      <c r="AG4947" s="68">
        <v>57</v>
      </c>
      <c r="AH4947" s="9" t="s">
        <v>20</v>
      </c>
      <c r="AI4947" s="9">
        <v>0</v>
      </c>
      <c r="AK4947" s="9">
        <v>1</v>
      </c>
      <c r="AL4947" s="9">
        <v>1</v>
      </c>
      <c r="AM4947" s="9">
        <v>1</v>
      </c>
      <c r="AN4947" s="9">
        <v>0</v>
      </c>
      <c r="AO4947" s="9">
        <v>0</v>
      </c>
      <c r="AQ4947" s="9">
        <v>3</v>
      </c>
      <c r="AR4947" s="9">
        <v>1</v>
      </c>
      <c r="AS4947" s="9">
        <v>2</v>
      </c>
      <c r="AT4947" s="9">
        <v>1</v>
      </c>
      <c r="AU4947" s="9">
        <v>2</v>
      </c>
      <c r="AV4947" s="9">
        <v>0</v>
      </c>
      <c r="AW4947" s="9" t="s">
        <v>1382</v>
      </c>
      <c r="AX4947" s="9" t="s">
        <v>1382</v>
      </c>
      <c r="AY4947" s="6" t="s">
        <v>2034</v>
      </c>
      <c r="BA4947" s="9" t="s">
        <v>2942</v>
      </c>
      <c r="BB4947" s="6" t="s">
        <v>2010</v>
      </c>
      <c r="BG4947" s="9"/>
      <c r="BI4947" t="s">
        <v>3146</v>
      </c>
    </row>
    <row r="4948" spans="1:61" x14ac:dyDescent="0.25">
      <c r="A4948" s="97" t="s">
        <v>1327</v>
      </c>
      <c r="B4948" s="9" t="s">
        <v>1332</v>
      </c>
      <c r="C4948" s="9" t="str">
        <f>VLOOKUP(Tabelle1[[#This Row],[bank_name]],list_all_banks!$B$1:$C$691,2,FALSE)</f>
        <v>SE5020329081</v>
      </c>
      <c r="D4948" s="6" t="s">
        <v>1333</v>
      </c>
      <c r="E4948" s="42" t="str">
        <f t="shared" si="80"/>
        <v>31.12.2016</v>
      </c>
      <c r="F4948" s="9">
        <v>2016</v>
      </c>
      <c r="G4948">
        <v>1</v>
      </c>
      <c r="H4948">
        <v>2</v>
      </c>
      <c r="I4948" s="9">
        <v>3</v>
      </c>
      <c r="J4948" s="9">
        <v>2</v>
      </c>
      <c r="K4948" s="73" t="s">
        <v>1366</v>
      </c>
      <c r="L4948" s="9">
        <v>1</v>
      </c>
      <c r="M4948" s="53" t="s">
        <v>2000</v>
      </c>
      <c r="N4948" s="53" t="s">
        <v>19</v>
      </c>
      <c r="P4948" s="9">
        <v>0</v>
      </c>
      <c r="Q4948" s="9">
        <v>0</v>
      </c>
      <c r="R4948" s="9">
        <v>0</v>
      </c>
      <c r="S4948" s="9">
        <v>3</v>
      </c>
      <c r="U4948" s="9">
        <v>1</v>
      </c>
      <c r="V4948" s="9">
        <v>0</v>
      </c>
      <c r="W4948" s="9" t="s">
        <v>20</v>
      </c>
      <c r="Y4948" s="9" t="s">
        <v>1165</v>
      </c>
      <c r="Z4948" s="68">
        <v>2212</v>
      </c>
      <c r="AA4948" s="9">
        <v>2377</v>
      </c>
      <c r="AB4948" s="68">
        <v>831</v>
      </c>
      <c r="AC4948" s="68" t="s">
        <v>20</v>
      </c>
      <c r="AD4948" s="84" t="s">
        <v>20</v>
      </c>
      <c r="AE4948" s="84" t="s">
        <v>20</v>
      </c>
      <c r="AF4948" s="68" t="s">
        <v>20</v>
      </c>
      <c r="AG4948" s="68">
        <v>58</v>
      </c>
      <c r="AH4948" s="9" t="s">
        <v>20</v>
      </c>
      <c r="AI4948" s="9">
        <v>0</v>
      </c>
      <c r="AK4948" s="9">
        <v>1</v>
      </c>
      <c r="AL4948" s="9">
        <v>1</v>
      </c>
      <c r="AM4948" s="9">
        <v>1</v>
      </c>
      <c r="AN4948" s="9">
        <v>0</v>
      </c>
      <c r="AO4948" s="9">
        <v>0</v>
      </c>
      <c r="AQ4948" s="9">
        <v>3</v>
      </c>
      <c r="AR4948" s="9">
        <v>1</v>
      </c>
      <c r="AS4948" s="9">
        <v>2</v>
      </c>
      <c r="AT4948" s="9">
        <v>1</v>
      </c>
      <c r="AU4948" s="9">
        <v>2</v>
      </c>
      <c r="AV4948" s="9">
        <v>0</v>
      </c>
      <c r="AW4948" s="9" t="s">
        <v>1382</v>
      </c>
      <c r="AX4948" s="9" t="s">
        <v>1382</v>
      </c>
      <c r="AY4948" s="6" t="s">
        <v>2035</v>
      </c>
      <c r="BA4948" s="9" t="s">
        <v>2942</v>
      </c>
      <c r="BB4948" s="6" t="s">
        <v>2010</v>
      </c>
      <c r="BG4948" s="9"/>
      <c r="BI4948" t="s">
        <v>3146</v>
      </c>
    </row>
    <row r="4949" spans="1:61" x14ac:dyDescent="0.25">
      <c r="A4949" s="20" t="s">
        <v>1327</v>
      </c>
      <c r="B4949" t="s">
        <v>1332</v>
      </c>
      <c r="C4949" t="str">
        <f>VLOOKUP(Tabelle1[[#This Row],[bank_name]],list_all_banks!$B$1:$C$691,2,FALSE)</f>
        <v>SE5020329081</v>
      </c>
      <c r="D4949" s="6" t="s">
        <v>1333</v>
      </c>
      <c r="E4949" s="42" t="str">
        <f t="shared" si="80"/>
        <v>31.12.2016</v>
      </c>
      <c r="F4949">
        <v>2016</v>
      </c>
      <c r="G4949" s="9">
        <v>1</v>
      </c>
      <c r="H4949" s="9">
        <v>2</v>
      </c>
      <c r="I4949">
        <v>3</v>
      </c>
      <c r="J4949">
        <v>2</v>
      </c>
      <c r="K4949" s="41" t="s">
        <v>1366</v>
      </c>
      <c r="L4949">
        <v>1</v>
      </c>
      <c r="M4949" s="53" t="s">
        <v>2000</v>
      </c>
      <c r="N4949" s="53" t="s">
        <v>19</v>
      </c>
      <c r="P4949">
        <v>0</v>
      </c>
      <c r="Q4949">
        <v>0</v>
      </c>
      <c r="R4949">
        <v>0</v>
      </c>
      <c r="S4949">
        <v>3</v>
      </c>
      <c r="U4949">
        <v>1</v>
      </c>
      <c r="V4949">
        <v>0</v>
      </c>
      <c r="W4949" t="s">
        <v>20</v>
      </c>
      <c r="Y4949" t="s">
        <v>1</v>
      </c>
      <c r="Z4949" s="13">
        <v>3312</v>
      </c>
      <c r="AA4949">
        <v>617</v>
      </c>
      <c r="AB4949" s="13">
        <v>507</v>
      </c>
      <c r="AC4949" s="13" t="s">
        <v>20</v>
      </c>
      <c r="AD4949" s="84" t="s">
        <v>20</v>
      </c>
      <c r="AE4949" s="84" t="s">
        <v>20</v>
      </c>
      <c r="AF4949" s="13" t="s">
        <v>20</v>
      </c>
      <c r="AG4949" s="13">
        <v>420</v>
      </c>
      <c r="AH4949" t="s">
        <v>20</v>
      </c>
      <c r="AI4949" s="9">
        <v>0</v>
      </c>
      <c r="AK4949">
        <v>1</v>
      </c>
      <c r="AL4949">
        <v>1</v>
      </c>
      <c r="AM4949">
        <v>1</v>
      </c>
      <c r="AN4949">
        <v>0</v>
      </c>
      <c r="AO4949">
        <v>0</v>
      </c>
      <c r="AQ4949">
        <v>3</v>
      </c>
      <c r="AR4949">
        <v>1</v>
      </c>
      <c r="AS4949">
        <v>2</v>
      </c>
      <c r="AT4949">
        <v>1</v>
      </c>
      <c r="AU4949">
        <v>2</v>
      </c>
      <c r="AV4949">
        <v>0</v>
      </c>
      <c r="AW4949" t="s">
        <v>1382</v>
      </c>
      <c r="AX4949" t="s">
        <v>1382</v>
      </c>
      <c r="AY4949" s="6" t="s">
        <v>2036</v>
      </c>
      <c r="BA4949" t="s">
        <v>2942</v>
      </c>
      <c r="BB4949" s="6" t="s">
        <v>2010</v>
      </c>
      <c r="BG4949" s="9"/>
      <c r="BI4949" t="s">
        <v>3146</v>
      </c>
    </row>
    <row r="4950" spans="1:61" x14ac:dyDescent="0.25">
      <c r="A4950" s="20" t="s">
        <v>1327</v>
      </c>
      <c r="B4950" t="s">
        <v>1332</v>
      </c>
      <c r="C4950" t="str">
        <f>VLOOKUP(Tabelle1[[#This Row],[bank_name]],list_all_banks!$B$1:$C$691,2,FALSE)</f>
        <v>SE5020329081</v>
      </c>
      <c r="D4950" s="6" t="s">
        <v>1333</v>
      </c>
      <c r="E4950" s="42" t="str">
        <f t="shared" si="80"/>
        <v>31.12.2016</v>
      </c>
      <c r="F4950">
        <v>2016</v>
      </c>
      <c r="G4950">
        <v>1</v>
      </c>
      <c r="H4950">
        <v>2</v>
      </c>
      <c r="I4950">
        <v>3</v>
      </c>
      <c r="J4950">
        <v>2</v>
      </c>
      <c r="K4950" s="41" t="s">
        <v>1366</v>
      </c>
      <c r="L4950">
        <v>1</v>
      </c>
      <c r="M4950" s="53" t="s">
        <v>2000</v>
      </c>
      <c r="N4950" s="53" t="s">
        <v>19</v>
      </c>
      <c r="P4950">
        <v>0</v>
      </c>
      <c r="Q4950">
        <v>0</v>
      </c>
      <c r="R4950">
        <v>0</v>
      </c>
      <c r="S4950">
        <v>3</v>
      </c>
      <c r="U4950">
        <v>1</v>
      </c>
      <c r="V4950">
        <v>0</v>
      </c>
      <c r="W4950" t="s">
        <v>20</v>
      </c>
      <c r="Y4950" t="s">
        <v>1278</v>
      </c>
      <c r="Z4950" s="13">
        <v>165</v>
      </c>
      <c r="AA4950">
        <v>55</v>
      </c>
      <c r="AB4950" s="13">
        <v>31</v>
      </c>
      <c r="AC4950" s="13" t="s">
        <v>20</v>
      </c>
      <c r="AD4950" s="84" t="s">
        <v>20</v>
      </c>
      <c r="AE4950" s="84" t="s">
        <v>20</v>
      </c>
      <c r="AF4950" s="13" t="s">
        <v>20</v>
      </c>
      <c r="AG4950" s="13">
        <v>14</v>
      </c>
      <c r="AH4950" t="s">
        <v>20</v>
      </c>
      <c r="AI4950" s="9">
        <v>0</v>
      </c>
      <c r="AK4950">
        <v>1</v>
      </c>
      <c r="AL4950">
        <v>1</v>
      </c>
      <c r="AM4950">
        <v>1</v>
      </c>
      <c r="AN4950">
        <v>0</v>
      </c>
      <c r="AO4950">
        <v>0</v>
      </c>
      <c r="AQ4950">
        <v>3</v>
      </c>
      <c r="AR4950">
        <v>1</v>
      </c>
      <c r="AS4950">
        <v>2</v>
      </c>
      <c r="AT4950">
        <v>1</v>
      </c>
      <c r="AU4950">
        <v>2</v>
      </c>
      <c r="AV4950">
        <v>0</v>
      </c>
      <c r="AW4950" t="s">
        <v>1382</v>
      </c>
      <c r="AX4950" t="s">
        <v>1382</v>
      </c>
      <c r="AY4950" s="6" t="s">
        <v>2037</v>
      </c>
      <c r="BA4950" t="s">
        <v>2942</v>
      </c>
      <c r="BB4950" s="6" t="s">
        <v>2010</v>
      </c>
      <c r="BG4950" s="9"/>
      <c r="BI4950" t="s">
        <v>3146</v>
      </c>
    </row>
    <row r="4951" spans="1:61" x14ac:dyDescent="0.25">
      <c r="A4951" s="20" t="s">
        <v>1327</v>
      </c>
      <c r="B4951" t="s">
        <v>1332</v>
      </c>
      <c r="C4951" t="str">
        <f>VLOOKUP(Tabelle1[[#This Row],[bank_name]],list_all_banks!$B$1:$C$691,2,FALSE)</f>
        <v>SE5020329081</v>
      </c>
      <c r="D4951" s="6" t="s">
        <v>1333</v>
      </c>
      <c r="E4951" s="42" t="str">
        <f t="shared" si="80"/>
        <v>31.12.2016</v>
      </c>
      <c r="F4951">
        <v>2016</v>
      </c>
      <c r="G4951">
        <v>1</v>
      </c>
      <c r="H4951">
        <v>2</v>
      </c>
      <c r="I4951">
        <v>3</v>
      </c>
      <c r="J4951">
        <v>2</v>
      </c>
      <c r="K4951" s="41" t="s">
        <v>1366</v>
      </c>
      <c r="L4951">
        <v>1</v>
      </c>
      <c r="M4951" s="53" t="s">
        <v>2000</v>
      </c>
      <c r="N4951" s="53" t="s">
        <v>19</v>
      </c>
      <c r="P4951">
        <v>0</v>
      </c>
      <c r="Q4951">
        <v>0</v>
      </c>
      <c r="R4951">
        <v>0</v>
      </c>
      <c r="S4951">
        <v>3</v>
      </c>
      <c r="U4951">
        <v>1</v>
      </c>
      <c r="V4951">
        <v>0</v>
      </c>
      <c r="W4951" t="s">
        <v>20</v>
      </c>
      <c r="Y4951" t="s">
        <v>1700</v>
      </c>
      <c r="Z4951" s="13">
        <v>58</v>
      </c>
      <c r="AA4951">
        <v>62</v>
      </c>
      <c r="AB4951" s="13">
        <v>7</v>
      </c>
      <c r="AC4951" s="13" t="s">
        <v>20</v>
      </c>
      <c r="AD4951" s="84" t="s">
        <v>20</v>
      </c>
      <c r="AE4951" s="84" t="s">
        <v>20</v>
      </c>
      <c r="AF4951" s="13" t="s">
        <v>20</v>
      </c>
      <c r="AG4951" s="13">
        <v>4</v>
      </c>
      <c r="AH4951" t="s">
        <v>20</v>
      </c>
      <c r="AI4951" s="9">
        <v>0</v>
      </c>
      <c r="AK4951">
        <v>1</v>
      </c>
      <c r="AL4951">
        <v>1</v>
      </c>
      <c r="AM4951">
        <v>1</v>
      </c>
      <c r="AN4951">
        <v>0</v>
      </c>
      <c r="AO4951">
        <v>0</v>
      </c>
      <c r="AQ4951">
        <v>3</v>
      </c>
      <c r="AR4951">
        <v>1</v>
      </c>
      <c r="AS4951">
        <v>2</v>
      </c>
      <c r="AT4951">
        <v>1</v>
      </c>
      <c r="AU4951">
        <v>2</v>
      </c>
      <c r="AV4951">
        <v>0</v>
      </c>
      <c r="AW4951" t="s">
        <v>1382</v>
      </c>
      <c r="AX4951" t="s">
        <v>1382</v>
      </c>
      <c r="AY4951" s="6" t="s">
        <v>2038</v>
      </c>
      <c r="BA4951" t="s">
        <v>2942</v>
      </c>
      <c r="BB4951" s="6" t="s">
        <v>2010</v>
      </c>
      <c r="BG4951" s="9"/>
      <c r="BI4951" t="s">
        <v>3146</v>
      </c>
    </row>
    <row r="4952" spans="1:61" x14ac:dyDescent="0.25">
      <c r="A4952" s="97" t="s">
        <v>1327</v>
      </c>
      <c r="B4952" s="9" t="s">
        <v>1332</v>
      </c>
      <c r="C4952" s="9" t="str">
        <f>VLOOKUP(Tabelle1[[#This Row],[bank_name]],list_all_banks!$B$1:$C$691,2,FALSE)</f>
        <v>SE5020329081</v>
      </c>
      <c r="D4952" s="6" t="s">
        <v>1333</v>
      </c>
      <c r="E4952" s="42" t="str">
        <f t="shared" si="80"/>
        <v>31.12.2016</v>
      </c>
      <c r="F4952" s="9">
        <v>2016</v>
      </c>
      <c r="G4952" s="9">
        <v>1</v>
      </c>
      <c r="H4952" s="9">
        <v>2</v>
      </c>
      <c r="I4952" s="9">
        <v>3</v>
      </c>
      <c r="J4952" s="9">
        <v>2</v>
      </c>
      <c r="K4952" s="73" t="s">
        <v>1366</v>
      </c>
      <c r="L4952" s="9">
        <v>1</v>
      </c>
      <c r="M4952" s="53" t="s">
        <v>2000</v>
      </c>
      <c r="N4952" s="53" t="s">
        <v>19</v>
      </c>
      <c r="P4952" s="9">
        <v>0</v>
      </c>
      <c r="Q4952" s="9">
        <v>0</v>
      </c>
      <c r="R4952" s="9">
        <v>0</v>
      </c>
      <c r="S4952" s="9">
        <v>3</v>
      </c>
      <c r="U4952" s="9">
        <v>1</v>
      </c>
      <c r="V4952" s="9">
        <v>0</v>
      </c>
      <c r="W4952" s="9" t="s">
        <v>20</v>
      </c>
      <c r="Y4952" s="9" t="s">
        <v>1660</v>
      </c>
      <c r="Z4952" s="68">
        <v>407</v>
      </c>
      <c r="AA4952" s="9">
        <v>45</v>
      </c>
      <c r="AB4952" s="68">
        <v>98</v>
      </c>
      <c r="AC4952" s="68" t="s">
        <v>20</v>
      </c>
      <c r="AD4952" s="84" t="s">
        <v>20</v>
      </c>
      <c r="AE4952" s="84" t="s">
        <v>20</v>
      </c>
      <c r="AF4952" s="68" t="s">
        <v>20</v>
      </c>
      <c r="AG4952" s="68">
        <v>18</v>
      </c>
      <c r="AH4952" s="9" t="s">
        <v>20</v>
      </c>
      <c r="AI4952" s="9">
        <v>0</v>
      </c>
      <c r="AK4952" s="9">
        <v>1</v>
      </c>
      <c r="AL4952" s="9">
        <v>1</v>
      </c>
      <c r="AM4952" s="9">
        <v>1</v>
      </c>
      <c r="AN4952" s="9">
        <v>0</v>
      </c>
      <c r="AO4952" s="9">
        <v>0</v>
      </c>
      <c r="AQ4952" s="9">
        <v>3</v>
      </c>
      <c r="AR4952" s="9">
        <v>1</v>
      </c>
      <c r="AS4952" s="9">
        <v>2</v>
      </c>
      <c r="AT4952" s="9">
        <v>1</v>
      </c>
      <c r="AU4952" s="9">
        <v>2</v>
      </c>
      <c r="AV4952" s="9">
        <v>0</v>
      </c>
      <c r="AW4952" s="9" t="s">
        <v>1382</v>
      </c>
      <c r="AX4952" s="9" t="s">
        <v>1382</v>
      </c>
      <c r="AY4952" s="6" t="s">
        <v>2039</v>
      </c>
      <c r="BA4952" s="9" t="s">
        <v>2942</v>
      </c>
      <c r="BB4952" s="6" t="s">
        <v>2010</v>
      </c>
      <c r="BG4952" s="9"/>
      <c r="BI4952" t="s">
        <v>3146</v>
      </c>
    </row>
    <row r="4953" spans="1:61" x14ac:dyDescent="0.25">
      <c r="A4953" s="20" t="s">
        <v>1327</v>
      </c>
      <c r="B4953" t="s">
        <v>1332</v>
      </c>
      <c r="C4953" t="str">
        <f>VLOOKUP(Tabelle1[[#This Row],[bank_name]],list_all_banks!$B$1:$C$691,2,FALSE)</f>
        <v>SE5020329081</v>
      </c>
      <c r="D4953" s="6" t="s">
        <v>1333</v>
      </c>
      <c r="E4953" s="42" t="str">
        <f t="shared" si="80"/>
        <v>31.12.2016</v>
      </c>
      <c r="F4953">
        <v>2016</v>
      </c>
      <c r="G4953">
        <v>1</v>
      </c>
      <c r="H4953">
        <v>2</v>
      </c>
      <c r="I4953">
        <v>3</v>
      </c>
      <c r="J4953">
        <v>2</v>
      </c>
      <c r="K4953" s="41" t="s">
        <v>1366</v>
      </c>
      <c r="L4953">
        <v>1</v>
      </c>
      <c r="M4953" s="53" t="s">
        <v>2000</v>
      </c>
      <c r="N4953" s="53" t="s">
        <v>19</v>
      </c>
      <c r="P4953">
        <v>0</v>
      </c>
      <c r="Q4953">
        <v>0</v>
      </c>
      <c r="R4953">
        <v>0</v>
      </c>
      <c r="S4953">
        <v>3</v>
      </c>
      <c r="U4953">
        <v>1</v>
      </c>
      <c r="V4953">
        <v>0</v>
      </c>
      <c r="W4953" t="s">
        <v>20</v>
      </c>
      <c r="Y4953" t="s">
        <v>1001</v>
      </c>
      <c r="Z4953" s="13">
        <v>567</v>
      </c>
      <c r="AA4953">
        <v>119</v>
      </c>
      <c r="AB4953" s="13">
        <v>171</v>
      </c>
      <c r="AC4953" s="13" t="s">
        <v>20</v>
      </c>
      <c r="AD4953" s="84" t="s">
        <v>20</v>
      </c>
      <c r="AE4953" s="84" t="s">
        <v>20</v>
      </c>
      <c r="AF4953" s="13" t="s">
        <v>20</v>
      </c>
      <c r="AG4953" s="13">
        <v>29</v>
      </c>
      <c r="AH4953" t="s">
        <v>20</v>
      </c>
      <c r="AI4953" s="9">
        <v>0</v>
      </c>
      <c r="AK4953">
        <v>1</v>
      </c>
      <c r="AL4953">
        <v>1</v>
      </c>
      <c r="AM4953">
        <v>1</v>
      </c>
      <c r="AN4953">
        <v>0</v>
      </c>
      <c r="AO4953">
        <v>0</v>
      </c>
      <c r="AQ4953">
        <v>3</v>
      </c>
      <c r="AR4953">
        <v>1</v>
      </c>
      <c r="AS4953">
        <v>2</v>
      </c>
      <c r="AT4953">
        <v>1</v>
      </c>
      <c r="AU4953">
        <v>2</v>
      </c>
      <c r="AV4953">
        <v>0</v>
      </c>
      <c r="AW4953" t="s">
        <v>1382</v>
      </c>
      <c r="AX4953" t="s">
        <v>1382</v>
      </c>
      <c r="AY4953" s="6" t="s">
        <v>2041</v>
      </c>
      <c r="BA4953" t="s">
        <v>2942</v>
      </c>
      <c r="BB4953" s="6" t="s">
        <v>2010</v>
      </c>
      <c r="BG4953" s="9"/>
      <c r="BI4953" t="s">
        <v>3146</v>
      </c>
    </row>
    <row r="4954" spans="1:61" x14ac:dyDescent="0.25">
      <c r="A4954" s="20" t="s">
        <v>1327</v>
      </c>
      <c r="B4954" t="s">
        <v>1332</v>
      </c>
      <c r="C4954" t="str">
        <f>VLOOKUP(Tabelle1[[#This Row],[bank_name]],list_all_banks!$B$1:$C$691,2,FALSE)</f>
        <v>SE5020329081</v>
      </c>
      <c r="D4954" s="6" t="s">
        <v>1333</v>
      </c>
      <c r="E4954" s="42" t="str">
        <f t="shared" si="80"/>
        <v>31.12.2016</v>
      </c>
      <c r="F4954">
        <v>2016</v>
      </c>
      <c r="G4954">
        <v>1</v>
      </c>
      <c r="H4954">
        <v>2</v>
      </c>
      <c r="I4954">
        <v>3</v>
      </c>
      <c r="J4954">
        <v>2</v>
      </c>
      <c r="K4954" s="41" t="s">
        <v>1366</v>
      </c>
      <c r="L4954">
        <v>1</v>
      </c>
      <c r="M4954" s="53" t="s">
        <v>2000</v>
      </c>
      <c r="N4954" s="53" t="s">
        <v>19</v>
      </c>
      <c r="P4954">
        <v>0</v>
      </c>
      <c r="Q4954">
        <v>0</v>
      </c>
      <c r="R4954">
        <v>0</v>
      </c>
      <c r="S4954">
        <v>3</v>
      </c>
      <c r="U4954">
        <v>1</v>
      </c>
      <c r="V4954">
        <v>0</v>
      </c>
      <c r="W4954" t="s">
        <v>20</v>
      </c>
      <c r="Y4954" t="s">
        <v>1170</v>
      </c>
      <c r="Z4954" s="13">
        <v>2644</v>
      </c>
      <c r="AA4954">
        <v>229</v>
      </c>
      <c r="AB4954" s="13">
        <v>322</v>
      </c>
      <c r="AC4954" s="13" t="s">
        <v>20</v>
      </c>
      <c r="AD4954" s="84" t="s">
        <v>20</v>
      </c>
      <c r="AE4954" s="84" t="s">
        <v>20</v>
      </c>
      <c r="AF4954" s="13" t="s">
        <v>20</v>
      </c>
      <c r="AG4954" s="13">
        <v>39</v>
      </c>
      <c r="AH4954" t="s">
        <v>20</v>
      </c>
      <c r="AI4954" s="9">
        <v>0</v>
      </c>
      <c r="AK4954">
        <v>1</v>
      </c>
      <c r="AL4954">
        <v>1</v>
      </c>
      <c r="AM4954">
        <v>1</v>
      </c>
      <c r="AN4954">
        <v>0</v>
      </c>
      <c r="AO4954">
        <v>0</v>
      </c>
      <c r="AQ4954">
        <v>3</v>
      </c>
      <c r="AR4954">
        <v>1</v>
      </c>
      <c r="AS4954">
        <v>2</v>
      </c>
      <c r="AT4954">
        <v>1</v>
      </c>
      <c r="AU4954">
        <v>2</v>
      </c>
      <c r="AV4954">
        <v>0</v>
      </c>
      <c r="AW4954" t="s">
        <v>1382</v>
      </c>
      <c r="AX4954" t="s">
        <v>1382</v>
      </c>
      <c r="AY4954" s="6" t="s">
        <v>2042</v>
      </c>
      <c r="BA4954" t="s">
        <v>2942</v>
      </c>
      <c r="BB4954" s="6" t="s">
        <v>2010</v>
      </c>
      <c r="BG4954" s="9"/>
      <c r="BI4954" t="s">
        <v>3146</v>
      </c>
    </row>
    <row r="4955" spans="1:61" x14ac:dyDescent="0.25">
      <c r="A4955" s="103" t="s">
        <v>1327</v>
      </c>
      <c r="B4955" t="s">
        <v>1332</v>
      </c>
      <c r="C4955" t="str">
        <f>VLOOKUP(Tabelle1[[#This Row],[bank_name]],list_all_banks!$B$1:$C$691,2,FALSE)</f>
        <v>SE5020329081</v>
      </c>
      <c r="D4955" s="6" t="s">
        <v>1333</v>
      </c>
      <c r="E4955" s="42" t="str">
        <f t="shared" si="80"/>
        <v>31.12.2016</v>
      </c>
      <c r="F4955">
        <v>2016</v>
      </c>
      <c r="G4955">
        <v>1</v>
      </c>
      <c r="H4955">
        <v>2</v>
      </c>
      <c r="I4955">
        <v>3</v>
      </c>
      <c r="J4955">
        <v>2</v>
      </c>
      <c r="K4955" s="41" t="s">
        <v>1366</v>
      </c>
      <c r="L4955">
        <v>1</v>
      </c>
      <c r="M4955" s="53" t="s">
        <v>2000</v>
      </c>
      <c r="N4955" s="53" t="s">
        <v>19</v>
      </c>
      <c r="P4955">
        <v>0</v>
      </c>
      <c r="Q4955">
        <v>0</v>
      </c>
      <c r="R4955">
        <v>0</v>
      </c>
      <c r="S4955">
        <v>3</v>
      </c>
      <c r="U4955">
        <v>1</v>
      </c>
      <c r="V4955">
        <v>0</v>
      </c>
      <c r="W4955" t="s">
        <v>20</v>
      </c>
      <c r="Y4955" t="s">
        <v>1720</v>
      </c>
      <c r="Z4955" s="13">
        <v>313</v>
      </c>
      <c r="AA4955">
        <v>911</v>
      </c>
      <c r="AB4955" s="13">
        <v>26</v>
      </c>
      <c r="AC4955" s="13" t="s">
        <v>20</v>
      </c>
      <c r="AD4955" s="84" t="s">
        <v>20</v>
      </c>
      <c r="AE4955" s="84" t="s">
        <v>20</v>
      </c>
      <c r="AF4955" s="13" t="s">
        <v>20</v>
      </c>
      <c r="AG4955" s="13">
        <v>15</v>
      </c>
      <c r="AH4955" t="s">
        <v>20</v>
      </c>
      <c r="AI4955" s="9">
        <v>0</v>
      </c>
      <c r="AK4955">
        <v>1</v>
      </c>
      <c r="AL4955">
        <v>1</v>
      </c>
      <c r="AM4955">
        <v>1</v>
      </c>
      <c r="AN4955">
        <v>0</v>
      </c>
      <c r="AO4955">
        <v>0</v>
      </c>
      <c r="AQ4955">
        <v>3</v>
      </c>
      <c r="AR4955">
        <v>1</v>
      </c>
      <c r="AS4955">
        <v>2</v>
      </c>
      <c r="AT4955">
        <v>1</v>
      </c>
      <c r="AU4955">
        <v>2</v>
      </c>
      <c r="AV4955">
        <v>0</v>
      </c>
      <c r="AW4955" t="s">
        <v>1382</v>
      </c>
      <c r="AX4955" t="s">
        <v>1382</v>
      </c>
      <c r="AY4955" s="6" t="s">
        <v>2043</v>
      </c>
      <c r="BA4955" t="s">
        <v>2942</v>
      </c>
      <c r="BB4955" s="6" t="s">
        <v>2010</v>
      </c>
      <c r="BG4955" s="9"/>
      <c r="BI4955" t="s">
        <v>3146</v>
      </c>
    </row>
    <row r="4956" spans="1:61" ht="15.75" thickBot="1" x14ac:dyDescent="0.3">
      <c r="A4956" s="104" t="s">
        <v>1327</v>
      </c>
      <c r="B4956" s="44" t="s">
        <v>1332</v>
      </c>
      <c r="C4956" s="44" t="str">
        <f>VLOOKUP(Tabelle1[[#This Row],[bank_name]],list_all_banks!$B$1:$C$691,2,FALSE)</f>
        <v>SE5020329081</v>
      </c>
      <c r="D4956" s="45" t="s">
        <v>1333</v>
      </c>
      <c r="E4956" s="46" t="str">
        <f t="shared" si="80"/>
        <v>31.12.2016</v>
      </c>
      <c r="F4956" s="44">
        <v>2016</v>
      </c>
      <c r="G4956" s="44">
        <v>1</v>
      </c>
      <c r="H4956" s="44">
        <v>2</v>
      </c>
      <c r="I4956" s="44">
        <v>3</v>
      </c>
      <c r="J4956" s="44">
        <v>2</v>
      </c>
      <c r="K4956" s="86" t="s">
        <v>1366</v>
      </c>
      <c r="L4956" s="44">
        <v>1</v>
      </c>
      <c r="M4956" s="57" t="s">
        <v>2000</v>
      </c>
      <c r="N4956" s="57" t="s">
        <v>19</v>
      </c>
      <c r="O4956" s="45"/>
      <c r="P4956" s="44">
        <v>0</v>
      </c>
      <c r="Q4956" s="44">
        <v>0</v>
      </c>
      <c r="R4956" s="44">
        <v>0</v>
      </c>
      <c r="S4956" s="44">
        <v>3</v>
      </c>
      <c r="T4956" s="45"/>
      <c r="U4956" s="44">
        <v>1</v>
      </c>
      <c r="V4956" s="44">
        <v>0</v>
      </c>
      <c r="W4956" s="44" t="s">
        <v>20</v>
      </c>
      <c r="X4956" s="45"/>
      <c r="Y4956" s="44" t="s">
        <v>1659</v>
      </c>
      <c r="Z4956" s="123">
        <v>573</v>
      </c>
      <c r="AA4956" s="44">
        <v>102</v>
      </c>
      <c r="AB4956" s="123">
        <v>94</v>
      </c>
      <c r="AC4956" s="123" t="s">
        <v>20</v>
      </c>
      <c r="AD4956" s="149" t="s">
        <v>20</v>
      </c>
      <c r="AE4956" s="149" t="s">
        <v>20</v>
      </c>
      <c r="AF4956" s="123" t="s">
        <v>20</v>
      </c>
      <c r="AG4956" s="123">
        <v>23</v>
      </c>
      <c r="AH4956" s="44" t="s">
        <v>20</v>
      </c>
      <c r="AI4956" s="44">
        <v>0</v>
      </c>
      <c r="AJ4956" s="45"/>
      <c r="AK4956" s="44">
        <v>1</v>
      </c>
      <c r="AL4956" s="44">
        <v>1</v>
      </c>
      <c r="AM4956" s="44">
        <v>1</v>
      </c>
      <c r="AN4956" s="44">
        <v>0</v>
      </c>
      <c r="AO4956" s="44">
        <v>0</v>
      </c>
      <c r="AP4956" s="45"/>
      <c r="AQ4956" s="44">
        <v>3</v>
      </c>
      <c r="AR4956" s="44">
        <v>1</v>
      </c>
      <c r="AS4956" s="44">
        <v>2</v>
      </c>
      <c r="AT4956" s="44">
        <v>1</v>
      </c>
      <c r="AU4956" s="44">
        <v>2</v>
      </c>
      <c r="AV4956" s="44">
        <v>0</v>
      </c>
      <c r="AW4956" s="44" t="s">
        <v>1382</v>
      </c>
      <c r="AX4956" s="44" t="s">
        <v>1382</v>
      </c>
      <c r="AY4956" s="45" t="s">
        <v>2044</v>
      </c>
      <c r="AZ4956" s="46"/>
      <c r="BA4956" s="44" t="s">
        <v>2942</v>
      </c>
      <c r="BB4956" s="45" t="s">
        <v>2010</v>
      </c>
      <c r="BG4956" s="9"/>
      <c r="BI4956" t="s">
        <v>3146</v>
      </c>
    </row>
    <row r="4957" spans="1:61" x14ac:dyDescent="0.25">
      <c r="A4957" s="88" t="s">
        <v>1327</v>
      </c>
      <c r="B4957" s="9" t="s">
        <v>1336</v>
      </c>
      <c r="C4957" s="9" t="str">
        <f>VLOOKUP(Tabelle1[[#This Row],[bank_name]],list_all_banks!$B$1:$C$691,2,FALSE)</f>
        <v>SE5164060120</v>
      </c>
      <c r="D4957" s="6" t="s">
        <v>1337</v>
      </c>
      <c r="E4957" s="42" t="str">
        <f t="shared" si="80"/>
        <v>31.12.2013</v>
      </c>
      <c r="F4957" s="9">
        <v>2013</v>
      </c>
      <c r="G4957" s="9">
        <v>1</v>
      </c>
      <c r="H4957" s="9">
        <v>2</v>
      </c>
      <c r="I4957" s="9" t="s">
        <v>1382</v>
      </c>
      <c r="J4957" s="9">
        <v>2</v>
      </c>
      <c r="K4957" s="9" t="s">
        <v>1366</v>
      </c>
      <c r="L4957" s="9">
        <v>0</v>
      </c>
      <c r="M4957" s="9" t="s">
        <v>14</v>
      </c>
      <c r="N4957" s="9" t="s">
        <v>19</v>
      </c>
      <c r="P4957" s="9">
        <v>1</v>
      </c>
      <c r="Q4957" s="9">
        <v>0</v>
      </c>
      <c r="R4957" s="90">
        <v>0</v>
      </c>
      <c r="S4957" s="9">
        <v>0</v>
      </c>
      <c r="T4957" s="6" t="s">
        <v>3119</v>
      </c>
      <c r="U4957" s="90">
        <v>0</v>
      </c>
      <c r="V4957" s="9">
        <v>0</v>
      </c>
      <c r="W4957" s="9" t="s">
        <v>20</v>
      </c>
      <c r="Y4957" s="9" t="s">
        <v>820</v>
      </c>
      <c r="Z4957" s="9">
        <v>84</v>
      </c>
      <c r="AA4957" s="9">
        <v>69</v>
      </c>
      <c r="AB4957" s="9">
        <v>67</v>
      </c>
      <c r="AC4957" s="9" t="s">
        <v>20</v>
      </c>
      <c r="AD4957" s="9" t="s">
        <v>20</v>
      </c>
      <c r="AE4957" s="9" t="s">
        <v>20</v>
      </c>
      <c r="AF4957" s="9" t="s">
        <v>20</v>
      </c>
      <c r="AG4957" s="9">
        <v>0</v>
      </c>
      <c r="AH4957" s="9" t="s">
        <v>20</v>
      </c>
      <c r="AI4957" s="90">
        <v>3</v>
      </c>
      <c r="AK4957" s="9">
        <v>1</v>
      </c>
      <c r="AL4957" s="9">
        <v>0</v>
      </c>
      <c r="AM4957" s="9">
        <v>3</v>
      </c>
      <c r="AN4957" s="9">
        <v>0</v>
      </c>
      <c r="AO4957" s="9">
        <v>0</v>
      </c>
      <c r="AQ4957" s="9">
        <v>2</v>
      </c>
      <c r="AR4957" s="9" t="s">
        <v>20</v>
      </c>
      <c r="AS4957" s="9" t="s">
        <v>20</v>
      </c>
      <c r="AT4957" s="9">
        <v>5</v>
      </c>
      <c r="AU4957" s="9">
        <v>0</v>
      </c>
      <c r="AV4957" s="9">
        <v>0</v>
      </c>
      <c r="AW4957" s="9"/>
      <c r="AX4957" s="66"/>
      <c r="AZ4957" s="95"/>
      <c r="BA4957" s="9" t="s">
        <v>2711</v>
      </c>
      <c r="BB4957" s="6" t="s">
        <v>1621</v>
      </c>
      <c r="BG4957" s="9"/>
      <c r="BI4957" t="s">
        <v>3146</v>
      </c>
    </row>
    <row r="4958" spans="1:61" x14ac:dyDescent="0.25">
      <c r="A4958" s="21" t="s">
        <v>1327</v>
      </c>
      <c r="B4958" t="s">
        <v>1336</v>
      </c>
      <c r="C4958" t="str">
        <f>VLOOKUP(Tabelle1[[#This Row],[bank_name]],list_all_banks!$B$1:$C$691,2,FALSE)</f>
        <v>SE5164060120</v>
      </c>
      <c r="D4958" s="6" t="s">
        <v>1337</v>
      </c>
      <c r="E4958" s="42" t="str">
        <f t="shared" si="80"/>
        <v>31.12.2013</v>
      </c>
      <c r="F4958">
        <v>2013</v>
      </c>
      <c r="G4958">
        <v>1</v>
      </c>
      <c r="H4958">
        <v>2</v>
      </c>
      <c r="I4958" t="s">
        <v>1382</v>
      </c>
      <c r="J4958">
        <v>2</v>
      </c>
      <c r="K4958" t="s">
        <v>1366</v>
      </c>
      <c r="L4958">
        <v>0</v>
      </c>
      <c r="M4958" t="s">
        <v>14</v>
      </c>
      <c r="N4958" t="s">
        <v>19</v>
      </c>
      <c r="P4958" s="9">
        <v>1</v>
      </c>
      <c r="Q4958">
        <v>0</v>
      </c>
      <c r="R4958" s="30">
        <v>0</v>
      </c>
      <c r="S4958">
        <v>0</v>
      </c>
      <c r="U4958" s="90">
        <v>0</v>
      </c>
      <c r="V4958">
        <v>0</v>
      </c>
      <c r="W4958" t="s">
        <v>20</v>
      </c>
      <c r="Y4958" s="9" t="s">
        <v>1650</v>
      </c>
      <c r="Z4958">
        <v>129</v>
      </c>
      <c r="AA4958">
        <v>113</v>
      </c>
      <c r="AB4958">
        <v>90</v>
      </c>
      <c r="AC4958" t="s">
        <v>20</v>
      </c>
      <c r="AD4958" t="s">
        <v>20</v>
      </c>
      <c r="AE4958" t="s">
        <v>20</v>
      </c>
      <c r="AF4958" t="s">
        <v>20</v>
      </c>
      <c r="AG4958">
        <v>32</v>
      </c>
      <c r="AH4958" t="s">
        <v>20</v>
      </c>
      <c r="AI4958" s="90">
        <v>3</v>
      </c>
      <c r="AK4958" s="9">
        <v>1</v>
      </c>
      <c r="AL4958">
        <v>0</v>
      </c>
      <c r="AM4958">
        <v>3</v>
      </c>
      <c r="AN4958">
        <v>0</v>
      </c>
      <c r="AO4958">
        <v>0</v>
      </c>
      <c r="AQ4958" s="9">
        <v>2</v>
      </c>
      <c r="AR4958" t="s">
        <v>20</v>
      </c>
      <c r="AS4958" t="s">
        <v>20</v>
      </c>
      <c r="AT4958">
        <v>5</v>
      </c>
      <c r="AU4958">
        <v>0</v>
      </c>
      <c r="AV4958">
        <v>0</v>
      </c>
      <c r="BA4958" t="s">
        <v>2711</v>
      </c>
      <c r="BB4958" s="6" t="s">
        <v>1621</v>
      </c>
      <c r="BG4958" s="9"/>
      <c r="BI4958" t="s">
        <v>3146</v>
      </c>
    </row>
    <row r="4959" spans="1:61" x14ac:dyDescent="0.25">
      <c r="A4959" s="88" t="s">
        <v>1327</v>
      </c>
      <c r="B4959" s="9" t="s">
        <v>1336</v>
      </c>
      <c r="C4959" s="9" t="str">
        <f>VLOOKUP(Tabelle1[[#This Row],[bank_name]],list_all_banks!$B$1:$C$691,2,FALSE)</f>
        <v>SE5164060120</v>
      </c>
      <c r="D4959" s="6" t="s">
        <v>1337</v>
      </c>
      <c r="E4959" s="42" t="str">
        <f t="shared" si="80"/>
        <v>31.12.2013</v>
      </c>
      <c r="F4959" s="9">
        <v>2013</v>
      </c>
      <c r="G4959" s="9">
        <v>1</v>
      </c>
      <c r="H4959" s="9">
        <v>2</v>
      </c>
      <c r="I4959" s="9" t="s">
        <v>1382</v>
      </c>
      <c r="J4959" s="9">
        <v>2</v>
      </c>
      <c r="K4959" s="9" t="s">
        <v>1366</v>
      </c>
      <c r="L4959" s="9">
        <v>0</v>
      </c>
      <c r="M4959" s="9" t="s">
        <v>14</v>
      </c>
      <c r="N4959" s="9" t="s">
        <v>19</v>
      </c>
      <c r="P4959" s="9">
        <v>1</v>
      </c>
      <c r="Q4959" s="9">
        <v>0</v>
      </c>
      <c r="R4959" s="90">
        <v>0</v>
      </c>
      <c r="S4959" s="9">
        <v>0</v>
      </c>
      <c r="U4959" s="90">
        <v>0</v>
      </c>
      <c r="V4959" s="9">
        <v>0</v>
      </c>
      <c r="W4959" s="9" t="s">
        <v>20</v>
      </c>
      <c r="Y4959" s="9" t="s">
        <v>440</v>
      </c>
      <c r="Z4959" s="9">
        <v>2621</v>
      </c>
      <c r="AA4959" s="9">
        <v>8251</v>
      </c>
      <c r="AB4959" s="9">
        <v>742</v>
      </c>
      <c r="AC4959" s="9" t="s">
        <v>20</v>
      </c>
      <c r="AD4959" s="9" t="s">
        <v>20</v>
      </c>
      <c r="AE4959" s="9" t="s">
        <v>20</v>
      </c>
      <c r="AF4959" s="9" t="s">
        <v>20</v>
      </c>
      <c r="AG4959" s="9">
        <v>165</v>
      </c>
      <c r="AH4959" s="9" t="s">
        <v>20</v>
      </c>
      <c r="AI4959" s="90">
        <v>3</v>
      </c>
      <c r="AK4959" s="9">
        <v>1</v>
      </c>
      <c r="AL4959" s="9">
        <v>0</v>
      </c>
      <c r="AM4959" s="9">
        <v>3</v>
      </c>
      <c r="AN4959" s="9">
        <v>0</v>
      </c>
      <c r="AO4959" s="9">
        <v>0</v>
      </c>
      <c r="AQ4959" s="9">
        <v>2</v>
      </c>
      <c r="AR4959" s="9" t="s">
        <v>20</v>
      </c>
      <c r="AS4959" s="9" t="s">
        <v>20</v>
      </c>
      <c r="AT4959" s="9">
        <v>5</v>
      </c>
      <c r="AU4959" s="9">
        <v>0</v>
      </c>
      <c r="AV4959" s="9">
        <v>0</v>
      </c>
      <c r="AW4959" s="9"/>
      <c r="AX4959" s="9"/>
      <c r="BA4959" s="9" t="s">
        <v>2711</v>
      </c>
      <c r="BB4959" s="6" t="s">
        <v>1621</v>
      </c>
      <c r="BG4959" s="9"/>
      <c r="BI4959" t="s">
        <v>3146</v>
      </c>
    </row>
    <row r="4960" spans="1:61" x14ac:dyDescent="0.25">
      <c r="A4960" s="21" t="s">
        <v>1327</v>
      </c>
      <c r="B4960" t="s">
        <v>1336</v>
      </c>
      <c r="C4960" t="str">
        <f>VLOOKUP(Tabelle1[[#This Row],[bank_name]],list_all_banks!$B$1:$C$691,2,FALSE)</f>
        <v>SE5164060120</v>
      </c>
      <c r="D4960" s="6" t="s">
        <v>1337</v>
      </c>
      <c r="E4960" s="42" t="str">
        <f t="shared" si="80"/>
        <v>31.12.2013</v>
      </c>
      <c r="F4960">
        <v>2013</v>
      </c>
      <c r="G4960">
        <v>1</v>
      </c>
      <c r="H4960">
        <v>2</v>
      </c>
      <c r="I4960" t="s">
        <v>1382</v>
      </c>
      <c r="J4960">
        <v>2</v>
      </c>
      <c r="K4960" t="s">
        <v>1366</v>
      </c>
      <c r="L4960">
        <v>0</v>
      </c>
      <c r="M4960" t="s">
        <v>14</v>
      </c>
      <c r="N4960" t="s">
        <v>19</v>
      </c>
      <c r="P4960" s="9">
        <v>1</v>
      </c>
      <c r="Q4960">
        <v>0</v>
      </c>
      <c r="R4960" s="30">
        <v>0</v>
      </c>
      <c r="S4960">
        <v>0</v>
      </c>
      <c r="U4960" s="90">
        <v>0</v>
      </c>
      <c r="V4960">
        <v>0</v>
      </c>
      <c r="W4960" t="s">
        <v>20</v>
      </c>
      <c r="Y4960" s="9" t="s">
        <v>641</v>
      </c>
      <c r="Z4960">
        <v>2011</v>
      </c>
      <c r="AA4960">
        <v>7116</v>
      </c>
      <c r="AB4960">
        <v>1048</v>
      </c>
      <c r="AC4960" t="s">
        <v>20</v>
      </c>
      <c r="AD4960" t="s">
        <v>20</v>
      </c>
      <c r="AE4960" t="s">
        <v>20</v>
      </c>
      <c r="AF4960" t="s">
        <v>20</v>
      </c>
      <c r="AG4960">
        <v>277</v>
      </c>
      <c r="AH4960" t="s">
        <v>20</v>
      </c>
      <c r="AI4960" s="90">
        <v>3</v>
      </c>
      <c r="AK4960">
        <v>1</v>
      </c>
      <c r="AL4960">
        <v>0</v>
      </c>
      <c r="AM4960">
        <v>3</v>
      </c>
      <c r="AN4960">
        <v>0</v>
      </c>
      <c r="AO4960">
        <v>0</v>
      </c>
      <c r="AQ4960" s="9">
        <v>2</v>
      </c>
      <c r="AR4960" t="s">
        <v>20</v>
      </c>
      <c r="AS4960" t="s">
        <v>20</v>
      </c>
      <c r="AT4960">
        <v>5</v>
      </c>
      <c r="AU4960">
        <v>0</v>
      </c>
      <c r="AV4960">
        <v>0</v>
      </c>
      <c r="BA4960" t="s">
        <v>2711</v>
      </c>
      <c r="BB4960" s="6" t="s">
        <v>1621</v>
      </c>
      <c r="BG4960" s="9"/>
      <c r="BI4960" t="s">
        <v>3146</v>
      </c>
    </row>
    <row r="4961" spans="1:116" ht="15.75" thickBot="1" x14ac:dyDescent="0.3">
      <c r="A4961" s="165" t="s">
        <v>1327</v>
      </c>
      <c r="B4961" s="44" t="s">
        <v>1336</v>
      </c>
      <c r="C4961" s="44" t="str">
        <f>VLOOKUP(Tabelle1[[#This Row],[bank_name]],list_all_banks!$B$1:$C$691,2,FALSE)</f>
        <v>SE5164060120</v>
      </c>
      <c r="D4961" s="45" t="s">
        <v>1337</v>
      </c>
      <c r="E4961" s="46" t="str">
        <f t="shared" si="80"/>
        <v>31.12.2013</v>
      </c>
      <c r="F4961" s="44">
        <v>2013</v>
      </c>
      <c r="G4961" s="44">
        <v>1</v>
      </c>
      <c r="H4961" s="44">
        <v>2</v>
      </c>
      <c r="I4961" s="44" t="s">
        <v>1382</v>
      </c>
      <c r="J4961" s="44">
        <v>2</v>
      </c>
      <c r="K4961" s="44" t="s">
        <v>1366</v>
      </c>
      <c r="L4961" s="44">
        <v>0</v>
      </c>
      <c r="M4961" s="44" t="s">
        <v>14</v>
      </c>
      <c r="N4961" s="44" t="s">
        <v>19</v>
      </c>
      <c r="O4961" s="45"/>
      <c r="P4961" s="44">
        <v>1</v>
      </c>
      <c r="Q4961" s="44">
        <v>0</v>
      </c>
      <c r="R4961" s="157">
        <v>0</v>
      </c>
      <c r="S4961" s="44">
        <v>0</v>
      </c>
      <c r="T4961" s="45"/>
      <c r="U4961" s="157">
        <v>0</v>
      </c>
      <c r="V4961" s="44">
        <v>0</v>
      </c>
      <c r="W4961" s="44" t="s">
        <v>20</v>
      </c>
      <c r="X4961" s="45"/>
      <c r="Y4961" s="44" t="s">
        <v>1327</v>
      </c>
      <c r="Z4961" s="44">
        <v>3099</v>
      </c>
      <c r="AA4961" s="44">
        <v>6881</v>
      </c>
      <c r="AB4961" s="44">
        <v>924</v>
      </c>
      <c r="AC4961" s="44" t="s">
        <v>20</v>
      </c>
      <c r="AD4961" s="44" t="s">
        <v>20</v>
      </c>
      <c r="AE4961" s="44" t="s">
        <v>20</v>
      </c>
      <c r="AF4961" s="44" t="s">
        <v>20</v>
      </c>
      <c r="AG4961" s="44">
        <v>210</v>
      </c>
      <c r="AH4961" s="44" t="s">
        <v>20</v>
      </c>
      <c r="AI4961" s="157">
        <v>3</v>
      </c>
      <c r="AJ4961" s="45"/>
      <c r="AK4961" s="44">
        <v>1</v>
      </c>
      <c r="AL4961" s="44">
        <v>0</v>
      </c>
      <c r="AM4961" s="44">
        <v>3</v>
      </c>
      <c r="AN4961" s="44">
        <v>0</v>
      </c>
      <c r="AO4961" s="44">
        <v>0</v>
      </c>
      <c r="AP4961" s="45"/>
      <c r="AQ4961" s="44">
        <v>2</v>
      </c>
      <c r="AR4961" s="44" t="s">
        <v>20</v>
      </c>
      <c r="AS4961" s="44" t="s">
        <v>20</v>
      </c>
      <c r="AT4961" s="44">
        <v>5</v>
      </c>
      <c r="AU4961" s="44">
        <v>0</v>
      </c>
      <c r="AV4961" s="44">
        <v>0</v>
      </c>
      <c r="AW4961" s="44"/>
      <c r="AX4961" s="44"/>
      <c r="AY4961" s="45"/>
      <c r="AZ4961" s="46"/>
      <c r="BA4961" s="44" t="s">
        <v>2711</v>
      </c>
      <c r="BB4961" s="45" t="s">
        <v>1621</v>
      </c>
      <c r="BG4961" s="9"/>
      <c r="BI4961" t="s">
        <v>3146</v>
      </c>
    </row>
    <row r="4962" spans="1:116" x14ac:dyDescent="0.25">
      <c r="A4962" s="21" t="s">
        <v>1327</v>
      </c>
      <c r="B4962" t="s">
        <v>1336</v>
      </c>
      <c r="C4962" t="str">
        <f>VLOOKUP(Tabelle1[[#This Row],[bank_name]],list_all_banks!$B$1:$C$691,2,FALSE)</f>
        <v>SE5164060120</v>
      </c>
      <c r="D4962" s="6" t="s">
        <v>1337</v>
      </c>
      <c r="E4962" s="42" t="str">
        <f t="shared" si="80"/>
        <v>31.12.2013</v>
      </c>
      <c r="F4962">
        <v>2013</v>
      </c>
      <c r="G4962">
        <v>1</v>
      </c>
      <c r="H4962">
        <v>2</v>
      </c>
      <c r="I4962" t="s">
        <v>1382</v>
      </c>
      <c r="J4962">
        <v>2</v>
      </c>
      <c r="K4962" t="s">
        <v>1366</v>
      </c>
      <c r="L4962">
        <v>0</v>
      </c>
      <c r="M4962" t="s">
        <v>14</v>
      </c>
      <c r="N4962" t="s">
        <v>19</v>
      </c>
      <c r="P4962" s="9">
        <v>1</v>
      </c>
      <c r="Q4962">
        <v>0</v>
      </c>
      <c r="R4962" s="30">
        <v>0</v>
      </c>
      <c r="S4962">
        <v>0</v>
      </c>
      <c r="U4962" s="90">
        <v>0</v>
      </c>
      <c r="V4962">
        <v>0</v>
      </c>
      <c r="W4962" t="s">
        <v>20</v>
      </c>
      <c r="Y4962" s="9" t="s">
        <v>1672</v>
      </c>
      <c r="Z4962">
        <v>1781</v>
      </c>
      <c r="AA4962">
        <v>3280</v>
      </c>
      <c r="AB4962">
        <v>924</v>
      </c>
      <c r="AC4962" t="s">
        <v>20</v>
      </c>
      <c r="AD4962" t="s">
        <v>20</v>
      </c>
      <c r="AE4962" t="s">
        <v>20</v>
      </c>
      <c r="AF4962" t="s">
        <v>20</v>
      </c>
      <c r="AG4962">
        <v>251</v>
      </c>
      <c r="AH4962" t="s">
        <v>20</v>
      </c>
      <c r="AI4962" s="90">
        <v>3</v>
      </c>
      <c r="AK4962">
        <v>1</v>
      </c>
      <c r="AL4962">
        <v>0</v>
      </c>
      <c r="AM4962">
        <v>3</v>
      </c>
      <c r="AN4962">
        <v>0</v>
      </c>
      <c r="AO4962">
        <v>0</v>
      </c>
      <c r="AQ4962" s="9">
        <v>2</v>
      </c>
      <c r="AR4962" t="s">
        <v>20</v>
      </c>
      <c r="AS4962" t="s">
        <v>20</v>
      </c>
      <c r="AT4962">
        <v>5</v>
      </c>
      <c r="AU4962">
        <v>0</v>
      </c>
      <c r="AV4962">
        <v>0</v>
      </c>
      <c r="BA4962" t="s">
        <v>2711</v>
      </c>
      <c r="BB4962" s="6" t="s">
        <v>1621</v>
      </c>
      <c r="BG4962" s="9"/>
      <c r="BI4962" t="s">
        <v>3146</v>
      </c>
    </row>
    <row r="4963" spans="1:116" x14ac:dyDescent="0.25">
      <c r="A4963" s="88" t="s">
        <v>1327</v>
      </c>
      <c r="B4963" s="9" t="s">
        <v>1336</v>
      </c>
      <c r="C4963" s="9" t="str">
        <f>VLOOKUP(Tabelle1[[#This Row],[bank_name]],list_all_banks!$B$1:$C$691,2,FALSE)</f>
        <v>SE5164060120</v>
      </c>
      <c r="D4963" s="6" t="s">
        <v>1337</v>
      </c>
      <c r="E4963" s="42" t="str">
        <f t="shared" si="80"/>
        <v>31.12.2013</v>
      </c>
      <c r="F4963" s="9">
        <v>2013</v>
      </c>
      <c r="G4963" s="9">
        <v>1</v>
      </c>
      <c r="H4963" s="9">
        <v>2</v>
      </c>
      <c r="I4963" s="9" t="s">
        <v>1382</v>
      </c>
      <c r="J4963" s="9">
        <v>2</v>
      </c>
      <c r="K4963" s="9" t="s">
        <v>1366</v>
      </c>
      <c r="L4963" s="9">
        <v>0</v>
      </c>
      <c r="M4963" s="9" t="s">
        <v>14</v>
      </c>
      <c r="N4963" s="9" t="s">
        <v>19</v>
      </c>
      <c r="P4963" s="9">
        <v>1</v>
      </c>
      <c r="Q4963" s="9">
        <v>0</v>
      </c>
      <c r="R4963" s="90">
        <v>0</v>
      </c>
      <c r="S4963" s="9">
        <v>0</v>
      </c>
      <c r="U4963" s="90">
        <v>0</v>
      </c>
      <c r="V4963" s="9">
        <v>0</v>
      </c>
      <c r="W4963" s="9" t="s">
        <v>20</v>
      </c>
      <c r="Y4963" s="9" t="s">
        <v>1661</v>
      </c>
      <c r="Z4963" s="9">
        <v>193</v>
      </c>
      <c r="AA4963" s="9">
        <v>1454</v>
      </c>
      <c r="AB4963" s="9">
        <v>92</v>
      </c>
      <c r="AC4963" s="9" t="s">
        <v>20</v>
      </c>
      <c r="AD4963" s="9" t="s">
        <v>20</v>
      </c>
      <c r="AE4963" s="9" t="s">
        <v>20</v>
      </c>
      <c r="AF4963" s="9" t="s">
        <v>20</v>
      </c>
      <c r="AG4963" s="9">
        <v>-19</v>
      </c>
      <c r="AH4963" s="9" t="s">
        <v>20</v>
      </c>
      <c r="AI4963" s="90">
        <v>3</v>
      </c>
      <c r="AK4963" s="9">
        <v>1</v>
      </c>
      <c r="AL4963" s="9">
        <v>0</v>
      </c>
      <c r="AM4963" s="9">
        <v>3</v>
      </c>
      <c r="AN4963" s="9">
        <v>0</v>
      </c>
      <c r="AO4963" s="9">
        <v>0</v>
      </c>
      <c r="AQ4963" s="9">
        <v>2</v>
      </c>
      <c r="AR4963" s="9" t="s">
        <v>20</v>
      </c>
      <c r="AS4963" s="9" t="s">
        <v>20</v>
      </c>
      <c r="AT4963" s="9">
        <v>5</v>
      </c>
      <c r="AU4963" s="9">
        <v>0</v>
      </c>
      <c r="AV4963" s="9">
        <v>0</v>
      </c>
      <c r="AW4963" s="9"/>
      <c r="AX4963" s="9"/>
      <c r="BA4963" s="9" t="s">
        <v>2711</v>
      </c>
      <c r="BB4963" s="6" t="s">
        <v>1621</v>
      </c>
      <c r="BG4963" s="9"/>
      <c r="BI4963" t="s">
        <v>3146</v>
      </c>
    </row>
    <row r="4964" spans="1:116" x14ac:dyDescent="0.25">
      <c r="A4964" s="21" t="s">
        <v>1327</v>
      </c>
      <c r="B4964" t="s">
        <v>1336</v>
      </c>
      <c r="C4964" t="str">
        <f>VLOOKUP(Tabelle1[[#This Row],[bank_name]],list_all_banks!$B$1:$C$691,2,FALSE)</f>
        <v>SE5164060120</v>
      </c>
      <c r="D4964" s="6" t="s">
        <v>1337</v>
      </c>
      <c r="E4964" s="42" t="str">
        <f t="shared" si="80"/>
        <v>31.12.2013</v>
      </c>
      <c r="F4964">
        <v>2013</v>
      </c>
      <c r="G4964">
        <v>1</v>
      </c>
      <c r="H4964">
        <v>2</v>
      </c>
      <c r="I4964" t="s">
        <v>1382</v>
      </c>
      <c r="J4964">
        <v>2</v>
      </c>
      <c r="K4964" t="s">
        <v>1366</v>
      </c>
      <c r="L4964">
        <v>0</v>
      </c>
      <c r="M4964" t="s">
        <v>14</v>
      </c>
      <c r="N4964" t="s">
        <v>19</v>
      </c>
      <c r="P4964" s="9">
        <v>1</v>
      </c>
      <c r="Q4964">
        <v>0</v>
      </c>
      <c r="R4964" s="30">
        <v>0</v>
      </c>
      <c r="S4964">
        <v>0</v>
      </c>
      <c r="U4964" s="90">
        <v>0</v>
      </c>
      <c r="V4964">
        <v>0</v>
      </c>
      <c r="W4964" t="s">
        <v>20</v>
      </c>
      <c r="Y4964" s="9" t="s">
        <v>1278</v>
      </c>
      <c r="Z4964">
        <v>32</v>
      </c>
      <c r="AA4964">
        <v>503</v>
      </c>
      <c r="AB4964">
        <v>13</v>
      </c>
      <c r="AC4964" t="s">
        <v>20</v>
      </c>
      <c r="AD4964" t="s">
        <v>20</v>
      </c>
      <c r="AE4964" t="s">
        <v>20</v>
      </c>
      <c r="AF4964" t="s">
        <v>20</v>
      </c>
      <c r="AG4964">
        <v>3</v>
      </c>
      <c r="AH4964" t="s">
        <v>20</v>
      </c>
      <c r="AI4964" s="90">
        <v>3</v>
      </c>
      <c r="AK4964" s="9">
        <v>1</v>
      </c>
      <c r="AL4964">
        <v>0</v>
      </c>
      <c r="AM4964">
        <v>3</v>
      </c>
      <c r="AN4964">
        <v>0</v>
      </c>
      <c r="AO4964">
        <v>0</v>
      </c>
      <c r="AQ4964" s="9">
        <v>2</v>
      </c>
      <c r="AR4964" t="s">
        <v>20</v>
      </c>
      <c r="AS4964" t="s">
        <v>20</v>
      </c>
      <c r="AT4964">
        <v>5</v>
      </c>
      <c r="AU4964">
        <v>0</v>
      </c>
      <c r="AV4964">
        <v>0</v>
      </c>
      <c r="BA4964" t="s">
        <v>2711</v>
      </c>
      <c r="BB4964" s="6" t="s">
        <v>1621</v>
      </c>
      <c r="BG4964" s="9"/>
      <c r="BI4964" t="s">
        <v>3146</v>
      </c>
    </row>
    <row r="4965" spans="1:116" x14ac:dyDescent="0.25">
      <c r="A4965" s="21" t="s">
        <v>1327</v>
      </c>
      <c r="B4965" t="s">
        <v>1336</v>
      </c>
      <c r="C4965" t="str">
        <f>VLOOKUP(Tabelle1[[#This Row],[bank_name]],list_all_banks!$B$1:$C$691,2,FALSE)</f>
        <v>SE5164060120</v>
      </c>
      <c r="D4965" s="6" t="s">
        <v>1337</v>
      </c>
      <c r="E4965" s="42" t="str">
        <f t="shared" ref="E4965:E5028" si="81">CONCATENATE($E$2,F4965)</f>
        <v>31.12.2013</v>
      </c>
      <c r="F4965">
        <v>2013</v>
      </c>
      <c r="G4965">
        <v>1</v>
      </c>
      <c r="H4965">
        <v>2</v>
      </c>
      <c r="I4965" t="s">
        <v>1382</v>
      </c>
      <c r="J4965">
        <v>2</v>
      </c>
      <c r="K4965" t="s">
        <v>1366</v>
      </c>
      <c r="L4965">
        <v>0</v>
      </c>
      <c r="M4965" t="s">
        <v>14</v>
      </c>
      <c r="N4965" t="s">
        <v>19</v>
      </c>
      <c r="P4965" s="9">
        <v>1</v>
      </c>
      <c r="Q4965">
        <v>0</v>
      </c>
      <c r="R4965" s="30">
        <v>0</v>
      </c>
      <c r="S4965">
        <v>0</v>
      </c>
      <c r="U4965" s="90">
        <v>0</v>
      </c>
      <c r="V4965">
        <v>0</v>
      </c>
      <c r="W4965" t="s">
        <v>20</v>
      </c>
      <c r="Y4965" s="9" t="s">
        <v>487</v>
      </c>
      <c r="Z4965">
        <v>48</v>
      </c>
      <c r="AA4965">
        <v>468</v>
      </c>
      <c r="AB4965">
        <v>24</v>
      </c>
      <c r="AC4965" t="s">
        <v>20</v>
      </c>
      <c r="AD4965" t="s">
        <v>20</v>
      </c>
      <c r="AE4965" t="s">
        <v>20</v>
      </c>
      <c r="AF4965" t="s">
        <v>20</v>
      </c>
      <c r="AG4965">
        <v>7</v>
      </c>
      <c r="AH4965" t="s">
        <v>20</v>
      </c>
      <c r="AI4965" s="90">
        <v>3</v>
      </c>
      <c r="AK4965" s="9">
        <v>1</v>
      </c>
      <c r="AL4965">
        <v>0</v>
      </c>
      <c r="AM4965">
        <v>3</v>
      </c>
      <c r="AN4965">
        <v>0</v>
      </c>
      <c r="AO4965">
        <v>0</v>
      </c>
      <c r="AQ4965" s="9">
        <v>2</v>
      </c>
      <c r="AR4965" t="s">
        <v>20</v>
      </c>
      <c r="AS4965" t="s">
        <v>20</v>
      </c>
      <c r="AT4965">
        <v>5</v>
      </c>
      <c r="AU4965">
        <v>0</v>
      </c>
      <c r="AV4965">
        <v>0</v>
      </c>
      <c r="BA4965" t="s">
        <v>2711</v>
      </c>
      <c r="BB4965" s="6" t="s">
        <v>1621</v>
      </c>
      <c r="BG4965" s="9"/>
      <c r="BI4965" t="s">
        <v>3146</v>
      </c>
    </row>
    <row r="4966" spans="1:116" x14ac:dyDescent="0.25">
      <c r="A4966" s="21" t="s">
        <v>1327</v>
      </c>
      <c r="B4966" t="s">
        <v>1336</v>
      </c>
      <c r="C4966" t="str">
        <f>VLOOKUP(Tabelle1[[#This Row],[bank_name]],list_all_banks!$B$1:$C$691,2,FALSE)</f>
        <v>SE5164060120</v>
      </c>
      <c r="D4966" s="6" t="s">
        <v>1337</v>
      </c>
      <c r="E4966" s="42" t="str">
        <f t="shared" si="81"/>
        <v>31.12.2013</v>
      </c>
      <c r="F4966">
        <v>2013</v>
      </c>
      <c r="G4966">
        <v>1</v>
      </c>
      <c r="H4966">
        <v>2</v>
      </c>
      <c r="I4966" t="s">
        <v>1382</v>
      </c>
      <c r="J4966">
        <v>2</v>
      </c>
      <c r="K4966" t="s">
        <v>1366</v>
      </c>
      <c r="L4966">
        <v>0</v>
      </c>
      <c r="M4966" t="s">
        <v>14</v>
      </c>
      <c r="N4966" t="s">
        <v>19</v>
      </c>
      <c r="P4966" s="9">
        <v>1</v>
      </c>
      <c r="Q4966">
        <v>0</v>
      </c>
      <c r="R4966" s="30">
        <v>0</v>
      </c>
      <c r="S4966">
        <v>0</v>
      </c>
      <c r="U4966" s="90">
        <v>0</v>
      </c>
      <c r="V4966">
        <v>0</v>
      </c>
      <c r="W4966" t="s">
        <v>20</v>
      </c>
      <c r="Y4966" s="9" t="s">
        <v>1205</v>
      </c>
      <c r="Z4966">
        <v>68</v>
      </c>
      <c r="AA4966">
        <v>443</v>
      </c>
      <c r="AB4966">
        <v>14</v>
      </c>
      <c r="AC4966" t="s">
        <v>20</v>
      </c>
      <c r="AD4966" t="s">
        <v>20</v>
      </c>
      <c r="AE4966" t="s">
        <v>20</v>
      </c>
      <c r="AF4966" t="s">
        <v>20</v>
      </c>
      <c r="AG4966">
        <v>1</v>
      </c>
      <c r="AH4966" t="s">
        <v>20</v>
      </c>
      <c r="AI4966" s="90">
        <v>3</v>
      </c>
      <c r="AK4966" s="9">
        <v>1</v>
      </c>
      <c r="AL4966">
        <v>0</v>
      </c>
      <c r="AM4966">
        <v>3</v>
      </c>
      <c r="AN4966">
        <v>0</v>
      </c>
      <c r="AO4966">
        <v>0</v>
      </c>
      <c r="AQ4966" s="9">
        <v>2</v>
      </c>
      <c r="AR4966" t="s">
        <v>20</v>
      </c>
      <c r="AS4966" t="s">
        <v>20</v>
      </c>
      <c r="AT4966">
        <v>5</v>
      </c>
      <c r="AU4966">
        <v>0</v>
      </c>
      <c r="AV4966">
        <v>0</v>
      </c>
      <c r="BA4966" t="s">
        <v>2711</v>
      </c>
      <c r="BB4966" s="6" t="s">
        <v>1621</v>
      </c>
      <c r="BG4966" s="9"/>
      <c r="BI4966" t="s">
        <v>3146</v>
      </c>
    </row>
    <row r="4967" spans="1:116" x14ac:dyDescent="0.25">
      <c r="A4967" s="21" t="s">
        <v>1327</v>
      </c>
      <c r="B4967" t="s">
        <v>1336</v>
      </c>
      <c r="C4967" t="str">
        <f>VLOOKUP(Tabelle1[[#This Row],[bank_name]],list_all_banks!$B$1:$C$691,2,FALSE)</f>
        <v>SE5164060120</v>
      </c>
      <c r="D4967" s="6" t="s">
        <v>1337</v>
      </c>
      <c r="E4967" s="42" t="str">
        <f t="shared" si="81"/>
        <v>31.12.2013</v>
      </c>
      <c r="F4967">
        <v>2013</v>
      </c>
      <c r="G4967">
        <v>1</v>
      </c>
      <c r="H4967">
        <v>2</v>
      </c>
      <c r="I4967" t="s">
        <v>1382</v>
      </c>
      <c r="J4967">
        <v>2</v>
      </c>
      <c r="K4967" t="s">
        <v>1366</v>
      </c>
      <c r="L4967">
        <v>0</v>
      </c>
      <c r="M4967" t="s">
        <v>14</v>
      </c>
      <c r="N4967" t="s">
        <v>19</v>
      </c>
      <c r="P4967" s="9">
        <v>1</v>
      </c>
      <c r="Q4967">
        <v>0</v>
      </c>
      <c r="R4967" s="30">
        <v>0</v>
      </c>
      <c r="S4967">
        <v>0</v>
      </c>
      <c r="U4967" s="90">
        <v>0</v>
      </c>
      <c r="V4967">
        <v>0</v>
      </c>
      <c r="W4967" t="s">
        <v>20</v>
      </c>
      <c r="Y4967" s="9" t="s">
        <v>1170</v>
      </c>
      <c r="Z4967">
        <v>228</v>
      </c>
      <c r="AA4967">
        <v>376</v>
      </c>
      <c r="AB4967">
        <v>122</v>
      </c>
      <c r="AC4967" t="s">
        <v>20</v>
      </c>
      <c r="AD4967" t="s">
        <v>20</v>
      </c>
      <c r="AE4967" t="s">
        <v>20</v>
      </c>
      <c r="AF4967" t="s">
        <v>20</v>
      </c>
      <c r="AG4967">
        <v>33</v>
      </c>
      <c r="AH4967" t="s">
        <v>20</v>
      </c>
      <c r="AI4967" s="90">
        <v>3</v>
      </c>
      <c r="AK4967" s="9">
        <v>1</v>
      </c>
      <c r="AL4967">
        <v>0</v>
      </c>
      <c r="AM4967">
        <v>3</v>
      </c>
      <c r="AN4967">
        <v>0</v>
      </c>
      <c r="AO4967">
        <v>0</v>
      </c>
      <c r="AQ4967" s="9">
        <v>2</v>
      </c>
      <c r="AR4967" t="s">
        <v>20</v>
      </c>
      <c r="AS4967" t="s">
        <v>20</v>
      </c>
      <c r="AT4967">
        <v>5</v>
      </c>
      <c r="AU4967">
        <v>0</v>
      </c>
      <c r="AV4967">
        <v>0</v>
      </c>
      <c r="BA4967" t="s">
        <v>2711</v>
      </c>
      <c r="BB4967" s="6" t="s">
        <v>1621</v>
      </c>
      <c r="BG4967" s="9"/>
      <c r="BI4967" t="s">
        <v>3146</v>
      </c>
    </row>
    <row r="4968" spans="1:116" x14ac:dyDescent="0.25">
      <c r="A4968" s="21" t="s">
        <v>1327</v>
      </c>
      <c r="B4968" t="s">
        <v>1336</v>
      </c>
      <c r="C4968" t="str">
        <f>VLOOKUP(Tabelle1[[#This Row],[bank_name]],list_all_banks!$B$1:$C$691,2,FALSE)</f>
        <v>SE5164060120</v>
      </c>
      <c r="D4968" s="6" t="s">
        <v>1337</v>
      </c>
      <c r="E4968" s="42" t="str">
        <f t="shared" si="81"/>
        <v>31.12.2013</v>
      </c>
      <c r="F4968">
        <v>2013</v>
      </c>
      <c r="G4968">
        <v>1</v>
      </c>
      <c r="H4968">
        <v>2</v>
      </c>
      <c r="I4968" t="s">
        <v>1382</v>
      </c>
      <c r="J4968">
        <v>2</v>
      </c>
      <c r="K4968" t="s">
        <v>1366</v>
      </c>
      <c r="L4968">
        <v>0</v>
      </c>
      <c r="M4968" t="s">
        <v>14</v>
      </c>
      <c r="N4968" t="s">
        <v>19</v>
      </c>
      <c r="P4968" s="9">
        <v>1</v>
      </c>
      <c r="Q4968">
        <v>0</v>
      </c>
      <c r="R4968" s="30">
        <v>0</v>
      </c>
      <c r="S4968">
        <v>0</v>
      </c>
      <c r="U4968" s="90">
        <v>0</v>
      </c>
      <c r="V4968">
        <v>0</v>
      </c>
      <c r="W4968" t="s">
        <v>20</v>
      </c>
      <c r="Y4968" s="9" t="s">
        <v>1165</v>
      </c>
      <c r="Z4968">
        <v>42</v>
      </c>
      <c r="AA4968">
        <v>340</v>
      </c>
      <c r="AB4968">
        <v>12</v>
      </c>
      <c r="AC4968" t="s">
        <v>20</v>
      </c>
      <c r="AD4968" t="s">
        <v>20</v>
      </c>
      <c r="AE4968" t="s">
        <v>20</v>
      </c>
      <c r="AF4968" t="s">
        <v>20</v>
      </c>
      <c r="AG4968">
        <v>2</v>
      </c>
      <c r="AH4968" t="s">
        <v>20</v>
      </c>
      <c r="AI4968" s="90">
        <v>3</v>
      </c>
      <c r="AK4968" s="9">
        <v>1</v>
      </c>
      <c r="AL4968">
        <v>0</v>
      </c>
      <c r="AM4968">
        <v>3</v>
      </c>
      <c r="AN4968">
        <v>0</v>
      </c>
      <c r="AO4968">
        <v>0</v>
      </c>
      <c r="AQ4968" s="9">
        <v>2</v>
      </c>
      <c r="AR4968" t="s">
        <v>20</v>
      </c>
      <c r="AS4968" t="s">
        <v>20</v>
      </c>
      <c r="AT4968">
        <v>5</v>
      </c>
      <c r="AU4968">
        <v>0</v>
      </c>
      <c r="AV4968">
        <v>0</v>
      </c>
      <c r="BA4968" t="s">
        <v>2711</v>
      </c>
      <c r="BB4968" s="6" t="s">
        <v>1621</v>
      </c>
      <c r="BG4968" s="9"/>
      <c r="BI4968" t="s">
        <v>3146</v>
      </c>
    </row>
    <row r="4969" spans="1:116" x14ac:dyDescent="0.25">
      <c r="A4969" s="88" t="s">
        <v>1327</v>
      </c>
      <c r="B4969" s="9" t="s">
        <v>1336</v>
      </c>
      <c r="C4969" s="9" t="str">
        <f>VLOOKUP(Tabelle1[[#This Row],[bank_name]],list_all_banks!$B$1:$C$691,2,FALSE)</f>
        <v>SE5164060120</v>
      </c>
      <c r="D4969" s="6" t="s">
        <v>1337</v>
      </c>
      <c r="E4969" s="42" t="str">
        <f t="shared" si="81"/>
        <v>31.12.2013</v>
      </c>
      <c r="F4969" s="9">
        <v>2013</v>
      </c>
      <c r="G4969" s="9">
        <v>1</v>
      </c>
      <c r="H4969" s="9">
        <v>2</v>
      </c>
      <c r="I4969" s="9" t="s">
        <v>1382</v>
      </c>
      <c r="J4969" s="9">
        <v>2</v>
      </c>
      <c r="K4969" s="9" t="s">
        <v>1366</v>
      </c>
      <c r="L4969" s="9">
        <v>0</v>
      </c>
      <c r="M4969" s="9" t="s">
        <v>14</v>
      </c>
      <c r="N4969" s="9" t="s">
        <v>19</v>
      </c>
      <c r="P4969" s="9">
        <v>1</v>
      </c>
      <c r="Q4969" s="9">
        <v>0</v>
      </c>
      <c r="R4969" s="90">
        <v>0</v>
      </c>
      <c r="S4969" s="9">
        <v>0</v>
      </c>
      <c r="U4969" s="90">
        <v>0</v>
      </c>
      <c r="V4969" s="9">
        <v>0</v>
      </c>
      <c r="W4969" s="9" t="s">
        <v>20</v>
      </c>
      <c r="Y4969" s="9" t="s">
        <v>1659</v>
      </c>
      <c r="Z4969" s="9">
        <v>53</v>
      </c>
      <c r="AA4969" s="9">
        <v>77</v>
      </c>
      <c r="AB4969" s="9">
        <v>19</v>
      </c>
      <c r="AC4969" s="9" t="s">
        <v>20</v>
      </c>
      <c r="AD4969" s="9" t="s">
        <v>20</v>
      </c>
      <c r="AE4969" s="9" t="s">
        <v>20</v>
      </c>
      <c r="AF4969" s="9" t="s">
        <v>20</v>
      </c>
      <c r="AG4969" s="9">
        <v>1</v>
      </c>
      <c r="AH4969" s="9" t="s">
        <v>20</v>
      </c>
      <c r="AI4969" s="90">
        <v>3</v>
      </c>
      <c r="AK4969" s="9">
        <v>1</v>
      </c>
      <c r="AL4969" s="9">
        <v>0</v>
      </c>
      <c r="AM4969" s="9">
        <v>3</v>
      </c>
      <c r="AN4969" s="9">
        <v>0</v>
      </c>
      <c r="AO4969" s="9">
        <v>0</v>
      </c>
      <c r="AQ4969" s="9">
        <v>2</v>
      </c>
      <c r="AR4969" s="9" t="s">
        <v>20</v>
      </c>
      <c r="AS4969" s="9" t="s">
        <v>20</v>
      </c>
      <c r="AT4969" s="9">
        <v>5</v>
      </c>
      <c r="AU4969" s="9">
        <v>0</v>
      </c>
      <c r="AV4969" s="9">
        <v>0</v>
      </c>
      <c r="AW4969" s="9"/>
      <c r="AX4969" s="9"/>
      <c r="BA4969" s="9" t="s">
        <v>2711</v>
      </c>
      <c r="BB4969" s="6" t="s">
        <v>1621</v>
      </c>
      <c r="BC4969" s="9"/>
      <c r="BD4969" s="9"/>
      <c r="BE4969" s="9"/>
      <c r="BF4969" s="9"/>
      <c r="BG4969" s="9"/>
      <c r="BI4969" t="s">
        <v>3146</v>
      </c>
    </row>
    <row r="4970" spans="1:116" x14ac:dyDescent="0.25">
      <c r="A4970" s="88" t="s">
        <v>1327</v>
      </c>
      <c r="B4970" s="9" t="s">
        <v>1336</v>
      </c>
      <c r="C4970" s="9" t="str">
        <f>VLOOKUP(Tabelle1[[#This Row],[bank_name]],list_all_banks!$B$1:$C$691,2,FALSE)</f>
        <v>SE5164060120</v>
      </c>
      <c r="D4970" s="6" t="s">
        <v>1337</v>
      </c>
      <c r="E4970" s="42" t="str">
        <f t="shared" si="81"/>
        <v>31.12.2013</v>
      </c>
      <c r="F4970" s="9">
        <v>2013</v>
      </c>
      <c r="G4970" s="9">
        <v>1</v>
      </c>
      <c r="H4970" s="9">
        <v>2</v>
      </c>
      <c r="I4970" s="9" t="s">
        <v>1382</v>
      </c>
      <c r="J4970" s="9">
        <v>2</v>
      </c>
      <c r="K4970" s="9" t="s">
        <v>1366</v>
      </c>
      <c r="L4970" s="9">
        <v>0</v>
      </c>
      <c r="M4970" s="9" t="s">
        <v>14</v>
      </c>
      <c r="N4970" s="9" t="s">
        <v>19</v>
      </c>
      <c r="P4970" s="9">
        <v>1</v>
      </c>
      <c r="Q4970" s="9">
        <v>0</v>
      </c>
      <c r="R4970" s="90">
        <v>0</v>
      </c>
      <c r="S4970" s="9">
        <v>0</v>
      </c>
      <c r="U4970" s="90">
        <v>0</v>
      </c>
      <c r="V4970" s="9">
        <v>0</v>
      </c>
      <c r="W4970" s="9" t="s">
        <v>20</v>
      </c>
      <c r="Y4970" s="9" t="s">
        <v>1</v>
      </c>
      <c r="Z4970" s="9">
        <v>35</v>
      </c>
      <c r="AA4970" s="9">
        <v>55</v>
      </c>
      <c r="AB4970" s="9">
        <v>21</v>
      </c>
      <c r="AC4970" s="9" t="s">
        <v>20</v>
      </c>
      <c r="AD4970" s="9" t="s">
        <v>20</v>
      </c>
      <c r="AE4970" s="9" t="s">
        <v>20</v>
      </c>
      <c r="AF4970" s="9" t="s">
        <v>20</v>
      </c>
      <c r="AG4970" s="9">
        <v>7</v>
      </c>
      <c r="AH4970" s="9" t="s">
        <v>20</v>
      </c>
      <c r="AI4970" s="90">
        <v>3</v>
      </c>
      <c r="AK4970" s="9">
        <v>1</v>
      </c>
      <c r="AL4970" s="9">
        <v>0</v>
      </c>
      <c r="AM4970" s="9">
        <v>3</v>
      </c>
      <c r="AN4970" s="9">
        <v>0</v>
      </c>
      <c r="AO4970" s="9">
        <v>0</v>
      </c>
      <c r="AQ4970" s="9">
        <v>2</v>
      </c>
      <c r="AR4970" s="9" t="s">
        <v>20</v>
      </c>
      <c r="AS4970" s="9" t="s">
        <v>20</v>
      </c>
      <c r="AT4970" s="9">
        <v>5</v>
      </c>
      <c r="AU4970" s="9">
        <v>0</v>
      </c>
      <c r="AV4970" s="9">
        <v>0</v>
      </c>
      <c r="AW4970" s="9"/>
      <c r="AX4970" s="9"/>
      <c r="BA4970" s="9" t="s">
        <v>2711</v>
      </c>
      <c r="BB4970" s="6" t="s">
        <v>1621</v>
      </c>
      <c r="BG4970" s="9"/>
      <c r="BI4970" t="s">
        <v>3146</v>
      </c>
    </row>
    <row r="4971" spans="1:116" x14ac:dyDescent="0.25">
      <c r="A4971" s="21" t="s">
        <v>1327</v>
      </c>
      <c r="B4971" t="s">
        <v>1336</v>
      </c>
      <c r="C4971" t="str">
        <f>VLOOKUP(Tabelle1[[#This Row],[bank_name]],list_all_banks!$B$1:$C$691,2,FALSE)</f>
        <v>SE5164060120</v>
      </c>
      <c r="D4971" s="6" t="s">
        <v>1337</v>
      </c>
      <c r="E4971" s="42" t="str">
        <f t="shared" si="81"/>
        <v>31.12.2013</v>
      </c>
      <c r="F4971">
        <v>2013</v>
      </c>
      <c r="G4971">
        <v>1</v>
      </c>
      <c r="H4971">
        <v>2</v>
      </c>
      <c r="I4971" t="s">
        <v>1382</v>
      </c>
      <c r="J4971">
        <v>2</v>
      </c>
      <c r="K4971" t="s">
        <v>1366</v>
      </c>
      <c r="L4971">
        <v>0</v>
      </c>
      <c r="M4971" t="s">
        <v>14</v>
      </c>
      <c r="N4971" t="s">
        <v>19</v>
      </c>
      <c r="P4971" s="9">
        <v>1</v>
      </c>
      <c r="Q4971">
        <v>0</v>
      </c>
      <c r="R4971" s="30">
        <v>0</v>
      </c>
      <c r="S4971">
        <v>0</v>
      </c>
      <c r="U4971" s="90">
        <v>0</v>
      </c>
      <c r="V4971">
        <v>0</v>
      </c>
      <c r="W4971" t="s">
        <v>20</v>
      </c>
      <c r="Y4971" s="9" t="s">
        <v>1651</v>
      </c>
      <c r="Z4971">
        <v>14</v>
      </c>
      <c r="AA4971">
        <v>29</v>
      </c>
      <c r="AB4971">
        <v>1</v>
      </c>
      <c r="AC4971" t="s">
        <v>20</v>
      </c>
      <c r="AD4971" t="s">
        <v>20</v>
      </c>
      <c r="AE4971" t="s">
        <v>20</v>
      </c>
      <c r="AF4971" t="s">
        <v>20</v>
      </c>
      <c r="AG4971">
        <v>0</v>
      </c>
      <c r="AH4971" t="s">
        <v>20</v>
      </c>
      <c r="AI4971" s="90">
        <v>3</v>
      </c>
      <c r="AK4971" s="9">
        <v>1</v>
      </c>
      <c r="AL4971">
        <v>0</v>
      </c>
      <c r="AM4971">
        <v>3</v>
      </c>
      <c r="AN4971">
        <v>0</v>
      </c>
      <c r="AO4971">
        <v>0</v>
      </c>
      <c r="AQ4971" s="9">
        <v>2</v>
      </c>
      <c r="AR4971" t="s">
        <v>20</v>
      </c>
      <c r="AS4971" t="s">
        <v>20</v>
      </c>
      <c r="AT4971">
        <v>5</v>
      </c>
      <c r="AU4971">
        <v>0</v>
      </c>
      <c r="AV4971">
        <v>0</v>
      </c>
      <c r="BA4971" t="s">
        <v>2711</v>
      </c>
      <c r="BB4971" s="6" t="s">
        <v>1621</v>
      </c>
      <c r="BG4971" s="9"/>
      <c r="BI4971" t="s">
        <v>3146</v>
      </c>
    </row>
    <row r="4972" spans="1:116" x14ac:dyDescent="0.25">
      <c r="A4972" s="88" t="s">
        <v>1327</v>
      </c>
      <c r="B4972" s="9" t="s">
        <v>1336</v>
      </c>
      <c r="C4972" s="9" t="str">
        <f>VLOOKUP(Tabelle1[[#This Row],[bank_name]],list_all_banks!$B$1:$C$691,2,FALSE)</f>
        <v>SE5164060120</v>
      </c>
      <c r="D4972" s="6" t="s">
        <v>1337</v>
      </c>
      <c r="E4972" s="42" t="str">
        <f t="shared" si="81"/>
        <v>31.12.2013</v>
      </c>
      <c r="F4972" s="9">
        <v>2013</v>
      </c>
      <c r="G4972" s="9">
        <v>1</v>
      </c>
      <c r="H4972" s="9">
        <v>2</v>
      </c>
      <c r="I4972" s="9" t="s">
        <v>1382</v>
      </c>
      <c r="J4972" s="9">
        <v>2</v>
      </c>
      <c r="K4972" s="9" t="s">
        <v>1366</v>
      </c>
      <c r="L4972" s="9">
        <v>0</v>
      </c>
      <c r="M4972" s="9" t="s">
        <v>14</v>
      </c>
      <c r="N4972" s="9" t="s">
        <v>19</v>
      </c>
      <c r="P4972" s="9">
        <v>1</v>
      </c>
      <c r="Q4972" s="9">
        <v>0</v>
      </c>
      <c r="R4972" s="90">
        <v>0</v>
      </c>
      <c r="S4972" s="9">
        <v>0</v>
      </c>
      <c r="U4972" s="90">
        <v>0</v>
      </c>
      <c r="V4972" s="9">
        <v>0</v>
      </c>
      <c r="W4972" s="9" t="s">
        <v>20</v>
      </c>
      <c r="Y4972" s="9" t="s">
        <v>1660</v>
      </c>
      <c r="Z4972" s="9">
        <v>6</v>
      </c>
      <c r="AA4972" s="9">
        <v>24</v>
      </c>
      <c r="AB4972" s="9">
        <v>3</v>
      </c>
      <c r="AC4972" s="9" t="s">
        <v>20</v>
      </c>
      <c r="AD4972" s="9" t="s">
        <v>20</v>
      </c>
      <c r="AE4972" s="9" t="s">
        <v>20</v>
      </c>
      <c r="AF4972" s="9" t="s">
        <v>20</v>
      </c>
      <c r="AG4972" s="9">
        <v>1</v>
      </c>
      <c r="AH4972" s="9" t="s">
        <v>20</v>
      </c>
      <c r="AI4972" s="90">
        <v>3</v>
      </c>
      <c r="AK4972" s="9">
        <v>1</v>
      </c>
      <c r="AL4972" s="9">
        <v>0</v>
      </c>
      <c r="AM4972" s="9">
        <v>3</v>
      </c>
      <c r="AN4972" s="9">
        <v>0</v>
      </c>
      <c r="AO4972" s="9">
        <v>0</v>
      </c>
      <c r="AQ4972" s="9">
        <v>2</v>
      </c>
      <c r="AR4972" s="9" t="s">
        <v>20</v>
      </c>
      <c r="AS4972" s="9" t="s">
        <v>20</v>
      </c>
      <c r="AT4972" s="9">
        <v>5</v>
      </c>
      <c r="AU4972" s="9">
        <v>0</v>
      </c>
      <c r="AV4972" s="9">
        <v>0</v>
      </c>
      <c r="AW4972" s="9"/>
      <c r="AX4972" s="9"/>
      <c r="BA4972" s="9" t="s">
        <v>2711</v>
      </c>
      <c r="BB4972" s="6" t="s">
        <v>1621</v>
      </c>
      <c r="BG4972" s="9"/>
      <c r="BI4972" t="s">
        <v>3146</v>
      </c>
    </row>
    <row r="4973" spans="1:116" x14ac:dyDescent="0.25">
      <c r="A4973" s="88" t="s">
        <v>1327</v>
      </c>
      <c r="B4973" s="9" t="s">
        <v>1336</v>
      </c>
      <c r="C4973" s="9" t="str">
        <f>VLOOKUP(Tabelle1[[#This Row],[bank_name]],list_all_banks!$B$1:$C$691,2,FALSE)</f>
        <v>SE5164060120</v>
      </c>
      <c r="D4973" s="6" t="s">
        <v>1337</v>
      </c>
      <c r="E4973" s="42" t="str">
        <f t="shared" si="81"/>
        <v>31.12.2013</v>
      </c>
      <c r="F4973" s="9">
        <v>2013</v>
      </c>
      <c r="G4973" s="9">
        <v>1</v>
      </c>
      <c r="H4973" s="9">
        <v>2</v>
      </c>
      <c r="I4973" s="9" t="s">
        <v>1382</v>
      </c>
      <c r="J4973" s="9">
        <v>2</v>
      </c>
      <c r="K4973" s="9" t="s">
        <v>1366</v>
      </c>
      <c r="L4973" s="9">
        <v>0</v>
      </c>
      <c r="M4973" s="9" t="s">
        <v>14</v>
      </c>
      <c r="N4973" s="9" t="s">
        <v>19</v>
      </c>
      <c r="P4973" s="9">
        <v>1</v>
      </c>
      <c r="Q4973" s="9">
        <v>0</v>
      </c>
      <c r="R4973" s="90">
        <v>0</v>
      </c>
      <c r="S4973" s="9">
        <v>0</v>
      </c>
      <c r="U4973" s="90">
        <v>0</v>
      </c>
      <c r="V4973" s="9">
        <v>0</v>
      </c>
      <c r="W4973" s="9" t="s">
        <v>20</v>
      </c>
      <c r="Y4973" s="9" t="s">
        <v>1677</v>
      </c>
      <c r="Z4973" s="9">
        <v>1</v>
      </c>
      <c r="AA4973" s="9">
        <v>4</v>
      </c>
      <c r="AB4973" s="9">
        <v>0</v>
      </c>
      <c r="AC4973" s="9" t="s">
        <v>20</v>
      </c>
      <c r="AD4973" s="9" t="s">
        <v>20</v>
      </c>
      <c r="AE4973" s="9" t="s">
        <v>20</v>
      </c>
      <c r="AF4973" s="9" t="s">
        <v>20</v>
      </c>
      <c r="AG4973" s="9">
        <v>0</v>
      </c>
      <c r="AH4973" s="9" t="s">
        <v>20</v>
      </c>
      <c r="AI4973" s="90">
        <v>3</v>
      </c>
      <c r="AK4973" s="9">
        <v>1</v>
      </c>
      <c r="AL4973" s="9">
        <v>0</v>
      </c>
      <c r="AM4973" s="9">
        <v>3</v>
      </c>
      <c r="AN4973" s="9">
        <v>0</v>
      </c>
      <c r="AO4973" s="9">
        <v>0</v>
      </c>
      <c r="AQ4973" s="9">
        <v>2</v>
      </c>
      <c r="AR4973" s="9" t="s">
        <v>20</v>
      </c>
      <c r="AS4973" s="9" t="s">
        <v>20</v>
      </c>
      <c r="AT4973" s="9">
        <v>5</v>
      </c>
      <c r="AU4973" s="9">
        <v>0</v>
      </c>
      <c r="AV4973" s="9">
        <v>0</v>
      </c>
      <c r="AW4973" s="9"/>
      <c r="AX4973" s="9"/>
      <c r="BA4973" s="9" t="s">
        <v>2711</v>
      </c>
      <c r="BB4973" s="6" t="s">
        <v>1621</v>
      </c>
      <c r="BC4973" s="9"/>
      <c r="BD4973" s="9"/>
      <c r="BE4973" s="9"/>
      <c r="BF4973" s="9"/>
      <c r="BG4973" s="9"/>
      <c r="BI4973" t="s">
        <v>3146</v>
      </c>
    </row>
    <row r="4974" spans="1:116" x14ac:dyDescent="0.25">
      <c r="A4974" s="21" t="s">
        <v>1327</v>
      </c>
      <c r="B4974" t="s">
        <v>1336</v>
      </c>
      <c r="C4974" t="str">
        <f>VLOOKUP(Tabelle1[[#This Row],[bank_name]],list_all_banks!$B$1:$C$691,2,FALSE)</f>
        <v>SE5164060120</v>
      </c>
      <c r="D4974" s="6" t="s">
        <v>1337</v>
      </c>
      <c r="E4974" s="42" t="str">
        <f t="shared" si="81"/>
        <v>31.12.2014</v>
      </c>
      <c r="F4974">
        <v>2014</v>
      </c>
      <c r="G4974">
        <v>1</v>
      </c>
      <c r="H4974">
        <v>2</v>
      </c>
      <c r="I4974" t="s">
        <v>1382</v>
      </c>
      <c r="J4974">
        <v>2</v>
      </c>
      <c r="K4974" t="s">
        <v>1366</v>
      </c>
      <c r="L4974">
        <v>0</v>
      </c>
      <c r="M4974" t="s">
        <v>14</v>
      </c>
      <c r="N4974" t="s">
        <v>19</v>
      </c>
      <c r="P4974" s="9">
        <v>1</v>
      </c>
      <c r="Q4974">
        <v>0</v>
      </c>
      <c r="R4974" s="30">
        <v>0</v>
      </c>
      <c r="S4974">
        <v>0</v>
      </c>
      <c r="T4974" s="6" t="s">
        <v>3119</v>
      </c>
      <c r="U4974" s="90">
        <v>0</v>
      </c>
      <c r="V4974">
        <v>0</v>
      </c>
      <c r="W4974" t="s">
        <v>20</v>
      </c>
      <c r="Y4974" s="9" t="s">
        <v>820</v>
      </c>
      <c r="Z4974">
        <v>103</v>
      </c>
      <c r="AA4974">
        <v>75</v>
      </c>
      <c r="AB4974">
        <v>71</v>
      </c>
      <c r="AC4974" t="s">
        <v>20</v>
      </c>
      <c r="AD4974" t="s">
        <v>20</v>
      </c>
      <c r="AE4974" t="s">
        <v>20</v>
      </c>
      <c r="AF4974" t="s">
        <v>20</v>
      </c>
      <c r="AG4974">
        <v>0</v>
      </c>
      <c r="AH4974" t="s">
        <v>20</v>
      </c>
      <c r="AI4974" s="90">
        <v>3</v>
      </c>
      <c r="AK4974" s="9">
        <v>1</v>
      </c>
      <c r="AL4974">
        <v>1</v>
      </c>
      <c r="AM4974">
        <v>3</v>
      </c>
      <c r="AN4974">
        <v>0</v>
      </c>
      <c r="AO4974">
        <v>0</v>
      </c>
      <c r="AQ4974" s="9">
        <v>2</v>
      </c>
      <c r="AR4974" t="s">
        <v>20</v>
      </c>
      <c r="AS4974" t="s">
        <v>20</v>
      </c>
      <c r="AT4974">
        <v>5</v>
      </c>
      <c r="AU4974">
        <v>0</v>
      </c>
      <c r="AV4974">
        <v>0</v>
      </c>
      <c r="BA4974" t="s">
        <v>2711</v>
      </c>
      <c r="BB4974" s="6" t="s">
        <v>1621</v>
      </c>
      <c r="BG4974" s="9"/>
      <c r="BI4974" t="s">
        <v>3146</v>
      </c>
      <c r="BJ4974" s="9"/>
      <c r="BK4974" s="9"/>
      <c r="BL4974" s="9"/>
      <c r="BM4974" s="9"/>
      <c r="BN4974" s="9"/>
      <c r="BO4974" s="9"/>
      <c r="BP4974" s="9"/>
      <c r="BQ4974" s="9"/>
      <c r="BR4974" s="9"/>
      <c r="BS4974" s="9"/>
      <c r="BT4974" s="9"/>
      <c r="BU4974" s="9"/>
      <c r="BV4974" s="9"/>
      <c r="BW4974" s="9"/>
      <c r="BX4974" s="9"/>
      <c r="BY4974" s="9"/>
      <c r="BZ4974" s="9"/>
      <c r="CA4974" s="9"/>
      <c r="CB4974" s="9"/>
      <c r="CC4974" s="9"/>
      <c r="CD4974" s="9"/>
      <c r="CE4974" s="9"/>
      <c r="CF4974" s="9"/>
      <c r="CG4974" s="9"/>
      <c r="CH4974" s="9"/>
      <c r="CI4974" s="9"/>
      <c r="CJ4974" s="9"/>
      <c r="CK4974" s="9"/>
      <c r="CL4974" s="9"/>
      <c r="CM4974" s="9"/>
      <c r="CN4974" s="9"/>
      <c r="CO4974" s="9"/>
      <c r="CP4974" s="9"/>
      <c r="CQ4974" s="9"/>
      <c r="CR4974" s="9"/>
      <c r="CS4974" s="9"/>
      <c r="CT4974" s="9"/>
      <c r="CU4974" s="9"/>
      <c r="CV4974" s="9"/>
      <c r="CW4974" s="9"/>
      <c r="CX4974" s="9"/>
      <c r="CY4974" s="9"/>
      <c r="CZ4974" s="9"/>
      <c r="DA4974" s="9"/>
      <c r="DB4974" s="9"/>
      <c r="DC4974" s="9"/>
      <c r="DD4974" s="9"/>
      <c r="DE4974" s="9"/>
      <c r="DF4974" s="9"/>
      <c r="DG4974" s="9"/>
      <c r="DH4974" s="9"/>
      <c r="DI4974" s="9"/>
      <c r="DJ4974" s="9"/>
      <c r="DK4974" s="9"/>
      <c r="DL4974" s="9"/>
    </row>
    <row r="4975" spans="1:116" x14ac:dyDescent="0.25">
      <c r="A4975" s="21" t="s">
        <v>1327</v>
      </c>
      <c r="B4975" t="s">
        <v>1336</v>
      </c>
      <c r="C4975" t="str">
        <f>VLOOKUP(Tabelle1[[#This Row],[bank_name]],list_all_banks!$B$1:$C$691,2,FALSE)</f>
        <v>SE5164060120</v>
      </c>
      <c r="D4975" s="6" t="s">
        <v>1337</v>
      </c>
      <c r="E4975" s="42" t="str">
        <f t="shared" si="81"/>
        <v>31.12.2014</v>
      </c>
      <c r="F4975">
        <v>2014</v>
      </c>
      <c r="G4975">
        <v>1</v>
      </c>
      <c r="H4975">
        <v>2</v>
      </c>
      <c r="I4975" t="s">
        <v>1382</v>
      </c>
      <c r="J4975">
        <v>2</v>
      </c>
      <c r="K4975" t="s">
        <v>1366</v>
      </c>
      <c r="L4975">
        <v>0</v>
      </c>
      <c r="M4975" t="s">
        <v>14</v>
      </c>
      <c r="N4975" t="s">
        <v>19</v>
      </c>
      <c r="P4975" s="9">
        <v>1</v>
      </c>
      <c r="Q4975">
        <v>0</v>
      </c>
      <c r="R4975" s="30">
        <v>0</v>
      </c>
      <c r="S4975">
        <v>0</v>
      </c>
      <c r="U4975" s="90">
        <v>0</v>
      </c>
      <c r="V4975">
        <v>0</v>
      </c>
      <c r="W4975" t="s">
        <v>20</v>
      </c>
      <c r="Y4975" s="9" t="s">
        <v>1650</v>
      </c>
      <c r="Z4975">
        <v>134</v>
      </c>
      <c r="AA4975">
        <v>118</v>
      </c>
      <c r="AB4975">
        <v>94</v>
      </c>
      <c r="AC4975" t="s">
        <v>20</v>
      </c>
      <c r="AD4975" t="s">
        <v>20</v>
      </c>
      <c r="AE4975" t="s">
        <v>20</v>
      </c>
      <c r="AF4975" t="s">
        <v>20</v>
      </c>
      <c r="AG4975">
        <v>45</v>
      </c>
      <c r="AH4975" t="s">
        <v>20</v>
      </c>
      <c r="AI4975" s="90">
        <v>3</v>
      </c>
      <c r="AK4975" s="9">
        <v>1</v>
      </c>
      <c r="AL4975">
        <v>1</v>
      </c>
      <c r="AM4975">
        <v>3</v>
      </c>
      <c r="AN4975">
        <v>0</v>
      </c>
      <c r="AO4975">
        <v>0</v>
      </c>
      <c r="AQ4975" s="9">
        <v>2</v>
      </c>
      <c r="AR4975" t="s">
        <v>20</v>
      </c>
      <c r="AS4975" t="s">
        <v>20</v>
      </c>
      <c r="AT4975">
        <v>5</v>
      </c>
      <c r="AU4975">
        <v>0</v>
      </c>
      <c r="AV4975">
        <v>0</v>
      </c>
      <c r="BA4975" t="s">
        <v>2711</v>
      </c>
      <c r="BB4975" s="6" t="s">
        <v>1621</v>
      </c>
      <c r="BG4975" s="9"/>
      <c r="BI4975" t="s">
        <v>3146</v>
      </c>
    </row>
    <row r="4976" spans="1:116" x14ac:dyDescent="0.25">
      <c r="A4976" s="21" t="s">
        <v>1327</v>
      </c>
      <c r="B4976" s="9" t="s">
        <v>1336</v>
      </c>
      <c r="C4976" t="str">
        <f>VLOOKUP(Tabelle1[[#This Row],[bank_name]],list_all_banks!$B$1:$C$691,2,FALSE)</f>
        <v>SE5164060120</v>
      </c>
      <c r="D4976" s="6" t="s">
        <v>1337</v>
      </c>
      <c r="E4976" s="42" t="str">
        <f t="shared" si="81"/>
        <v>31.12.2014</v>
      </c>
      <c r="F4976">
        <v>2014</v>
      </c>
      <c r="G4976">
        <v>1</v>
      </c>
      <c r="H4976">
        <v>2</v>
      </c>
      <c r="I4976" t="s">
        <v>1382</v>
      </c>
      <c r="J4976">
        <v>2</v>
      </c>
      <c r="K4976" t="s">
        <v>1366</v>
      </c>
      <c r="L4976">
        <v>0</v>
      </c>
      <c r="M4976" s="9" t="s">
        <v>14</v>
      </c>
      <c r="N4976" t="s">
        <v>19</v>
      </c>
      <c r="P4976" s="9">
        <v>1</v>
      </c>
      <c r="Q4976">
        <v>0</v>
      </c>
      <c r="R4976" s="30">
        <v>0</v>
      </c>
      <c r="S4976">
        <v>0</v>
      </c>
      <c r="U4976" s="90">
        <v>0</v>
      </c>
      <c r="V4976">
        <v>0</v>
      </c>
      <c r="W4976" t="s">
        <v>20</v>
      </c>
      <c r="Y4976" s="9" t="s">
        <v>440</v>
      </c>
      <c r="Z4976">
        <v>2974</v>
      </c>
      <c r="AA4976">
        <v>8255</v>
      </c>
      <c r="AB4976">
        <v>1130</v>
      </c>
      <c r="AC4976" t="s">
        <v>20</v>
      </c>
      <c r="AD4976" t="s">
        <v>20</v>
      </c>
      <c r="AE4976" t="s">
        <v>20</v>
      </c>
      <c r="AF4976" t="s">
        <v>20</v>
      </c>
      <c r="AG4976">
        <v>161</v>
      </c>
      <c r="AH4976" t="s">
        <v>20</v>
      </c>
      <c r="AI4976" s="90">
        <v>3</v>
      </c>
      <c r="AK4976" s="9">
        <v>1</v>
      </c>
      <c r="AL4976">
        <v>1</v>
      </c>
      <c r="AM4976">
        <v>3</v>
      </c>
      <c r="AN4976">
        <v>0</v>
      </c>
      <c r="AO4976">
        <v>0</v>
      </c>
      <c r="AQ4976" s="9">
        <v>2</v>
      </c>
      <c r="AR4976" t="s">
        <v>20</v>
      </c>
      <c r="AS4976" t="s">
        <v>20</v>
      </c>
      <c r="AT4976">
        <v>5</v>
      </c>
      <c r="AU4976">
        <v>0</v>
      </c>
      <c r="AV4976">
        <v>0</v>
      </c>
      <c r="BA4976" t="s">
        <v>2711</v>
      </c>
      <c r="BB4976" s="6" t="s">
        <v>1621</v>
      </c>
      <c r="BG4976" s="9"/>
      <c r="BI4976" t="s">
        <v>3146</v>
      </c>
    </row>
    <row r="4977" spans="1:73" x14ac:dyDescent="0.25">
      <c r="A4977" s="21" t="s">
        <v>1327</v>
      </c>
      <c r="B4977" t="s">
        <v>1336</v>
      </c>
      <c r="C4977" t="str">
        <f>VLOOKUP(Tabelle1[[#This Row],[bank_name]],list_all_banks!$B$1:$C$691,2,FALSE)</f>
        <v>SE5164060120</v>
      </c>
      <c r="D4977" s="6" t="s">
        <v>1337</v>
      </c>
      <c r="E4977" s="42" t="str">
        <f t="shared" si="81"/>
        <v>31.12.2014</v>
      </c>
      <c r="F4977">
        <v>2014</v>
      </c>
      <c r="G4977">
        <v>1</v>
      </c>
      <c r="H4977">
        <v>2</v>
      </c>
      <c r="I4977" t="s">
        <v>1382</v>
      </c>
      <c r="J4977">
        <v>2</v>
      </c>
      <c r="K4977" t="s">
        <v>1366</v>
      </c>
      <c r="L4977">
        <v>0</v>
      </c>
      <c r="M4977" t="s">
        <v>14</v>
      </c>
      <c r="N4977" t="s">
        <v>19</v>
      </c>
      <c r="P4977" s="9">
        <v>1</v>
      </c>
      <c r="Q4977">
        <v>0</v>
      </c>
      <c r="R4977" s="30">
        <v>0</v>
      </c>
      <c r="S4977">
        <v>0</v>
      </c>
      <c r="U4977" s="90">
        <v>0</v>
      </c>
      <c r="V4977">
        <v>0</v>
      </c>
      <c r="W4977" t="s">
        <v>20</v>
      </c>
      <c r="Y4977" s="9" t="s">
        <v>641</v>
      </c>
      <c r="Z4977">
        <v>2197</v>
      </c>
      <c r="AA4977">
        <v>6971</v>
      </c>
      <c r="AB4977">
        <v>1136</v>
      </c>
      <c r="AC4977" t="s">
        <v>20</v>
      </c>
      <c r="AD4977" t="s">
        <v>20</v>
      </c>
      <c r="AE4977" t="s">
        <v>20</v>
      </c>
      <c r="AF4977" t="s">
        <v>20</v>
      </c>
      <c r="AG4977">
        <v>222</v>
      </c>
      <c r="AH4977" t="s">
        <v>20</v>
      </c>
      <c r="AI4977" s="90">
        <v>3</v>
      </c>
      <c r="AK4977" s="9">
        <v>1</v>
      </c>
      <c r="AL4977">
        <v>1</v>
      </c>
      <c r="AM4977">
        <v>3</v>
      </c>
      <c r="AN4977">
        <v>0</v>
      </c>
      <c r="AO4977">
        <v>0</v>
      </c>
      <c r="AQ4977" s="9">
        <v>2</v>
      </c>
      <c r="AR4977" t="s">
        <v>20</v>
      </c>
      <c r="AS4977" t="s">
        <v>20</v>
      </c>
      <c r="AT4977">
        <v>5</v>
      </c>
      <c r="AU4977">
        <v>0</v>
      </c>
      <c r="AV4977">
        <v>0</v>
      </c>
      <c r="BA4977" t="s">
        <v>2711</v>
      </c>
      <c r="BB4977" s="6" t="s">
        <v>1621</v>
      </c>
      <c r="BG4977" s="9"/>
      <c r="BI4977" t="s">
        <v>3146</v>
      </c>
    </row>
    <row r="4978" spans="1:73" s="44" customFormat="1" ht="15.75" thickBot="1" x14ac:dyDescent="0.3">
      <c r="A4978" s="165" t="s">
        <v>1327</v>
      </c>
      <c r="B4978" s="44" t="s">
        <v>1336</v>
      </c>
      <c r="C4978" s="44" t="str">
        <f>VLOOKUP(Tabelle1[[#This Row],[bank_name]],list_all_banks!$B$1:$C$691,2,FALSE)</f>
        <v>SE5164060120</v>
      </c>
      <c r="D4978" s="45" t="s">
        <v>1337</v>
      </c>
      <c r="E4978" s="46" t="str">
        <f t="shared" si="81"/>
        <v>31.12.2014</v>
      </c>
      <c r="F4978" s="44">
        <v>2014</v>
      </c>
      <c r="G4978" s="44">
        <v>1</v>
      </c>
      <c r="H4978" s="44">
        <v>2</v>
      </c>
      <c r="I4978" s="44" t="s">
        <v>1382</v>
      </c>
      <c r="J4978" s="44">
        <v>2</v>
      </c>
      <c r="K4978" s="44" t="s">
        <v>1366</v>
      </c>
      <c r="L4978" s="44">
        <v>0</v>
      </c>
      <c r="M4978" s="44" t="s">
        <v>14</v>
      </c>
      <c r="N4978" s="44" t="s">
        <v>19</v>
      </c>
      <c r="O4978" s="45"/>
      <c r="P4978" s="44">
        <v>1</v>
      </c>
      <c r="Q4978" s="44">
        <v>0</v>
      </c>
      <c r="R4978" s="157">
        <v>0</v>
      </c>
      <c r="S4978" s="44">
        <v>0</v>
      </c>
      <c r="T4978" s="45"/>
      <c r="U4978" s="157">
        <v>0</v>
      </c>
      <c r="V4978" s="44">
        <v>0</v>
      </c>
      <c r="W4978" s="44" t="s">
        <v>20</v>
      </c>
      <c r="X4978" s="45"/>
      <c r="Y4978" s="44" t="s">
        <v>1327</v>
      </c>
      <c r="Z4978" s="44">
        <v>2963</v>
      </c>
      <c r="AA4978" s="44">
        <v>6963</v>
      </c>
      <c r="AB4978" s="44">
        <v>706</v>
      </c>
      <c r="AC4978" s="44" t="s">
        <v>20</v>
      </c>
      <c r="AD4978" s="44" t="s">
        <v>20</v>
      </c>
      <c r="AE4978" s="44" t="s">
        <v>20</v>
      </c>
      <c r="AF4978" s="44" t="s">
        <v>20</v>
      </c>
      <c r="AG4978" s="44">
        <v>205</v>
      </c>
      <c r="AH4978" s="44" t="s">
        <v>20</v>
      </c>
      <c r="AI4978" s="90">
        <v>3</v>
      </c>
      <c r="AJ4978" s="45"/>
      <c r="AK4978" s="44">
        <v>1</v>
      </c>
      <c r="AL4978" s="44">
        <v>1</v>
      </c>
      <c r="AM4978" s="44">
        <v>3</v>
      </c>
      <c r="AN4978" s="44">
        <v>0</v>
      </c>
      <c r="AO4978" s="44">
        <v>0</v>
      </c>
      <c r="AP4978" s="45"/>
      <c r="AQ4978" s="44">
        <v>2</v>
      </c>
      <c r="AR4978" s="44" t="s">
        <v>20</v>
      </c>
      <c r="AS4978" s="44" t="s">
        <v>20</v>
      </c>
      <c r="AT4978" s="44">
        <v>5</v>
      </c>
      <c r="AU4978" s="44">
        <v>0</v>
      </c>
      <c r="AV4978" s="44">
        <v>0</v>
      </c>
      <c r="AY4978" s="45"/>
      <c r="AZ4978" s="46"/>
      <c r="BA4978" s="44" t="s">
        <v>2711</v>
      </c>
      <c r="BB4978" s="45" t="s">
        <v>1621</v>
      </c>
      <c r="BH4978" s="45"/>
      <c r="BI4978" s="44" t="s">
        <v>3146</v>
      </c>
    </row>
    <row r="4979" spans="1:73" x14ac:dyDescent="0.25">
      <c r="A4979" s="21" t="s">
        <v>1327</v>
      </c>
      <c r="B4979" t="s">
        <v>1336</v>
      </c>
      <c r="C4979" t="str">
        <f>VLOOKUP(Tabelle1[[#This Row],[bank_name]],list_all_banks!$B$1:$C$691,2,FALSE)</f>
        <v>SE5164060120</v>
      </c>
      <c r="D4979" s="6" t="s">
        <v>1337</v>
      </c>
      <c r="E4979" s="42" t="str">
        <f t="shared" si="81"/>
        <v>31.12.2014</v>
      </c>
      <c r="F4979">
        <v>2014</v>
      </c>
      <c r="G4979">
        <v>1</v>
      </c>
      <c r="H4979">
        <v>2</v>
      </c>
      <c r="I4979" t="s">
        <v>1382</v>
      </c>
      <c r="J4979">
        <v>2</v>
      </c>
      <c r="K4979" t="s">
        <v>1366</v>
      </c>
      <c r="L4979">
        <v>0</v>
      </c>
      <c r="M4979" t="s">
        <v>14</v>
      </c>
      <c r="N4979" t="s">
        <v>19</v>
      </c>
      <c r="P4979" s="9">
        <v>1</v>
      </c>
      <c r="Q4979">
        <v>0</v>
      </c>
      <c r="R4979" s="30">
        <v>0</v>
      </c>
      <c r="S4979">
        <v>0</v>
      </c>
      <c r="U4979" s="90">
        <v>0</v>
      </c>
      <c r="V4979">
        <v>0</v>
      </c>
      <c r="W4979" t="s">
        <v>20</v>
      </c>
      <c r="Y4979" s="9" t="s">
        <v>1672</v>
      </c>
      <c r="Z4979">
        <v>1732</v>
      </c>
      <c r="AA4979">
        <v>3238</v>
      </c>
      <c r="AB4979">
        <v>900</v>
      </c>
      <c r="AC4979" t="s">
        <v>20</v>
      </c>
      <c r="AD4979" t="s">
        <v>20</v>
      </c>
      <c r="AE4979" t="s">
        <v>20</v>
      </c>
      <c r="AF4979" t="s">
        <v>20</v>
      </c>
      <c r="AG4979">
        <v>238</v>
      </c>
      <c r="AH4979" t="s">
        <v>20</v>
      </c>
      <c r="AI4979" s="90">
        <v>3</v>
      </c>
      <c r="AJ4979" s="67"/>
      <c r="AK4979" s="9">
        <v>1</v>
      </c>
      <c r="AL4979">
        <v>1</v>
      </c>
      <c r="AM4979">
        <v>3</v>
      </c>
      <c r="AN4979">
        <v>0</v>
      </c>
      <c r="AO4979">
        <v>0</v>
      </c>
      <c r="AQ4979" s="9">
        <v>2</v>
      </c>
      <c r="AR4979" t="s">
        <v>20</v>
      </c>
      <c r="AS4979" t="s">
        <v>20</v>
      </c>
      <c r="AT4979">
        <v>5</v>
      </c>
      <c r="AU4979">
        <v>0</v>
      </c>
      <c r="AV4979">
        <v>0</v>
      </c>
      <c r="BA4979" t="s">
        <v>2711</v>
      </c>
      <c r="BB4979" s="6" t="s">
        <v>1621</v>
      </c>
      <c r="BG4979" s="9"/>
      <c r="BI4979" t="s">
        <v>3146</v>
      </c>
    </row>
    <row r="4980" spans="1:73" x14ac:dyDescent="0.25">
      <c r="A4980" s="88" t="s">
        <v>1327</v>
      </c>
      <c r="B4980" s="9" t="s">
        <v>1336</v>
      </c>
      <c r="C4980" s="9" t="str">
        <f>VLOOKUP(Tabelle1[[#This Row],[bank_name]],list_all_banks!$B$1:$C$691,2,FALSE)</f>
        <v>SE5164060120</v>
      </c>
      <c r="D4980" s="6" t="s">
        <v>1337</v>
      </c>
      <c r="E4980" s="42" t="str">
        <f t="shared" si="81"/>
        <v>31.12.2014</v>
      </c>
      <c r="F4980" s="9">
        <v>2014</v>
      </c>
      <c r="G4980" s="9">
        <v>1</v>
      </c>
      <c r="H4980" s="9">
        <v>2</v>
      </c>
      <c r="I4980" s="9" t="s">
        <v>1382</v>
      </c>
      <c r="J4980" s="9">
        <v>2</v>
      </c>
      <c r="K4980" s="9" t="s">
        <v>1366</v>
      </c>
      <c r="L4980" s="9">
        <v>0</v>
      </c>
      <c r="M4980" s="9" t="s">
        <v>14</v>
      </c>
      <c r="N4980" s="9" t="s">
        <v>19</v>
      </c>
      <c r="P4980" s="9">
        <v>1</v>
      </c>
      <c r="Q4980" s="9">
        <v>0</v>
      </c>
      <c r="R4980" s="90">
        <v>0</v>
      </c>
      <c r="S4980" s="9">
        <v>0</v>
      </c>
      <c r="U4980" s="90">
        <v>0</v>
      </c>
      <c r="V4980" s="9">
        <v>0</v>
      </c>
      <c r="W4980" s="9" t="s">
        <v>20</v>
      </c>
      <c r="Y4980" s="9" t="s">
        <v>1661</v>
      </c>
      <c r="Z4980" s="9">
        <v>203</v>
      </c>
      <c r="AA4980" s="9">
        <v>1418</v>
      </c>
      <c r="AB4980" s="9">
        <v>92</v>
      </c>
      <c r="AC4980" t="s">
        <v>20</v>
      </c>
      <c r="AD4980" s="9" t="s">
        <v>20</v>
      </c>
      <c r="AE4980" s="9" t="s">
        <v>20</v>
      </c>
      <c r="AF4980" s="9" t="s">
        <v>20</v>
      </c>
      <c r="AG4980" s="9">
        <v>20</v>
      </c>
      <c r="AH4980" s="9" t="s">
        <v>20</v>
      </c>
      <c r="AI4980" s="90">
        <v>3</v>
      </c>
      <c r="AK4980" s="9">
        <v>1</v>
      </c>
      <c r="AL4980" s="9">
        <v>1</v>
      </c>
      <c r="AM4980" s="9">
        <v>3</v>
      </c>
      <c r="AN4980" s="9">
        <v>0</v>
      </c>
      <c r="AO4980" s="9">
        <v>0</v>
      </c>
      <c r="AQ4980" s="9">
        <v>2</v>
      </c>
      <c r="AR4980" s="9" t="s">
        <v>20</v>
      </c>
      <c r="AS4980" s="9" t="s">
        <v>20</v>
      </c>
      <c r="AT4980" s="9">
        <v>5</v>
      </c>
      <c r="AU4980" s="9">
        <v>0</v>
      </c>
      <c r="AV4980" s="9">
        <v>0</v>
      </c>
      <c r="AW4980" s="9"/>
      <c r="AX4980" s="9"/>
      <c r="BA4980" s="9" t="s">
        <v>2711</v>
      </c>
      <c r="BB4980" s="6" t="s">
        <v>1621</v>
      </c>
      <c r="BG4980" s="9"/>
      <c r="BI4980" t="s">
        <v>3146</v>
      </c>
    </row>
    <row r="4981" spans="1:73" x14ac:dyDescent="0.25">
      <c r="A4981" s="21" t="s">
        <v>1327</v>
      </c>
      <c r="B4981" t="s">
        <v>1336</v>
      </c>
      <c r="C4981" t="str">
        <f>VLOOKUP(Tabelle1[[#This Row],[bank_name]],list_all_banks!$B$1:$C$691,2,FALSE)</f>
        <v>SE5164060120</v>
      </c>
      <c r="D4981" s="6" t="s">
        <v>1337</v>
      </c>
      <c r="E4981" s="42" t="str">
        <f t="shared" si="81"/>
        <v>31.12.2014</v>
      </c>
      <c r="F4981">
        <v>2014</v>
      </c>
      <c r="G4981">
        <v>1</v>
      </c>
      <c r="H4981">
        <v>2</v>
      </c>
      <c r="I4981" t="s">
        <v>1382</v>
      </c>
      <c r="J4981">
        <v>2</v>
      </c>
      <c r="K4981" t="s">
        <v>1366</v>
      </c>
      <c r="L4981">
        <v>0</v>
      </c>
      <c r="M4981" t="s">
        <v>14</v>
      </c>
      <c r="N4981" t="s">
        <v>19</v>
      </c>
      <c r="P4981" s="9">
        <v>1</v>
      </c>
      <c r="Q4981">
        <v>0</v>
      </c>
      <c r="R4981" s="30">
        <v>0</v>
      </c>
      <c r="S4981">
        <v>0</v>
      </c>
      <c r="U4981" s="90">
        <v>0</v>
      </c>
      <c r="V4981">
        <v>0</v>
      </c>
      <c r="W4981" t="s">
        <v>20</v>
      </c>
      <c r="Y4981" s="9" t="s">
        <v>1278</v>
      </c>
      <c r="Z4981">
        <v>-2</v>
      </c>
      <c r="AA4981">
        <v>692</v>
      </c>
      <c r="AB4981">
        <v>-23</v>
      </c>
      <c r="AC4981" s="9" t="s">
        <v>20</v>
      </c>
      <c r="AD4981" t="s">
        <v>20</v>
      </c>
      <c r="AE4981" t="s">
        <v>20</v>
      </c>
      <c r="AF4981" t="s">
        <v>20</v>
      </c>
      <c r="AG4981">
        <v>-4</v>
      </c>
      <c r="AH4981" t="s">
        <v>20</v>
      </c>
      <c r="AI4981" s="90">
        <v>3</v>
      </c>
      <c r="AK4981" s="9">
        <v>1</v>
      </c>
      <c r="AL4981">
        <v>1</v>
      </c>
      <c r="AM4981">
        <v>3</v>
      </c>
      <c r="AN4981">
        <v>0</v>
      </c>
      <c r="AO4981">
        <v>0</v>
      </c>
      <c r="AQ4981" s="9">
        <v>2</v>
      </c>
      <c r="AR4981" t="s">
        <v>20</v>
      </c>
      <c r="AS4981" t="s">
        <v>20</v>
      </c>
      <c r="AT4981">
        <v>5</v>
      </c>
      <c r="AU4981">
        <v>0</v>
      </c>
      <c r="AV4981">
        <v>0</v>
      </c>
      <c r="BA4981" t="s">
        <v>2711</v>
      </c>
      <c r="BB4981" s="6" t="s">
        <v>1621</v>
      </c>
      <c r="BG4981" s="9"/>
      <c r="BI4981" t="s">
        <v>3146</v>
      </c>
    </row>
    <row r="4982" spans="1:73" x14ac:dyDescent="0.25">
      <c r="A4982" s="21" t="s">
        <v>1327</v>
      </c>
      <c r="B4982" t="s">
        <v>1336</v>
      </c>
      <c r="C4982" t="str">
        <f>VLOOKUP(Tabelle1[[#This Row],[bank_name]],list_all_banks!$B$1:$C$691,2,FALSE)</f>
        <v>SE5164060120</v>
      </c>
      <c r="D4982" s="6" t="s">
        <v>1337</v>
      </c>
      <c r="E4982" s="42" t="str">
        <f t="shared" si="81"/>
        <v>31.12.2014</v>
      </c>
      <c r="F4982">
        <v>2014</v>
      </c>
      <c r="G4982">
        <v>1</v>
      </c>
      <c r="H4982">
        <v>2</v>
      </c>
      <c r="I4982" t="s">
        <v>1382</v>
      </c>
      <c r="J4982">
        <v>2</v>
      </c>
      <c r="K4982" t="s">
        <v>1366</v>
      </c>
      <c r="L4982">
        <v>0</v>
      </c>
      <c r="M4982" t="s">
        <v>14</v>
      </c>
      <c r="N4982" t="s">
        <v>19</v>
      </c>
      <c r="P4982" s="9">
        <v>1</v>
      </c>
      <c r="Q4982">
        <v>0</v>
      </c>
      <c r="R4982" s="30">
        <v>0</v>
      </c>
      <c r="S4982">
        <v>0</v>
      </c>
      <c r="U4982" s="90">
        <v>0</v>
      </c>
      <c r="V4982">
        <v>0</v>
      </c>
      <c r="W4982" t="s">
        <v>20</v>
      </c>
      <c r="Y4982" s="9" t="s">
        <v>487</v>
      </c>
      <c r="Z4982">
        <v>61</v>
      </c>
      <c r="AA4982">
        <v>486</v>
      </c>
      <c r="AB4982">
        <v>27</v>
      </c>
      <c r="AC4982" t="s">
        <v>20</v>
      </c>
      <c r="AD4982" t="s">
        <v>20</v>
      </c>
      <c r="AE4982" t="s">
        <v>20</v>
      </c>
      <c r="AF4982" t="s">
        <v>20</v>
      </c>
      <c r="AG4982">
        <v>3</v>
      </c>
      <c r="AH4982" t="s">
        <v>20</v>
      </c>
      <c r="AI4982" s="90">
        <v>3</v>
      </c>
      <c r="AK4982" s="9">
        <v>1</v>
      </c>
      <c r="AL4982">
        <v>1</v>
      </c>
      <c r="AM4982">
        <v>3</v>
      </c>
      <c r="AN4982">
        <v>0</v>
      </c>
      <c r="AO4982">
        <v>0</v>
      </c>
      <c r="AQ4982" s="9">
        <v>2</v>
      </c>
      <c r="AR4982" t="s">
        <v>20</v>
      </c>
      <c r="AS4982" t="s">
        <v>20</v>
      </c>
      <c r="AT4982">
        <v>5</v>
      </c>
      <c r="AU4982">
        <v>0</v>
      </c>
      <c r="AV4982">
        <v>0</v>
      </c>
      <c r="BA4982" t="s">
        <v>2711</v>
      </c>
      <c r="BB4982" s="6" t="s">
        <v>1621</v>
      </c>
      <c r="BG4982" s="9"/>
      <c r="BI4982" t="s">
        <v>3146</v>
      </c>
    </row>
    <row r="4983" spans="1:73" x14ac:dyDescent="0.25">
      <c r="A4983" s="88" t="s">
        <v>1327</v>
      </c>
      <c r="B4983" s="9" t="s">
        <v>1336</v>
      </c>
      <c r="C4983" s="9" t="str">
        <f>VLOOKUP(Tabelle1[[#This Row],[bank_name]],list_all_banks!$B$1:$C$691,2,FALSE)</f>
        <v>SE5164060120</v>
      </c>
      <c r="D4983" s="6" t="s">
        <v>1337</v>
      </c>
      <c r="E4983" s="42" t="str">
        <f t="shared" si="81"/>
        <v>31.12.2014</v>
      </c>
      <c r="F4983" s="9">
        <v>2014</v>
      </c>
      <c r="G4983" s="9">
        <v>1</v>
      </c>
      <c r="H4983" s="9">
        <v>2</v>
      </c>
      <c r="I4983" s="9" t="s">
        <v>1382</v>
      </c>
      <c r="J4983" s="9">
        <v>2</v>
      </c>
      <c r="K4983" s="9" t="s">
        <v>1366</v>
      </c>
      <c r="L4983" s="9">
        <v>0</v>
      </c>
      <c r="M4983" s="9" t="s">
        <v>14</v>
      </c>
      <c r="N4983" s="9" t="s">
        <v>19</v>
      </c>
      <c r="P4983" s="9">
        <v>1</v>
      </c>
      <c r="Q4983" s="9">
        <v>0</v>
      </c>
      <c r="R4983" s="90">
        <v>0</v>
      </c>
      <c r="S4983" s="9">
        <v>0</v>
      </c>
      <c r="U4983" s="90">
        <v>0</v>
      </c>
      <c r="V4983" s="9">
        <v>0</v>
      </c>
      <c r="W4983" s="9" t="s">
        <v>20</v>
      </c>
      <c r="Y4983" s="9" t="s">
        <v>1205</v>
      </c>
      <c r="Z4983" s="9">
        <v>64</v>
      </c>
      <c r="AA4983" s="9">
        <v>431</v>
      </c>
      <c r="AB4983" s="9">
        <v>-49</v>
      </c>
      <c r="AC4983" s="9" t="s">
        <v>20</v>
      </c>
      <c r="AD4983" s="9" t="s">
        <v>20</v>
      </c>
      <c r="AE4983" s="9" t="s">
        <v>20</v>
      </c>
      <c r="AF4983" s="9" t="s">
        <v>20</v>
      </c>
      <c r="AG4983" s="9">
        <v>3</v>
      </c>
      <c r="AH4983" s="9" t="s">
        <v>20</v>
      </c>
      <c r="AI4983" s="90">
        <v>3</v>
      </c>
      <c r="AK4983" s="9">
        <v>1</v>
      </c>
      <c r="AL4983" s="9">
        <v>1</v>
      </c>
      <c r="AM4983" s="9">
        <v>3</v>
      </c>
      <c r="AN4983" s="9">
        <v>0</v>
      </c>
      <c r="AO4983" s="9">
        <v>0</v>
      </c>
      <c r="AQ4983" s="9">
        <v>2</v>
      </c>
      <c r="AR4983" s="9" t="s">
        <v>20</v>
      </c>
      <c r="AS4983" s="9" t="s">
        <v>20</v>
      </c>
      <c r="AT4983" s="9">
        <v>5</v>
      </c>
      <c r="AU4983" s="9">
        <v>0</v>
      </c>
      <c r="AV4983" s="9">
        <v>0</v>
      </c>
      <c r="AW4983" s="9"/>
      <c r="AX4983" s="9"/>
      <c r="BA4983" s="9" t="s">
        <v>2711</v>
      </c>
      <c r="BB4983" s="6" t="s">
        <v>1621</v>
      </c>
      <c r="BG4983" s="9"/>
      <c r="BI4983" t="s">
        <v>3146</v>
      </c>
    </row>
    <row r="4984" spans="1:73" x14ac:dyDescent="0.25">
      <c r="A4984" s="21" t="s">
        <v>1327</v>
      </c>
      <c r="B4984" t="s">
        <v>1336</v>
      </c>
      <c r="C4984" t="str">
        <f>VLOOKUP(Tabelle1[[#This Row],[bank_name]],list_all_banks!$B$1:$C$691,2,FALSE)</f>
        <v>SE5164060120</v>
      </c>
      <c r="D4984" s="6" t="s">
        <v>1337</v>
      </c>
      <c r="E4984" s="42" t="str">
        <f t="shared" si="81"/>
        <v>31.12.2014</v>
      </c>
      <c r="F4984">
        <v>2014</v>
      </c>
      <c r="G4984">
        <v>1</v>
      </c>
      <c r="H4984">
        <v>2</v>
      </c>
      <c r="I4984" t="s">
        <v>1382</v>
      </c>
      <c r="J4984">
        <v>2</v>
      </c>
      <c r="K4984" t="s">
        <v>1366</v>
      </c>
      <c r="L4984">
        <v>0</v>
      </c>
      <c r="M4984" t="s">
        <v>14</v>
      </c>
      <c r="N4984" t="s">
        <v>19</v>
      </c>
      <c r="P4984" s="9">
        <v>1</v>
      </c>
      <c r="Q4984">
        <v>0</v>
      </c>
      <c r="R4984" s="30">
        <v>0</v>
      </c>
      <c r="S4984">
        <v>0</v>
      </c>
      <c r="U4984" s="90">
        <v>0</v>
      </c>
      <c r="V4984">
        <v>0</v>
      </c>
      <c r="W4984" t="s">
        <v>20</v>
      </c>
      <c r="Y4984" s="9" t="s">
        <v>1170</v>
      </c>
      <c r="Z4984">
        <v>252</v>
      </c>
      <c r="AA4984">
        <v>373</v>
      </c>
      <c r="AB4984">
        <v>143</v>
      </c>
      <c r="AC4984" t="s">
        <v>20</v>
      </c>
      <c r="AD4984" t="s">
        <v>20</v>
      </c>
      <c r="AE4984" t="s">
        <v>20</v>
      </c>
      <c r="AF4984" t="s">
        <v>20</v>
      </c>
      <c r="AG4984">
        <v>42</v>
      </c>
      <c r="AH4984" t="s">
        <v>20</v>
      </c>
      <c r="AI4984" s="90">
        <v>3</v>
      </c>
      <c r="AK4984" s="9">
        <v>1</v>
      </c>
      <c r="AL4984">
        <v>1</v>
      </c>
      <c r="AM4984">
        <v>3</v>
      </c>
      <c r="AN4984">
        <v>0</v>
      </c>
      <c r="AO4984">
        <v>0</v>
      </c>
      <c r="AQ4984" s="9">
        <v>2</v>
      </c>
      <c r="AR4984" t="s">
        <v>20</v>
      </c>
      <c r="AS4984" t="s">
        <v>20</v>
      </c>
      <c r="AT4984">
        <v>5</v>
      </c>
      <c r="AU4984">
        <v>0</v>
      </c>
      <c r="AV4984">
        <v>0</v>
      </c>
      <c r="BA4984" t="s">
        <v>2711</v>
      </c>
      <c r="BB4984" s="6" t="s">
        <v>1621</v>
      </c>
      <c r="BG4984" s="9"/>
      <c r="BI4984" t="s">
        <v>3146</v>
      </c>
    </row>
    <row r="4985" spans="1:73" x14ac:dyDescent="0.25">
      <c r="A4985" s="21" t="s">
        <v>1327</v>
      </c>
      <c r="B4985" t="s">
        <v>1336</v>
      </c>
      <c r="C4985" t="str">
        <f>VLOOKUP(Tabelle1[[#This Row],[bank_name]],list_all_banks!$B$1:$C$691,2,FALSE)</f>
        <v>SE5164060120</v>
      </c>
      <c r="D4985" s="6" t="s">
        <v>1337</v>
      </c>
      <c r="E4985" s="42" t="str">
        <f t="shared" si="81"/>
        <v>31.12.2014</v>
      </c>
      <c r="F4985">
        <v>2014</v>
      </c>
      <c r="G4985">
        <v>1</v>
      </c>
      <c r="H4985">
        <v>2</v>
      </c>
      <c r="I4985" t="s">
        <v>1382</v>
      </c>
      <c r="J4985">
        <v>2</v>
      </c>
      <c r="K4985" t="s">
        <v>1366</v>
      </c>
      <c r="L4985">
        <v>0</v>
      </c>
      <c r="M4985" t="s">
        <v>14</v>
      </c>
      <c r="N4985" t="s">
        <v>19</v>
      </c>
      <c r="P4985" s="9">
        <v>1</v>
      </c>
      <c r="Q4985">
        <v>0</v>
      </c>
      <c r="R4985" s="30">
        <v>0</v>
      </c>
      <c r="S4985">
        <v>0</v>
      </c>
      <c r="U4985" s="90">
        <v>0</v>
      </c>
      <c r="V4985">
        <v>0</v>
      </c>
      <c r="W4985" t="s">
        <v>20</v>
      </c>
      <c r="Y4985" s="9" t="s">
        <v>1165</v>
      </c>
      <c r="Z4985">
        <v>52</v>
      </c>
      <c r="AA4985">
        <v>351</v>
      </c>
      <c r="AB4985">
        <v>21</v>
      </c>
      <c r="AC4985" t="s">
        <v>20</v>
      </c>
      <c r="AD4985" t="s">
        <v>20</v>
      </c>
      <c r="AE4985" t="s">
        <v>20</v>
      </c>
      <c r="AF4985" t="s">
        <v>20</v>
      </c>
      <c r="AG4985">
        <v>4</v>
      </c>
      <c r="AH4985" t="s">
        <v>20</v>
      </c>
      <c r="AI4985" s="90">
        <v>3</v>
      </c>
      <c r="AK4985" s="9">
        <v>1</v>
      </c>
      <c r="AL4985">
        <v>1</v>
      </c>
      <c r="AM4985">
        <v>3</v>
      </c>
      <c r="AN4985">
        <v>0</v>
      </c>
      <c r="AO4985">
        <v>0</v>
      </c>
      <c r="AQ4985" s="9">
        <v>2</v>
      </c>
      <c r="AR4985" t="s">
        <v>20</v>
      </c>
      <c r="AS4985" t="s">
        <v>20</v>
      </c>
      <c r="AT4985">
        <v>5</v>
      </c>
      <c r="AU4985">
        <v>0</v>
      </c>
      <c r="AV4985">
        <v>0</v>
      </c>
      <c r="BA4985" s="9" t="s">
        <v>2711</v>
      </c>
      <c r="BB4985" s="6" t="s">
        <v>1621</v>
      </c>
      <c r="BG4985" s="9"/>
      <c r="BI4985" t="s">
        <v>3146</v>
      </c>
    </row>
    <row r="4986" spans="1:73" x14ac:dyDescent="0.25">
      <c r="A4986" s="88" t="s">
        <v>1327</v>
      </c>
      <c r="B4986" s="9" t="s">
        <v>1336</v>
      </c>
      <c r="C4986" s="9" t="str">
        <f>VLOOKUP(Tabelle1[[#This Row],[bank_name]],list_all_banks!$B$1:$C$691,2,FALSE)</f>
        <v>SE5164060120</v>
      </c>
      <c r="D4986" s="6" t="s">
        <v>1337</v>
      </c>
      <c r="E4986" s="42" t="str">
        <f t="shared" si="81"/>
        <v>31.12.2014</v>
      </c>
      <c r="F4986" s="9">
        <v>2014</v>
      </c>
      <c r="G4986" s="9">
        <v>1</v>
      </c>
      <c r="H4986" s="9">
        <v>2</v>
      </c>
      <c r="I4986" s="9" t="s">
        <v>1382</v>
      </c>
      <c r="J4986" s="9">
        <v>2</v>
      </c>
      <c r="K4986" s="9" t="s">
        <v>1366</v>
      </c>
      <c r="L4986" s="9">
        <v>0</v>
      </c>
      <c r="M4986" s="9" t="s">
        <v>14</v>
      </c>
      <c r="N4986" s="9" t="s">
        <v>19</v>
      </c>
      <c r="P4986" s="9">
        <v>1</v>
      </c>
      <c r="Q4986" s="9">
        <v>0</v>
      </c>
      <c r="R4986" s="90">
        <v>0</v>
      </c>
      <c r="S4986" s="9">
        <v>0</v>
      </c>
      <c r="U4986" s="90">
        <v>0</v>
      </c>
      <c r="V4986" s="9">
        <v>0</v>
      </c>
      <c r="W4986" s="9" t="s">
        <v>20</v>
      </c>
      <c r="Y4986" s="9" t="s">
        <v>1659</v>
      </c>
      <c r="Z4986" s="9">
        <v>51</v>
      </c>
      <c r="AA4986" s="9">
        <v>85</v>
      </c>
      <c r="AB4986" s="9">
        <v>50</v>
      </c>
      <c r="AC4986" s="9" t="s">
        <v>20</v>
      </c>
      <c r="AD4986" s="9" t="s">
        <v>20</v>
      </c>
      <c r="AE4986" s="9" t="s">
        <v>20</v>
      </c>
      <c r="AF4986" s="9" t="s">
        <v>20</v>
      </c>
      <c r="AG4986" s="9">
        <v>8</v>
      </c>
      <c r="AH4986" s="9" t="s">
        <v>20</v>
      </c>
      <c r="AI4986" s="90">
        <v>3</v>
      </c>
      <c r="AK4986" s="9">
        <v>1</v>
      </c>
      <c r="AL4986" s="9">
        <v>1</v>
      </c>
      <c r="AM4986" s="9">
        <v>3</v>
      </c>
      <c r="AN4986" s="9">
        <v>0</v>
      </c>
      <c r="AO4986" s="9">
        <v>0</v>
      </c>
      <c r="AQ4986" s="9">
        <v>2</v>
      </c>
      <c r="AR4986" s="9" t="s">
        <v>20</v>
      </c>
      <c r="AS4986" s="9" t="s">
        <v>20</v>
      </c>
      <c r="AT4986" s="9">
        <v>5</v>
      </c>
      <c r="AU4986" s="9">
        <v>0</v>
      </c>
      <c r="AV4986" s="9">
        <v>0</v>
      </c>
      <c r="AW4986" s="9"/>
      <c r="AX4986" s="9"/>
      <c r="BA4986" s="9" t="s">
        <v>2711</v>
      </c>
      <c r="BB4986" s="6" t="s">
        <v>1621</v>
      </c>
      <c r="BG4986" s="9"/>
      <c r="BI4986" t="s">
        <v>3146</v>
      </c>
    </row>
    <row r="4987" spans="1:73" x14ac:dyDescent="0.25">
      <c r="A4987" s="88" t="s">
        <v>1327</v>
      </c>
      <c r="B4987" s="9" t="s">
        <v>1336</v>
      </c>
      <c r="C4987" s="9" t="str">
        <f>VLOOKUP(Tabelle1[[#This Row],[bank_name]],list_all_banks!$B$1:$C$691,2,FALSE)</f>
        <v>SE5164060120</v>
      </c>
      <c r="D4987" s="6" t="s">
        <v>1337</v>
      </c>
      <c r="E4987" s="42" t="str">
        <f t="shared" si="81"/>
        <v>31.12.2014</v>
      </c>
      <c r="F4987" s="9">
        <v>2014</v>
      </c>
      <c r="G4987" s="9">
        <v>1</v>
      </c>
      <c r="H4987" s="9">
        <v>2</v>
      </c>
      <c r="I4987" s="9" t="s">
        <v>1382</v>
      </c>
      <c r="J4987" s="9">
        <v>2</v>
      </c>
      <c r="K4987" s="9" t="s">
        <v>1366</v>
      </c>
      <c r="L4987" s="9">
        <v>0</v>
      </c>
      <c r="M4987" s="9" t="s">
        <v>14</v>
      </c>
      <c r="N4987" s="9" t="s">
        <v>19</v>
      </c>
      <c r="P4987" s="9">
        <v>1</v>
      </c>
      <c r="Q4987" s="9">
        <v>0</v>
      </c>
      <c r="R4987" s="90">
        <v>0</v>
      </c>
      <c r="S4987" s="9">
        <v>0</v>
      </c>
      <c r="U4987" s="90">
        <v>0</v>
      </c>
      <c r="V4987" s="9">
        <v>0</v>
      </c>
      <c r="W4987" s="9" t="s">
        <v>20</v>
      </c>
      <c r="Y4987" s="9" t="s">
        <v>1</v>
      </c>
      <c r="Z4987" s="9">
        <v>37</v>
      </c>
      <c r="AA4987" s="9">
        <v>57</v>
      </c>
      <c r="AB4987" s="9">
        <v>23</v>
      </c>
      <c r="AC4987" s="9" t="s">
        <v>20</v>
      </c>
      <c r="AD4987" s="9" t="s">
        <v>20</v>
      </c>
      <c r="AE4987" s="9" t="s">
        <v>20</v>
      </c>
      <c r="AF4987" s="9" t="s">
        <v>20</v>
      </c>
      <c r="AG4987" s="9">
        <v>5</v>
      </c>
      <c r="AH4987" s="9" t="s">
        <v>20</v>
      </c>
      <c r="AI4987" s="90">
        <v>3</v>
      </c>
      <c r="AK4987" s="9">
        <v>1</v>
      </c>
      <c r="AL4987" s="9">
        <v>1</v>
      </c>
      <c r="AM4987" s="9">
        <v>3</v>
      </c>
      <c r="AN4987" s="9">
        <v>0</v>
      </c>
      <c r="AO4987" s="9">
        <v>0</v>
      </c>
      <c r="AQ4987" s="9">
        <v>2</v>
      </c>
      <c r="AR4987" s="9" t="s">
        <v>20</v>
      </c>
      <c r="AS4987" s="9" t="s">
        <v>20</v>
      </c>
      <c r="AT4987" s="9">
        <v>5</v>
      </c>
      <c r="AU4987" s="9">
        <v>0</v>
      </c>
      <c r="AV4987" s="9">
        <v>0</v>
      </c>
      <c r="AW4987" s="9"/>
      <c r="AX4987" s="9"/>
      <c r="BA4987" s="9" t="s">
        <v>2711</v>
      </c>
      <c r="BB4987" s="6" t="s">
        <v>1621</v>
      </c>
      <c r="BC4987" s="9"/>
      <c r="BD4987" s="9"/>
      <c r="BE4987" s="9"/>
      <c r="BF4987" s="9"/>
      <c r="BG4987" s="9"/>
      <c r="BI4987" t="s">
        <v>3146</v>
      </c>
    </row>
    <row r="4988" spans="1:73" x14ac:dyDescent="0.25">
      <c r="A4988" s="21" t="s">
        <v>1327</v>
      </c>
      <c r="B4988" t="s">
        <v>1336</v>
      </c>
      <c r="C4988" t="str">
        <f>VLOOKUP(Tabelle1[[#This Row],[bank_name]],list_all_banks!$B$1:$C$691,2,FALSE)</f>
        <v>SE5164060120</v>
      </c>
      <c r="D4988" s="6" t="s">
        <v>1337</v>
      </c>
      <c r="E4988" s="42" t="str">
        <f t="shared" si="81"/>
        <v>31.12.2014</v>
      </c>
      <c r="F4988">
        <v>2014</v>
      </c>
      <c r="G4988">
        <v>1</v>
      </c>
      <c r="H4988">
        <v>2</v>
      </c>
      <c r="I4988" t="s">
        <v>1382</v>
      </c>
      <c r="J4988">
        <v>2</v>
      </c>
      <c r="K4988" t="s">
        <v>1366</v>
      </c>
      <c r="L4988">
        <v>0</v>
      </c>
      <c r="M4988" t="s">
        <v>14</v>
      </c>
      <c r="N4988" t="s">
        <v>19</v>
      </c>
      <c r="P4988" s="9">
        <v>1</v>
      </c>
      <c r="Q4988">
        <v>0</v>
      </c>
      <c r="R4988" s="30">
        <v>0</v>
      </c>
      <c r="S4988">
        <v>0</v>
      </c>
      <c r="U4988" s="90">
        <v>0</v>
      </c>
      <c r="V4988">
        <v>0</v>
      </c>
      <c r="W4988" t="s">
        <v>20</v>
      </c>
      <c r="Y4988" s="9" t="s">
        <v>1651</v>
      </c>
      <c r="Z4988">
        <v>13</v>
      </c>
      <c r="AA4988">
        <v>30</v>
      </c>
      <c r="AB4988">
        <v>2</v>
      </c>
      <c r="AC4988" t="s">
        <v>20</v>
      </c>
      <c r="AD4988" t="s">
        <v>20</v>
      </c>
      <c r="AE4988" t="s">
        <v>20</v>
      </c>
      <c r="AF4988" t="s">
        <v>20</v>
      </c>
      <c r="AG4988">
        <v>0</v>
      </c>
      <c r="AH4988" t="s">
        <v>20</v>
      </c>
      <c r="AI4988" s="90">
        <v>3</v>
      </c>
      <c r="AK4988" s="9">
        <v>1</v>
      </c>
      <c r="AL4988">
        <v>1</v>
      </c>
      <c r="AM4988">
        <v>3</v>
      </c>
      <c r="AN4988">
        <v>0</v>
      </c>
      <c r="AO4988">
        <v>0</v>
      </c>
      <c r="AQ4988" s="9">
        <v>2</v>
      </c>
      <c r="AR4988" t="s">
        <v>20</v>
      </c>
      <c r="AS4988" t="s">
        <v>20</v>
      </c>
      <c r="AT4988">
        <v>5</v>
      </c>
      <c r="AU4988">
        <v>0</v>
      </c>
      <c r="AV4988">
        <v>0</v>
      </c>
      <c r="BA4988" t="s">
        <v>2711</v>
      </c>
      <c r="BB4988" s="6" t="s">
        <v>1621</v>
      </c>
      <c r="BG4988" s="9"/>
      <c r="BI4988" t="s">
        <v>3146</v>
      </c>
    </row>
    <row r="4989" spans="1:73" x14ac:dyDescent="0.25">
      <c r="A4989" s="21" t="s">
        <v>1327</v>
      </c>
      <c r="B4989" t="s">
        <v>1336</v>
      </c>
      <c r="C4989" t="str">
        <f>VLOOKUP(Tabelle1[[#This Row],[bank_name]],list_all_banks!$B$1:$C$691,2,FALSE)</f>
        <v>SE5164060120</v>
      </c>
      <c r="D4989" s="6" t="s">
        <v>1337</v>
      </c>
      <c r="E4989" s="42" t="str">
        <f t="shared" si="81"/>
        <v>31.12.2014</v>
      </c>
      <c r="F4989">
        <v>2014</v>
      </c>
      <c r="G4989">
        <v>1</v>
      </c>
      <c r="H4989">
        <v>2</v>
      </c>
      <c r="I4989" t="s">
        <v>1382</v>
      </c>
      <c r="J4989">
        <v>2</v>
      </c>
      <c r="K4989" t="s">
        <v>1366</v>
      </c>
      <c r="L4989">
        <v>0</v>
      </c>
      <c r="M4989" t="s">
        <v>14</v>
      </c>
      <c r="N4989" t="s">
        <v>19</v>
      </c>
      <c r="P4989">
        <v>1</v>
      </c>
      <c r="Q4989">
        <v>0</v>
      </c>
      <c r="R4989" s="30">
        <v>0</v>
      </c>
      <c r="S4989">
        <v>0</v>
      </c>
      <c r="U4989" s="30">
        <v>0</v>
      </c>
      <c r="V4989">
        <v>0</v>
      </c>
      <c r="W4989" t="s">
        <v>20</v>
      </c>
      <c r="Y4989" t="s">
        <v>1660</v>
      </c>
      <c r="Z4989">
        <v>6</v>
      </c>
      <c r="AA4989">
        <v>28</v>
      </c>
      <c r="AB4989">
        <v>1</v>
      </c>
      <c r="AC4989" t="s">
        <v>20</v>
      </c>
      <c r="AD4989" t="s">
        <v>20</v>
      </c>
      <c r="AE4989" t="s">
        <v>20</v>
      </c>
      <c r="AF4989" t="s">
        <v>20</v>
      </c>
      <c r="AG4989">
        <v>1</v>
      </c>
      <c r="AH4989" t="s">
        <v>20</v>
      </c>
      <c r="AI4989" s="90">
        <v>3</v>
      </c>
      <c r="AK4989" s="9">
        <v>1</v>
      </c>
      <c r="AL4989">
        <v>1</v>
      </c>
      <c r="AM4989">
        <v>3</v>
      </c>
      <c r="AN4989">
        <v>0</v>
      </c>
      <c r="AO4989">
        <v>0</v>
      </c>
      <c r="AQ4989" s="9">
        <v>2</v>
      </c>
      <c r="AR4989" t="s">
        <v>20</v>
      </c>
      <c r="AS4989" t="s">
        <v>20</v>
      </c>
      <c r="AT4989">
        <v>5</v>
      </c>
      <c r="AU4989">
        <v>0</v>
      </c>
      <c r="AV4989">
        <v>0</v>
      </c>
      <c r="BA4989" s="9" t="s">
        <v>2711</v>
      </c>
      <c r="BB4989" s="6" t="s">
        <v>1621</v>
      </c>
      <c r="BG4989" s="9"/>
      <c r="BI4989" t="s">
        <v>3146</v>
      </c>
    </row>
    <row r="4990" spans="1:73" x14ac:dyDescent="0.25">
      <c r="A4990" s="88" t="s">
        <v>1327</v>
      </c>
      <c r="B4990" s="9" t="s">
        <v>1336</v>
      </c>
      <c r="C4990" s="9" t="str">
        <f>VLOOKUP(Tabelle1[[#This Row],[bank_name]],list_all_banks!$B$1:$C$691,2,FALSE)</f>
        <v>SE5164060120</v>
      </c>
      <c r="D4990" s="6" t="s">
        <v>1337</v>
      </c>
      <c r="E4990" s="42" t="str">
        <f t="shared" si="81"/>
        <v>31.12.2014</v>
      </c>
      <c r="F4990" s="9">
        <v>2014</v>
      </c>
      <c r="G4990" s="9">
        <v>1</v>
      </c>
      <c r="H4990" s="9">
        <v>2</v>
      </c>
      <c r="I4990" s="9" t="s">
        <v>1382</v>
      </c>
      <c r="J4990" s="9">
        <v>2</v>
      </c>
      <c r="K4990" s="9" t="s">
        <v>1366</v>
      </c>
      <c r="L4990" s="9">
        <v>0</v>
      </c>
      <c r="M4990" s="9" t="s">
        <v>14</v>
      </c>
      <c r="N4990" s="9" t="s">
        <v>19</v>
      </c>
      <c r="P4990" s="9">
        <v>1</v>
      </c>
      <c r="Q4990" s="9">
        <v>0</v>
      </c>
      <c r="R4990" s="90">
        <v>0</v>
      </c>
      <c r="S4990" s="9">
        <v>0</v>
      </c>
      <c r="U4990" s="90">
        <v>0</v>
      </c>
      <c r="V4990" s="9">
        <v>0</v>
      </c>
      <c r="W4990" s="9" t="s">
        <v>20</v>
      </c>
      <c r="Y4990" s="9" t="s">
        <v>1677</v>
      </c>
      <c r="Z4990" s="9">
        <v>1</v>
      </c>
      <c r="AA4990" s="9">
        <v>4</v>
      </c>
      <c r="AB4990" s="9">
        <v>0</v>
      </c>
      <c r="AC4990" s="9" t="s">
        <v>20</v>
      </c>
      <c r="AD4990" s="9" t="s">
        <v>20</v>
      </c>
      <c r="AE4990" s="9" t="s">
        <v>20</v>
      </c>
      <c r="AF4990" s="9" t="s">
        <v>20</v>
      </c>
      <c r="AG4990" s="9">
        <v>0</v>
      </c>
      <c r="AH4990" s="9" t="s">
        <v>20</v>
      </c>
      <c r="AI4990" s="90">
        <v>3</v>
      </c>
      <c r="AK4990" s="9">
        <v>1</v>
      </c>
      <c r="AL4990" s="9">
        <v>1</v>
      </c>
      <c r="AM4990" s="9">
        <v>3</v>
      </c>
      <c r="AN4990" s="9">
        <v>0</v>
      </c>
      <c r="AO4990" s="9">
        <v>0</v>
      </c>
      <c r="AQ4990" s="9">
        <v>2</v>
      </c>
      <c r="AR4990" s="9" t="s">
        <v>20</v>
      </c>
      <c r="AS4990" s="9" t="s">
        <v>20</v>
      </c>
      <c r="AT4990" s="9">
        <v>5</v>
      </c>
      <c r="AU4990" s="9">
        <v>0</v>
      </c>
      <c r="AV4990" s="9">
        <v>0</v>
      </c>
      <c r="AW4990" s="9"/>
      <c r="AX4990" s="9"/>
      <c r="BA4990" s="9" t="s">
        <v>2711</v>
      </c>
      <c r="BB4990" s="6" t="s">
        <v>1621</v>
      </c>
      <c r="BC4990" s="9"/>
      <c r="BD4990" s="9"/>
      <c r="BE4990" s="9"/>
      <c r="BF4990" s="9"/>
      <c r="BG4990" s="9"/>
      <c r="BI4990" t="s">
        <v>3146</v>
      </c>
    </row>
    <row r="4991" spans="1:73" x14ac:dyDescent="0.25">
      <c r="A4991" s="21" t="s">
        <v>1327</v>
      </c>
      <c r="B4991" s="9" t="s">
        <v>1336</v>
      </c>
      <c r="C4991" t="str">
        <f>VLOOKUP(Tabelle1[[#This Row],[bank_name]],list_all_banks!$B$1:$C$691,2,FALSE)</f>
        <v>SE5164060120</v>
      </c>
      <c r="D4991" s="6" t="s">
        <v>1337</v>
      </c>
      <c r="E4991" s="42" t="str">
        <f t="shared" si="81"/>
        <v>31.12.2015</v>
      </c>
      <c r="F4991">
        <v>2015</v>
      </c>
      <c r="G4991">
        <v>1</v>
      </c>
      <c r="H4991">
        <v>2</v>
      </c>
      <c r="I4991" t="s">
        <v>1382</v>
      </c>
      <c r="J4991">
        <v>2</v>
      </c>
      <c r="K4991" t="s">
        <v>1366</v>
      </c>
      <c r="L4991">
        <v>0</v>
      </c>
      <c r="M4991" s="9" t="s">
        <v>14</v>
      </c>
      <c r="N4991" t="s">
        <v>19</v>
      </c>
      <c r="P4991">
        <v>1</v>
      </c>
      <c r="Q4991">
        <v>0</v>
      </c>
      <c r="R4991" s="30">
        <v>0</v>
      </c>
      <c r="S4991">
        <v>0</v>
      </c>
      <c r="T4991" s="6" t="s">
        <v>3119</v>
      </c>
      <c r="U4991">
        <v>0</v>
      </c>
      <c r="V4991">
        <v>0</v>
      </c>
      <c r="W4991" t="s">
        <v>20</v>
      </c>
      <c r="Y4991" t="s">
        <v>820</v>
      </c>
      <c r="Z4991">
        <v>128</v>
      </c>
      <c r="AA4991">
        <v>82</v>
      </c>
      <c r="AB4991">
        <v>88</v>
      </c>
      <c r="AC4991" t="s">
        <v>20</v>
      </c>
      <c r="AD4991" t="s">
        <v>20</v>
      </c>
      <c r="AE4991" t="s">
        <v>20</v>
      </c>
      <c r="AF4991" t="s">
        <v>20</v>
      </c>
      <c r="AG4991">
        <v>17</v>
      </c>
      <c r="AH4991" t="s">
        <v>20</v>
      </c>
      <c r="AI4991" s="90">
        <v>3</v>
      </c>
      <c r="AK4991">
        <v>1</v>
      </c>
      <c r="AL4991">
        <v>1</v>
      </c>
      <c r="AM4991">
        <v>3</v>
      </c>
      <c r="AN4991">
        <v>0</v>
      </c>
      <c r="AO4991">
        <v>0</v>
      </c>
      <c r="AQ4991">
        <v>2</v>
      </c>
      <c r="AR4991" t="s">
        <v>20</v>
      </c>
      <c r="AS4991" t="s">
        <v>20</v>
      </c>
      <c r="AT4991">
        <v>5</v>
      </c>
      <c r="AU4991">
        <v>0</v>
      </c>
      <c r="AV4991">
        <v>0</v>
      </c>
      <c r="BA4991" s="14" t="s">
        <v>2712</v>
      </c>
      <c r="BB4991" s="6" t="s">
        <v>1715</v>
      </c>
      <c r="BG4991" s="9"/>
      <c r="BI4991" t="s">
        <v>3146</v>
      </c>
    </row>
    <row r="4992" spans="1:73" x14ac:dyDescent="0.25">
      <c r="A4992" s="21" t="s">
        <v>1327</v>
      </c>
      <c r="B4992" t="s">
        <v>1336</v>
      </c>
      <c r="C4992" t="str">
        <f>VLOOKUP(Tabelle1[[#This Row],[bank_name]],list_all_banks!$B$1:$C$691,2,FALSE)</f>
        <v>SE5164060120</v>
      </c>
      <c r="D4992" s="6" t="s">
        <v>1337</v>
      </c>
      <c r="E4992" s="42" t="str">
        <f t="shared" si="81"/>
        <v>31.12.2015</v>
      </c>
      <c r="F4992">
        <v>2015</v>
      </c>
      <c r="G4992">
        <v>1</v>
      </c>
      <c r="H4992">
        <v>2</v>
      </c>
      <c r="I4992" t="s">
        <v>1382</v>
      </c>
      <c r="J4992">
        <v>2</v>
      </c>
      <c r="K4992" t="s">
        <v>1366</v>
      </c>
      <c r="L4992">
        <v>0</v>
      </c>
      <c r="M4992" t="s">
        <v>14</v>
      </c>
      <c r="N4992" t="s">
        <v>19</v>
      </c>
      <c r="P4992">
        <v>1</v>
      </c>
      <c r="Q4992">
        <v>0</v>
      </c>
      <c r="R4992" s="30">
        <v>0</v>
      </c>
      <c r="S4992">
        <v>0</v>
      </c>
      <c r="U4992">
        <v>0</v>
      </c>
      <c r="V4992">
        <v>0</v>
      </c>
      <c r="W4992" t="s">
        <v>20</v>
      </c>
      <c r="Y4992" t="s">
        <v>1650</v>
      </c>
      <c r="Z4992">
        <v>147</v>
      </c>
      <c r="AA4992">
        <v>110</v>
      </c>
      <c r="AB4992">
        <v>95</v>
      </c>
      <c r="AC4992" t="s">
        <v>20</v>
      </c>
      <c r="AD4992" t="s">
        <v>20</v>
      </c>
      <c r="AE4992" t="s">
        <v>20</v>
      </c>
      <c r="AF4992" t="s">
        <v>20</v>
      </c>
      <c r="AG4992">
        <v>31</v>
      </c>
      <c r="AH4992" t="s">
        <v>20</v>
      </c>
      <c r="AI4992" s="90">
        <v>3</v>
      </c>
      <c r="AK4992">
        <v>1</v>
      </c>
      <c r="AL4992">
        <v>1</v>
      </c>
      <c r="AM4992">
        <v>3</v>
      </c>
      <c r="AN4992">
        <v>0</v>
      </c>
      <c r="AO4992">
        <v>0</v>
      </c>
      <c r="AQ4992">
        <v>2</v>
      </c>
      <c r="AR4992" t="s">
        <v>20</v>
      </c>
      <c r="AS4992" t="s">
        <v>20</v>
      </c>
      <c r="AT4992">
        <v>5</v>
      </c>
      <c r="AU4992">
        <v>0</v>
      </c>
      <c r="AV4992">
        <v>0</v>
      </c>
      <c r="BA4992" s="14" t="s">
        <v>2712</v>
      </c>
      <c r="BB4992" s="6" t="s">
        <v>1715</v>
      </c>
      <c r="BG4992" s="9"/>
      <c r="BI4992" t="s">
        <v>3146</v>
      </c>
      <c r="BJ4992" s="9"/>
      <c r="BK4992" s="9"/>
      <c r="BL4992" s="9"/>
      <c r="BM4992" s="9"/>
      <c r="BN4992" s="9"/>
      <c r="BO4992" s="9"/>
      <c r="BP4992" s="9"/>
      <c r="BQ4992" s="9"/>
      <c r="BR4992" s="9"/>
      <c r="BS4992" s="9"/>
      <c r="BT4992" s="9"/>
      <c r="BU4992" s="9"/>
    </row>
    <row r="4993" spans="1:61" x14ac:dyDescent="0.25">
      <c r="A4993" s="21" t="s">
        <v>1327</v>
      </c>
      <c r="B4993" s="9" t="s">
        <v>1336</v>
      </c>
      <c r="C4993" s="9" t="str">
        <f>VLOOKUP(Tabelle1[[#This Row],[bank_name]],list_all_banks!$B$1:$C$691,2,FALSE)</f>
        <v>SE5164060120</v>
      </c>
      <c r="D4993" s="6" t="s">
        <v>1337</v>
      </c>
      <c r="E4993" s="42" t="str">
        <f t="shared" si="81"/>
        <v>31.12.2015</v>
      </c>
      <c r="F4993">
        <v>2015</v>
      </c>
      <c r="G4993">
        <v>1</v>
      </c>
      <c r="H4993">
        <v>2</v>
      </c>
      <c r="I4993" t="s">
        <v>1382</v>
      </c>
      <c r="J4993">
        <v>2</v>
      </c>
      <c r="K4993" t="s">
        <v>1366</v>
      </c>
      <c r="L4993">
        <v>0</v>
      </c>
      <c r="M4993" s="9" t="s">
        <v>14</v>
      </c>
      <c r="N4993" t="s">
        <v>19</v>
      </c>
      <c r="P4993">
        <v>1</v>
      </c>
      <c r="Q4993">
        <v>0</v>
      </c>
      <c r="R4993" s="30">
        <v>0</v>
      </c>
      <c r="S4993">
        <v>0</v>
      </c>
      <c r="U4993">
        <v>0</v>
      </c>
      <c r="V4993">
        <v>0</v>
      </c>
      <c r="W4993" t="s">
        <v>20</v>
      </c>
      <c r="Y4993" t="s">
        <v>440</v>
      </c>
      <c r="Z4993">
        <v>2602</v>
      </c>
      <c r="AA4993">
        <v>8288</v>
      </c>
      <c r="AB4993">
        <v>914</v>
      </c>
      <c r="AC4993" t="s">
        <v>20</v>
      </c>
      <c r="AD4993" t="s">
        <v>20</v>
      </c>
      <c r="AE4993" t="s">
        <v>20</v>
      </c>
      <c r="AF4993" t="s">
        <v>20</v>
      </c>
      <c r="AG4993">
        <v>202</v>
      </c>
      <c r="AH4993" t="s">
        <v>20</v>
      </c>
      <c r="AI4993" s="90">
        <v>3</v>
      </c>
      <c r="AK4993" s="9">
        <v>1</v>
      </c>
      <c r="AL4993">
        <v>1</v>
      </c>
      <c r="AM4993">
        <v>3</v>
      </c>
      <c r="AN4993">
        <v>0</v>
      </c>
      <c r="AO4993">
        <v>0</v>
      </c>
      <c r="AQ4993" s="9">
        <v>2</v>
      </c>
      <c r="AR4993" t="s">
        <v>20</v>
      </c>
      <c r="AS4993" t="s">
        <v>20</v>
      </c>
      <c r="AT4993">
        <v>5</v>
      </c>
      <c r="AU4993">
        <v>0</v>
      </c>
      <c r="AV4993">
        <v>0</v>
      </c>
      <c r="BA4993" s="14" t="s">
        <v>2712</v>
      </c>
      <c r="BB4993" s="6" t="s">
        <v>1715</v>
      </c>
      <c r="BG4993" s="9"/>
      <c r="BI4993" t="s">
        <v>3146</v>
      </c>
    </row>
    <row r="4994" spans="1:61" x14ac:dyDescent="0.25">
      <c r="A4994" s="88" t="s">
        <v>1327</v>
      </c>
      <c r="B4994" s="9" t="s">
        <v>1336</v>
      </c>
      <c r="C4994" s="9" t="str">
        <f>VLOOKUP(Tabelle1[[#This Row],[bank_name]],list_all_banks!$B$1:$C$691,2,FALSE)</f>
        <v>SE5164060120</v>
      </c>
      <c r="D4994" s="6" t="s">
        <v>1337</v>
      </c>
      <c r="E4994" s="42" t="str">
        <f t="shared" si="81"/>
        <v>31.12.2015</v>
      </c>
      <c r="F4994" s="9">
        <v>2015</v>
      </c>
      <c r="G4994" s="9">
        <v>1</v>
      </c>
      <c r="H4994" s="9">
        <v>2</v>
      </c>
      <c r="I4994" s="9" t="s">
        <v>1382</v>
      </c>
      <c r="J4994" s="9">
        <v>2</v>
      </c>
      <c r="K4994" s="9" t="s">
        <v>1366</v>
      </c>
      <c r="L4994" s="9">
        <v>0</v>
      </c>
      <c r="M4994" t="s">
        <v>14</v>
      </c>
      <c r="N4994" s="9" t="s">
        <v>19</v>
      </c>
      <c r="P4994" s="9">
        <v>1</v>
      </c>
      <c r="Q4994" s="9">
        <v>0</v>
      </c>
      <c r="R4994" s="90">
        <v>0</v>
      </c>
      <c r="S4994" s="9">
        <v>0</v>
      </c>
      <c r="U4994" s="9">
        <v>0</v>
      </c>
      <c r="V4994" s="9">
        <v>0</v>
      </c>
      <c r="W4994" s="9" t="s">
        <v>20</v>
      </c>
      <c r="Y4994" s="9" t="s">
        <v>641</v>
      </c>
      <c r="Z4994" s="9">
        <v>2605</v>
      </c>
      <c r="AA4994" s="9">
        <v>6946</v>
      </c>
      <c r="AB4994" s="9">
        <v>1535</v>
      </c>
      <c r="AC4994" s="9" t="s">
        <v>20</v>
      </c>
      <c r="AD4994" s="9" t="s">
        <v>20</v>
      </c>
      <c r="AE4994" s="9" t="s">
        <v>20</v>
      </c>
      <c r="AF4994" s="9" t="s">
        <v>20</v>
      </c>
      <c r="AG4994" s="9">
        <v>358</v>
      </c>
      <c r="AH4994" s="9" t="s">
        <v>20</v>
      </c>
      <c r="AI4994" s="90">
        <v>3</v>
      </c>
      <c r="AK4994" s="9">
        <v>1</v>
      </c>
      <c r="AL4994" s="9">
        <v>1</v>
      </c>
      <c r="AM4994" s="9">
        <v>3</v>
      </c>
      <c r="AN4994" s="9">
        <v>0</v>
      </c>
      <c r="AO4994" s="9">
        <v>0</v>
      </c>
      <c r="AQ4994" s="9">
        <v>2</v>
      </c>
      <c r="AR4994" s="9" t="s">
        <v>20</v>
      </c>
      <c r="AS4994" s="9" t="s">
        <v>20</v>
      </c>
      <c r="AT4994" s="9">
        <v>5</v>
      </c>
      <c r="AU4994" s="9">
        <v>0</v>
      </c>
      <c r="AV4994" s="9">
        <v>0</v>
      </c>
      <c r="AW4994" s="9"/>
      <c r="AX4994" s="9"/>
      <c r="BA4994" s="63" t="s">
        <v>2712</v>
      </c>
      <c r="BB4994" s="6" t="s">
        <v>1715</v>
      </c>
      <c r="BG4994" s="9"/>
      <c r="BI4994" t="s">
        <v>3146</v>
      </c>
    </row>
    <row r="4995" spans="1:61" s="44" customFormat="1" ht="15.75" thickBot="1" x14ac:dyDescent="0.3">
      <c r="A4995" s="165" t="s">
        <v>1327</v>
      </c>
      <c r="B4995" s="44" t="s">
        <v>1336</v>
      </c>
      <c r="C4995" s="44" t="str">
        <f>VLOOKUP(Tabelle1[[#This Row],[bank_name]],list_all_banks!$B$1:$C$691,2,FALSE)</f>
        <v>SE5164060120</v>
      </c>
      <c r="D4995" s="45" t="s">
        <v>1337</v>
      </c>
      <c r="E4995" s="46" t="str">
        <f t="shared" si="81"/>
        <v>31.12.2015</v>
      </c>
      <c r="F4995" s="44">
        <v>2015</v>
      </c>
      <c r="G4995" s="44">
        <v>1</v>
      </c>
      <c r="H4995" s="44">
        <v>2</v>
      </c>
      <c r="I4995" s="44" t="s">
        <v>1382</v>
      </c>
      <c r="J4995" s="44">
        <v>2</v>
      </c>
      <c r="K4995" s="44" t="s">
        <v>1366</v>
      </c>
      <c r="L4995" s="44">
        <v>0</v>
      </c>
      <c r="M4995" s="44" t="s">
        <v>14</v>
      </c>
      <c r="N4995" s="44" t="s">
        <v>19</v>
      </c>
      <c r="O4995" s="45"/>
      <c r="P4995" s="44">
        <v>1</v>
      </c>
      <c r="Q4995" s="44">
        <v>0</v>
      </c>
      <c r="R4995" s="157">
        <v>0</v>
      </c>
      <c r="S4995" s="44">
        <v>0</v>
      </c>
      <c r="T4995" s="45"/>
      <c r="U4995" s="44">
        <v>0</v>
      </c>
      <c r="V4995" s="44">
        <v>0</v>
      </c>
      <c r="W4995" s="44" t="s">
        <v>20</v>
      </c>
      <c r="X4995" s="45"/>
      <c r="Y4995" s="44" t="s">
        <v>1327</v>
      </c>
      <c r="Z4995" s="44">
        <v>2893</v>
      </c>
      <c r="AA4995" s="44">
        <v>6957</v>
      </c>
      <c r="AB4995" s="44">
        <v>773</v>
      </c>
      <c r="AC4995" s="44" t="s">
        <v>20</v>
      </c>
      <c r="AD4995" s="44" t="s">
        <v>20</v>
      </c>
      <c r="AE4995" s="44" t="s">
        <v>20</v>
      </c>
      <c r="AF4995" s="44" t="s">
        <v>20</v>
      </c>
      <c r="AG4995" s="44">
        <v>130</v>
      </c>
      <c r="AH4995" s="44" t="s">
        <v>20</v>
      </c>
      <c r="AI4995" s="157">
        <v>3</v>
      </c>
      <c r="AJ4995" s="45"/>
      <c r="AK4995" s="44">
        <v>1</v>
      </c>
      <c r="AL4995" s="44">
        <v>1</v>
      </c>
      <c r="AM4995" s="44">
        <v>3</v>
      </c>
      <c r="AN4995" s="44">
        <v>0</v>
      </c>
      <c r="AO4995" s="44">
        <v>0</v>
      </c>
      <c r="AP4995" s="45"/>
      <c r="AQ4995" s="44">
        <v>2</v>
      </c>
      <c r="AR4995" s="44" t="s">
        <v>20</v>
      </c>
      <c r="AS4995" s="44" t="s">
        <v>20</v>
      </c>
      <c r="AT4995" s="44">
        <v>5</v>
      </c>
      <c r="AU4995" s="44">
        <v>0</v>
      </c>
      <c r="AV4995" s="44">
        <v>0</v>
      </c>
      <c r="AY4995" s="45"/>
      <c r="AZ4995" s="46"/>
      <c r="BA4995" s="47" t="s">
        <v>2712</v>
      </c>
      <c r="BB4995" s="45" t="s">
        <v>1715</v>
      </c>
      <c r="BH4995" s="45"/>
      <c r="BI4995" s="44" t="s">
        <v>3146</v>
      </c>
    </row>
    <row r="4996" spans="1:61" x14ac:dyDescent="0.25">
      <c r="A4996" s="21" t="s">
        <v>1327</v>
      </c>
      <c r="B4996" s="9" t="s">
        <v>1336</v>
      </c>
      <c r="C4996" t="str">
        <f>VLOOKUP(Tabelle1[[#This Row],[bank_name]],list_all_banks!$B$1:$C$691,2,FALSE)</f>
        <v>SE5164060120</v>
      </c>
      <c r="D4996" s="6" t="s">
        <v>1337</v>
      </c>
      <c r="E4996" s="42" t="str">
        <f t="shared" si="81"/>
        <v>31.12.2015</v>
      </c>
      <c r="F4996">
        <v>2015</v>
      </c>
      <c r="G4996">
        <v>1</v>
      </c>
      <c r="H4996">
        <v>2</v>
      </c>
      <c r="I4996" t="s">
        <v>1382</v>
      </c>
      <c r="J4996">
        <v>2</v>
      </c>
      <c r="K4996" t="s">
        <v>1366</v>
      </c>
      <c r="L4996">
        <v>0</v>
      </c>
      <c r="M4996" s="9" t="s">
        <v>14</v>
      </c>
      <c r="N4996" t="s">
        <v>19</v>
      </c>
      <c r="P4996">
        <v>1</v>
      </c>
      <c r="Q4996">
        <v>0</v>
      </c>
      <c r="R4996" s="30">
        <v>0</v>
      </c>
      <c r="S4996">
        <v>0</v>
      </c>
      <c r="U4996">
        <v>0</v>
      </c>
      <c r="V4996">
        <v>0</v>
      </c>
      <c r="W4996" t="s">
        <v>20</v>
      </c>
      <c r="Y4996" t="s">
        <v>1672</v>
      </c>
      <c r="Z4996">
        <v>1584</v>
      </c>
      <c r="AA4996">
        <v>3137</v>
      </c>
      <c r="AB4996">
        <v>835</v>
      </c>
      <c r="AC4996" t="s">
        <v>20</v>
      </c>
      <c r="AD4996" t="s">
        <v>20</v>
      </c>
      <c r="AE4996" t="s">
        <v>20</v>
      </c>
      <c r="AF4996" t="s">
        <v>20</v>
      </c>
      <c r="AG4996">
        <v>180</v>
      </c>
      <c r="AH4996" t="s">
        <v>20</v>
      </c>
      <c r="AI4996" s="90">
        <v>3</v>
      </c>
      <c r="AK4996">
        <v>1</v>
      </c>
      <c r="AL4996">
        <v>1</v>
      </c>
      <c r="AM4996">
        <v>3</v>
      </c>
      <c r="AN4996">
        <v>0</v>
      </c>
      <c r="AO4996">
        <v>0</v>
      </c>
      <c r="AQ4996">
        <v>2</v>
      </c>
      <c r="AR4996" t="s">
        <v>20</v>
      </c>
      <c r="AS4996" t="s">
        <v>20</v>
      </c>
      <c r="AT4996">
        <v>5</v>
      </c>
      <c r="AU4996">
        <v>0</v>
      </c>
      <c r="AV4996">
        <v>0</v>
      </c>
      <c r="BA4996" s="14" t="s">
        <v>2712</v>
      </c>
      <c r="BB4996" s="6" t="s">
        <v>1715</v>
      </c>
      <c r="BG4996" s="9"/>
      <c r="BI4996" t="s">
        <v>3146</v>
      </c>
    </row>
    <row r="4997" spans="1:61" x14ac:dyDescent="0.25">
      <c r="A4997" s="21" t="s">
        <v>1327</v>
      </c>
      <c r="B4997" t="s">
        <v>1336</v>
      </c>
      <c r="C4997" t="str">
        <f>VLOOKUP(Tabelle1[[#This Row],[bank_name]],list_all_banks!$B$1:$C$691,2,FALSE)</f>
        <v>SE5164060120</v>
      </c>
      <c r="D4997" s="6" t="s">
        <v>1337</v>
      </c>
      <c r="E4997" s="42" t="str">
        <f t="shared" si="81"/>
        <v>31.12.2015</v>
      </c>
      <c r="F4997">
        <v>2015</v>
      </c>
      <c r="G4997">
        <v>1</v>
      </c>
      <c r="H4997">
        <v>2</v>
      </c>
      <c r="I4997" t="s">
        <v>1382</v>
      </c>
      <c r="J4997">
        <v>2</v>
      </c>
      <c r="K4997" t="s">
        <v>1366</v>
      </c>
      <c r="L4997">
        <v>0</v>
      </c>
      <c r="M4997" t="s">
        <v>14</v>
      </c>
      <c r="N4997" t="s">
        <v>19</v>
      </c>
      <c r="P4997">
        <v>1</v>
      </c>
      <c r="Q4997">
        <v>0</v>
      </c>
      <c r="R4997" s="30">
        <v>0</v>
      </c>
      <c r="S4997">
        <v>0</v>
      </c>
      <c r="U4997">
        <v>0</v>
      </c>
      <c r="V4997">
        <v>0</v>
      </c>
      <c r="W4997" t="s">
        <v>20</v>
      </c>
      <c r="Y4997" t="s">
        <v>1661</v>
      </c>
      <c r="Z4997">
        <v>182</v>
      </c>
      <c r="AA4997">
        <v>1085</v>
      </c>
      <c r="AB4997">
        <v>94</v>
      </c>
      <c r="AC4997" t="s">
        <v>20</v>
      </c>
      <c r="AD4997" t="s">
        <v>20</v>
      </c>
      <c r="AE4997" t="s">
        <v>20</v>
      </c>
      <c r="AF4997" t="s">
        <v>20</v>
      </c>
      <c r="AG4997">
        <v>22</v>
      </c>
      <c r="AH4997" t="s">
        <v>20</v>
      </c>
      <c r="AI4997" s="90">
        <v>3</v>
      </c>
      <c r="AK4997">
        <v>1</v>
      </c>
      <c r="AL4997">
        <v>1</v>
      </c>
      <c r="AM4997">
        <v>3</v>
      </c>
      <c r="AN4997">
        <v>0</v>
      </c>
      <c r="AO4997">
        <v>0</v>
      </c>
      <c r="AQ4997">
        <v>2</v>
      </c>
      <c r="AR4997" t="s">
        <v>20</v>
      </c>
      <c r="AS4997" t="s">
        <v>20</v>
      </c>
      <c r="AT4997">
        <v>5</v>
      </c>
      <c r="AU4997">
        <v>0</v>
      </c>
      <c r="AV4997">
        <v>0</v>
      </c>
      <c r="BA4997" s="14" t="s">
        <v>2712</v>
      </c>
      <c r="BB4997" s="6" t="s">
        <v>1715</v>
      </c>
      <c r="BG4997" s="9"/>
      <c r="BI4997" t="s">
        <v>3146</v>
      </c>
    </row>
    <row r="4998" spans="1:61" x14ac:dyDescent="0.25">
      <c r="A4998" s="21" t="s">
        <v>1327</v>
      </c>
      <c r="B4998" t="s">
        <v>1336</v>
      </c>
      <c r="C4998" t="str">
        <f>VLOOKUP(Tabelle1[[#This Row],[bank_name]],list_all_banks!$B$1:$C$691,2,FALSE)</f>
        <v>SE5164060120</v>
      </c>
      <c r="D4998" s="6" t="s">
        <v>1337</v>
      </c>
      <c r="E4998" s="42" t="str">
        <f t="shared" si="81"/>
        <v>31.12.2015</v>
      </c>
      <c r="F4998">
        <v>2015</v>
      </c>
      <c r="G4998">
        <v>1</v>
      </c>
      <c r="H4998">
        <v>2</v>
      </c>
      <c r="I4998" t="s">
        <v>1382</v>
      </c>
      <c r="J4998">
        <v>2</v>
      </c>
      <c r="K4998" t="s">
        <v>1366</v>
      </c>
      <c r="L4998">
        <v>0</v>
      </c>
      <c r="M4998" t="s">
        <v>14</v>
      </c>
      <c r="N4998" t="s">
        <v>19</v>
      </c>
      <c r="P4998">
        <v>1</v>
      </c>
      <c r="Q4998">
        <v>0</v>
      </c>
      <c r="R4998" s="30">
        <v>0</v>
      </c>
      <c r="S4998">
        <v>0</v>
      </c>
      <c r="U4998">
        <v>0</v>
      </c>
      <c r="V4998">
        <v>0</v>
      </c>
      <c r="W4998" t="s">
        <v>20</v>
      </c>
      <c r="Y4998" t="s">
        <v>1278</v>
      </c>
      <c r="Z4998">
        <v>62</v>
      </c>
      <c r="AA4998">
        <v>1197</v>
      </c>
      <c r="AB4998">
        <v>0</v>
      </c>
      <c r="AC4998" t="s">
        <v>20</v>
      </c>
      <c r="AD4998" t="s">
        <v>20</v>
      </c>
      <c r="AE4998" t="s">
        <v>20</v>
      </c>
      <c r="AF4998" t="s">
        <v>20</v>
      </c>
      <c r="AG4998">
        <v>2</v>
      </c>
      <c r="AH4998" t="s">
        <v>20</v>
      </c>
      <c r="AI4998" s="90">
        <v>3</v>
      </c>
      <c r="AK4998">
        <v>1</v>
      </c>
      <c r="AL4998">
        <v>1</v>
      </c>
      <c r="AM4998">
        <v>3</v>
      </c>
      <c r="AN4998">
        <v>0</v>
      </c>
      <c r="AO4998">
        <v>0</v>
      </c>
      <c r="AQ4998">
        <v>2</v>
      </c>
      <c r="AR4998" t="s">
        <v>20</v>
      </c>
      <c r="AS4998" t="s">
        <v>20</v>
      </c>
      <c r="AT4998">
        <v>5</v>
      </c>
      <c r="AU4998">
        <v>0</v>
      </c>
      <c r="AV4998">
        <v>0</v>
      </c>
      <c r="BA4998" s="14" t="s">
        <v>2712</v>
      </c>
      <c r="BB4998" s="6" t="s">
        <v>1715</v>
      </c>
      <c r="BG4998" s="9"/>
      <c r="BI4998" t="s">
        <v>3146</v>
      </c>
    </row>
    <row r="4999" spans="1:61" x14ac:dyDescent="0.25">
      <c r="A4999" s="21" t="s">
        <v>1327</v>
      </c>
      <c r="B4999" t="s">
        <v>1336</v>
      </c>
      <c r="C4999" t="str">
        <f>VLOOKUP(Tabelle1[[#This Row],[bank_name]],list_all_banks!$B$1:$C$691,2,FALSE)</f>
        <v>SE5164060120</v>
      </c>
      <c r="D4999" s="6" t="s">
        <v>1337</v>
      </c>
      <c r="E4999" s="42" t="str">
        <f t="shared" si="81"/>
        <v>31.12.2015</v>
      </c>
      <c r="F4999">
        <v>2015</v>
      </c>
      <c r="G4999">
        <v>1</v>
      </c>
      <c r="H4999">
        <v>2</v>
      </c>
      <c r="I4999" t="s">
        <v>1382</v>
      </c>
      <c r="J4999">
        <v>2</v>
      </c>
      <c r="K4999" t="s">
        <v>1366</v>
      </c>
      <c r="L4999">
        <v>0</v>
      </c>
      <c r="M4999" t="s">
        <v>14</v>
      </c>
      <c r="N4999" t="s">
        <v>19</v>
      </c>
      <c r="P4999">
        <v>1</v>
      </c>
      <c r="Q4999">
        <v>0</v>
      </c>
      <c r="R4999" s="30">
        <v>0</v>
      </c>
      <c r="S4999">
        <v>0</v>
      </c>
      <c r="U4999">
        <v>0</v>
      </c>
      <c r="V4999">
        <v>0</v>
      </c>
      <c r="W4999" t="s">
        <v>20</v>
      </c>
      <c r="Y4999" t="s">
        <v>487</v>
      </c>
      <c r="Z4999">
        <v>90</v>
      </c>
      <c r="AA4999">
        <v>480</v>
      </c>
      <c r="AB4999">
        <v>60</v>
      </c>
      <c r="AC4999" t="s">
        <v>20</v>
      </c>
      <c r="AD4999" t="s">
        <v>20</v>
      </c>
      <c r="AE4999" t="s">
        <v>20</v>
      </c>
      <c r="AF4999" t="s">
        <v>20</v>
      </c>
      <c r="AG4999">
        <v>12</v>
      </c>
      <c r="AH4999" t="s">
        <v>20</v>
      </c>
      <c r="AI4999" s="90">
        <v>3</v>
      </c>
      <c r="AK4999">
        <v>1</v>
      </c>
      <c r="AL4999">
        <v>1</v>
      </c>
      <c r="AM4999">
        <v>3</v>
      </c>
      <c r="AN4999">
        <v>0</v>
      </c>
      <c r="AO4999">
        <v>0</v>
      </c>
      <c r="AQ4999">
        <v>2</v>
      </c>
      <c r="AR4999" t="s">
        <v>20</v>
      </c>
      <c r="AS4999" t="s">
        <v>20</v>
      </c>
      <c r="AT4999">
        <v>5</v>
      </c>
      <c r="AU4999">
        <v>0</v>
      </c>
      <c r="AV4999">
        <v>0</v>
      </c>
      <c r="BA4999" s="14" t="s">
        <v>2712</v>
      </c>
      <c r="BB4999" s="6" t="s">
        <v>1715</v>
      </c>
      <c r="BG4999" s="9"/>
      <c r="BI4999" t="s">
        <v>3146</v>
      </c>
    </row>
    <row r="5000" spans="1:61" x14ac:dyDescent="0.25">
      <c r="A5000" s="21" t="s">
        <v>1327</v>
      </c>
      <c r="B5000" t="s">
        <v>1336</v>
      </c>
      <c r="C5000" t="str">
        <f>VLOOKUP(Tabelle1[[#This Row],[bank_name]],list_all_banks!$B$1:$C$691,2,FALSE)</f>
        <v>SE5164060120</v>
      </c>
      <c r="D5000" s="6" t="s">
        <v>1337</v>
      </c>
      <c r="E5000" s="42" t="str">
        <f t="shared" si="81"/>
        <v>31.12.2015</v>
      </c>
      <c r="F5000">
        <v>2015</v>
      </c>
      <c r="G5000">
        <v>1</v>
      </c>
      <c r="H5000">
        <v>2</v>
      </c>
      <c r="I5000" t="s">
        <v>1382</v>
      </c>
      <c r="J5000">
        <v>2</v>
      </c>
      <c r="K5000" t="s">
        <v>1366</v>
      </c>
      <c r="L5000">
        <v>0</v>
      </c>
      <c r="M5000" t="s">
        <v>14</v>
      </c>
      <c r="N5000" t="s">
        <v>19</v>
      </c>
      <c r="P5000">
        <v>1</v>
      </c>
      <c r="Q5000">
        <v>0</v>
      </c>
      <c r="R5000" s="30">
        <v>0</v>
      </c>
      <c r="S5000">
        <v>0</v>
      </c>
      <c r="U5000">
        <v>0</v>
      </c>
      <c r="V5000">
        <v>0</v>
      </c>
      <c r="W5000" t="s">
        <v>20</v>
      </c>
      <c r="Y5000" t="s">
        <v>1205</v>
      </c>
      <c r="Z5000">
        <v>76</v>
      </c>
      <c r="AA5000">
        <v>436</v>
      </c>
      <c r="AB5000">
        <v>28</v>
      </c>
      <c r="AC5000" t="s">
        <v>20</v>
      </c>
      <c r="AD5000" t="s">
        <v>20</v>
      </c>
      <c r="AE5000" t="s">
        <v>20</v>
      </c>
      <c r="AF5000" t="s">
        <v>20</v>
      </c>
      <c r="AG5000">
        <v>6</v>
      </c>
      <c r="AH5000" t="s">
        <v>20</v>
      </c>
      <c r="AI5000" s="90">
        <v>3</v>
      </c>
      <c r="AK5000">
        <v>1</v>
      </c>
      <c r="AL5000">
        <v>1</v>
      </c>
      <c r="AM5000">
        <v>3</v>
      </c>
      <c r="AN5000">
        <v>0</v>
      </c>
      <c r="AO5000">
        <v>0</v>
      </c>
      <c r="AQ5000">
        <v>2</v>
      </c>
      <c r="AR5000" t="s">
        <v>20</v>
      </c>
      <c r="AS5000" t="s">
        <v>20</v>
      </c>
      <c r="AT5000">
        <v>5</v>
      </c>
      <c r="AU5000">
        <v>0</v>
      </c>
      <c r="AV5000">
        <v>0</v>
      </c>
      <c r="BA5000" s="14" t="s">
        <v>2712</v>
      </c>
      <c r="BB5000" s="6" t="s">
        <v>1715</v>
      </c>
      <c r="BC5000" s="9"/>
      <c r="BD5000" s="9"/>
      <c r="BE5000" s="9"/>
      <c r="BF5000" s="9"/>
      <c r="BG5000" s="9"/>
      <c r="BI5000" t="s">
        <v>3146</v>
      </c>
    </row>
    <row r="5001" spans="1:61" x14ac:dyDescent="0.25">
      <c r="A5001" s="21" t="s">
        <v>1327</v>
      </c>
      <c r="B5001" t="s">
        <v>1336</v>
      </c>
      <c r="C5001" t="str">
        <f>VLOOKUP(Tabelle1[[#This Row],[bank_name]],list_all_banks!$B$1:$C$691,2,FALSE)</f>
        <v>SE5164060120</v>
      </c>
      <c r="D5001" s="6" t="s">
        <v>1337</v>
      </c>
      <c r="E5001" s="42" t="str">
        <f t="shared" si="81"/>
        <v>31.12.2015</v>
      </c>
      <c r="F5001">
        <v>2015</v>
      </c>
      <c r="G5001">
        <v>1</v>
      </c>
      <c r="H5001">
        <v>2</v>
      </c>
      <c r="I5001" t="s">
        <v>1382</v>
      </c>
      <c r="J5001">
        <v>2</v>
      </c>
      <c r="K5001" t="s">
        <v>1366</v>
      </c>
      <c r="L5001">
        <v>0</v>
      </c>
      <c r="M5001" t="s">
        <v>14</v>
      </c>
      <c r="N5001" t="s">
        <v>19</v>
      </c>
      <c r="P5001">
        <v>1</v>
      </c>
      <c r="Q5001">
        <v>0</v>
      </c>
      <c r="R5001" s="30">
        <v>0</v>
      </c>
      <c r="S5001">
        <v>0</v>
      </c>
      <c r="U5001">
        <v>0</v>
      </c>
      <c r="V5001">
        <v>0</v>
      </c>
      <c r="W5001" t="s">
        <v>20</v>
      </c>
      <c r="Y5001" t="s">
        <v>1170</v>
      </c>
      <c r="Z5001">
        <v>313</v>
      </c>
      <c r="AA5001">
        <v>393</v>
      </c>
      <c r="AB5001">
        <v>211</v>
      </c>
      <c r="AC5001" t="s">
        <v>20</v>
      </c>
      <c r="AD5001" t="s">
        <v>20</v>
      </c>
      <c r="AE5001" t="s">
        <v>20</v>
      </c>
      <c r="AF5001" t="s">
        <v>20</v>
      </c>
      <c r="AG5001">
        <v>64</v>
      </c>
      <c r="AH5001" t="s">
        <v>20</v>
      </c>
      <c r="AI5001" s="90">
        <v>3</v>
      </c>
      <c r="AK5001">
        <v>1</v>
      </c>
      <c r="AL5001">
        <v>1</v>
      </c>
      <c r="AM5001">
        <v>3</v>
      </c>
      <c r="AN5001">
        <v>0</v>
      </c>
      <c r="AO5001">
        <v>0</v>
      </c>
      <c r="AQ5001">
        <v>2</v>
      </c>
      <c r="AR5001" t="s">
        <v>20</v>
      </c>
      <c r="AS5001" t="s">
        <v>20</v>
      </c>
      <c r="AT5001">
        <v>5</v>
      </c>
      <c r="AU5001">
        <v>0</v>
      </c>
      <c r="AV5001">
        <v>0</v>
      </c>
      <c r="BA5001" s="14" t="s">
        <v>2712</v>
      </c>
      <c r="BB5001" s="6" t="s">
        <v>1715</v>
      </c>
      <c r="BG5001" s="9"/>
      <c r="BI5001" t="s">
        <v>3146</v>
      </c>
    </row>
    <row r="5002" spans="1:61" x14ac:dyDescent="0.25">
      <c r="A5002" s="21" t="s">
        <v>1327</v>
      </c>
      <c r="B5002" t="s">
        <v>1336</v>
      </c>
      <c r="C5002" t="str">
        <f>VLOOKUP(Tabelle1[[#This Row],[bank_name]],list_all_banks!$B$1:$C$691,2,FALSE)</f>
        <v>SE5164060120</v>
      </c>
      <c r="D5002" s="6" t="s">
        <v>1337</v>
      </c>
      <c r="E5002" s="42" t="str">
        <f t="shared" si="81"/>
        <v>31.12.2015</v>
      </c>
      <c r="F5002">
        <v>2015</v>
      </c>
      <c r="G5002">
        <v>1</v>
      </c>
      <c r="H5002">
        <v>2</v>
      </c>
      <c r="I5002" t="s">
        <v>1382</v>
      </c>
      <c r="J5002">
        <v>2</v>
      </c>
      <c r="K5002" t="s">
        <v>1366</v>
      </c>
      <c r="L5002">
        <v>0</v>
      </c>
      <c r="M5002" t="s">
        <v>14</v>
      </c>
      <c r="N5002" t="s">
        <v>19</v>
      </c>
      <c r="P5002">
        <v>1</v>
      </c>
      <c r="Q5002">
        <v>0</v>
      </c>
      <c r="R5002" s="30">
        <v>0</v>
      </c>
      <c r="S5002">
        <v>0</v>
      </c>
      <c r="U5002">
        <v>0</v>
      </c>
      <c r="V5002">
        <v>0</v>
      </c>
      <c r="W5002" t="s">
        <v>20</v>
      </c>
      <c r="Y5002" t="s">
        <v>1165</v>
      </c>
      <c r="Z5002">
        <v>38</v>
      </c>
      <c r="AA5002">
        <v>360</v>
      </c>
      <c r="AB5002">
        <v>14</v>
      </c>
      <c r="AC5002" t="s">
        <v>20</v>
      </c>
      <c r="AD5002" t="s">
        <v>20</v>
      </c>
      <c r="AE5002" t="s">
        <v>20</v>
      </c>
      <c r="AF5002" t="s">
        <v>20</v>
      </c>
      <c r="AG5002">
        <v>2</v>
      </c>
      <c r="AH5002" t="s">
        <v>20</v>
      </c>
      <c r="AI5002" s="90">
        <v>3</v>
      </c>
      <c r="AK5002">
        <v>1</v>
      </c>
      <c r="AL5002">
        <v>1</v>
      </c>
      <c r="AM5002">
        <v>3</v>
      </c>
      <c r="AN5002">
        <v>0</v>
      </c>
      <c r="AO5002">
        <v>0</v>
      </c>
      <c r="AQ5002">
        <v>2</v>
      </c>
      <c r="AR5002" t="s">
        <v>20</v>
      </c>
      <c r="AS5002" t="s">
        <v>20</v>
      </c>
      <c r="AT5002">
        <v>5</v>
      </c>
      <c r="AU5002">
        <v>0</v>
      </c>
      <c r="AV5002">
        <v>0</v>
      </c>
      <c r="BA5002" s="14" t="s">
        <v>2712</v>
      </c>
      <c r="BB5002" s="6" t="s">
        <v>1715</v>
      </c>
      <c r="BG5002" s="9"/>
      <c r="BI5002" t="s">
        <v>3146</v>
      </c>
    </row>
    <row r="5003" spans="1:61" x14ac:dyDescent="0.25">
      <c r="A5003" s="21" t="s">
        <v>1327</v>
      </c>
      <c r="B5003" t="s">
        <v>1336</v>
      </c>
      <c r="C5003" t="str">
        <f>VLOOKUP(Tabelle1[[#This Row],[bank_name]],list_all_banks!$B$1:$C$691,2,FALSE)</f>
        <v>SE5164060120</v>
      </c>
      <c r="D5003" s="6" t="s">
        <v>1337</v>
      </c>
      <c r="E5003" s="42" t="str">
        <f t="shared" si="81"/>
        <v>31.12.2015</v>
      </c>
      <c r="F5003">
        <v>2015</v>
      </c>
      <c r="G5003">
        <v>1</v>
      </c>
      <c r="H5003">
        <v>2</v>
      </c>
      <c r="I5003" t="s">
        <v>1382</v>
      </c>
      <c r="J5003">
        <v>2</v>
      </c>
      <c r="K5003" t="s">
        <v>1366</v>
      </c>
      <c r="L5003">
        <v>0</v>
      </c>
      <c r="M5003" t="s">
        <v>14</v>
      </c>
      <c r="N5003" t="s">
        <v>19</v>
      </c>
      <c r="P5003">
        <v>1</v>
      </c>
      <c r="Q5003">
        <v>0</v>
      </c>
      <c r="R5003" s="30">
        <v>0</v>
      </c>
      <c r="S5003">
        <v>0</v>
      </c>
      <c r="U5003">
        <v>0</v>
      </c>
      <c r="V5003">
        <v>0</v>
      </c>
      <c r="W5003" t="s">
        <v>20</v>
      </c>
      <c r="Y5003" t="s">
        <v>1659</v>
      </c>
      <c r="Z5003">
        <v>51</v>
      </c>
      <c r="AA5003">
        <v>86</v>
      </c>
      <c r="AB5003">
        <v>28</v>
      </c>
      <c r="AC5003" t="s">
        <v>20</v>
      </c>
      <c r="AD5003" t="s">
        <v>20</v>
      </c>
      <c r="AE5003" t="s">
        <v>20</v>
      </c>
      <c r="AF5003" t="s">
        <v>20</v>
      </c>
      <c r="AG5003">
        <v>5</v>
      </c>
      <c r="AH5003" t="s">
        <v>20</v>
      </c>
      <c r="AI5003" s="90">
        <v>3</v>
      </c>
      <c r="AK5003">
        <v>1</v>
      </c>
      <c r="AL5003">
        <v>1</v>
      </c>
      <c r="AM5003">
        <v>3</v>
      </c>
      <c r="AN5003">
        <v>0</v>
      </c>
      <c r="AO5003">
        <v>0</v>
      </c>
      <c r="AQ5003">
        <v>2</v>
      </c>
      <c r="AR5003" t="s">
        <v>20</v>
      </c>
      <c r="AS5003" t="s">
        <v>20</v>
      </c>
      <c r="AT5003">
        <v>5</v>
      </c>
      <c r="AU5003">
        <v>0</v>
      </c>
      <c r="AV5003">
        <v>0</v>
      </c>
      <c r="BA5003" s="14" t="s">
        <v>2712</v>
      </c>
      <c r="BB5003" s="6" t="s">
        <v>1715</v>
      </c>
      <c r="BG5003" s="9"/>
      <c r="BI5003" t="s">
        <v>3146</v>
      </c>
    </row>
    <row r="5004" spans="1:61" x14ac:dyDescent="0.25">
      <c r="A5004" s="21" t="s">
        <v>1327</v>
      </c>
      <c r="B5004" t="s">
        <v>1336</v>
      </c>
      <c r="C5004" t="str">
        <f>VLOOKUP(Tabelle1[[#This Row],[bank_name]],list_all_banks!$B$1:$C$691,2,FALSE)</f>
        <v>SE5164060120</v>
      </c>
      <c r="D5004" s="6" t="s">
        <v>1337</v>
      </c>
      <c r="E5004" s="42" t="str">
        <f t="shared" si="81"/>
        <v>31.12.2015</v>
      </c>
      <c r="F5004">
        <v>2015</v>
      </c>
      <c r="G5004">
        <v>1</v>
      </c>
      <c r="H5004">
        <v>2</v>
      </c>
      <c r="I5004" t="s">
        <v>1382</v>
      </c>
      <c r="J5004">
        <v>2</v>
      </c>
      <c r="K5004" t="s">
        <v>1366</v>
      </c>
      <c r="L5004">
        <v>0</v>
      </c>
      <c r="M5004" t="s">
        <v>14</v>
      </c>
      <c r="N5004" t="s">
        <v>19</v>
      </c>
      <c r="P5004">
        <v>1</v>
      </c>
      <c r="Q5004">
        <v>0</v>
      </c>
      <c r="R5004" s="30">
        <v>0</v>
      </c>
      <c r="S5004">
        <v>0</v>
      </c>
      <c r="U5004">
        <v>0</v>
      </c>
      <c r="V5004">
        <v>0</v>
      </c>
      <c r="W5004" t="s">
        <v>20</v>
      </c>
      <c r="Y5004" t="s">
        <v>1</v>
      </c>
      <c r="Z5004">
        <v>33</v>
      </c>
      <c r="AA5004">
        <v>58</v>
      </c>
      <c r="AB5004">
        <v>24</v>
      </c>
      <c r="AC5004" t="s">
        <v>20</v>
      </c>
      <c r="AD5004" t="s">
        <v>20</v>
      </c>
      <c r="AE5004" t="s">
        <v>20</v>
      </c>
      <c r="AF5004" t="s">
        <v>20</v>
      </c>
      <c r="AG5004">
        <v>9</v>
      </c>
      <c r="AH5004" t="s">
        <v>20</v>
      </c>
      <c r="AI5004" s="90">
        <v>3</v>
      </c>
      <c r="AK5004">
        <v>1</v>
      </c>
      <c r="AL5004">
        <v>1</v>
      </c>
      <c r="AM5004">
        <v>3</v>
      </c>
      <c r="AN5004">
        <v>0</v>
      </c>
      <c r="AO5004">
        <v>0</v>
      </c>
      <c r="AQ5004">
        <v>2</v>
      </c>
      <c r="AR5004" t="s">
        <v>20</v>
      </c>
      <c r="AS5004" t="s">
        <v>20</v>
      </c>
      <c r="AT5004">
        <v>5</v>
      </c>
      <c r="AU5004">
        <v>0</v>
      </c>
      <c r="AV5004">
        <v>0</v>
      </c>
      <c r="BA5004" s="14" t="s">
        <v>2712</v>
      </c>
      <c r="BB5004" s="6" t="s">
        <v>1715</v>
      </c>
      <c r="BG5004" s="9"/>
      <c r="BI5004" t="s">
        <v>3146</v>
      </c>
    </row>
    <row r="5005" spans="1:61" x14ac:dyDescent="0.25">
      <c r="A5005" s="21" t="s">
        <v>1327</v>
      </c>
      <c r="B5005" t="s">
        <v>1336</v>
      </c>
      <c r="C5005" t="str">
        <f>VLOOKUP(Tabelle1[[#This Row],[bank_name]],list_all_banks!$B$1:$C$691,2,FALSE)</f>
        <v>SE5164060120</v>
      </c>
      <c r="D5005" s="6" t="s">
        <v>1337</v>
      </c>
      <c r="E5005" s="42" t="str">
        <f t="shared" si="81"/>
        <v>31.12.2015</v>
      </c>
      <c r="F5005">
        <v>2015</v>
      </c>
      <c r="G5005">
        <v>1</v>
      </c>
      <c r="H5005">
        <v>2</v>
      </c>
      <c r="I5005" t="s">
        <v>1382</v>
      </c>
      <c r="J5005">
        <v>2</v>
      </c>
      <c r="K5005" t="s">
        <v>1366</v>
      </c>
      <c r="L5005">
        <v>0</v>
      </c>
      <c r="M5005" t="s">
        <v>14</v>
      </c>
      <c r="N5005" t="s">
        <v>19</v>
      </c>
      <c r="P5005">
        <v>1</v>
      </c>
      <c r="Q5005">
        <v>0</v>
      </c>
      <c r="R5005" s="30">
        <v>0</v>
      </c>
      <c r="S5005">
        <v>0</v>
      </c>
      <c r="U5005">
        <v>0</v>
      </c>
      <c r="V5005">
        <v>0</v>
      </c>
      <c r="W5005" t="s">
        <v>20</v>
      </c>
      <c r="Y5005" t="s">
        <v>1651</v>
      </c>
      <c r="Z5005">
        <v>14</v>
      </c>
      <c r="AA5005">
        <v>32</v>
      </c>
      <c r="AB5005">
        <v>4</v>
      </c>
      <c r="AC5005" t="s">
        <v>20</v>
      </c>
      <c r="AD5005" t="s">
        <v>20</v>
      </c>
      <c r="AE5005" t="s">
        <v>20</v>
      </c>
      <c r="AF5005" t="s">
        <v>20</v>
      </c>
      <c r="AG5005">
        <v>1</v>
      </c>
      <c r="AH5005" t="s">
        <v>20</v>
      </c>
      <c r="AI5005" s="90">
        <v>3</v>
      </c>
      <c r="AK5005">
        <v>1</v>
      </c>
      <c r="AL5005">
        <v>1</v>
      </c>
      <c r="AM5005">
        <v>3</v>
      </c>
      <c r="AN5005">
        <v>0</v>
      </c>
      <c r="AO5005">
        <v>0</v>
      </c>
      <c r="AQ5005">
        <v>2</v>
      </c>
      <c r="AR5005" t="s">
        <v>20</v>
      </c>
      <c r="AS5005" t="s">
        <v>20</v>
      </c>
      <c r="AT5005">
        <v>5</v>
      </c>
      <c r="AU5005">
        <v>0</v>
      </c>
      <c r="AV5005">
        <v>0</v>
      </c>
      <c r="BA5005" s="14" t="s">
        <v>2712</v>
      </c>
      <c r="BB5005" s="6" t="s">
        <v>1715</v>
      </c>
      <c r="BG5005" s="9"/>
      <c r="BI5005" t="s">
        <v>3146</v>
      </c>
    </row>
    <row r="5006" spans="1:61" x14ac:dyDescent="0.25">
      <c r="A5006" s="21" t="s">
        <v>1327</v>
      </c>
      <c r="B5006" t="s">
        <v>1336</v>
      </c>
      <c r="C5006" t="str">
        <f>VLOOKUP(Tabelle1[[#This Row],[bank_name]],list_all_banks!$B$1:$C$691,2,FALSE)</f>
        <v>SE5164060120</v>
      </c>
      <c r="D5006" s="6" t="s">
        <v>1337</v>
      </c>
      <c r="E5006" s="42" t="str">
        <f t="shared" si="81"/>
        <v>31.12.2015</v>
      </c>
      <c r="F5006">
        <v>2015</v>
      </c>
      <c r="G5006">
        <v>1</v>
      </c>
      <c r="H5006">
        <v>2</v>
      </c>
      <c r="I5006" t="s">
        <v>1382</v>
      </c>
      <c r="J5006">
        <v>2</v>
      </c>
      <c r="K5006" t="s">
        <v>1366</v>
      </c>
      <c r="L5006">
        <v>0</v>
      </c>
      <c r="M5006" t="s">
        <v>14</v>
      </c>
      <c r="N5006" t="s">
        <v>19</v>
      </c>
      <c r="P5006">
        <v>1</v>
      </c>
      <c r="Q5006">
        <v>0</v>
      </c>
      <c r="R5006" s="30">
        <v>0</v>
      </c>
      <c r="S5006">
        <v>0</v>
      </c>
      <c r="U5006">
        <v>0</v>
      </c>
      <c r="V5006">
        <v>0</v>
      </c>
      <c r="W5006" t="s">
        <v>20</v>
      </c>
      <c r="Y5006" t="s">
        <v>1660</v>
      </c>
      <c r="Z5006">
        <v>7</v>
      </c>
      <c r="AA5006">
        <v>29</v>
      </c>
      <c r="AB5006">
        <v>1</v>
      </c>
      <c r="AC5006" t="s">
        <v>20</v>
      </c>
      <c r="AD5006" t="s">
        <v>20</v>
      </c>
      <c r="AE5006" t="s">
        <v>20</v>
      </c>
      <c r="AF5006" t="s">
        <v>20</v>
      </c>
      <c r="AG5006">
        <v>1</v>
      </c>
      <c r="AH5006" t="s">
        <v>20</v>
      </c>
      <c r="AI5006" s="90">
        <v>3</v>
      </c>
      <c r="AK5006">
        <v>1</v>
      </c>
      <c r="AL5006">
        <v>1</v>
      </c>
      <c r="AM5006">
        <v>3</v>
      </c>
      <c r="AN5006">
        <v>0</v>
      </c>
      <c r="AO5006">
        <v>0</v>
      </c>
      <c r="AQ5006">
        <v>2</v>
      </c>
      <c r="AR5006" t="s">
        <v>20</v>
      </c>
      <c r="AS5006" t="s">
        <v>20</v>
      </c>
      <c r="AT5006">
        <v>5</v>
      </c>
      <c r="AU5006">
        <v>0</v>
      </c>
      <c r="AV5006">
        <v>0</v>
      </c>
      <c r="BA5006" s="14" t="s">
        <v>2712</v>
      </c>
      <c r="BB5006" s="6" t="s">
        <v>1715</v>
      </c>
      <c r="BG5006" s="9"/>
      <c r="BI5006" t="s">
        <v>3146</v>
      </c>
    </row>
    <row r="5007" spans="1:61" x14ac:dyDescent="0.25">
      <c r="A5007" s="88" t="s">
        <v>1327</v>
      </c>
      <c r="B5007" s="9" t="s">
        <v>1336</v>
      </c>
      <c r="C5007" s="9" t="str">
        <f>VLOOKUP(Tabelle1[[#This Row],[bank_name]],list_all_banks!$B$1:$C$691,2,FALSE)</f>
        <v>SE5164060120</v>
      </c>
      <c r="D5007" s="6" t="s">
        <v>1337</v>
      </c>
      <c r="E5007" s="42" t="str">
        <f t="shared" si="81"/>
        <v>31.12.2015</v>
      </c>
      <c r="F5007" s="9">
        <v>2015</v>
      </c>
      <c r="G5007" s="9">
        <v>1</v>
      </c>
      <c r="H5007" s="9">
        <v>2</v>
      </c>
      <c r="I5007" s="9" t="s">
        <v>1382</v>
      </c>
      <c r="J5007" s="9">
        <v>2</v>
      </c>
      <c r="K5007" s="9" t="s">
        <v>1366</v>
      </c>
      <c r="L5007" s="9">
        <v>0</v>
      </c>
      <c r="M5007" s="9" t="s">
        <v>14</v>
      </c>
      <c r="N5007" s="9" t="s">
        <v>19</v>
      </c>
      <c r="P5007" s="9">
        <v>1</v>
      </c>
      <c r="Q5007" s="9">
        <v>0</v>
      </c>
      <c r="R5007" s="90">
        <v>0</v>
      </c>
      <c r="S5007" s="9">
        <v>0</v>
      </c>
      <c r="U5007" s="9">
        <v>0</v>
      </c>
      <c r="V5007" s="9">
        <v>0</v>
      </c>
      <c r="W5007" s="9" t="s">
        <v>20</v>
      </c>
      <c r="Y5007" s="9" t="s">
        <v>1677</v>
      </c>
      <c r="Z5007" s="9">
        <v>2</v>
      </c>
      <c r="AA5007" s="9">
        <v>5</v>
      </c>
      <c r="AB5007" s="9">
        <v>0</v>
      </c>
      <c r="AC5007" s="9" t="s">
        <v>20</v>
      </c>
      <c r="AD5007" s="9" t="s">
        <v>20</v>
      </c>
      <c r="AE5007" s="9" t="s">
        <v>20</v>
      </c>
      <c r="AF5007" s="9" t="s">
        <v>20</v>
      </c>
      <c r="AG5007" s="9">
        <v>0</v>
      </c>
      <c r="AH5007" s="9" t="s">
        <v>20</v>
      </c>
      <c r="AI5007" s="90">
        <v>3</v>
      </c>
      <c r="AK5007" s="9">
        <v>1</v>
      </c>
      <c r="AL5007" s="9">
        <v>1</v>
      </c>
      <c r="AM5007" s="9">
        <v>3</v>
      </c>
      <c r="AN5007" s="9">
        <v>0</v>
      </c>
      <c r="AO5007" s="9">
        <v>0</v>
      </c>
      <c r="AQ5007" s="9">
        <v>2</v>
      </c>
      <c r="AR5007" s="9" t="s">
        <v>20</v>
      </c>
      <c r="AS5007" s="9" t="s">
        <v>20</v>
      </c>
      <c r="AT5007" s="9">
        <v>5</v>
      </c>
      <c r="AU5007" s="9">
        <v>0</v>
      </c>
      <c r="AV5007" s="9">
        <v>0</v>
      </c>
      <c r="AW5007" s="9"/>
      <c r="AX5007" s="9"/>
      <c r="BA5007" s="63" t="s">
        <v>2712</v>
      </c>
      <c r="BB5007" s="6" t="s">
        <v>1715</v>
      </c>
      <c r="BC5007" s="9"/>
      <c r="BD5007" s="9"/>
      <c r="BE5007" s="9"/>
      <c r="BF5007" s="9"/>
      <c r="BG5007" s="9"/>
      <c r="BI5007" t="s">
        <v>3146</v>
      </c>
    </row>
    <row r="5008" spans="1:61" x14ac:dyDescent="0.25">
      <c r="A5008" s="21" t="s">
        <v>1327</v>
      </c>
      <c r="B5008" t="s">
        <v>1336</v>
      </c>
      <c r="C5008" t="str">
        <f>VLOOKUP(Tabelle1[[#This Row],[bank_name]],list_all_banks!$B$1:$C$691,2,FALSE)</f>
        <v>SE5164060120</v>
      </c>
      <c r="D5008" s="6" t="s">
        <v>1337</v>
      </c>
      <c r="E5008" s="42" t="str">
        <f t="shared" si="81"/>
        <v>31.12.2016</v>
      </c>
      <c r="F5008">
        <v>2016</v>
      </c>
      <c r="G5008">
        <v>1</v>
      </c>
      <c r="H5008">
        <v>2</v>
      </c>
      <c r="I5008" t="s">
        <v>1382</v>
      </c>
      <c r="J5008" s="33">
        <v>2</v>
      </c>
      <c r="K5008" t="s">
        <v>1366</v>
      </c>
      <c r="L5008">
        <v>0</v>
      </c>
      <c r="M5008" t="s">
        <v>14</v>
      </c>
      <c r="N5008" t="s">
        <v>19</v>
      </c>
      <c r="P5008">
        <v>1</v>
      </c>
      <c r="Q5008">
        <v>0</v>
      </c>
      <c r="R5008" s="30">
        <v>0</v>
      </c>
      <c r="S5008">
        <v>0</v>
      </c>
      <c r="T5008" s="6" t="s">
        <v>3119</v>
      </c>
      <c r="U5008">
        <v>0</v>
      </c>
      <c r="V5008">
        <v>0</v>
      </c>
      <c r="W5008" t="s">
        <v>20</v>
      </c>
      <c r="Y5008" t="s">
        <v>820</v>
      </c>
      <c r="Z5008">
        <v>129</v>
      </c>
      <c r="AA5008">
        <v>77</v>
      </c>
      <c r="AB5008">
        <v>-3</v>
      </c>
      <c r="AC5008" t="s">
        <v>20</v>
      </c>
      <c r="AD5008" t="s">
        <v>20</v>
      </c>
      <c r="AE5008" t="s">
        <v>20</v>
      </c>
      <c r="AF5008" t="s">
        <v>20</v>
      </c>
      <c r="AG5008">
        <v>3</v>
      </c>
      <c r="AH5008" t="s">
        <v>20</v>
      </c>
      <c r="AI5008" s="90">
        <v>3</v>
      </c>
      <c r="AK5008">
        <v>1</v>
      </c>
      <c r="AL5008">
        <v>1</v>
      </c>
      <c r="AM5008">
        <v>3</v>
      </c>
      <c r="AN5008">
        <v>0</v>
      </c>
      <c r="AO5008">
        <v>0</v>
      </c>
      <c r="AQ5008">
        <v>2</v>
      </c>
      <c r="AR5008" t="s">
        <v>20</v>
      </c>
      <c r="AS5008" t="s">
        <v>20</v>
      </c>
      <c r="AT5008">
        <v>5</v>
      </c>
      <c r="AU5008">
        <v>0</v>
      </c>
      <c r="AV5008">
        <v>0</v>
      </c>
      <c r="BA5008" s="14" t="s">
        <v>2713</v>
      </c>
      <c r="BB5008" s="6" t="s">
        <v>1715</v>
      </c>
      <c r="BG5008" s="9"/>
      <c r="BI5008" t="s">
        <v>3146</v>
      </c>
    </row>
    <row r="5009" spans="1:67" x14ac:dyDescent="0.25">
      <c r="A5009" s="88" t="s">
        <v>1327</v>
      </c>
      <c r="B5009" s="9" t="s">
        <v>1336</v>
      </c>
      <c r="C5009" s="9" t="str">
        <f>VLOOKUP(Tabelle1[[#This Row],[bank_name]],list_all_banks!$B$1:$C$691,2,FALSE)</f>
        <v>SE5164060120</v>
      </c>
      <c r="D5009" s="6" t="s">
        <v>1337</v>
      </c>
      <c r="E5009" s="42" t="str">
        <f t="shared" si="81"/>
        <v>31.12.2016</v>
      </c>
      <c r="F5009" s="9">
        <v>2016</v>
      </c>
      <c r="G5009" s="9">
        <v>1</v>
      </c>
      <c r="H5009" s="9">
        <v>2</v>
      </c>
      <c r="I5009" s="9" t="s">
        <v>1382</v>
      </c>
      <c r="J5009" s="69">
        <v>2</v>
      </c>
      <c r="K5009" s="9" t="s">
        <v>1366</v>
      </c>
      <c r="L5009" s="9">
        <v>0</v>
      </c>
      <c r="M5009" s="9" t="s">
        <v>14</v>
      </c>
      <c r="N5009" s="9" t="s">
        <v>19</v>
      </c>
      <c r="P5009" s="9">
        <v>1</v>
      </c>
      <c r="Q5009" s="9">
        <v>0</v>
      </c>
      <c r="R5009" s="90">
        <v>0</v>
      </c>
      <c r="S5009" s="9">
        <v>0</v>
      </c>
      <c r="U5009" s="9">
        <v>0</v>
      </c>
      <c r="V5009" s="9">
        <v>0</v>
      </c>
      <c r="W5009" s="9" t="s">
        <v>20</v>
      </c>
      <c r="Y5009" s="9" t="s">
        <v>1650</v>
      </c>
      <c r="Z5009" s="9">
        <v>145</v>
      </c>
      <c r="AA5009" s="9">
        <v>120</v>
      </c>
      <c r="AB5009" s="9">
        <v>83</v>
      </c>
      <c r="AC5009" s="9" t="s">
        <v>20</v>
      </c>
      <c r="AD5009" s="9" t="s">
        <v>20</v>
      </c>
      <c r="AE5009" s="9" t="s">
        <v>20</v>
      </c>
      <c r="AF5009" s="9" t="s">
        <v>20</v>
      </c>
      <c r="AG5009" s="9">
        <v>26</v>
      </c>
      <c r="AH5009" s="9" t="s">
        <v>20</v>
      </c>
      <c r="AI5009" s="90">
        <v>3</v>
      </c>
      <c r="AK5009" s="9">
        <v>1</v>
      </c>
      <c r="AL5009" s="9">
        <v>1</v>
      </c>
      <c r="AM5009" s="9">
        <v>3</v>
      </c>
      <c r="AN5009" s="9">
        <v>0</v>
      </c>
      <c r="AO5009" s="9">
        <v>0</v>
      </c>
      <c r="AQ5009" s="9">
        <v>2</v>
      </c>
      <c r="AR5009" s="9" t="s">
        <v>20</v>
      </c>
      <c r="AS5009" s="9" t="s">
        <v>20</v>
      </c>
      <c r="AT5009" s="9">
        <v>5</v>
      </c>
      <c r="AU5009" s="9">
        <v>0</v>
      </c>
      <c r="AV5009" s="9">
        <v>0</v>
      </c>
      <c r="AW5009" s="9"/>
      <c r="AX5009" s="9"/>
      <c r="BA5009" s="63" t="s">
        <v>2713</v>
      </c>
      <c r="BB5009" s="6" t="s">
        <v>1715</v>
      </c>
      <c r="BC5009" s="9"/>
      <c r="BD5009" s="9"/>
      <c r="BE5009" s="9"/>
      <c r="BF5009" s="9"/>
      <c r="BG5009" s="9"/>
      <c r="BI5009" t="s">
        <v>3146</v>
      </c>
    </row>
    <row r="5010" spans="1:67" x14ac:dyDescent="0.25">
      <c r="A5010" s="21" t="s">
        <v>1327</v>
      </c>
      <c r="B5010" t="s">
        <v>1336</v>
      </c>
      <c r="C5010" t="str">
        <f>VLOOKUP(Tabelle1[[#This Row],[bank_name]],list_all_banks!$B$1:$C$691,2,FALSE)</f>
        <v>SE5164060120</v>
      </c>
      <c r="D5010" s="6" t="s">
        <v>1337</v>
      </c>
      <c r="E5010" s="42" t="str">
        <f t="shared" si="81"/>
        <v>31.12.2016</v>
      </c>
      <c r="F5010">
        <v>2016</v>
      </c>
      <c r="G5010">
        <v>1</v>
      </c>
      <c r="H5010">
        <v>2</v>
      </c>
      <c r="I5010" t="s">
        <v>1382</v>
      </c>
      <c r="J5010" s="33">
        <v>2</v>
      </c>
      <c r="K5010" t="s">
        <v>1366</v>
      </c>
      <c r="L5010">
        <v>0</v>
      </c>
      <c r="M5010" s="9" t="s">
        <v>14</v>
      </c>
      <c r="N5010" t="s">
        <v>19</v>
      </c>
      <c r="P5010">
        <v>1</v>
      </c>
      <c r="Q5010">
        <v>0</v>
      </c>
      <c r="R5010" s="30">
        <v>0</v>
      </c>
      <c r="S5010">
        <v>0</v>
      </c>
      <c r="U5010">
        <v>0</v>
      </c>
      <c r="V5010">
        <v>0</v>
      </c>
      <c r="W5010" t="s">
        <v>20</v>
      </c>
      <c r="Y5010" t="s">
        <v>440</v>
      </c>
      <c r="Z5010">
        <v>2988</v>
      </c>
      <c r="AA5010">
        <v>8717</v>
      </c>
      <c r="AB5010">
        <v>1258</v>
      </c>
      <c r="AC5010" t="s">
        <v>20</v>
      </c>
      <c r="AD5010" t="s">
        <v>20</v>
      </c>
      <c r="AE5010" t="s">
        <v>20</v>
      </c>
      <c r="AF5010" t="s">
        <v>20</v>
      </c>
      <c r="AG5010">
        <v>265</v>
      </c>
      <c r="AH5010" t="s">
        <v>20</v>
      </c>
      <c r="AI5010" s="90">
        <v>3</v>
      </c>
      <c r="AK5010">
        <v>1</v>
      </c>
      <c r="AL5010">
        <v>1</v>
      </c>
      <c r="AM5010">
        <v>3</v>
      </c>
      <c r="AN5010">
        <v>0</v>
      </c>
      <c r="AO5010">
        <v>0</v>
      </c>
      <c r="AQ5010">
        <v>2</v>
      </c>
      <c r="AR5010" t="s">
        <v>20</v>
      </c>
      <c r="AS5010" t="s">
        <v>20</v>
      </c>
      <c r="AT5010">
        <v>5</v>
      </c>
      <c r="AU5010">
        <v>0</v>
      </c>
      <c r="AV5010">
        <v>0</v>
      </c>
      <c r="BA5010" s="14" t="s">
        <v>2713</v>
      </c>
      <c r="BB5010" s="6" t="s">
        <v>1715</v>
      </c>
      <c r="BG5010" s="9"/>
      <c r="BI5010" t="s">
        <v>3146</v>
      </c>
    </row>
    <row r="5011" spans="1:67" x14ac:dyDescent="0.25">
      <c r="A5011" s="88" t="s">
        <v>1327</v>
      </c>
      <c r="B5011" s="9" t="s">
        <v>1336</v>
      </c>
      <c r="C5011" s="9" t="str">
        <f>VLOOKUP(Tabelle1[[#This Row],[bank_name]],list_all_banks!$B$1:$C$691,2,FALSE)</f>
        <v>SE5164060120</v>
      </c>
      <c r="D5011" s="6" t="s">
        <v>1337</v>
      </c>
      <c r="E5011" s="42" t="str">
        <f t="shared" si="81"/>
        <v>31.12.2016</v>
      </c>
      <c r="F5011" s="9">
        <v>2016</v>
      </c>
      <c r="G5011" s="9">
        <v>1</v>
      </c>
      <c r="H5011" s="9">
        <v>2</v>
      </c>
      <c r="I5011" s="9" t="s">
        <v>1382</v>
      </c>
      <c r="J5011" s="69">
        <v>2</v>
      </c>
      <c r="K5011" s="9" t="s">
        <v>1366</v>
      </c>
      <c r="L5011" s="9">
        <v>0</v>
      </c>
      <c r="M5011" s="9" t="s">
        <v>14</v>
      </c>
      <c r="N5011" s="9" t="s">
        <v>19</v>
      </c>
      <c r="P5011" s="9">
        <v>1</v>
      </c>
      <c r="Q5011" s="9">
        <v>0</v>
      </c>
      <c r="R5011" s="90">
        <v>0</v>
      </c>
      <c r="S5011" s="9">
        <v>0</v>
      </c>
      <c r="U5011" s="9">
        <v>0</v>
      </c>
      <c r="V5011" s="9">
        <v>0</v>
      </c>
      <c r="W5011" s="9" t="s">
        <v>20</v>
      </c>
      <c r="Y5011" s="9" t="s">
        <v>641</v>
      </c>
      <c r="Z5011" s="9">
        <v>1918</v>
      </c>
      <c r="AA5011" s="9">
        <v>7104</v>
      </c>
      <c r="AB5011" s="9">
        <v>978</v>
      </c>
      <c r="AC5011" s="9" t="s">
        <v>20</v>
      </c>
      <c r="AD5011" s="9" t="s">
        <v>20</v>
      </c>
      <c r="AE5011" s="9" t="s">
        <v>20</v>
      </c>
      <c r="AF5011" s="9" t="s">
        <v>20</v>
      </c>
      <c r="AG5011" s="9">
        <v>178</v>
      </c>
      <c r="AH5011" s="9" t="s">
        <v>20</v>
      </c>
      <c r="AI5011" s="90">
        <v>3</v>
      </c>
      <c r="AK5011" s="9">
        <v>1</v>
      </c>
      <c r="AL5011" s="9">
        <v>1</v>
      </c>
      <c r="AM5011" s="9">
        <v>3</v>
      </c>
      <c r="AN5011" s="9">
        <v>0</v>
      </c>
      <c r="AO5011" s="9">
        <v>0</v>
      </c>
      <c r="AQ5011" s="9">
        <v>2</v>
      </c>
      <c r="AR5011" s="9" t="s">
        <v>20</v>
      </c>
      <c r="AS5011" s="9" t="s">
        <v>20</v>
      </c>
      <c r="AT5011" s="9">
        <v>5</v>
      </c>
      <c r="AU5011" s="9">
        <v>0</v>
      </c>
      <c r="AV5011" s="9">
        <v>0</v>
      </c>
      <c r="AW5011" s="9"/>
      <c r="AX5011" s="9"/>
      <c r="BA5011" s="63" t="s">
        <v>2713</v>
      </c>
      <c r="BB5011" s="6" t="s">
        <v>1715</v>
      </c>
      <c r="BG5011" s="9"/>
      <c r="BI5011" t="s">
        <v>3146</v>
      </c>
    </row>
    <row r="5012" spans="1:67" s="44" customFormat="1" ht="15.75" thickBot="1" x14ac:dyDescent="0.3">
      <c r="A5012" s="165" t="s">
        <v>1327</v>
      </c>
      <c r="B5012" s="44" t="s">
        <v>1336</v>
      </c>
      <c r="C5012" s="44" t="str">
        <f>VLOOKUP(Tabelle1[[#This Row],[bank_name]],list_all_banks!$B$1:$C$691,2,FALSE)</f>
        <v>SE5164060120</v>
      </c>
      <c r="D5012" s="45" t="s">
        <v>1337</v>
      </c>
      <c r="E5012" s="46" t="str">
        <f t="shared" si="81"/>
        <v>31.12.2016</v>
      </c>
      <c r="F5012" s="44">
        <v>2016</v>
      </c>
      <c r="G5012" s="44">
        <v>1</v>
      </c>
      <c r="H5012" s="44">
        <v>2</v>
      </c>
      <c r="I5012" s="44" t="s">
        <v>1382</v>
      </c>
      <c r="J5012" s="124">
        <v>2</v>
      </c>
      <c r="K5012" s="44" t="s">
        <v>1366</v>
      </c>
      <c r="L5012" s="44">
        <v>0</v>
      </c>
      <c r="M5012" s="44" t="s">
        <v>14</v>
      </c>
      <c r="N5012" s="44" t="s">
        <v>19</v>
      </c>
      <c r="O5012" s="45"/>
      <c r="P5012" s="44">
        <v>1</v>
      </c>
      <c r="Q5012" s="44">
        <v>0</v>
      </c>
      <c r="R5012" s="157">
        <v>0</v>
      </c>
      <c r="S5012" s="44">
        <v>0</v>
      </c>
      <c r="T5012" s="45"/>
      <c r="U5012" s="44">
        <v>0</v>
      </c>
      <c r="V5012" s="44">
        <v>0</v>
      </c>
      <c r="W5012" s="44" t="s">
        <v>20</v>
      </c>
      <c r="X5012" s="45"/>
      <c r="Y5012" s="44" t="s">
        <v>1327</v>
      </c>
      <c r="Z5012" s="44">
        <v>3021</v>
      </c>
      <c r="AA5012" s="44">
        <v>7276</v>
      </c>
      <c r="AB5012" s="44">
        <v>961</v>
      </c>
      <c r="AC5012" s="44" t="s">
        <v>20</v>
      </c>
      <c r="AD5012" s="44" t="s">
        <v>20</v>
      </c>
      <c r="AE5012" s="44" t="s">
        <v>20</v>
      </c>
      <c r="AF5012" s="44" t="s">
        <v>20</v>
      </c>
      <c r="AG5012" s="44">
        <v>182</v>
      </c>
      <c r="AH5012" s="44" t="s">
        <v>20</v>
      </c>
      <c r="AI5012" s="157">
        <v>3</v>
      </c>
      <c r="AJ5012" s="45"/>
      <c r="AK5012" s="44">
        <v>1</v>
      </c>
      <c r="AL5012" s="44">
        <v>1</v>
      </c>
      <c r="AM5012" s="44">
        <v>3</v>
      </c>
      <c r="AN5012" s="44">
        <v>0</v>
      </c>
      <c r="AO5012" s="44">
        <v>0</v>
      </c>
      <c r="AP5012" s="45"/>
      <c r="AQ5012" s="44">
        <v>2</v>
      </c>
      <c r="AR5012" s="44" t="s">
        <v>20</v>
      </c>
      <c r="AS5012" s="44" t="s">
        <v>20</v>
      </c>
      <c r="AT5012" s="44">
        <v>5</v>
      </c>
      <c r="AU5012" s="44">
        <v>0</v>
      </c>
      <c r="AV5012" s="44">
        <v>0</v>
      </c>
      <c r="AY5012" s="45"/>
      <c r="AZ5012" s="46"/>
      <c r="BA5012" s="47" t="s">
        <v>2713</v>
      </c>
      <c r="BB5012" s="45" t="s">
        <v>1715</v>
      </c>
      <c r="BH5012" s="45"/>
      <c r="BI5012" s="44" t="s">
        <v>3146</v>
      </c>
    </row>
    <row r="5013" spans="1:67" x14ac:dyDescent="0.25">
      <c r="A5013" s="88" t="s">
        <v>1327</v>
      </c>
      <c r="B5013" s="9" t="s">
        <v>1336</v>
      </c>
      <c r="C5013" s="9" t="str">
        <f>VLOOKUP(Tabelle1[[#This Row],[bank_name]],list_all_banks!$B$1:$C$691,2,FALSE)</f>
        <v>SE5164060120</v>
      </c>
      <c r="D5013" s="6" t="s">
        <v>1337</v>
      </c>
      <c r="E5013" s="42" t="str">
        <f t="shared" si="81"/>
        <v>31.12.2016</v>
      </c>
      <c r="F5013" s="9">
        <v>2016</v>
      </c>
      <c r="G5013" s="9">
        <v>1</v>
      </c>
      <c r="H5013" s="9">
        <v>2</v>
      </c>
      <c r="I5013" s="9" t="s">
        <v>1382</v>
      </c>
      <c r="J5013" s="69">
        <v>2</v>
      </c>
      <c r="K5013" s="9" t="s">
        <v>1366</v>
      </c>
      <c r="L5013" s="9">
        <v>0</v>
      </c>
      <c r="M5013" s="9" t="s">
        <v>14</v>
      </c>
      <c r="N5013" s="9" t="s">
        <v>19</v>
      </c>
      <c r="P5013" s="9">
        <v>1</v>
      </c>
      <c r="Q5013" s="9">
        <v>0</v>
      </c>
      <c r="R5013" s="90">
        <v>0</v>
      </c>
      <c r="S5013" s="9">
        <v>0</v>
      </c>
      <c r="U5013" s="9">
        <v>0</v>
      </c>
      <c r="V5013" s="9">
        <v>0</v>
      </c>
      <c r="W5013" s="9" t="s">
        <v>20</v>
      </c>
      <c r="Y5013" s="9" t="s">
        <v>1672</v>
      </c>
      <c r="Z5013" s="9">
        <v>1595</v>
      </c>
      <c r="AA5013" s="9">
        <v>3140</v>
      </c>
      <c r="AB5013" s="9">
        <v>895</v>
      </c>
      <c r="AC5013" s="9" t="s">
        <v>20</v>
      </c>
      <c r="AD5013" s="9" t="s">
        <v>20</v>
      </c>
      <c r="AE5013" s="9" t="s">
        <v>20</v>
      </c>
      <c r="AF5013" s="9" t="s">
        <v>20</v>
      </c>
      <c r="AG5013" s="9">
        <v>96</v>
      </c>
      <c r="AH5013" s="9" t="s">
        <v>20</v>
      </c>
      <c r="AI5013" s="90">
        <v>3</v>
      </c>
      <c r="AK5013" s="9">
        <v>1</v>
      </c>
      <c r="AL5013" s="9">
        <v>1</v>
      </c>
      <c r="AM5013" s="9">
        <v>3</v>
      </c>
      <c r="AN5013" s="9">
        <v>0</v>
      </c>
      <c r="AO5013" s="9">
        <v>0</v>
      </c>
      <c r="AQ5013" s="9">
        <v>2</v>
      </c>
      <c r="AR5013" s="9" t="s">
        <v>20</v>
      </c>
      <c r="AS5013" s="9" t="s">
        <v>20</v>
      </c>
      <c r="AT5013" s="9">
        <v>5</v>
      </c>
      <c r="AU5013" s="9">
        <v>0</v>
      </c>
      <c r="AV5013" s="9">
        <v>0</v>
      </c>
      <c r="AW5013" s="9"/>
      <c r="AX5013" s="9"/>
      <c r="BA5013" s="63" t="s">
        <v>2713</v>
      </c>
      <c r="BB5013" s="6" t="s">
        <v>1715</v>
      </c>
      <c r="BG5013" s="9"/>
      <c r="BI5013" t="s">
        <v>3146</v>
      </c>
    </row>
    <row r="5014" spans="1:67" x14ac:dyDescent="0.25">
      <c r="A5014" s="88" t="s">
        <v>1327</v>
      </c>
      <c r="B5014" s="9" t="s">
        <v>1336</v>
      </c>
      <c r="C5014" s="9" t="str">
        <f>VLOOKUP(Tabelle1[[#This Row],[bank_name]],list_all_banks!$B$1:$C$691,2,FALSE)</f>
        <v>SE5164060120</v>
      </c>
      <c r="D5014" s="6" t="s">
        <v>1337</v>
      </c>
      <c r="E5014" s="42" t="str">
        <f t="shared" si="81"/>
        <v>31.12.2016</v>
      </c>
      <c r="F5014" s="9">
        <v>2016</v>
      </c>
      <c r="G5014" s="9">
        <v>1</v>
      </c>
      <c r="H5014" s="9">
        <v>2</v>
      </c>
      <c r="I5014" s="9" t="s">
        <v>1382</v>
      </c>
      <c r="J5014" s="69">
        <v>2</v>
      </c>
      <c r="K5014" s="9" t="s">
        <v>1366</v>
      </c>
      <c r="L5014" s="9">
        <v>0</v>
      </c>
      <c r="M5014" t="s">
        <v>14</v>
      </c>
      <c r="N5014" s="9" t="s">
        <v>19</v>
      </c>
      <c r="P5014" s="9">
        <v>1</v>
      </c>
      <c r="Q5014" s="9">
        <v>0</v>
      </c>
      <c r="R5014" s="90">
        <v>0</v>
      </c>
      <c r="S5014" s="9">
        <v>0</v>
      </c>
      <c r="U5014" s="9">
        <v>0</v>
      </c>
      <c r="V5014" s="9">
        <v>0</v>
      </c>
      <c r="W5014" s="9" t="s">
        <v>20</v>
      </c>
      <c r="Y5014" s="9" t="s">
        <v>1661</v>
      </c>
      <c r="Z5014" s="9">
        <v>158</v>
      </c>
      <c r="AA5014" s="9">
        <v>829</v>
      </c>
      <c r="AB5014" s="9">
        <v>85</v>
      </c>
      <c r="AC5014" s="9" t="s">
        <v>20</v>
      </c>
      <c r="AD5014" s="9" t="s">
        <v>20</v>
      </c>
      <c r="AE5014" s="9" t="s">
        <v>20</v>
      </c>
      <c r="AF5014" s="9" t="s">
        <v>20</v>
      </c>
      <c r="AG5014" s="9">
        <v>19</v>
      </c>
      <c r="AH5014" s="9" t="s">
        <v>20</v>
      </c>
      <c r="AI5014" s="90">
        <v>3</v>
      </c>
      <c r="AK5014" s="9">
        <v>1</v>
      </c>
      <c r="AL5014" s="9">
        <v>1</v>
      </c>
      <c r="AM5014" s="9">
        <v>3</v>
      </c>
      <c r="AN5014" s="9">
        <v>0</v>
      </c>
      <c r="AO5014" s="9">
        <v>0</v>
      </c>
      <c r="AQ5014" s="9">
        <v>2</v>
      </c>
      <c r="AR5014" s="9" t="s">
        <v>20</v>
      </c>
      <c r="AS5014" s="9" t="s">
        <v>20</v>
      </c>
      <c r="AT5014" s="9">
        <v>5</v>
      </c>
      <c r="AU5014" s="9">
        <v>0</v>
      </c>
      <c r="AV5014" s="9">
        <v>0</v>
      </c>
      <c r="AW5014" s="9"/>
      <c r="AX5014" s="9"/>
      <c r="BA5014" s="63" t="s">
        <v>2713</v>
      </c>
      <c r="BB5014" s="6" t="s">
        <v>1715</v>
      </c>
      <c r="BG5014" s="9"/>
      <c r="BI5014" t="s">
        <v>3146</v>
      </c>
      <c r="BJ5014" s="9"/>
      <c r="BK5014" s="9"/>
      <c r="BL5014" s="9"/>
      <c r="BM5014" s="9"/>
      <c r="BN5014" s="9"/>
      <c r="BO5014" s="9"/>
    </row>
    <row r="5015" spans="1:67" x14ac:dyDescent="0.25">
      <c r="A5015" s="21" t="s">
        <v>1327</v>
      </c>
      <c r="B5015" t="s">
        <v>1336</v>
      </c>
      <c r="C5015" t="str">
        <f>VLOOKUP(Tabelle1[[#This Row],[bank_name]],list_all_banks!$B$1:$C$691,2,FALSE)</f>
        <v>SE5164060120</v>
      </c>
      <c r="D5015" s="6" t="s">
        <v>1337</v>
      </c>
      <c r="E5015" s="42" t="str">
        <f t="shared" si="81"/>
        <v>31.12.2016</v>
      </c>
      <c r="F5015">
        <v>2016</v>
      </c>
      <c r="G5015">
        <v>1</v>
      </c>
      <c r="H5015">
        <v>2</v>
      </c>
      <c r="I5015" t="s">
        <v>1382</v>
      </c>
      <c r="J5015" s="33">
        <v>2</v>
      </c>
      <c r="K5015" t="s">
        <v>1366</v>
      </c>
      <c r="L5015">
        <v>0</v>
      </c>
      <c r="M5015" s="9" t="s">
        <v>14</v>
      </c>
      <c r="N5015" t="s">
        <v>19</v>
      </c>
      <c r="P5015">
        <v>1</v>
      </c>
      <c r="Q5015">
        <v>0</v>
      </c>
      <c r="R5015" s="30">
        <v>0</v>
      </c>
      <c r="S5015">
        <v>0</v>
      </c>
      <c r="U5015">
        <v>0</v>
      </c>
      <c r="V5015">
        <v>0</v>
      </c>
      <c r="W5015" t="s">
        <v>20</v>
      </c>
      <c r="Y5015" t="s">
        <v>1278</v>
      </c>
      <c r="Z5015">
        <v>65</v>
      </c>
      <c r="AA5015">
        <v>1571</v>
      </c>
      <c r="AB5015">
        <v>9</v>
      </c>
      <c r="AC5015" t="s">
        <v>20</v>
      </c>
      <c r="AD5015" t="s">
        <v>20</v>
      </c>
      <c r="AE5015" t="s">
        <v>20</v>
      </c>
      <c r="AF5015" t="s">
        <v>20</v>
      </c>
      <c r="AG5015">
        <v>0</v>
      </c>
      <c r="AH5015" t="s">
        <v>20</v>
      </c>
      <c r="AI5015" s="90">
        <v>3</v>
      </c>
      <c r="AK5015">
        <v>1</v>
      </c>
      <c r="AL5015">
        <v>1</v>
      </c>
      <c r="AM5015">
        <v>3</v>
      </c>
      <c r="AN5015">
        <v>0</v>
      </c>
      <c r="AO5015">
        <v>0</v>
      </c>
      <c r="AQ5015">
        <v>2</v>
      </c>
      <c r="AR5015" t="s">
        <v>20</v>
      </c>
      <c r="AS5015" t="s">
        <v>20</v>
      </c>
      <c r="AT5015">
        <v>5</v>
      </c>
      <c r="AU5015">
        <v>0</v>
      </c>
      <c r="AV5015">
        <v>0</v>
      </c>
      <c r="BA5015" s="14" t="s">
        <v>2713</v>
      </c>
      <c r="BB5015" s="6" t="s">
        <v>1715</v>
      </c>
      <c r="BG5015" s="9"/>
      <c r="BI5015" t="s">
        <v>3146</v>
      </c>
    </row>
    <row r="5016" spans="1:67" x14ac:dyDescent="0.25">
      <c r="A5016" s="88" t="s">
        <v>1327</v>
      </c>
      <c r="B5016" s="9" t="s">
        <v>1336</v>
      </c>
      <c r="C5016" s="9" t="str">
        <f>VLOOKUP(Tabelle1[[#This Row],[bank_name]],list_all_banks!$B$1:$C$691,2,FALSE)</f>
        <v>SE5164060120</v>
      </c>
      <c r="D5016" s="6" t="s">
        <v>1337</v>
      </c>
      <c r="E5016" s="42" t="str">
        <f t="shared" si="81"/>
        <v>31.12.2016</v>
      </c>
      <c r="F5016" s="9">
        <v>2016</v>
      </c>
      <c r="G5016" s="9">
        <v>1</v>
      </c>
      <c r="H5016" s="9">
        <v>2</v>
      </c>
      <c r="I5016" s="9" t="s">
        <v>1382</v>
      </c>
      <c r="J5016" s="69">
        <v>2</v>
      </c>
      <c r="K5016" s="9" t="s">
        <v>1366</v>
      </c>
      <c r="L5016" s="9">
        <v>0</v>
      </c>
      <c r="M5016" s="9" t="s">
        <v>14</v>
      </c>
      <c r="N5016" s="9" t="s">
        <v>19</v>
      </c>
      <c r="P5016" s="9">
        <v>1</v>
      </c>
      <c r="Q5016" s="9">
        <v>0</v>
      </c>
      <c r="R5016" s="90">
        <v>0</v>
      </c>
      <c r="S5016" s="9">
        <v>0</v>
      </c>
      <c r="U5016" s="9">
        <v>0</v>
      </c>
      <c r="V5016" s="9">
        <v>0</v>
      </c>
      <c r="W5016" s="9" t="s">
        <v>20</v>
      </c>
      <c r="Y5016" s="9" t="s">
        <v>487</v>
      </c>
      <c r="Z5016" s="9">
        <v>105</v>
      </c>
      <c r="AA5016" s="9">
        <v>559</v>
      </c>
      <c r="AB5016" s="9">
        <v>51</v>
      </c>
      <c r="AC5016" s="9" t="s">
        <v>20</v>
      </c>
      <c r="AD5016" s="9" t="s">
        <v>20</v>
      </c>
      <c r="AE5016" s="9" t="s">
        <v>20</v>
      </c>
      <c r="AF5016" s="9" t="s">
        <v>20</v>
      </c>
      <c r="AG5016" s="9">
        <v>9</v>
      </c>
      <c r="AH5016" s="9" t="s">
        <v>20</v>
      </c>
      <c r="AI5016" s="90">
        <v>3</v>
      </c>
      <c r="AK5016" s="9">
        <v>1</v>
      </c>
      <c r="AL5016" s="9">
        <v>1</v>
      </c>
      <c r="AM5016" s="9">
        <v>3</v>
      </c>
      <c r="AN5016" s="9">
        <v>0</v>
      </c>
      <c r="AO5016" s="9">
        <v>0</v>
      </c>
      <c r="AQ5016" s="9">
        <v>2</v>
      </c>
      <c r="AR5016" s="9" t="s">
        <v>20</v>
      </c>
      <c r="AS5016" s="9" t="s">
        <v>20</v>
      </c>
      <c r="AT5016" s="9">
        <v>5</v>
      </c>
      <c r="AU5016" s="9">
        <v>0</v>
      </c>
      <c r="AV5016" s="9">
        <v>0</v>
      </c>
      <c r="AW5016" s="9"/>
      <c r="AX5016" s="9"/>
      <c r="BA5016" s="63" t="s">
        <v>2713</v>
      </c>
      <c r="BB5016" s="6" t="s">
        <v>1715</v>
      </c>
      <c r="BC5016" s="9"/>
      <c r="BD5016" s="9"/>
      <c r="BE5016" s="9"/>
      <c r="BF5016" s="9"/>
      <c r="BG5016" s="9"/>
      <c r="BI5016" t="s">
        <v>3146</v>
      </c>
    </row>
    <row r="5017" spans="1:67" x14ac:dyDescent="0.25">
      <c r="A5017" s="21" t="s">
        <v>1327</v>
      </c>
      <c r="B5017" t="s">
        <v>1336</v>
      </c>
      <c r="C5017" t="str">
        <f>VLOOKUP(Tabelle1[[#This Row],[bank_name]],list_all_banks!$B$1:$C$691,2,FALSE)</f>
        <v>SE5164060120</v>
      </c>
      <c r="D5017" s="6" t="s">
        <v>1337</v>
      </c>
      <c r="E5017" s="42" t="str">
        <f t="shared" si="81"/>
        <v>31.12.2016</v>
      </c>
      <c r="F5017">
        <v>2016</v>
      </c>
      <c r="G5017">
        <v>1</v>
      </c>
      <c r="H5017">
        <v>2</v>
      </c>
      <c r="I5017" t="s">
        <v>1382</v>
      </c>
      <c r="J5017" s="33">
        <v>2</v>
      </c>
      <c r="K5017" t="s">
        <v>1366</v>
      </c>
      <c r="L5017">
        <v>0</v>
      </c>
      <c r="M5017" t="s">
        <v>14</v>
      </c>
      <c r="N5017" t="s">
        <v>19</v>
      </c>
      <c r="P5017">
        <v>1</v>
      </c>
      <c r="Q5017">
        <v>0</v>
      </c>
      <c r="R5017" s="30">
        <v>0</v>
      </c>
      <c r="S5017">
        <v>0</v>
      </c>
      <c r="U5017">
        <v>0</v>
      </c>
      <c r="V5017">
        <v>0</v>
      </c>
      <c r="W5017" t="s">
        <v>20</v>
      </c>
      <c r="Y5017" t="s">
        <v>1205</v>
      </c>
      <c r="Z5017">
        <v>84</v>
      </c>
      <c r="AA5017">
        <v>457</v>
      </c>
      <c r="AB5017">
        <v>46</v>
      </c>
      <c r="AC5017" t="s">
        <v>20</v>
      </c>
      <c r="AD5017" t="s">
        <v>20</v>
      </c>
      <c r="AE5017" t="s">
        <v>20</v>
      </c>
      <c r="AF5017" t="s">
        <v>20</v>
      </c>
      <c r="AG5017">
        <v>7</v>
      </c>
      <c r="AH5017" t="s">
        <v>20</v>
      </c>
      <c r="AI5017" s="90">
        <v>3</v>
      </c>
      <c r="AK5017">
        <v>1</v>
      </c>
      <c r="AL5017">
        <v>1</v>
      </c>
      <c r="AM5017">
        <v>3</v>
      </c>
      <c r="AN5017">
        <v>0</v>
      </c>
      <c r="AO5017">
        <v>0</v>
      </c>
      <c r="AQ5017">
        <v>2</v>
      </c>
      <c r="AR5017" t="s">
        <v>20</v>
      </c>
      <c r="AS5017" t="s">
        <v>20</v>
      </c>
      <c r="AT5017">
        <v>5</v>
      </c>
      <c r="AU5017">
        <v>0</v>
      </c>
      <c r="AV5017">
        <v>0</v>
      </c>
      <c r="BA5017" s="14" t="s">
        <v>2713</v>
      </c>
      <c r="BB5017" s="6" t="s">
        <v>1715</v>
      </c>
      <c r="BG5017" s="9"/>
      <c r="BI5017" t="s">
        <v>3146</v>
      </c>
    </row>
    <row r="5018" spans="1:67" x14ac:dyDescent="0.25">
      <c r="A5018" s="21" t="s">
        <v>1327</v>
      </c>
      <c r="B5018" t="s">
        <v>1336</v>
      </c>
      <c r="C5018" t="str">
        <f>VLOOKUP(Tabelle1[[#This Row],[bank_name]],list_all_banks!$B$1:$C$691,2,FALSE)</f>
        <v>SE5164060120</v>
      </c>
      <c r="D5018" s="6" t="s">
        <v>1337</v>
      </c>
      <c r="E5018" s="42" t="str">
        <f t="shared" si="81"/>
        <v>31.12.2016</v>
      </c>
      <c r="F5018">
        <v>2016</v>
      </c>
      <c r="G5018">
        <v>1</v>
      </c>
      <c r="H5018">
        <v>2</v>
      </c>
      <c r="I5018" t="s">
        <v>1382</v>
      </c>
      <c r="J5018" s="33">
        <v>2</v>
      </c>
      <c r="K5018" t="s">
        <v>1366</v>
      </c>
      <c r="L5018">
        <v>0</v>
      </c>
      <c r="M5018" t="s">
        <v>14</v>
      </c>
      <c r="N5018" t="s">
        <v>19</v>
      </c>
      <c r="P5018">
        <v>1</v>
      </c>
      <c r="Q5018">
        <v>0</v>
      </c>
      <c r="R5018" s="30">
        <v>0</v>
      </c>
      <c r="S5018">
        <v>0</v>
      </c>
      <c r="U5018">
        <v>0</v>
      </c>
      <c r="V5018">
        <v>0</v>
      </c>
      <c r="W5018" t="s">
        <v>20</v>
      </c>
      <c r="Y5018" t="s">
        <v>1170</v>
      </c>
      <c r="Z5018">
        <v>346</v>
      </c>
      <c r="AA5018">
        <v>441</v>
      </c>
      <c r="AB5018">
        <v>224</v>
      </c>
      <c r="AC5018" t="s">
        <v>20</v>
      </c>
      <c r="AD5018" t="s">
        <v>20</v>
      </c>
      <c r="AE5018" t="s">
        <v>20</v>
      </c>
      <c r="AF5018" t="s">
        <v>20</v>
      </c>
      <c r="AG5018">
        <v>65</v>
      </c>
      <c r="AH5018" t="s">
        <v>20</v>
      </c>
      <c r="AI5018" s="90">
        <v>3</v>
      </c>
      <c r="AK5018">
        <v>1</v>
      </c>
      <c r="AL5018">
        <v>1</v>
      </c>
      <c r="AM5018">
        <v>3</v>
      </c>
      <c r="AN5018">
        <v>0</v>
      </c>
      <c r="AO5018">
        <v>0</v>
      </c>
      <c r="AQ5018">
        <v>2</v>
      </c>
      <c r="AR5018" t="s">
        <v>20</v>
      </c>
      <c r="AS5018" t="s">
        <v>20</v>
      </c>
      <c r="AT5018">
        <v>5</v>
      </c>
      <c r="AU5018">
        <v>0</v>
      </c>
      <c r="AV5018">
        <v>0</v>
      </c>
      <c r="BA5018" s="14" t="s">
        <v>2713</v>
      </c>
      <c r="BB5018" s="6" t="s">
        <v>1715</v>
      </c>
      <c r="BG5018" s="9"/>
      <c r="BI5018" t="s">
        <v>3146</v>
      </c>
    </row>
    <row r="5019" spans="1:67" x14ac:dyDescent="0.25">
      <c r="A5019" s="21" t="s">
        <v>1327</v>
      </c>
      <c r="B5019" t="s">
        <v>1336</v>
      </c>
      <c r="C5019" t="str">
        <f>VLOOKUP(Tabelle1[[#This Row],[bank_name]],list_all_banks!$B$1:$C$691,2,FALSE)</f>
        <v>SE5164060120</v>
      </c>
      <c r="D5019" s="6" t="s">
        <v>1337</v>
      </c>
      <c r="E5019" s="42" t="str">
        <f t="shared" si="81"/>
        <v>31.12.2016</v>
      </c>
      <c r="F5019">
        <v>2016</v>
      </c>
      <c r="G5019">
        <v>1</v>
      </c>
      <c r="H5019">
        <v>2</v>
      </c>
      <c r="I5019" t="s">
        <v>1382</v>
      </c>
      <c r="J5019" s="33">
        <v>2</v>
      </c>
      <c r="K5019" t="s">
        <v>1366</v>
      </c>
      <c r="L5019">
        <v>0</v>
      </c>
      <c r="M5019" t="s">
        <v>14</v>
      </c>
      <c r="N5019" t="s">
        <v>19</v>
      </c>
      <c r="P5019">
        <v>1</v>
      </c>
      <c r="Q5019">
        <v>0</v>
      </c>
      <c r="R5019" s="30">
        <v>0</v>
      </c>
      <c r="S5019">
        <v>0</v>
      </c>
      <c r="U5019">
        <v>0</v>
      </c>
      <c r="V5019">
        <v>0</v>
      </c>
      <c r="W5019" t="s">
        <v>20</v>
      </c>
      <c r="Y5019" t="s">
        <v>1165</v>
      </c>
      <c r="Z5019">
        <v>55</v>
      </c>
      <c r="AA5019">
        <v>378</v>
      </c>
      <c r="AB5019">
        <v>26</v>
      </c>
      <c r="AC5019" t="s">
        <v>20</v>
      </c>
      <c r="AD5019" t="s">
        <v>20</v>
      </c>
      <c r="AE5019" t="s">
        <v>20</v>
      </c>
      <c r="AF5019" t="s">
        <v>20</v>
      </c>
      <c r="AG5019">
        <v>4</v>
      </c>
      <c r="AH5019" t="s">
        <v>20</v>
      </c>
      <c r="AI5019" s="90">
        <v>3</v>
      </c>
      <c r="AK5019">
        <v>1</v>
      </c>
      <c r="AL5019">
        <v>1</v>
      </c>
      <c r="AM5019">
        <v>3</v>
      </c>
      <c r="AN5019">
        <v>0</v>
      </c>
      <c r="AO5019">
        <v>0</v>
      </c>
      <c r="AQ5019">
        <v>2</v>
      </c>
      <c r="AR5019" t="s">
        <v>20</v>
      </c>
      <c r="AS5019" t="s">
        <v>20</v>
      </c>
      <c r="AT5019">
        <v>5</v>
      </c>
      <c r="AU5019">
        <v>0</v>
      </c>
      <c r="AV5019">
        <v>0</v>
      </c>
      <c r="BA5019" s="14" t="s">
        <v>2713</v>
      </c>
      <c r="BB5019" s="6" t="s">
        <v>1715</v>
      </c>
      <c r="BG5019" s="9"/>
      <c r="BI5019" t="s">
        <v>3146</v>
      </c>
    </row>
    <row r="5020" spans="1:67" x14ac:dyDescent="0.25">
      <c r="A5020" s="88" t="s">
        <v>1327</v>
      </c>
      <c r="B5020" s="9" t="s">
        <v>1336</v>
      </c>
      <c r="C5020" s="9" t="str">
        <f>VLOOKUP(Tabelle1[[#This Row],[bank_name]],list_all_banks!$B$1:$C$691,2,FALSE)</f>
        <v>SE5164060120</v>
      </c>
      <c r="D5020" s="6" t="s">
        <v>1337</v>
      </c>
      <c r="E5020" s="42" t="str">
        <f t="shared" si="81"/>
        <v>31.12.2016</v>
      </c>
      <c r="F5020" s="9">
        <v>2016</v>
      </c>
      <c r="G5020" s="9">
        <v>1</v>
      </c>
      <c r="H5020" s="9">
        <v>2</v>
      </c>
      <c r="I5020" s="9" t="s">
        <v>1382</v>
      </c>
      <c r="J5020" s="69">
        <v>2</v>
      </c>
      <c r="K5020" s="9" t="s">
        <v>1366</v>
      </c>
      <c r="L5020" s="9">
        <v>0</v>
      </c>
      <c r="M5020" s="9" t="s">
        <v>14</v>
      </c>
      <c r="N5020" s="9" t="s">
        <v>19</v>
      </c>
      <c r="P5020" s="9">
        <v>1</v>
      </c>
      <c r="Q5020" s="9">
        <v>0</v>
      </c>
      <c r="R5020" s="90">
        <v>0</v>
      </c>
      <c r="S5020" s="9">
        <v>0</v>
      </c>
      <c r="U5020" s="9">
        <v>0</v>
      </c>
      <c r="V5020" s="9">
        <v>0</v>
      </c>
      <c r="W5020" s="9" t="s">
        <v>20</v>
      </c>
      <c r="Y5020" s="9" t="s">
        <v>1659</v>
      </c>
      <c r="Z5020" s="9">
        <v>47</v>
      </c>
      <c r="AA5020" s="9">
        <v>85</v>
      </c>
      <c r="AB5020" s="9">
        <v>0</v>
      </c>
      <c r="AC5020" s="9" t="s">
        <v>20</v>
      </c>
      <c r="AD5020" s="9" t="s">
        <v>20</v>
      </c>
      <c r="AE5020" s="9" t="s">
        <v>20</v>
      </c>
      <c r="AF5020" s="9" t="s">
        <v>20</v>
      </c>
      <c r="AG5020" s="9">
        <v>0</v>
      </c>
      <c r="AH5020" s="9" t="s">
        <v>20</v>
      </c>
      <c r="AI5020" s="90">
        <v>3</v>
      </c>
      <c r="AK5020" s="9">
        <v>1</v>
      </c>
      <c r="AL5020" s="9">
        <v>1</v>
      </c>
      <c r="AM5020" s="9">
        <v>3</v>
      </c>
      <c r="AN5020" s="9">
        <v>0</v>
      </c>
      <c r="AO5020" s="9">
        <v>0</v>
      </c>
      <c r="AQ5020" s="9">
        <v>2</v>
      </c>
      <c r="AR5020" s="9" t="s">
        <v>20</v>
      </c>
      <c r="AS5020" s="9" t="s">
        <v>20</v>
      </c>
      <c r="AT5020" s="9">
        <v>5</v>
      </c>
      <c r="AU5020" s="9">
        <v>0</v>
      </c>
      <c r="AV5020" s="9">
        <v>0</v>
      </c>
      <c r="AW5020" s="9"/>
      <c r="AX5020" s="9"/>
      <c r="BA5020" s="63" t="s">
        <v>2713</v>
      </c>
      <c r="BB5020" s="6" t="s">
        <v>1715</v>
      </c>
      <c r="BC5020" s="9"/>
      <c r="BD5020" s="9"/>
      <c r="BE5020" s="9"/>
      <c r="BF5020" s="9"/>
      <c r="BG5020" s="9"/>
      <c r="BI5020" t="s">
        <v>3146</v>
      </c>
    </row>
    <row r="5021" spans="1:67" x14ac:dyDescent="0.25">
      <c r="A5021" s="21" t="s">
        <v>1327</v>
      </c>
      <c r="B5021" t="s">
        <v>1336</v>
      </c>
      <c r="C5021" t="str">
        <f>VLOOKUP(Tabelle1[[#This Row],[bank_name]],list_all_banks!$B$1:$C$691,2,FALSE)</f>
        <v>SE5164060120</v>
      </c>
      <c r="D5021" s="6" t="s">
        <v>1337</v>
      </c>
      <c r="E5021" s="42" t="str">
        <f t="shared" si="81"/>
        <v>31.12.2016</v>
      </c>
      <c r="F5021">
        <v>2016</v>
      </c>
      <c r="G5021">
        <v>1</v>
      </c>
      <c r="H5021">
        <v>2</v>
      </c>
      <c r="I5021" t="s">
        <v>1382</v>
      </c>
      <c r="J5021" s="33">
        <v>2</v>
      </c>
      <c r="K5021" t="s">
        <v>1366</v>
      </c>
      <c r="L5021">
        <v>0</v>
      </c>
      <c r="M5021" t="s">
        <v>14</v>
      </c>
      <c r="N5021" t="s">
        <v>19</v>
      </c>
      <c r="P5021">
        <v>1</v>
      </c>
      <c r="Q5021">
        <v>0</v>
      </c>
      <c r="R5021" s="30">
        <v>0</v>
      </c>
      <c r="S5021">
        <v>0</v>
      </c>
      <c r="U5021">
        <v>0</v>
      </c>
      <c r="V5021">
        <v>0</v>
      </c>
      <c r="W5021" t="s">
        <v>20</v>
      </c>
      <c r="Y5021" t="s">
        <v>1</v>
      </c>
      <c r="Z5021">
        <v>33</v>
      </c>
      <c r="AA5021">
        <v>55</v>
      </c>
      <c r="AB5021">
        <v>10</v>
      </c>
      <c r="AC5021" t="s">
        <v>20</v>
      </c>
      <c r="AD5021" t="s">
        <v>20</v>
      </c>
      <c r="AE5021" t="s">
        <v>20</v>
      </c>
      <c r="AF5021" t="s">
        <v>20</v>
      </c>
      <c r="AG5021">
        <v>6</v>
      </c>
      <c r="AH5021" t="s">
        <v>20</v>
      </c>
      <c r="AI5021" s="90">
        <v>3</v>
      </c>
      <c r="AK5021">
        <v>1</v>
      </c>
      <c r="AL5021">
        <v>1</v>
      </c>
      <c r="AM5021">
        <v>3</v>
      </c>
      <c r="AN5021">
        <v>0</v>
      </c>
      <c r="AO5021">
        <v>0</v>
      </c>
      <c r="AQ5021">
        <v>2</v>
      </c>
      <c r="AR5021" t="s">
        <v>20</v>
      </c>
      <c r="AS5021" t="s">
        <v>20</v>
      </c>
      <c r="AT5021">
        <v>5</v>
      </c>
      <c r="AU5021">
        <v>0</v>
      </c>
      <c r="AV5021">
        <v>0</v>
      </c>
      <c r="BA5021" s="14" t="s">
        <v>2713</v>
      </c>
      <c r="BB5021" s="6" t="s">
        <v>1715</v>
      </c>
      <c r="BG5021" s="9"/>
      <c r="BI5021" t="s">
        <v>3146</v>
      </c>
    </row>
    <row r="5022" spans="1:67" x14ac:dyDescent="0.25">
      <c r="A5022" s="21" t="s">
        <v>1327</v>
      </c>
      <c r="B5022" t="s">
        <v>1336</v>
      </c>
      <c r="C5022" t="str">
        <f>VLOOKUP(Tabelle1[[#This Row],[bank_name]],list_all_banks!$B$1:$C$691,2,FALSE)</f>
        <v>SE5164060120</v>
      </c>
      <c r="D5022" s="6" t="s">
        <v>1337</v>
      </c>
      <c r="E5022" s="42" t="str">
        <f t="shared" si="81"/>
        <v>31.12.2016</v>
      </c>
      <c r="F5022">
        <v>2016</v>
      </c>
      <c r="G5022">
        <v>1</v>
      </c>
      <c r="H5022">
        <v>2</v>
      </c>
      <c r="I5022" t="s">
        <v>1382</v>
      </c>
      <c r="J5022" s="33">
        <v>2</v>
      </c>
      <c r="K5022" t="s">
        <v>1366</v>
      </c>
      <c r="L5022">
        <v>0</v>
      </c>
      <c r="M5022" t="s">
        <v>14</v>
      </c>
      <c r="N5022" t="s">
        <v>19</v>
      </c>
      <c r="P5022">
        <v>1</v>
      </c>
      <c r="Q5022">
        <v>0</v>
      </c>
      <c r="R5022" s="30">
        <v>0</v>
      </c>
      <c r="S5022">
        <v>0</v>
      </c>
      <c r="U5022">
        <v>0</v>
      </c>
      <c r="V5022">
        <v>0</v>
      </c>
      <c r="W5022" t="s">
        <v>20</v>
      </c>
      <c r="Y5022" t="s">
        <v>1651</v>
      </c>
      <c r="Z5022">
        <v>11</v>
      </c>
      <c r="AA5022">
        <v>29</v>
      </c>
      <c r="AB5022">
        <v>2</v>
      </c>
      <c r="AC5022" t="s">
        <v>20</v>
      </c>
      <c r="AD5022" t="s">
        <v>20</v>
      </c>
      <c r="AE5022" t="s">
        <v>20</v>
      </c>
      <c r="AF5022" t="s">
        <v>20</v>
      </c>
      <c r="AG5022">
        <v>0</v>
      </c>
      <c r="AH5022" t="s">
        <v>20</v>
      </c>
      <c r="AI5022" s="90">
        <v>3</v>
      </c>
      <c r="AK5022">
        <v>1</v>
      </c>
      <c r="AL5022">
        <v>1</v>
      </c>
      <c r="AM5022">
        <v>3</v>
      </c>
      <c r="AN5022">
        <v>0</v>
      </c>
      <c r="AO5022">
        <v>0</v>
      </c>
      <c r="AQ5022">
        <v>2</v>
      </c>
      <c r="AR5022" t="s">
        <v>20</v>
      </c>
      <c r="AS5022" t="s">
        <v>20</v>
      </c>
      <c r="AT5022">
        <v>5</v>
      </c>
      <c r="AU5022">
        <v>0</v>
      </c>
      <c r="AV5022">
        <v>0</v>
      </c>
      <c r="BA5022" s="14" t="s">
        <v>2713</v>
      </c>
      <c r="BB5022" s="6" t="s">
        <v>1715</v>
      </c>
      <c r="BG5022" s="9"/>
      <c r="BI5022" t="s">
        <v>3146</v>
      </c>
    </row>
    <row r="5023" spans="1:67" x14ac:dyDescent="0.25">
      <c r="A5023" s="21" t="s">
        <v>1327</v>
      </c>
      <c r="B5023" t="s">
        <v>1336</v>
      </c>
      <c r="C5023" t="str">
        <f>VLOOKUP(Tabelle1[[#This Row],[bank_name]],list_all_banks!$B$1:$C$691,2,FALSE)</f>
        <v>SE5164060120</v>
      </c>
      <c r="D5023" s="6" t="s">
        <v>1337</v>
      </c>
      <c r="E5023" s="42" t="str">
        <f t="shared" si="81"/>
        <v>31.12.2016</v>
      </c>
      <c r="F5023">
        <v>2016</v>
      </c>
      <c r="G5023">
        <v>1</v>
      </c>
      <c r="H5023">
        <v>2</v>
      </c>
      <c r="I5023" t="s">
        <v>1382</v>
      </c>
      <c r="J5023" s="33">
        <v>2</v>
      </c>
      <c r="K5023" t="s">
        <v>1366</v>
      </c>
      <c r="L5023">
        <v>0</v>
      </c>
      <c r="M5023" t="s">
        <v>14</v>
      </c>
      <c r="N5023" t="s">
        <v>19</v>
      </c>
      <c r="P5023">
        <v>1</v>
      </c>
      <c r="Q5023">
        <v>0</v>
      </c>
      <c r="R5023" s="30">
        <v>0</v>
      </c>
      <c r="S5023">
        <v>0</v>
      </c>
      <c r="U5023">
        <v>0</v>
      </c>
      <c r="V5023">
        <v>0</v>
      </c>
      <c r="W5023" t="s">
        <v>20</v>
      </c>
      <c r="Y5023" t="s">
        <v>1660</v>
      </c>
      <c r="Z5023">
        <v>6</v>
      </c>
      <c r="AA5023">
        <v>30</v>
      </c>
      <c r="AB5023">
        <v>0</v>
      </c>
      <c r="AC5023" t="s">
        <v>20</v>
      </c>
      <c r="AD5023" t="s">
        <v>20</v>
      </c>
      <c r="AE5023" t="s">
        <v>20</v>
      </c>
      <c r="AF5023" t="s">
        <v>20</v>
      </c>
      <c r="AG5023">
        <v>-1</v>
      </c>
      <c r="AH5023" t="s">
        <v>20</v>
      </c>
      <c r="AI5023" s="90">
        <v>3</v>
      </c>
      <c r="AK5023">
        <v>1</v>
      </c>
      <c r="AL5023">
        <v>1</v>
      </c>
      <c r="AM5023">
        <v>3</v>
      </c>
      <c r="AN5023">
        <v>0</v>
      </c>
      <c r="AO5023">
        <v>0</v>
      </c>
      <c r="AQ5023">
        <v>2</v>
      </c>
      <c r="AR5023" t="s">
        <v>20</v>
      </c>
      <c r="AS5023" t="s">
        <v>20</v>
      </c>
      <c r="AT5023">
        <v>5</v>
      </c>
      <c r="AU5023">
        <v>0</v>
      </c>
      <c r="AV5023">
        <v>0</v>
      </c>
      <c r="BA5023" s="14" t="s">
        <v>2713</v>
      </c>
      <c r="BB5023" s="6" t="s">
        <v>1715</v>
      </c>
      <c r="BG5023" s="9"/>
      <c r="BI5023" t="s">
        <v>3146</v>
      </c>
    </row>
    <row r="5024" spans="1:67" x14ac:dyDescent="0.25">
      <c r="A5024" s="88" t="s">
        <v>1327</v>
      </c>
      <c r="B5024" s="9" t="s">
        <v>1336</v>
      </c>
      <c r="C5024" s="9" t="str">
        <f>VLOOKUP(Tabelle1[[#This Row],[bank_name]],list_all_banks!$B$1:$C$691,2,FALSE)</f>
        <v>SE5164060120</v>
      </c>
      <c r="D5024" s="6" t="s">
        <v>1337</v>
      </c>
      <c r="E5024" s="42" t="str">
        <f t="shared" si="81"/>
        <v>31.12.2016</v>
      </c>
      <c r="F5024" s="9">
        <v>2016</v>
      </c>
      <c r="G5024" s="9">
        <v>1</v>
      </c>
      <c r="H5024" s="9">
        <v>2</v>
      </c>
      <c r="I5024" s="9" t="s">
        <v>1382</v>
      </c>
      <c r="J5024" s="69">
        <v>2</v>
      </c>
      <c r="K5024" s="9" t="s">
        <v>1366</v>
      </c>
      <c r="L5024" s="9">
        <v>0</v>
      </c>
      <c r="M5024" s="9" t="s">
        <v>14</v>
      </c>
      <c r="N5024" s="9" t="s">
        <v>19</v>
      </c>
      <c r="P5024" s="9">
        <v>1</v>
      </c>
      <c r="Q5024" s="9">
        <v>0</v>
      </c>
      <c r="R5024" s="90">
        <v>0</v>
      </c>
      <c r="S5024" s="9">
        <v>0</v>
      </c>
      <c r="U5024" s="9">
        <v>0</v>
      </c>
      <c r="V5024" s="9">
        <v>0</v>
      </c>
      <c r="W5024" s="9" t="s">
        <v>20</v>
      </c>
      <c r="Y5024" s="9" t="s">
        <v>1677</v>
      </c>
      <c r="Z5024" s="9">
        <v>2</v>
      </c>
      <c r="AA5024" s="9">
        <v>5</v>
      </c>
      <c r="AB5024" s="9">
        <v>0</v>
      </c>
      <c r="AC5024" s="9" t="s">
        <v>20</v>
      </c>
      <c r="AD5024" s="9" t="s">
        <v>20</v>
      </c>
      <c r="AE5024" s="9" t="s">
        <v>20</v>
      </c>
      <c r="AF5024" s="9" t="s">
        <v>20</v>
      </c>
      <c r="AG5024" s="9">
        <v>0</v>
      </c>
      <c r="AH5024" s="9" t="s">
        <v>20</v>
      </c>
      <c r="AI5024" s="90">
        <v>3</v>
      </c>
      <c r="AK5024" s="9">
        <v>1</v>
      </c>
      <c r="AL5024" s="9">
        <v>1</v>
      </c>
      <c r="AM5024" s="9">
        <v>3</v>
      </c>
      <c r="AN5024" s="9">
        <v>0</v>
      </c>
      <c r="AO5024" s="9">
        <v>0</v>
      </c>
      <c r="AQ5024" s="9">
        <v>2</v>
      </c>
      <c r="AR5024" s="9" t="s">
        <v>20</v>
      </c>
      <c r="AS5024" s="9" t="s">
        <v>20</v>
      </c>
      <c r="AT5024" s="9">
        <v>5</v>
      </c>
      <c r="AU5024" s="9">
        <v>0</v>
      </c>
      <c r="AV5024" s="9">
        <v>0</v>
      </c>
      <c r="AW5024" s="9"/>
      <c r="AX5024" s="9"/>
      <c r="BA5024" s="63" t="s">
        <v>2713</v>
      </c>
      <c r="BB5024" s="6" t="s">
        <v>1715</v>
      </c>
      <c r="BC5024" s="9"/>
      <c r="BD5024" s="9"/>
      <c r="BE5024" s="9"/>
      <c r="BF5024" s="9"/>
      <c r="BG5024" s="9"/>
      <c r="BI5024" t="s">
        <v>3146</v>
      </c>
    </row>
    <row r="5025" spans="1:71" x14ac:dyDescent="0.25">
      <c r="A5025" s="5" t="s">
        <v>1327</v>
      </c>
      <c r="B5025" t="s">
        <v>1338</v>
      </c>
      <c r="C5025" t="str">
        <f>VLOOKUP(Tabelle1[[#This Row],[bank_name]],list_all_banks!$B$1:$C$691,2,FALSE)</f>
        <v>SE5164060138</v>
      </c>
      <c r="D5025" s="6" t="s">
        <v>1339</v>
      </c>
      <c r="E5025" s="42" t="str">
        <f t="shared" si="81"/>
        <v>31.12.</v>
      </c>
      <c r="G5025" s="14"/>
      <c r="BG5025" s="9"/>
    </row>
    <row r="5026" spans="1:71" x14ac:dyDescent="0.25">
      <c r="A5026" s="53" t="s">
        <v>1327</v>
      </c>
      <c r="B5026" s="9" t="s">
        <v>2143</v>
      </c>
      <c r="C5026" s="9" t="str">
        <f>VLOOKUP(Tabelle1[[#This Row],[bank_name]],list_all_banks!$B$1:$C$691,2,FALSE)</f>
        <v>SE5560349689</v>
      </c>
      <c r="D5026" s="6" t="s">
        <v>1340</v>
      </c>
      <c r="E5026" s="42" t="str">
        <f t="shared" si="81"/>
        <v>31.12.</v>
      </c>
      <c r="F5026" s="9"/>
      <c r="G5026" s="9"/>
      <c r="H5026" s="9"/>
      <c r="I5026" s="9"/>
      <c r="J5026" s="9"/>
      <c r="K5026" s="9"/>
      <c r="L5026" s="9"/>
      <c r="M5026" s="9"/>
      <c r="N5026" s="9"/>
      <c r="P5026" s="9"/>
      <c r="Q5026" s="9"/>
      <c r="R5026" s="9"/>
      <c r="S5026" s="9"/>
      <c r="U5026" s="9"/>
      <c r="V5026" s="9"/>
      <c r="W5026" s="9"/>
      <c r="Y5026" s="9"/>
      <c r="Z5026" s="9"/>
      <c r="AA5026" s="9"/>
      <c r="AB5026" s="9"/>
      <c r="AC5026" s="9"/>
      <c r="AD5026" s="9"/>
      <c r="AE5026" s="9"/>
      <c r="AF5026" s="9"/>
      <c r="AG5026" s="9"/>
      <c r="AH5026" s="9"/>
      <c r="AI5026" s="9"/>
      <c r="AK5026" s="9"/>
      <c r="AL5026" s="9"/>
      <c r="AM5026" s="9"/>
      <c r="AN5026" s="9"/>
      <c r="AO5026" s="9"/>
      <c r="AQ5026" s="9"/>
      <c r="AR5026" s="9"/>
      <c r="AS5026" s="9"/>
      <c r="AT5026" s="9"/>
      <c r="AU5026" s="9"/>
      <c r="AV5026" s="9"/>
      <c r="AW5026" s="9"/>
      <c r="AX5026" s="9"/>
      <c r="BA5026" s="9"/>
      <c r="BC5026" s="9"/>
      <c r="BD5026" s="9"/>
      <c r="BE5026" s="9"/>
      <c r="BF5026" s="9"/>
      <c r="BG5026" s="9"/>
      <c r="BI5026" s="9"/>
    </row>
    <row r="5027" spans="1:71" x14ac:dyDescent="0.25">
      <c r="A5027" s="53" t="s">
        <v>1327</v>
      </c>
      <c r="B5027" s="9" t="s">
        <v>1341</v>
      </c>
      <c r="C5027" s="9" t="str">
        <f>VLOOKUP(Tabelle1[[#This Row],[bank_name]],list_all_banks!$B$1:$C$691,2,FALSE)</f>
        <v>SE5562491687</v>
      </c>
      <c r="D5027" s="6" t="s">
        <v>1342</v>
      </c>
      <c r="E5027" s="42" t="str">
        <f t="shared" si="81"/>
        <v>31.12.</v>
      </c>
      <c r="F5027" s="9"/>
      <c r="G5027" s="9"/>
      <c r="H5027" s="9"/>
      <c r="I5027" s="9"/>
      <c r="J5027" s="9"/>
      <c r="K5027" s="9"/>
      <c r="L5027" s="9"/>
      <c r="M5027" s="9"/>
      <c r="N5027" s="9"/>
      <c r="P5027" s="9"/>
      <c r="Q5027" s="9"/>
      <c r="R5027" s="9"/>
      <c r="S5027" s="9"/>
      <c r="U5027" s="9"/>
      <c r="V5027" s="9"/>
      <c r="W5027" s="9"/>
      <c r="Y5027" s="9"/>
      <c r="Z5027" s="9"/>
      <c r="AA5027" s="9"/>
      <c r="AB5027" s="9"/>
      <c r="AC5027" s="9"/>
      <c r="AD5027" s="9"/>
      <c r="AE5027" s="9"/>
      <c r="AF5027" s="9"/>
      <c r="AG5027" s="9"/>
      <c r="AH5027" s="9"/>
      <c r="AI5027" s="9"/>
      <c r="AK5027" s="9"/>
      <c r="AL5027" s="9"/>
      <c r="AM5027" s="9"/>
      <c r="AN5027" s="9"/>
      <c r="AO5027" s="9"/>
      <c r="AQ5027" s="9"/>
      <c r="AR5027" s="9"/>
      <c r="AS5027" s="9"/>
      <c r="AT5027" s="9"/>
      <c r="AU5027" s="9"/>
      <c r="AV5027" s="9"/>
      <c r="AW5027" s="9"/>
      <c r="AX5027" s="9"/>
      <c r="BA5027" s="9"/>
      <c r="BC5027" s="9"/>
      <c r="BD5027" s="9"/>
      <c r="BE5027" s="9"/>
      <c r="BF5027" s="9"/>
      <c r="BG5027" s="9"/>
      <c r="BI5027" s="9"/>
    </row>
    <row r="5028" spans="1:71" x14ac:dyDescent="0.25">
      <c r="A5028" s="5" t="s">
        <v>1327</v>
      </c>
      <c r="B5028" t="s">
        <v>1343</v>
      </c>
      <c r="C5028" t="str">
        <f>VLOOKUP(Tabelle1[[#This Row],[bank_name]],list_all_banks!$B$1:$C$691,2,FALSE)</f>
        <v>SE5562748458</v>
      </c>
      <c r="D5028" s="6" t="s">
        <v>1344</v>
      </c>
      <c r="E5028" s="42" t="str">
        <f t="shared" si="81"/>
        <v>31.12.</v>
      </c>
      <c r="M5028" s="9"/>
      <c r="P5028" s="9"/>
      <c r="U5028" s="9"/>
      <c r="Y5028" s="9"/>
      <c r="AK5028" s="9"/>
      <c r="AQ5028" s="9"/>
      <c r="BG5028" s="9"/>
    </row>
    <row r="5029" spans="1:71" s="44" customFormat="1" ht="15.75" thickBot="1" x14ac:dyDescent="0.3">
      <c r="A5029" s="57" t="s">
        <v>1327</v>
      </c>
      <c r="B5029" s="44" t="s">
        <v>2140</v>
      </c>
      <c r="C5029" s="44" t="str">
        <f>VLOOKUP(Tabelle1[[#This Row],[bank_name]],list_all_banks!$B$1:$C$691,2,FALSE)</f>
        <v>SE5565497020</v>
      </c>
      <c r="D5029" s="45" t="s">
        <v>1345</v>
      </c>
      <c r="E5029" s="46" t="str">
        <f t="shared" ref="E5029:E5092" si="82">CONCATENATE($E$2,F5029)</f>
        <v>31.12.</v>
      </c>
      <c r="O5029" s="45"/>
      <c r="T5029" s="45"/>
      <c r="X5029" s="45"/>
      <c r="AJ5029" s="45"/>
      <c r="AP5029" s="45"/>
      <c r="AY5029" s="45"/>
      <c r="AZ5029" s="46"/>
      <c r="BB5029" s="45"/>
      <c r="BH5029" s="45"/>
    </row>
    <row r="5030" spans="1:71" x14ac:dyDescent="0.25">
      <c r="A5030" s="53" t="s">
        <v>1327</v>
      </c>
      <c r="B5030" s="9" t="s">
        <v>1346</v>
      </c>
      <c r="C5030" s="9" t="str">
        <f>VLOOKUP(Tabelle1[[#This Row],[bank_name]],list_all_banks!$B$1:$C$691,2,FALSE)</f>
        <v>SE5566476726</v>
      </c>
      <c r="D5030" s="6" t="s">
        <v>1347</v>
      </c>
      <c r="E5030" s="42" t="str">
        <f t="shared" si="82"/>
        <v>31.12.</v>
      </c>
      <c r="F5030" s="9"/>
      <c r="G5030" s="9"/>
      <c r="H5030" s="9"/>
      <c r="I5030" s="9"/>
      <c r="J5030" s="9"/>
      <c r="K5030" s="9"/>
      <c r="L5030" s="9"/>
      <c r="M5030" s="9"/>
      <c r="N5030" s="9"/>
      <c r="P5030" s="9"/>
      <c r="Q5030" s="9"/>
      <c r="R5030" s="9"/>
      <c r="S5030" s="9"/>
      <c r="U5030" s="9"/>
      <c r="V5030" s="9"/>
      <c r="W5030" s="9"/>
      <c r="Y5030" s="9"/>
      <c r="Z5030" s="9"/>
      <c r="AA5030" s="9"/>
      <c r="AB5030" s="9"/>
      <c r="AC5030" s="9"/>
      <c r="AD5030" s="9"/>
      <c r="AE5030" s="9"/>
      <c r="AF5030" s="9"/>
      <c r="AG5030" s="9"/>
      <c r="AH5030" s="9"/>
      <c r="AI5030" s="9"/>
      <c r="AK5030" s="9"/>
      <c r="AL5030" s="9"/>
      <c r="AM5030" s="9"/>
      <c r="AN5030" s="9"/>
      <c r="AO5030" s="9"/>
      <c r="AQ5030" s="9"/>
      <c r="AR5030" s="9"/>
      <c r="AS5030" s="9"/>
      <c r="AT5030" s="9"/>
      <c r="AU5030" s="9"/>
      <c r="AV5030" s="9"/>
      <c r="AW5030" s="9"/>
      <c r="AX5030" s="9"/>
      <c r="BA5030" s="9"/>
      <c r="BC5030" s="9"/>
      <c r="BD5030" s="9"/>
      <c r="BE5030" s="9"/>
      <c r="BF5030" s="9"/>
      <c r="BG5030" s="9"/>
      <c r="BI5030" s="9"/>
    </row>
    <row r="5031" spans="1:71" x14ac:dyDescent="0.25">
      <c r="A5031" s="5" t="s">
        <v>1327</v>
      </c>
      <c r="B5031" t="s">
        <v>1348</v>
      </c>
      <c r="C5031" t="str">
        <f>VLOOKUP(Tabelle1[[#This Row],[bank_name]],list_all_banks!$B$1:$C$691,2,FALSE)</f>
        <v>SE5567175129</v>
      </c>
      <c r="D5031" s="6" t="s">
        <v>1349</v>
      </c>
      <c r="E5031" s="42" t="str">
        <f t="shared" si="82"/>
        <v>31.12.</v>
      </c>
      <c r="P5031" s="9"/>
      <c r="U5031" s="9"/>
      <c r="Y5031" s="9"/>
      <c r="AK5031" s="9"/>
      <c r="AQ5031" s="9"/>
      <c r="BG5031" s="9"/>
    </row>
    <row r="5032" spans="1:71" x14ac:dyDescent="0.25">
      <c r="A5032" s="21" t="s">
        <v>1327</v>
      </c>
      <c r="B5032" s="5" t="s">
        <v>3085</v>
      </c>
      <c r="C5032" s="40" t="e">
        <f>VLOOKUP(Tabelle1[[#This Row],[bank_name]],list_all_banks!$B$1:$C$691,2,FALSE)</f>
        <v>#N/A</v>
      </c>
      <c r="D5032" s="6" t="s">
        <v>3086</v>
      </c>
      <c r="E5032" s="42" t="str">
        <f t="shared" si="82"/>
        <v>31.12.2014</v>
      </c>
      <c r="F5032">
        <v>2014</v>
      </c>
      <c r="G5032">
        <v>1</v>
      </c>
      <c r="H5032">
        <v>2</v>
      </c>
      <c r="I5032" t="s">
        <v>1382</v>
      </c>
      <c r="J5032">
        <v>2</v>
      </c>
      <c r="K5032" t="s">
        <v>1366</v>
      </c>
      <c r="L5032">
        <v>0</v>
      </c>
      <c r="M5032" s="5" t="s">
        <v>2000</v>
      </c>
      <c r="N5032" s="5" t="s">
        <v>91</v>
      </c>
      <c r="P5032">
        <v>0</v>
      </c>
      <c r="Q5032">
        <v>0</v>
      </c>
      <c r="R5032">
        <v>1</v>
      </c>
      <c r="S5032">
        <v>0</v>
      </c>
      <c r="U5032">
        <v>3</v>
      </c>
      <c r="V5032">
        <v>0</v>
      </c>
      <c r="W5032" t="s">
        <v>20</v>
      </c>
      <c r="Y5032" t="s">
        <v>1327</v>
      </c>
      <c r="Z5032" s="5">
        <v>1727619</v>
      </c>
      <c r="AA5032" s="5">
        <v>472</v>
      </c>
      <c r="AB5032">
        <v>376358</v>
      </c>
      <c r="AC5032" t="s">
        <v>20</v>
      </c>
      <c r="AD5032" t="s">
        <v>20</v>
      </c>
      <c r="AE5032" t="s">
        <v>20</v>
      </c>
      <c r="AF5032" t="s">
        <v>20</v>
      </c>
      <c r="AG5032">
        <v>88108</v>
      </c>
      <c r="AH5032" t="s">
        <v>20</v>
      </c>
      <c r="AI5032">
        <v>0</v>
      </c>
      <c r="AK5032">
        <v>1</v>
      </c>
      <c r="AL5032">
        <v>1</v>
      </c>
      <c r="AM5032">
        <v>0</v>
      </c>
      <c r="AN5032">
        <v>0</v>
      </c>
      <c r="AO5032">
        <v>0</v>
      </c>
      <c r="AQ5032">
        <v>3</v>
      </c>
      <c r="AR5032" t="s">
        <v>20</v>
      </c>
      <c r="AS5032" t="s">
        <v>20</v>
      </c>
      <c r="AT5032">
        <v>0</v>
      </c>
      <c r="AU5032">
        <v>0</v>
      </c>
      <c r="AV5032">
        <v>0</v>
      </c>
      <c r="AX5032" s="9"/>
      <c r="AY5032" s="6" t="s">
        <v>1955</v>
      </c>
      <c r="BA5032" s="14" t="s">
        <v>3087</v>
      </c>
      <c r="BG5032" s="9"/>
      <c r="BI5032" t="s">
        <v>3146</v>
      </c>
      <c r="BJ5032" s="9"/>
      <c r="BK5032" s="9"/>
      <c r="BL5032" s="9"/>
      <c r="BM5032" s="9"/>
      <c r="BN5032" s="9"/>
      <c r="BO5032" s="9"/>
      <c r="BP5032" s="9"/>
      <c r="BQ5032" s="9"/>
      <c r="BR5032" s="9"/>
      <c r="BS5032" s="9"/>
    </row>
    <row r="5033" spans="1:71" x14ac:dyDescent="0.25">
      <c r="A5033" s="88" t="s">
        <v>1327</v>
      </c>
      <c r="B5033" s="5" t="s">
        <v>3085</v>
      </c>
      <c r="C5033" s="52" t="e">
        <f>VLOOKUP(Tabelle1[[#This Row],[bank_name]],list_all_banks!$B$1:$C$691,2,FALSE)</f>
        <v>#N/A</v>
      </c>
      <c r="D5033" s="6" t="s">
        <v>3086</v>
      </c>
      <c r="E5033" s="42" t="str">
        <f t="shared" si="82"/>
        <v>31.12.2014</v>
      </c>
      <c r="F5033" s="9">
        <v>2014</v>
      </c>
      <c r="G5033" s="9">
        <v>1</v>
      </c>
      <c r="H5033" s="9">
        <v>2</v>
      </c>
      <c r="I5033" s="9" t="s">
        <v>1382</v>
      </c>
      <c r="J5033" s="9">
        <v>2</v>
      </c>
      <c r="K5033" s="9" t="s">
        <v>1366</v>
      </c>
      <c r="L5033" s="9">
        <v>0</v>
      </c>
      <c r="M5033" s="5" t="s">
        <v>2000</v>
      </c>
      <c r="N5033" s="5" t="s">
        <v>91</v>
      </c>
      <c r="P5033" s="9">
        <v>0</v>
      </c>
      <c r="Q5033" s="9">
        <v>0</v>
      </c>
      <c r="R5033" s="9">
        <v>1</v>
      </c>
      <c r="S5033" s="9">
        <v>0</v>
      </c>
      <c r="U5033" s="9">
        <v>3</v>
      </c>
      <c r="V5033" s="9">
        <v>0</v>
      </c>
      <c r="W5033" s="9" t="s">
        <v>20</v>
      </c>
      <c r="Y5033" s="9" t="s">
        <v>440</v>
      </c>
      <c r="Z5033" s="9">
        <v>189452</v>
      </c>
      <c r="AA5033" s="53">
        <v>45</v>
      </c>
      <c r="AB5033" s="9">
        <v>42116</v>
      </c>
      <c r="AC5033" s="9" t="s">
        <v>20</v>
      </c>
      <c r="AD5033" s="9" t="s">
        <v>20</v>
      </c>
      <c r="AE5033" s="9" t="s">
        <v>20</v>
      </c>
      <c r="AF5033" s="9" t="s">
        <v>20</v>
      </c>
      <c r="AG5033" s="9">
        <v>10315</v>
      </c>
      <c r="AH5033" s="9" t="s">
        <v>20</v>
      </c>
      <c r="AI5033" s="9">
        <v>0</v>
      </c>
      <c r="AK5033" s="9">
        <v>1</v>
      </c>
      <c r="AL5033" s="9">
        <v>1</v>
      </c>
      <c r="AM5033" s="9">
        <v>0</v>
      </c>
      <c r="AN5033" s="9">
        <v>0</v>
      </c>
      <c r="AO5033" s="9">
        <v>0</v>
      </c>
      <c r="AQ5033" s="9">
        <v>3</v>
      </c>
      <c r="AR5033" s="9" t="s">
        <v>20</v>
      </c>
      <c r="AS5033" s="9" t="s">
        <v>20</v>
      </c>
      <c r="AT5033" s="9">
        <v>0</v>
      </c>
      <c r="AU5033" s="9">
        <v>0</v>
      </c>
      <c r="AV5033" s="9">
        <v>0</v>
      </c>
      <c r="AW5033" s="9"/>
      <c r="AX5033" s="9"/>
      <c r="BA5033" s="14" t="s">
        <v>3087</v>
      </c>
      <c r="BG5033" s="9"/>
      <c r="BI5033" t="s">
        <v>3146</v>
      </c>
    </row>
    <row r="5034" spans="1:71" x14ac:dyDescent="0.25">
      <c r="A5034" s="88" t="s">
        <v>1327</v>
      </c>
      <c r="B5034" s="5" t="s">
        <v>3085</v>
      </c>
      <c r="C5034" s="52" t="e">
        <f>VLOOKUP(Tabelle1[[#This Row],[bank_name]],list_all_banks!$B$1:$C$691,2,FALSE)</f>
        <v>#N/A</v>
      </c>
      <c r="D5034" s="6" t="s">
        <v>3086</v>
      </c>
      <c r="E5034" s="42" t="str">
        <f t="shared" si="82"/>
        <v>31.12.2014</v>
      </c>
      <c r="F5034" s="9">
        <v>2014</v>
      </c>
      <c r="G5034" s="9">
        <v>1</v>
      </c>
      <c r="H5034" s="9">
        <v>2</v>
      </c>
      <c r="I5034" s="9" t="s">
        <v>1382</v>
      </c>
      <c r="J5034" s="9">
        <v>2</v>
      </c>
      <c r="K5034" s="9" t="s">
        <v>1366</v>
      </c>
      <c r="L5034" s="9">
        <v>0</v>
      </c>
      <c r="M5034" s="5" t="s">
        <v>2000</v>
      </c>
      <c r="N5034" s="5" t="s">
        <v>91</v>
      </c>
      <c r="P5034" s="9">
        <v>0</v>
      </c>
      <c r="Q5034" s="9">
        <v>0</v>
      </c>
      <c r="R5034" s="9">
        <v>1</v>
      </c>
      <c r="S5034" s="9">
        <v>0</v>
      </c>
      <c r="U5034" s="9">
        <v>3</v>
      </c>
      <c r="V5034" s="9">
        <v>0</v>
      </c>
      <c r="W5034" s="9" t="s">
        <v>20</v>
      </c>
      <c r="Y5034" s="9" t="s">
        <v>1672</v>
      </c>
      <c r="Z5034" s="9">
        <v>206867</v>
      </c>
      <c r="AA5034" s="53">
        <v>29</v>
      </c>
      <c r="AB5034" s="9">
        <v>5187</v>
      </c>
      <c r="AC5034" s="9" t="s">
        <v>20</v>
      </c>
      <c r="AD5034" s="9" t="s">
        <v>20</v>
      </c>
      <c r="AE5034" s="9" t="s">
        <v>20</v>
      </c>
      <c r="AF5034" s="9" t="s">
        <v>20</v>
      </c>
      <c r="AG5034" s="9">
        <v>15918</v>
      </c>
      <c r="AH5034" s="9" t="s">
        <v>20</v>
      </c>
      <c r="AI5034" s="9">
        <v>0</v>
      </c>
      <c r="AK5034" s="9">
        <v>1</v>
      </c>
      <c r="AL5034" s="9">
        <v>1</v>
      </c>
      <c r="AM5034" s="9">
        <v>0</v>
      </c>
      <c r="AN5034" s="9">
        <v>0</v>
      </c>
      <c r="AO5034" s="9">
        <v>0</v>
      </c>
      <c r="AQ5034" s="9">
        <v>3</v>
      </c>
      <c r="AR5034" s="9" t="s">
        <v>20</v>
      </c>
      <c r="AS5034" s="9" t="s">
        <v>20</v>
      </c>
      <c r="AT5034" s="9">
        <v>0</v>
      </c>
      <c r="AU5034" s="9">
        <v>0</v>
      </c>
      <c r="AV5034" s="9">
        <v>0</v>
      </c>
      <c r="AW5034" s="9"/>
      <c r="AX5034" s="9"/>
      <c r="BA5034" s="14" t="s">
        <v>3087</v>
      </c>
      <c r="BG5034" s="9"/>
      <c r="BI5034" t="s">
        <v>3146</v>
      </c>
    </row>
    <row r="5035" spans="1:71" x14ac:dyDescent="0.25">
      <c r="A5035" s="88" t="s">
        <v>1327</v>
      </c>
      <c r="B5035" s="53" t="s">
        <v>3085</v>
      </c>
      <c r="C5035" s="52" t="e">
        <f>VLOOKUP(Tabelle1[[#This Row],[bank_name]],list_all_banks!$B$1:$C$691,2,FALSE)</f>
        <v>#N/A</v>
      </c>
      <c r="D5035" s="6" t="s">
        <v>3086</v>
      </c>
      <c r="E5035" s="42" t="str">
        <f t="shared" si="82"/>
        <v>31.12.2014</v>
      </c>
      <c r="F5035" s="9">
        <v>2014</v>
      </c>
      <c r="G5035" s="9">
        <v>1</v>
      </c>
      <c r="H5035" s="9">
        <v>2</v>
      </c>
      <c r="I5035" s="9" t="s">
        <v>1382</v>
      </c>
      <c r="J5035" s="9">
        <v>2</v>
      </c>
      <c r="K5035" s="9" t="s">
        <v>1366</v>
      </c>
      <c r="L5035" s="9">
        <v>0</v>
      </c>
      <c r="M5035" s="53" t="s">
        <v>2000</v>
      </c>
      <c r="N5035" s="53" t="s">
        <v>91</v>
      </c>
      <c r="P5035" s="9">
        <v>0</v>
      </c>
      <c r="Q5035" s="9">
        <v>0</v>
      </c>
      <c r="R5035" s="9">
        <v>1</v>
      </c>
      <c r="S5035" s="9">
        <v>0</v>
      </c>
      <c r="U5035" s="9">
        <v>3</v>
      </c>
      <c r="V5035" s="9">
        <v>0</v>
      </c>
      <c r="W5035" s="9" t="s">
        <v>20</v>
      </c>
      <c r="Y5035" s="9" t="s">
        <v>641</v>
      </c>
      <c r="Z5035" s="9">
        <v>266214</v>
      </c>
      <c r="AA5035" s="53">
        <v>32</v>
      </c>
      <c r="AB5035" s="9">
        <v>147852</v>
      </c>
      <c r="AC5035" s="9" t="s">
        <v>20</v>
      </c>
      <c r="AD5035" s="9" t="s">
        <v>20</v>
      </c>
      <c r="AE5035" s="9" t="s">
        <v>20</v>
      </c>
      <c r="AF5035" s="9" t="s">
        <v>20</v>
      </c>
      <c r="AG5035" s="9">
        <v>34877</v>
      </c>
      <c r="AH5035" s="9" t="s">
        <v>20</v>
      </c>
      <c r="AI5035" s="9">
        <v>0</v>
      </c>
      <c r="AK5035" s="9">
        <v>1</v>
      </c>
      <c r="AL5035" s="9">
        <v>1</v>
      </c>
      <c r="AM5035" s="9">
        <v>0</v>
      </c>
      <c r="AN5035" s="9">
        <v>0</v>
      </c>
      <c r="AO5035" s="9">
        <v>0</v>
      </c>
      <c r="AQ5035" s="9">
        <v>3</v>
      </c>
      <c r="AR5035" s="9" t="s">
        <v>20</v>
      </c>
      <c r="AS5035" s="9" t="s">
        <v>20</v>
      </c>
      <c r="AT5035" s="9">
        <v>0</v>
      </c>
      <c r="AU5035" s="9">
        <v>0</v>
      </c>
      <c r="AV5035" s="9">
        <v>0</v>
      </c>
      <c r="AW5035" s="9"/>
      <c r="AX5035" s="9"/>
      <c r="BA5035" s="63" t="s">
        <v>3087</v>
      </c>
      <c r="BC5035" s="9"/>
      <c r="BD5035" s="9"/>
      <c r="BE5035" s="9"/>
      <c r="BF5035" s="9"/>
      <c r="BG5035" s="9"/>
      <c r="BI5035" t="s">
        <v>3146</v>
      </c>
    </row>
    <row r="5036" spans="1:71" x14ac:dyDescent="0.25">
      <c r="A5036" s="88" t="s">
        <v>1327</v>
      </c>
      <c r="B5036" s="53" t="s">
        <v>3085</v>
      </c>
      <c r="C5036" s="52" t="e">
        <f>VLOOKUP(Tabelle1[[#This Row],[bank_name]],list_all_banks!$B$1:$C$691,2,FALSE)</f>
        <v>#N/A</v>
      </c>
      <c r="D5036" s="6" t="s">
        <v>3086</v>
      </c>
      <c r="E5036" s="42" t="str">
        <f t="shared" si="82"/>
        <v>31.12.2014</v>
      </c>
      <c r="F5036" s="9">
        <v>2014</v>
      </c>
      <c r="G5036" s="9">
        <v>1</v>
      </c>
      <c r="H5036" s="9">
        <v>2</v>
      </c>
      <c r="I5036" s="9" t="s">
        <v>1382</v>
      </c>
      <c r="J5036" s="9">
        <v>2</v>
      </c>
      <c r="K5036" s="9" t="s">
        <v>1366</v>
      </c>
      <c r="L5036" s="9">
        <v>0</v>
      </c>
      <c r="M5036" s="53" t="s">
        <v>2000</v>
      </c>
      <c r="N5036" s="53" t="s">
        <v>91</v>
      </c>
      <c r="P5036" s="9">
        <v>0</v>
      </c>
      <c r="Q5036" s="9">
        <v>0</v>
      </c>
      <c r="R5036" s="9">
        <v>1</v>
      </c>
      <c r="S5036" s="9">
        <v>0</v>
      </c>
      <c r="U5036" s="9">
        <v>3</v>
      </c>
      <c r="V5036" s="9">
        <v>0</v>
      </c>
      <c r="W5036" s="9" t="s">
        <v>20</v>
      </c>
      <c r="Y5036" s="9" t="s">
        <v>1651</v>
      </c>
      <c r="Z5036" s="9">
        <v>10361</v>
      </c>
      <c r="AA5036" s="53" t="s">
        <v>20</v>
      </c>
      <c r="AB5036" s="9">
        <v>-1277</v>
      </c>
      <c r="AC5036" s="9" t="s">
        <v>20</v>
      </c>
      <c r="AD5036" s="9" t="s">
        <v>20</v>
      </c>
      <c r="AE5036" s="9" t="s">
        <v>20</v>
      </c>
      <c r="AF5036" s="9" t="s">
        <v>20</v>
      </c>
      <c r="AG5036" s="9">
        <v>-52</v>
      </c>
      <c r="AH5036" s="9" t="s">
        <v>20</v>
      </c>
      <c r="AI5036" s="9">
        <v>0</v>
      </c>
      <c r="AK5036" s="9">
        <v>1</v>
      </c>
      <c r="AL5036" s="9">
        <v>1</v>
      </c>
      <c r="AM5036" s="9">
        <v>0</v>
      </c>
      <c r="AN5036" s="9">
        <v>0</v>
      </c>
      <c r="AO5036" s="9">
        <v>0</v>
      </c>
      <c r="AQ5036" s="9">
        <v>3</v>
      </c>
      <c r="AR5036" s="9" t="s">
        <v>20</v>
      </c>
      <c r="AS5036" s="9" t="s">
        <v>20</v>
      </c>
      <c r="AT5036" s="9">
        <v>0</v>
      </c>
      <c r="AU5036" s="9">
        <v>0</v>
      </c>
      <c r="AV5036" s="9">
        <v>0</v>
      </c>
      <c r="AW5036" s="9"/>
      <c r="AX5036" s="9"/>
      <c r="BA5036" s="63" t="s">
        <v>3087</v>
      </c>
      <c r="BG5036" s="9"/>
      <c r="BI5036" t="s">
        <v>3146</v>
      </c>
    </row>
    <row r="5037" spans="1:71" x14ac:dyDescent="0.25">
      <c r="A5037" s="5" t="s">
        <v>1350</v>
      </c>
      <c r="B5037" t="s">
        <v>1351</v>
      </c>
      <c r="C5037" t="str">
        <f>VLOOKUP(Tabelle1[[#This Row],[bank_name]],list_all_banks!$B$1:$C$691,2,FALSE)</f>
        <v>SI19861435</v>
      </c>
      <c r="D5037" s="6" t="s">
        <v>1352</v>
      </c>
      <c r="E5037" s="42" t="str">
        <f t="shared" si="82"/>
        <v>31.12.</v>
      </c>
      <c r="BG5037" s="9"/>
    </row>
    <row r="5038" spans="1:71" x14ac:dyDescent="0.25">
      <c r="A5038" s="5" t="s">
        <v>1350</v>
      </c>
      <c r="B5038" t="s">
        <v>1353</v>
      </c>
      <c r="C5038" t="str">
        <f>VLOOKUP(Tabelle1[[#This Row],[bank_name]],list_all_banks!$B$1:$C$691,2,FALSE)</f>
        <v>SI5026024</v>
      </c>
      <c r="D5038" s="6" t="s">
        <v>1354</v>
      </c>
      <c r="E5038" s="42" t="str">
        <f t="shared" si="82"/>
        <v>31.12.</v>
      </c>
      <c r="BG5038" s="9"/>
    </row>
    <row r="5039" spans="1:71" s="44" customFormat="1" ht="15.75" thickBot="1" x14ac:dyDescent="0.3">
      <c r="A5039" s="57" t="s">
        <v>1350</v>
      </c>
      <c r="B5039" s="44" t="s">
        <v>1355</v>
      </c>
      <c r="C5039" s="44" t="str">
        <f>VLOOKUP(Tabelle1[[#This Row],[bank_name]],list_all_banks!$B$1:$C$691,2,FALSE)</f>
        <v>SI5349907</v>
      </c>
      <c r="D5039" s="45" t="s">
        <v>1356</v>
      </c>
      <c r="E5039" s="46" t="str">
        <f t="shared" si="82"/>
        <v>31.12.</v>
      </c>
      <c r="O5039" s="45"/>
      <c r="T5039" s="45"/>
      <c r="X5039" s="45"/>
      <c r="AJ5039" s="45"/>
      <c r="AP5039" s="45"/>
      <c r="AY5039" s="45"/>
      <c r="AZ5039" s="46"/>
      <c r="BB5039" s="45"/>
      <c r="BH5039" s="45"/>
    </row>
    <row r="5040" spans="1:71" x14ac:dyDescent="0.25">
      <c r="A5040" s="21" t="s">
        <v>1350</v>
      </c>
      <c r="B5040" t="s">
        <v>1357</v>
      </c>
      <c r="C5040" t="str">
        <f>VLOOKUP(Tabelle1[[#This Row],[bank_name]],list_all_banks!$B$1:$C$691,2,FALSE)</f>
        <v>SI5665493</v>
      </c>
      <c r="D5040" s="6" t="s">
        <v>1358</v>
      </c>
      <c r="E5040" s="42" t="str">
        <f t="shared" si="82"/>
        <v>31.12.2013</v>
      </c>
      <c r="F5040">
        <v>2013</v>
      </c>
      <c r="G5040">
        <v>1</v>
      </c>
      <c r="H5040">
        <v>2</v>
      </c>
      <c r="I5040" t="s">
        <v>1382</v>
      </c>
      <c r="J5040">
        <v>2</v>
      </c>
      <c r="K5040" t="s">
        <v>1366</v>
      </c>
      <c r="L5040">
        <v>0</v>
      </c>
      <c r="M5040" s="5" t="s">
        <v>14</v>
      </c>
      <c r="N5040" s="5" t="s">
        <v>91</v>
      </c>
      <c r="P5040">
        <v>2</v>
      </c>
      <c r="Q5040">
        <v>0</v>
      </c>
      <c r="R5040">
        <v>0</v>
      </c>
      <c r="S5040">
        <v>0</v>
      </c>
      <c r="U5040">
        <v>1</v>
      </c>
      <c r="V5040">
        <v>0</v>
      </c>
      <c r="W5040" t="s">
        <v>20</v>
      </c>
      <c r="Y5040" t="s">
        <v>1350</v>
      </c>
      <c r="Z5040">
        <v>133743</v>
      </c>
      <c r="AA5040">
        <v>150</v>
      </c>
      <c r="AB5040" t="s">
        <v>20</v>
      </c>
      <c r="AC5040" t="s">
        <v>20</v>
      </c>
      <c r="AD5040" t="s">
        <v>20</v>
      </c>
      <c r="AE5040" t="s">
        <v>20</v>
      </c>
      <c r="AF5040" t="s">
        <v>20</v>
      </c>
      <c r="AG5040" t="s">
        <v>20</v>
      </c>
      <c r="AH5040" t="s">
        <v>20</v>
      </c>
      <c r="AI5040">
        <v>0</v>
      </c>
      <c r="AK5040">
        <v>0</v>
      </c>
      <c r="AL5040">
        <v>0</v>
      </c>
      <c r="AM5040">
        <v>1</v>
      </c>
      <c r="AN5040">
        <v>0</v>
      </c>
      <c r="AO5040">
        <v>0</v>
      </c>
      <c r="AQ5040" s="30">
        <v>1</v>
      </c>
      <c r="AR5040">
        <v>3</v>
      </c>
      <c r="AS5040">
        <v>0</v>
      </c>
      <c r="AT5040">
        <v>1</v>
      </c>
      <c r="AU5040">
        <v>0</v>
      </c>
      <c r="AV5040">
        <v>0</v>
      </c>
      <c r="BA5040" s="14" t="s">
        <v>2714</v>
      </c>
      <c r="BB5040" s="6" t="s">
        <v>1622</v>
      </c>
      <c r="BG5040" s="9"/>
      <c r="BI5040" t="s">
        <v>3146</v>
      </c>
    </row>
    <row r="5041" spans="1:131" x14ac:dyDescent="0.25">
      <c r="A5041" s="21" t="s">
        <v>1350</v>
      </c>
      <c r="B5041" t="s">
        <v>1357</v>
      </c>
      <c r="C5041" t="str">
        <f>VLOOKUP(Tabelle1[[#This Row],[bank_name]],list_all_banks!$B$1:$C$691,2,FALSE)</f>
        <v>SI5665493</v>
      </c>
      <c r="D5041" s="6" t="s">
        <v>1358</v>
      </c>
      <c r="E5041" s="42" t="str">
        <f t="shared" si="82"/>
        <v>31.12.2013</v>
      </c>
      <c r="F5041">
        <v>2013</v>
      </c>
      <c r="G5041">
        <v>1</v>
      </c>
      <c r="H5041">
        <v>2</v>
      </c>
      <c r="I5041" t="s">
        <v>1382</v>
      </c>
      <c r="J5041">
        <v>2</v>
      </c>
      <c r="K5041" t="s">
        <v>1366</v>
      </c>
      <c r="L5041">
        <v>0</v>
      </c>
      <c r="M5041" s="5" t="s">
        <v>20</v>
      </c>
      <c r="N5041" s="5" t="s">
        <v>20</v>
      </c>
      <c r="P5041">
        <v>2</v>
      </c>
      <c r="Q5041">
        <v>0</v>
      </c>
      <c r="R5041">
        <v>0</v>
      </c>
      <c r="S5041">
        <v>0</v>
      </c>
      <c r="U5041">
        <v>1</v>
      </c>
      <c r="V5041">
        <v>0</v>
      </c>
      <c r="W5041" t="s">
        <v>20</v>
      </c>
      <c r="Y5041" t="s">
        <v>980</v>
      </c>
      <c r="Z5041">
        <v>9062</v>
      </c>
      <c r="AA5041">
        <v>38</v>
      </c>
      <c r="AB5041" t="s">
        <v>20</v>
      </c>
      <c r="AC5041" t="s">
        <v>20</v>
      </c>
      <c r="AD5041" t="s">
        <v>20</v>
      </c>
      <c r="AE5041" t="s">
        <v>20</v>
      </c>
      <c r="AF5041" t="s">
        <v>20</v>
      </c>
      <c r="AG5041" t="s">
        <v>20</v>
      </c>
      <c r="AH5041" t="s">
        <v>20</v>
      </c>
      <c r="AI5041">
        <v>0</v>
      </c>
      <c r="AK5041">
        <v>0</v>
      </c>
      <c r="AL5041">
        <v>0</v>
      </c>
      <c r="AM5041">
        <v>1</v>
      </c>
      <c r="AN5041">
        <v>0</v>
      </c>
      <c r="AO5041">
        <v>0</v>
      </c>
      <c r="AQ5041" s="30">
        <v>1</v>
      </c>
      <c r="AR5041">
        <v>3</v>
      </c>
      <c r="AS5041">
        <v>0</v>
      </c>
      <c r="AT5041">
        <v>1</v>
      </c>
      <c r="AU5041">
        <v>0</v>
      </c>
      <c r="AV5041">
        <v>0</v>
      </c>
      <c r="BA5041" s="14" t="s">
        <v>2714</v>
      </c>
      <c r="BB5041" s="6" t="s">
        <v>1622</v>
      </c>
      <c r="BG5041" s="9"/>
      <c r="BI5041" t="s">
        <v>3146</v>
      </c>
    </row>
    <row r="5042" spans="1:131" x14ac:dyDescent="0.25">
      <c r="A5042" s="21" t="s">
        <v>1350</v>
      </c>
      <c r="B5042" t="s">
        <v>1357</v>
      </c>
      <c r="C5042" t="str">
        <f>VLOOKUP(Tabelle1[[#This Row],[bank_name]],list_all_banks!$B$1:$C$691,2,FALSE)</f>
        <v>SI5665493</v>
      </c>
      <c r="D5042" s="6" t="s">
        <v>1358</v>
      </c>
      <c r="E5042" s="42" t="str">
        <f t="shared" si="82"/>
        <v>31.12.2013</v>
      </c>
      <c r="F5042">
        <v>2013</v>
      </c>
      <c r="G5042">
        <v>1</v>
      </c>
      <c r="H5042">
        <v>2</v>
      </c>
      <c r="I5042" t="s">
        <v>1382</v>
      </c>
      <c r="J5042">
        <v>2</v>
      </c>
      <c r="K5042" t="s">
        <v>1366</v>
      </c>
      <c r="L5042">
        <v>0</v>
      </c>
      <c r="M5042" s="5" t="s">
        <v>20</v>
      </c>
      <c r="N5042" s="5" t="s">
        <v>20</v>
      </c>
      <c r="P5042">
        <v>2</v>
      </c>
      <c r="Q5042">
        <v>0</v>
      </c>
      <c r="R5042">
        <v>0</v>
      </c>
      <c r="S5042">
        <v>0</v>
      </c>
      <c r="U5042">
        <v>1</v>
      </c>
      <c r="V5042">
        <v>0</v>
      </c>
      <c r="W5042" t="s">
        <v>20</v>
      </c>
      <c r="Y5042" t="s">
        <v>1716</v>
      </c>
      <c r="Z5042">
        <v>2516</v>
      </c>
      <c r="AA5042">
        <v>15</v>
      </c>
      <c r="AB5042" t="s">
        <v>20</v>
      </c>
      <c r="AC5042" t="s">
        <v>20</v>
      </c>
      <c r="AD5042" t="s">
        <v>20</v>
      </c>
      <c r="AE5042" t="s">
        <v>20</v>
      </c>
      <c r="AF5042" t="s">
        <v>20</v>
      </c>
      <c r="AG5042" t="s">
        <v>20</v>
      </c>
      <c r="AH5042" t="s">
        <v>20</v>
      </c>
      <c r="AI5042">
        <v>0</v>
      </c>
      <c r="AK5042">
        <v>0</v>
      </c>
      <c r="AL5042">
        <v>0</v>
      </c>
      <c r="AM5042">
        <v>1</v>
      </c>
      <c r="AN5042">
        <v>0</v>
      </c>
      <c r="AO5042">
        <v>0</v>
      </c>
      <c r="AQ5042" s="30">
        <v>1</v>
      </c>
      <c r="AR5042">
        <v>3</v>
      </c>
      <c r="AS5042">
        <v>0</v>
      </c>
      <c r="AT5042">
        <v>1</v>
      </c>
      <c r="AU5042">
        <v>0</v>
      </c>
      <c r="AV5042">
        <v>0</v>
      </c>
      <c r="BA5042" s="14" t="s">
        <v>2714</v>
      </c>
      <c r="BB5042" s="6" t="s">
        <v>1622</v>
      </c>
      <c r="BG5042" s="9"/>
      <c r="BI5042" t="s">
        <v>3146</v>
      </c>
    </row>
    <row r="5043" spans="1:131" s="44" customFormat="1" ht="15.75" thickBot="1" x14ac:dyDescent="0.3">
      <c r="A5043" s="165" t="s">
        <v>1350</v>
      </c>
      <c r="B5043" s="44" t="s">
        <v>1357</v>
      </c>
      <c r="C5043" s="44" t="str">
        <f>VLOOKUP(Tabelle1[[#This Row],[bank_name]],list_all_banks!$B$1:$C$691,2,FALSE)</f>
        <v>SI5665493</v>
      </c>
      <c r="D5043" s="45" t="s">
        <v>1358</v>
      </c>
      <c r="E5043" s="46" t="str">
        <f t="shared" si="82"/>
        <v>31.12.2013</v>
      </c>
      <c r="F5043" s="44">
        <v>2013</v>
      </c>
      <c r="G5043" s="44">
        <v>1</v>
      </c>
      <c r="H5043" s="44">
        <v>2</v>
      </c>
      <c r="I5043" s="44" t="s">
        <v>1382</v>
      </c>
      <c r="J5043" s="44">
        <v>2</v>
      </c>
      <c r="K5043" s="44" t="s">
        <v>1366</v>
      </c>
      <c r="L5043" s="44">
        <v>0</v>
      </c>
      <c r="M5043" s="57" t="s">
        <v>20</v>
      </c>
      <c r="N5043" s="57" t="s">
        <v>20</v>
      </c>
      <c r="O5043" s="45"/>
      <c r="P5043" s="44">
        <v>2</v>
      </c>
      <c r="Q5043" s="44">
        <v>0</v>
      </c>
      <c r="R5043" s="44">
        <v>0</v>
      </c>
      <c r="S5043" s="44">
        <v>0</v>
      </c>
      <c r="T5043" s="45"/>
      <c r="U5043" s="44">
        <v>1</v>
      </c>
      <c r="V5043" s="44">
        <v>0</v>
      </c>
      <c r="W5043" s="44" t="s">
        <v>20</v>
      </c>
      <c r="X5043" s="45"/>
      <c r="Y5043" s="44" t="s">
        <v>1654</v>
      </c>
      <c r="Z5043" s="44">
        <v>11282</v>
      </c>
      <c r="AA5043" s="44">
        <v>28</v>
      </c>
      <c r="AB5043" s="44" t="s">
        <v>20</v>
      </c>
      <c r="AC5043" s="44" t="s">
        <v>20</v>
      </c>
      <c r="AD5043" s="44" t="s">
        <v>20</v>
      </c>
      <c r="AE5043" s="44" t="s">
        <v>20</v>
      </c>
      <c r="AF5043" s="44" t="s">
        <v>20</v>
      </c>
      <c r="AG5043" s="44" t="s">
        <v>20</v>
      </c>
      <c r="AH5043" s="44" t="s">
        <v>20</v>
      </c>
      <c r="AI5043" s="44">
        <v>0</v>
      </c>
      <c r="AJ5043" s="45"/>
      <c r="AK5043" s="44">
        <v>0</v>
      </c>
      <c r="AL5043" s="44">
        <v>0</v>
      </c>
      <c r="AM5043" s="44">
        <v>1</v>
      </c>
      <c r="AN5043" s="44">
        <v>0</v>
      </c>
      <c r="AO5043" s="44">
        <v>0</v>
      </c>
      <c r="AP5043" s="45"/>
      <c r="AQ5043" s="157">
        <v>1</v>
      </c>
      <c r="AR5043" s="44">
        <v>3</v>
      </c>
      <c r="AS5043" s="44">
        <v>0</v>
      </c>
      <c r="AT5043" s="44">
        <v>1</v>
      </c>
      <c r="AU5043" s="44">
        <v>0</v>
      </c>
      <c r="AV5043" s="44">
        <v>0</v>
      </c>
      <c r="AY5043" s="45"/>
      <c r="AZ5043" s="46"/>
      <c r="BA5043" s="47" t="s">
        <v>2714</v>
      </c>
      <c r="BB5043" s="45" t="s">
        <v>1622</v>
      </c>
      <c r="BH5043" s="45"/>
      <c r="BI5043" s="44" t="s">
        <v>3146</v>
      </c>
    </row>
    <row r="5044" spans="1:131" x14ac:dyDescent="0.25">
      <c r="A5044" s="88" t="s">
        <v>1350</v>
      </c>
      <c r="B5044" s="9" t="s">
        <v>1357</v>
      </c>
      <c r="C5044" s="9" t="str">
        <f>VLOOKUP(Tabelle1[[#This Row],[bank_name]],list_all_banks!$B$1:$C$691,2,FALSE)</f>
        <v>SI5665493</v>
      </c>
      <c r="D5044" s="6" t="s">
        <v>1358</v>
      </c>
      <c r="E5044" s="42" t="str">
        <f t="shared" si="82"/>
        <v>31.12.2014</v>
      </c>
      <c r="F5044" s="9">
        <v>2014</v>
      </c>
      <c r="G5044" s="9">
        <v>1</v>
      </c>
      <c r="H5044" s="9">
        <v>2</v>
      </c>
      <c r="I5044" s="9" t="s">
        <v>1382</v>
      </c>
      <c r="J5044" s="9">
        <v>2</v>
      </c>
      <c r="K5044" s="9" t="s">
        <v>1366</v>
      </c>
      <c r="L5044" s="9">
        <v>0</v>
      </c>
      <c r="M5044" s="53" t="s">
        <v>20</v>
      </c>
      <c r="N5044" s="53" t="s">
        <v>20</v>
      </c>
      <c r="P5044" s="9">
        <v>2</v>
      </c>
      <c r="Q5044" s="9">
        <v>0</v>
      </c>
      <c r="R5044" s="9">
        <v>0</v>
      </c>
      <c r="S5044" s="9">
        <v>0</v>
      </c>
      <c r="U5044" s="9">
        <v>1</v>
      </c>
      <c r="V5044" s="9">
        <v>0</v>
      </c>
      <c r="W5044" s="9" t="s">
        <v>20</v>
      </c>
      <c r="Y5044" s="9" t="s">
        <v>1350</v>
      </c>
      <c r="Z5044" s="9">
        <v>109784</v>
      </c>
      <c r="AA5044" s="9">
        <v>160</v>
      </c>
      <c r="AB5044" s="9">
        <v>25923</v>
      </c>
      <c r="AC5044" s="9" t="s">
        <v>20</v>
      </c>
      <c r="AD5044" s="9" t="s">
        <v>20</v>
      </c>
      <c r="AE5044" s="9" t="s">
        <v>20</v>
      </c>
      <c r="AF5044" s="9" t="s">
        <v>20</v>
      </c>
      <c r="AG5044" s="9">
        <f>7606+442</f>
        <v>8048</v>
      </c>
      <c r="AH5044" s="9">
        <v>0</v>
      </c>
      <c r="AI5044" s="9">
        <v>0</v>
      </c>
      <c r="AK5044" s="9">
        <v>0</v>
      </c>
      <c r="AL5044" s="9">
        <v>1</v>
      </c>
      <c r="AM5044" s="9">
        <v>1</v>
      </c>
      <c r="AN5044" s="9">
        <v>0</v>
      </c>
      <c r="AO5044" s="9">
        <v>0</v>
      </c>
      <c r="AQ5044" s="90">
        <v>1</v>
      </c>
      <c r="AR5044" s="9">
        <v>3</v>
      </c>
      <c r="AS5044" s="9">
        <v>0</v>
      </c>
      <c r="AT5044" s="9">
        <v>1</v>
      </c>
      <c r="AU5044" s="9">
        <v>0</v>
      </c>
      <c r="AV5044" s="9">
        <v>0</v>
      </c>
      <c r="AW5044" s="9"/>
      <c r="AX5044" s="9"/>
      <c r="BA5044" s="63" t="s">
        <v>2714</v>
      </c>
      <c r="BB5044" s="6" t="s">
        <v>1622</v>
      </c>
      <c r="BG5044" s="9"/>
      <c r="BI5044" t="s">
        <v>3146</v>
      </c>
    </row>
    <row r="5045" spans="1:131" x14ac:dyDescent="0.25">
      <c r="A5045" s="21" t="s">
        <v>1350</v>
      </c>
      <c r="B5045" t="s">
        <v>1357</v>
      </c>
      <c r="C5045" t="str">
        <f>VLOOKUP(Tabelle1[[#This Row],[bank_name]],list_all_banks!$B$1:$C$691,2,FALSE)</f>
        <v>SI5665493</v>
      </c>
      <c r="D5045" s="6" t="s">
        <v>1358</v>
      </c>
      <c r="E5045" s="42" t="str">
        <f t="shared" si="82"/>
        <v>31.12.2014</v>
      </c>
      <c r="F5045">
        <v>2014</v>
      </c>
      <c r="G5045">
        <v>1</v>
      </c>
      <c r="H5045">
        <v>2</v>
      </c>
      <c r="I5045" t="s">
        <v>1382</v>
      </c>
      <c r="J5045">
        <v>2</v>
      </c>
      <c r="K5045" t="s">
        <v>1366</v>
      </c>
      <c r="L5045">
        <v>0</v>
      </c>
      <c r="M5045" s="5" t="s">
        <v>20</v>
      </c>
      <c r="N5045" s="5" t="s">
        <v>20</v>
      </c>
      <c r="P5045">
        <v>2</v>
      </c>
      <c r="Q5045">
        <v>0</v>
      </c>
      <c r="R5045">
        <v>0</v>
      </c>
      <c r="S5045">
        <v>0</v>
      </c>
      <c r="U5045">
        <v>1</v>
      </c>
      <c r="V5045">
        <v>0</v>
      </c>
      <c r="W5045" t="s">
        <v>20</v>
      </c>
      <c r="Y5045" t="s">
        <v>980</v>
      </c>
      <c r="Z5045">
        <v>6784</v>
      </c>
      <c r="AA5045">
        <v>34</v>
      </c>
      <c r="AB5045">
        <v>177</v>
      </c>
      <c r="AC5045" t="s">
        <v>20</v>
      </c>
      <c r="AD5045" t="s">
        <v>20</v>
      </c>
      <c r="AE5045" t="s">
        <v>20</v>
      </c>
      <c r="AF5045" t="s">
        <v>20</v>
      </c>
      <c r="AG5045">
        <v>55</v>
      </c>
      <c r="AH5045">
        <v>0</v>
      </c>
      <c r="AI5045">
        <v>0</v>
      </c>
      <c r="AK5045">
        <v>0</v>
      </c>
      <c r="AL5045">
        <v>1</v>
      </c>
      <c r="AM5045">
        <v>1</v>
      </c>
      <c r="AN5045">
        <v>0</v>
      </c>
      <c r="AO5045">
        <v>0</v>
      </c>
      <c r="AQ5045" s="30">
        <v>1</v>
      </c>
      <c r="AR5045">
        <v>3</v>
      </c>
      <c r="AS5045">
        <v>0</v>
      </c>
      <c r="AT5045">
        <v>1</v>
      </c>
      <c r="AU5045">
        <v>0</v>
      </c>
      <c r="AV5045">
        <v>0</v>
      </c>
      <c r="BA5045" s="14" t="s">
        <v>2714</v>
      </c>
      <c r="BB5045" s="6" t="s">
        <v>1622</v>
      </c>
      <c r="BG5045" s="9"/>
      <c r="BI5045" t="s">
        <v>3146</v>
      </c>
    </row>
    <row r="5046" spans="1:131" x14ac:dyDescent="0.25">
      <c r="A5046" s="21" t="s">
        <v>1350</v>
      </c>
      <c r="B5046" t="s">
        <v>1357</v>
      </c>
      <c r="C5046" t="str">
        <f>VLOOKUP(Tabelle1[[#This Row],[bank_name]],list_all_banks!$B$1:$C$691,2,FALSE)</f>
        <v>SI5665493</v>
      </c>
      <c r="D5046" s="6" t="s">
        <v>1358</v>
      </c>
      <c r="E5046" s="42" t="str">
        <f t="shared" si="82"/>
        <v>31.12.2014</v>
      </c>
      <c r="F5046">
        <v>2014</v>
      </c>
      <c r="G5046">
        <v>1</v>
      </c>
      <c r="H5046">
        <v>2</v>
      </c>
      <c r="I5046" t="s">
        <v>1382</v>
      </c>
      <c r="J5046">
        <v>2</v>
      </c>
      <c r="K5046" t="s">
        <v>1366</v>
      </c>
      <c r="L5046">
        <v>0</v>
      </c>
      <c r="M5046" s="5" t="s">
        <v>20</v>
      </c>
      <c r="N5046" s="5" t="s">
        <v>20</v>
      </c>
      <c r="P5046">
        <v>2</v>
      </c>
      <c r="Q5046">
        <v>0</v>
      </c>
      <c r="R5046">
        <v>0</v>
      </c>
      <c r="S5046">
        <v>0</v>
      </c>
      <c r="U5046">
        <v>1</v>
      </c>
      <c r="V5046">
        <v>0</v>
      </c>
      <c r="W5046" t="s">
        <v>20</v>
      </c>
      <c r="Y5046" t="s">
        <v>1716</v>
      </c>
      <c r="Z5046">
        <v>2224</v>
      </c>
      <c r="AA5046">
        <v>15</v>
      </c>
      <c r="AB5046">
        <v>42</v>
      </c>
      <c r="AC5046" t="s">
        <v>20</v>
      </c>
      <c r="AD5046" t="s">
        <v>20</v>
      </c>
      <c r="AE5046" t="s">
        <v>20</v>
      </c>
      <c r="AF5046" t="s">
        <v>20</v>
      </c>
      <c r="AG5046">
        <v>0</v>
      </c>
      <c r="AH5046">
        <v>0</v>
      </c>
      <c r="AI5046">
        <v>0</v>
      </c>
      <c r="AK5046">
        <v>0</v>
      </c>
      <c r="AL5046">
        <v>1</v>
      </c>
      <c r="AM5046">
        <v>1</v>
      </c>
      <c r="AN5046">
        <v>0</v>
      </c>
      <c r="AO5046">
        <v>0</v>
      </c>
      <c r="AQ5046" s="30">
        <v>1</v>
      </c>
      <c r="AR5046">
        <v>3</v>
      </c>
      <c r="AS5046">
        <v>0</v>
      </c>
      <c r="AT5046">
        <v>1</v>
      </c>
      <c r="AU5046">
        <v>0</v>
      </c>
      <c r="AV5046">
        <v>0</v>
      </c>
      <c r="BA5046" s="14" t="s">
        <v>2714</v>
      </c>
      <c r="BB5046" s="6" t="s">
        <v>1622</v>
      </c>
      <c r="BG5046" s="9"/>
      <c r="BI5046" t="s">
        <v>3146</v>
      </c>
    </row>
    <row r="5047" spans="1:131" s="44" customFormat="1" ht="15.75" thickBot="1" x14ac:dyDescent="0.3">
      <c r="A5047" s="165" t="s">
        <v>1350</v>
      </c>
      <c r="B5047" s="44" t="s">
        <v>1357</v>
      </c>
      <c r="C5047" s="44" t="str">
        <f>VLOOKUP(Tabelle1[[#This Row],[bank_name]],list_all_banks!$B$1:$C$691,2,FALSE)</f>
        <v>SI5665493</v>
      </c>
      <c r="D5047" s="45" t="s">
        <v>1358</v>
      </c>
      <c r="E5047" s="46" t="str">
        <f t="shared" si="82"/>
        <v>31.12.2014</v>
      </c>
      <c r="F5047" s="44">
        <v>2014</v>
      </c>
      <c r="G5047" s="44">
        <v>1</v>
      </c>
      <c r="H5047" s="44">
        <v>2</v>
      </c>
      <c r="I5047" s="44" t="s">
        <v>1382</v>
      </c>
      <c r="J5047" s="44">
        <v>2</v>
      </c>
      <c r="K5047" s="44" t="s">
        <v>1366</v>
      </c>
      <c r="L5047" s="44">
        <v>0</v>
      </c>
      <c r="M5047" s="57" t="s">
        <v>20</v>
      </c>
      <c r="N5047" s="57" t="s">
        <v>20</v>
      </c>
      <c r="O5047" s="45"/>
      <c r="P5047" s="44">
        <v>2</v>
      </c>
      <c r="Q5047" s="44">
        <v>0</v>
      </c>
      <c r="R5047" s="44">
        <v>0</v>
      </c>
      <c r="S5047" s="44">
        <v>0</v>
      </c>
      <c r="T5047" s="45"/>
      <c r="U5047" s="44">
        <v>1</v>
      </c>
      <c r="V5047" s="44">
        <v>0</v>
      </c>
      <c r="W5047" s="44" t="s">
        <v>20</v>
      </c>
      <c r="X5047" s="45"/>
      <c r="Y5047" s="44" t="s">
        <v>1654</v>
      </c>
      <c r="Z5047" s="44">
        <v>6073</v>
      </c>
      <c r="AA5047" s="44">
        <v>24</v>
      </c>
      <c r="AB5047" s="44">
        <v>1447</v>
      </c>
      <c r="AC5047" s="44" t="s">
        <v>20</v>
      </c>
      <c r="AD5047" s="44" t="s">
        <v>20</v>
      </c>
      <c r="AE5047" s="44" t="s">
        <v>20</v>
      </c>
      <c r="AF5047" s="44" t="s">
        <v>20</v>
      </c>
      <c r="AG5047" s="44">
        <v>838</v>
      </c>
      <c r="AH5047" s="44">
        <v>0</v>
      </c>
      <c r="AI5047" s="44">
        <v>0</v>
      </c>
      <c r="AJ5047" s="45"/>
      <c r="AK5047" s="44">
        <v>0</v>
      </c>
      <c r="AL5047" s="44">
        <v>1</v>
      </c>
      <c r="AM5047" s="44">
        <v>1</v>
      </c>
      <c r="AN5047" s="44">
        <v>0</v>
      </c>
      <c r="AO5047" s="44">
        <v>0</v>
      </c>
      <c r="AP5047" s="45"/>
      <c r="AQ5047" s="157">
        <v>1</v>
      </c>
      <c r="AR5047" s="44">
        <v>3</v>
      </c>
      <c r="AS5047" s="44">
        <v>0</v>
      </c>
      <c r="AT5047" s="44">
        <v>1</v>
      </c>
      <c r="AU5047" s="44">
        <v>0</v>
      </c>
      <c r="AV5047" s="44">
        <v>0</v>
      </c>
      <c r="AY5047" s="45"/>
      <c r="AZ5047" s="46"/>
      <c r="BA5047" s="47" t="s">
        <v>2714</v>
      </c>
      <c r="BB5047" s="45" t="s">
        <v>1622</v>
      </c>
      <c r="BH5047" s="45"/>
      <c r="BI5047" s="44" t="s">
        <v>3146</v>
      </c>
    </row>
    <row r="5048" spans="1:131" x14ac:dyDescent="0.25">
      <c r="A5048" s="21" t="s">
        <v>1350</v>
      </c>
      <c r="B5048" t="s">
        <v>1357</v>
      </c>
      <c r="C5048" t="str">
        <f>VLOOKUP(Tabelle1[[#This Row],[bank_name]],list_all_banks!$B$1:$C$691,2,FALSE)</f>
        <v>SI5665493</v>
      </c>
      <c r="D5048" s="6" t="s">
        <v>1358</v>
      </c>
      <c r="E5048" s="42" t="str">
        <f t="shared" si="82"/>
        <v>31.12.2015</v>
      </c>
      <c r="F5048">
        <v>2015</v>
      </c>
      <c r="G5048">
        <v>1</v>
      </c>
      <c r="H5048">
        <v>2</v>
      </c>
      <c r="I5048" t="s">
        <v>1382</v>
      </c>
      <c r="J5048">
        <v>2</v>
      </c>
      <c r="K5048" t="s">
        <v>1366</v>
      </c>
      <c r="L5048">
        <v>0</v>
      </c>
      <c r="M5048" s="5" t="s">
        <v>20</v>
      </c>
      <c r="N5048" s="5" t="s">
        <v>20</v>
      </c>
      <c r="P5048">
        <v>1</v>
      </c>
      <c r="Q5048">
        <v>0</v>
      </c>
      <c r="R5048">
        <v>0</v>
      </c>
      <c r="S5048">
        <v>0</v>
      </c>
      <c r="U5048">
        <v>1</v>
      </c>
      <c r="V5048">
        <v>0</v>
      </c>
      <c r="W5048" t="s">
        <v>20</v>
      </c>
      <c r="Y5048" t="s">
        <v>1350</v>
      </c>
      <c r="Z5048">
        <f>56773+3863</f>
        <v>60636</v>
      </c>
      <c r="AA5048">
        <v>170</v>
      </c>
      <c r="AB5048">
        <f>12668-359</f>
        <v>12309</v>
      </c>
      <c r="AC5048" t="s">
        <v>20</v>
      </c>
      <c r="AD5048" t="s">
        <v>20</v>
      </c>
      <c r="AE5048" t="s">
        <v>20</v>
      </c>
      <c r="AF5048" t="s">
        <v>20</v>
      </c>
      <c r="AG5048">
        <f>2169+249</f>
        <v>2418</v>
      </c>
      <c r="AH5048">
        <v>0</v>
      </c>
      <c r="AI5048">
        <v>0</v>
      </c>
      <c r="AK5048">
        <v>0</v>
      </c>
      <c r="AL5048">
        <v>1</v>
      </c>
      <c r="AM5048">
        <v>1</v>
      </c>
      <c r="AN5048">
        <v>0</v>
      </c>
      <c r="AO5048">
        <v>0</v>
      </c>
      <c r="AQ5048">
        <v>1</v>
      </c>
      <c r="AR5048">
        <v>3</v>
      </c>
      <c r="AS5048">
        <v>0</v>
      </c>
      <c r="AT5048">
        <v>1</v>
      </c>
      <c r="AU5048">
        <v>0</v>
      </c>
      <c r="AV5048">
        <v>0</v>
      </c>
      <c r="BA5048" t="s">
        <v>2715</v>
      </c>
      <c r="BB5048" s="6" t="s">
        <v>1623</v>
      </c>
      <c r="BG5048" s="9"/>
      <c r="BI5048" t="s">
        <v>3146</v>
      </c>
    </row>
    <row r="5049" spans="1:131" x14ac:dyDescent="0.25">
      <c r="A5049" s="21" t="s">
        <v>1350</v>
      </c>
      <c r="B5049" t="s">
        <v>1357</v>
      </c>
      <c r="C5049" t="str">
        <f>VLOOKUP(Tabelle1[[#This Row],[bank_name]],list_all_banks!$B$1:$C$691,2,FALSE)</f>
        <v>SI5665493</v>
      </c>
      <c r="D5049" s="6" t="s">
        <v>1358</v>
      </c>
      <c r="E5049" s="42" t="str">
        <f t="shared" si="82"/>
        <v>31.12.2015</v>
      </c>
      <c r="F5049">
        <v>2015</v>
      </c>
      <c r="G5049">
        <v>1</v>
      </c>
      <c r="H5049">
        <v>2</v>
      </c>
      <c r="I5049" t="s">
        <v>1382</v>
      </c>
      <c r="J5049">
        <v>2</v>
      </c>
      <c r="K5049" t="s">
        <v>1366</v>
      </c>
      <c r="L5049">
        <v>0</v>
      </c>
      <c r="M5049" s="5" t="s">
        <v>20</v>
      </c>
      <c r="N5049" s="5" t="s">
        <v>20</v>
      </c>
      <c r="P5049">
        <v>1</v>
      </c>
      <c r="Q5049">
        <v>0</v>
      </c>
      <c r="R5049">
        <v>0</v>
      </c>
      <c r="S5049">
        <v>0</v>
      </c>
      <c r="U5049">
        <v>1</v>
      </c>
      <c r="V5049">
        <v>0</v>
      </c>
      <c r="W5049" t="s">
        <v>20</v>
      </c>
      <c r="Y5049" t="s">
        <v>980</v>
      </c>
      <c r="Z5049">
        <v>6298</v>
      </c>
      <c r="AA5049">
        <v>31</v>
      </c>
      <c r="AB5049">
        <v>823</v>
      </c>
      <c r="AC5049" t="s">
        <v>20</v>
      </c>
      <c r="AD5049" t="s">
        <v>20</v>
      </c>
      <c r="AE5049" t="s">
        <v>20</v>
      </c>
      <c r="AF5049" t="s">
        <v>20</v>
      </c>
      <c r="AG5049">
        <v>303</v>
      </c>
      <c r="AH5049">
        <v>0</v>
      </c>
      <c r="AI5049">
        <v>0</v>
      </c>
      <c r="AK5049">
        <v>0</v>
      </c>
      <c r="AL5049">
        <v>1</v>
      </c>
      <c r="AM5049">
        <v>1</v>
      </c>
      <c r="AN5049">
        <v>0</v>
      </c>
      <c r="AO5049">
        <v>0</v>
      </c>
      <c r="AQ5049">
        <v>1</v>
      </c>
      <c r="AR5049">
        <v>3</v>
      </c>
      <c r="AS5049">
        <v>0</v>
      </c>
      <c r="AT5049">
        <v>1</v>
      </c>
      <c r="AU5049">
        <v>0</v>
      </c>
      <c r="AV5049">
        <v>0</v>
      </c>
      <c r="BA5049" t="s">
        <v>2715</v>
      </c>
      <c r="BB5049" s="6" t="s">
        <v>1623</v>
      </c>
      <c r="BG5049" s="9"/>
      <c r="BI5049" t="s">
        <v>3146</v>
      </c>
    </row>
    <row r="5050" spans="1:131" x14ac:dyDescent="0.25">
      <c r="A5050" s="88" t="s">
        <v>1350</v>
      </c>
      <c r="B5050" s="9" t="s">
        <v>1357</v>
      </c>
      <c r="C5050" s="9" t="str">
        <f>VLOOKUP(Tabelle1[[#This Row],[bank_name]],list_all_banks!$B$1:$C$691,2,FALSE)</f>
        <v>SI5665493</v>
      </c>
      <c r="D5050" s="6" t="s">
        <v>1358</v>
      </c>
      <c r="E5050" s="42" t="str">
        <f t="shared" si="82"/>
        <v>31.12.2015</v>
      </c>
      <c r="F5050" s="9">
        <v>2015</v>
      </c>
      <c r="G5050" s="9">
        <v>1</v>
      </c>
      <c r="H5050" s="9">
        <v>2</v>
      </c>
      <c r="I5050" s="9" t="s">
        <v>1382</v>
      </c>
      <c r="J5050" s="9">
        <v>2</v>
      </c>
      <c r="K5050" s="9" t="s">
        <v>1366</v>
      </c>
      <c r="L5050" s="9">
        <v>0</v>
      </c>
      <c r="M5050" s="53" t="s">
        <v>20</v>
      </c>
      <c r="N5050" s="53" t="s">
        <v>20</v>
      </c>
      <c r="P5050" s="9">
        <v>1</v>
      </c>
      <c r="Q5050" s="9">
        <v>0</v>
      </c>
      <c r="R5050" s="9">
        <v>0</v>
      </c>
      <c r="S5050" s="9">
        <v>0</v>
      </c>
      <c r="U5050" s="9">
        <v>1</v>
      </c>
      <c r="V5050" s="9">
        <v>0</v>
      </c>
      <c r="W5050" s="9" t="s">
        <v>20</v>
      </c>
      <c r="Y5050" s="9" t="s">
        <v>1716</v>
      </c>
      <c r="Z5050" s="9">
        <v>1173</v>
      </c>
      <c r="AA5050" s="9">
        <v>14</v>
      </c>
      <c r="AB5050" s="9">
        <v>-1130</v>
      </c>
      <c r="AC5050" s="9" t="s">
        <v>20</v>
      </c>
      <c r="AD5050" s="9" t="s">
        <v>20</v>
      </c>
      <c r="AE5050" s="9" t="s">
        <v>20</v>
      </c>
      <c r="AF5050" s="9" t="s">
        <v>20</v>
      </c>
      <c r="AG5050" s="9">
        <v>0</v>
      </c>
      <c r="AH5050" s="9">
        <v>0</v>
      </c>
      <c r="AI5050" s="9">
        <v>0</v>
      </c>
      <c r="AK5050" s="9">
        <v>0</v>
      </c>
      <c r="AL5050" s="9">
        <v>1</v>
      </c>
      <c r="AM5050" s="9">
        <v>1</v>
      </c>
      <c r="AN5050" s="9">
        <v>0</v>
      </c>
      <c r="AO5050" s="9">
        <v>0</v>
      </c>
      <c r="AQ5050" s="9">
        <v>1</v>
      </c>
      <c r="AR5050" s="9">
        <v>3</v>
      </c>
      <c r="AS5050" s="9">
        <v>0</v>
      </c>
      <c r="AT5050" s="9">
        <v>1</v>
      </c>
      <c r="AU5050" s="9">
        <v>0</v>
      </c>
      <c r="AV5050" s="9">
        <v>0</v>
      </c>
      <c r="AW5050" s="9"/>
      <c r="AX5050" s="9"/>
      <c r="BA5050" s="9" t="s">
        <v>2715</v>
      </c>
      <c r="BB5050" s="6" t="s">
        <v>1623</v>
      </c>
      <c r="BC5050" s="9"/>
      <c r="BD5050" s="9"/>
      <c r="BE5050" s="9"/>
      <c r="BF5050" s="9"/>
      <c r="BG5050" s="9"/>
      <c r="BI5050" t="s">
        <v>3146</v>
      </c>
      <c r="BJ5050" s="9"/>
      <c r="BK5050" s="9"/>
      <c r="BL5050" s="9"/>
      <c r="BM5050" s="9"/>
      <c r="BN5050" s="9"/>
      <c r="BO5050" s="9"/>
      <c r="BP5050" s="9"/>
      <c r="BQ5050" s="9"/>
      <c r="BR5050" s="9"/>
      <c r="BS5050" s="9"/>
      <c r="BT5050" s="9"/>
      <c r="BU5050" s="9"/>
      <c r="BV5050" s="9"/>
      <c r="BW5050" s="9"/>
      <c r="BX5050" s="9"/>
      <c r="BY5050" s="9"/>
      <c r="BZ5050" s="9"/>
      <c r="CA5050" s="9"/>
      <c r="CB5050" s="9"/>
      <c r="CC5050" s="9"/>
      <c r="CD5050" s="9"/>
      <c r="CE5050" s="9"/>
      <c r="CF5050" s="9"/>
      <c r="CG5050" s="9"/>
      <c r="CH5050" s="9"/>
      <c r="CI5050" s="9"/>
      <c r="CJ5050" s="9"/>
      <c r="CK5050" s="9"/>
      <c r="CL5050" s="9"/>
      <c r="CM5050" s="9"/>
      <c r="CN5050" s="9"/>
      <c r="CO5050" s="9"/>
      <c r="CP5050" s="9"/>
      <c r="CQ5050" s="9"/>
      <c r="CR5050" s="9"/>
      <c r="CS5050" s="9"/>
      <c r="CT5050" s="9"/>
      <c r="CU5050" s="9"/>
      <c r="CV5050" s="9"/>
      <c r="CW5050" s="9"/>
      <c r="CX5050" s="9"/>
      <c r="CY5050" s="9"/>
      <c r="CZ5050" s="9"/>
      <c r="DA5050" s="9"/>
      <c r="DB5050" s="9"/>
      <c r="DC5050" s="9"/>
      <c r="DD5050" s="9"/>
      <c r="DE5050" s="9"/>
      <c r="DF5050" s="9"/>
      <c r="DG5050" s="9"/>
      <c r="DH5050" s="9"/>
      <c r="DI5050" s="9"/>
      <c r="DJ5050" s="9"/>
      <c r="DK5050" s="9"/>
      <c r="DL5050" s="9"/>
      <c r="DM5050" s="9"/>
      <c r="DN5050" s="9"/>
      <c r="DO5050" s="9"/>
      <c r="DP5050" s="9"/>
      <c r="DQ5050" s="9"/>
      <c r="DR5050" s="9"/>
      <c r="DS5050" s="9"/>
      <c r="DT5050" s="9"/>
      <c r="DU5050" s="9"/>
      <c r="DV5050" s="9"/>
      <c r="DW5050" s="9"/>
      <c r="DX5050" s="9"/>
      <c r="DY5050" s="9"/>
      <c r="DZ5050" s="9"/>
      <c r="EA5050" s="9"/>
    </row>
    <row r="5051" spans="1:131" s="44" customFormat="1" ht="15.75" thickBot="1" x14ac:dyDescent="0.3">
      <c r="A5051" s="165" t="s">
        <v>1350</v>
      </c>
      <c r="B5051" s="44" t="s">
        <v>1357</v>
      </c>
      <c r="C5051" s="44" t="str">
        <f>VLOOKUP(Tabelle1[[#This Row],[bank_name]],list_all_banks!$B$1:$C$691,2,FALSE)</f>
        <v>SI5665493</v>
      </c>
      <c r="D5051" s="45" t="s">
        <v>1358</v>
      </c>
      <c r="E5051" s="46" t="str">
        <f t="shared" si="82"/>
        <v>31.12.2015</v>
      </c>
      <c r="F5051" s="44">
        <v>2015</v>
      </c>
      <c r="G5051" s="44">
        <v>1</v>
      </c>
      <c r="H5051" s="44">
        <v>2</v>
      </c>
      <c r="I5051" s="44" t="s">
        <v>1382</v>
      </c>
      <c r="J5051" s="44">
        <v>2</v>
      </c>
      <c r="K5051" s="44" t="s">
        <v>1366</v>
      </c>
      <c r="L5051" s="44">
        <v>0</v>
      </c>
      <c r="M5051" s="57" t="s">
        <v>20</v>
      </c>
      <c r="N5051" s="57" t="s">
        <v>20</v>
      </c>
      <c r="O5051" s="45"/>
      <c r="P5051" s="44">
        <v>1</v>
      </c>
      <c r="Q5051" s="44">
        <v>0</v>
      </c>
      <c r="R5051" s="44">
        <v>0</v>
      </c>
      <c r="S5051" s="44">
        <v>0</v>
      </c>
      <c r="T5051" s="45"/>
      <c r="U5051" s="44">
        <v>1</v>
      </c>
      <c r="V5051" s="44">
        <v>0</v>
      </c>
      <c r="W5051" s="44" t="s">
        <v>20</v>
      </c>
      <c r="X5051" s="45"/>
      <c r="Y5051" s="44" t="s">
        <v>1654</v>
      </c>
      <c r="Z5051" s="44">
        <v>1624</v>
      </c>
      <c r="AA5051" s="44">
        <v>13</v>
      </c>
      <c r="AB5051" s="44">
        <v>-2322</v>
      </c>
      <c r="AC5051" s="44" t="s">
        <v>20</v>
      </c>
      <c r="AD5051" s="44" t="s">
        <v>20</v>
      </c>
      <c r="AE5051" s="44" t="s">
        <v>20</v>
      </c>
      <c r="AF5051" s="44" t="s">
        <v>20</v>
      </c>
      <c r="AG5051" s="44">
        <v>208</v>
      </c>
      <c r="AH5051" s="44">
        <v>0</v>
      </c>
      <c r="AI5051" s="44">
        <v>0</v>
      </c>
      <c r="AJ5051" s="45"/>
      <c r="AK5051" s="44">
        <v>0</v>
      </c>
      <c r="AL5051" s="44">
        <v>1</v>
      </c>
      <c r="AM5051" s="44">
        <v>1</v>
      </c>
      <c r="AN5051" s="44">
        <v>0</v>
      </c>
      <c r="AO5051" s="44">
        <v>0</v>
      </c>
      <c r="AP5051" s="45"/>
      <c r="AQ5051" s="44">
        <v>1</v>
      </c>
      <c r="AR5051" s="44">
        <v>3</v>
      </c>
      <c r="AS5051" s="44">
        <v>0</v>
      </c>
      <c r="AT5051" s="44">
        <v>1</v>
      </c>
      <c r="AU5051" s="44">
        <v>0</v>
      </c>
      <c r="AV5051" s="44">
        <v>0</v>
      </c>
      <c r="AY5051" s="45"/>
      <c r="AZ5051" s="46"/>
      <c r="BA5051" s="44" t="s">
        <v>2715</v>
      </c>
      <c r="BB5051" s="45" t="s">
        <v>1623</v>
      </c>
      <c r="BH5051" s="45"/>
      <c r="BI5051" s="44" t="s">
        <v>3146</v>
      </c>
    </row>
    <row r="5052" spans="1:131" x14ac:dyDescent="0.25">
      <c r="A5052" t="s">
        <v>1350</v>
      </c>
      <c r="B5052" t="s">
        <v>1359</v>
      </c>
      <c r="C5052" t="str">
        <f>VLOOKUP(Tabelle1[[#This Row],[bank_name]],list_all_banks!$B$1:$C$691,2,FALSE)</f>
        <v>SI5842115</v>
      </c>
      <c r="D5052" s="6" t="s">
        <v>1360</v>
      </c>
      <c r="E5052" s="42" t="str">
        <f t="shared" si="82"/>
        <v>31.12.</v>
      </c>
      <c r="BG5052" s="9"/>
    </row>
    <row r="5053" spans="1:131" x14ac:dyDescent="0.25">
      <c r="A5053" t="s">
        <v>1350</v>
      </c>
      <c r="B5053" t="s">
        <v>1361</v>
      </c>
      <c r="C5053" t="str">
        <f>VLOOKUP(Tabelle1[[#This Row],[bank_name]],list_all_banks!$B$1:$C$691,2,FALSE)</f>
        <v>SI5860571</v>
      </c>
      <c r="D5053" s="6" t="s">
        <v>1362</v>
      </c>
      <c r="E5053" s="42" t="str">
        <f t="shared" si="82"/>
        <v>31.12.</v>
      </c>
      <c r="BG5053" s="9"/>
    </row>
    <row r="5054" spans="1:131" x14ac:dyDescent="0.25">
      <c r="A5054" t="s">
        <v>1363</v>
      </c>
      <c r="B5054" t="s">
        <v>1364</v>
      </c>
      <c r="C5054" t="str">
        <f>VLOOKUP(Tabelle1[[#This Row],[bank_name]],list_all_banks!$B$1:$C$691,2,FALSE)</f>
        <v>SK31340890</v>
      </c>
      <c r="D5054" s="6" t="s">
        <v>1365</v>
      </c>
      <c r="E5054" s="42" t="str">
        <f t="shared" si="82"/>
        <v>31.12.</v>
      </c>
      <c r="BG5054" s="9"/>
    </row>
    <row r="5055" spans="1:131" x14ac:dyDescent="0.25">
      <c r="BG5055" s="9"/>
    </row>
    <row r="5056" spans="1:131" x14ac:dyDescent="0.25">
      <c r="A5056" s="19"/>
      <c r="B5056" t="s">
        <v>2047</v>
      </c>
      <c r="BG5056" s="9"/>
    </row>
    <row r="5057" spans="1:59" x14ac:dyDescent="0.25">
      <c r="A5057" s="18"/>
      <c r="B5057" t="s">
        <v>1645</v>
      </c>
      <c r="BG5057" s="9"/>
    </row>
    <row r="5058" spans="1:59" x14ac:dyDescent="0.25">
      <c r="A5058" s="22"/>
      <c r="B5058" t="s">
        <v>1646</v>
      </c>
      <c r="BG5058" s="9"/>
    </row>
    <row r="5059" spans="1:59" x14ac:dyDescent="0.25">
      <c r="A5059" s="24"/>
      <c r="B5059" t="s">
        <v>1644</v>
      </c>
      <c r="BG5059" s="9"/>
    </row>
    <row r="5060" spans="1:59" x14ac:dyDescent="0.25">
      <c r="A5060" s="20"/>
      <c r="B5060" t="s">
        <v>1647</v>
      </c>
      <c r="BG5060" s="9"/>
    </row>
    <row r="5061" spans="1:59" x14ac:dyDescent="0.25">
      <c r="BG5061" s="9"/>
    </row>
    <row r="5062" spans="1:59" x14ac:dyDescent="0.25">
      <c r="BG5062" s="9"/>
    </row>
    <row r="5063" spans="1:59" x14ac:dyDescent="0.25">
      <c r="BG5063" s="9"/>
    </row>
    <row r="5064" spans="1:59" x14ac:dyDescent="0.25">
      <c r="BG5064" s="9"/>
    </row>
    <row r="5065" spans="1:59" x14ac:dyDescent="0.25">
      <c r="BG5065" s="9"/>
    </row>
    <row r="5066" spans="1:59" x14ac:dyDescent="0.25">
      <c r="BG5066" s="9"/>
    </row>
    <row r="5067" spans="1:59" x14ac:dyDescent="0.25">
      <c r="BG5067" s="9"/>
    </row>
    <row r="5068" spans="1:59" x14ac:dyDescent="0.25">
      <c r="BG5068" s="9"/>
    </row>
    <row r="5069" spans="1:59" x14ac:dyDescent="0.25">
      <c r="BG5069" s="9"/>
    </row>
    <row r="5070" spans="1:59" x14ac:dyDescent="0.25">
      <c r="BG5070" s="9"/>
    </row>
    <row r="5071" spans="1:59" x14ac:dyDescent="0.25">
      <c r="BG5071" s="9"/>
    </row>
    <row r="5072" spans="1:59" x14ac:dyDescent="0.25">
      <c r="BG5072" s="9"/>
    </row>
    <row r="5073" spans="59:59" x14ac:dyDescent="0.25">
      <c r="BG5073" s="9"/>
    </row>
    <row r="5074" spans="59:59" x14ac:dyDescent="0.25">
      <c r="BG5074" s="9"/>
    </row>
    <row r="5075" spans="59:59" x14ac:dyDescent="0.25">
      <c r="BG5075" s="9"/>
    </row>
    <row r="5076" spans="59:59" x14ac:dyDescent="0.25">
      <c r="BG5076" s="9"/>
    </row>
    <row r="5077" spans="59:59" x14ac:dyDescent="0.25">
      <c r="BG5077" s="9"/>
    </row>
    <row r="5078" spans="59:59" x14ac:dyDescent="0.25">
      <c r="BG5078" s="9"/>
    </row>
    <row r="5079" spans="59:59" x14ac:dyDescent="0.25">
      <c r="BG5079" s="9"/>
    </row>
    <row r="5080" spans="59:59" x14ac:dyDescent="0.25">
      <c r="BG5080" s="9"/>
    </row>
    <row r="5081" spans="59:59" x14ac:dyDescent="0.25">
      <c r="BG5081" s="9"/>
    </row>
    <row r="5082" spans="59:59" x14ac:dyDescent="0.25">
      <c r="BG5082" s="9"/>
    </row>
    <row r="5083" spans="59:59" x14ac:dyDescent="0.25">
      <c r="BG5083" s="9"/>
    </row>
    <row r="5084" spans="59:59" x14ac:dyDescent="0.25">
      <c r="BG5084" s="9"/>
    </row>
    <row r="5085" spans="59:59" x14ac:dyDescent="0.25">
      <c r="BG5085" s="9"/>
    </row>
    <row r="5086" spans="59:59" x14ac:dyDescent="0.25">
      <c r="BG5086" s="9"/>
    </row>
    <row r="5087" spans="59:59" x14ac:dyDescent="0.25">
      <c r="BG5087" s="9"/>
    </row>
    <row r="5088" spans="59:59" x14ac:dyDescent="0.25">
      <c r="BG5088" s="9"/>
    </row>
    <row r="5089" spans="59:59" x14ac:dyDescent="0.25">
      <c r="BG5089" s="9"/>
    </row>
    <row r="5090" spans="59:59" x14ac:dyDescent="0.25">
      <c r="BG5090" s="9"/>
    </row>
    <row r="5091" spans="59:59" x14ac:dyDescent="0.25">
      <c r="BG5091" s="9"/>
    </row>
    <row r="5092" spans="59:59" x14ac:dyDescent="0.25">
      <c r="BG5092" s="9"/>
    </row>
    <row r="5093" spans="59:59" x14ac:dyDescent="0.25">
      <c r="BG5093" s="9"/>
    </row>
    <row r="5094" spans="59:59" x14ac:dyDescent="0.25">
      <c r="BG5094" s="9"/>
    </row>
    <row r="5095" spans="59:59" x14ac:dyDescent="0.25">
      <c r="BG5095" s="9"/>
    </row>
    <row r="5096" spans="59:59" x14ac:dyDescent="0.25">
      <c r="BG5096" s="9"/>
    </row>
    <row r="5097" spans="59:59" x14ac:dyDescent="0.25">
      <c r="BG5097" s="9"/>
    </row>
    <row r="5098" spans="59:59" x14ac:dyDescent="0.25">
      <c r="BG5098" s="9"/>
    </row>
    <row r="5099" spans="59:59" x14ac:dyDescent="0.25">
      <c r="BG5099" s="9"/>
    </row>
    <row r="5100" spans="59:59" x14ac:dyDescent="0.25">
      <c r="BG5100" s="9"/>
    </row>
    <row r="5101" spans="59:59" x14ac:dyDescent="0.25">
      <c r="BG5101" s="9"/>
    </row>
    <row r="5102" spans="59:59" x14ac:dyDescent="0.25">
      <c r="BG5102" s="9"/>
    </row>
    <row r="5103" spans="59:59" x14ac:dyDescent="0.25">
      <c r="BG5103" s="9"/>
    </row>
    <row r="5104" spans="59:59" x14ac:dyDescent="0.25">
      <c r="BG5104" s="9"/>
    </row>
    <row r="5105" spans="59:59" x14ac:dyDescent="0.25">
      <c r="BG5105" s="9"/>
    </row>
    <row r="5106" spans="59:59" x14ac:dyDescent="0.25">
      <c r="BG5106" s="9"/>
    </row>
    <row r="5107" spans="59:59" x14ac:dyDescent="0.25">
      <c r="BG5107" s="9"/>
    </row>
    <row r="5108" spans="59:59" x14ac:dyDescent="0.25">
      <c r="BG5108" s="9"/>
    </row>
    <row r="5109" spans="59:59" x14ac:dyDescent="0.25">
      <c r="BG5109" s="9"/>
    </row>
    <row r="5110" spans="59:59" x14ac:dyDescent="0.25">
      <c r="BG5110" s="9"/>
    </row>
    <row r="5111" spans="59:59" x14ac:dyDescent="0.25">
      <c r="BG5111" s="9"/>
    </row>
    <row r="5112" spans="59:59" x14ac:dyDescent="0.25">
      <c r="BG5112" s="9"/>
    </row>
    <row r="5113" spans="59:59" x14ac:dyDescent="0.25">
      <c r="BG5113" s="9"/>
    </row>
    <row r="5114" spans="59:59" x14ac:dyDescent="0.25">
      <c r="BG5114" s="9"/>
    </row>
    <row r="5115" spans="59:59" x14ac:dyDescent="0.25">
      <c r="BG5115" s="9"/>
    </row>
    <row r="5116" spans="59:59" x14ac:dyDescent="0.25">
      <c r="BG5116" s="9"/>
    </row>
    <row r="5117" spans="59:59" x14ac:dyDescent="0.25">
      <c r="BG5117" s="9"/>
    </row>
    <row r="5118" spans="59:59" x14ac:dyDescent="0.25">
      <c r="BG5118" s="9"/>
    </row>
    <row r="5119" spans="59:59" x14ac:dyDescent="0.25">
      <c r="BG5119" s="9"/>
    </row>
    <row r="5120" spans="59:59" x14ac:dyDescent="0.25">
      <c r="BG5120" s="9"/>
    </row>
    <row r="5121" spans="59:59" x14ac:dyDescent="0.25">
      <c r="BG5121" s="9"/>
    </row>
    <row r="5122" spans="59:59" x14ac:dyDescent="0.25">
      <c r="BG5122" s="9"/>
    </row>
    <row r="5123" spans="59:59" x14ac:dyDescent="0.25">
      <c r="BG5123" s="9"/>
    </row>
    <row r="5124" spans="59:59" x14ac:dyDescent="0.25">
      <c r="BG5124" s="9"/>
    </row>
    <row r="5125" spans="59:59" x14ac:dyDescent="0.25">
      <c r="BG5125" s="9"/>
    </row>
    <row r="5126" spans="59:59" x14ac:dyDescent="0.25">
      <c r="BG5126" s="9"/>
    </row>
    <row r="5127" spans="59:59" x14ac:dyDescent="0.25">
      <c r="BG5127" s="9"/>
    </row>
    <row r="5128" spans="59:59" x14ac:dyDescent="0.25">
      <c r="BG5128" s="9"/>
    </row>
    <row r="5129" spans="59:59" x14ac:dyDescent="0.25">
      <c r="BG5129" s="9"/>
    </row>
    <row r="5130" spans="59:59" x14ac:dyDescent="0.25">
      <c r="BG5130" s="9"/>
    </row>
    <row r="5131" spans="59:59" x14ac:dyDescent="0.25">
      <c r="BG5131" s="9"/>
    </row>
    <row r="5132" spans="59:59" x14ac:dyDescent="0.25">
      <c r="BG5132" s="9"/>
    </row>
    <row r="5133" spans="59:59" x14ac:dyDescent="0.25">
      <c r="BG5133" s="9"/>
    </row>
    <row r="5134" spans="59:59" x14ac:dyDescent="0.25">
      <c r="BG5134" s="9"/>
    </row>
    <row r="5135" spans="59:59" x14ac:dyDescent="0.25">
      <c r="BG5135" s="9"/>
    </row>
    <row r="5136" spans="59:59" x14ac:dyDescent="0.25">
      <c r="BG5136" s="9"/>
    </row>
    <row r="5137" spans="59:59" x14ac:dyDescent="0.25">
      <c r="BG5137" s="9"/>
    </row>
    <row r="5138" spans="59:59" x14ac:dyDescent="0.25">
      <c r="BG5138" s="9"/>
    </row>
    <row r="5139" spans="59:59" x14ac:dyDescent="0.25">
      <c r="BG5139" s="9"/>
    </row>
    <row r="5140" spans="59:59" x14ac:dyDescent="0.25">
      <c r="BG5140" s="9"/>
    </row>
    <row r="5141" spans="59:59" x14ac:dyDescent="0.25">
      <c r="BG5141" s="9"/>
    </row>
    <row r="5142" spans="59:59" x14ac:dyDescent="0.25">
      <c r="BG5142" s="9"/>
    </row>
    <row r="5143" spans="59:59" x14ac:dyDescent="0.25">
      <c r="BG5143" s="9"/>
    </row>
    <row r="5144" spans="59:59" x14ac:dyDescent="0.25">
      <c r="BG5144" s="9"/>
    </row>
    <row r="5145" spans="59:59" x14ac:dyDescent="0.25">
      <c r="BG5145" s="9"/>
    </row>
    <row r="5146" spans="59:59" x14ac:dyDescent="0.25">
      <c r="BG5146" s="9"/>
    </row>
    <row r="5147" spans="59:59" x14ac:dyDescent="0.25">
      <c r="BG5147" s="9"/>
    </row>
    <row r="5148" spans="59:59" x14ac:dyDescent="0.25">
      <c r="BG5148" s="9"/>
    </row>
    <row r="5149" spans="59:59" x14ac:dyDescent="0.25">
      <c r="BG5149" s="9"/>
    </row>
    <row r="5150" spans="59:59" x14ac:dyDescent="0.25">
      <c r="BG5150" s="9"/>
    </row>
    <row r="5151" spans="59:59" x14ac:dyDescent="0.25">
      <c r="BG5151" s="9"/>
    </row>
    <row r="5152" spans="59:59" x14ac:dyDescent="0.25">
      <c r="BG5152" s="9"/>
    </row>
    <row r="5153" spans="59:59" x14ac:dyDescent="0.25">
      <c r="BG5153" s="9"/>
    </row>
    <row r="5154" spans="59:59" x14ac:dyDescent="0.25">
      <c r="BG5154" s="9"/>
    </row>
    <row r="5155" spans="59:59" x14ac:dyDescent="0.25">
      <c r="BG5155" s="9"/>
    </row>
    <row r="5156" spans="59:59" x14ac:dyDescent="0.25">
      <c r="BG5156" s="9"/>
    </row>
    <row r="5157" spans="59:59" x14ac:dyDescent="0.25">
      <c r="BG5157" s="9"/>
    </row>
    <row r="5158" spans="59:59" x14ac:dyDescent="0.25">
      <c r="BG5158" s="9"/>
    </row>
    <row r="5159" spans="59:59" x14ac:dyDescent="0.25">
      <c r="BG5159" s="9"/>
    </row>
    <row r="5160" spans="59:59" x14ac:dyDescent="0.25">
      <c r="BG5160" s="9"/>
    </row>
    <row r="5161" spans="59:59" x14ac:dyDescent="0.25">
      <c r="BG5161" s="9"/>
    </row>
    <row r="5162" spans="59:59" x14ac:dyDescent="0.25">
      <c r="BG5162" s="9"/>
    </row>
    <row r="5163" spans="59:59" x14ac:dyDescent="0.25">
      <c r="BG5163" s="9"/>
    </row>
    <row r="5164" spans="59:59" x14ac:dyDescent="0.25">
      <c r="BG5164" s="9"/>
    </row>
    <row r="5165" spans="59:59" x14ac:dyDescent="0.25">
      <c r="BG5165" s="9"/>
    </row>
    <row r="5166" spans="59:59" x14ac:dyDescent="0.25">
      <c r="BG5166" s="9"/>
    </row>
    <row r="5167" spans="59:59" x14ac:dyDescent="0.25">
      <c r="BG5167" s="9"/>
    </row>
    <row r="5168" spans="59:59" x14ac:dyDescent="0.25">
      <c r="BG5168" s="9"/>
    </row>
    <row r="5169" spans="59:59" x14ac:dyDescent="0.25">
      <c r="BG5169" s="9"/>
    </row>
    <row r="5170" spans="59:59" x14ac:dyDescent="0.25">
      <c r="BG5170" s="9"/>
    </row>
    <row r="5171" spans="59:59" x14ac:dyDescent="0.25">
      <c r="BG5171" s="9"/>
    </row>
    <row r="5172" spans="59:59" x14ac:dyDescent="0.25">
      <c r="BG5172" s="9"/>
    </row>
    <row r="5173" spans="59:59" x14ac:dyDescent="0.25">
      <c r="BG5173" s="9"/>
    </row>
    <row r="5174" spans="59:59" x14ac:dyDescent="0.25">
      <c r="BG5174" s="9"/>
    </row>
    <row r="5175" spans="59:59" x14ac:dyDescent="0.25">
      <c r="BG5175" s="9"/>
    </row>
    <row r="5176" spans="59:59" x14ac:dyDescent="0.25">
      <c r="BG5176" s="9"/>
    </row>
    <row r="5177" spans="59:59" x14ac:dyDescent="0.25">
      <c r="BG5177" s="9"/>
    </row>
    <row r="5178" spans="59:59" x14ac:dyDescent="0.25">
      <c r="BG5178" s="9"/>
    </row>
    <row r="5179" spans="59:59" x14ac:dyDescent="0.25">
      <c r="BG5179" s="9"/>
    </row>
    <row r="5180" spans="59:59" x14ac:dyDescent="0.25">
      <c r="BG5180" s="9"/>
    </row>
    <row r="5181" spans="59:59" x14ac:dyDescent="0.25">
      <c r="BG5181" s="9"/>
    </row>
    <row r="5182" spans="59:59" x14ac:dyDescent="0.25">
      <c r="BG5182" s="9"/>
    </row>
    <row r="5183" spans="59:59" x14ac:dyDescent="0.25">
      <c r="BG5183" s="9"/>
    </row>
    <row r="5184" spans="59:59" x14ac:dyDescent="0.25">
      <c r="BG5184" s="9"/>
    </row>
    <row r="5185" spans="59:59" x14ac:dyDescent="0.25">
      <c r="BG5185" s="9"/>
    </row>
    <row r="5186" spans="59:59" x14ac:dyDescent="0.25">
      <c r="BG5186" s="9"/>
    </row>
    <row r="5187" spans="59:59" x14ac:dyDescent="0.25">
      <c r="BG5187" s="9"/>
    </row>
    <row r="5188" spans="59:59" x14ac:dyDescent="0.25">
      <c r="BG5188" s="9"/>
    </row>
    <row r="5189" spans="59:59" x14ac:dyDescent="0.25">
      <c r="BG5189" s="9"/>
    </row>
    <row r="5190" spans="59:59" x14ac:dyDescent="0.25">
      <c r="BG5190" s="9"/>
    </row>
    <row r="5191" spans="59:59" x14ac:dyDescent="0.25">
      <c r="BG5191" s="9"/>
    </row>
    <row r="5192" spans="59:59" x14ac:dyDescent="0.25">
      <c r="BG5192" s="9"/>
    </row>
    <row r="5193" spans="59:59" x14ac:dyDescent="0.25">
      <c r="BG5193" s="9"/>
    </row>
    <row r="5194" spans="59:59" x14ac:dyDescent="0.25">
      <c r="BG5194" s="9"/>
    </row>
    <row r="5195" spans="59:59" x14ac:dyDescent="0.25">
      <c r="BG5195" s="9"/>
    </row>
    <row r="5196" spans="59:59" x14ac:dyDescent="0.25">
      <c r="BG5196" s="9"/>
    </row>
    <row r="5197" spans="59:59" x14ac:dyDescent="0.25">
      <c r="BG5197" s="9"/>
    </row>
    <row r="5198" spans="59:59" x14ac:dyDescent="0.25">
      <c r="BG5198" s="9"/>
    </row>
    <row r="5199" spans="59:59" x14ac:dyDescent="0.25">
      <c r="BG5199" s="9"/>
    </row>
    <row r="5200" spans="59:59" x14ac:dyDescent="0.25">
      <c r="BG5200" s="9"/>
    </row>
    <row r="5201" spans="59:59" x14ac:dyDescent="0.25">
      <c r="BG5201" s="9"/>
    </row>
    <row r="5202" spans="59:59" x14ac:dyDescent="0.25">
      <c r="BG5202" s="9"/>
    </row>
    <row r="5203" spans="59:59" x14ac:dyDescent="0.25">
      <c r="BG5203" s="9"/>
    </row>
    <row r="5204" spans="59:59" x14ac:dyDescent="0.25">
      <c r="BG5204" s="9"/>
    </row>
    <row r="5205" spans="59:59" x14ac:dyDescent="0.25">
      <c r="BG5205" s="9"/>
    </row>
    <row r="5206" spans="59:59" x14ac:dyDescent="0.25">
      <c r="BG5206" s="9"/>
    </row>
    <row r="5207" spans="59:59" x14ac:dyDescent="0.25">
      <c r="BG5207" s="9"/>
    </row>
    <row r="5208" spans="59:59" x14ac:dyDescent="0.25">
      <c r="BG5208" s="9"/>
    </row>
    <row r="5209" spans="59:59" x14ac:dyDescent="0.25">
      <c r="BG5209" s="9"/>
    </row>
    <row r="5210" spans="59:59" x14ac:dyDescent="0.25">
      <c r="BG5210" s="9"/>
    </row>
    <row r="5211" spans="59:59" x14ac:dyDescent="0.25">
      <c r="BG5211" s="9"/>
    </row>
    <row r="5212" spans="59:59" x14ac:dyDescent="0.25">
      <c r="BG5212" s="9"/>
    </row>
    <row r="5213" spans="59:59" x14ac:dyDescent="0.25">
      <c r="BG5213" s="9"/>
    </row>
    <row r="5214" spans="59:59" x14ac:dyDescent="0.25">
      <c r="BG5214" s="9"/>
    </row>
    <row r="5215" spans="59:59" x14ac:dyDescent="0.25">
      <c r="BG5215" s="9"/>
    </row>
    <row r="5216" spans="59:59" x14ac:dyDescent="0.25">
      <c r="BG5216" s="9"/>
    </row>
    <row r="5217" spans="59:59" x14ac:dyDescent="0.25">
      <c r="BG5217" s="9"/>
    </row>
    <row r="5218" spans="59:59" x14ac:dyDescent="0.25">
      <c r="BG5218" s="9"/>
    </row>
    <row r="5219" spans="59:59" x14ac:dyDescent="0.25">
      <c r="BG5219" s="9"/>
    </row>
    <row r="5220" spans="59:59" x14ac:dyDescent="0.25">
      <c r="BG5220" s="9"/>
    </row>
    <row r="5221" spans="59:59" x14ac:dyDescent="0.25">
      <c r="BG5221" s="9"/>
    </row>
    <row r="5222" spans="59:59" x14ac:dyDescent="0.25">
      <c r="BG5222" s="9"/>
    </row>
    <row r="5223" spans="59:59" x14ac:dyDescent="0.25">
      <c r="BG5223" s="9"/>
    </row>
    <row r="5224" spans="59:59" x14ac:dyDescent="0.25">
      <c r="BG5224" s="9"/>
    </row>
    <row r="5225" spans="59:59" x14ac:dyDescent="0.25">
      <c r="BG5225" s="9"/>
    </row>
    <row r="5226" spans="59:59" x14ac:dyDescent="0.25">
      <c r="BG5226" s="9"/>
    </row>
    <row r="5227" spans="59:59" x14ac:dyDescent="0.25">
      <c r="BG5227" s="9"/>
    </row>
    <row r="5228" spans="59:59" x14ac:dyDescent="0.25">
      <c r="BG5228" s="9"/>
    </row>
    <row r="5229" spans="59:59" x14ac:dyDescent="0.25">
      <c r="BG5229" s="9"/>
    </row>
    <row r="5230" spans="59:59" x14ac:dyDescent="0.25">
      <c r="BG5230" s="9"/>
    </row>
    <row r="5231" spans="59:59" x14ac:dyDescent="0.25">
      <c r="BG5231" s="9"/>
    </row>
    <row r="5232" spans="59:59" x14ac:dyDescent="0.25">
      <c r="BG5232" s="9"/>
    </row>
    <row r="5233" spans="59:59" x14ac:dyDescent="0.25">
      <c r="BG5233" s="9"/>
    </row>
    <row r="5234" spans="59:59" x14ac:dyDescent="0.25">
      <c r="BG5234" s="9"/>
    </row>
    <row r="5235" spans="59:59" x14ac:dyDescent="0.25">
      <c r="BG5235" s="9"/>
    </row>
    <row r="5236" spans="59:59" x14ac:dyDescent="0.25">
      <c r="BG5236" s="9"/>
    </row>
    <row r="5237" spans="59:59" x14ac:dyDescent="0.25">
      <c r="BG5237" s="9"/>
    </row>
    <row r="5238" spans="59:59" x14ac:dyDescent="0.25">
      <c r="BG5238" s="9"/>
    </row>
    <row r="5239" spans="59:59" x14ac:dyDescent="0.25">
      <c r="BG5239" s="9"/>
    </row>
    <row r="5240" spans="59:59" x14ac:dyDescent="0.25">
      <c r="BG5240" s="9"/>
    </row>
    <row r="5241" spans="59:59" x14ac:dyDescent="0.25">
      <c r="BG5241" s="9"/>
    </row>
    <row r="5242" spans="59:59" x14ac:dyDescent="0.25">
      <c r="BG5242" s="9"/>
    </row>
    <row r="5243" spans="59:59" x14ac:dyDescent="0.25">
      <c r="BG5243" s="9"/>
    </row>
    <row r="5244" spans="59:59" x14ac:dyDescent="0.25">
      <c r="BG5244" s="9"/>
    </row>
    <row r="5245" spans="59:59" x14ac:dyDescent="0.25">
      <c r="BG5245" s="9"/>
    </row>
  </sheetData>
  <hyperlinks>
    <hyperlink ref="BA129" r:id="rId1" location="page=135" display="file:///K:/Datenerhebung/cbcr/country-by-country-reports/AT_Oberbank_AG_2014_cbcr_ar_de.pdf#page=135"/>
    <hyperlink ref="BA173:BA179" r:id="rId2" location="page=258" display="file:///K:/Datenerhebung/cbcr/country-by-country-reports/AT_Erste_Group_Bank_AG_2015_cbcr_ar_en.pdf#page=258"/>
    <hyperlink ref="BA194" r:id="rId3" location="page=74" display="file:///K:/Datenerhebung/cbcr/country-by-country-reports/BE_Belfius_Banque_SA_NV-Belfius_Bank_SA_NV_2014_cbcr_ar_en.pdf#page=74"/>
    <hyperlink ref="BA1252" r:id="rId4" location="page=131" display="file:///K:/Datenerhebung/cbcr/country-by-country-reports/ES_Banca_March_SA_2014_cbcr_ar_es.pdf#page=131"/>
    <hyperlink ref="BA1255" r:id="rId5" location="page=151" display="file:///K:/Datenerhebung/cbcr/country-by-country-reports/ES_Banca_March_SA_2015_cbcr_ar_es.pdf#page=151"/>
    <hyperlink ref="BB1425" r:id="rId6"/>
    <hyperlink ref="BA1425" r:id="rId7" location="page=245" display="file:///K:/Datenerhebung/cbcr/country-by-country-reports/ES_Banco_Bilbao_Vizcaya_Argentaria_SA_2014_cbcr_ar_en.pdf#page=245"/>
    <hyperlink ref="BA1572" r:id="rId8" display="file:///K:/Datenerhebung/cbcr/country-by-country-reports/ES_Caja_Rural_de_Jaen_Barcelona_y_Madrid_Sociedad_Cooperativa_de_Credito_2015_cbcr_sd_es.pdf"/>
    <hyperlink ref="BA1556" r:id="rId9" display="file:///K:/Datenerhebung/cbcr/country-by-country-reports/ES_Caixa_Rural_La_Vall_San_Isidro_Sociedad_Cooperativa_de_Credito_Valenciana_2015_cbcr_sd_es.pdf"/>
    <hyperlink ref="BA5040" r:id="rId10" location="page=139" display="file:///F:/Datenerhebung/country-by-country-reports/SI_SID_-_Slovene_Export_and_Development_Bank_Inc_Ljubljana_-_SID_Bank_Inc-SID_-_Slovenska_izvozna_in_razvojna_banka_dd_Ljubljana_-_SID_Banka_dd_2014_cbcr_ar_en.pdf#page=139"/>
    <hyperlink ref="BA970" r:id="rId11" location="page=1" display="file:///F:/Datenerhebung/country-by-country-reports/DE_Deutsche_WertpapierService_Bank_AG_-_DWP_Bank_2014_cbcr_sd_de.pdf#page=1"/>
    <hyperlink ref="BA301" r:id="rId12" location="page=100" display="file:///W:/CBCR_shared/Datenerhebung/country-by-country-reports/BE_Investar_SA-Investeringsmaatschappij_Argenta_NV_2014_cbcr_ar_nl.pdf#page=100"/>
    <hyperlink ref="BA328" r:id="rId13" location="page=205" display="file:///W:/CBCR_shared/Datenerhebung/country-by-country-reports/CY_Bank_of_Cyprus_Public_Company_Limited-Bank_of_Cyprus_Group_2014_cbcr_ar_en.pdf#page=205"/>
    <hyperlink ref="BA336" r:id="rId14" location="page=191" display="file:///W:/CBCR_shared/Datenerhebung/country-by-country-reports/CY_Bank_of_Cyprus_Public_Company_Limited-Bank_of_Cyprus_Group_2015_cbcr_ar_en.pdf#page=191"/>
    <hyperlink ref="BA360" r:id="rId15" location="page=21" display="file:///W:/CBCR_shared/Datenerhebung/country-by-country-reports/DE_biw_Bank_fuer_Investments_und_Wertpapiere_AG_2015_cbcr_ar_de.pdf#page=21"/>
    <hyperlink ref="BA362" r:id="rId16" location="page=20" display="file:///W:/CBCR_shared/Datenerhebung/country-by-country-reports/DE_North_Channel_Bank_GmbH_Co_KG_2015_cbcr_ar_en.pdf#page=20"/>
    <hyperlink ref="BA1657" r:id="rId17" location="page=71" display="file:///L:/CBCR_shared/Datenerhebung/country-by-country-reports/FR_RCI_Banque_SA_2014_cbcr_ar_fr.pdf#page=71"/>
    <hyperlink ref="BA1709" r:id="rId18" location="page=65" display="file:///L:/CBCR_shared/Datenerhebung/country-by-country-reports/FR_Carrefour_Banque_SA_2015_cbcr_ar_en.pdf#page=65"/>
    <hyperlink ref="BA1824" r:id="rId19" location="page=68" display="file:///L:/CBCR_shared/Datenerhebung/country-by-country-reports/FR_Banque_Federative_du_Credit_Mutuel_2014_cbcr_ar_fr.pdf#page=68"/>
    <hyperlink ref="BA1897" r:id="rId20" location="page=44" display="file:///L:/CBCR_shared/Datenerhebung/country-by-country-reports/FR_Credit_Mutuel_Nord_Europe_SA_2015_cbcr_ar_fr.pdf#page=44"/>
    <hyperlink ref="BA1918" r:id="rId21" location="page=73" display="file:///L:/CBCR_shared/Datenerhebung/country-by-country-reports/FR_La_Banque_Postale_2014_cbcr_ar_en.pdf#page=73"/>
    <hyperlink ref="BA2540" r:id="rId22" location="page=488" display="file:///L:/CBCR_shared/Datenerhebung/country-by-country-reports/FR_BNP_Paribas_2014_cbcr_ar_en.pdf#page=488"/>
    <hyperlink ref="BA2609" r:id="rId23" location="page=520" display="file:///L:/CBCR_shared/Datenerhebung/country-by-country-reports/FR_BNP_Paribas_2015_cbcr_ar_en.pdf#page=520"/>
    <hyperlink ref="BA2750" r:id="rId24" location="page=170" display="file:///L:/CBCR_shared/Datenerhebung/country-by-country-reports/FR_Credit_Mutuel_Arkea_SA_2014_cbcr_ar_fr.pdf#page=170"/>
    <hyperlink ref="BA2760" r:id="rId25" location="page=27" display="file:///L:/CBCR_shared/Datenerhebung/country-by-country-reports/FR_Agence_Francaise_de_Developpement_2015_cbcr_ar_fr.pdf#page=27"/>
    <hyperlink ref="BA2767" r:id="rId26" location="page=26" display="file:///L:/CBCR_shared/Datenerhebung/country-by-country-reports/FR_Credit_Agricole_S.A._2014_cbcr_ar_fr.pdf#page=26"/>
    <hyperlink ref="BA2904" r:id="rId27" location="page=6" display="file:///L:/CBCR_shared/Datenerhebung/country-by-country-reports/GB_Barclays_Plc_2014_cbcr_sd_en.pdf#page=6"/>
    <hyperlink ref="BA3014" r:id="rId28" display="file:///L:/CBCR_shared/Datenerhebung/country-by-country-reports/GB_Close_Brothers_Group_Plc_Jul 13_cbcr_sd_en.pdf"/>
    <hyperlink ref="BA3024" r:id="rId29" location="page=2" display="file:///L:/CBCR_shared/Datenerhebung/country-by-country-reports/GB_HSBC_Holdings_Plc_2013_cbcr_sd_en.pdf#page=2"/>
    <hyperlink ref="BA3233" r:id="rId30" location="page=5" display="file:///L:/CBCR_shared/Datenerhebung/country-by-country-reports/GB_Standard_Chartered_2013_cbcr_sd_en.pdf#page=5"/>
    <hyperlink ref="BA3384" r:id="rId31" location="page=95" display="file:///L:/CBCR_shared/Datenerhebung/country-by-country-reports/GB_Schroders_Plc_2014_turnover_sd_en.pdf#page=95"/>
    <hyperlink ref="BA3412" r:id="rId32" location="page=163" display="file:///L:/CBCR_shared/Datenerhebung/country-by-country-reports/GB_Skipton_Building_Society_2014_cbcr_ar_en.pdf#page=163"/>
    <hyperlink ref="BA3464" r:id="rId33" location="page=4" display="file:///L:/CBCR_shared/Datenerhebung/country-by-country-reports/GB_BLME_Holdings_PLC_2014_cbcr_sd_en.pdf#page=4"/>
    <hyperlink ref="BA3476" r:id="rId34" location="page=114" display="file:///L:/CBCR_shared/Datenerhebung/country-by-country-reports/GB_Leeds_Building_Society_2014_cbcr_ar_en.pdf#page=114"/>
    <hyperlink ref="BA3493" r:id="rId35" display="file:///L:/CBCR_shared/Datenerhebung/country-by-country-reports/GB_Nottingham_Building_Society_2014_cbcr_sd_en.pdf"/>
    <hyperlink ref="BA3561" r:id="rId36" display="file:///L:/CBCR_shared/Datenerhebung/country-by-country-reports/GB_Lloyds_Banking_Group_Plc_2013_cbcr_sd_en.pdf"/>
    <hyperlink ref="BA3588" r:id="rId37" location="page=74" display="file:///L:/CBCR_shared/Datenerhebung/country-by-country-reports/GR_National_Bank_of_Greece_SA_2014_cbcr_ar_en.pdf#page=74"/>
    <hyperlink ref="BA3603" r:id="rId38" display="file:///L:/CBCR_shared/Datenerhebung/country-by-country-reports/GR_Eurobank_Ergasias_SA_2014_cbcr_sd_en.pdf"/>
    <hyperlink ref="BA3644" r:id="rId39" display="file:///L:/CBCR_shared/Datenerhebung/country-by-country-reports/IE_Allied_Irish_Banks_plc_2014_cbcr_sd_en.pdf"/>
    <hyperlink ref="BA17" r:id="rId40" location="page=158" display="file:///F:/Datenerhebung/country-by-country-reports/AT_Raiffeisenlandesbank_Oberoesterreich_AG_2015_cbcr_ar_de.pdf#page=158"/>
    <hyperlink ref="BA32:BA37" r:id="rId41" location="page=158" display="file:///F:/Datenerhebung/country-by-country-reports/AT_Raiffeisenlandesbank_Oberoesterreich_AG_2015_cbcr_ar_de.pdf#page=158"/>
    <hyperlink ref="BA1601" r:id="rId42" location="page=459" display="file:///F:/Datenerhebung/country-by-country-reports/ES_Ibercaja_2014_cbcr_ar_es.pdf#page=459"/>
    <hyperlink ref="J3666" r:id="rId43" location="page=3" display="file:///F:/Datenerhebung/country-by-country-reports/IT_Banca_Popolare_di_Fondi_2014_cbcr_sd_it.pdf#page=3"/>
    <hyperlink ref="BA3648" r:id="rId44" display="file:///F:/Datenerhebung/country-by-country-reports/IE_Ulster_Bank_Ireland_Limited_2015_cbcr_sd_en.pdf"/>
    <hyperlink ref="BA3497" r:id="rId45" display="file:///F:/Datenerhebung/country-by-country-reports/GB_Royal_Bank_of_Scotland_International_Limited_2016_cbcr_sd_en.pdf"/>
    <hyperlink ref="BA3661" r:id="rId46" location="page=2" display="file:///F:/Datenerhebung/country-by-country-reports/IE_Bank_of_Ireland_2013_cbcr_sd_en.pdf#page=2"/>
    <hyperlink ref="BA345" r:id="rId47" location="page=2" display="file:///X:/Datenerhebung/country-by-country-reports/CY_RCB_2015_cbcr_sd_en.pdf#page=2"/>
    <hyperlink ref="BA666" r:id="rId48" location="page=116" display="file:///F:/Datenerhebung/country-by-country-reports/DE_Saar_LB_2013_2014_cbcr_ar_de.pdf#page=116"/>
    <hyperlink ref="H351" r:id="rId49" location="page=118" display="file:///F:/Datenerhebung/country-by-country-reports/CZ_J_T_Banka_2016_cbcr_ar_en.pdf#page=118"/>
    <hyperlink ref="BA363" r:id="rId50" location="page=498" display="file:///F:/Datenerhebung/country-by-country-reports/DE_Deutsche_Pfandbriefbank_2014_cbcr_ar_en.pdf#page=498"/>
    <hyperlink ref="BA641" r:id="rId51" location="page=1" display="file:///F:/Datenerhebung/country-by-country-reports/DE_Landesbank_Hessen-Thueringen_Girozentrale_-_HELABA_2013_cbcr_sd_de.pdf#page=1"/>
    <hyperlink ref="BA676" r:id="rId52" location="page=1" display="file:///F:/Datenerhebung/country-by-country-reports/DE_Nord_LB_2013_cbcr_sd_de.pdf#page=1"/>
    <hyperlink ref="BA973" r:id="rId53" location="page=1" display="file:///F:/Datenerhebung/country-by-country-reports/DE_ProCredit_Holding_AG_2013_cbcr_sd_de.pdf#page=1"/>
    <hyperlink ref="BA1774" r:id="rId54" location="page=1" display="file:///F:/Datenerhebung/country-by-country-reports/FR_Dexia_Credit_Local_2013_cbcr_sd_fr.pdf#page=1"/>
    <hyperlink ref="BA1938" r:id="rId55" location="page=1" display="file:///F:/Datenerhebung/country-by-country-reports/FR_BPCE_SA_2013_cbcr_sd_fr.pdf#page=1"/>
    <hyperlink ref="BA2187" r:id="rId56" location="page=78" display="file:///F:/Datenerhebung/country-by-country-reports/FR_Credit_Industriel_et_Commercial_SA_-_CIC_2014_cbcr_ar_fr.pdf#page=78"/>
    <hyperlink ref="BA2214" r:id="rId57" location="page=12" display="file:///F:/Datenerhebung/country-by-country-reports/FR_Societe_Generale_SA_2013_cbcr_ar_fr.pdf#page=12"/>
    <hyperlink ref="BA3352" r:id="rId58" location="page=5" display="file:///F:/Datenerhebung/country-by-country-reports/GB_Rathbone_Brothers_2014_cbcr_sd_en.pdf#page=5"/>
    <hyperlink ref="G3494" r:id="rId59" location="page=35" display="file:///F:/Datenerhebung/country-by-country-reports/GB_Yorkshire_Building_2014_cbcr_ar_en.pdf#page=35"/>
    <hyperlink ref="BA3550" r:id="rId60" location="page=1" display="file:///F:/Datenerhebung/country-by-country-reports/GB_Aberdeen_Asset_Management_2015_cbcr_sd_en.pdf#page=1"/>
    <hyperlink ref="BA1514" r:id="rId61" location="page=83" display="file:///F:/Datenerhebung/country-by-country-reports/ES_Grupo_Ahorro_Corporacion_2016_cbcr_ar_en.pdf#page=83"/>
    <hyperlink ref="BA1565" r:id="rId62" location="page=1" display="file:///F:/Datenerhebung/country-by-country-reports/ES_Caixa_Benicarlo_2015_cbcr_sd_es.pdf#page=1"/>
    <hyperlink ref="BA1578" r:id="rId63" location="page=121" display="file:///F:/Datenerhebung/country-by-country-reports/ES_Caja_Rural_De_Castilla-La_Mancha_2014_cbcr_ar_en.pdf#page=121"/>
    <hyperlink ref="J3671" r:id="rId64" location="page=201" display="file:///F:/Datenerhebung/country-by-country-reports/IT_Mediocredito_2016_cbcr_ar_it.pdf#page=201"/>
    <hyperlink ref="J3681" r:id="rId65" location="page=1" display="file:///F:/Datenerhebung/country-by-country-reports/IT_Banco_Azzoaglio_2015_cbcr_sd_it.pdf#page=1"/>
    <hyperlink ref="J3689" r:id="rId66" location="page=1" display="file:///F:/Datenerhebung/country-by-country-reports/IT_Banca_Carim_2013_cdcr_sd_it.pdf#page=1"/>
    <hyperlink ref="BA3691" r:id="rId67" location="page=5" display="file:///F:/Datenerhebung/country-by-country-reports/IT_Veneto_Banca_scpa_2013_cbcr_ar_it.pdf#page=5"/>
    <hyperlink ref="BA4094" r:id="rId68" location="page=451" display="file:///F:/Datenerhebung/country-by-country-reports/IT_Banco_BPM_SPA_2015_cbcr_ar_it.pdf#page=451"/>
    <hyperlink ref="BA4098" r:id="rId69" location="page=2" display="file:///F:/Datenerhebung/country-by-country-reports/IT_Banca_Esperia_2013_sd_it.pdf#page=2"/>
    <hyperlink ref="BA4160" r:id="rId70" location="page=91" display="file:///X:/Datenerhebung/country-by-country-reports/LU_KBL_European_Private_Bankers_2016_cbcr_ar_en.pdf#page=91"/>
    <hyperlink ref="G4522" r:id="rId71" location="page=1" display="file:///F:/Datenerhebung/country-by-country-reports/NL_ABN_AMRO_Bank_2013_cbcr_ar_en.pdf#page=1"/>
    <hyperlink ref="BA5032" r:id="rId72" location="page=57"/>
    <hyperlink ref="BA656" r:id="rId73" location="page=145" display="file:///F:/Datenerhebung/country-by-country-reports/DE_Landesbank_Hessen-Thueringen_Girozentrale_-_HELABA_2016_cbcr_ar_en.pdf#page=145"/>
    <hyperlink ref="BA3829" r:id="rId74" display="file:///F:/Datenerhebung/country-by-country-reports/IT_Intesa_Sanpaolo_2013_cbcr_sd_en.pdf"/>
    <hyperlink ref="J4060" r:id="rId75" display="file:///F:/Datenerhebung/country-by-country-reports/IT_Banca_Farmafactoring_SpA_2013_cbcr_sd_en.pdf"/>
    <hyperlink ref="BA708" r:id="rId76" location="page=80" display="file:///F:/Datenerhebung/country-by-country-reports/DE_Portigon_AG_2014_cbcr_ar_de.pdf#page=80"/>
    <hyperlink ref="BA1593" r:id="rId77" display="file:///F:/Datenerhebung/country-by-country-reports/ES_Cecabank_S.A_2014_cbcr_ar_es.pdf"/>
    <hyperlink ref="BA638:BA643" r:id="rId78" location="page=1" display="file:///F:/Datenerhebung/country-by-country-reports/DE_Landesbank_Hessen-Thueringen_Girozentrale_-_HELABA_2013_cbcr_sd_de.pdf#page=1"/>
    <hyperlink ref="BA4031" r:id="rId79" location="page=387" display="file:///F:/Datenerhebung/country-by-country-reports/IT_Unione_di_Banche_Italiane_Scpa-UBI_Banca_2014_cbcr_ar_it.pdf#page=387"/>
    <hyperlink ref="BA1595" r:id="rId80" location="page=417" display="file:///X:/Datenerhebung/country-by-country-reports/ES_Kutxabank_S.A_2014_cbcr_ar_es.pdf#page=417"/>
    <hyperlink ref="BA1504" r:id="rId81" location="page=254" display="file:///F:/Datenerhebung/country-by-country-reports/ES_ABANCA_2014_cbcr_ar_es.pdf#page=254"/>
    <hyperlink ref="BA3360" r:id="rId82" location="page=102" display="file:///F:/Datenerhebung/country-by-country-reports/GB_ARBUTHNOT_BANKING_2015_cbcr_ar_en.pdf#page=102"/>
    <hyperlink ref="BA51" r:id="rId83" location="page=68" display="file:///X:/Datenerhebung/country-by-country-reports/AT_BAWAG_PSK_2014_cbcr_ar_de.pdf#page=68"/>
    <hyperlink ref="BA664" r:id="rId84" location="page=93" display="file:///X:/Datenerhebung/country-by-country-reports/DE_KfW_Ipex-Bank_GmbH_2016_cbcr_ar_de.pdf#page=93"/>
    <hyperlink ref="BA1160" r:id="rId85" location="page=136" display="file:///F:/Datenerhebung/country-by-country-reports/DK_Ny_Kredit_Holding_2014_cbcr_ar_en.pdf#page=136"/>
    <hyperlink ref="BA1163" r:id="rId86" location="page=83" display="file:///F:/Datenerhebung/country-by-country-reports/DK_Ny_Kredit_Holding_2015_cbcr_ar_en.pdf#page=83"/>
    <hyperlink ref="BA1923" r:id="rId87" location="page=80" display="file:///F:/Datenerhebung/country-by-country-reports/FR_La_Banque_Postale_2016_cbcr_ar_en.pdf#page=80"/>
    <hyperlink ref="BA68" r:id="rId88" location="page=116" display="file:///F:/Datenerhebung/country-by-country-reports/AT_Raiffeisen_Zentralbank_Oesterreich_AG_RZB_2014_cbcr_ar_en.pdf#page=116"/>
    <hyperlink ref="BA79:BA96" r:id="rId89" location="page=116" display="file:///F:/Datenerhebung/country-by-country-reports/AT_Raiffeisen_Zentralbank_Oesterreich_AG_RZB_2014_cbcr_ar_en.pdf#page=116"/>
    <hyperlink ref="BB4779:BB4780" r:id="rId90" display="https://www.bil.com/Documents/brochures/Annual-Report-2016-en.pdf"/>
    <hyperlink ref="BB4148" r:id="rId91"/>
    <hyperlink ref="BB4147" r:id="rId92"/>
    <hyperlink ref="BB4146" r:id="rId93"/>
    <hyperlink ref="BB4145" r:id="rId94"/>
    <hyperlink ref="BB4144" r:id="rId95"/>
    <hyperlink ref="BB3458" r:id="rId96"/>
    <hyperlink ref="BB3457" r:id="rId97"/>
    <hyperlink ref="BA87" r:id="rId98" location="page=124" display="file:///F:/Datenerhebung/country-by-country-reports/AT_Raiffeisen_Zentralbank_Oesterreich_AG_RZB_2016_cbcr_ar_en.pdf#page=124"/>
    <hyperlink ref="BA62" r:id="rId99" location="page=171" display="file:///F:/Datenerhebung/country-by-country-reports/AT_Bank_fuer_Tirol_und_Vorarlberg_AG-BTV_3_Banken_Gruppe_2015_cbcr_ar_de.pdf#page=171"/>
    <hyperlink ref="BA1904" r:id="rId100" location="page=61" display="file:///F:/Datenerhebung/country-by-country-reports/FR_Credit_Mutuel_Nord_Europe_SA_2016_cbcr_ar_fr.pdf#page=61"/>
    <hyperlink ref="BA1909" r:id="rId101" location="page=61" display="file:///F:/Datenerhebung/country-by-country-reports/FR_Credit_Mutuel_Nord_Europe_SA_2016_cbcr_ar_fr.pdf#page=61"/>
    <hyperlink ref="BA1908" r:id="rId102" location="page=61" display="file:///F:/Datenerhebung/country-by-country-reports/FR_Credit_Mutuel_Nord_Europe_SA_2016_cbcr_ar_fr.pdf#page=61"/>
    <hyperlink ref="BA1907" r:id="rId103" location="page=61" display="file:///F:/Datenerhebung/country-by-country-reports/FR_Credit_Mutuel_Nord_Europe_SA_2016_cbcr_ar_fr.pdf#page=61"/>
    <hyperlink ref="BA1910" r:id="rId104" location="page=61" display="file:///F:/Datenerhebung/country-by-country-reports/FR_Credit_Mutuel_Nord_Europe_SA_2016_cbcr_ar_fr.pdf#page=61"/>
    <hyperlink ref="BA1906" r:id="rId105" location="page=61" display="file:///F:/Datenerhebung/country-by-country-reports/FR_Credit_Mutuel_Nord_Europe_SA_2016_cbcr_ar_fr.pdf#page=61"/>
    <hyperlink ref="BA1905" r:id="rId106" location="page=61" display="file:///F:/Datenerhebung/country-by-country-reports/FR_Credit_Mutuel_Nord_Europe_SA_2016_cbcr_ar_fr.pdf#page=61"/>
    <hyperlink ref="BA1539" r:id="rId107" location="page=204"/>
    <hyperlink ref="BA1880" r:id="rId108" location="page=151" display="file:///F:/Datenerhebung/country-by-country-reports/FR_Banque_Federative_du_Credit_Mutuel_2016_cbcr_ar_fr.pdf#page=151"/>
    <hyperlink ref="BA1879" r:id="rId109" location="page=151" display="file:///F:/Datenerhebung/country-by-country-reports/FR_Banque_Federative_du_Credit_Mutuel_2016_cbcr_ar_fr.pdf#page=151"/>
    <hyperlink ref="BA1878" r:id="rId110" location="page=151" display="file:///F:/Datenerhebung/country-by-country-reports/FR_Banque_Federative_du_Credit_Mutuel_2016_cbcr_ar_fr.pdf#page=151"/>
    <hyperlink ref="BA1877" r:id="rId111" location="page=151" display="file:///F:/Datenerhebung/country-by-country-reports/FR_Banque_Federative_du_Credit_Mutuel_2016_cbcr_ar_fr.pdf#page=151"/>
    <hyperlink ref="BA1876" r:id="rId112" location="page=151" display="file:///F:/Datenerhebung/country-by-country-reports/FR_Banque_Federative_du_Credit_Mutuel_2016_cbcr_ar_fr.pdf#page=151"/>
    <hyperlink ref="BA1863" r:id="rId113" location="page=151" display="file:///F:/Datenerhebung/country-by-country-reports/FR_Banque_Federative_du_Credit_Mutuel_2016_cbcr_ar_fr.pdf#page=151"/>
    <hyperlink ref="BA1875" r:id="rId114" location="page=151" display="file:///F:/Datenerhebung/country-by-country-reports/FR_Banque_Federative_du_Credit_Mutuel_2016_cbcr_ar_fr.pdf#page=151"/>
    <hyperlink ref="BA1874" r:id="rId115" location="page=151" display="file:///F:/Datenerhebung/country-by-country-reports/FR_Banque_Federative_du_Credit_Mutuel_2016_cbcr_ar_fr.pdf#page=151"/>
    <hyperlink ref="BA1873" r:id="rId116" location="page=151" display="file:///F:/Datenerhebung/country-by-country-reports/FR_Banque_Federative_du_Credit_Mutuel_2016_cbcr_ar_fr.pdf#page=151"/>
    <hyperlink ref="BA1872" r:id="rId117" location="page=151" display="file:///F:/Datenerhebung/country-by-country-reports/FR_Banque_Federative_du_Credit_Mutuel_2016_cbcr_ar_fr.pdf#page=151"/>
    <hyperlink ref="BA1871" r:id="rId118" location="page=151" display="file:///F:/Datenerhebung/country-by-country-reports/FR_Banque_Federative_du_Credit_Mutuel_2016_cbcr_ar_fr.pdf#page=151"/>
    <hyperlink ref="BA1870" r:id="rId119" location="page=151" display="file:///F:/Datenerhebung/country-by-country-reports/FR_Banque_Federative_du_Credit_Mutuel_2016_cbcr_ar_fr.pdf#page=151"/>
    <hyperlink ref="BA1869" r:id="rId120" location="page=151" display="file:///F:/Datenerhebung/country-by-country-reports/FR_Banque_Federative_du_Credit_Mutuel_2016_cbcr_ar_fr.pdf#page=151"/>
    <hyperlink ref="BA1868" r:id="rId121" location="page=151" display="file:///F:/Datenerhebung/country-by-country-reports/FR_Banque_Federative_du_Credit_Mutuel_2016_cbcr_ar_fr.pdf#page=151"/>
    <hyperlink ref="BA1867" r:id="rId122" location="page=151" display="file:///F:/Datenerhebung/country-by-country-reports/FR_Banque_Federative_du_Credit_Mutuel_2016_cbcr_ar_fr.pdf#page=151"/>
    <hyperlink ref="BA1881" r:id="rId123" location="page=151" display="file:///F:/Datenerhebung/country-by-country-reports/FR_Banque_Federative_du_Credit_Mutuel_2016_cbcr_ar_fr.pdf#page=151"/>
    <hyperlink ref="BA1866" r:id="rId124" location="page=151" display="file:///F:/Datenerhebung/country-by-country-reports/FR_Banque_Federative_du_Credit_Mutuel_2016_cbcr_ar_fr.pdf#page=151"/>
    <hyperlink ref="BA1865" r:id="rId125" location="page=151" display="file:///F:/Datenerhebung/country-by-country-reports/FR_Banque_Federative_du_Credit_Mutuel_2016_cbcr_ar_fr.pdf#page=151"/>
    <hyperlink ref="BA1249:BA1251" r:id="rId126" location="page=209" display="file:///F:/Datenerhebung/country-by-country-reports/ES_Banco_de_Sabadell_SA_2015_cbcr_ar_en.pdf#page=209"/>
    <hyperlink ref="BA1261" r:id="rId127" location="page=209" display="file:///F:/Datenerhebung/country-by-country-reports/ES_Banco_de_Sabadell_SA_2015_cbcr_ar_en.pdf#page=209"/>
    <hyperlink ref="BA1258" r:id="rId128" location="page=195" display="file:///F:/Datenerhebung/country-by-country-reports/ES_Banco_de_Sabadell_SA_2014_cbcr_ar_en.pdf#page=195"/>
    <hyperlink ref="BA1811" r:id="rId129" location="page=15" display="file:///F:/Datenerhebung/country-by-country-reports/FR_Dexia_Credit_Local_2016_cbcr_ar_fr.pdf#page=15"/>
    <hyperlink ref="BA1820" r:id="rId130" location="page=15" display="file:///F:/Datenerhebung/country-by-country-reports/FR_Dexia_Credit_Local_2016_cbcr_ar_fr.pdf#page=15"/>
    <hyperlink ref="BA1819" r:id="rId131" location="page=15" display="file:///F:/Datenerhebung/country-by-country-reports/FR_Dexia_Credit_Local_2016_cbcr_ar_fr.pdf#page=15"/>
    <hyperlink ref="BA1818" r:id="rId132" location="page=15" display="file:///F:/Datenerhebung/country-by-country-reports/FR_Dexia_Credit_Local_2016_cbcr_ar_fr.pdf#page=15"/>
    <hyperlink ref="BA1817" r:id="rId133" location="page=15" display="file:///F:/Datenerhebung/country-by-country-reports/FR_Dexia_Credit_Local_2016_cbcr_ar_fr.pdf#page=15"/>
    <hyperlink ref="BA1816" r:id="rId134" location="page=15" display="file:///F:/Datenerhebung/country-by-country-reports/FR_Dexia_Credit_Local_2016_cbcr_ar_fr.pdf#page=15"/>
    <hyperlink ref="BA1812" r:id="rId135" location="page=15" display="file:///F:/Datenerhebung/country-by-country-reports/FR_Dexia_Credit_Local_2016_cbcr_ar_fr.pdf#page=15"/>
    <hyperlink ref="BA1815" r:id="rId136" location="page=15" display="file:///F:/Datenerhebung/country-by-country-reports/FR_Dexia_Credit_Local_2016_cbcr_ar_fr.pdf#page=15"/>
    <hyperlink ref="BA1821" r:id="rId137" location="page=15" display="file:///F:/Datenerhebung/country-by-country-reports/FR_Dexia_Credit_Local_2016_cbcr_ar_fr.pdf#page=15"/>
    <hyperlink ref="BA1814" r:id="rId138" location="page=15" display="file:///F:/Datenerhebung/country-by-country-reports/FR_Dexia_Credit_Local_2016_cbcr_ar_fr.pdf#page=15"/>
    <hyperlink ref="BA1922" r:id="rId139" location="page=80" display="file:///F:/Datenerhebung/country-by-country-reports/FR_La_Banque_Postale_2016_cbcr_ar_en.pdf#page=80"/>
    <hyperlink ref="BA390" r:id="rId140" location="page=225" display="file:///F:/Datenerhebung/country-by-country-reports/DE_Bayerische_Landesbank_2016_cbcr_ar_de.pdf#page=225"/>
    <hyperlink ref="BA389" r:id="rId141" location="page=225" display="file:///F:/Datenerhebung/country-by-country-reports/DE_Bayerische_Landesbank_2016_cbcr_ar_de.pdf#page=225"/>
    <hyperlink ref="BA392" r:id="rId142" location="page=225" display="file:///F:/Datenerhebung/country-by-country-reports/DE_Bayerische_Landesbank_2016_cbcr_ar_de.pdf#page=225"/>
    <hyperlink ref="BA388" r:id="rId143" location="page=225" display="file:///F:/Datenerhebung/country-by-country-reports/DE_Bayerische_Landesbank_2016_cbcr_ar_de.pdf#page=225"/>
    <hyperlink ref="BA391" r:id="rId144" location="page=225" display="file:///F:/Datenerhebung/country-by-country-reports/DE_Bayerische_Landesbank_2016_cbcr_ar_de.pdf#page=225"/>
    <hyperlink ref="BA384" r:id="rId145" location="page=233" display="file:///F:/Datenerhebung/country-by-country-reports/DE_Bayerische_Landesbank_2015_cbcr_ar_en.pdf#page=233"/>
    <hyperlink ref="BA1864" r:id="rId146" location="page=151" display="file:///F:/Datenerhebung/country-by-country-reports/FR_Banque_Federative_du_Credit_Mutuel_2016_cbcr_ar_fr.pdf#page=151"/>
    <hyperlink ref="BA1813" r:id="rId147" location="page=15" display="file:///F:/Datenerhebung/country-by-country-reports/FR_Dexia_Credit_Local_2016_cbcr_ar_fr.pdf#page=15"/>
    <hyperlink ref="BA1166" r:id="rId148" location="page=143" display="file:///F:/Datenerhebung/country-by-country-reports/DK_Ny_Kredit_Holding_2016_cbcr_ar_en.pdf#page=143"/>
    <hyperlink ref="BA387" r:id="rId149" location="page=225" display="file:///F:/Datenerhebung/country-by-country-reports/DE_Bayerische_Landesbank_2016_cbcr_ar_de.pdf#page=225"/>
    <hyperlink ref="BA208" r:id="rId150" location="page=93" display="file:///F:/Datenerhebung/country-by-country-reports/BE_Belfius_Banque_SA_NV-Belfius_Bank_SA_NV_2016_cbcr_ar_en.pdf#page=93"/>
    <hyperlink ref="BA55" r:id="rId151" location="page=175" display="file:///X:/Datenerhebung/country-by-country-reports/AT_BAWAG_PSK_2016_cbcr_ar_de.pdf#page=175"/>
    <hyperlink ref="BA53" r:id="rId152" location="page=167" display="file:///X:/Datenerhebung/country-by-country-reports/AT_BAWAG_PSK_2015_cbcr_ar_de.pdf#page=167"/>
    <hyperlink ref="BA671" r:id="rId153" location="page=113" display="file:///X:/Datenerhebung/country-by-country-reports/DE_Saar_LB_2014_2015_cbcr_ar_de.pdf#page=113"/>
    <hyperlink ref="BA670" r:id="rId154" location="page=113" display="file:///F:/Datenerhebung/country-by-country-reports/DE_Saar_LB_2014_2015_cbcr_ar_de.pdf#page=113"/>
    <hyperlink ref="BA669" r:id="rId155" location="page=113" display="file:///F:/Datenerhebung/country-by-country-reports/DE_Saar_LB_2014_2015_cbcr_ar_de.pdf#page=113"/>
    <hyperlink ref="BA3365" r:id="rId156" location="page=106" display="file:///F:/Datenerhebung/country-by-country-reports/GB_ARBUTHNOT_BANKING_2016_cbcr_ar_en.pdf#page=106"/>
    <hyperlink ref="BA1511" r:id="rId157" location="page=509" display="file:///F:/Datenerhebung/country-by-country-reports/ES_ABANCA_2015_cbcr_ar_es.pdf#page=509"/>
    <hyperlink ref="BA1510" r:id="rId158" location="page=509" display="file:///F:/Datenerhebung/country-by-country-reports/ES_ABANCA_2015_cbcr_ar_es.pdf#page=509"/>
    <hyperlink ref="BA1509" r:id="rId159" location="page=509" display="file:///F:/Datenerhebung/country-by-country-reports/ES_ABANCA_2015_cbcr_ar_es.pdf#page=509"/>
    <hyperlink ref="BA1507" r:id="rId160" location="page=254" display="file:///F:/Datenerhebung/country-by-country-reports/ES_ABANCA_2014_cbcr_ar_es.pdf#page=254"/>
    <hyperlink ref="BA1506" r:id="rId161" location="page=254" display="file:///F:/Datenerhebung/country-by-country-reports/ES_ABANCA_2014_cbcr_ar_es.pdf#page=254"/>
    <hyperlink ref="BA1505" r:id="rId162" location="page=254" display="file:///F:/Datenerhebung/country-by-country-reports/ES_ABANCA_2014_cbcr_ar_es.pdf#page=254"/>
    <hyperlink ref="BA3361" r:id="rId163" location="page=102" display="file:///F:/Datenerhebung/country-by-country-reports/GB_ARBUTHNOT_BANKING_2015_cbcr_ar_en.pdf#page=102"/>
    <hyperlink ref="BA3363" r:id="rId164" location="page=102" display="file:///F:/Datenerhebung/country-by-country-reports/GB_ARBUTHNOT_BANKING_2015_cbcr_ar_en.pdf#page=102"/>
    <hyperlink ref="BA3364" r:id="rId165" location="page=106" display="file:///F:/Datenerhebung/country-by-country-reports/GB_ARBUTHNOT_BANKING_2016_cbcr_ar_en.pdf#page=106"/>
    <hyperlink ref="BA3362" r:id="rId166" location="page=102" display="file:///F:/Datenerhebung/country-by-country-reports/GB_ARBUTHNOT_BANKING_2015_cbcr_ar_en.pdf#page=102"/>
    <hyperlink ref="BA1508" r:id="rId167" location="page=509" display="file:///F:/Datenerhebung/country-by-country-reports/ES_ABANCA_2015_cbcr_ar_es.pdf#page=509"/>
    <hyperlink ref="BA668" r:id="rId168" location="page=113" display="file:///F:/Datenerhebung/country-by-country-reports/DE_Saar_LB_2014_2015_cbcr_ar_de.pdf#page=113"/>
    <hyperlink ref="BA3660" r:id="rId169" location="page=2" display="file:///F:/Datenerhebung/country-by-country-reports/IE_Bank_of_Ireland_2013_cbcr_sd_en.pdf#page=2"/>
    <hyperlink ref="BA3663" r:id="rId170" location="page=2" display="file:///F:/Datenerhebung/country-by-country-reports/IE_Bank_of_Ireland_2013_cbcr_sd_en.pdf#page=2"/>
    <hyperlink ref="BA3662" r:id="rId171" location="page=2" display="file:///F:/Datenerhebung/country-by-country-reports/IE_Bank_of_Ireland_2013_cbcr_sd_en.pdf#page=2"/>
    <hyperlink ref="BA3659" r:id="rId172" location="page=2" display="file:///F:/Datenerhebung/country-by-country-reports/IE_Bank_of_Ireland_2013_cbcr_sd_en.pdf#page=2"/>
    <hyperlink ref="BA3664" r:id="rId173" location="page=2" display="file:///F:/Datenerhebung/country-by-country-reports/IE_Bank_of_Ireland_2013_cbcr_sd_en.pdf#page=2"/>
    <hyperlink ref="BA3658" r:id="rId174" location="page=2" display="file:///F:/Datenerhebung/country-by-country-reports/IE_Bank_of_Ireland_2013_cbcr_sd_en.pdf#page=2"/>
    <hyperlink ref="BA2749" r:id="rId175" location="page=255" display="file:///F:/Datenerhebung/country-by-country-reports/FR_ARKEA_2016_cbcr_ar_fr.pdf#page=255"/>
    <hyperlink ref="BA2748" r:id="rId176" location="page=255" display="file:///F:/Datenerhebung/country-by-country-reports/FR_ARKEA_2016_cbcr_ar_fr.pdf#page=255"/>
    <hyperlink ref="BA2747" r:id="rId177" location="page=255" display="file:///F:/Datenerhebung/country-by-country-reports/FR_ARKEA_2016_cbcr_ar_fr.pdf#page=255"/>
    <hyperlink ref="BA2746" r:id="rId178" location="page=255" display="file:///F:/Datenerhebung/country-by-country-reports/FR_ARKEA_2016_cbcr_ar_fr.pdf#page=255"/>
    <hyperlink ref="BA2745" r:id="rId179" location="page=255" display="file:///F:/Datenerhebung/country-by-country-reports/FR_ARKEA_2016_cbcr_ar_fr.pdf#page=255"/>
    <hyperlink ref="BA1995" r:id="rId180" location="page=1" display="file:///F:/Datenerhebung/country-by-country-reports/FR_BPCE_SA_2013_cbcr_sd_fr.pdf#page=1"/>
    <hyperlink ref="BA1994" r:id="rId181" location="page=1" display="file:///F:/Datenerhebung/country-by-country-reports/FR_BPCE_SA_2013_cbcr_sd_fr.pdf#page=1"/>
    <hyperlink ref="BA1992" r:id="rId182" location="page=1" display="file:///F:/Datenerhebung/country-by-country-reports/FR_BPCE_SA_2013_cbcr_sd_fr.pdf#page=1"/>
    <hyperlink ref="BA1991" r:id="rId183" location="page=1" display="file:///F:/Datenerhebung/country-by-country-reports/FR_BPCE_SA_2013_cbcr_sd_fr.pdf#page=1"/>
    <hyperlink ref="BA1990" r:id="rId184" location="page=1" display="file:///F:/Datenerhebung/country-by-country-reports/FR_BPCE_SA_2013_cbcr_sd_fr.pdf#page=1"/>
    <hyperlink ref="BA1989" r:id="rId185" location="page=1" display="file:///F:/Datenerhebung/country-by-country-reports/FR_BPCE_SA_2013_cbcr_sd_fr.pdf#page=1"/>
    <hyperlink ref="BA1988" r:id="rId186" location="page=1" display="file:///F:/Datenerhebung/country-by-country-reports/FR_BPCE_SA_2013_cbcr_sd_fr.pdf#page=1"/>
    <hyperlink ref="BA1987" r:id="rId187" location="page=1" display="file:///F:/Datenerhebung/country-by-country-reports/FR_BPCE_SA_2013_cbcr_sd_fr.pdf#page=1"/>
    <hyperlink ref="BA1986" r:id="rId188" location="page=1" display="file:///F:/Datenerhebung/country-by-country-reports/FR_BPCE_SA_2013_cbcr_sd_fr.pdf#page=1"/>
    <hyperlink ref="BA1985" r:id="rId189" location="page=1" display="file:///F:/Datenerhebung/country-by-country-reports/FR_BPCE_SA_2013_cbcr_sd_fr.pdf#page=1"/>
    <hyperlink ref="BA1984" r:id="rId190" location="page=1" display="file:///F:/Datenerhebung/country-by-country-reports/FR_BPCE_SA_2013_cbcr_sd_fr.pdf#page=1"/>
    <hyperlink ref="BA1983" r:id="rId191" location="page=1" display="file:///F:/Datenerhebung/country-by-country-reports/FR_BPCE_SA_2013_cbcr_sd_fr.pdf#page=1"/>
    <hyperlink ref="BA1981" r:id="rId192" location="page=1" display="file:///F:/Datenerhebung/country-by-country-reports/FR_BPCE_SA_2013_cbcr_sd_fr.pdf#page=1"/>
    <hyperlink ref="BA1980" r:id="rId193" location="page=1" display="file:///F:/Datenerhebung/country-by-country-reports/FR_BPCE_SA_2013_cbcr_sd_fr.pdf#page=1"/>
    <hyperlink ref="BA1979" r:id="rId194" location="page=1" display="file:///F:/Datenerhebung/country-by-country-reports/FR_BPCE_SA_2013_cbcr_sd_fr.pdf#page=1"/>
    <hyperlink ref="BA1978" r:id="rId195" location="page=1" display="file:///F:/Datenerhebung/country-by-country-reports/FR_BPCE_SA_2013_cbcr_sd_fr.pdf#page=1"/>
    <hyperlink ref="BA1977" r:id="rId196" location="page=1" display="file:///F:/Datenerhebung/country-by-country-reports/FR_BPCE_SA_2013_cbcr_sd_fr.pdf#page=1"/>
    <hyperlink ref="BA1976" r:id="rId197" location="page=1" display="file:///F:/Datenerhebung/country-by-country-reports/FR_BPCE_SA_2013_cbcr_sd_fr.pdf#page=1"/>
    <hyperlink ref="BA1975" r:id="rId198" location="page=1" display="file:///F:/Datenerhebung/country-by-country-reports/FR_BPCE_SA_2013_cbcr_sd_fr.pdf#page=1"/>
    <hyperlink ref="BA1974" r:id="rId199" location="page=1" display="file:///F:/Datenerhebung/country-by-country-reports/FR_BPCE_SA_2013_cbcr_sd_fr.pdf#page=1"/>
    <hyperlink ref="BA1973" r:id="rId200" location="page=1" display="file:///F:/Datenerhebung/country-by-country-reports/FR_BPCE_SA_2013_cbcr_sd_fr.pdf#page=1"/>
    <hyperlink ref="BA1972" r:id="rId201" location="page=1" display="file:///F:/Datenerhebung/country-by-country-reports/FR_BPCE_SA_2013_cbcr_sd_fr.pdf#page=1"/>
    <hyperlink ref="BA1970" r:id="rId202" location="page=1" display="file:///F:/Datenerhebung/country-by-country-reports/FR_BPCE_SA_2013_cbcr_sd_fr.pdf#page=1"/>
    <hyperlink ref="BA1969" r:id="rId203" location="page=1" display="file:///F:/Datenerhebung/country-by-country-reports/FR_BPCE_SA_2013_cbcr_sd_fr.pdf#page=1"/>
    <hyperlink ref="BA1968" r:id="rId204" location="page=1" display="file:///F:/Datenerhebung/country-by-country-reports/FR_BPCE_SA_2013_cbcr_sd_fr.pdf#page=1"/>
    <hyperlink ref="BA1967" r:id="rId205" location="page=1" display="file:///F:/Datenerhebung/country-by-country-reports/FR_BPCE_SA_2013_cbcr_sd_fr.pdf#page=1"/>
    <hyperlink ref="BA1966" r:id="rId206" location="page=1" display="file:///F:/Datenerhebung/country-by-country-reports/FR_BPCE_SA_2013_cbcr_sd_fr.pdf#page=1"/>
    <hyperlink ref="BA1965" r:id="rId207" location="page=1" display="file:///F:/Datenerhebung/country-by-country-reports/FR_BPCE_SA_2013_cbcr_sd_fr.pdf#page=1"/>
    <hyperlink ref="BA1964" r:id="rId208" location="page=1" display="file:///F:/Datenerhebung/country-by-country-reports/FR_BPCE_SA_2013_cbcr_sd_fr.pdf#page=1"/>
    <hyperlink ref="BA1963" r:id="rId209" location="page=1" display="file:///F:/Datenerhebung/country-by-country-reports/FR_BPCE_SA_2013_cbcr_sd_fr.pdf#page=1"/>
    <hyperlink ref="BA1962" r:id="rId210" location="page=1" display="file:///F:/Datenerhebung/country-by-country-reports/FR_BPCE_SA_2013_cbcr_sd_fr.pdf#page=1"/>
    <hyperlink ref="BA1961" r:id="rId211" location="page=1" display="file:///F:/Datenerhebung/country-by-country-reports/FR_BPCE_SA_2013_cbcr_sd_fr.pdf#page=1"/>
    <hyperlink ref="BA1959" r:id="rId212" location="page=1" display="file:///F:/Datenerhebung/country-by-country-reports/FR_BPCE_SA_2013_cbcr_sd_fr.pdf#page=1"/>
    <hyperlink ref="BA1958" r:id="rId213" location="page=1" display="file:///F:/Datenerhebung/country-by-country-reports/FR_BPCE_SA_2013_cbcr_sd_fr.pdf#page=1"/>
    <hyperlink ref="BA1957" r:id="rId214" location="page=1" display="file:///F:/Datenerhebung/country-by-country-reports/FR_BPCE_SA_2013_cbcr_sd_fr.pdf#page=1"/>
    <hyperlink ref="BA1956" r:id="rId215" location="page=1" display="file:///F:/Datenerhebung/country-by-country-reports/FR_BPCE_SA_2013_cbcr_sd_fr.pdf#page=1"/>
    <hyperlink ref="BA1955" r:id="rId216" location="page=1" display="file:///F:/Datenerhebung/country-by-country-reports/FR_BPCE_SA_2013_cbcr_sd_fr.pdf#page=1"/>
    <hyperlink ref="BA1954" r:id="rId217" location="page=1" display="file:///F:/Datenerhebung/country-by-country-reports/FR_BPCE_SA_2013_cbcr_sd_fr.pdf#page=1"/>
    <hyperlink ref="BA1953" r:id="rId218" location="page=1" display="file:///F:/Datenerhebung/country-by-country-reports/FR_BPCE_SA_2013_cbcr_sd_fr.pdf#page=1"/>
    <hyperlink ref="BA1952" r:id="rId219" location="page=1" display="file:///F:/Datenerhebung/country-by-country-reports/FR_BPCE_SA_2013_cbcr_sd_fr.pdf#page=1"/>
    <hyperlink ref="BA1951" r:id="rId220" location="page=1" display="file:///F:/Datenerhebung/country-by-country-reports/FR_BPCE_SA_2013_cbcr_sd_fr.pdf#page=1"/>
    <hyperlink ref="BA1950" r:id="rId221" location="page=1" display="file:///F:/Datenerhebung/country-by-country-reports/FR_BPCE_SA_2013_cbcr_sd_fr.pdf#page=1"/>
    <hyperlink ref="BA1948" r:id="rId222" location="page=1" display="file:///F:/Datenerhebung/country-by-country-reports/FR_BPCE_SA_2013_cbcr_sd_fr.pdf#page=1"/>
    <hyperlink ref="BA1947" r:id="rId223" location="page=1" display="file:///F:/Datenerhebung/country-by-country-reports/FR_BPCE_SA_2013_cbcr_sd_fr.pdf#page=1"/>
    <hyperlink ref="BA1946" r:id="rId224" location="page=1" display="file:///F:/Datenerhebung/country-by-country-reports/FR_BPCE_SA_2013_cbcr_sd_fr.pdf#page=1"/>
    <hyperlink ref="BA1945" r:id="rId225" location="page=1" display="file:///F:/Datenerhebung/country-by-country-reports/FR_BPCE_SA_2013_cbcr_sd_fr.pdf#page=1"/>
    <hyperlink ref="BA1944" r:id="rId226" location="page=1" display="file:///F:/Datenerhebung/country-by-country-reports/FR_BPCE_SA_2013_cbcr_sd_fr.pdf#page=1"/>
    <hyperlink ref="BA1943" r:id="rId227" location="page=1" display="file:///F:/Datenerhebung/country-by-country-reports/FR_BPCE_SA_2013_cbcr_sd_fr.pdf#page=1"/>
    <hyperlink ref="BA1942" r:id="rId228" location="page=1" display="file:///F:/Datenerhebung/country-by-country-reports/FR_BPCE_SA_2013_cbcr_sd_fr.pdf#page=1"/>
    <hyperlink ref="BA1941" r:id="rId229" location="page=1" display="file:///F:/Datenerhebung/country-by-country-reports/FR_BPCE_SA_2013_cbcr_sd_fr.pdf#page=1"/>
    <hyperlink ref="BA1940" r:id="rId230" location="page=1" display="file:///F:/Datenerhebung/country-by-country-reports/FR_BPCE_SA_2013_cbcr_sd_fr.pdf#page=1"/>
    <hyperlink ref="BA1939" r:id="rId231" location="page=1" display="file:///F:/Datenerhebung/country-by-country-reports/FR_BPCE_SA_2013_cbcr_sd_fr.pdf#page=1"/>
    <hyperlink ref="BA1998" r:id="rId232" location="page=1" display="file:///F:/Datenerhebung/country-by-country-reports/FR_BPCE_SA_2013_cbcr_sd_fr.pdf#page=1"/>
    <hyperlink ref="BA1997" r:id="rId233" location="page=1" display="file:///F:/Datenerhebung/country-by-country-reports/FR_BPCE_SA_2013_cbcr_sd_fr.pdf#page=1"/>
    <hyperlink ref="BA1996" r:id="rId234" location="page=1" display="file:///F:/Datenerhebung/country-by-country-reports/FR_BPCE_SA_2013_cbcr_sd_fr.pdf#page=1"/>
    <hyperlink ref="BA1993" r:id="rId235" location="page=1" display="file:///F:/Datenerhebung/country-by-country-reports/FR_BPCE_SA_2013_cbcr_sd_fr.pdf#page=1"/>
    <hyperlink ref="BA1982" r:id="rId236" location="page=1" display="file:///F:/Datenerhebung/country-by-country-reports/FR_BPCE_SA_2013_cbcr_sd_fr.pdf#page=1"/>
    <hyperlink ref="BA1971" r:id="rId237" location="page=1" display="file:///F:/Datenerhebung/country-by-country-reports/FR_BPCE_SA_2013_cbcr_sd_fr.pdf#page=1"/>
    <hyperlink ref="BA1960" r:id="rId238" location="page=1" display="file:///F:/Datenerhebung/country-by-country-reports/FR_BPCE_SA_2013_cbcr_sd_fr.pdf#page=1"/>
    <hyperlink ref="BA1949" r:id="rId239" location="page=1" display="file:///F:/Datenerhebung/country-by-country-reports/FR_BPCE_SA_2013_cbcr_sd_fr.pdf#page=1"/>
    <hyperlink ref="BA1772" r:id="rId240" location="page=1" display="file:///F:/Datenerhebung/country-by-country-reports/FR_Dexia_Credit_Local_2013_cbcr_sd_fr.pdf#page=1"/>
    <hyperlink ref="BA1783" r:id="rId241" location="page=1" display="file:///F:/Datenerhebung/country-by-country-reports/FR_Dexia_Credit_Local_2013_cbcr_sd_fr.pdf#page=1"/>
    <hyperlink ref="BA1782" r:id="rId242" location="page=1" display="file:///F:/Datenerhebung/country-by-country-reports/FR_Dexia_Credit_Local_2013_cbcr_sd_fr.pdf#page=1"/>
    <hyperlink ref="BA1781" r:id="rId243" location="page=1" display="file:///F:/Datenerhebung/country-by-country-reports/FR_Dexia_Credit_Local_2013_cbcr_sd_fr.pdf#page=1"/>
    <hyperlink ref="BA1780" r:id="rId244" location="page=1" display="file:///F:/Datenerhebung/country-by-country-reports/FR_Dexia_Credit_Local_2013_cbcr_sd_fr.pdf#page=1"/>
    <hyperlink ref="BA1779" r:id="rId245" location="page=1" display="file:///F:/Datenerhebung/country-by-country-reports/FR_Dexia_Credit_Local_2013_cbcr_sd_fr.pdf#page=1"/>
    <hyperlink ref="BA1778" r:id="rId246" location="page=1" display="file:///F:/Datenerhebung/country-by-country-reports/FR_Dexia_Credit_Local_2013_cbcr_sd_fr.pdf#page=1"/>
    <hyperlink ref="BA1777" r:id="rId247" location="page=1" display="file:///F:/Datenerhebung/country-by-country-reports/FR_Dexia_Credit_Local_2013_cbcr_sd_fr.pdf#page=1"/>
    <hyperlink ref="BA1773" r:id="rId248" location="page=1" display="file:///F:/Datenerhebung/country-by-country-reports/FR_Dexia_Credit_Local_2013_cbcr_sd_fr.pdf#page=1"/>
    <hyperlink ref="BA1776" r:id="rId249" location="page=1" display="file:///F:/Datenerhebung/country-by-country-reports/FR_Dexia_Credit_Local_2013_cbcr_sd_fr.pdf#page=1"/>
    <hyperlink ref="BA1784" r:id="rId250" location="page=1" display="file:///F:/Datenerhebung/country-by-country-reports/FR_Dexia_Credit_Local_2013_cbcr_sd_fr.pdf#page=1"/>
    <hyperlink ref="BA1775" r:id="rId251" location="page=1" display="file:///F:/Datenerhebung/country-by-country-reports/FR_Dexia_Credit_Local_2013_cbcr_sd_fr.pdf#page=1"/>
    <hyperlink ref="BB1258" r:id="rId252"/>
    <hyperlink ref="BA2289" r:id="rId253" location="page=12" display="file:///F:/Datenerhebung/country-by-country-reports/FR_Societe_Generale_SA_2013_cbcr_ar_fr.pdf#page=12"/>
    <hyperlink ref="BA2288" r:id="rId254" location="page=12" display="file:///F:/Datenerhebung/country-by-country-reports/FR_Societe_Generale_SA_2013_cbcr_ar_fr.pdf#page=12"/>
    <hyperlink ref="BA2287" r:id="rId255" location="page=12" display="file:///F:/Datenerhebung/country-by-country-reports/FR_Societe_Generale_SA_2013_cbcr_ar_fr.pdf#page=12"/>
    <hyperlink ref="BA2286" r:id="rId256" location="page=12" display="file:///F:/Datenerhebung/country-by-country-reports/FR_Societe_Generale_SA_2013_cbcr_ar_fr.pdf#page=12"/>
    <hyperlink ref="BA2285" r:id="rId257" location="page=12" display="file:///F:/Datenerhebung/country-by-country-reports/FR_Societe_Generale_SA_2013_cbcr_ar_fr.pdf#page=12"/>
    <hyperlink ref="BA2284" r:id="rId258" location="page=12" display="file:///F:/Datenerhebung/country-by-country-reports/FR_Societe_Generale_SA_2013_cbcr_ar_fr.pdf#page=12"/>
    <hyperlink ref="BA2283" r:id="rId259" location="page=12" display="file:///F:/Datenerhebung/country-by-country-reports/FR_Societe_Generale_SA_2013_cbcr_ar_fr.pdf#page=12"/>
    <hyperlink ref="BA2282" r:id="rId260" location="page=12" display="file:///F:/Datenerhebung/country-by-country-reports/FR_Societe_Generale_SA_2013_cbcr_ar_fr.pdf#page=12"/>
    <hyperlink ref="BA2281" r:id="rId261" location="page=12" display="file:///F:/Datenerhebung/country-by-country-reports/FR_Societe_Generale_SA_2013_cbcr_ar_fr.pdf#page=12"/>
    <hyperlink ref="BA2280" r:id="rId262" location="page=12" display="file:///F:/Datenerhebung/country-by-country-reports/FR_Societe_Generale_SA_2013_cbcr_ar_fr.pdf#page=12"/>
    <hyperlink ref="BA2279" r:id="rId263" location="page=12" display="file:///F:/Datenerhebung/country-by-country-reports/FR_Societe_Generale_SA_2013_cbcr_ar_fr.pdf#page=12"/>
    <hyperlink ref="BA2278" r:id="rId264" location="page=12" display="file:///F:/Datenerhebung/country-by-country-reports/FR_Societe_Generale_SA_2013_cbcr_ar_fr.pdf#page=12"/>
    <hyperlink ref="BA2277" r:id="rId265" location="page=12" display="file:///F:/Datenerhebung/country-by-country-reports/FR_Societe_Generale_SA_2013_cbcr_ar_fr.pdf#page=12"/>
    <hyperlink ref="BA2276" r:id="rId266" location="page=12" display="file:///F:/Datenerhebung/country-by-country-reports/FR_Societe_Generale_SA_2013_cbcr_ar_fr.pdf#page=12"/>
    <hyperlink ref="BA2211" r:id="rId267" location="page=12" display="file:///F:/Datenerhebung/country-by-country-reports/FR_Societe_Generale_SA_2013_cbcr_ar_fr.pdf#page=12"/>
    <hyperlink ref="BA2275" r:id="rId268" location="page=12" display="file:///F:/Datenerhebung/country-by-country-reports/FR_Societe_Generale_SA_2013_cbcr_ar_fr.pdf#page=12"/>
    <hyperlink ref="BA2274" r:id="rId269" location="page=12" display="file:///F:/Datenerhebung/country-by-country-reports/FR_Societe_Generale_SA_2013_cbcr_ar_fr.pdf#page=12"/>
    <hyperlink ref="BA2273" r:id="rId270" location="page=12" display="file:///F:/Datenerhebung/country-by-country-reports/FR_Societe_Generale_SA_2013_cbcr_ar_fr.pdf#page=12"/>
    <hyperlink ref="BA2272" r:id="rId271" location="page=12" display="file:///F:/Datenerhebung/country-by-country-reports/FR_Societe_Generale_SA_2013_cbcr_ar_fr.pdf#page=12"/>
    <hyperlink ref="BA2271" r:id="rId272" location="page=12" display="file:///F:/Datenerhebung/country-by-country-reports/FR_Societe_Generale_SA_2013_cbcr_ar_fr.pdf#page=12"/>
    <hyperlink ref="BA2270" r:id="rId273" location="page=12" display="file:///F:/Datenerhebung/country-by-country-reports/FR_Societe_Generale_SA_2013_cbcr_ar_fr.pdf#page=12"/>
    <hyperlink ref="BA2269" r:id="rId274" location="page=12" display="file:///F:/Datenerhebung/country-by-country-reports/FR_Societe_Generale_SA_2013_cbcr_ar_fr.pdf#page=12"/>
    <hyperlink ref="BA2268" r:id="rId275" location="page=12" display="file:///F:/Datenerhebung/country-by-country-reports/FR_Societe_Generale_SA_2013_cbcr_ar_fr.pdf#page=12"/>
    <hyperlink ref="BA2267" r:id="rId276" location="page=12" display="file:///F:/Datenerhebung/country-by-country-reports/FR_Societe_Generale_SA_2013_cbcr_ar_fr.pdf#page=12"/>
    <hyperlink ref="BA2266" r:id="rId277" location="page=12" display="file:///F:/Datenerhebung/country-by-country-reports/FR_Societe_Generale_SA_2013_cbcr_ar_fr.pdf#page=12"/>
    <hyperlink ref="BA2265" r:id="rId278" location="page=12" display="file:///F:/Datenerhebung/country-by-country-reports/FR_Societe_Generale_SA_2013_cbcr_ar_fr.pdf#page=12"/>
    <hyperlink ref="BA2264" r:id="rId279" location="page=12" display="file:///F:/Datenerhebung/country-by-country-reports/FR_Societe_Generale_SA_2013_cbcr_ar_fr.pdf#page=12"/>
    <hyperlink ref="BA2263" r:id="rId280" location="page=12" display="file:///F:/Datenerhebung/country-by-country-reports/FR_Societe_Generale_SA_2013_cbcr_ar_fr.pdf#page=12"/>
    <hyperlink ref="BA2262" r:id="rId281" location="page=12" display="file:///F:/Datenerhebung/country-by-country-reports/FR_Societe_Generale_SA_2013_cbcr_ar_fr.pdf#page=12"/>
    <hyperlink ref="BA2261" r:id="rId282" location="page=12" display="file:///F:/Datenerhebung/country-by-country-reports/FR_Societe_Generale_SA_2013_cbcr_ar_fr.pdf#page=12"/>
    <hyperlink ref="BA2260" r:id="rId283" location="page=12" display="file:///F:/Datenerhebung/country-by-country-reports/FR_Societe_Generale_SA_2013_cbcr_ar_fr.pdf#page=12"/>
    <hyperlink ref="BA2259" r:id="rId284" location="page=12" display="file:///F:/Datenerhebung/country-by-country-reports/FR_Societe_Generale_SA_2013_cbcr_ar_fr.pdf#page=12"/>
    <hyperlink ref="BA2258" r:id="rId285" location="page=12" display="file:///F:/Datenerhebung/country-by-country-reports/FR_Societe_Generale_SA_2013_cbcr_ar_fr.pdf#page=12"/>
    <hyperlink ref="BA2257" r:id="rId286" location="page=12" display="file:///F:/Datenerhebung/country-by-country-reports/FR_Societe_Generale_SA_2013_cbcr_ar_fr.pdf#page=12"/>
    <hyperlink ref="BA2256" r:id="rId287" location="page=12" display="file:///F:/Datenerhebung/country-by-country-reports/FR_Societe_Generale_SA_2013_cbcr_ar_fr.pdf#page=12"/>
    <hyperlink ref="BA2255" r:id="rId288" location="page=12" display="file:///F:/Datenerhebung/country-by-country-reports/FR_Societe_Generale_SA_2013_cbcr_ar_fr.pdf#page=12"/>
    <hyperlink ref="BA2254" r:id="rId289" location="page=12" display="file:///F:/Datenerhebung/country-by-country-reports/FR_Societe_Generale_SA_2013_cbcr_ar_fr.pdf#page=12"/>
    <hyperlink ref="BA2253" r:id="rId290" location="page=12" display="file:///F:/Datenerhebung/country-by-country-reports/FR_Societe_Generale_SA_2013_cbcr_ar_fr.pdf#page=12"/>
    <hyperlink ref="BA2252" r:id="rId291" location="page=12" display="file:///F:/Datenerhebung/country-by-country-reports/FR_Societe_Generale_SA_2013_cbcr_ar_fr.pdf#page=12"/>
    <hyperlink ref="BA2251" r:id="rId292" location="page=12" display="file:///F:/Datenerhebung/country-by-country-reports/FR_Societe_Generale_SA_2013_cbcr_ar_fr.pdf#page=12"/>
    <hyperlink ref="BA2250" r:id="rId293" location="page=12" display="file:///F:/Datenerhebung/country-by-country-reports/FR_Societe_Generale_SA_2013_cbcr_ar_fr.pdf#page=12"/>
    <hyperlink ref="BA2249" r:id="rId294" location="page=12" display="file:///F:/Datenerhebung/country-by-country-reports/FR_Societe_Generale_SA_2013_cbcr_ar_fr.pdf#page=12"/>
    <hyperlink ref="BA2213" r:id="rId295" location="page=12" display="file:///F:/Datenerhebung/country-by-country-reports/FR_Societe_Generale_SA_2013_cbcr_ar_fr.pdf#page=12"/>
    <hyperlink ref="BA2248" r:id="rId296" location="page=12" display="file:///F:/Datenerhebung/country-by-country-reports/FR_Societe_Generale_SA_2013_cbcr_ar_fr.pdf#page=12"/>
    <hyperlink ref="BA2247" r:id="rId297" location="page=12" display="file:///F:/Datenerhebung/country-by-country-reports/FR_Societe_Generale_SA_2013_cbcr_ar_fr.pdf#page=12"/>
    <hyperlink ref="BA2246" r:id="rId298" location="page=12" display="file:///F:/Datenerhebung/country-by-country-reports/FR_Societe_Generale_SA_2013_cbcr_ar_fr.pdf#page=12"/>
    <hyperlink ref="BA2245" r:id="rId299" location="page=12" display="file:///F:/Datenerhebung/country-by-country-reports/FR_Societe_Generale_SA_2013_cbcr_ar_fr.pdf#page=12"/>
    <hyperlink ref="BA2244" r:id="rId300" location="page=12" display="file:///F:/Datenerhebung/country-by-country-reports/FR_Societe_Generale_SA_2013_cbcr_ar_fr.pdf#page=12"/>
    <hyperlink ref="BA2243" r:id="rId301" location="page=12" display="file:///F:/Datenerhebung/country-by-country-reports/FR_Societe_Generale_SA_2013_cbcr_ar_fr.pdf#page=12"/>
    <hyperlink ref="BA2242" r:id="rId302" location="page=12" display="file:///F:/Datenerhebung/country-by-country-reports/FR_Societe_Generale_SA_2013_cbcr_ar_fr.pdf#page=12"/>
    <hyperlink ref="BA2241" r:id="rId303" location="page=12" display="file:///F:/Datenerhebung/country-by-country-reports/FR_Societe_Generale_SA_2013_cbcr_ar_fr.pdf#page=12"/>
    <hyperlink ref="BA2212" r:id="rId304" location="page=12" display="file:///F:/Datenerhebung/country-by-country-reports/FR_Societe_Generale_SA_2013_cbcr_ar_fr.pdf#page=12"/>
    <hyperlink ref="BA2240" r:id="rId305" location="page=12" display="file:///F:/Datenerhebung/country-by-country-reports/FR_Societe_Generale_SA_2013_cbcr_ar_fr.pdf#page=12"/>
    <hyperlink ref="BA2239" r:id="rId306" location="page=12" display="file:///F:/Datenerhebung/country-by-country-reports/FR_Societe_Generale_SA_2013_cbcr_ar_fr.pdf#page=12"/>
    <hyperlink ref="BA2290" r:id="rId307" location="page=12" display="file:///F:/Datenerhebung/country-by-country-reports/FR_Societe_Generale_SA_2013_cbcr_ar_fr.pdf#page=12"/>
    <hyperlink ref="BA2238" r:id="rId308" location="page=12" display="file:///F:/Datenerhebung/country-by-country-reports/FR_Societe_Generale_SA_2013_cbcr_ar_fr.pdf#page=12"/>
    <hyperlink ref="BA2237" r:id="rId309" location="page=12" display="file:///F:/Datenerhebung/country-by-country-reports/FR_Societe_Generale_SA_2013_cbcr_ar_fr.pdf#page=12"/>
    <hyperlink ref="BA2236" r:id="rId310" location="page=12" display="file:///F:/Datenerhebung/country-by-country-reports/FR_Societe_Generale_SA_2013_cbcr_ar_fr.pdf#page=12"/>
    <hyperlink ref="BA2235" r:id="rId311" location="page=12" display="file:///F:/Datenerhebung/country-by-country-reports/FR_Societe_Generale_SA_2013_cbcr_ar_fr.pdf#page=12"/>
    <hyperlink ref="BA2234" r:id="rId312" location="page=12" display="file:///F:/Datenerhebung/country-by-country-reports/FR_Societe_Generale_SA_2013_cbcr_ar_fr.pdf#page=12"/>
    <hyperlink ref="BA2233" r:id="rId313" location="page=12" display="file:///F:/Datenerhebung/country-by-country-reports/FR_Societe_Generale_SA_2013_cbcr_ar_fr.pdf#page=12"/>
    <hyperlink ref="BA2232" r:id="rId314" location="page=12" display="file:///F:/Datenerhebung/country-by-country-reports/FR_Societe_Generale_SA_2013_cbcr_ar_fr.pdf#page=12"/>
    <hyperlink ref="BA2231" r:id="rId315" location="page=12" display="file:///F:/Datenerhebung/country-by-country-reports/FR_Societe_Generale_SA_2013_cbcr_ar_fr.pdf#page=12"/>
    <hyperlink ref="BA2230" r:id="rId316" location="page=12" display="file:///F:/Datenerhebung/country-by-country-reports/FR_Societe_Generale_SA_2013_cbcr_ar_fr.pdf#page=12"/>
    <hyperlink ref="BA2228" r:id="rId317" location="page=12" display="file:///F:/Datenerhebung/country-by-country-reports/FR_Societe_Generale_SA_2013_cbcr_ar_fr.pdf#page=12"/>
    <hyperlink ref="BA2227" r:id="rId318" location="page=12" display="file:///F:/Datenerhebung/country-by-country-reports/FR_Societe_Generale_SA_2013_cbcr_ar_fr.pdf#page=12"/>
    <hyperlink ref="BA2226" r:id="rId319" location="page=12" display="file:///F:/Datenerhebung/country-by-country-reports/FR_Societe_Generale_SA_2013_cbcr_ar_fr.pdf#page=12"/>
    <hyperlink ref="BA2225" r:id="rId320" location="page=12" display="file:///F:/Datenerhebung/country-by-country-reports/FR_Societe_Generale_SA_2013_cbcr_ar_fr.pdf#page=12"/>
    <hyperlink ref="BA2224" r:id="rId321" location="page=12" display="file:///F:/Datenerhebung/country-by-country-reports/FR_Societe_Generale_SA_2013_cbcr_ar_fr.pdf#page=12"/>
    <hyperlink ref="BA2223" r:id="rId322" location="page=12" display="file:///F:/Datenerhebung/country-by-country-reports/FR_Societe_Generale_SA_2013_cbcr_ar_fr.pdf#page=12"/>
    <hyperlink ref="BA2222" r:id="rId323" location="page=12" display="file:///F:/Datenerhebung/country-by-country-reports/FR_Societe_Generale_SA_2013_cbcr_ar_fr.pdf#page=12"/>
    <hyperlink ref="BA2221" r:id="rId324" location="page=12" display="file:///F:/Datenerhebung/country-by-country-reports/FR_Societe_Generale_SA_2013_cbcr_ar_fr.pdf#page=12"/>
    <hyperlink ref="BA2220" r:id="rId325" location="page=12" display="file:///F:/Datenerhebung/country-by-country-reports/FR_Societe_Generale_SA_2013_cbcr_ar_fr.pdf#page=12"/>
    <hyperlink ref="BA2219" r:id="rId326" location="page=12" display="file:///F:/Datenerhebung/country-by-country-reports/FR_Societe_Generale_SA_2013_cbcr_ar_fr.pdf#page=12"/>
    <hyperlink ref="BA2218" r:id="rId327" location="page=12" display="file:///F:/Datenerhebung/country-by-country-reports/FR_Societe_Generale_SA_2013_cbcr_ar_fr.pdf#page=12"/>
    <hyperlink ref="BA2217" r:id="rId328" location="page=12" display="file:///F:/Datenerhebung/country-by-country-reports/FR_Societe_Generale_SA_2013_cbcr_ar_fr.pdf#page=12"/>
    <hyperlink ref="BA2216" r:id="rId329" location="page=12" display="file:///F:/Datenerhebung/country-by-country-reports/FR_Societe_Generale_SA_2013_cbcr_ar_fr.pdf#page=12"/>
    <hyperlink ref="BA2215" r:id="rId330" location="page=12" display="file:///F:/Datenerhebung/country-by-country-reports/FR_Societe_Generale_SA_2013_cbcr_ar_fr.pdf#page=12"/>
    <hyperlink ref="BA346" r:id="rId331" location="page=2" display="file:///X:/Datenerhebung/country-by-country-reports/CY_RCB_2015_cbcr_sd_en.pdf#page=2"/>
    <hyperlink ref="BA1642" r:id="rId332" location="page=164" display="file:///F:/Datenerhebung/country-by-country-reports/FR_Rothschild_Co_2016_cbcr_ar_en.pdf#page=164"/>
    <hyperlink ref="BA1625" r:id="rId333" location="page=185"/>
    <hyperlink ref="BA1798" r:id="rId334" location="page=15" display="file:///F:/Datenerhebung/country-by-country-reports/FR_Dexia_Credit_Local_2015_cbcr_ar_fr.pdf#page=15"/>
    <hyperlink ref="BA1809" r:id="rId335" location="page=15" display="file:///F:/Datenerhebung/country-by-country-reports/FR_Dexia_Credit_Local_2015_cbcr_ar_fr.pdf#page=15"/>
    <hyperlink ref="BA1808" r:id="rId336" location="page=15" display="file:///F:/Datenerhebung/country-by-country-reports/FR_Dexia_Credit_Local_2015_cbcr_ar_fr.pdf#page=15"/>
    <hyperlink ref="BA1807" r:id="rId337" location="page=15" display="file:///F:/Datenerhebung/country-by-country-reports/FR_Dexia_Credit_Local_2015_cbcr_ar_fr.pdf#page=15"/>
    <hyperlink ref="BA1806" r:id="rId338" location="page=15" display="file:///F:/Datenerhebung/country-by-country-reports/FR_Dexia_Credit_Local_2015_cbcr_ar_fr.pdf#page=15"/>
    <hyperlink ref="BA1805" r:id="rId339" location="page=15" display="file:///F:/Datenerhebung/country-by-country-reports/FR_Dexia_Credit_Local_2015_cbcr_ar_fr.pdf#page=15"/>
    <hyperlink ref="BA1804" r:id="rId340" location="page=15" display="file:///F:/Datenerhebung/country-by-country-reports/FR_Dexia_Credit_Local_2015_cbcr_ar_fr.pdf#page=15"/>
    <hyperlink ref="BA1803" r:id="rId341" location="page=15" display="file:///F:/Datenerhebung/country-by-country-reports/FR_Dexia_Credit_Local_2015_cbcr_ar_fr.pdf#page=15"/>
    <hyperlink ref="BA1799" r:id="rId342" location="page=15" display="file:///F:/Datenerhebung/country-by-country-reports/FR_Dexia_Credit_Local_2015_cbcr_ar_fr.pdf#page=15"/>
    <hyperlink ref="BA1802" r:id="rId343" location="page=15" display="file:///F:/Datenerhebung/country-by-country-reports/FR_Dexia_Credit_Local_2015_cbcr_ar_fr.pdf#page=15"/>
    <hyperlink ref="BA1810" r:id="rId344" location="page=15" display="file:///F:/Datenerhebung/country-by-country-reports/FR_Dexia_Credit_Local_2015_cbcr_ar_fr.pdf#page=15"/>
    <hyperlink ref="BA1801" r:id="rId345" location="page=15" display="file:///F:/Datenerhebung/country-by-country-reports/FR_Dexia_Credit_Local_2015_cbcr_ar_fr.pdf#page=15"/>
    <hyperlink ref="BA1785" r:id="rId346" location="page=16" display="file:///F:/Datenerhebung/country-by-country-reports/FR_Dexia_Credit_Local_2014_cbcr_ar_fr.pdf#page=16"/>
    <hyperlink ref="BA1796" r:id="rId347" location="page=16" display="file:///F:/Datenerhebung/country-by-country-reports/FR_Dexia_Credit_Local_2014_cbcr_ar_fr.pdf#page=16"/>
    <hyperlink ref="BA1795" r:id="rId348" location="page=16" display="file:///F:/Datenerhebung/country-by-country-reports/FR_Dexia_Credit_Local_2014_cbcr_ar_fr.pdf#page=16"/>
    <hyperlink ref="BA1794" r:id="rId349" location="page=16" display="file:///F:/Datenerhebung/country-by-country-reports/FR_Dexia_Credit_Local_2014_cbcr_ar_fr.pdf#page=16"/>
    <hyperlink ref="BA1793" r:id="rId350" location="page=16" display="file:///F:/Datenerhebung/country-by-country-reports/FR_Dexia_Credit_Local_2014_cbcr_ar_fr.pdf#page=16"/>
    <hyperlink ref="BA1792" r:id="rId351" location="page=16" display="file:///F:/Datenerhebung/country-by-country-reports/FR_Dexia_Credit_Local_2014_cbcr_ar_fr.pdf#page=16"/>
    <hyperlink ref="BA1791" r:id="rId352" location="page=16" display="file:///F:/Datenerhebung/country-by-country-reports/FR_Dexia_Credit_Local_2014_cbcr_ar_fr.pdf#page=16"/>
    <hyperlink ref="BA1790" r:id="rId353" location="page=16" display="file:///F:/Datenerhebung/country-by-country-reports/FR_Dexia_Credit_Local_2014_cbcr_ar_fr.pdf#page=16"/>
    <hyperlink ref="BA1786" r:id="rId354" location="page=16" display="file:///F:/Datenerhebung/country-by-country-reports/FR_Dexia_Credit_Local_2014_cbcr_ar_fr.pdf#page=16"/>
    <hyperlink ref="BA1789" r:id="rId355" location="page=16" display="file:///F:/Datenerhebung/country-by-country-reports/FR_Dexia_Credit_Local_2014_cbcr_ar_fr.pdf#page=16"/>
    <hyperlink ref="BA1797" r:id="rId356" location="page=16" display="file:///F:/Datenerhebung/country-by-country-reports/FR_Dexia_Credit_Local_2014_cbcr_ar_fr.pdf#page=16"/>
    <hyperlink ref="BA1788" r:id="rId357" location="page=16" display="file:///F:/Datenerhebung/country-by-country-reports/FR_Dexia_Credit_Local_2014_cbcr_ar_fr.pdf#page=16"/>
    <hyperlink ref="BA2197" r:id="rId358" location="page=78" display="file:///F:/Datenerhebung/country-by-country-reports/FR_Credit_Industriel_et_Commercial_SA_-_CIC_2014_cbcr_ar_fr.pdf#page=78"/>
    <hyperlink ref="BA2196" r:id="rId359" location="page=78" display="file:///F:/Datenerhebung/country-by-country-reports/FR_Credit_Industriel_et_Commercial_SA_-_CIC_2014_cbcr_ar_fr.pdf#page=78"/>
    <hyperlink ref="BA2185" r:id="rId360" location="page=78" display="file:///F:/Datenerhebung/country-by-country-reports/FR_Credit_Industriel_et_Commercial_SA_-_CIC_2014_cbcr_ar_fr.pdf#page=78"/>
    <hyperlink ref="BA2195" r:id="rId361" location="page=78" display="file:///F:/Datenerhebung/country-by-country-reports/FR_Credit_Industriel_et_Commercial_SA_-_CIC_2014_cbcr_ar_fr.pdf#page=78"/>
    <hyperlink ref="BA2194" r:id="rId362" location="page=78" display="file:///F:/Datenerhebung/country-by-country-reports/FR_Credit_Industriel_et_Commercial_SA_-_CIC_2014_cbcr_ar_fr.pdf#page=78"/>
    <hyperlink ref="BA2193" r:id="rId363" location="page=78" display="file:///F:/Datenerhebung/country-by-country-reports/FR_Credit_Industriel_et_Commercial_SA_-_CIC_2014_cbcr_ar_fr.pdf#page=78"/>
    <hyperlink ref="BA2192" r:id="rId364" location="page=78" display="file:///F:/Datenerhebung/country-by-country-reports/FR_Credit_Industriel_et_Commercial_SA_-_CIC_2014_cbcr_ar_fr.pdf#page=78"/>
    <hyperlink ref="BA2186" r:id="rId365" location="page=78" display="file:///F:/Datenerhebung/country-by-country-reports/FR_Credit_Industriel_et_Commercial_SA_-_CIC_2014_cbcr_ar_fr.pdf#page=78"/>
    <hyperlink ref="BA2191" r:id="rId366" location="page=78" display="file:///F:/Datenerhebung/country-by-country-reports/FR_Credit_Industriel_et_Commercial_SA_-_CIC_2014_cbcr_ar_fr.pdf#page=78"/>
    <hyperlink ref="BA2198" r:id="rId367" location="page=78" display="file:///F:/Datenerhebung/country-by-country-reports/FR_Credit_Industriel_et_Commercial_SA_-_CIC_2014_cbcr_ar_fr.pdf#page=78"/>
    <hyperlink ref="BA2190" r:id="rId368" location="page=78" display="file:///F:/Datenerhebung/country-by-country-reports/FR_Credit_Industriel_et_Commercial_SA_-_CIC_2014_cbcr_ar_fr.pdf#page=78"/>
    <hyperlink ref="BA2189" r:id="rId369" location="page=78" display="file:///F:/Datenerhebung/country-by-country-reports/FR_Credit_Industriel_et_Commercial_SA_-_CIC_2014_cbcr_ar_fr.pdf#page=78"/>
    <hyperlink ref="BA2188" r:id="rId370" location="page=78" display="file:///F:/Datenerhebung/country-by-country-reports/FR_Credit_Industriel_et_Commercial_SA_-_CIC_2014_cbcr_ar_fr.pdf#page=78"/>
    <hyperlink ref="BA3025" r:id="rId371" location="page=2" display="file:///L:/CBCR_shared/Datenerhebung/country-by-country-reports/GB_HSBC_Holdings_Plc_2013_cbcr_sd_en.pdf#page=2"/>
    <hyperlink ref="BA3044" r:id="rId372" location="page=2" display="file:///L:/CBCR_shared/Datenerhebung/country-by-country-reports/GB_HSBC_Holdings_Plc_2013_cbcr_sd_en.pdf#page=2"/>
    <hyperlink ref="BA3043" r:id="rId373" location="page=2" display="file:///L:/CBCR_shared/Datenerhebung/country-by-country-reports/GB_HSBC_Holdings_Plc_2013_cbcr_sd_en.pdf#page=2"/>
    <hyperlink ref="BA3042" r:id="rId374" location="page=2" display="file:///L:/CBCR_shared/Datenerhebung/country-by-country-reports/GB_HSBC_Holdings_Plc_2013_cbcr_sd_en.pdf#page=2"/>
    <hyperlink ref="BA3045" r:id="rId375" location="page=2" display="file:///L:/CBCR_shared/Datenerhebung/country-by-country-reports/GB_HSBC_Holdings_Plc_2013_cbcr_sd_en.pdf#page=2"/>
    <hyperlink ref="BA3041" r:id="rId376" location="page=2" display="file:///L:/CBCR_shared/Datenerhebung/country-by-country-reports/GB_HSBC_Holdings_Plc_2013_cbcr_sd_en.pdf#page=2"/>
    <hyperlink ref="BA3040" r:id="rId377" location="page=2" display="file:///L:/CBCR_shared/Datenerhebung/country-by-country-reports/GB_HSBC_Holdings_Plc_2013_cbcr_sd_en.pdf#page=2"/>
    <hyperlink ref="BA3039" r:id="rId378" location="page=2" display="file:///L:/CBCR_shared/Datenerhebung/country-by-country-reports/GB_HSBC_Holdings_Plc_2013_cbcr_sd_en.pdf#page=2"/>
    <hyperlink ref="BA3038" r:id="rId379" location="page=2" display="file:///L:/CBCR_shared/Datenerhebung/country-by-country-reports/GB_HSBC_Holdings_Plc_2013_cbcr_sd_en.pdf#page=2"/>
    <hyperlink ref="BA3037" r:id="rId380" location="page=2" display="file:///L:/CBCR_shared/Datenerhebung/country-by-country-reports/GB_HSBC_Holdings_Plc_2013_cbcr_sd_en.pdf#page=2"/>
    <hyperlink ref="BA3036" r:id="rId381" location="page=2" display="file:///L:/CBCR_shared/Datenerhebung/country-by-country-reports/GB_HSBC_Holdings_Plc_2013_cbcr_sd_en.pdf#page=2"/>
    <hyperlink ref="BA3035" r:id="rId382" location="page=2" display="file:///L:/CBCR_shared/Datenerhebung/country-by-country-reports/GB_HSBC_Holdings_Plc_2013_cbcr_sd_en.pdf#page=2"/>
    <hyperlink ref="BA3034" r:id="rId383" location="page=2" display="file:///L:/CBCR_shared/Datenerhebung/country-by-country-reports/GB_HSBC_Holdings_Plc_2013_cbcr_sd_en.pdf#page=2"/>
    <hyperlink ref="BA3033" r:id="rId384" location="page=2" display="file:///L:/CBCR_shared/Datenerhebung/country-by-country-reports/GB_HSBC_Holdings_Plc_2013_cbcr_sd_en.pdf#page=2"/>
    <hyperlink ref="BA3032" r:id="rId385" location="page=2" display="file:///L:/CBCR_shared/Datenerhebung/country-by-country-reports/GB_HSBC_Holdings_Plc_2013_cbcr_sd_en.pdf#page=2"/>
    <hyperlink ref="BA3031" r:id="rId386" location="page=2" display="file:///L:/CBCR_shared/Datenerhebung/country-by-country-reports/GB_HSBC_Holdings_Plc_2013_cbcr_sd_en.pdf#page=2"/>
    <hyperlink ref="BA3030" r:id="rId387" location="page=2" display="file:///L:/CBCR_shared/Datenerhebung/country-by-country-reports/GB_HSBC_Holdings_Plc_2013_cbcr_sd_en.pdf#page=2"/>
    <hyperlink ref="BA3029" r:id="rId388" location="page=2" display="file:///L:/CBCR_shared/Datenerhebung/country-by-country-reports/GB_HSBC_Holdings_Plc_2013_cbcr_sd_en.pdf#page=2"/>
    <hyperlink ref="BA3028" r:id="rId389" location="page=2" display="file:///L:/CBCR_shared/Datenerhebung/country-by-country-reports/GB_HSBC_Holdings_Plc_2013_cbcr_sd_en.pdf#page=2"/>
    <hyperlink ref="BA3027" r:id="rId390" location="page=2" display="file:///L:/CBCR_shared/Datenerhebung/country-by-country-reports/GB_HSBC_Holdings_Plc_2013_cbcr_sd_en.pdf#page=2"/>
    <hyperlink ref="BA3026" r:id="rId391" location="page=2" display="file:///L:/CBCR_shared/Datenerhebung/country-by-country-reports/GB_HSBC_Holdings_Plc_2013_cbcr_sd_en.pdf#page=2"/>
    <hyperlink ref="BA3356" r:id="rId392" location="page=160" display="file:///F:/Datenerhebung/country-by-country-reports/GB_Rathbone_Brothers_2015_cbcr_ar_en.pdf#page=160"/>
    <hyperlink ref="BA3353" r:id="rId393" location="page=5" display="file:///F:/Datenerhebung/country-by-country-reports/GB_Rathbone_Brothers_2014_cbcr_sd_en.pdf#page=5"/>
    <hyperlink ref="BA3429" r:id="rId394" location="page=167" display="file:///F:/Datenerhebung/country-by-country-reports/GB_Skipton_Building_Society_2016_cbcr_ar_en.pdf#page=167"/>
    <hyperlink ref="BA3430" r:id="rId395" location="page=167" display="file:///F:/Datenerhebung/country-by-country-reports/GB_Skipton_Building_Society_2016_cbcr_ar_en.pdf#page=167"/>
    <hyperlink ref="BA3428" r:id="rId396" location="page=167" display="file:///F:/Datenerhebung/country-by-country-reports/GB_Skipton_Building_Society_2016_cbcr_ar_en.pdf#page=167"/>
    <hyperlink ref="BA3427" r:id="rId397" location="page=167" display="file:///F:/Datenerhebung/country-by-country-reports/GB_Skipton_Building_Society_2016_cbcr_ar_en.pdf#page=167"/>
    <hyperlink ref="BA3426" r:id="rId398" location="page=167" display="file:///F:/Datenerhebung/country-by-country-reports/GB_Skipton_Building_Society_2016_cbcr_ar_en.pdf#page=167"/>
    <hyperlink ref="BA3425" r:id="rId399" location="page=167" display="file:///F:/Datenerhebung/country-by-country-reports/GB_Skipton_Building_Society_2016_cbcr_ar_en.pdf#page=167"/>
    <hyperlink ref="BA3424" r:id="rId400" location="page=167" display="file:///F:/Datenerhebung/country-by-country-reports/GB_Skipton_Building_Society_2016_cbcr_ar_en.pdf#page=167"/>
    <hyperlink ref="BA3556" r:id="rId401" location="page=1" display="file:///F:/Datenerhebung/country-by-country-reports/GB_Aberdeen_Asset_Management_2015_cbcr_sd_en.pdf#page=1"/>
    <hyperlink ref="BA3555" r:id="rId402" location="page=1" display="file:///F:/Datenerhebung/country-by-country-reports/GB_Aberdeen_Asset_Management_2015_cbcr_sd_en.pdf#page=1"/>
    <hyperlink ref="BA3554" r:id="rId403" location="page=1" display="file:///F:/Datenerhebung/country-by-country-reports/GB_Aberdeen_Asset_Management_2015_cbcr_sd_en.pdf#page=1"/>
    <hyperlink ref="BA3553" r:id="rId404" location="page=1" display="file:///F:/Datenerhebung/country-by-country-reports/GB_Aberdeen_Asset_Management_2015_cbcr_sd_en.pdf#page=1"/>
    <hyperlink ref="BA3552" r:id="rId405" location="page=1" display="file:///F:/Datenerhebung/country-by-country-reports/GB_Aberdeen_Asset_Management_2015_cbcr_sd_en.pdf#page=1"/>
    <hyperlink ref="BA3551" r:id="rId406" location="page=1" display="file:///F:/Datenerhebung/country-by-country-reports/GB_Aberdeen_Asset_Management_2015_cbcr_sd_en.pdf#page=1"/>
    <hyperlink ref="BA3628" r:id="rId407" location="page=129" display="file:///F:/Datenerhebung/country-by-country-reports/GR_Eurobank_Ergasias_SA_2016_cbcr_ar_en.pdf#page=129"/>
    <hyperlink ref="BA3619" r:id="rId408" location="page=129" display="file:///F:/Datenerhebung/country-by-country-reports/GR_Eurobank_Ergasias_SA_2016_cbcr_ar_en.pdf#page=129"/>
    <hyperlink ref="BA3627" r:id="rId409" location="page=129" display="file:///F:/Datenerhebung/country-by-country-reports/GR_Eurobank_Ergasias_SA_2016_cbcr_ar_en.pdf#page=129"/>
    <hyperlink ref="BA3626" r:id="rId410" location="page=129" display="file:///F:/Datenerhebung/country-by-country-reports/GR_Eurobank_Ergasias_SA_2016_cbcr_ar_en.pdf#page=129"/>
    <hyperlink ref="BA3625" r:id="rId411" location="page=129" display="file:///F:/Datenerhebung/country-by-country-reports/GR_Eurobank_Ergasias_SA_2016_cbcr_ar_en.pdf#page=129"/>
    <hyperlink ref="BA3624" r:id="rId412" location="page=129" display="file:///F:/Datenerhebung/country-by-country-reports/GR_Eurobank_Ergasias_SA_2016_cbcr_ar_en.pdf#page=129"/>
    <hyperlink ref="BA3623" r:id="rId413" location="page=129" display="file:///F:/Datenerhebung/country-by-country-reports/GR_Eurobank_Ergasias_SA_2016_cbcr_ar_en.pdf#page=129"/>
    <hyperlink ref="BA3622" r:id="rId414" location="page=129" display="file:///F:/Datenerhebung/country-by-country-reports/GR_Eurobank_Ergasias_SA_2016_cbcr_ar_en.pdf#page=129"/>
    <hyperlink ref="BA3621" r:id="rId415" location="page=129" display="file:///F:/Datenerhebung/country-by-country-reports/GR_Eurobank_Ergasias_SA_2016_cbcr_ar_en.pdf#page=129"/>
    <hyperlink ref="BA3485:BA3486" r:id="rId416" display="file:///L:/CBCR_shared/Datenerhebung/country-by-country-reports/GR_Eurobank_Ergasias_SA_2014_cbcr_sd_en.pdf"/>
    <hyperlink ref="BA4773" r:id="rId417" location="page=358" display="file:///F:/Datenerhebung/country-by-country-reports/PT_Caixa_Geral_de_Depositos_2016_cbcr_ar_en.pdf#page=358"/>
    <hyperlink ref="BA4772" r:id="rId418" location="page=358" display="file:///F:/Datenerhebung/country-by-country-reports/PT_Caixa_Geral_de_Depositos_2016_cbcr_ar_en.pdf#page=358"/>
    <hyperlink ref="BA4771" r:id="rId419" location="page=358" display="file:///F:/Datenerhebung/country-by-country-reports/PT_Caixa_Geral_de_Depositos_2016_cbcr_ar_en.pdf#page=358"/>
    <hyperlink ref="BA4770" r:id="rId420" location="page=358" display="file:///F:/Datenerhebung/country-by-country-reports/PT_Caixa_Geral_de_Depositos_2016_cbcr_ar_en.pdf#page=358"/>
    <hyperlink ref="BA4769" r:id="rId421" location="page=358" display="file:///F:/Datenerhebung/country-by-country-reports/PT_Caixa_Geral_de_Depositos_2016_cbcr_ar_en.pdf#page=358"/>
    <hyperlink ref="BA4768" r:id="rId422" location="page=358" display="file:///F:/Datenerhebung/country-by-country-reports/PT_Caixa_Geral_de_Depositos_2016_cbcr_ar_en.pdf#page=358"/>
    <hyperlink ref="BA4752" r:id="rId423" location="page=358" display="file:///F:/Datenerhebung/country-by-country-reports/PT_Caixa_Geral_de_Depositos_2016_cbcr_ar_en.pdf#page=358"/>
    <hyperlink ref="BA4753" r:id="rId424" location="page=358" display="file:///F:/Datenerhebung/country-by-country-reports/PT_Caixa_Geral_de_Depositos_2016_cbcr_ar_en.pdf#page=358"/>
    <hyperlink ref="BA4767" r:id="rId425" location="page=358" display="file:///F:/Datenerhebung/country-by-country-reports/PT_Caixa_Geral_de_Depositos_2016_cbcr_ar_en.pdf#page=358"/>
    <hyperlink ref="BA4766" r:id="rId426" location="page=358" display="file:///F:/Datenerhebung/country-by-country-reports/PT_Caixa_Geral_de_Depositos_2016_cbcr_ar_en.pdf#page=358"/>
    <hyperlink ref="BA4765" r:id="rId427" location="page=358" display="file:///F:/Datenerhebung/country-by-country-reports/PT_Caixa_Geral_de_Depositos_2016_cbcr_ar_en.pdf#page=358"/>
    <hyperlink ref="BA4764" r:id="rId428" location="page=358" display="file:///F:/Datenerhebung/country-by-country-reports/PT_Caixa_Geral_de_Depositos_2016_cbcr_ar_en.pdf#page=358"/>
    <hyperlink ref="BA4763" r:id="rId429" location="page=358" display="file:///F:/Datenerhebung/country-by-country-reports/PT_Caixa_Geral_de_Depositos_2016_cbcr_ar_en.pdf#page=358"/>
    <hyperlink ref="BA4762" r:id="rId430" location="page=358" display="file:///F:/Datenerhebung/country-by-country-reports/PT_Caixa_Geral_de_Depositos_2016_cbcr_ar_en.pdf#page=358"/>
    <hyperlink ref="BA4761" r:id="rId431" location="page=358" display="file:///F:/Datenerhebung/country-by-country-reports/PT_Caixa_Geral_de_Depositos_2016_cbcr_ar_en.pdf#page=358"/>
    <hyperlink ref="BA4760" r:id="rId432" location="page=358" display="file:///F:/Datenerhebung/country-by-country-reports/PT_Caixa_Geral_de_Depositos_2016_cbcr_ar_en.pdf#page=358"/>
    <hyperlink ref="BA4759" r:id="rId433" location="page=358" display="file:///F:/Datenerhebung/country-by-country-reports/PT_Caixa_Geral_de_Depositos_2016_cbcr_ar_en.pdf#page=358"/>
    <hyperlink ref="BA4758" r:id="rId434" location="page=358" display="file:///F:/Datenerhebung/country-by-country-reports/PT_Caixa_Geral_de_Depositos_2016_cbcr_ar_en.pdf#page=358"/>
    <hyperlink ref="BA4757" r:id="rId435" location="page=358" display="file:///F:/Datenerhebung/country-by-country-reports/PT_Caixa_Geral_de_Depositos_2016_cbcr_ar_en.pdf#page=358"/>
    <hyperlink ref="BA4751" r:id="rId436" location="page=358" display="file:///F:/Datenerhebung/country-by-country-reports/PT_Caixa_Geral_de_Depositos_2016_cbcr_ar_en.pdf#page=358"/>
    <hyperlink ref="BA4756" r:id="rId437" location="page=358" display="file:///F:/Datenerhebung/country-by-country-reports/PT_Caixa_Geral_de_Depositos_2016_cbcr_ar_en.pdf#page=358"/>
    <hyperlink ref="BA4755" r:id="rId438" location="page=358" display="file:///F:/Datenerhebung/country-by-country-reports/PT_Caixa_Geral_de_Depositos_2016_cbcr_ar_en.pdf#page=358"/>
    <hyperlink ref="BA4750" r:id="rId439" location="page=327" display="file:///F:/Datenerhebung/country-by-country-reports/PT_Caixa_Geral_de_Depositos_2015_cbcr_ar_en.pdf#page=327"/>
    <hyperlink ref="BA4754" r:id="rId440" location="page=358" display="file:///F:/Datenerhebung/country-by-country-reports/PT_Caixa_Geral_de_Depositos_2016_cbcr_ar_en.pdf#page=358"/>
    <hyperlink ref="BA659:BA664" r:id="rId441" location="page=145" display="file:///F:/Datenerhebung/country-by-country-reports/DE_Landesbank_Hessen-Thueringen_Girozentrale_-_HELABA_2016_cbcr_ar_en.pdf#page=145"/>
    <hyperlink ref="BA1594" r:id="rId442" display="file:///F:/Datenerhebung/country-by-country-reports/ES_Cecabank_S.A_2015_cbcr_sd_es.pdf"/>
    <hyperlink ref="BA718:BA726" r:id="rId443" location="page=74" display="file:///F:/Datenerhebung/country-by-country-reports/DE_Portigon_AG_2015_cbcr_ar_de.pdf#page=74"/>
    <hyperlink ref="BA720" r:id="rId444" location="page=74" display="file:///F:/Datenerhebung/country-by-country-reports/DE_Portigon_AG_2015_cbcr_ar_de.pdf#page=74"/>
    <hyperlink ref="BA706:BA716" r:id="rId445" location="page=80" display="file:///F:/Datenerhebung/country-by-country-reports/DE_Portigon_AG_2014_cbcr_ar_de.pdf#page=80"/>
    <hyperlink ref="J4061" r:id="rId446" display="file:///F:/Datenerhebung/country-by-country-reports/IT_Banca_Farmafactoring_SpA_2014_cbcr_sd_en.pdf"/>
    <hyperlink ref="J4062" r:id="rId447" display="file:///F:/Datenerhebung/country-by-country-reports/IT_Banca_Farmafactoring_SpA_2015_cbcr_sd_en.pdf"/>
    <hyperlink ref="BA996" r:id="rId448" location="page=1" display="file:///X:/Datenerhebung/country-by-country-reports/DE_ProCredit_Holding_AG_2013_cbcr_sd_de.pdf#page=1"/>
    <hyperlink ref="BA992" r:id="rId449" location="page=1" display="file:///F:/Datenerhebung/country-by-country-reports/DE_ProCredit_Holding_AG_2013_cbcr_sd_de.pdf#page=1"/>
    <hyperlink ref="BA991" r:id="rId450" location="page=1" display="file:///F:/Datenerhebung/country-by-country-reports/DE_ProCredit_Holding_AG_2013_cbcr_sd_de.pdf#page=1"/>
    <hyperlink ref="BA990" r:id="rId451" location="page=1" display="file:///F:/Datenerhebung/country-by-country-reports/DE_ProCredit_Holding_AG_2013_cbcr_sd_de.pdf#page=1"/>
    <hyperlink ref="BA989" r:id="rId452" location="page=1" display="file:///F:/Datenerhebung/country-by-country-reports/DE_ProCredit_Holding_AG_2013_cbcr_sd_de.pdf#page=1"/>
    <hyperlink ref="BA988" r:id="rId453" location="page=1" display="file:///F:/Datenerhebung/country-by-country-reports/DE_ProCredit_Holding_AG_2013_cbcr_sd_de.pdf#page=1"/>
    <hyperlink ref="BA987" r:id="rId454" location="page=1" display="file:///F:/Datenerhebung/country-by-country-reports/DE_ProCredit_Holding_AG_2013_cbcr_sd_de.pdf#page=1"/>
    <hyperlink ref="BA986" r:id="rId455" location="page=1" display="file:///F:/Datenerhebung/country-by-country-reports/DE_ProCredit_Holding_AG_2013_cbcr_sd_de.pdf#page=1"/>
    <hyperlink ref="BA985" r:id="rId456" location="page=1" display="file:///F:/Datenerhebung/country-by-country-reports/DE_ProCredit_Holding_AG_2013_cbcr_sd_de.pdf#page=1"/>
    <hyperlink ref="BA984" r:id="rId457" location="page=1" display="file:///F:/Datenerhebung/country-by-country-reports/DE_ProCredit_Holding_AG_2013_cbcr_sd_de.pdf#page=1"/>
    <hyperlink ref="BA983" r:id="rId458" location="page=1" display="file:///F:/Datenerhebung/country-by-country-reports/DE_ProCredit_Holding_AG_2013_cbcr_sd_de.pdf#page=1"/>
    <hyperlink ref="BA995" r:id="rId459" location="page=1" display="file:///F:/Datenerhebung/country-by-country-reports/DE_ProCredit_Holding_AG_2013_cbcr_sd_de.pdf#page=1"/>
    <hyperlink ref="BA982" r:id="rId460" location="page=1" display="file:///F:/Datenerhebung/country-by-country-reports/DE_ProCredit_Holding_AG_2013_cbcr_sd_de.pdf#page=1"/>
    <hyperlink ref="BA981" r:id="rId461" location="page=1" display="file:///F:/Datenerhebung/country-by-country-reports/DE_ProCredit_Holding_AG_2013_cbcr_sd_de.pdf#page=1"/>
    <hyperlink ref="BA980" r:id="rId462" location="page=1" display="file:///F:/Datenerhebung/country-by-country-reports/DE_ProCredit_Holding_AG_2013_cbcr_sd_de.pdf#page=1"/>
    <hyperlink ref="BA994" r:id="rId463" location="page=1" display="file:///F:/Datenerhebung/country-by-country-reports/DE_ProCredit_Holding_AG_2013_cbcr_sd_de.pdf#page=1"/>
    <hyperlink ref="BA993" r:id="rId464" location="page=1" display="file:///F:/Datenerhebung/country-by-country-reports/DE_ProCredit_Holding_AG_2013_cbcr_sd_de.pdf#page=1"/>
    <hyperlink ref="BA979" r:id="rId465" location="page=1" display="file:///F:/Datenerhebung/country-by-country-reports/DE_ProCredit_Holding_AG_2013_cbcr_sd_de.pdf#page=1"/>
    <hyperlink ref="BA978" r:id="rId466" location="page=1" display="file:///F:/Datenerhebung/country-by-country-reports/DE_ProCredit_Holding_AG_2013_cbcr_sd_de.pdf#page=1"/>
    <hyperlink ref="BA977" r:id="rId467" location="page=1" display="file:///F:/Datenerhebung/country-by-country-reports/DE_ProCredit_Holding_AG_2013_cbcr_sd_de.pdf#page=1"/>
    <hyperlink ref="BA976" r:id="rId468" location="page=1" display="file:///F:/Datenerhebung/country-by-country-reports/DE_ProCredit_Holding_AG_2013_cbcr_sd_de.pdf#page=1"/>
    <hyperlink ref="BA975" r:id="rId469" location="page=1" display="file:///F:/Datenerhebung/country-by-country-reports/DE_ProCredit_Holding_AG_2013_cbcr_sd_de.pdf#page=1"/>
    <hyperlink ref="BA974" r:id="rId470" location="page=1" display="file:///F:/Datenerhebung/country-by-country-reports/DE_ProCredit_Holding_AG_2013_cbcr_sd_de.pdf#page=1"/>
    <hyperlink ref="AZ709" r:id="rId471" location="page=80" display="file:///X:/Datenerhebung/country-by-country-reports/DE_Portigon_AG_2014_cbcr_ar_en.pdf#page=80"/>
    <hyperlink ref="BA687" r:id="rId472" location="page=304" display="file:///F:/Datenerhebung/country-by-country-reports/DE_Nord_LB_2016_cbcr_ar_de.pdf#page=304"/>
    <hyperlink ref="BA686" r:id="rId473" location="page=304" display="file:///F:/Datenerhebung/country-by-country-reports/DE_Nord_LB_2016_cbcr_ar_de.pdf#page=304"/>
    <hyperlink ref="BA685" r:id="rId474" location="page=304" display="file:///F:/Datenerhebung/country-by-country-reports/DE_Nord_LB_2016_cbcr_ar_de.pdf#page=304"/>
    <hyperlink ref="BA682" r:id="rId475" location="page=304" display="file:///F:/Datenerhebung/country-by-country-reports/DE_Nord_LB_2016_cbcr_ar_de.pdf#page=304"/>
    <hyperlink ref="BA684" r:id="rId476" location="page=304" display="file:///F:/Datenerhebung/country-by-country-reports/DE_Nord_LB_2016_cbcr_ar_de.pdf#page=304"/>
    <hyperlink ref="BA681" r:id="rId477" location="page=1" display="file:///F:/Datenerhebung/country-by-country-reports/DE_Nord_LB_2013_cbcr_sd_de.pdf#page=1"/>
    <hyperlink ref="BA680" r:id="rId478" location="page=1" display="file:///F:/Datenerhebung/country-by-country-reports/DE_Nord_LB_2013_cbcr_sd_de.pdf#page=1"/>
    <hyperlink ref="BA679" r:id="rId479" location="page=1" display="file:///F:/Datenerhebung/country-by-country-reports/DE_Nord_LB_2013_cbcr_sd_de.pdf#page=1"/>
    <hyperlink ref="BA678" r:id="rId480" location="page=1" display="file:///F:/Datenerhebung/country-by-country-reports/DE_Nord_LB_2013_cbcr_sd_de.pdf#page=1"/>
    <hyperlink ref="BA675" r:id="rId481" location="page=1" display="file:///F:/Datenerhebung/country-by-country-reports/DE_Nord_LB_2013_cbcr_sd_de.pdf#page=1"/>
    <hyperlink ref="BA677" r:id="rId482" location="page=1" display="file:///F:/Datenerhebung/country-by-country-reports/DE_Nord_LB_2013_cbcr_sd_de.pdf#page=1"/>
    <hyperlink ref="BA370" r:id="rId483" location="page=498" display="file:///F:/Datenerhebung/country-by-country-reports/DE_Deutsche_Pfandbriefbank_2014_cbcr_ar_en.pdf#page=498"/>
    <hyperlink ref="BA372" r:id="rId484" location="page=498" display="file:///F:/Datenerhebung/country-by-country-reports/DE_Deutsche_Pfandbriefbank_2014_cbcr_ar_en.pdf#page=498"/>
    <hyperlink ref="BA369" r:id="rId485" location="page=498" display="file:///F:/Datenerhebung/country-by-country-reports/DE_Deutsche_Pfandbriefbank_2014_cbcr_ar_en.pdf#page=498"/>
    <hyperlink ref="BA368" r:id="rId486" location="page=498" display="file:///F:/Datenerhebung/country-by-country-reports/DE_Deutsche_Pfandbriefbank_2014_cbcr_ar_en.pdf#page=498"/>
    <hyperlink ref="BA367" r:id="rId487" location="page=498" display="file:///F:/Datenerhebung/country-by-country-reports/DE_Deutsche_Pfandbriefbank_2014_cbcr_ar_en.pdf#page=498"/>
    <hyperlink ref="BA366" r:id="rId488" location="page=498" display="file:///F:/Datenerhebung/country-by-country-reports/DE_Deutsche_Pfandbriefbank_2014_cbcr_ar_en.pdf#page=498"/>
    <hyperlink ref="BA365" r:id="rId489" location="page=498" display="file:///F:/Datenerhebung/country-by-country-reports/DE_Deutsche_Pfandbriefbank_2014_cbcr_ar_en.pdf#page=498"/>
    <hyperlink ref="BA371" r:id="rId490" location="page=498" display="file:///F:/Datenerhebung/country-by-country-reports/DE_Deutsche_Pfandbriefbank_2014_cbcr_ar_en.pdf#page=498"/>
    <hyperlink ref="BA364" r:id="rId491" location="page=498" display="file:///F:/Datenerhebung/country-by-country-reports/DE_Deutsche_Pfandbriefbank_2014_cbcr_ar_en.pdf#page=498"/>
    <hyperlink ref="H4523" r:id="rId492" location="page=199" display="file:///F:/Datenerhebung/country-by-country-reports/NL_ABN_Amro_2016_cbcr_ar_en.pdf#page=199"/>
    <hyperlink ref="BA4100" r:id="rId493" location="page=2" display="file:///F:/Datenerhebung/country-by-country-reports/IT_Banca_Esperia_2014_cbcr_sd_it.pdf#page=2"/>
    <hyperlink ref="BA3969" r:id="rId494" location="page=478" display="file:///X:/Datenerhebung/country-by-country-reports/IT_Monte_dei_Paschi_di_Siena_2015_cbcr_ar_en.pdf#page=478"/>
    <hyperlink ref="BA3952" r:id="rId495" location="page=505" display="file:///X:/Datenerhebung/country-by-country-reports/IT_Monte_dei_Paschi_di_Siena_2014_cbcr_ar_en.pdf#page=505"/>
    <hyperlink ref="J3690" r:id="rId496" location="page=2" display="file:///F:/Datenerhebung/country-by-country-reports/IT_Banca_Carim_2015_cdcr_sd_it.pdf#page=2"/>
    <hyperlink ref="BA2759" r:id="rId497" location="page=15" display="file:///F:/Datenerhebung/country-by-country-reports/FR_Agence Française de Développement_2016_cbcr_ar_fr.pdf#page=15"/>
    <hyperlink ref="BA3620" r:id="rId498" location="page=129" display="file:///F:/Datenerhebung/country-by-country-reports/GR_Eurobank_Ergasias_SA_2016_cbcr_ar_en.pdf#page=129"/>
    <hyperlink ref="BA3610" r:id="rId499" location="page=163" display="file:///F:/Datenerhebung/country-by-country-reports/GR_Eurobank_Ergasias_SA_2015_cbcr_ar_en.pdf#page=163"/>
    <hyperlink ref="BA2758" r:id="rId500" location="page=15" display="file:///F:/Datenerhebung/country-by-country-reports/FR_Agence Française de Développement_2016_cbcr_ar_fr.pdf#page=15"/>
    <hyperlink ref="BA2744" r:id="rId501" location="page=255" display="file:///F:/Datenerhebung/country-by-country-reports/FR_ARKEA_2016_cbcr_ar_fr.pdf#page=255"/>
    <hyperlink ref="AZ2755" r:id="rId502" location="page=224" display="file:///F:/Datenerhebung/country-by-country-reports/FR_Credit_Mutuel_2015_cbcr_ar_en.pdf#page=224"/>
    <hyperlink ref="AZ2541" r:id="rId503" display="file:///F:/Datenerhebung/country-by-country-reports/FR_BNP_Paribas_2014_cbcr_ar_fr.pdf"/>
    <hyperlink ref="BA1800" r:id="rId504" location="page=15" display="file:///F:/Datenerhebung/country-by-country-reports/FR_Dexia_Credit_Local_2015_cbcr_ar_fr.pdf#page=15"/>
    <hyperlink ref="BA1787" r:id="rId505" location="page=16" display="file:///F:/Datenerhebung/country-by-country-reports/FR_Dexia_Credit_Local_2014_cbcr_ar_fr.pdf#page=16"/>
    <hyperlink ref="AZ1516" r:id="rId506" location="page=139" display="file:///F:/Datenerhebung/country-by-country-reports/ES_Renta_4_Banco_S.A._2014_cbcr_ar_en.pdf.pdf#page=139"/>
    <hyperlink ref="AZ974" r:id="rId507" location="page=1" display="file:///F:/Datenerhebung/country-by-country-reports/DE_ProCredit_Holding_AG_2013_cbcr_sd_en.pdf#page=1"/>
    <hyperlink ref="AZ762" r:id="rId508" location="page=2" display="file:///F:/Datenerhebung/country-by-country-reports/DE_Volkswagen_Financial_Services_AG_2015_cbcr_sd_de.pdf#page=2"/>
    <hyperlink ref="AZ737" r:id="rId509" location="page=3" display="file:///F:/Datenerhebung/country-by-country-reports/DE_Volkswagen_Financial_Services_AG_2014_cbcr_sd_de.pdf#page=3"/>
    <hyperlink ref="AZ721" r:id="rId510" location="page=74" display="file:///F:/Datenerhebung/country-by-country-reports/DE_Portigon_AG_2015_cbcr_ar_en.pdf#page=74"/>
    <hyperlink ref="BA683" r:id="rId511" location="page=304" display="file:///F:/Datenerhebung/country-by-country-reports/DE_Nord_LB_2016_cbcr_ar_de.pdf#page=304"/>
    <hyperlink ref="AZ649" r:id="rId512" location="page=140" display="file:///F:/Datenerhebung/country-by-country-reports/DE_Landesbank_Hessen_Thüringen_2014_cbcr_ar_en.pdf#page=140"/>
    <hyperlink ref="AZ642" r:id="rId513" location="page=1" display="file:///F:/Datenerhebung/country-by-country-reports/DE_Landesbank_Hessen_Thüringen_2013_cbcr_ar_en.pdf#page=1"/>
    <hyperlink ref="J3667" r:id="rId514" display="file:///F:/Datenerhebung/country-by-country-reports/IT_Banca_Popolare_di_Fondi_2015_cbcr_sd_it.pdf"/>
    <hyperlink ref="BB699" r:id="rId515"/>
    <hyperlink ref="BA4037" r:id="rId516" location="page=498" display="file:///F:/Datenerhebung/country-by-country-reports/IT_Unione_di_Banche_Italiane_Scpa-UBI_Banca_2016_cbcr_ar_it.pdf#page=498"/>
    <hyperlink ref="BA648" r:id="rId517" location="page=181" display="file:///F:/Datenerhebung/country-by-country-reports/DE_Landesbank_Hessen-Thueringen_Girozentrale_-_HELABA_2014_cbcr_ar_de.pdf#page=181"/>
    <hyperlink ref="BA3528" r:id="rId518" display="file:///F:/Datenerhebung/country-by-country-reports/GB_Royal_Bank_of_Scotland_International_Limited_2016_cbcr_sd_en.pdf"/>
    <hyperlink ref="BA3380:BA3420" r:id="rId519" display="file:///F:/Datenerhebung/country-by-country-reports/GB_Royal_Bank_of_Scotland_International_Limited_2016_cbcr_sd_en.pdf"/>
    <hyperlink ref="AZ3500" r:id="rId520" display="file:///F:/Datenerhebung/country-by-country-reports/GB_Royal_Bank_of_Scotland_International_Limited_2016_ar_en.pdf"/>
    <hyperlink ref="BA3649" r:id="rId521" display="file:///F:/Datenerhebung/country-by-country-reports/IE_Ulster_Bank_Ireland_Limited_2015_cbcr_sd_en.pdf"/>
    <hyperlink ref="BA3651" r:id="rId522" display="file:///F:/Datenerhebung/country-by-country-reports/IE_Ulster_Bank_Ireland_Limited_2015_cbcr_sd_en.pdf"/>
    <hyperlink ref="BA3650" r:id="rId523" display="file:///F:/Datenerhebung/country-by-country-reports/IE_Ulster_Bank_Ireland_Limited_2015_cbcr_sd_en.pdf"/>
    <hyperlink ref="BA1604" r:id="rId524" location="page=269" display="file:///F:/Datenerhebung/country-by-country-reports/ES_Ibercaja_2015_cbcr_ar_en.pdf#page=269"/>
    <hyperlink ref="BA1602" r:id="rId525" location="page=459" display="file:///F:/Datenerhebung/country-by-country-reports/ES_Ibercaja_2014_cbcr_ar_es.pdf#page=459"/>
    <hyperlink ref="BA1605" r:id="rId526" display="file:///F:/Datenerhebung/country-by-country-reports/ES_Ibercaja_2016_cbcr_sd_es.pdf"/>
    <hyperlink ref="BA1603" r:id="rId527" location="page=269" display="file:///F:/Datenerhebung/country-by-country-reports/ES_Ibercaja_2015_cbcr_ar_en.pdf#page=269"/>
    <hyperlink ref="BA1619:BA1630" r:id="rId528" location="page=164" display="file:///F:/Datenerhebung/country-by-country-reports/FR_Rothschild_Co_2016_cbcr_ar_en.pdf#page=164"/>
    <hyperlink ref="BA884" r:id="rId529" location="page=246" display="file:///F:/Datenerhebung/country-by-country-reports/DE_Wuestenrot_Wuerttembergische_2016_cbcr_ar_en.pdf#page=246"/>
    <hyperlink ref="BA883" r:id="rId530" location="page=246" display="file:///F:/Datenerhebung/country-by-country-reports/DE_Wuestenrot_Wuerttembergische_2016_cbcr_ar_en.pdf#page=246"/>
    <hyperlink ref="BA882" r:id="rId531" location="page=246" display="file:///F:/Datenerhebung/country-by-country-reports/DE_Wuestenrot_Wuerttembergische_2016_cbcr_ar_en.pdf#page=246"/>
    <hyperlink ref="BA42" r:id="rId532" location="page=164" display="file:///F:/Datenerhebung/country-by-country-reports/AT_Raiffeisenlandesbank_Oberoesterreich_AG_2016_cbcr_ar_de.pdf#page=164"/>
    <hyperlink ref="BA41" r:id="rId533" location="page=164" display="file:///F:/Datenerhebung/country-by-country-reports/AT_Raiffeisenlandesbank_Oberoesterreich_AG_2016_cbcr_ar_de.pdf#page=164"/>
    <hyperlink ref="BA40" r:id="rId534" location="page=164" display="file:///F:/Datenerhebung/country-by-country-reports/AT_Raiffeisenlandesbank_Oberoesterreich_AG_2016_cbcr_ar_de.pdf#page=164"/>
    <hyperlink ref="BA39" r:id="rId535" location="page=164" display="file:///F:/Datenerhebung/country-by-country-reports/AT_Raiffeisenlandesbank_Oberoesterreich_AG_2016_cbcr_ar_de.pdf#page=164"/>
    <hyperlink ref="BA38" r:id="rId536" location="page=164" display="file:///F:/Datenerhebung/country-by-country-reports/AT_Raiffeisenlandesbank_Oberoesterreich_AG_2016_cbcr_ar_de.pdf#page=164"/>
    <hyperlink ref="BA37" r:id="rId537" location="page=164" display="file:///F:/Datenerhebung/country-by-country-reports/AT_Raiffeisenlandesbank_Oberoesterreich_AG_2016_cbcr_ar_de.pdf#page=164"/>
    <hyperlink ref="BA36" r:id="rId538" location="page=164" display="file:///F:/Datenerhebung/country-by-country-reports/AT_Raiffeisenlandesbank_Oberoesterreich_AG_2016_cbcr_ar_de.pdf#page=164"/>
    <hyperlink ref="BA35" r:id="rId539" location="page=164" display="file:///F:/Datenerhebung/country-by-country-reports/AT_Raiffeisenlandesbank_Oberoesterreich_AG_2016_cbcr_ar_de.pdf#page=164"/>
    <hyperlink ref="BA33" r:id="rId540" location="page=158" display="file:///F:/Datenerhebung/country-by-country-reports/AT_Raiffeisenlandesbank_Oberoesterreich_AG_2015_cbcr_ar_de.pdf#page=158"/>
    <hyperlink ref="BA32" r:id="rId541" location="page=158" display="file:///F:/Datenerhebung/country-by-country-reports/AT_Raiffeisenlandesbank_Oberoesterreich_AG_2015_cbcr_ar_de.pdf#page=158"/>
    <hyperlink ref="BA31" r:id="rId542" location="page=158" display="file:///F:/Datenerhebung/country-by-country-reports/AT_Raiffeisenlandesbank_Oberoesterreich_AG_2015_cbcr_ar_de.pdf#page=158"/>
    <hyperlink ref="BA30" r:id="rId543" location="page=158" display="file:///F:/Datenerhebung/country-by-country-reports/AT_Raiffeisenlandesbank_Oberoesterreich_AG_2015_cbcr_ar_de.pdf#page=158"/>
    <hyperlink ref="BA29" r:id="rId544" location="page=158" display="file:///F:/Datenerhebung/country-by-country-reports/AT_Raiffeisenlandesbank_Oberoesterreich_AG_2015_cbcr_ar_de.pdf#page=158"/>
    <hyperlink ref="BA28" r:id="rId545" location="page=158" display="file:///F:/Datenerhebung/country-by-country-reports/AT_Raiffeisenlandesbank_Oberoesterreich_AG_2015_cbcr_ar_de.pdf#page=158"/>
    <hyperlink ref="BA27" r:id="rId546" location="page=158" display="file:///F:/Datenerhebung/country-by-country-reports/AT_Raiffeisenlandesbank_Oberoesterreich_AG_2015_cbcr_ar_de.pdf#page=158"/>
    <hyperlink ref="BA26" r:id="rId547" location="page=158" display="file:///F:/Datenerhebung/country-by-country-reports/AT_Raiffeisenlandesbank_Oberoesterreich_AG_2015_cbcr_ar_de.pdf#page=158"/>
    <hyperlink ref="BA25" r:id="rId548" location="page=158" display="file:///F:/Datenerhebung/country-by-country-reports/AT_Raiffeisenlandesbank_Oberoesterreich_AG_2015_cbcr_ar_de.pdf#page=158"/>
    <hyperlink ref="BA18" r:id="rId549" location="page=158" display="file:///F:/Datenerhebung/country-by-country-reports/AT_Raiffeisenlandesbank_Oberoesterreich_AG_2015_cbcr_ar_de.pdf#page=158"/>
    <hyperlink ref="BA16" r:id="rId550" location="page=136" display="file:///F:/Datenerhebung/country-by-country-reports/AT_Raiffeisenlandesbank_Oberoesterreich_AG_2014_cbcr_ar_de.pdf#page=136"/>
    <hyperlink ref="BA34" r:id="rId551" location="page=164" display="file:///F:/Datenerhebung/country-by-country-reports/AT_Raiffeisenlandesbank_Oberoesterreich_AG_2016_cbcr_ar_de.pdf#page=164"/>
    <hyperlink ref="BA3646" r:id="rId552" display="file:///L:/CBCR_shared/Datenerhebung/country-by-country-reports/IE_Allied_Irish_Banks_plc_2015_cbcr_sd_en.pdf"/>
    <hyperlink ref="BA3645" r:id="rId553" display="file:///L:/CBCR_shared/Datenerhebung/country-by-country-reports/IE_Allied_Irish_Banks_plc_2015_cbcr_sd_en.pdf"/>
    <hyperlink ref="BA3647" r:id="rId554" display="file:///L:/CBCR_shared/Datenerhebung/country-by-country-reports/IE_Allied_Irish_Banks_plc_2015_cbcr_sd_en.pdf"/>
    <hyperlink ref="BA3643" r:id="rId555" display="file:///L:/CBCR_shared/Datenerhebung/country-by-country-reports/IE_Allied_Irish_Banks_plc_2014_cbcr_sd_en.pdf"/>
    <hyperlink ref="BA3642" r:id="rId556" display="file:///L:/CBCR_shared/Datenerhebung/country-by-country-reports/IE_Allied_Irish_Banks_plc_2014_cbcr_sd_en.pdf"/>
    <hyperlink ref="BA3601" r:id="rId557" location="page=74" display="file:///L:/CBCR_shared/Datenerhebung/country-by-country-reports/GR_National_Bank_of_Greece_SA_2014_cbcr_ar_en.pdf#page=74"/>
    <hyperlink ref="BA3600" r:id="rId558" location="page=74" display="file:///L:/CBCR_shared/Datenerhebung/country-by-country-reports/GR_National_Bank_of_Greece_SA_2014_cbcr_ar_en.pdf#page=74"/>
    <hyperlink ref="BA3599" r:id="rId559" location="page=74" display="file:///L:/CBCR_shared/Datenerhebung/country-by-country-reports/GR_National_Bank_of_Greece_SA_2014_cbcr_ar_en.pdf#page=74"/>
    <hyperlink ref="BA3598" r:id="rId560" location="page=74" display="file:///L:/CBCR_shared/Datenerhebung/country-by-country-reports/GR_National_Bank_of_Greece_SA_2014_cbcr_ar_en.pdf#page=74"/>
    <hyperlink ref="BA3587" r:id="rId561" location="page=74" display="file:///L:/CBCR_shared/Datenerhebung/country-by-country-reports/GR_National_Bank_of_Greece_SA_2014_cbcr_ar_en.pdf#page=74"/>
    <hyperlink ref="BA3597" r:id="rId562" location="page=74" display="file:///L:/CBCR_shared/Datenerhebung/country-by-country-reports/GR_National_Bank_of_Greece_SA_2014_cbcr_ar_en.pdf#page=74"/>
    <hyperlink ref="BA3596" r:id="rId563" location="page=74" display="file:///L:/CBCR_shared/Datenerhebung/country-by-country-reports/GR_National_Bank_of_Greece_SA_2014_cbcr_ar_en.pdf#page=74"/>
    <hyperlink ref="BA3595" r:id="rId564" location="page=74" display="file:///L:/CBCR_shared/Datenerhebung/country-by-country-reports/GR_National_Bank_of_Greece_SA_2014_cbcr_ar_en.pdf#page=74"/>
    <hyperlink ref="BA3594" r:id="rId565" location="page=74" display="file:///L:/CBCR_shared/Datenerhebung/country-by-country-reports/GR_National_Bank_of_Greece_SA_2014_cbcr_ar_en.pdf#page=74"/>
    <hyperlink ref="BA3593" r:id="rId566" location="page=74" display="file:///L:/CBCR_shared/Datenerhebung/country-by-country-reports/GR_National_Bank_of_Greece_SA_2014_cbcr_ar_en.pdf#page=74"/>
    <hyperlink ref="BA3592" r:id="rId567" location="page=74" display="file:///L:/CBCR_shared/Datenerhebung/country-by-country-reports/GR_National_Bank_of_Greece_SA_2014_cbcr_ar_en.pdf#page=74"/>
    <hyperlink ref="BA3591" r:id="rId568" location="page=74" display="file:///L:/CBCR_shared/Datenerhebung/country-by-country-reports/GR_National_Bank_of_Greece_SA_2014_cbcr_ar_en.pdf#page=74"/>
    <hyperlink ref="BA3590" r:id="rId569" location="page=74" display="file:///L:/CBCR_shared/Datenerhebung/country-by-country-reports/GR_National_Bank_of_Greece_SA_2014_cbcr_ar_en.pdf#page=74"/>
    <hyperlink ref="BA3589" r:id="rId570" location="page=74" display="file:///L:/CBCR_shared/Datenerhebung/country-by-country-reports/GR_National_Bank_of_Greece_SA_2014_cbcr_ar_en.pdf#page=74"/>
    <hyperlink ref="BA3579" r:id="rId571" display="file:///L:/CBCR_shared/Datenerhebung/country-by-country-reports/GB_Lloyds_Banking_Group_Plc_2015_cbcr_sd_en.pdf"/>
    <hyperlink ref="BA3582" r:id="rId572" display="file:///L:/CBCR_shared/Datenerhebung/country-by-country-reports/GB_Lloyds_Banking_Group_Plc_2015_cbcr_sd_en.pdf"/>
    <hyperlink ref="BA3577" r:id="rId573" display="file:///L:/CBCR_shared/Datenerhebung/country-by-country-reports/GB_Lloyds_Banking_Group_Plc_2015_cbcr_sd_en.pdf"/>
    <hyperlink ref="BA3578" r:id="rId574" display="file:///L:/CBCR_shared/Datenerhebung/country-by-country-reports/GB_Lloyds_Banking_Group_Plc_2015_cbcr_sd_en.pdf"/>
    <hyperlink ref="BA3581" r:id="rId575" display="file:///L:/CBCR_shared/Datenerhebung/country-by-country-reports/GB_Lloyds_Banking_Group_Plc_2015_cbcr_sd_en.pdf"/>
    <hyperlink ref="BA3580" r:id="rId576" display="file:///L:/CBCR_shared/Datenerhebung/country-by-country-reports/GB_Lloyds_Banking_Group_Plc_2015_cbcr_sd_en.pdf"/>
    <hyperlink ref="BA3572" r:id="rId577" display="file:///L:/CBCR_shared/Datenerhebung/country-by-country-reports/GB_Lloyds_Banking_Group_Plc_2014_cbcr_sd_en.pdf"/>
    <hyperlink ref="BA3576" r:id="rId578" display="file:///L:/CBCR_shared/Datenerhebung/country-by-country-reports/GB_Lloyds_Banking_Group_Plc_2014_cbcr_sd_en.pdf"/>
    <hyperlink ref="BA3570" r:id="rId579" display="file:///L:/CBCR_shared/Datenerhebung/country-by-country-reports/GB_Lloyds_Banking_Group_Plc_2014_cbcr_sd_en.pdf"/>
    <hyperlink ref="BA3571" r:id="rId580" display="file:///L:/CBCR_shared/Datenerhebung/country-by-country-reports/GB_Lloyds_Banking_Group_Plc_2014_cbcr_sd_en.pdf"/>
    <hyperlink ref="BA3575" r:id="rId581" display="file:///L:/CBCR_shared/Datenerhebung/country-by-country-reports/GB_Lloyds_Banking_Group_Plc_2014_cbcr_sd_en.pdf"/>
    <hyperlink ref="BA3574" r:id="rId582" display="file:///L:/CBCR_shared/Datenerhebung/country-by-country-reports/GB_Lloyds_Banking_Group_Plc_2014_cbcr_sd_en.pdf"/>
    <hyperlink ref="BA3573" r:id="rId583" display="file:///L:/CBCR_shared/Datenerhebung/country-by-country-reports/GB_Lloyds_Banking_Group_Plc_2014_cbcr_sd_en.pdf"/>
    <hyperlink ref="BA3560" r:id="rId584" display="file:///L:/CBCR_shared/Datenerhebung/country-by-country-reports/GB_Lloyds_Banking_Group_Plc_2013_cbcr_sd_en.pdf"/>
    <hyperlink ref="BA3569" r:id="rId585" display="file:///L:/CBCR_shared/Datenerhebung/country-by-country-reports/GB_Lloyds_Banking_Group_Plc_2013_cbcr_sd_en.pdf"/>
    <hyperlink ref="BA3568" r:id="rId586" display="file:///L:/CBCR_shared/Datenerhebung/country-by-country-reports/GB_Lloyds_Banking_Group_Plc_2013_cbcr_sd_en.pdf"/>
    <hyperlink ref="BA3559" r:id="rId587" display="file:///L:/CBCR_shared/Datenerhebung/country-by-country-reports/GB_Lloyds_Banking_Group_Plc_2013_cbcr_sd_en.pdf"/>
    <hyperlink ref="BA3567" r:id="rId588" display="file:///L:/CBCR_shared/Datenerhebung/country-by-country-reports/GB_Lloyds_Banking_Group_Plc_2013_cbcr_sd_en.pdf"/>
    <hyperlink ref="BA3566" r:id="rId589" display="file:///L:/CBCR_shared/Datenerhebung/country-by-country-reports/GB_Lloyds_Banking_Group_Plc_2013_cbcr_sd_en.pdf"/>
    <hyperlink ref="BA3565" r:id="rId590" display="file:///L:/CBCR_shared/Datenerhebung/country-by-country-reports/GB_Lloyds_Banking_Group_Plc_2013_cbcr_sd_en.pdf"/>
    <hyperlink ref="BA3564" r:id="rId591" display="file:///L:/CBCR_shared/Datenerhebung/country-by-country-reports/GB_Lloyds_Banking_Group_Plc_2013_cbcr_sd_en.pdf"/>
    <hyperlink ref="BA3563" r:id="rId592" display="file:///L:/CBCR_shared/Datenerhebung/country-by-country-reports/GB_Lloyds_Banking_Group_Plc_2013_cbcr_sd_en.pdf"/>
    <hyperlink ref="BA3562" r:id="rId593" display="file:///L:/CBCR_shared/Datenerhebung/country-by-country-reports/GB_Lloyds_Banking_Group_Plc_2013_cbcr_sd_en.pdf"/>
    <hyperlink ref="BA3489" r:id="rId594"/>
    <hyperlink ref="BA3488" r:id="rId595"/>
    <hyperlink ref="BA3487" r:id="rId596"/>
    <hyperlink ref="BA3486" r:id="rId597"/>
    <hyperlink ref="BA3485" r:id="rId598"/>
    <hyperlink ref="BA3484" r:id="rId599" location="page=142" display="file:///L:/CBCR_shared/Datenerhebung/country-by-country-reports/GB_Leeds_Building_Society_2016_cbcr_ar_en.pdf#page=142"/>
    <hyperlink ref="BA3483" r:id="rId600" location="page=142" display="file:///L:/CBCR_shared/Datenerhebung/country-by-country-reports/GB_Leeds_Building_Society_2016_cbcr_ar_en.pdf#page=142"/>
    <hyperlink ref="BA3482" r:id="rId601" location="page=142" display="file:///L:/CBCR_shared/Datenerhebung/country-by-country-reports/GB_Leeds_Building_Society_2016_cbcr_ar_en.pdf#page=142"/>
    <hyperlink ref="BA3481" r:id="rId602" location="page=136" display="file:///L:/CBCR_shared/Datenerhebung/country-by-country-reports/GB_Leeds_Building_Society_2015_cbcr_ar_en.pdf#page=136"/>
    <hyperlink ref="BA3480" r:id="rId603" location="page=136" display="file:///L:/CBCR_shared/Datenerhebung/country-by-country-reports/GB_Leeds_Building_Society_2015_cbcr_ar_en.pdf#page=136"/>
    <hyperlink ref="BA3479" r:id="rId604" location="page=136" display="file:///L:/CBCR_shared/Datenerhebung/country-by-country-reports/GB_Leeds_Building_Society_2015_cbcr_ar_en.pdf#page=136"/>
    <hyperlink ref="BA3478" r:id="rId605" location="page=114" display="file:///L:/CBCR_shared/Datenerhebung/country-by-country-reports/GB_Leeds_Building_Society_2014_cbcr_ar_en.pdf#page=114"/>
    <hyperlink ref="BA3477" r:id="rId606" location="page=114" display="file:///L:/CBCR_shared/Datenerhebung/country-by-country-reports/GB_Leeds_Building_Society_2014_cbcr_ar_en.pdf#page=114"/>
    <hyperlink ref="BA3474" r:id="rId607" location="page=58"/>
    <hyperlink ref="BA3471" r:id="rId608" location="page=58"/>
    <hyperlink ref="BA3473" r:id="rId609" location="page=58"/>
    <hyperlink ref="BA3470" r:id="rId610" location="page=59"/>
    <hyperlink ref="BA3467" r:id="rId611" location="page=59"/>
    <hyperlink ref="BA3469" r:id="rId612" location="page=59"/>
    <hyperlink ref="BA3472" r:id="rId613" location="page=58"/>
    <hyperlink ref="BA3468" r:id="rId614" location="page=59"/>
    <hyperlink ref="BA3466" r:id="rId615" location="page=4" display="file:///L:/CBCR_shared/Datenerhebung/country-by-country-reports/GB_BLME_Holdings_PLC_2014_cbcr_sd_en.pdf#page=4"/>
    <hyperlink ref="BA3463" r:id="rId616" location="page=4" display="file:///L:/CBCR_shared/Datenerhebung/country-by-country-reports/GB_BLME_Holdings_PLC_2014_cbcr_sd_en.pdf#page=4"/>
    <hyperlink ref="BA3465" r:id="rId617" location="page=4" display="file:///L:/CBCR_shared/Datenerhebung/country-by-country-reports/GB_BLME_Holdings_PLC_2014_cbcr_sd_en.pdf#page=4"/>
    <hyperlink ref="BA3422" r:id="rId618" location="page=165" display="file:///L:/CBCR_shared/Datenerhebung/country-by-country-reports/GB_Skipton_Building_Society_2015_cbcr_ar_en.pdf#page=165"/>
    <hyperlink ref="BA3421" r:id="rId619" location="page=165" display="file:///L:/CBCR_shared/Datenerhebung/country-by-country-reports/GB_Skipton_Building_Society_2015_cbcr_ar_en.pdf#page=165"/>
    <hyperlink ref="BA3420" r:id="rId620" location="page=165" display="file:///L:/CBCR_shared/Datenerhebung/country-by-country-reports/GB_Skipton_Building_Society_2015_cbcr_ar_en.pdf#page=165"/>
    <hyperlink ref="BA3419" r:id="rId621" location="page=165" display="file:///L:/CBCR_shared/Datenerhebung/country-by-country-reports/GB_Skipton_Building_Society_2015_cbcr_ar_en.pdf#page=165"/>
    <hyperlink ref="BA3418" r:id="rId622" location="page=165" display="file:///L:/CBCR_shared/Datenerhebung/country-by-country-reports/GB_Skipton_Building_Society_2015_cbcr_ar_en.pdf#page=165"/>
    <hyperlink ref="BA3417" r:id="rId623" location="page=163" display="file:///L:/CBCR_shared/Datenerhebung/country-by-country-reports/GB_Skipton_Building_Society_2014_cbcr_ar_en.pdf#page=163"/>
    <hyperlink ref="BA3416" r:id="rId624" location="page=163" display="file:///L:/CBCR_shared/Datenerhebung/country-by-country-reports/GB_Skipton_Building_Society_2014_cbcr_ar_en.pdf#page=163"/>
    <hyperlink ref="BA3415" r:id="rId625" location="page=163" display="file:///L:/CBCR_shared/Datenerhebung/country-by-country-reports/GB_Skipton_Building_Society_2014_cbcr_ar_en.pdf#page=163"/>
    <hyperlink ref="BA3414" r:id="rId626" location="page=163" display="file:///L:/CBCR_shared/Datenerhebung/country-by-country-reports/GB_Skipton_Building_Society_2014_cbcr_ar_en.pdf#page=163"/>
    <hyperlink ref="BA3413" r:id="rId627" location="page=163" display="file:///L:/CBCR_shared/Datenerhebung/country-by-country-reports/GB_Skipton_Building_Society_2014_cbcr_ar_en.pdf#page=163"/>
    <hyperlink ref="BA3403" r:id="rId628" location="page=112" display="file:///L:/CBCR_shared/Datenerhebung/country-by-country-reports/GB_Schroders_Plc_2016_turnover_sd_en.pdf#page=112"/>
    <hyperlink ref="BA3410" r:id="rId629" location="page=112" display="file:///L:/CBCR_shared/Datenerhebung/country-by-country-reports/GB_Schroders_Plc_2016_turnover_sd_en.pdf#page=112"/>
    <hyperlink ref="BA3409" r:id="rId630" location="page=112" display="file:///L:/CBCR_shared/Datenerhebung/country-by-country-reports/GB_Schroders_Plc_2016_turnover_sd_en.pdf#page=112"/>
    <hyperlink ref="BA3408" r:id="rId631" location="page=112" display="file:///L:/CBCR_shared/Datenerhebung/country-by-country-reports/GB_Schroders_Plc_2016_turnover_sd_en.pdf#page=112"/>
    <hyperlink ref="BA3407" r:id="rId632" location="page=112" display="file:///L:/CBCR_shared/Datenerhebung/country-by-country-reports/GB_Schroders_Plc_2016_turnover_sd_en.pdf#page=112"/>
    <hyperlink ref="BA3406" r:id="rId633" location="page=112" display="file:///L:/CBCR_shared/Datenerhebung/country-by-country-reports/GB_Schroders_Plc_2016_turnover_sd_en.pdf#page=112"/>
    <hyperlink ref="BA3405" r:id="rId634" location="page=112" display="file:///L:/CBCR_shared/Datenerhebung/country-by-country-reports/GB_Schroders_Plc_2016_turnover_sd_en.pdf#page=112"/>
    <hyperlink ref="BA3404" r:id="rId635" location="page=112" display="file:///L:/CBCR_shared/Datenerhebung/country-by-country-reports/GB_Schroders_Plc_2016_turnover_sd_en.pdf#page=112"/>
    <hyperlink ref="BA3411" r:id="rId636" location="page=112" display="file:///L:/CBCR_shared/Datenerhebung/country-by-country-reports/GB_Schroders_Plc_2016_turnover_sd_en.pdf#page=112"/>
    <hyperlink ref="BA3402" r:id="rId637" location="page=112" display="file:///L:/CBCR_shared/Datenerhebung/country-by-country-reports/GB_Schroders_Plc_2016_turnover_sd_en.pdf#page=112"/>
    <hyperlink ref="BA3401" r:id="rId638" location="page=1" display="file:///L:/CBCR_shared/Datenerhebung/country-by-country-reports/GB_Schroders_Plc_2015_cbcr_sd_en.pdf#page=1"/>
    <hyperlink ref="BA3400" r:id="rId639" location="page=1" display="file:///L:/CBCR_shared/Datenerhebung/country-by-country-reports/GB_Schroders_Plc_2015_cbcr_sd_en.pdf#page=1"/>
    <hyperlink ref="BA3399" r:id="rId640" location="page=1" display="file:///L:/CBCR_shared/Datenerhebung/country-by-country-reports/GB_Schroders_Plc_2015_cbcr_sd_en.pdf#page=1"/>
    <hyperlink ref="BA3398" r:id="rId641" location="page=1" display="file:///L:/CBCR_shared/Datenerhebung/country-by-country-reports/GB_Schroders_Plc_2015_cbcr_sd_en.pdf#page=1"/>
    <hyperlink ref="BA3397" r:id="rId642" location="page=1" display="file:///L:/CBCR_shared/Datenerhebung/country-by-country-reports/GB_Schroders_Plc_2015_cbcr_sd_en.pdf#page=1"/>
    <hyperlink ref="BA3396" r:id="rId643" location="page=1" display="file:///L:/CBCR_shared/Datenerhebung/country-by-country-reports/GB_Schroders_Plc_2015_cbcr_sd_en.pdf#page=1"/>
    <hyperlink ref="BA3395" r:id="rId644" location="page=1" display="file:///L:/CBCR_shared/Datenerhebung/country-by-country-reports/GB_Schroders_Plc_2015_cbcr_sd_en.pdf#page=1"/>
    <hyperlink ref="BA3385" r:id="rId645" location="page=95" display="file:///L:/CBCR_shared/Datenerhebung/country-by-country-reports/GB_Schroders_Plc_2014_turnover_sd_en.pdf#page=95"/>
    <hyperlink ref="BA3392" r:id="rId646" location="page=95" display="file:///L:/CBCR_shared/Datenerhebung/country-by-country-reports/GB_Schroders_Plc_2014_turnover_sd_en.pdf#page=95"/>
    <hyperlink ref="BA3391" r:id="rId647" location="page=95" display="file:///L:/CBCR_shared/Datenerhebung/country-by-country-reports/GB_Schroders_Plc_2014_turnover_sd_en.pdf#page=95"/>
    <hyperlink ref="BA3390" r:id="rId648" location="page=95" display="file:///L:/CBCR_shared/Datenerhebung/country-by-country-reports/GB_Schroders_Plc_2014_turnover_sd_en.pdf#page=95"/>
    <hyperlink ref="BA3389" r:id="rId649" location="page=95" display="file:///L:/CBCR_shared/Datenerhebung/country-by-country-reports/GB_Schroders_Plc_2014_turnover_sd_en.pdf#page=95"/>
    <hyperlink ref="BA3388" r:id="rId650" location="page=95" display="file:///L:/CBCR_shared/Datenerhebung/country-by-country-reports/GB_Schroders_Plc_2014_turnover_sd_en.pdf#page=95"/>
    <hyperlink ref="BA3387" r:id="rId651" location="page=95" display="file:///L:/CBCR_shared/Datenerhebung/country-by-country-reports/GB_Schroders_Plc_2014_turnover_sd_en.pdf#page=95"/>
    <hyperlink ref="BA3386" r:id="rId652" location="page=95" display="file:///L:/CBCR_shared/Datenerhebung/country-by-country-reports/GB_Schroders_Plc_2014_turnover_sd_en.pdf#page=95"/>
    <hyperlink ref="BA3393" r:id="rId653" location="page=95" display="file:///L:/CBCR_shared/Datenerhebung/country-by-country-reports/GB_Schroders_Plc_2014_turnover_sd_en.pdf#page=95"/>
    <hyperlink ref="BA3369" r:id="rId654" location="page=42" display="file:///L:/CBCR_shared/Datenerhebung/country-by-country-reports/GB_Paragon_Group_of_Companies_Plc_2014, 2015_cbcr_sd_en.pdf#page=42"/>
    <hyperlink ref="BA3370" r:id="rId655" location="page=298" display="file:///L:/CBCR_shared/Datenerhebung/country-by-country-reports/GB_Paragon_Group_of_Companies_Plc_2015, 2016_cbcr_ar_en.pdf#page=298"/>
    <hyperlink ref="BA3351" r:id="rId656" location="page=5" display="file:///L:/CBCR_shared/Datenerhebung/country-by-country-reports/GB_Standard_Chartered_2015_cbcr_ar_en.pdf#page=5"/>
    <hyperlink ref="BA3291" r:id="rId657" location="page=5" display="file:///L:/CBCR_shared/Datenerhebung/country-by-country-reports/GB_Standard_Chartered_2015_cbcr_ar_en.pdf#page=5"/>
    <hyperlink ref="BA3350" r:id="rId658" location="page=5" display="file:///L:/CBCR_shared/Datenerhebung/country-by-country-reports/GB_Standard_Chartered_2015_cbcr_ar_en.pdf#page=5"/>
    <hyperlink ref="BA3349" r:id="rId659" location="page=5" display="file:///L:/CBCR_shared/Datenerhebung/country-by-country-reports/GB_Standard_Chartered_2015_cbcr_ar_en.pdf#page=5"/>
    <hyperlink ref="BA3348" r:id="rId660" location="page=5" display="file:///L:/CBCR_shared/Datenerhebung/country-by-country-reports/GB_Standard_Chartered_2015_cbcr_ar_en.pdf#page=5"/>
    <hyperlink ref="BA3290" r:id="rId661" location="page=5" display="file:///L:/CBCR_shared/Datenerhebung/country-by-country-reports/GB_Standard_Chartered_2015_cbcr_ar_en.pdf#page=5"/>
    <hyperlink ref="BA3347" r:id="rId662" location="page=5" display="file:///L:/CBCR_shared/Datenerhebung/country-by-country-reports/GB_Standard_Chartered_2015_cbcr_ar_en.pdf#page=5"/>
    <hyperlink ref="BA3346" r:id="rId663" location="page=5" display="file:///L:/CBCR_shared/Datenerhebung/country-by-country-reports/GB_Standard_Chartered_2015_cbcr_ar_en.pdf#page=5"/>
    <hyperlink ref="BA3345" r:id="rId664" location="page=5" display="file:///L:/CBCR_shared/Datenerhebung/country-by-country-reports/GB_Standard_Chartered_2015_cbcr_ar_en.pdf#page=5"/>
    <hyperlink ref="BA3344" r:id="rId665" location="page=5" display="file:///L:/CBCR_shared/Datenerhebung/country-by-country-reports/GB_Standard_Chartered_2015_cbcr_ar_en.pdf#page=5"/>
    <hyperlink ref="BA3343" r:id="rId666" location="page=5" display="file:///L:/CBCR_shared/Datenerhebung/country-by-country-reports/GB_Standard_Chartered_2015_cbcr_ar_en.pdf#page=5"/>
    <hyperlink ref="BA3342" r:id="rId667" location="page=5" display="file:///L:/CBCR_shared/Datenerhebung/country-by-country-reports/GB_Standard_Chartered_2015_cbcr_ar_en.pdf#page=5"/>
    <hyperlink ref="BA3341" r:id="rId668" location="page=5" display="file:///L:/CBCR_shared/Datenerhebung/country-by-country-reports/GB_Standard_Chartered_2015_cbcr_ar_en.pdf#page=5"/>
    <hyperlink ref="BA3340" r:id="rId669" location="page=5" display="file:///L:/CBCR_shared/Datenerhebung/country-by-country-reports/GB_Standard_Chartered_2015_cbcr_ar_en.pdf#page=5"/>
    <hyperlink ref="BA3339" r:id="rId670" location="page=5" display="file:///L:/CBCR_shared/Datenerhebung/country-by-country-reports/GB_Standard_Chartered_2015_cbcr_ar_en.pdf#page=5"/>
    <hyperlink ref="BA3338" r:id="rId671" location="page=5" display="file:///L:/CBCR_shared/Datenerhebung/country-by-country-reports/GB_Standard_Chartered_2015_cbcr_ar_en.pdf#page=5"/>
    <hyperlink ref="BA3337" r:id="rId672" location="page=5" display="file:///L:/CBCR_shared/Datenerhebung/country-by-country-reports/GB_Standard_Chartered_2015_cbcr_ar_en.pdf#page=5"/>
    <hyperlink ref="BA3336" r:id="rId673" location="page=5" display="file:///L:/CBCR_shared/Datenerhebung/country-by-country-reports/GB_Standard_Chartered_2015_cbcr_ar_en.pdf#page=5"/>
    <hyperlink ref="BA3335" r:id="rId674" location="page=5" display="file:///L:/CBCR_shared/Datenerhebung/country-by-country-reports/GB_Standard_Chartered_2015_cbcr_ar_en.pdf#page=5"/>
    <hyperlink ref="BA3334" r:id="rId675" location="page=5" display="file:///L:/CBCR_shared/Datenerhebung/country-by-country-reports/GB_Standard_Chartered_2015_cbcr_ar_en.pdf#page=5"/>
    <hyperlink ref="BA3333" r:id="rId676" location="page=5" display="file:///L:/CBCR_shared/Datenerhebung/country-by-country-reports/GB_Standard_Chartered_2015_cbcr_ar_en.pdf#page=5"/>
    <hyperlink ref="BA3332" r:id="rId677" location="page=5" display="file:///L:/CBCR_shared/Datenerhebung/country-by-country-reports/GB_Standard_Chartered_2015_cbcr_ar_en.pdf#page=5"/>
    <hyperlink ref="BA3331" r:id="rId678" location="page=5" display="file:///L:/CBCR_shared/Datenerhebung/country-by-country-reports/GB_Standard_Chartered_2015_cbcr_ar_en.pdf#page=5"/>
    <hyperlink ref="BA3330" r:id="rId679" location="page=5" display="file:///L:/CBCR_shared/Datenerhebung/country-by-country-reports/GB_Standard_Chartered_2015_cbcr_ar_en.pdf#page=5"/>
    <hyperlink ref="BA3329" r:id="rId680" location="page=5" display="file:///L:/CBCR_shared/Datenerhebung/country-by-country-reports/GB_Standard_Chartered_2015_cbcr_ar_en.pdf#page=5"/>
    <hyperlink ref="BA3328" r:id="rId681" location="page=5" display="file:///L:/CBCR_shared/Datenerhebung/country-by-country-reports/GB_Standard_Chartered_2015_cbcr_ar_en.pdf#page=5"/>
    <hyperlink ref="BA3327" r:id="rId682" location="page=5" display="file:///L:/CBCR_shared/Datenerhebung/country-by-country-reports/GB_Standard_Chartered_2015_cbcr_ar_en.pdf#page=5"/>
    <hyperlink ref="BA3326" r:id="rId683" location="page=5" display="file:///L:/CBCR_shared/Datenerhebung/country-by-country-reports/GB_Standard_Chartered_2015_cbcr_ar_en.pdf#page=5"/>
    <hyperlink ref="BA3325" r:id="rId684" location="page=5" display="file:///L:/CBCR_shared/Datenerhebung/country-by-country-reports/GB_Standard_Chartered_2015_cbcr_ar_en.pdf#page=5"/>
    <hyperlink ref="BA3324" r:id="rId685" location="page=5" display="file:///L:/CBCR_shared/Datenerhebung/country-by-country-reports/GB_Standard_Chartered_2015_cbcr_ar_en.pdf#page=5"/>
    <hyperlink ref="BA3323" r:id="rId686" location="page=5" display="file:///L:/CBCR_shared/Datenerhebung/country-by-country-reports/GB_Standard_Chartered_2015_cbcr_ar_en.pdf#page=5"/>
    <hyperlink ref="BA3322" r:id="rId687" location="page=5" display="file:///L:/CBCR_shared/Datenerhebung/country-by-country-reports/GB_Standard_Chartered_2015_cbcr_ar_en.pdf#page=5"/>
    <hyperlink ref="BA3321" r:id="rId688" location="page=5" display="file:///L:/CBCR_shared/Datenerhebung/country-by-country-reports/GB_Standard_Chartered_2015_cbcr_ar_en.pdf#page=5"/>
    <hyperlink ref="BA3320" r:id="rId689" location="page=5" display="file:///L:/CBCR_shared/Datenerhebung/country-by-country-reports/GB_Standard_Chartered_2015_cbcr_ar_en.pdf#page=5"/>
    <hyperlink ref="BA3319" r:id="rId690" location="page=5" display="file:///L:/CBCR_shared/Datenerhebung/country-by-country-reports/GB_Standard_Chartered_2015_cbcr_ar_en.pdf#page=5"/>
    <hyperlink ref="BA3318" r:id="rId691" location="page=5" display="file:///L:/CBCR_shared/Datenerhebung/country-by-country-reports/GB_Standard_Chartered_2015_cbcr_ar_en.pdf#page=5"/>
    <hyperlink ref="BA3317" r:id="rId692" location="page=5" display="file:///L:/CBCR_shared/Datenerhebung/country-by-country-reports/GB_Standard_Chartered_2015_cbcr_ar_en.pdf#page=5"/>
    <hyperlink ref="BA3316" r:id="rId693" location="page=5" display="file:///L:/CBCR_shared/Datenerhebung/country-by-country-reports/GB_Standard_Chartered_2015_cbcr_ar_en.pdf#page=5"/>
    <hyperlink ref="BA3315" r:id="rId694" location="page=5" display="file:///L:/CBCR_shared/Datenerhebung/country-by-country-reports/GB_Standard_Chartered_2015_cbcr_ar_en.pdf#page=5"/>
    <hyperlink ref="BA3314" r:id="rId695" location="page=5" display="file:///L:/CBCR_shared/Datenerhebung/country-by-country-reports/GB_Standard_Chartered_2015_cbcr_ar_en.pdf#page=5"/>
    <hyperlink ref="BA3313" r:id="rId696" location="page=5" display="file:///L:/CBCR_shared/Datenerhebung/country-by-country-reports/GB_Standard_Chartered_2015_cbcr_ar_en.pdf#page=5"/>
    <hyperlink ref="BA3312" r:id="rId697" location="page=5" display="file:///L:/CBCR_shared/Datenerhebung/country-by-country-reports/GB_Standard_Chartered_2015_cbcr_ar_en.pdf#page=5"/>
    <hyperlink ref="BA3311" r:id="rId698" location="page=5" display="file:///L:/CBCR_shared/Datenerhebung/country-by-country-reports/GB_Standard_Chartered_2015_cbcr_ar_en.pdf#page=5"/>
    <hyperlink ref="BA3310" r:id="rId699" location="page=5" display="file:///L:/CBCR_shared/Datenerhebung/country-by-country-reports/GB_Standard_Chartered_2015_cbcr_ar_en.pdf#page=5"/>
    <hyperlink ref="BA3309" r:id="rId700" location="page=5" display="file:///L:/CBCR_shared/Datenerhebung/country-by-country-reports/GB_Standard_Chartered_2015_cbcr_ar_en.pdf#page=5"/>
    <hyperlink ref="BA3308" r:id="rId701" location="page=5" display="file:///L:/CBCR_shared/Datenerhebung/country-by-country-reports/GB_Standard_Chartered_2015_cbcr_ar_en.pdf#page=5"/>
    <hyperlink ref="BA3307" r:id="rId702" location="page=5" display="file:///L:/CBCR_shared/Datenerhebung/country-by-country-reports/GB_Standard_Chartered_2015_cbcr_ar_en.pdf#page=5"/>
    <hyperlink ref="BA3306" r:id="rId703" location="page=5" display="file:///L:/CBCR_shared/Datenerhebung/country-by-country-reports/GB_Standard_Chartered_2015_cbcr_ar_en.pdf#page=5"/>
    <hyperlink ref="BA3305" r:id="rId704" location="page=5" display="file:///L:/CBCR_shared/Datenerhebung/country-by-country-reports/GB_Standard_Chartered_2015_cbcr_ar_en.pdf#page=5"/>
    <hyperlink ref="BA3304" r:id="rId705" location="page=5" display="file:///L:/CBCR_shared/Datenerhebung/country-by-country-reports/GB_Standard_Chartered_2015_cbcr_ar_en.pdf#page=5"/>
    <hyperlink ref="BA3303" r:id="rId706" location="page=5" display="file:///L:/CBCR_shared/Datenerhebung/country-by-country-reports/GB_Standard_Chartered_2015_cbcr_ar_en.pdf#page=5"/>
    <hyperlink ref="BA3302" r:id="rId707" location="page=5" display="file:///L:/CBCR_shared/Datenerhebung/country-by-country-reports/GB_Standard_Chartered_2015_cbcr_ar_en.pdf#page=5"/>
    <hyperlink ref="BA3301" r:id="rId708" location="page=5" display="file:///L:/CBCR_shared/Datenerhebung/country-by-country-reports/GB_Standard_Chartered_2015_cbcr_ar_en.pdf#page=5"/>
    <hyperlink ref="BA3300" r:id="rId709" location="page=5" display="file:///L:/CBCR_shared/Datenerhebung/country-by-country-reports/GB_Standard_Chartered_2015_cbcr_ar_en.pdf#page=5"/>
    <hyperlink ref="BA3299" r:id="rId710" location="page=5" display="file:///L:/CBCR_shared/Datenerhebung/country-by-country-reports/GB_Standard_Chartered_2015_cbcr_ar_en.pdf#page=5"/>
    <hyperlink ref="BA3298" r:id="rId711" location="page=5" display="file:///L:/CBCR_shared/Datenerhebung/country-by-country-reports/GB_Standard_Chartered_2015_cbcr_ar_en.pdf#page=5"/>
    <hyperlink ref="BA3297" r:id="rId712" location="page=5" display="file:///L:/CBCR_shared/Datenerhebung/country-by-country-reports/GB_Standard_Chartered_2015_cbcr_ar_en.pdf#page=5"/>
    <hyperlink ref="BA3296" r:id="rId713" location="page=5" display="file:///L:/CBCR_shared/Datenerhebung/country-by-country-reports/GB_Standard_Chartered_2015_cbcr_ar_en.pdf#page=5"/>
    <hyperlink ref="BA3295" r:id="rId714" location="page=5" display="file:///L:/CBCR_shared/Datenerhebung/country-by-country-reports/GB_Standard_Chartered_2015_cbcr_ar_en.pdf#page=5"/>
    <hyperlink ref="BA3294" r:id="rId715" location="page=5" display="file:///L:/CBCR_shared/Datenerhebung/country-by-country-reports/GB_Standard_Chartered_2015_cbcr_ar_en.pdf#page=5"/>
    <hyperlink ref="BA3293" r:id="rId716" location="page=5" display="file:///L:/CBCR_shared/Datenerhebung/country-by-country-reports/GB_Standard_Chartered_2015_cbcr_ar_en.pdf#page=5"/>
    <hyperlink ref="BA3292" r:id="rId717" location="page=5" display="file:///L:/CBCR_shared/Datenerhebung/country-by-country-reports/GB_Standard_Chartered_2015_cbcr_ar_en.pdf#page=5"/>
    <hyperlink ref="BA3289" r:id="rId718" location="page=5" display="file:///L:/CBCR_shared/Datenerhebung/country-by-country-reports/GB_Standard_Chartered_2013_cbcr_sd_en.pdf#page=5"/>
    <hyperlink ref="BA3232" r:id="rId719" location="page=5" display="file:///L:/CBCR_shared/Datenerhebung/country-by-country-reports/GB_Standard_Chartered_2013_cbcr_sd_en.pdf#page=5"/>
    <hyperlink ref="BA3288" r:id="rId720" location="page=5" display="file:///L:/CBCR_shared/Datenerhebung/country-by-country-reports/GB_Standard_Chartered_2013_cbcr_sd_en.pdf#page=5"/>
    <hyperlink ref="BA3287" r:id="rId721" location="page=5" display="file:///L:/CBCR_shared/Datenerhebung/country-by-country-reports/GB_Standard_Chartered_2013_cbcr_sd_en.pdf#page=5"/>
    <hyperlink ref="BA3231" r:id="rId722" location="page=5" display="file:///L:/CBCR_shared/Datenerhebung/country-by-country-reports/GB_Standard_Chartered_2013_cbcr_sd_en.pdf#page=5"/>
    <hyperlink ref="BA3286" r:id="rId723" location="page=5" display="file:///L:/CBCR_shared/Datenerhebung/country-by-country-reports/GB_Standard_Chartered_2013_cbcr_sd_en.pdf#page=5"/>
    <hyperlink ref="BA3285" r:id="rId724" location="page=5" display="file:///L:/CBCR_shared/Datenerhebung/country-by-country-reports/GB_Standard_Chartered_2013_cbcr_sd_en.pdf#page=5"/>
    <hyperlink ref="BA3284" r:id="rId725" location="page=5" display="file:///L:/CBCR_shared/Datenerhebung/country-by-country-reports/GB_Standard_Chartered_2013_cbcr_sd_en.pdf#page=5"/>
    <hyperlink ref="BA3283" r:id="rId726" location="page=5" display="file:///L:/CBCR_shared/Datenerhebung/country-by-country-reports/GB_Standard_Chartered_2013_cbcr_sd_en.pdf#page=5"/>
    <hyperlink ref="BA3282" r:id="rId727" location="page=5" display="file:///L:/CBCR_shared/Datenerhebung/country-by-country-reports/GB_Standard_Chartered_2013_cbcr_sd_en.pdf#page=5"/>
    <hyperlink ref="BA3281" r:id="rId728" location="page=5" display="file:///L:/CBCR_shared/Datenerhebung/country-by-country-reports/GB_Standard_Chartered_2013_cbcr_sd_en.pdf#page=5"/>
    <hyperlink ref="BA3280" r:id="rId729" location="page=5" display="file:///L:/CBCR_shared/Datenerhebung/country-by-country-reports/GB_Standard_Chartered_2013_cbcr_sd_en.pdf#page=5"/>
    <hyperlink ref="BA3279" r:id="rId730" location="page=5" display="file:///L:/CBCR_shared/Datenerhebung/country-by-country-reports/GB_Standard_Chartered_2013_cbcr_sd_en.pdf#page=5"/>
    <hyperlink ref="BA3278" r:id="rId731" location="page=5" display="file:///L:/CBCR_shared/Datenerhebung/country-by-country-reports/GB_Standard_Chartered_2013_cbcr_sd_en.pdf#page=5"/>
    <hyperlink ref="BA3277" r:id="rId732" location="page=5" display="file:///L:/CBCR_shared/Datenerhebung/country-by-country-reports/GB_Standard_Chartered_2013_cbcr_sd_en.pdf#page=5"/>
    <hyperlink ref="BA3276" r:id="rId733" location="page=5" display="file:///L:/CBCR_shared/Datenerhebung/country-by-country-reports/GB_Standard_Chartered_2013_cbcr_sd_en.pdf#page=5"/>
    <hyperlink ref="BA3275" r:id="rId734" location="page=5" display="file:///L:/CBCR_shared/Datenerhebung/country-by-country-reports/GB_Standard_Chartered_2013_cbcr_sd_en.pdf#page=5"/>
    <hyperlink ref="BA3274" r:id="rId735" location="page=5" display="file:///L:/CBCR_shared/Datenerhebung/country-by-country-reports/GB_Standard_Chartered_2013_cbcr_sd_en.pdf#page=5"/>
    <hyperlink ref="BA3273" r:id="rId736" location="page=5" display="file:///L:/CBCR_shared/Datenerhebung/country-by-country-reports/GB_Standard_Chartered_2013_cbcr_sd_en.pdf#page=5"/>
    <hyperlink ref="BA3272" r:id="rId737" location="page=5" display="file:///L:/CBCR_shared/Datenerhebung/country-by-country-reports/GB_Standard_Chartered_2013_cbcr_sd_en.pdf#page=5"/>
    <hyperlink ref="BA3271" r:id="rId738" location="page=5" display="file:///L:/CBCR_shared/Datenerhebung/country-by-country-reports/GB_Standard_Chartered_2013_cbcr_sd_en.pdf#page=5"/>
    <hyperlink ref="BA3270" r:id="rId739" location="page=5" display="file:///L:/CBCR_shared/Datenerhebung/country-by-country-reports/GB_Standard_Chartered_2013_cbcr_sd_en.pdf#page=5"/>
    <hyperlink ref="BA3269" r:id="rId740" location="page=5" display="file:///L:/CBCR_shared/Datenerhebung/country-by-country-reports/GB_Standard_Chartered_2013_cbcr_sd_en.pdf#page=5"/>
    <hyperlink ref="BA3268" r:id="rId741" location="page=5" display="file:///L:/CBCR_shared/Datenerhebung/country-by-country-reports/GB_Standard_Chartered_2013_cbcr_sd_en.pdf#page=5"/>
    <hyperlink ref="BA3267" r:id="rId742" location="page=5" display="file:///L:/CBCR_shared/Datenerhebung/country-by-country-reports/GB_Standard_Chartered_2013_cbcr_sd_en.pdf#page=5"/>
    <hyperlink ref="BA3266" r:id="rId743" location="page=5" display="file:///L:/CBCR_shared/Datenerhebung/country-by-country-reports/GB_Standard_Chartered_2013_cbcr_sd_en.pdf#page=5"/>
    <hyperlink ref="BA3265" r:id="rId744" location="page=5" display="file:///L:/CBCR_shared/Datenerhebung/country-by-country-reports/GB_Standard_Chartered_2013_cbcr_sd_en.pdf#page=5"/>
    <hyperlink ref="BA3264" r:id="rId745" location="page=5" display="file:///L:/CBCR_shared/Datenerhebung/country-by-country-reports/GB_Standard_Chartered_2013_cbcr_sd_en.pdf#page=5"/>
    <hyperlink ref="BA3263" r:id="rId746" location="page=5" display="file:///L:/CBCR_shared/Datenerhebung/country-by-country-reports/GB_Standard_Chartered_2013_cbcr_sd_en.pdf#page=5"/>
    <hyperlink ref="BA3262" r:id="rId747" location="page=5" display="file:///L:/CBCR_shared/Datenerhebung/country-by-country-reports/GB_Standard_Chartered_2013_cbcr_sd_en.pdf#page=5"/>
    <hyperlink ref="BA3261" r:id="rId748" location="page=5" display="file:///L:/CBCR_shared/Datenerhebung/country-by-country-reports/GB_Standard_Chartered_2013_cbcr_sd_en.pdf#page=5"/>
    <hyperlink ref="BA3260" r:id="rId749" location="page=5" display="file:///L:/CBCR_shared/Datenerhebung/country-by-country-reports/GB_Standard_Chartered_2013_cbcr_sd_en.pdf#page=5"/>
    <hyperlink ref="BA3259" r:id="rId750" location="page=5" display="file:///L:/CBCR_shared/Datenerhebung/country-by-country-reports/GB_Standard_Chartered_2013_cbcr_sd_en.pdf#page=5"/>
    <hyperlink ref="BA3258" r:id="rId751" location="page=5" display="file:///L:/CBCR_shared/Datenerhebung/country-by-country-reports/GB_Standard_Chartered_2013_cbcr_sd_en.pdf#page=5"/>
    <hyperlink ref="BA3257" r:id="rId752" location="page=5" display="file:///L:/CBCR_shared/Datenerhebung/country-by-country-reports/GB_Standard_Chartered_2013_cbcr_sd_en.pdf#page=5"/>
    <hyperlink ref="BA3256" r:id="rId753" location="page=5" display="file:///L:/CBCR_shared/Datenerhebung/country-by-country-reports/GB_Standard_Chartered_2013_cbcr_sd_en.pdf#page=5"/>
    <hyperlink ref="BA3255" r:id="rId754" location="page=5" display="file:///L:/CBCR_shared/Datenerhebung/country-by-country-reports/GB_Standard_Chartered_2013_cbcr_sd_en.pdf#page=5"/>
    <hyperlink ref="BA3254" r:id="rId755" location="page=5" display="file:///L:/CBCR_shared/Datenerhebung/country-by-country-reports/GB_Standard_Chartered_2013_cbcr_sd_en.pdf#page=5"/>
    <hyperlink ref="BA3253" r:id="rId756" location="page=5" display="file:///L:/CBCR_shared/Datenerhebung/country-by-country-reports/GB_Standard_Chartered_2013_cbcr_sd_en.pdf#page=5"/>
    <hyperlink ref="BA3252" r:id="rId757" location="page=5" display="file:///L:/CBCR_shared/Datenerhebung/country-by-country-reports/GB_Standard_Chartered_2013_cbcr_sd_en.pdf#page=5"/>
    <hyperlink ref="BA3251" r:id="rId758" location="page=5" display="file:///L:/CBCR_shared/Datenerhebung/country-by-country-reports/GB_Standard_Chartered_2013_cbcr_sd_en.pdf#page=5"/>
    <hyperlink ref="BA3250" r:id="rId759" location="page=5" display="file:///L:/CBCR_shared/Datenerhebung/country-by-country-reports/GB_Standard_Chartered_2013_cbcr_sd_en.pdf#page=5"/>
    <hyperlink ref="BA3249" r:id="rId760" location="page=5" display="file:///L:/CBCR_shared/Datenerhebung/country-by-country-reports/GB_Standard_Chartered_2013_cbcr_sd_en.pdf#page=5"/>
    <hyperlink ref="BA3248" r:id="rId761" location="page=5" display="file:///L:/CBCR_shared/Datenerhebung/country-by-country-reports/GB_Standard_Chartered_2013_cbcr_sd_en.pdf#page=5"/>
    <hyperlink ref="BA3247" r:id="rId762" location="page=5" display="file:///L:/CBCR_shared/Datenerhebung/country-by-country-reports/GB_Standard_Chartered_2013_cbcr_sd_en.pdf#page=5"/>
    <hyperlink ref="BA3246" r:id="rId763" location="page=5" display="file:///L:/CBCR_shared/Datenerhebung/country-by-country-reports/GB_Standard_Chartered_2013_cbcr_sd_en.pdf#page=5"/>
    <hyperlink ref="BA3245" r:id="rId764" location="page=5" display="file:///L:/CBCR_shared/Datenerhebung/country-by-country-reports/GB_Standard_Chartered_2013_cbcr_sd_en.pdf#page=5"/>
    <hyperlink ref="BA3244" r:id="rId765" location="page=5" display="file:///L:/CBCR_shared/Datenerhebung/country-by-country-reports/GB_Standard_Chartered_2013_cbcr_sd_en.pdf#page=5"/>
    <hyperlink ref="BA3243" r:id="rId766" location="page=5" display="file:///L:/CBCR_shared/Datenerhebung/country-by-country-reports/GB_Standard_Chartered_2013_cbcr_sd_en.pdf#page=5"/>
    <hyperlink ref="BA3242" r:id="rId767" location="page=5" display="file:///L:/CBCR_shared/Datenerhebung/country-by-country-reports/GB_Standard_Chartered_2013_cbcr_sd_en.pdf#page=5"/>
    <hyperlink ref="BA3241" r:id="rId768" location="page=5" display="file:///L:/CBCR_shared/Datenerhebung/country-by-country-reports/GB_Standard_Chartered_2013_cbcr_sd_en.pdf#page=5"/>
    <hyperlink ref="BA3240" r:id="rId769" location="page=5" display="file:///L:/CBCR_shared/Datenerhebung/country-by-country-reports/GB_Standard_Chartered_2013_cbcr_sd_en.pdf#page=5"/>
    <hyperlink ref="BA3239" r:id="rId770" location="page=5" display="file:///L:/CBCR_shared/Datenerhebung/country-by-country-reports/GB_Standard_Chartered_2013_cbcr_sd_en.pdf#page=5"/>
    <hyperlink ref="BA3238" r:id="rId771" location="page=5" display="file:///L:/CBCR_shared/Datenerhebung/country-by-country-reports/GB_Standard_Chartered_2013_cbcr_sd_en.pdf#page=5"/>
    <hyperlink ref="BA3237" r:id="rId772" location="page=5" display="file:///L:/CBCR_shared/Datenerhebung/country-by-country-reports/GB_Standard_Chartered_2013_cbcr_sd_en.pdf#page=5"/>
    <hyperlink ref="BA3236" r:id="rId773" location="page=5" display="file:///L:/CBCR_shared/Datenerhebung/country-by-country-reports/GB_Standard_Chartered_2013_cbcr_sd_en.pdf#page=5"/>
    <hyperlink ref="BA3235" r:id="rId774" location="page=5" display="file:///L:/CBCR_shared/Datenerhebung/country-by-country-reports/GB_Standard_Chartered_2013_cbcr_sd_en.pdf#page=5"/>
    <hyperlink ref="BA3234" r:id="rId775" location="page=5" display="file:///L:/CBCR_shared/Datenerhebung/country-by-country-reports/GB_Standard_Chartered_2013_cbcr_sd_en.pdf#page=5"/>
    <hyperlink ref="BA3110" r:id="rId776" display="file:///L:/CBCR_shared/Datenerhebung/country-by-country-reports/GB_HSBC_Holdings_Plc_2015_cbcr_sd_en.pdf"/>
    <hyperlink ref="BA3164" r:id="rId777" display="file:///L:/CBCR_shared/Datenerhebung/country-by-country-reports/GB_HSBC_Holdings_Plc_2015_cbcr_sd_en.pdf"/>
    <hyperlink ref="BA3163" r:id="rId778" display="file:///L:/CBCR_shared/Datenerhebung/country-by-country-reports/GB_HSBC_Holdings_Plc_2015_cbcr_sd_en.pdf"/>
    <hyperlink ref="BA3162" r:id="rId779" display="file:///L:/CBCR_shared/Datenerhebung/country-by-country-reports/GB_HSBC_Holdings_Plc_2015_cbcr_sd_en.pdf"/>
    <hyperlink ref="BA3161" r:id="rId780" display="file:///L:/CBCR_shared/Datenerhebung/country-by-country-reports/GB_HSBC_Holdings_Plc_2015_cbcr_sd_en.pdf"/>
    <hyperlink ref="BA3160" r:id="rId781" display="file:///L:/CBCR_shared/Datenerhebung/country-by-country-reports/GB_HSBC_Holdings_Plc_2015_cbcr_sd_en.pdf"/>
    <hyperlink ref="BA3159" r:id="rId782" display="file:///L:/CBCR_shared/Datenerhebung/country-by-country-reports/GB_HSBC_Holdings_Plc_2015_cbcr_sd_en.pdf"/>
    <hyperlink ref="BA3165" r:id="rId783" display="file:///L:/CBCR_shared/Datenerhebung/country-by-country-reports/GB_HSBC_Holdings_Plc_2015_cbcr_sd_en.pdf"/>
    <hyperlink ref="BA3158" r:id="rId784" display="file:///L:/CBCR_shared/Datenerhebung/country-by-country-reports/GB_HSBC_Holdings_Plc_2015_cbcr_sd_en.pdf"/>
    <hyperlink ref="BA3157" r:id="rId785" display="file:///L:/CBCR_shared/Datenerhebung/country-by-country-reports/GB_HSBC_Holdings_Plc_2015_cbcr_sd_en.pdf"/>
    <hyperlink ref="BA3156" r:id="rId786" display="file:///L:/CBCR_shared/Datenerhebung/country-by-country-reports/GB_HSBC_Holdings_Plc_2015_cbcr_sd_en.pdf"/>
    <hyperlink ref="BA3155" r:id="rId787" display="file:///L:/CBCR_shared/Datenerhebung/country-by-country-reports/GB_HSBC_Holdings_Plc_2015_cbcr_sd_en.pdf"/>
    <hyperlink ref="BA3154" r:id="rId788" display="file:///L:/CBCR_shared/Datenerhebung/country-by-country-reports/GB_HSBC_Holdings_Plc_2015_cbcr_sd_en.pdf"/>
    <hyperlink ref="BA3153" r:id="rId789" display="file:///L:/CBCR_shared/Datenerhebung/country-by-country-reports/GB_HSBC_Holdings_Plc_2015_cbcr_sd_en.pdf"/>
    <hyperlink ref="BA3152" r:id="rId790" display="file:///L:/CBCR_shared/Datenerhebung/country-by-country-reports/GB_HSBC_Holdings_Plc_2015_cbcr_sd_en.pdf"/>
    <hyperlink ref="BA3151" r:id="rId791" display="file:///L:/CBCR_shared/Datenerhebung/country-by-country-reports/GB_HSBC_Holdings_Plc_2015_cbcr_sd_en.pdf"/>
    <hyperlink ref="BA3150" r:id="rId792" display="file:///L:/CBCR_shared/Datenerhebung/country-by-country-reports/GB_HSBC_Holdings_Plc_2015_cbcr_sd_en.pdf"/>
    <hyperlink ref="BA3149" r:id="rId793" display="file:///L:/CBCR_shared/Datenerhebung/country-by-country-reports/GB_HSBC_Holdings_Plc_2015_cbcr_sd_en.pdf"/>
    <hyperlink ref="BA3148" r:id="rId794" display="file:///L:/CBCR_shared/Datenerhebung/country-by-country-reports/GB_HSBC_Holdings_Plc_2015_cbcr_sd_en.pdf"/>
    <hyperlink ref="BA3147" r:id="rId795" display="file:///L:/CBCR_shared/Datenerhebung/country-by-country-reports/GB_HSBC_Holdings_Plc_2015_cbcr_sd_en.pdf"/>
    <hyperlink ref="BA3146" r:id="rId796" display="file:///L:/CBCR_shared/Datenerhebung/country-by-country-reports/GB_HSBC_Holdings_Plc_2015_cbcr_sd_en.pdf"/>
    <hyperlink ref="BA3145" r:id="rId797" display="file:///L:/CBCR_shared/Datenerhebung/country-by-country-reports/GB_HSBC_Holdings_Plc_2015_cbcr_sd_en.pdf"/>
    <hyperlink ref="BA3144" r:id="rId798" display="file:///L:/CBCR_shared/Datenerhebung/country-by-country-reports/GB_HSBC_Holdings_Plc_2015_cbcr_sd_en.pdf"/>
    <hyperlink ref="BA3143" r:id="rId799" display="file:///L:/CBCR_shared/Datenerhebung/country-by-country-reports/GB_HSBC_Holdings_Plc_2015_cbcr_sd_en.pdf"/>
    <hyperlink ref="BA3142" r:id="rId800" display="file:///L:/CBCR_shared/Datenerhebung/country-by-country-reports/GB_HSBC_Holdings_Plc_2015_cbcr_sd_en.pdf"/>
    <hyperlink ref="BA3141" r:id="rId801" display="file:///L:/CBCR_shared/Datenerhebung/country-by-country-reports/GB_HSBC_Holdings_Plc_2015_cbcr_sd_en.pdf"/>
    <hyperlink ref="BA3140" r:id="rId802" display="file:///L:/CBCR_shared/Datenerhebung/country-by-country-reports/GB_HSBC_Holdings_Plc_2015_cbcr_sd_en.pdf"/>
    <hyperlink ref="BA3139" r:id="rId803" display="file:///L:/CBCR_shared/Datenerhebung/country-by-country-reports/GB_HSBC_Holdings_Plc_2015_cbcr_sd_en.pdf"/>
    <hyperlink ref="BA3138" r:id="rId804" display="file:///L:/CBCR_shared/Datenerhebung/country-by-country-reports/GB_HSBC_Holdings_Plc_2015_cbcr_sd_en.pdf"/>
    <hyperlink ref="BA3137" r:id="rId805" display="file:///L:/CBCR_shared/Datenerhebung/country-by-country-reports/GB_HSBC_Holdings_Plc_2015_cbcr_sd_en.pdf"/>
    <hyperlink ref="BA3136" r:id="rId806" display="file:///L:/CBCR_shared/Datenerhebung/country-by-country-reports/GB_HSBC_Holdings_Plc_2015_cbcr_sd_en.pdf"/>
    <hyperlink ref="BA3135" r:id="rId807" display="file:///L:/CBCR_shared/Datenerhebung/country-by-country-reports/GB_HSBC_Holdings_Plc_2015_cbcr_sd_en.pdf"/>
    <hyperlink ref="BA3134" r:id="rId808" display="file:///L:/CBCR_shared/Datenerhebung/country-by-country-reports/GB_HSBC_Holdings_Plc_2015_cbcr_sd_en.pdf"/>
    <hyperlink ref="BA3133" r:id="rId809" display="file:///L:/CBCR_shared/Datenerhebung/country-by-country-reports/GB_HSBC_Holdings_Plc_2015_cbcr_sd_en.pdf"/>
    <hyperlink ref="BA3132" r:id="rId810" display="file:///L:/CBCR_shared/Datenerhebung/country-by-country-reports/GB_HSBC_Holdings_Plc_2015_cbcr_sd_en.pdf"/>
    <hyperlink ref="BA3131" r:id="rId811" display="file:///L:/CBCR_shared/Datenerhebung/country-by-country-reports/GB_HSBC_Holdings_Plc_2015_cbcr_sd_en.pdf"/>
    <hyperlink ref="BA3130" r:id="rId812" display="file:///L:/CBCR_shared/Datenerhebung/country-by-country-reports/GB_HSBC_Holdings_Plc_2015_cbcr_sd_en.pdf"/>
    <hyperlink ref="BA3129" r:id="rId813" display="file:///L:/CBCR_shared/Datenerhebung/country-by-country-reports/GB_HSBC_Holdings_Plc_2015_cbcr_sd_en.pdf"/>
    <hyperlink ref="BA3128" r:id="rId814" display="file:///L:/CBCR_shared/Datenerhebung/country-by-country-reports/GB_HSBC_Holdings_Plc_2015_cbcr_sd_en.pdf"/>
    <hyperlink ref="BA3127" r:id="rId815" display="file:///L:/CBCR_shared/Datenerhebung/country-by-country-reports/GB_HSBC_Holdings_Plc_2015_cbcr_sd_en.pdf"/>
    <hyperlink ref="BA3126" r:id="rId816" display="file:///L:/CBCR_shared/Datenerhebung/country-by-country-reports/GB_HSBC_Holdings_Plc_2015_cbcr_sd_en.pdf"/>
    <hyperlink ref="BA3125" r:id="rId817" display="file:///L:/CBCR_shared/Datenerhebung/country-by-country-reports/GB_HSBC_Holdings_Plc_2015_cbcr_sd_en.pdf"/>
    <hyperlink ref="BA3124" r:id="rId818" display="file:///L:/CBCR_shared/Datenerhebung/country-by-country-reports/GB_HSBC_Holdings_Plc_2015_cbcr_sd_en.pdf"/>
    <hyperlink ref="BA3123" r:id="rId819" display="file:///L:/CBCR_shared/Datenerhebung/country-by-country-reports/GB_HSBC_Holdings_Plc_2015_cbcr_sd_en.pdf"/>
    <hyperlink ref="BA3122" r:id="rId820" display="file:///L:/CBCR_shared/Datenerhebung/country-by-country-reports/GB_HSBC_Holdings_Plc_2015_cbcr_sd_en.pdf"/>
    <hyperlink ref="BA3121" r:id="rId821" display="file:///L:/CBCR_shared/Datenerhebung/country-by-country-reports/GB_HSBC_Holdings_Plc_2015_cbcr_sd_en.pdf"/>
    <hyperlink ref="BA3120" r:id="rId822" display="file:///L:/CBCR_shared/Datenerhebung/country-by-country-reports/GB_HSBC_Holdings_Plc_2015_cbcr_sd_en.pdf"/>
    <hyperlink ref="BA3119" r:id="rId823" display="file:///L:/CBCR_shared/Datenerhebung/country-by-country-reports/GB_HSBC_Holdings_Plc_2015_cbcr_sd_en.pdf"/>
    <hyperlink ref="BA3118" r:id="rId824" display="file:///L:/CBCR_shared/Datenerhebung/country-by-country-reports/GB_HSBC_Holdings_Plc_2015_cbcr_sd_en.pdf"/>
    <hyperlink ref="BA3117" r:id="rId825" display="file:///L:/CBCR_shared/Datenerhebung/country-by-country-reports/GB_HSBC_Holdings_Plc_2015_cbcr_sd_en.pdf"/>
    <hyperlink ref="BA3116" r:id="rId826" display="file:///L:/CBCR_shared/Datenerhebung/country-by-country-reports/GB_HSBC_Holdings_Plc_2015_cbcr_sd_en.pdf"/>
    <hyperlink ref="BA3108" r:id="rId827" display="file:///L:/CBCR_shared/Datenerhebung/country-by-country-reports/GB_HSBC_Holdings_Plc_2015_cbcr_sd_en.pdf"/>
    <hyperlink ref="BA3115" r:id="rId828" display="file:///L:/CBCR_shared/Datenerhebung/country-by-country-reports/GB_HSBC_Holdings_Plc_2015_cbcr_sd_en.pdf"/>
    <hyperlink ref="BA3114" r:id="rId829" display="file:///L:/CBCR_shared/Datenerhebung/country-by-country-reports/GB_HSBC_Holdings_Plc_2015_cbcr_sd_en.pdf"/>
    <hyperlink ref="BA3113" r:id="rId830" display="file:///L:/CBCR_shared/Datenerhebung/country-by-country-reports/GB_HSBC_Holdings_Plc_2015_cbcr_sd_en.pdf"/>
    <hyperlink ref="BA3112" r:id="rId831" display="file:///L:/CBCR_shared/Datenerhebung/country-by-country-reports/GB_HSBC_Holdings_Plc_2015_cbcr_sd_en.pdf"/>
    <hyperlink ref="BA3111" r:id="rId832" display="file:///L:/CBCR_shared/Datenerhebung/country-by-country-reports/GB_HSBC_Holdings_Plc_2015_cbcr_sd_en.pdf"/>
    <hyperlink ref="BA3109" r:id="rId833" display="file:///L:/CBCR_shared/Datenerhebung/country-by-country-reports/GB_HSBC_Holdings_Plc_2015_cbcr_sd_en.pdf"/>
    <hyperlink ref="BA3049" r:id="rId834" location="page=2" display="file:///L:/CBCR_shared/Datenerhebung/country-by-country-reports/GB_HSBC_Holdings_Plc_2014_cbcr_sd_en.pdf#page=2"/>
    <hyperlink ref="BA3106" r:id="rId835" location="page=2" display="file:///L:/CBCR_shared/Datenerhebung/country-by-country-reports/GB_HSBC_Holdings_Plc_2014_cbcr_sd_en.pdf#page=2"/>
    <hyperlink ref="BA3105" r:id="rId836" location="page=2" display="file:///L:/CBCR_shared/Datenerhebung/country-by-country-reports/GB_HSBC_Holdings_Plc_2014_cbcr_sd_en.pdf#page=2"/>
    <hyperlink ref="BA3104" r:id="rId837" location="page=2" display="file:///L:/CBCR_shared/Datenerhebung/country-by-country-reports/GB_HSBC_Holdings_Plc_2014_cbcr_sd_en.pdf#page=2"/>
    <hyperlink ref="BA3103" r:id="rId838" location="page=2" display="file:///L:/CBCR_shared/Datenerhebung/country-by-country-reports/GB_HSBC_Holdings_Plc_2014_cbcr_sd_en.pdf#page=2"/>
    <hyperlink ref="BA3102" r:id="rId839" location="page=2" display="file:///L:/CBCR_shared/Datenerhebung/country-by-country-reports/GB_HSBC_Holdings_Plc_2014_cbcr_sd_en.pdf#page=2"/>
    <hyperlink ref="BA3101" r:id="rId840" location="page=2" display="file:///L:/CBCR_shared/Datenerhebung/country-by-country-reports/GB_HSBC_Holdings_Plc_2014_cbcr_sd_en.pdf#page=2"/>
    <hyperlink ref="BA3100" r:id="rId841" location="page=2" display="file:///L:/CBCR_shared/Datenerhebung/country-by-country-reports/GB_HSBC_Holdings_Plc_2014_cbcr_sd_en.pdf#page=2"/>
    <hyperlink ref="BA3107" r:id="rId842" location="page=2" display="file:///L:/CBCR_shared/Datenerhebung/country-by-country-reports/GB_HSBC_Holdings_Plc_2014_cbcr_sd_en.pdf#page=2"/>
    <hyperlink ref="BA3099" r:id="rId843" location="page=2" display="file:///L:/CBCR_shared/Datenerhebung/country-by-country-reports/GB_HSBC_Holdings_Plc_2014_cbcr_sd_en.pdf#page=2"/>
    <hyperlink ref="BA3098" r:id="rId844" location="page=2" display="file:///L:/CBCR_shared/Datenerhebung/country-by-country-reports/GB_HSBC_Holdings_Plc_2014_cbcr_sd_en.pdf#page=2"/>
    <hyperlink ref="BA3097" r:id="rId845" location="page=2" display="file:///L:/CBCR_shared/Datenerhebung/country-by-country-reports/GB_HSBC_Holdings_Plc_2014_cbcr_sd_en.pdf#page=2"/>
    <hyperlink ref="BA3096" r:id="rId846" location="page=2" display="file:///L:/CBCR_shared/Datenerhebung/country-by-country-reports/GB_HSBC_Holdings_Plc_2014_cbcr_sd_en.pdf#page=2"/>
    <hyperlink ref="BA3095" r:id="rId847" location="page=2" display="file:///L:/CBCR_shared/Datenerhebung/country-by-country-reports/GB_HSBC_Holdings_Plc_2014_cbcr_sd_en.pdf#page=2"/>
    <hyperlink ref="BA3094" r:id="rId848" location="page=2" display="file:///L:/CBCR_shared/Datenerhebung/country-by-country-reports/GB_HSBC_Holdings_Plc_2014_cbcr_sd_en.pdf#page=2"/>
    <hyperlink ref="BA3093" r:id="rId849" location="page=2" display="file:///L:/CBCR_shared/Datenerhebung/country-by-country-reports/GB_HSBC_Holdings_Plc_2014_cbcr_sd_en.pdf#page=2"/>
    <hyperlink ref="BA3092" r:id="rId850" location="page=2" display="file:///L:/CBCR_shared/Datenerhebung/country-by-country-reports/GB_HSBC_Holdings_Plc_2014_cbcr_sd_en.pdf#page=2"/>
    <hyperlink ref="BA3091" r:id="rId851" location="page=2" display="file:///L:/CBCR_shared/Datenerhebung/country-by-country-reports/GB_HSBC_Holdings_Plc_2014_cbcr_sd_en.pdf#page=2"/>
    <hyperlink ref="BA3090" r:id="rId852" location="page=2" display="file:///L:/CBCR_shared/Datenerhebung/country-by-country-reports/GB_HSBC_Holdings_Plc_2014_cbcr_sd_en.pdf#page=2"/>
    <hyperlink ref="BA3089" r:id="rId853" location="page=2" display="file:///L:/CBCR_shared/Datenerhebung/country-by-country-reports/GB_HSBC_Holdings_Plc_2014_cbcr_sd_en.pdf#page=2"/>
    <hyperlink ref="BA3088" r:id="rId854" location="page=2" display="file:///L:/CBCR_shared/Datenerhebung/country-by-country-reports/GB_HSBC_Holdings_Plc_2014_cbcr_sd_en.pdf#page=2"/>
    <hyperlink ref="BA3087" r:id="rId855" location="page=2" display="file:///L:/CBCR_shared/Datenerhebung/country-by-country-reports/GB_HSBC_Holdings_Plc_2014_cbcr_sd_en.pdf#page=2"/>
    <hyperlink ref="BA3086" r:id="rId856" location="page=2" display="file:///L:/CBCR_shared/Datenerhebung/country-by-country-reports/GB_HSBC_Holdings_Plc_2014_cbcr_sd_en.pdf#page=2"/>
    <hyperlink ref="BA3085" r:id="rId857" location="page=2" display="file:///L:/CBCR_shared/Datenerhebung/country-by-country-reports/GB_HSBC_Holdings_Plc_2014_cbcr_sd_en.pdf#page=2"/>
    <hyperlink ref="BA3084" r:id="rId858" location="page=2" display="file:///L:/CBCR_shared/Datenerhebung/country-by-country-reports/GB_HSBC_Holdings_Plc_2014_cbcr_sd_en.pdf#page=2"/>
    <hyperlink ref="BA3083" r:id="rId859" location="page=2" display="file:///L:/CBCR_shared/Datenerhebung/country-by-country-reports/GB_HSBC_Holdings_Plc_2014_cbcr_sd_en.pdf#page=2"/>
    <hyperlink ref="BA3082" r:id="rId860" location="page=2" display="file:///L:/CBCR_shared/Datenerhebung/country-by-country-reports/GB_HSBC_Holdings_Plc_2014_cbcr_sd_en.pdf#page=2"/>
    <hyperlink ref="BA3081" r:id="rId861" location="page=2" display="file:///L:/CBCR_shared/Datenerhebung/country-by-country-reports/GB_HSBC_Holdings_Plc_2014_cbcr_sd_en.pdf#page=2"/>
    <hyperlink ref="BA3080" r:id="rId862" location="page=2" display="file:///L:/CBCR_shared/Datenerhebung/country-by-country-reports/GB_HSBC_Holdings_Plc_2014_cbcr_sd_en.pdf#page=2"/>
    <hyperlink ref="BA3079" r:id="rId863" location="page=2" display="file:///L:/CBCR_shared/Datenerhebung/country-by-country-reports/GB_HSBC_Holdings_Plc_2014_cbcr_sd_en.pdf#page=2"/>
    <hyperlink ref="BA3078" r:id="rId864" location="page=2" display="file:///L:/CBCR_shared/Datenerhebung/country-by-country-reports/GB_HSBC_Holdings_Plc_2014_cbcr_sd_en.pdf#page=2"/>
    <hyperlink ref="BA3077" r:id="rId865" location="page=2" display="file:///L:/CBCR_shared/Datenerhebung/country-by-country-reports/GB_HSBC_Holdings_Plc_2014_cbcr_sd_en.pdf#page=2"/>
    <hyperlink ref="BA3076" r:id="rId866" location="page=2" display="file:///L:/CBCR_shared/Datenerhebung/country-by-country-reports/GB_HSBC_Holdings_Plc_2014_cbcr_sd_en.pdf#page=2"/>
    <hyperlink ref="BA3075" r:id="rId867" location="page=2" display="file:///L:/CBCR_shared/Datenerhebung/country-by-country-reports/GB_HSBC_Holdings_Plc_2014_cbcr_sd_en.pdf#page=2"/>
    <hyperlink ref="BA3074" r:id="rId868" location="page=2" display="file:///L:/CBCR_shared/Datenerhebung/country-by-country-reports/GB_HSBC_Holdings_Plc_2014_cbcr_sd_en.pdf#page=2"/>
    <hyperlink ref="BA3073" r:id="rId869" location="page=2" display="file:///L:/CBCR_shared/Datenerhebung/country-by-country-reports/GB_HSBC_Holdings_Plc_2014_cbcr_sd_en.pdf#page=2"/>
    <hyperlink ref="BA3072" r:id="rId870" location="page=2" display="file:///L:/CBCR_shared/Datenerhebung/country-by-country-reports/GB_HSBC_Holdings_Plc_2014_cbcr_sd_en.pdf#page=2"/>
    <hyperlink ref="BA3071" r:id="rId871" location="page=2" display="file:///L:/CBCR_shared/Datenerhebung/country-by-country-reports/GB_HSBC_Holdings_Plc_2014_cbcr_sd_en.pdf#page=2"/>
    <hyperlink ref="BA3070" r:id="rId872" location="page=2" display="file:///L:/CBCR_shared/Datenerhebung/country-by-country-reports/GB_HSBC_Holdings_Plc_2014_cbcr_sd_en.pdf#page=2"/>
    <hyperlink ref="BA3069" r:id="rId873" location="page=2" display="file:///L:/CBCR_shared/Datenerhebung/country-by-country-reports/GB_HSBC_Holdings_Plc_2014_cbcr_sd_en.pdf#page=2"/>
    <hyperlink ref="BA3068" r:id="rId874" location="page=2" display="file:///L:/CBCR_shared/Datenerhebung/country-by-country-reports/GB_HSBC_Holdings_Plc_2014_cbcr_sd_en.pdf#page=2"/>
    <hyperlink ref="BA3067" r:id="rId875" location="page=2" display="file:///L:/CBCR_shared/Datenerhebung/country-by-country-reports/GB_HSBC_Holdings_Plc_2014_cbcr_sd_en.pdf#page=2"/>
    <hyperlink ref="BA3066" r:id="rId876" location="page=2" display="file:///L:/CBCR_shared/Datenerhebung/country-by-country-reports/GB_HSBC_Holdings_Plc_2014_cbcr_sd_en.pdf#page=2"/>
    <hyperlink ref="BA3065" r:id="rId877" location="page=2" display="file:///L:/CBCR_shared/Datenerhebung/country-by-country-reports/GB_HSBC_Holdings_Plc_2014_cbcr_sd_en.pdf#page=2"/>
    <hyperlink ref="BA3064" r:id="rId878" location="page=2" display="file:///L:/CBCR_shared/Datenerhebung/country-by-country-reports/GB_HSBC_Holdings_Plc_2014_cbcr_sd_en.pdf#page=2"/>
    <hyperlink ref="BA3063" r:id="rId879" location="page=2" display="file:///L:/CBCR_shared/Datenerhebung/country-by-country-reports/GB_HSBC_Holdings_Plc_2014_cbcr_sd_en.pdf#page=2"/>
    <hyperlink ref="BA3062" r:id="rId880" location="page=2" display="file:///L:/CBCR_shared/Datenerhebung/country-by-country-reports/GB_HSBC_Holdings_Plc_2014_cbcr_sd_en.pdf#page=2"/>
    <hyperlink ref="BA3061" r:id="rId881" location="page=2" display="file:///L:/CBCR_shared/Datenerhebung/country-by-country-reports/GB_HSBC_Holdings_Plc_2014_cbcr_sd_en.pdf#page=2"/>
    <hyperlink ref="BA3060" r:id="rId882" location="page=2" display="file:///L:/CBCR_shared/Datenerhebung/country-by-country-reports/GB_HSBC_Holdings_Plc_2014_cbcr_sd_en.pdf#page=2"/>
    <hyperlink ref="BA3048" r:id="rId883" location="page=2" display="file:///L:/CBCR_shared/Datenerhebung/country-by-country-reports/GB_HSBC_Holdings_Plc_2014_cbcr_sd_en.pdf#page=2"/>
    <hyperlink ref="BA3059" r:id="rId884" location="page=2" display="file:///L:/CBCR_shared/Datenerhebung/country-by-country-reports/GB_HSBC_Holdings_Plc_2014_cbcr_sd_en.pdf#page=2"/>
    <hyperlink ref="BA3058" r:id="rId885" location="page=2" display="file:///L:/CBCR_shared/Datenerhebung/country-by-country-reports/GB_HSBC_Holdings_Plc_2014_cbcr_sd_en.pdf#page=2"/>
    <hyperlink ref="BA3057" r:id="rId886" location="page=2" display="file:///L:/CBCR_shared/Datenerhebung/country-by-country-reports/GB_HSBC_Holdings_Plc_2014_cbcr_sd_en.pdf#page=2"/>
    <hyperlink ref="BA3056" r:id="rId887" location="page=2" display="file:///L:/CBCR_shared/Datenerhebung/country-by-country-reports/GB_HSBC_Holdings_Plc_2014_cbcr_sd_en.pdf#page=2"/>
    <hyperlink ref="BA3055" r:id="rId888" location="page=2" display="file:///L:/CBCR_shared/Datenerhebung/country-by-country-reports/GB_HSBC_Holdings_Plc_2014_cbcr_sd_en.pdf#page=2"/>
    <hyperlink ref="BA3046" r:id="rId889" location="page=2" display="file:///L:/CBCR_shared/Datenerhebung/country-by-country-reports/GB_HSBC_Holdings_Plc_2014_cbcr_sd_en.pdf#page=2"/>
    <hyperlink ref="BA3054" r:id="rId890" location="page=2" display="file:///L:/CBCR_shared/Datenerhebung/country-by-country-reports/GB_HSBC_Holdings_Plc_2014_cbcr_sd_en.pdf#page=2"/>
    <hyperlink ref="BA3053" r:id="rId891" location="page=2" display="file:///L:/CBCR_shared/Datenerhebung/country-by-country-reports/GB_HSBC_Holdings_Plc_2014_cbcr_sd_en.pdf#page=2"/>
    <hyperlink ref="BA3052" r:id="rId892" location="page=2" display="file:///L:/CBCR_shared/Datenerhebung/country-by-country-reports/GB_HSBC_Holdings_Plc_2014_cbcr_sd_en.pdf#page=2"/>
    <hyperlink ref="BA3051" r:id="rId893" location="page=2" display="file:///L:/CBCR_shared/Datenerhebung/country-by-country-reports/GB_HSBC_Holdings_Plc_2014_cbcr_sd_en.pdf#page=2"/>
    <hyperlink ref="BA3050" r:id="rId894" location="page=2" display="file:///L:/CBCR_shared/Datenerhebung/country-by-country-reports/GB_HSBC_Holdings_Plc_2014_cbcr_sd_en.pdf#page=2"/>
    <hyperlink ref="BA3047" r:id="rId895" location="page=2" display="file:///L:/CBCR_shared/Datenerhebung/country-by-country-reports/GB_HSBC_Holdings_Plc_2014_cbcr_sd_en.pdf#page=2"/>
    <hyperlink ref="BA3018" r:id="rId896" display="file:///L:/CBCR_shared/Datenerhebung/country-by-country-reports/GB_Close_Brothers_Group_Plc_Jul 16_cbcr_sd_en.pdf"/>
    <hyperlink ref="BA3017" r:id="rId897" display="file:///L:/CBCR_shared/Datenerhebung/country-by-country-reports/GB_Close_Brothers_Group_Plc_Jul 16_cbcr_sd_en.pdf"/>
    <hyperlink ref="BA3015" r:id="rId898" display="file:///L:/CBCR_shared/Datenerhebung/country-by-country-reports/GB_Close_Brothers_Group_Plc_Jul 16_cbcr_sd_en.pdf"/>
    <hyperlink ref="BA3016" r:id="rId899" display="file:///L:/CBCR_shared/Datenerhebung/country-by-country-reports/GB_Close_Brothers_Group_Plc_Jul 16_cbcr_sd_en.pdf"/>
    <hyperlink ref="BA3022" r:id="rId900" display="file:///L:/CBCR_shared/Datenerhebung/country-by-country-reports/GB_Close_Brothers_Group_Plc_Jun 15_cbcr_sd_en.pdf"/>
    <hyperlink ref="BA3021" r:id="rId901" display="file:///L:/CBCR_shared/Datenerhebung/country-by-country-reports/GB_Close_Brothers_Group_Plc_Jun 15_cbcr_sd_en.pdf"/>
    <hyperlink ref="BA3019" r:id="rId902" display="file:///L:/CBCR_shared/Datenerhebung/country-by-country-reports/GB_Close_Brothers_Group_Plc_Jun 15_cbcr_sd_en.pdf"/>
    <hyperlink ref="BA3020" r:id="rId903" display="file:///L:/CBCR_shared/Datenerhebung/country-by-country-reports/GB_Close_Brothers_Group_Plc_Jun 15_cbcr_sd_en.pdf"/>
    <hyperlink ref="BA2974" r:id="rId904" location="page=14" display="file:///L:/CBCR_shared/Datenerhebung/country-by-country-reports/GB_Barclays_Plc_2016_cbcr_sd_en.pdf#page=14"/>
    <hyperlink ref="BA3008" r:id="rId905" location="page=14" display="file:///L:/CBCR_shared/Datenerhebung/country-by-country-reports/GB_Barclays_Plc_2016_cbcr_sd_en.pdf#page=14"/>
    <hyperlink ref="BA3007" r:id="rId906" location="page=14" display="file:///L:/CBCR_shared/Datenerhebung/country-by-country-reports/GB_Barclays_Plc_2016_cbcr_sd_en.pdf#page=14"/>
    <hyperlink ref="BA3006" r:id="rId907" location="page=14" display="file:///L:/CBCR_shared/Datenerhebung/country-by-country-reports/GB_Barclays_Plc_2016_cbcr_sd_en.pdf#page=14"/>
    <hyperlink ref="BA3005" r:id="rId908" location="page=14" display="file:///L:/CBCR_shared/Datenerhebung/country-by-country-reports/GB_Barclays_Plc_2016_cbcr_sd_en.pdf#page=14"/>
    <hyperlink ref="BA3004" r:id="rId909" location="page=14" display="file:///L:/CBCR_shared/Datenerhebung/country-by-country-reports/GB_Barclays_Plc_2016_cbcr_sd_en.pdf#page=14"/>
    <hyperlink ref="BA3003" r:id="rId910" location="page=14" display="file:///L:/CBCR_shared/Datenerhebung/country-by-country-reports/GB_Barclays_Plc_2016_cbcr_sd_en.pdf#page=14"/>
    <hyperlink ref="BA3002" r:id="rId911" location="page=14" display="file:///L:/CBCR_shared/Datenerhebung/country-by-country-reports/GB_Barclays_Plc_2016_cbcr_sd_en.pdf#page=14"/>
    <hyperlink ref="BA3001" r:id="rId912" location="page=14" display="file:///L:/CBCR_shared/Datenerhebung/country-by-country-reports/GB_Barclays_Plc_2016_cbcr_sd_en.pdf#page=14"/>
    <hyperlink ref="BA3000" r:id="rId913" location="page=14" display="file:///L:/CBCR_shared/Datenerhebung/country-by-country-reports/GB_Barclays_Plc_2016_cbcr_sd_en.pdf#page=14"/>
    <hyperlink ref="BA2999" r:id="rId914" location="page=14" display="file:///L:/CBCR_shared/Datenerhebung/country-by-country-reports/GB_Barclays_Plc_2016_cbcr_sd_en.pdf#page=14"/>
    <hyperlink ref="BA2998" r:id="rId915" location="page=14" display="file:///L:/CBCR_shared/Datenerhebung/country-by-country-reports/GB_Barclays_Plc_2016_cbcr_sd_en.pdf#page=14"/>
    <hyperlink ref="BA2997" r:id="rId916" location="page=14" display="file:///L:/CBCR_shared/Datenerhebung/country-by-country-reports/GB_Barclays_Plc_2016_cbcr_sd_en.pdf#page=14"/>
    <hyperlink ref="BA2996" r:id="rId917" location="page=14" display="file:///L:/CBCR_shared/Datenerhebung/country-by-country-reports/GB_Barclays_Plc_2016_cbcr_sd_en.pdf#page=14"/>
    <hyperlink ref="BA2995" r:id="rId918" location="page=14" display="file:///L:/CBCR_shared/Datenerhebung/country-by-country-reports/GB_Barclays_Plc_2016_cbcr_sd_en.pdf#page=14"/>
    <hyperlink ref="BA2994" r:id="rId919" location="page=14" display="file:///L:/CBCR_shared/Datenerhebung/country-by-country-reports/GB_Barclays_Plc_2016_cbcr_sd_en.pdf#page=14"/>
    <hyperlink ref="BA2993" r:id="rId920" location="page=14" display="file:///L:/CBCR_shared/Datenerhebung/country-by-country-reports/GB_Barclays_Plc_2016_cbcr_sd_en.pdf#page=14"/>
    <hyperlink ref="BA2992" r:id="rId921" location="page=14" display="file:///L:/CBCR_shared/Datenerhebung/country-by-country-reports/GB_Barclays_Plc_2016_cbcr_sd_en.pdf#page=14"/>
    <hyperlink ref="BA2991" r:id="rId922" location="page=14" display="file:///L:/CBCR_shared/Datenerhebung/country-by-country-reports/GB_Barclays_Plc_2016_cbcr_sd_en.pdf#page=14"/>
    <hyperlink ref="BA2990" r:id="rId923" location="page=14" display="file:///L:/CBCR_shared/Datenerhebung/country-by-country-reports/GB_Barclays_Plc_2016_cbcr_sd_en.pdf#page=14"/>
    <hyperlink ref="BA2989" r:id="rId924" location="page=14" display="file:///L:/CBCR_shared/Datenerhebung/country-by-country-reports/GB_Barclays_Plc_2016_cbcr_sd_en.pdf#page=14"/>
    <hyperlink ref="BA2988" r:id="rId925" location="page=14" display="file:///L:/CBCR_shared/Datenerhebung/country-by-country-reports/GB_Barclays_Plc_2016_cbcr_sd_en.pdf#page=14"/>
    <hyperlink ref="BA2987" r:id="rId926" location="page=14" display="file:///L:/CBCR_shared/Datenerhebung/country-by-country-reports/GB_Barclays_Plc_2016_cbcr_sd_en.pdf#page=14"/>
    <hyperlink ref="BA2986" r:id="rId927" location="page=14" display="file:///L:/CBCR_shared/Datenerhebung/country-by-country-reports/GB_Barclays_Plc_2016_cbcr_sd_en.pdf#page=14"/>
    <hyperlink ref="BA2985" r:id="rId928" location="page=14" display="file:///L:/CBCR_shared/Datenerhebung/country-by-country-reports/GB_Barclays_Plc_2016_cbcr_sd_en.pdf#page=14"/>
    <hyperlink ref="BA2984" r:id="rId929" location="page=14" display="file:///L:/CBCR_shared/Datenerhebung/country-by-country-reports/GB_Barclays_Plc_2016_cbcr_sd_en.pdf#page=14"/>
    <hyperlink ref="BA2983" r:id="rId930" location="page=14" display="file:///L:/CBCR_shared/Datenerhebung/country-by-country-reports/GB_Barclays_Plc_2016_cbcr_sd_en.pdf#page=14"/>
    <hyperlink ref="BA2982" r:id="rId931" location="page=14" display="file:///L:/CBCR_shared/Datenerhebung/country-by-country-reports/GB_Barclays_Plc_2016_cbcr_sd_en.pdf#page=14"/>
    <hyperlink ref="BA2981" r:id="rId932" location="page=14" display="file:///L:/CBCR_shared/Datenerhebung/country-by-country-reports/GB_Barclays_Plc_2016_cbcr_sd_en.pdf#page=14"/>
    <hyperlink ref="BA2980" r:id="rId933" location="page=14" display="file:///L:/CBCR_shared/Datenerhebung/country-by-country-reports/GB_Barclays_Plc_2016_cbcr_sd_en.pdf#page=14"/>
    <hyperlink ref="BA2979" r:id="rId934" location="page=14" display="file:///L:/CBCR_shared/Datenerhebung/country-by-country-reports/GB_Barclays_Plc_2016_cbcr_sd_en.pdf#page=14"/>
    <hyperlink ref="BA2978" r:id="rId935" location="page=14" display="file:///L:/CBCR_shared/Datenerhebung/country-by-country-reports/GB_Barclays_Plc_2016_cbcr_sd_en.pdf#page=14"/>
    <hyperlink ref="BA2977" r:id="rId936" location="page=14" display="file:///L:/CBCR_shared/Datenerhebung/country-by-country-reports/GB_Barclays_Plc_2016_cbcr_sd_en.pdf#page=14"/>
    <hyperlink ref="BA2976" r:id="rId937" location="page=14" display="file:///L:/CBCR_shared/Datenerhebung/country-by-country-reports/GB_Barclays_Plc_2016_cbcr_sd_en.pdf#page=14"/>
    <hyperlink ref="BA2975" r:id="rId938" location="page=14" display="file:///L:/CBCR_shared/Datenerhebung/country-by-country-reports/GB_Barclays_Plc_2016_cbcr_sd_en.pdf#page=14"/>
    <hyperlink ref="BA3009" r:id="rId939" location="page=14" display="file:///L:/CBCR_shared/Datenerhebung/country-by-country-reports/GB_Barclays_Plc_2016_cbcr_sd_en.pdf#page=14"/>
    <hyperlink ref="BA2973" r:id="rId940" location="page=14" display="file:///L:/CBCR_shared/Datenerhebung/country-by-country-reports/GB_Barclays_Plc_2016_cbcr_sd_en.pdf#page=14"/>
    <hyperlink ref="BA2935" r:id="rId941" location="page=4" display="file:///L:/CBCR_shared/Datenerhebung/country-by-country-reports/GB_Barclays_Plc_2015_cbcr_sd_en.pdf#page=4"/>
    <hyperlink ref="BA2971" r:id="rId942" location="page=4" display="file:///L:/CBCR_shared/Datenerhebung/country-by-country-reports/GB_Barclays_Plc_2015_cbcr_sd_en.pdf#page=4"/>
    <hyperlink ref="BA2970" r:id="rId943" location="page=4" display="file:///L:/CBCR_shared/Datenerhebung/country-by-country-reports/GB_Barclays_Plc_2015_cbcr_sd_en.pdf#page=4"/>
    <hyperlink ref="BA2969" r:id="rId944" location="page=4" display="file:///L:/CBCR_shared/Datenerhebung/country-by-country-reports/GB_Barclays_Plc_2015_cbcr_sd_en.pdf#page=4"/>
    <hyperlink ref="BA2968" r:id="rId945" location="page=4" display="file:///L:/CBCR_shared/Datenerhebung/country-by-country-reports/GB_Barclays_Plc_2015_cbcr_sd_en.pdf#page=4"/>
    <hyperlink ref="BA2967" r:id="rId946" location="page=4" display="file:///L:/CBCR_shared/Datenerhebung/country-by-country-reports/GB_Barclays_Plc_2015_cbcr_sd_en.pdf#page=4"/>
    <hyperlink ref="BA2966" r:id="rId947" location="page=4" display="file:///L:/CBCR_shared/Datenerhebung/country-by-country-reports/GB_Barclays_Plc_2015_cbcr_sd_en.pdf#page=4"/>
    <hyperlink ref="BA2965" r:id="rId948" location="page=4" display="file:///L:/CBCR_shared/Datenerhebung/country-by-country-reports/GB_Barclays_Plc_2015_cbcr_sd_en.pdf#page=4"/>
    <hyperlink ref="BA2964" r:id="rId949" location="page=4" display="file:///L:/CBCR_shared/Datenerhebung/country-by-country-reports/GB_Barclays_Plc_2015_cbcr_sd_en.pdf#page=4"/>
    <hyperlink ref="BA2963" r:id="rId950" location="page=4" display="file:///L:/CBCR_shared/Datenerhebung/country-by-country-reports/GB_Barclays_Plc_2015_cbcr_sd_en.pdf#page=4"/>
    <hyperlink ref="BA2962" r:id="rId951" location="page=4" display="file:///L:/CBCR_shared/Datenerhebung/country-by-country-reports/GB_Barclays_Plc_2015_cbcr_sd_en.pdf#page=4"/>
    <hyperlink ref="BA2961" r:id="rId952" location="page=4" display="file:///L:/CBCR_shared/Datenerhebung/country-by-country-reports/GB_Barclays_Plc_2015_cbcr_sd_en.pdf#page=4"/>
    <hyperlink ref="BA2960" r:id="rId953" location="page=4" display="file:///L:/CBCR_shared/Datenerhebung/country-by-country-reports/GB_Barclays_Plc_2015_cbcr_sd_en.pdf#page=4"/>
    <hyperlink ref="BA2959" r:id="rId954" location="page=4" display="file:///L:/CBCR_shared/Datenerhebung/country-by-country-reports/GB_Barclays_Plc_2015_cbcr_sd_en.pdf#page=4"/>
    <hyperlink ref="BA2958" r:id="rId955" location="page=4" display="file:///L:/CBCR_shared/Datenerhebung/country-by-country-reports/GB_Barclays_Plc_2015_cbcr_sd_en.pdf#page=4"/>
    <hyperlink ref="BA2957" r:id="rId956" location="page=4" display="file:///L:/CBCR_shared/Datenerhebung/country-by-country-reports/GB_Barclays_Plc_2015_cbcr_sd_en.pdf#page=4"/>
    <hyperlink ref="BA2956" r:id="rId957" location="page=4" display="file:///L:/CBCR_shared/Datenerhebung/country-by-country-reports/GB_Barclays_Plc_2015_cbcr_sd_en.pdf#page=4"/>
    <hyperlink ref="BA2955" r:id="rId958" location="page=4" display="file:///L:/CBCR_shared/Datenerhebung/country-by-country-reports/GB_Barclays_Plc_2015_cbcr_sd_en.pdf#page=4"/>
    <hyperlink ref="BA2954" r:id="rId959" location="page=4" display="file:///L:/CBCR_shared/Datenerhebung/country-by-country-reports/GB_Barclays_Plc_2015_cbcr_sd_en.pdf#page=4"/>
    <hyperlink ref="BA2953" r:id="rId960" location="page=4" display="file:///L:/CBCR_shared/Datenerhebung/country-by-country-reports/GB_Barclays_Plc_2015_cbcr_sd_en.pdf#page=4"/>
    <hyperlink ref="BA2952" r:id="rId961" location="page=4" display="file:///L:/CBCR_shared/Datenerhebung/country-by-country-reports/GB_Barclays_Plc_2015_cbcr_sd_en.pdf#page=4"/>
    <hyperlink ref="BA2951" r:id="rId962" location="page=4" display="file:///L:/CBCR_shared/Datenerhebung/country-by-country-reports/GB_Barclays_Plc_2015_cbcr_sd_en.pdf#page=4"/>
    <hyperlink ref="BA2950" r:id="rId963" location="page=4" display="file:///L:/CBCR_shared/Datenerhebung/country-by-country-reports/GB_Barclays_Plc_2015_cbcr_sd_en.pdf#page=4"/>
    <hyperlink ref="BA2949" r:id="rId964" location="page=4" display="file:///L:/CBCR_shared/Datenerhebung/country-by-country-reports/GB_Barclays_Plc_2015_cbcr_sd_en.pdf#page=4"/>
    <hyperlink ref="BA2948" r:id="rId965" location="page=4" display="file:///L:/CBCR_shared/Datenerhebung/country-by-country-reports/GB_Barclays_Plc_2015_cbcr_sd_en.pdf#page=4"/>
    <hyperlink ref="BA2947" r:id="rId966" location="page=4" display="file:///L:/CBCR_shared/Datenerhebung/country-by-country-reports/GB_Barclays_Plc_2015_cbcr_sd_en.pdf#page=4"/>
    <hyperlink ref="BA2946" r:id="rId967" location="page=4" display="file:///L:/CBCR_shared/Datenerhebung/country-by-country-reports/GB_Barclays_Plc_2015_cbcr_sd_en.pdf#page=4"/>
    <hyperlink ref="BA2945" r:id="rId968" location="page=4" display="file:///L:/CBCR_shared/Datenerhebung/country-by-country-reports/GB_Barclays_Plc_2015_cbcr_sd_en.pdf#page=4"/>
    <hyperlink ref="BA2944" r:id="rId969" location="page=4" display="file:///L:/CBCR_shared/Datenerhebung/country-by-country-reports/GB_Barclays_Plc_2015_cbcr_sd_en.pdf#page=4"/>
    <hyperlink ref="BA2943" r:id="rId970" location="page=4" display="file:///L:/CBCR_shared/Datenerhebung/country-by-country-reports/GB_Barclays_Plc_2015_cbcr_sd_en.pdf#page=4"/>
    <hyperlink ref="BA2942" r:id="rId971" location="page=4" display="file:///L:/CBCR_shared/Datenerhebung/country-by-country-reports/GB_Barclays_Plc_2015_cbcr_sd_en.pdf#page=4"/>
    <hyperlink ref="BA2941" r:id="rId972" location="page=4" display="file:///L:/CBCR_shared/Datenerhebung/country-by-country-reports/GB_Barclays_Plc_2015_cbcr_sd_en.pdf#page=4"/>
    <hyperlink ref="BA2940" r:id="rId973" location="page=4" display="file:///L:/CBCR_shared/Datenerhebung/country-by-country-reports/GB_Barclays_Plc_2015_cbcr_sd_en.pdf#page=4"/>
    <hyperlink ref="BA2939" r:id="rId974" location="page=4" display="file:///L:/CBCR_shared/Datenerhebung/country-by-country-reports/GB_Barclays_Plc_2015_cbcr_sd_en.pdf#page=4"/>
    <hyperlink ref="BA2938" r:id="rId975" location="page=4" display="file:///L:/CBCR_shared/Datenerhebung/country-by-country-reports/GB_Barclays_Plc_2015_cbcr_sd_en.pdf#page=4"/>
    <hyperlink ref="BA2937" r:id="rId976" location="page=4" display="file:///L:/CBCR_shared/Datenerhebung/country-by-country-reports/GB_Barclays_Plc_2015_cbcr_sd_en.pdf#page=4"/>
    <hyperlink ref="BA2936" r:id="rId977" location="page=4" display="file:///L:/CBCR_shared/Datenerhebung/country-by-country-reports/GB_Barclays_Plc_2015_cbcr_sd_en.pdf#page=4"/>
    <hyperlink ref="BA2972" r:id="rId978" location="page=4" display="file:///L:/CBCR_shared/Datenerhebung/country-by-country-reports/GB_Barclays_Plc_2015_cbcr_sd_en.pdf#page=4"/>
    <hyperlink ref="BA2934" r:id="rId979" location="page=4" display="file:///L:/CBCR_shared/Datenerhebung/country-by-country-reports/GB_Barclays_Plc_2015_cbcr_sd_en.pdf#page=4"/>
    <hyperlink ref="BA2905" r:id="rId980" location="page=6" display="file:///L:/CBCR_shared/Datenerhebung/country-by-country-reports/GB_Barclays_Plc_2014_cbcr_sd_en.pdf#page=6"/>
    <hyperlink ref="BA2932" r:id="rId981" location="page=6" display="file:///L:/CBCR_shared/Datenerhebung/country-by-country-reports/GB_Barclays_Plc_2014_cbcr_sd_en.pdf#page=6"/>
    <hyperlink ref="BA2931" r:id="rId982" location="page=6" display="file:///L:/CBCR_shared/Datenerhebung/country-by-country-reports/GB_Barclays_Plc_2014_cbcr_sd_en.pdf#page=6"/>
    <hyperlink ref="BA2930" r:id="rId983" location="page=6" display="file:///L:/CBCR_shared/Datenerhebung/country-by-country-reports/GB_Barclays_Plc_2014_cbcr_sd_en.pdf#page=6"/>
    <hyperlink ref="BA2929" r:id="rId984" location="page=6" display="file:///L:/CBCR_shared/Datenerhebung/country-by-country-reports/GB_Barclays_Plc_2014_cbcr_sd_en.pdf#page=6"/>
    <hyperlink ref="BA2928" r:id="rId985" location="page=6" display="file:///L:/CBCR_shared/Datenerhebung/country-by-country-reports/GB_Barclays_Plc_2014_cbcr_sd_en.pdf#page=6"/>
    <hyperlink ref="BA2927" r:id="rId986" location="page=6" display="file:///L:/CBCR_shared/Datenerhebung/country-by-country-reports/GB_Barclays_Plc_2014_cbcr_sd_en.pdf#page=6"/>
    <hyperlink ref="BA2926" r:id="rId987" location="page=6" display="file:///L:/CBCR_shared/Datenerhebung/country-by-country-reports/GB_Barclays_Plc_2014_cbcr_sd_en.pdf#page=6"/>
    <hyperlink ref="BA2925" r:id="rId988" location="page=6" display="file:///L:/CBCR_shared/Datenerhebung/country-by-country-reports/GB_Barclays_Plc_2014_cbcr_sd_en.pdf#page=6"/>
    <hyperlink ref="BA2924" r:id="rId989" location="page=6" display="file:///L:/CBCR_shared/Datenerhebung/country-by-country-reports/GB_Barclays_Plc_2014_cbcr_sd_en.pdf#page=6"/>
    <hyperlink ref="BA2923" r:id="rId990" location="page=6" display="file:///L:/CBCR_shared/Datenerhebung/country-by-country-reports/GB_Barclays_Plc_2014_cbcr_sd_en.pdf#page=6"/>
    <hyperlink ref="BA2922" r:id="rId991" location="page=6" display="file:///L:/CBCR_shared/Datenerhebung/country-by-country-reports/GB_Barclays_Plc_2014_cbcr_sd_en.pdf#page=6"/>
    <hyperlink ref="BA2921" r:id="rId992" location="page=6" display="file:///L:/CBCR_shared/Datenerhebung/country-by-country-reports/GB_Barclays_Plc_2014_cbcr_sd_en.pdf#page=6"/>
    <hyperlink ref="BA2920" r:id="rId993" location="page=6" display="file:///L:/CBCR_shared/Datenerhebung/country-by-country-reports/GB_Barclays_Plc_2014_cbcr_sd_en.pdf#page=6"/>
    <hyperlink ref="BA2919" r:id="rId994" location="page=6" display="file:///L:/CBCR_shared/Datenerhebung/country-by-country-reports/GB_Barclays_Plc_2014_cbcr_sd_en.pdf#page=6"/>
    <hyperlink ref="BA2918" r:id="rId995" location="page=6" display="file:///L:/CBCR_shared/Datenerhebung/country-by-country-reports/GB_Barclays_Plc_2014_cbcr_sd_en.pdf#page=6"/>
    <hyperlink ref="BA2917" r:id="rId996" location="page=6" display="file:///L:/CBCR_shared/Datenerhebung/country-by-country-reports/GB_Barclays_Plc_2014_cbcr_sd_en.pdf#page=6"/>
    <hyperlink ref="BA2916" r:id="rId997" location="page=6" display="file:///L:/CBCR_shared/Datenerhebung/country-by-country-reports/GB_Barclays_Plc_2014_cbcr_sd_en.pdf#page=6"/>
    <hyperlink ref="BA2915" r:id="rId998" location="page=6" display="file:///L:/CBCR_shared/Datenerhebung/country-by-country-reports/GB_Barclays_Plc_2014_cbcr_sd_en.pdf#page=6"/>
    <hyperlink ref="BA2914" r:id="rId999" location="page=6" display="file:///L:/CBCR_shared/Datenerhebung/country-by-country-reports/GB_Barclays_Plc_2014_cbcr_sd_en.pdf#page=6"/>
    <hyperlink ref="BA2913" r:id="rId1000" location="page=6" display="file:///L:/CBCR_shared/Datenerhebung/country-by-country-reports/GB_Barclays_Plc_2014_cbcr_sd_en.pdf#page=6"/>
    <hyperlink ref="BA2912" r:id="rId1001" location="page=6" display="file:///L:/CBCR_shared/Datenerhebung/country-by-country-reports/GB_Barclays_Plc_2014_cbcr_sd_en.pdf#page=6"/>
    <hyperlink ref="BA2911" r:id="rId1002" location="page=6" display="file:///L:/CBCR_shared/Datenerhebung/country-by-country-reports/GB_Barclays_Plc_2014_cbcr_sd_en.pdf#page=6"/>
    <hyperlink ref="BA2910" r:id="rId1003" location="page=6" display="file:///L:/CBCR_shared/Datenerhebung/country-by-country-reports/GB_Barclays_Plc_2014_cbcr_sd_en.pdf#page=6"/>
    <hyperlink ref="BA2909" r:id="rId1004" location="page=6" display="file:///L:/CBCR_shared/Datenerhebung/country-by-country-reports/GB_Barclays_Plc_2014_cbcr_sd_en.pdf#page=6"/>
    <hyperlink ref="BA2908" r:id="rId1005" location="page=6" display="file:///L:/CBCR_shared/Datenerhebung/country-by-country-reports/GB_Barclays_Plc_2014_cbcr_sd_en.pdf#page=6"/>
    <hyperlink ref="BA2907" r:id="rId1006" location="page=6" display="file:///L:/CBCR_shared/Datenerhebung/country-by-country-reports/GB_Barclays_Plc_2014_cbcr_sd_en.pdf#page=6"/>
    <hyperlink ref="BA2906" r:id="rId1007" location="page=6" display="file:///L:/CBCR_shared/Datenerhebung/country-by-country-reports/GB_Barclays_Plc_2014_cbcr_sd_en.pdf#page=6"/>
    <hyperlink ref="BA2933" r:id="rId1008" location="page=6" display="file:///L:/CBCR_shared/Datenerhebung/country-by-country-reports/GB_Barclays_Plc_2014_cbcr_sd_en.pdf#page=6"/>
    <hyperlink ref="BB2897" r:id="rId1009"/>
    <hyperlink ref="BB2896" r:id="rId1010"/>
    <hyperlink ref="BB2895" r:id="rId1011"/>
    <hyperlink ref="BB2894" r:id="rId1012"/>
    <hyperlink ref="BB2893" r:id="rId1013"/>
    <hyperlink ref="BB2892" r:id="rId1014"/>
    <hyperlink ref="BB2891" r:id="rId1015"/>
    <hyperlink ref="BB2890" r:id="rId1016"/>
    <hyperlink ref="BB2889" r:id="rId1017"/>
    <hyperlink ref="BB2888" r:id="rId1018"/>
    <hyperlink ref="BB2887" r:id="rId1019"/>
    <hyperlink ref="BB2886" r:id="rId1020"/>
    <hyperlink ref="BB2885" r:id="rId1021"/>
    <hyperlink ref="BB2884" r:id="rId1022"/>
    <hyperlink ref="BB2883" r:id="rId1023"/>
    <hyperlink ref="BB2857" r:id="rId1024"/>
    <hyperlink ref="BB2882" r:id="rId1025"/>
    <hyperlink ref="BB2881" r:id="rId1026"/>
    <hyperlink ref="BB2898" r:id="rId1027"/>
    <hyperlink ref="BB2880" r:id="rId1028"/>
    <hyperlink ref="BB2879" r:id="rId1029"/>
    <hyperlink ref="BB2878" r:id="rId1030"/>
    <hyperlink ref="BB2877" r:id="rId1031"/>
    <hyperlink ref="BB2876" r:id="rId1032"/>
    <hyperlink ref="BB2875" r:id="rId1033"/>
    <hyperlink ref="BB2874" r:id="rId1034"/>
    <hyperlink ref="BB2873" r:id="rId1035"/>
    <hyperlink ref="BB2856" r:id="rId1036"/>
    <hyperlink ref="BB2872" r:id="rId1037"/>
    <hyperlink ref="BB2871" r:id="rId1038"/>
    <hyperlink ref="BB2870" r:id="rId1039"/>
    <hyperlink ref="BB2869" r:id="rId1040"/>
    <hyperlink ref="BB2868" r:id="rId1041"/>
    <hyperlink ref="BB2867" r:id="rId1042"/>
    <hyperlink ref="BB2866" r:id="rId1043"/>
    <hyperlink ref="BB2865" r:id="rId1044"/>
    <hyperlink ref="BB2864" r:id="rId1045"/>
    <hyperlink ref="BB2863" r:id="rId1046"/>
    <hyperlink ref="BB2862" r:id="rId1047"/>
    <hyperlink ref="BB2861" r:id="rId1048"/>
    <hyperlink ref="BB2860" r:id="rId1049"/>
    <hyperlink ref="BB2859" r:id="rId1050"/>
    <hyperlink ref="BA2897" r:id="rId1051" location="page=192" display="file:///L:/CBCR_shared/Datenerhebung/country-by-country-reports/FR_Credit_Agricole_S.A._2016_cbcr_ar_fr.pdf#page=192"/>
    <hyperlink ref="BA2896" r:id="rId1052" location="page=192" display="file:///L:/CBCR_shared/Datenerhebung/country-by-country-reports/FR_Credit_Agricole_S.A._2016_cbcr_ar_fr.pdf#page=192"/>
    <hyperlink ref="BA2895" r:id="rId1053" location="page=192" display="file:///L:/CBCR_shared/Datenerhebung/country-by-country-reports/FR_Credit_Agricole_S.A._2016_cbcr_ar_fr.pdf#page=192"/>
    <hyperlink ref="BA2894" r:id="rId1054" location="page=192" display="file:///L:/CBCR_shared/Datenerhebung/country-by-country-reports/FR_Credit_Agricole_S.A._2016_cbcr_ar_fr.pdf#page=192"/>
    <hyperlink ref="BA2893" r:id="rId1055" location="page=192" display="file:///L:/CBCR_shared/Datenerhebung/country-by-country-reports/FR_Credit_Agricole_S.A._2016_cbcr_ar_fr.pdf#page=192"/>
    <hyperlink ref="BA2892" r:id="rId1056" location="page=192" display="file:///L:/CBCR_shared/Datenerhebung/country-by-country-reports/FR_Credit_Agricole_S.A._2016_cbcr_ar_fr.pdf#page=192"/>
    <hyperlink ref="BA2891" r:id="rId1057" location="page=192" display="file:///L:/CBCR_shared/Datenerhebung/country-by-country-reports/FR_Credit_Agricole_S.A._2016_cbcr_ar_fr.pdf#page=192"/>
    <hyperlink ref="BA2890" r:id="rId1058" location="page=192" display="file:///L:/CBCR_shared/Datenerhebung/country-by-country-reports/FR_Credit_Agricole_S.A._2016_cbcr_ar_fr.pdf#page=192"/>
    <hyperlink ref="BA2889" r:id="rId1059" location="page=192" display="file:///L:/CBCR_shared/Datenerhebung/country-by-country-reports/FR_Credit_Agricole_S.A._2016_cbcr_ar_fr.pdf#page=192"/>
    <hyperlink ref="BA2888" r:id="rId1060" location="page=192" display="file:///L:/CBCR_shared/Datenerhebung/country-by-country-reports/FR_Credit_Agricole_S.A._2016_cbcr_ar_fr.pdf#page=192"/>
    <hyperlink ref="BA2887" r:id="rId1061" location="page=192" display="file:///L:/CBCR_shared/Datenerhebung/country-by-country-reports/FR_Credit_Agricole_S.A._2016_cbcr_ar_fr.pdf#page=192"/>
    <hyperlink ref="BA2886" r:id="rId1062" location="page=192" display="file:///L:/CBCR_shared/Datenerhebung/country-by-country-reports/FR_Credit_Agricole_S.A._2016_cbcr_ar_fr.pdf#page=192"/>
    <hyperlink ref="BA2885" r:id="rId1063" location="page=192" display="file:///L:/CBCR_shared/Datenerhebung/country-by-country-reports/FR_Credit_Agricole_S.A._2016_cbcr_ar_fr.pdf#page=192"/>
    <hyperlink ref="BA2884" r:id="rId1064" location="page=192" display="file:///L:/CBCR_shared/Datenerhebung/country-by-country-reports/FR_Credit_Agricole_S.A._2016_cbcr_ar_fr.pdf#page=192"/>
    <hyperlink ref="BA2883" r:id="rId1065" location="page=192" display="file:///L:/CBCR_shared/Datenerhebung/country-by-country-reports/FR_Credit_Agricole_S.A._2016_cbcr_ar_fr.pdf#page=192"/>
    <hyperlink ref="BA2857" r:id="rId1066" location="page=192" display="file:///L:/CBCR_shared/Datenerhebung/country-by-country-reports/FR_Credit_Agricole_S.A._2016_cbcr_ar_fr.pdf#page=192"/>
    <hyperlink ref="BA2882" r:id="rId1067" location="page=192" display="file:///L:/CBCR_shared/Datenerhebung/country-by-country-reports/FR_Credit_Agricole_S.A._2016_cbcr_ar_fr.pdf#page=192"/>
    <hyperlink ref="BA2881" r:id="rId1068" location="page=192" display="file:///L:/CBCR_shared/Datenerhebung/country-by-country-reports/FR_Credit_Agricole_S.A._2016_cbcr_ar_fr.pdf#page=192"/>
    <hyperlink ref="BA2898" r:id="rId1069" location="page=192" display="file:///L:/CBCR_shared/Datenerhebung/country-by-country-reports/FR_Credit_Agricole_S.A._2016_cbcr_ar_fr.pdf#page=192"/>
    <hyperlink ref="BA2880" r:id="rId1070" location="page=192" display="file:///L:/CBCR_shared/Datenerhebung/country-by-country-reports/FR_Credit_Agricole_S.A._2016_cbcr_ar_fr.pdf#page=192"/>
    <hyperlink ref="BA2879" r:id="rId1071" location="page=192" display="file:///L:/CBCR_shared/Datenerhebung/country-by-country-reports/FR_Credit_Agricole_S.A._2016_cbcr_ar_fr.pdf#page=192"/>
    <hyperlink ref="BA2878" r:id="rId1072" location="page=192" display="file:///L:/CBCR_shared/Datenerhebung/country-by-country-reports/FR_Credit_Agricole_S.A._2016_cbcr_ar_fr.pdf#page=192"/>
    <hyperlink ref="BA2877" r:id="rId1073" location="page=192" display="file:///L:/CBCR_shared/Datenerhebung/country-by-country-reports/FR_Credit_Agricole_S.A._2016_cbcr_ar_fr.pdf#page=192"/>
    <hyperlink ref="BA2876" r:id="rId1074" location="page=192" display="file:///L:/CBCR_shared/Datenerhebung/country-by-country-reports/FR_Credit_Agricole_S.A._2016_cbcr_ar_fr.pdf#page=192"/>
    <hyperlink ref="BA2875" r:id="rId1075" location="page=192" display="file:///L:/CBCR_shared/Datenerhebung/country-by-country-reports/FR_Credit_Agricole_S.A._2016_cbcr_ar_fr.pdf#page=192"/>
    <hyperlink ref="BA2874" r:id="rId1076" location="page=192" display="file:///L:/CBCR_shared/Datenerhebung/country-by-country-reports/FR_Credit_Agricole_S.A._2016_cbcr_ar_fr.pdf#page=192"/>
    <hyperlink ref="BA2873" r:id="rId1077" location="page=192" display="file:///L:/CBCR_shared/Datenerhebung/country-by-country-reports/FR_Credit_Agricole_S.A._2016_cbcr_ar_fr.pdf#page=192"/>
    <hyperlink ref="BA2856" r:id="rId1078" location="page=192" display="file:///L:/CBCR_shared/Datenerhebung/country-by-country-reports/FR_Credit_Agricole_S.A._2016_cbcr_ar_fr.pdf#page=192"/>
    <hyperlink ref="BA2872" r:id="rId1079" location="page=192" display="file:///L:/CBCR_shared/Datenerhebung/country-by-country-reports/FR_Credit_Agricole_S.A._2016_cbcr_ar_fr.pdf#page=192"/>
    <hyperlink ref="BA2871" r:id="rId1080" location="page=192" display="file:///L:/CBCR_shared/Datenerhebung/country-by-country-reports/FR_Credit_Agricole_S.A._2016_cbcr_ar_fr.pdf#page=192"/>
    <hyperlink ref="BA2870" r:id="rId1081" location="page=192" display="file:///L:/CBCR_shared/Datenerhebung/country-by-country-reports/FR_Credit_Agricole_S.A._2016_cbcr_ar_fr.pdf#page=192"/>
    <hyperlink ref="BA2869" r:id="rId1082" location="page=192" display="file:///L:/CBCR_shared/Datenerhebung/country-by-country-reports/FR_Credit_Agricole_S.A._2016_cbcr_ar_fr.pdf#page=192"/>
    <hyperlink ref="BA2868" r:id="rId1083" location="page=192" display="file:///L:/CBCR_shared/Datenerhebung/country-by-country-reports/FR_Credit_Agricole_S.A._2016_cbcr_ar_fr.pdf#page=192"/>
    <hyperlink ref="BA2867" r:id="rId1084" location="page=192" display="file:///L:/CBCR_shared/Datenerhebung/country-by-country-reports/FR_Credit_Agricole_S.A._2016_cbcr_ar_fr.pdf#page=192"/>
    <hyperlink ref="BA2866" r:id="rId1085" location="page=192" display="file:///L:/CBCR_shared/Datenerhebung/country-by-country-reports/FR_Credit_Agricole_S.A._2016_cbcr_ar_fr.pdf#page=192"/>
    <hyperlink ref="BA2865" r:id="rId1086" location="page=192" display="file:///L:/CBCR_shared/Datenerhebung/country-by-country-reports/FR_Credit_Agricole_S.A._2016_cbcr_ar_fr.pdf#page=192"/>
    <hyperlink ref="BA2864" r:id="rId1087" location="page=192" display="file:///L:/CBCR_shared/Datenerhebung/country-by-country-reports/FR_Credit_Agricole_S.A._2016_cbcr_ar_fr.pdf#page=192"/>
    <hyperlink ref="BA2863" r:id="rId1088" location="page=192" display="file:///L:/CBCR_shared/Datenerhebung/country-by-country-reports/FR_Credit_Agricole_S.A._2016_cbcr_ar_fr.pdf#page=192"/>
    <hyperlink ref="BA2862" r:id="rId1089" location="page=192" display="file:///L:/CBCR_shared/Datenerhebung/country-by-country-reports/FR_Credit_Agricole_S.A._2016_cbcr_ar_fr.pdf#page=192"/>
    <hyperlink ref="BA2861" r:id="rId1090" location="page=192" display="file:///L:/CBCR_shared/Datenerhebung/country-by-country-reports/FR_Credit_Agricole_S.A._2016_cbcr_ar_fr.pdf#page=192"/>
    <hyperlink ref="BA2860" r:id="rId1091" location="page=192" display="file:///L:/CBCR_shared/Datenerhebung/country-by-country-reports/FR_Credit_Agricole_S.A._2016_cbcr_ar_fr.pdf#page=192"/>
    <hyperlink ref="BA2859" r:id="rId1092" location="page=192" display="file:///L:/CBCR_shared/Datenerhebung/country-by-country-reports/FR_Credit_Agricole_S.A._2016_cbcr_ar_fr.pdf#page=192"/>
    <hyperlink ref="BB2858" r:id="rId1093"/>
    <hyperlink ref="BA2858" r:id="rId1094" location="page=192" display="file:///L:/CBCR_shared/Datenerhebung/country-by-country-reports/FR_Credit_Agricole_S.A._2016_cbcr_ar_fr.pdf#page=192"/>
    <hyperlink ref="BA2854" r:id="rId1095" location="page=204" display="file:///L:/CBCR_shared/Datenerhebung/country-by-country-reports/FR_Crédit_Agricole_S.A._2015_cbcr_ar_fr.pdf#page=204"/>
    <hyperlink ref="BA2853" r:id="rId1096" location="page=204" display="file:///L:/CBCR_shared/Datenerhebung/country-by-country-reports/FR_Crédit_Agricole_S.A._2015_cbcr_ar_fr.pdf#page=204"/>
    <hyperlink ref="BA2852" r:id="rId1097" location="page=204" display="file:///L:/CBCR_shared/Datenerhebung/country-by-country-reports/FR_Crédit_Agricole_S.A._2015_cbcr_ar_fr.pdf#page=204"/>
    <hyperlink ref="BA2851" r:id="rId1098" location="page=204" display="file:///L:/CBCR_shared/Datenerhebung/country-by-country-reports/FR_Crédit_Agricole_S.A._2015_cbcr_ar_fr.pdf#page=204"/>
    <hyperlink ref="BA2850" r:id="rId1099" location="page=204" display="file:///L:/CBCR_shared/Datenerhebung/country-by-country-reports/FR_Crédit_Agricole_S.A._2015_cbcr_ar_fr.pdf#page=204"/>
    <hyperlink ref="BA2849" r:id="rId1100" location="page=204" display="file:///L:/CBCR_shared/Datenerhebung/country-by-country-reports/FR_Crédit_Agricole_S.A._2015_cbcr_ar_fr.pdf#page=204"/>
    <hyperlink ref="BA2848" r:id="rId1101" location="page=204" display="file:///L:/CBCR_shared/Datenerhebung/country-by-country-reports/FR_Crédit_Agricole_S.A._2015_cbcr_ar_fr.pdf#page=204"/>
    <hyperlink ref="BA2847" r:id="rId1102" location="page=204" display="file:///L:/CBCR_shared/Datenerhebung/country-by-country-reports/FR_Crédit_Agricole_S.A._2015_cbcr_ar_fr.pdf#page=204"/>
    <hyperlink ref="BA2846" r:id="rId1103" location="page=204" display="file:///L:/CBCR_shared/Datenerhebung/country-by-country-reports/FR_Crédit_Agricole_S.A._2015_cbcr_ar_fr.pdf#page=204"/>
    <hyperlink ref="BA2845" r:id="rId1104" location="page=204" display="file:///L:/CBCR_shared/Datenerhebung/country-by-country-reports/FR_Crédit_Agricole_S.A._2015_cbcr_ar_fr.pdf#page=204"/>
    <hyperlink ref="BA2844" r:id="rId1105" location="page=204" display="file:///L:/CBCR_shared/Datenerhebung/country-by-country-reports/FR_Crédit_Agricole_S.A._2015_cbcr_ar_fr.pdf#page=204"/>
    <hyperlink ref="BA2843" r:id="rId1106" location="page=204" display="file:///L:/CBCR_shared/Datenerhebung/country-by-country-reports/FR_Crédit_Agricole_S.A._2015_cbcr_ar_fr.pdf#page=204"/>
    <hyperlink ref="BA2842" r:id="rId1107" location="page=204" display="file:///L:/CBCR_shared/Datenerhebung/country-by-country-reports/FR_Crédit_Agricole_S.A._2015_cbcr_ar_fr.pdf#page=204"/>
    <hyperlink ref="BA2841" r:id="rId1108" location="page=204" display="file:///L:/CBCR_shared/Datenerhebung/country-by-country-reports/FR_Crédit_Agricole_S.A._2015_cbcr_ar_fr.pdf#page=204"/>
    <hyperlink ref="BA2840" r:id="rId1109" location="page=204" display="file:///L:/CBCR_shared/Datenerhebung/country-by-country-reports/FR_Crédit_Agricole_S.A._2015_cbcr_ar_fr.pdf#page=204"/>
    <hyperlink ref="BA2813" r:id="rId1110" location="page=204" display="file:///L:/CBCR_shared/Datenerhebung/country-by-country-reports/FR_Crédit_Agricole_S.A._2015_cbcr_ar_fr.pdf#page=204"/>
    <hyperlink ref="BA2839" r:id="rId1111" location="page=204" display="file:///L:/CBCR_shared/Datenerhebung/country-by-country-reports/FR_Crédit_Agricole_S.A._2015_cbcr_ar_fr.pdf#page=204"/>
    <hyperlink ref="BA2838" r:id="rId1112" location="page=204" display="file:///L:/CBCR_shared/Datenerhebung/country-by-country-reports/FR_Crédit_Agricole_S.A._2015_cbcr_ar_fr.pdf#page=204"/>
    <hyperlink ref="BA2855" r:id="rId1113" location="page=204" display="file:///L:/CBCR_shared/Datenerhebung/country-by-country-reports/FR_Crédit_Agricole_S.A._2015_cbcr_ar_fr.pdf#page=204"/>
    <hyperlink ref="BA2837" r:id="rId1114" location="page=204" display="file:///L:/CBCR_shared/Datenerhebung/country-by-country-reports/FR_Crédit_Agricole_S.A._2015_cbcr_ar_fr.pdf#page=204"/>
    <hyperlink ref="BA2836" r:id="rId1115" location="page=204" display="file:///L:/CBCR_shared/Datenerhebung/country-by-country-reports/FR_Crédit_Agricole_S.A._2015_cbcr_ar_fr.pdf#page=204"/>
    <hyperlink ref="BA2835" r:id="rId1116" location="page=204" display="file:///L:/CBCR_shared/Datenerhebung/country-by-country-reports/FR_Crédit_Agricole_S.A._2015_cbcr_ar_fr.pdf#page=204"/>
    <hyperlink ref="BA2834" r:id="rId1117" location="page=204" display="file:///L:/CBCR_shared/Datenerhebung/country-by-country-reports/FR_Crédit_Agricole_S.A._2015_cbcr_ar_fr.pdf#page=204"/>
    <hyperlink ref="BA2833" r:id="rId1118" location="page=204" display="file:///L:/CBCR_shared/Datenerhebung/country-by-country-reports/FR_Crédit_Agricole_S.A._2015_cbcr_ar_fr.pdf#page=204"/>
    <hyperlink ref="BA2832" r:id="rId1119" location="page=204" display="file:///L:/CBCR_shared/Datenerhebung/country-by-country-reports/FR_Crédit_Agricole_S.A._2015_cbcr_ar_fr.pdf#page=204"/>
    <hyperlink ref="BA2831" r:id="rId1120" location="page=204" display="file:///L:/CBCR_shared/Datenerhebung/country-by-country-reports/FR_Crédit_Agricole_S.A._2015_cbcr_ar_fr.pdf#page=204"/>
    <hyperlink ref="BA2830" r:id="rId1121" location="page=204" display="file:///L:/CBCR_shared/Datenerhebung/country-by-country-reports/FR_Crédit_Agricole_S.A._2015_cbcr_ar_fr.pdf#page=204"/>
    <hyperlink ref="BA2829" r:id="rId1122" location="page=204" display="file:///L:/CBCR_shared/Datenerhebung/country-by-country-reports/FR_Crédit_Agricole_S.A._2015_cbcr_ar_fr.pdf#page=204"/>
    <hyperlink ref="BA2812" r:id="rId1123" location="page=204" display="file:///L:/CBCR_shared/Datenerhebung/country-by-country-reports/FR_Crédit_Agricole_S.A._2015_cbcr_ar_fr.pdf#page=204"/>
    <hyperlink ref="BA2828" r:id="rId1124" location="page=204" display="file:///L:/CBCR_shared/Datenerhebung/country-by-country-reports/FR_Crédit_Agricole_S.A._2015_cbcr_ar_fr.pdf#page=204"/>
    <hyperlink ref="BA2827" r:id="rId1125" location="page=204" display="file:///L:/CBCR_shared/Datenerhebung/country-by-country-reports/FR_Crédit_Agricole_S.A._2015_cbcr_ar_fr.pdf#page=204"/>
    <hyperlink ref="BA2826" r:id="rId1126" location="page=204" display="file:///L:/CBCR_shared/Datenerhebung/country-by-country-reports/FR_Crédit_Agricole_S.A._2015_cbcr_ar_fr.pdf#page=204"/>
    <hyperlink ref="BA2825" r:id="rId1127" location="page=204" display="file:///L:/CBCR_shared/Datenerhebung/country-by-country-reports/FR_Crédit_Agricole_S.A._2015_cbcr_ar_fr.pdf#page=204"/>
    <hyperlink ref="BA2824" r:id="rId1128" location="page=204" display="file:///L:/CBCR_shared/Datenerhebung/country-by-country-reports/FR_Crédit_Agricole_S.A._2015_cbcr_ar_fr.pdf#page=204"/>
    <hyperlink ref="BA2823" r:id="rId1129" location="page=204" display="file:///L:/CBCR_shared/Datenerhebung/country-by-country-reports/FR_Crédit_Agricole_S.A._2015_cbcr_ar_fr.pdf#page=204"/>
    <hyperlink ref="BA2822" r:id="rId1130" location="page=204" display="file:///L:/CBCR_shared/Datenerhebung/country-by-country-reports/FR_Crédit_Agricole_S.A._2015_cbcr_ar_fr.pdf#page=204"/>
    <hyperlink ref="BA2821" r:id="rId1131" location="page=204" display="file:///L:/CBCR_shared/Datenerhebung/country-by-country-reports/FR_Crédit_Agricole_S.A._2015_cbcr_ar_fr.pdf#page=204"/>
    <hyperlink ref="BA2820" r:id="rId1132" location="page=204" display="file:///L:/CBCR_shared/Datenerhebung/country-by-country-reports/FR_Crédit_Agricole_S.A._2015_cbcr_ar_fr.pdf#page=204"/>
    <hyperlink ref="BA2819" r:id="rId1133" location="page=204" display="file:///L:/CBCR_shared/Datenerhebung/country-by-country-reports/FR_Crédit_Agricole_S.A._2015_cbcr_ar_fr.pdf#page=204"/>
    <hyperlink ref="BA2818" r:id="rId1134" location="page=204" display="file:///L:/CBCR_shared/Datenerhebung/country-by-country-reports/FR_Crédit_Agricole_S.A._2015_cbcr_ar_fr.pdf#page=204"/>
    <hyperlink ref="BA2817" r:id="rId1135" location="page=204" display="file:///L:/CBCR_shared/Datenerhebung/country-by-country-reports/FR_Crédit_Agricole_S.A._2015_cbcr_ar_fr.pdf#page=204"/>
    <hyperlink ref="BA2816" r:id="rId1136" location="page=204" display="file:///L:/CBCR_shared/Datenerhebung/country-by-country-reports/FR_Crédit_Agricole_S.A._2015_cbcr_ar_fr.pdf#page=204"/>
    <hyperlink ref="BA2815" r:id="rId1137" location="page=204" display="file:///L:/CBCR_shared/Datenerhebung/country-by-country-reports/FR_Crédit_Agricole_S.A._2015_cbcr_ar_fr.pdf#page=204"/>
    <hyperlink ref="BA2814" r:id="rId1138" location="page=204" display="file:///L:/CBCR_shared/Datenerhebung/country-by-country-reports/FR_Crédit_Agricole_S.A._2015_cbcr_ar_fr.pdf#page=204"/>
    <hyperlink ref="BA2810" r:id="rId1139" location="page=26" display="file:///L:/CBCR_shared/Datenerhebung/country-by-country-reports/FR_Credit_Agricole_S.A._2014_cbcr_ar_fr.pdf#page=26"/>
    <hyperlink ref="BA2809" r:id="rId1140" location="page=26" display="file:///L:/CBCR_shared/Datenerhebung/country-by-country-reports/FR_Credit_Agricole_S.A._2014_cbcr_ar_fr.pdf#page=26"/>
    <hyperlink ref="BA2808" r:id="rId1141" location="page=26" display="file:///L:/CBCR_shared/Datenerhebung/country-by-country-reports/FR_Credit_Agricole_S.A._2014_cbcr_ar_fr.pdf#page=26"/>
    <hyperlink ref="BA2807" r:id="rId1142" location="page=26" display="file:///L:/CBCR_shared/Datenerhebung/country-by-country-reports/FR_Credit_Agricole_S.A._2014_cbcr_ar_fr.pdf#page=26"/>
    <hyperlink ref="BA2806" r:id="rId1143" location="page=26" display="file:///L:/CBCR_shared/Datenerhebung/country-by-country-reports/FR_Credit_Agricole_S.A._2014_cbcr_ar_fr.pdf#page=26"/>
    <hyperlink ref="BA2805" r:id="rId1144" location="page=26" display="file:///L:/CBCR_shared/Datenerhebung/country-by-country-reports/FR_Credit_Agricole_S.A._2014_cbcr_ar_fr.pdf#page=26"/>
    <hyperlink ref="BA2804" r:id="rId1145" location="page=26" display="file:///L:/CBCR_shared/Datenerhebung/country-by-country-reports/FR_Credit_Agricole_S.A._2014_cbcr_ar_fr.pdf#page=26"/>
    <hyperlink ref="BA2803" r:id="rId1146" location="page=26" display="file:///L:/CBCR_shared/Datenerhebung/country-by-country-reports/FR_Credit_Agricole_S.A._2014_cbcr_ar_fr.pdf#page=26"/>
    <hyperlink ref="BA2802" r:id="rId1147" location="page=26" display="file:///L:/CBCR_shared/Datenerhebung/country-by-country-reports/FR_Credit_Agricole_S.A._2014_cbcr_ar_fr.pdf#page=26"/>
    <hyperlink ref="BA2801" r:id="rId1148" location="page=26" display="file:///L:/CBCR_shared/Datenerhebung/country-by-country-reports/FR_Credit_Agricole_S.A._2014_cbcr_ar_fr.pdf#page=26"/>
    <hyperlink ref="BA2800" r:id="rId1149" location="page=26" display="file:///L:/CBCR_shared/Datenerhebung/country-by-country-reports/FR_Credit_Agricole_S.A._2014_cbcr_ar_fr.pdf#page=26"/>
    <hyperlink ref="BA2799" r:id="rId1150" location="page=26" display="file:///L:/CBCR_shared/Datenerhebung/country-by-country-reports/FR_Credit_Agricole_S.A._2014_cbcr_ar_fr.pdf#page=26"/>
    <hyperlink ref="BA2798" r:id="rId1151" location="page=26" display="file:///L:/CBCR_shared/Datenerhebung/country-by-country-reports/FR_Credit_Agricole_S.A._2014_cbcr_ar_fr.pdf#page=26"/>
    <hyperlink ref="BA2797" r:id="rId1152" location="page=26" display="file:///L:/CBCR_shared/Datenerhebung/country-by-country-reports/FR_Credit_Agricole_S.A._2014_cbcr_ar_fr.pdf#page=26"/>
    <hyperlink ref="BA2796" r:id="rId1153" location="page=26" display="file:///L:/CBCR_shared/Datenerhebung/country-by-country-reports/FR_Credit_Agricole_S.A._2014_cbcr_ar_fr.pdf#page=26"/>
    <hyperlink ref="BA2795" r:id="rId1154" location="page=26" display="file:///L:/CBCR_shared/Datenerhebung/country-by-country-reports/FR_Credit_Agricole_S.A._2014_cbcr_ar_fr.pdf#page=26"/>
    <hyperlink ref="BA2766" r:id="rId1155" location="page=26" display="file:///L:/CBCR_shared/Datenerhebung/country-by-country-reports/FR_Credit_Agricole_S.A._2014_cbcr_ar_fr.pdf#page=26"/>
    <hyperlink ref="BA2794" r:id="rId1156" location="page=26" display="file:///L:/CBCR_shared/Datenerhebung/country-by-country-reports/FR_Credit_Agricole_S.A._2014_cbcr_ar_fr.pdf#page=26"/>
    <hyperlink ref="BA2793" r:id="rId1157" location="page=26" display="file:///L:/CBCR_shared/Datenerhebung/country-by-country-reports/FR_Credit_Agricole_S.A._2014_cbcr_ar_fr.pdf#page=26"/>
    <hyperlink ref="BA2792" r:id="rId1158" location="page=26" display="file:///L:/CBCR_shared/Datenerhebung/country-by-country-reports/FR_Credit_Agricole_S.A._2014_cbcr_ar_fr.pdf#page=26"/>
    <hyperlink ref="BA2811" r:id="rId1159" location="page=26" display="file:///L:/CBCR_shared/Datenerhebung/country-by-country-reports/FR_Credit_Agricole_S.A._2014_cbcr_ar_fr.pdf#page=26"/>
    <hyperlink ref="BA2791" r:id="rId1160" location="page=26" display="file:///L:/CBCR_shared/Datenerhebung/country-by-country-reports/FR_Credit_Agricole_S.A._2014_cbcr_ar_fr.pdf#page=26"/>
    <hyperlink ref="BA2790" r:id="rId1161" location="page=26" display="file:///L:/CBCR_shared/Datenerhebung/country-by-country-reports/FR_Credit_Agricole_S.A._2014_cbcr_ar_fr.pdf#page=26"/>
    <hyperlink ref="BA2789" r:id="rId1162" location="page=26" display="file:///L:/CBCR_shared/Datenerhebung/country-by-country-reports/FR_Credit_Agricole_S.A._2014_cbcr_ar_fr.pdf#page=26"/>
    <hyperlink ref="BA2788" r:id="rId1163" location="page=26" display="file:///L:/CBCR_shared/Datenerhebung/country-by-country-reports/FR_Credit_Agricole_S.A._2014_cbcr_ar_fr.pdf#page=26"/>
    <hyperlink ref="BA2787" r:id="rId1164" location="page=26" display="file:///L:/CBCR_shared/Datenerhebung/country-by-country-reports/FR_Credit_Agricole_S.A._2014_cbcr_ar_fr.pdf#page=26"/>
    <hyperlink ref="BA2786" r:id="rId1165" location="page=26" display="file:///L:/CBCR_shared/Datenerhebung/country-by-country-reports/FR_Credit_Agricole_S.A._2014_cbcr_ar_fr.pdf#page=26"/>
    <hyperlink ref="BA2785" r:id="rId1166" location="page=26" display="file:///L:/CBCR_shared/Datenerhebung/country-by-country-reports/FR_Credit_Agricole_S.A._2014_cbcr_ar_fr.pdf#page=26"/>
    <hyperlink ref="BA2784" r:id="rId1167" location="page=26" display="file:///L:/CBCR_shared/Datenerhebung/country-by-country-reports/FR_Credit_Agricole_S.A._2014_cbcr_ar_fr.pdf#page=26"/>
    <hyperlink ref="BA2783" r:id="rId1168" location="page=26" display="file:///L:/CBCR_shared/Datenerhebung/country-by-country-reports/FR_Credit_Agricole_S.A._2014_cbcr_ar_fr.pdf#page=26"/>
    <hyperlink ref="BA2782" r:id="rId1169" location="page=26" display="file:///L:/CBCR_shared/Datenerhebung/country-by-country-reports/FR_Credit_Agricole_S.A._2014_cbcr_ar_fr.pdf#page=26"/>
    <hyperlink ref="BA2765" r:id="rId1170" location="page=26" display="file:///L:/CBCR_shared/Datenerhebung/country-by-country-reports/FR_Credit_Agricole_S.A._2014_cbcr_ar_fr.pdf#page=26"/>
    <hyperlink ref="BA2781" r:id="rId1171" location="page=26" display="file:///L:/CBCR_shared/Datenerhebung/country-by-country-reports/FR_Credit_Agricole_S.A._2014_cbcr_ar_fr.pdf#page=26"/>
    <hyperlink ref="BA2780" r:id="rId1172" location="page=26" display="file:///L:/CBCR_shared/Datenerhebung/country-by-country-reports/FR_Credit_Agricole_S.A._2014_cbcr_ar_fr.pdf#page=26"/>
    <hyperlink ref="BA2779" r:id="rId1173" location="page=26" display="file:///L:/CBCR_shared/Datenerhebung/country-by-country-reports/FR_Credit_Agricole_S.A._2014_cbcr_ar_fr.pdf#page=26"/>
    <hyperlink ref="BA2778" r:id="rId1174" location="page=26" display="file:///L:/CBCR_shared/Datenerhebung/country-by-country-reports/FR_Credit_Agricole_S.A._2014_cbcr_ar_fr.pdf#page=26"/>
    <hyperlink ref="BA2777" r:id="rId1175" location="page=26" display="file:///L:/CBCR_shared/Datenerhebung/country-by-country-reports/FR_Credit_Agricole_S.A._2014_cbcr_ar_fr.pdf#page=26"/>
    <hyperlink ref="BA2776" r:id="rId1176" location="page=26" display="file:///L:/CBCR_shared/Datenerhebung/country-by-country-reports/FR_Credit_Agricole_S.A._2014_cbcr_ar_fr.pdf#page=26"/>
    <hyperlink ref="BA2775" r:id="rId1177" location="page=26" display="file:///L:/CBCR_shared/Datenerhebung/country-by-country-reports/FR_Credit_Agricole_S.A._2014_cbcr_ar_fr.pdf#page=26"/>
    <hyperlink ref="BA2774" r:id="rId1178" location="page=26" display="file:///L:/CBCR_shared/Datenerhebung/country-by-country-reports/FR_Credit_Agricole_S.A._2014_cbcr_ar_fr.pdf#page=26"/>
    <hyperlink ref="BA2773" r:id="rId1179" location="page=26" display="file:///L:/CBCR_shared/Datenerhebung/country-by-country-reports/FR_Credit_Agricole_S.A._2014_cbcr_ar_fr.pdf#page=26"/>
    <hyperlink ref="BA2772" r:id="rId1180" location="page=26" display="file:///L:/CBCR_shared/Datenerhebung/country-by-country-reports/FR_Credit_Agricole_S.A._2014_cbcr_ar_fr.pdf#page=26"/>
    <hyperlink ref="BA2771" r:id="rId1181" location="page=26" display="file:///L:/CBCR_shared/Datenerhebung/country-by-country-reports/FR_Credit_Agricole_S.A._2014_cbcr_ar_fr.pdf#page=26"/>
    <hyperlink ref="BA2770" r:id="rId1182" location="page=26" display="file:///L:/CBCR_shared/Datenerhebung/country-by-country-reports/FR_Credit_Agricole_S.A._2014_cbcr_ar_fr.pdf#page=26"/>
    <hyperlink ref="BA2769" r:id="rId1183" location="page=26" display="file:///L:/CBCR_shared/Datenerhebung/country-by-country-reports/FR_Credit_Agricole_S.A._2014_cbcr_ar_fr.pdf#page=26"/>
    <hyperlink ref="BA2768" r:id="rId1184" location="page=26" display="file:///L:/CBCR_shared/Datenerhebung/country-by-country-reports/FR_Credit_Agricole_S.A._2014_cbcr_ar_fr.pdf#page=26"/>
    <hyperlink ref="BA2761" r:id="rId1185" location="page=27" display="file:///L:/CBCR_shared/Datenerhebung/country-by-country-reports/FR_Agence_Francaise_de_Developpement_2015_cbcr_ar_fr.pdf#page=27"/>
    <hyperlink ref="BA2757" r:id="rId1186" location="page=250" display="file:///L:/CBCR_shared/Datenerhebung/country-by-country-reports/FR_Credit_Mutuel_Arkea_SA_2015_cbcr_ar_fr.pdf#page=250"/>
    <hyperlink ref="BA2756" r:id="rId1187" location="page=250" display="file:///L:/CBCR_shared/Datenerhebung/country-by-country-reports/FR_Credit_Mutuel_Arkea_SA_2015_cbcr_ar_fr.pdf#page=250"/>
    <hyperlink ref="BA2755" r:id="rId1188" location="page=250" display="file:///L:/CBCR_shared/Datenerhebung/country-by-country-reports/FR_Credit_Mutuel_Arkea_SA_2015_cbcr_ar_fr.pdf#page=250"/>
    <hyperlink ref="BA2754" r:id="rId1189" location="page=250" display="file:///L:/CBCR_shared/Datenerhebung/country-by-country-reports/FR_Credit_Mutuel_Arkea_SA_2015_cbcr_ar_fr.pdf#page=250"/>
    <hyperlink ref="BA2753" r:id="rId1190" location="page=170" display="file:///L:/CBCR_shared/Datenerhebung/country-by-country-reports/FR_Credit_Mutuel_Arkea_SA_2014_cbcr_ar_fr.pdf#page=170"/>
    <hyperlink ref="BA2752" r:id="rId1191" location="page=170" display="file:///L:/CBCR_shared/Datenerhebung/country-by-country-reports/FR_Credit_Mutuel_Arkea_SA_2014_cbcr_ar_fr.pdf#page=170"/>
    <hyperlink ref="BA2751" r:id="rId1192" location="page=170" display="file:///L:/CBCR_shared/Datenerhebung/country-by-country-reports/FR_Credit_Mutuel_Arkea_SA_2014_cbcr_ar_fr.pdf#page=170"/>
    <hyperlink ref="BA2709" r:id="rId1193" location="page=540" display="file:///L:/CBCR_shared/Datenerhebung/country-by-country-reports/FR_BNP_Paribas_2016_cbcr_ar_en.pdf#page=540"/>
    <hyperlink ref="BA2708" r:id="rId1194" location="page=540" display="file:///L:/CBCR_shared/Datenerhebung/country-by-country-reports/FR_BNP_Paribas_2016_cbcr_ar_en.pdf#page=540"/>
    <hyperlink ref="BA2736" r:id="rId1195" location="page=540" display="file:///L:/CBCR_shared/Datenerhebung/country-by-country-reports/FR_BNP_Paribas_2016_cbcr_ar_en.pdf#page=540"/>
    <hyperlink ref="BA2735" r:id="rId1196" location="page=540" display="file:///L:/CBCR_shared/Datenerhebung/country-by-country-reports/FR_BNP_Paribas_2016_cbcr_ar_en.pdf#page=540"/>
    <hyperlink ref="BA2734" r:id="rId1197" location="page=540" display="file:///L:/CBCR_shared/Datenerhebung/country-by-country-reports/FR_BNP_Paribas_2016_cbcr_ar_en.pdf#page=540"/>
    <hyperlink ref="BA2733" r:id="rId1198" location="page=540" display="file:///L:/CBCR_shared/Datenerhebung/country-by-country-reports/FR_BNP_Paribas_2016_cbcr_ar_en.pdf#page=540"/>
    <hyperlink ref="BA2732" r:id="rId1199" location="page=540" display="file:///L:/CBCR_shared/Datenerhebung/country-by-country-reports/FR_BNP_Paribas_2016_cbcr_ar_en.pdf#page=540"/>
    <hyperlink ref="BA2731" r:id="rId1200" location="page=540" display="file:///L:/CBCR_shared/Datenerhebung/country-by-country-reports/FR_BNP_Paribas_2016_cbcr_ar_en.pdf#page=540"/>
    <hyperlink ref="BA2730" r:id="rId1201" location="page=540" display="file:///L:/CBCR_shared/Datenerhebung/country-by-country-reports/FR_BNP_Paribas_2016_cbcr_ar_en.pdf#page=540"/>
    <hyperlink ref="BA2729" r:id="rId1202" location="page=540" display="file:///L:/CBCR_shared/Datenerhebung/country-by-country-reports/FR_BNP_Paribas_2016_cbcr_ar_en.pdf#page=540"/>
    <hyperlink ref="BA2728" r:id="rId1203" location="page=540" display="file:///L:/CBCR_shared/Datenerhebung/country-by-country-reports/FR_BNP_Paribas_2016_cbcr_ar_en.pdf#page=540"/>
    <hyperlink ref="BA2727" r:id="rId1204" location="page=540" display="file:///L:/CBCR_shared/Datenerhebung/country-by-country-reports/FR_BNP_Paribas_2016_cbcr_ar_en.pdf#page=540"/>
    <hyperlink ref="BA2726" r:id="rId1205" location="page=540" display="file:///L:/CBCR_shared/Datenerhebung/country-by-country-reports/FR_BNP_Paribas_2016_cbcr_ar_en.pdf#page=540"/>
    <hyperlink ref="BA2725" r:id="rId1206" location="page=540" display="file:///L:/CBCR_shared/Datenerhebung/country-by-country-reports/FR_BNP_Paribas_2016_cbcr_ar_en.pdf#page=540"/>
    <hyperlink ref="BA2724" r:id="rId1207" location="page=540" display="file:///L:/CBCR_shared/Datenerhebung/country-by-country-reports/FR_BNP_Paribas_2016_cbcr_ar_en.pdf#page=540"/>
    <hyperlink ref="BA2723" r:id="rId1208" location="page=540" display="file:///L:/CBCR_shared/Datenerhebung/country-by-country-reports/FR_BNP_Paribas_2016_cbcr_ar_en.pdf#page=540"/>
    <hyperlink ref="BA2722" r:id="rId1209" location="page=540" display="file:///L:/CBCR_shared/Datenerhebung/country-by-country-reports/FR_BNP_Paribas_2016_cbcr_ar_en.pdf#page=540"/>
    <hyperlink ref="BA2737" r:id="rId1210" location="page=540" display="file:///L:/CBCR_shared/Datenerhebung/country-by-country-reports/FR_BNP_Paribas_2016_cbcr_ar_en.pdf#page=540"/>
    <hyperlink ref="BA2721" r:id="rId1211" location="page=540" display="file:///L:/CBCR_shared/Datenerhebung/country-by-country-reports/FR_BNP_Paribas_2016_cbcr_ar_en.pdf#page=540"/>
    <hyperlink ref="BA2720" r:id="rId1212" location="page=540" display="file:///L:/CBCR_shared/Datenerhebung/country-by-country-reports/FR_BNP_Paribas_2016_cbcr_ar_en.pdf#page=540"/>
    <hyperlink ref="BA2719" r:id="rId1213" location="page=540" display="file:///L:/CBCR_shared/Datenerhebung/country-by-country-reports/FR_BNP_Paribas_2016_cbcr_ar_en.pdf#page=540"/>
    <hyperlink ref="BA2673" r:id="rId1214" location="page=540" display="file:///L:/CBCR_shared/Datenerhebung/country-by-country-reports/FR_BNP_Paribas_2016_cbcr_ar_en.pdf#page=540"/>
    <hyperlink ref="BA2718" r:id="rId1215" location="page=540" display="file:///L:/CBCR_shared/Datenerhebung/country-by-country-reports/FR_BNP_Paribas_2016_cbcr_ar_en.pdf#page=540"/>
    <hyperlink ref="BA2717" r:id="rId1216" location="page=540" display="file:///L:/CBCR_shared/Datenerhebung/country-by-country-reports/FR_BNP_Paribas_2016_cbcr_ar_en.pdf#page=540"/>
    <hyperlink ref="BA2716" r:id="rId1217" location="page=540" display="file:///L:/CBCR_shared/Datenerhebung/country-by-country-reports/FR_BNP_Paribas_2016_cbcr_ar_en.pdf#page=540"/>
    <hyperlink ref="BA2715" r:id="rId1218" location="page=540" display="file:///L:/CBCR_shared/Datenerhebung/country-by-country-reports/FR_BNP_Paribas_2016_cbcr_ar_en.pdf#page=540"/>
    <hyperlink ref="BA2714" r:id="rId1219" location="page=540" display="file:///L:/CBCR_shared/Datenerhebung/country-by-country-reports/FR_BNP_Paribas_2016_cbcr_ar_en.pdf#page=540"/>
    <hyperlink ref="BA2713" r:id="rId1220" location="page=540" display="file:///L:/CBCR_shared/Datenerhebung/country-by-country-reports/FR_BNP_Paribas_2016_cbcr_ar_en.pdf#page=540"/>
    <hyperlink ref="BA2712" r:id="rId1221" location="page=540" display="file:///L:/CBCR_shared/Datenerhebung/country-by-country-reports/FR_BNP_Paribas_2016_cbcr_ar_en.pdf#page=540"/>
    <hyperlink ref="BA2711" r:id="rId1222" location="page=540" display="file:///L:/CBCR_shared/Datenerhebung/country-by-country-reports/FR_BNP_Paribas_2016_cbcr_ar_en.pdf#page=540"/>
    <hyperlink ref="BA2710" r:id="rId1223" location="page=540" display="file:///L:/CBCR_shared/Datenerhebung/country-by-country-reports/FR_BNP_Paribas_2016_cbcr_ar_en.pdf#page=540"/>
    <hyperlink ref="BA2707" r:id="rId1224" location="page=540" display="file:///L:/CBCR_shared/Datenerhebung/country-by-country-reports/FR_BNP_Paribas_2016_cbcr_ar_en.pdf#page=540"/>
    <hyperlink ref="BA2706" r:id="rId1225" location="page=540" display="file:///L:/CBCR_shared/Datenerhebung/country-by-country-reports/FR_BNP_Paribas_2016_cbcr_ar_en.pdf#page=540"/>
    <hyperlink ref="BA2705" r:id="rId1226" location="page=540" display="file:///L:/CBCR_shared/Datenerhebung/country-by-country-reports/FR_BNP_Paribas_2016_cbcr_ar_en.pdf#page=540"/>
    <hyperlink ref="BA2704" r:id="rId1227" location="page=540" display="file:///L:/CBCR_shared/Datenerhebung/country-by-country-reports/FR_BNP_Paribas_2016_cbcr_ar_en.pdf#page=540"/>
    <hyperlink ref="BA2703" r:id="rId1228" location="page=540" display="file:///L:/CBCR_shared/Datenerhebung/country-by-country-reports/FR_BNP_Paribas_2016_cbcr_ar_en.pdf#page=540"/>
    <hyperlink ref="BA2702" r:id="rId1229" location="page=540" display="file:///L:/CBCR_shared/Datenerhebung/country-by-country-reports/FR_BNP_Paribas_2016_cbcr_ar_en.pdf#page=540"/>
    <hyperlink ref="BA2701" r:id="rId1230" location="page=540" display="file:///L:/CBCR_shared/Datenerhebung/country-by-country-reports/FR_BNP_Paribas_2016_cbcr_ar_en.pdf#page=540"/>
    <hyperlink ref="BA2700" r:id="rId1231" location="page=540" display="file:///L:/CBCR_shared/Datenerhebung/country-by-country-reports/FR_BNP_Paribas_2016_cbcr_ar_en.pdf#page=540"/>
    <hyperlink ref="BA2699" r:id="rId1232" location="page=540" display="file:///L:/CBCR_shared/Datenerhebung/country-by-country-reports/FR_BNP_Paribas_2016_cbcr_ar_en.pdf#page=540"/>
    <hyperlink ref="BA2698" r:id="rId1233" location="page=540" display="file:///L:/CBCR_shared/Datenerhebung/country-by-country-reports/FR_BNP_Paribas_2016_cbcr_ar_en.pdf#page=540"/>
    <hyperlink ref="BA2697" r:id="rId1234" location="page=540" display="file:///L:/CBCR_shared/Datenerhebung/country-by-country-reports/FR_BNP_Paribas_2016_cbcr_ar_en.pdf#page=540"/>
    <hyperlink ref="BA2696" r:id="rId1235" location="page=540" display="file:///L:/CBCR_shared/Datenerhebung/country-by-country-reports/FR_BNP_Paribas_2016_cbcr_ar_en.pdf#page=540"/>
    <hyperlink ref="BA2695" r:id="rId1236" location="page=540" display="file:///L:/CBCR_shared/Datenerhebung/country-by-country-reports/FR_BNP_Paribas_2016_cbcr_ar_en.pdf#page=540"/>
    <hyperlink ref="BA2694" r:id="rId1237" location="page=540" display="file:///L:/CBCR_shared/Datenerhebung/country-by-country-reports/FR_BNP_Paribas_2016_cbcr_ar_en.pdf#page=540"/>
    <hyperlink ref="BA2693" r:id="rId1238" location="page=540" display="file:///L:/CBCR_shared/Datenerhebung/country-by-country-reports/FR_BNP_Paribas_2016_cbcr_ar_en.pdf#page=540"/>
    <hyperlink ref="BA2692" r:id="rId1239" location="page=540" display="file:///L:/CBCR_shared/Datenerhebung/country-by-country-reports/FR_BNP_Paribas_2016_cbcr_ar_en.pdf#page=540"/>
    <hyperlink ref="BA2672" r:id="rId1240" location="page=540" display="file:///L:/CBCR_shared/Datenerhebung/country-by-country-reports/FR_BNP_Paribas_2016_cbcr_ar_en.pdf#page=540"/>
    <hyperlink ref="BA2691" r:id="rId1241" location="page=540" display="file:///L:/CBCR_shared/Datenerhebung/country-by-country-reports/FR_BNP_Paribas_2016_cbcr_ar_en.pdf#page=540"/>
    <hyperlink ref="BA2690" r:id="rId1242" location="page=540" display="file:///L:/CBCR_shared/Datenerhebung/country-by-country-reports/FR_BNP_Paribas_2016_cbcr_ar_en.pdf#page=540"/>
    <hyperlink ref="BA2689" r:id="rId1243" location="page=540" display="file:///L:/CBCR_shared/Datenerhebung/country-by-country-reports/FR_BNP_Paribas_2016_cbcr_ar_en.pdf#page=540"/>
    <hyperlink ref="BA2688" r:id="rId1244" location="page=540" display="file:///L:/CBCR_shared/Datenerhebung/country-by-country-reports/FR_BNP_Paribas_2016_cbcr_ar_en.pdf#page=540"/>
    <hyperlink ref="BA2687" r:id="rId1245" location="page=540" display="file:///L:/CBCR_shared/Datenerhebung/country-by-country-reports/FR_BNP_Paribas_2016_cbcr_ar_en.pdf#page=540"/>
    <hyperlink ref="BA2686" r:id="rId1246" location="page=540" display="file:///L:/CBCR_shared/Datenerhebung/country-by-country-reports/FR_BNP_Paribas_2016_cbcr_ar_en.pdf#page=540"/>
    <hyperlink ref="BA2685" r:id="rId1247" location="page=540" display="file:///L:/CBCR_shared/Datenerhebung/country-by-country-reports/FR_BNP_Paribas_2016_cbcr_ar_en.pdf#page=540"/>
    <hyperlink ref="BA2684" r:id="rId1248" location="page=540" display="file:///L:/CBCR_shared/Datenerhebung/country-by-country-reports/FR_BNP_Paribas_2016_cbcr_ar_en.pdf#page=540"/>
    <hyperlink ref="BA2683" r:id="rId1249" location="page=540" display="file:///L:/CBCR_shared/Datenerhebung/country-by-country-reports/FR_BNP_Paribas_2016_cbcr_ar_en.pdf#page=540"/>
    <hyperlink ref="BA2682" r:id="rId1250" location="page=540" display="file:///L:/CBCR_shared/Datenerhebung/country-by-country-reports/FR_BNP_Paribas_2016_cbcr_ar_en.pdf#page=540"/>
    <hyperlink ref="BA2681" r:id="rId1251" location="page=540" display="file:///L:/CBCR_shared/Datenerhebung/country-by-country-reports/FR_BNP_Paribas_2016_cbcr_ar_en.pdf#page=540"/>
    <hyperlink ref="BA2680" r:id="rId1252" location="page=540" display="file:///L:/CBCR_shared/Datenerhebung/country-by-country-reports/FR_BNP_Paribas_2016_cbcr_ar_en.pdf#page=540"/>
    <hyperlink ref="BA2679" r:id="rId1253" location="page=540" display="file:///L:/CBCR_shared/Datenerhebung/country-by-country-reports/FR_BNP_Paribas_2016_cbcr_ar_en.pdf#page=540"/>
    <hyperlink ref="BA2678" r:id="rId1254" location="page=540" display="file:///L:/CBCR_shared/Datenerhebung/country-by-country-reports/FR_BNP_Paribas_2016_cbcr_ar_en.pdf#page=540"/>
    <hyperlink ref="BA2677" r:id="rId1255" location="page=540" display="file:///L:/CBCR_shared/Datenerhebung/country-by-country-reports/FR_BNP_Paribas_2016_cbcr_ar_en.pdf#page=540"/>
    <hyperlink ref="BA2676" r:id="rId1256" location="page=540" display="file:///L:/CBCR_shared/Datenerhebung/country-by-country-reports/FR_BNP_Paribas_2016_cbcr_ar_en.pdf#page=540"/>
    <hyperlink ref="BA2675" r:id="rId1257" location="page=540" display="file:///L:/CBCR_shared/Datenerhebung/country-by-country-reports/FR_BNP_Paribas_2016_cbcr_ar_en.pdf#page=540"/>
    <hyperlink ref="BA2674" r:id="rId1258" location="page=540" display="file:///L:/CBCR_shared/Datenerhebung/country-by-country-reports/FR_BNP_Paribas_2016_cbcr_ar_en.pdf#page=540"/>
    <hyperlink ref="BA2670" r:id="rId1259" location="page=520" display="file:///L:/CBCR_shared/Datenerhebung/country-by-country-reports/FR_BNP_Paribas_2015_cbcr_ar_en.pdf#page=520"/>
    <hyperlink ref="BA2669" r:id="rId1260" location="page=520" display="file:///L:/CBCR_shared/Datenerhebung/country-by-country-reports/FR_BNP_Paribas_2015_cbcr_ar_en.pdf#page=520"/>
    <hyperlink ref="BA2668" r:id="rId1261" location="page=520" display="file:///L:/CBCR_shared/Datenerhebung/country-by-country-reports/FR_BNP_Paribas_2015_cbcr_ar_en.pdf#page=520"/>
    <hyperlink ref="BA2667" r:id="rId1262" location="page=520" display="file:///L:/CBCR_shared/Datenerhebung/country-by-country-reports/FR_BNP_Paribas_2015_cbcr_ar_en.pdf#page=520"/>
    <hyperlink ref="BA2666" r:id="rId1263" location="page=520" display="file:///L:/CBCR_shared/Datenerhebung/country-by-country-reports/FR_BNP_Paribas_2015_cbcr_ar_en.pdf#page=520"/>
    <hyperlink ref="BA2665" r:id="rId1264" location="page=520" display="file:///L:/CBCR_shared/Datenerhebung/country-by-country-reports/FR_BNP_Paribas_2015_cbcr_ar_en.pdf#page=520"/>
    <hyperlink ref="BA2664" r:id="rId1265" location="page=520" display="file:///L:/CBCR_shared/Datenerhebung/country-by-country-reports/FR_BNP_Paribas_2015_cbcr_ar_en.pdf#page=520"/>
    <hyperlink ref="BA2663" r:id="rId1266" location="page=520" display="file:///L:/CBCR_shared/Datenerhebung/country-by-country-reports/FR_BNP_Paribas_2015_cbcr_ar_en.pdf#page=520"/>
    <hyperlink ref="BA2662" r:id="rId1267" location="page=520" display="file:///L:/CBCR_shared/Datenerhebung/country-by-country-reports/FR_BNP_Paribas_2015_cbcr_ar_en.pdf#page=520"/>
    <hyperlink ref="BA2661" r:id="rId1268" location="page=520" display="file:///L:/CBCR_shared/Datenerhebung/country-by-country-reports/FR_BNP_Paribas_2015_cbcr_ar_en.pdf#page=520"/>
    <hyperlink ref="BA2660" r:id="rId1269" location="page=520" display="file:///L:/CBCR_shared/Datenerhebung/country-by-country-reports/FR_BNP_Paribas_2015_cbcr_ar_en.pdf#page=520"/>
    <hyperlink ref="BA2659" r:id="rId1270" location="page=520" display="file:///L:/CBCR_shared/Datenerhebung/country-by-country-reports/FR_BNP_Paribas_2015_cbcr_ar_en.pdf#page=520"/>
    <hyperlink ref="BA2658" r:id="rId1271" location="page=520" display="file:///L:/CBCR_shared/Datenerhebung/country-by-country-reports/FR_BNP_Paribas_2015_cbcr_ar_en.pdf#page=520"/>
    <hyperlink ref="BA2657" r:id="rId1272" location="page=520" display="file:///L:/CBCR_shared/Datenerhebung/country-by-country-reports/FR_BNP_Paribas_2015_cbcr_ar_en.pdf#page=520"/>
    <hyperlink ref="BA2656" r:id="rId1273" location="page=520" display="file:///L:/CBCR_shared/Datenerhebung/country-by-country-reports/FR_BNP_Paribas_2015_cbcr_ar_en.pdf#page=520"/>
    <hyperlink ref="BA2671" r:id="rId1274" location="page=520" display="file:///L:/CBCR_shared/Datenerhebung/country-by-country-reports/FR_BNP_Paribas_2015_cbcr_ar_en.pdf#page=520"/>
    <hyperlink ref="BA2655" r:id="rId1275" location="page=520" display="file:///L:/CBCR_shared/Datenerhebung/country-by-country-reports/FR_BNP_Paribas_2015_cbcr_ar_en.pdf#page=520"/>
    <hyperlink ref="BA2654" r:id="rId1276" location="page=520" display="file:///L:/CBCR_shared/Datenerhebung/country-by-country-reports/FR_BNP_Paribas_2015_cbcr_ar_en.pdf#page=520"/>
    <hyperlink ref="BA2653" r:id="rId1277" location="page=520" display="file:///L:/CBCR_shared/Datenerhebung/country-by-country-reports/FR_BNP_Paribas_2015_cbcr_ar_en.pdf#page=520"/>
    <hyperlink ref="BA2608" r:id="rId1278" location="page=520" display="file:///L:/CBCR_shared/Datenerhebung/country-by-country-reports/FR_BNP_Paribas_2015_cbcr_ar_en.pdf#page=520"/>
    <hyperlink ref="BA2652" r:id="rId1279" location="page=520" display="file:///L:/CBCR_shared/Datenerhebung/country-by-country-reports/FR_BNP_Paribas_2015_cbcr_ar_en.pdf#page=520"/>
    <hyperlink ref="BA2651" r:id="rId1280" location="page=520" display="file:///L:/CBCR_shared/Datenerhebung/country-by-country-reports/FR_BNP_Paribas_2015_cbcr_ar_en.pdf#page=520"/>
    <hyperlink ref="BA2650" r:id="rId1281" location="page=520" display="file:///L:/CBCR_shared/Datenerhebung/country-by-country-reports/FR_BNP_Paribas_2015_cbcr_ar_en.pdf#page=520"/>
    <hyperlink ref="BA2649" r:id="rId1282" location="page=520" display="file:///L:/CBCR_shared/Datenerhebung/country-by-country-reports/FR_BNP_Paribas_2015_cbcr_ar_en.pdf#page=520"/>
    <hyperlink ref="BA2648" r:id="rId1283" location="page=520" display="file:///L:/CBCR_shared/Datenerhebung/country-by-country-reports/FR_BNP_Paribas_2015_cbcr_ar_en.pdf#page=520"/>
    <hyperlink ref="BA2647" r:id="rId1284" location="page=520" display="file:///L:/CBCR_shared/Datenerhebung/country-by-country-reports/FR_BNP_Paribas_2015_cbcr_ar_en.pdf#page=520"/>
    <hyperlink ref="BA2646" r:id="rId1285" location="page=520" display="file:///L:/CBCR_shared/Datenerhebung/country-by-country-reports/FR_BNP_Paribas_2015_cbcr_ar_en.pdf#page=520"/>
    <hyperlink ref="BA2645" r:id="rId1286" location="page=520" display="file:///L:/CBCR_shared/Datenerhebung/country-by-country-reports/FR_BNP_Paribas_2015_cbcr_ar_en.pdf#page=520"/>
    <hyperlink ref="BA2644" r:id="rId1287" location="page=520" display="file:///L:/CBCR_shared/Datenerhebung/country-by-country-reports/FR_BNP_Paribas_2015_cbcr_ar_en.pdf#page=520"/>
    <hyperlink ref="BA2643" r:id="rId1288" location="page=520" display="file:///L:/CBCR_shared/Datenerhebung/country-by-country-reports/FR_BNP_Paribas_2015_cbcr_ar_en.pdf#page=520"/>
    <hyperlink ref="BA2642" r:id="rId1289" location="page=520" display="file:///L:/CBCR_shared/Datenerhebung/country-by-country-reports/FR_BNP_Paribas_2015_cbcr_ar_en.pdf#page=520"/>
    <hyperlink ref="BA2641" r:id="rId1290" location="page=520" display="file:///L:/CBCR_shared/Datenerhebung/country-by-country-reports/FR_BNP_Paribas_2015_cbcr_ar_en.pdf#page=520"/>
    <hyperlink ref="BA2640" r:id="rId1291" location="page=520" display="file:///L:/CBCR_shared/Datenerhebung/country-by-country-reports/FR_BNP_Paribas_2015_cbcr_ar_en.pdf#page=520"/>
    <hyperlink ref="BA2639" r:id="rId1292" location="page=520" display="file:///L:/CBCR_shared/Datenerhebung/country-by-country-reports/FR_BNP_Paribas_2015_cbcr_ar_en.pdf#page=520"/>
    <hyperlink ref="BA2638" r:id="rId1293" location="page=520" display="file:///L:/CBCR_shared/Datenerhebung/country-by-country-reports/FR_BNP_Paribas_2015_cbcr_ar_en.pdf#page=520"/>
    <hyperlink ref="BA2637" r:id="rId1294" location="page=520" display="file:///L:/CBCR_shared/Datenerhebung/country-by-country-reports/FR_BNP_Paribas_2015_cbcr_ar_en.pdf#page=520"/>
    <hyperlink ref="BA2636" r:id="rId1295" location="page=520" display="file:///L:/CBCR_shared/Datenerhebung/country-by-country-reports/FR_BNP_Paribas_2015_cbcr_ar_en.pdf#page=520"/>
    <hyperlink ref="BA2635" r:id="rId1296" location="page=520" display="file:///L:/CBCR_shared/Datenerhebung/country-by-country-reports/FR_BNP_Paribas_2015_cbcr_ar_en.pdf#page=520"/>
    <hyperlink ref="BA2634" r:id="rId1297" location="page=520" display="file:///L:/CBCR_shared/Datenerhebung/country-by-country-reports/FR_BNP_Paribas_2015_cbcr_ar_en.pdf#page=520"/>
    <hyperlink ref="BA2633" r:id="rId1298" location="page=520" display="file:///L:/CBCR_shared/Datenerhebung/country-by-country-reports/FR_BNP_Paribas_2015_cbcr_ar_en.pdf#page=520"/>
    <hyperlink ref="BA2632" r:id="rId1299" location="page=520" display="file:///L:/CBCR_shared/Datenerhebung/country-by-country-reports/FR_BNP_Paribas_2015_cbcr_ar_en.pdf#page=520"/>
    <hyperlink ref="BA2631" r:id="rId1300" location="page=520" display="file:///L:/CBCR_shared/Datenerhebung/country-by-country-reports/FR_BNP_Paribas_2015_cbcr_ar_en.pdf#page=520"/>
    <hyperlink ref="BA2630" r:id="rId1301" location="page=520" display="file:///L:/CBCR_shared/Datenerhebung/country-by-country-reports/FR_BNP_Paribas_2015_cbcr_ar_en.pdf#page=520"/>
    <hyperlink ref="BA2629" r:id="rId1302" location="page=520" display="file:///L:/CBCR_shared/Datenerhebung/country-by-country-reports/FR_BNP_Paribas_2015_cbcr_ar_en.pdf#page=520"/>
    <hyperlink ref="BA2628" r:id="rId1303" location="page=520" display="file:///L:/CBCR_shared/Datenerhebung/country-by-country-reports/FR_BNP_Paribas_2015_cbcr_ar_en.pdf#page=520"/>
    <hyperlink ref="BA2627" r:id="rId1304" location="page=520" display="file:///L:/CBCR_shared/Datenerhebung/country-by-country-reports/FR_BNP_Paribas_2015_cbcr_ar_en.pdf#page=520"/>
    <hyperlink ref="BA2607" r:id="rId1305" location="page=520" display="file:///L:/CBCR_shared/Datenerhebung/country-by-country-reports/FR_BNP_Paribas_2015_cbcr_ar_en.pdf#page=520"/>
    <hyperlink ref="BA2626" r:id="rId1306" location="page=520" display="file:///L:/CBCR_shared/Datenerhebung/country-by-country-reports/FR_BNP_Paribas_2015_cbcr_ar_en.pdf#page=520"/>
    <hyperlink ref="BA2625" r:id="rId1307" location="page=520" display="file:///L:/CBCR_shared/Datenerhebung/country-by-country-reports/FR_BNP_Paribas_2015_cbcr_ar_en.pdf#page=520"/>
    <hyperlink ref="BA2624" r:id="rId1308" location="page=520" display="file:///L:/CBCR_shared/Datenerhebung/country-by-country-reports/FR_BNP_Paribas_2015_cbcr_ar_en.pdf#page=520"/>
    <hyperlink ref="BA2623" r:id="rId1309" location="page=520" display="file:///L:/CBCR_shared/Datenerhebung/country-by-country-reports/FR_BNP_Paribas_2015_cbcr_ar_en.pdf#page=520"/>
    <hyperlink ref="BA2622" r:id="rId1310" location="page=520" display="file:///L:/CBCR_shared/Datenerhebung/country-by-country-reports/FR_BNP_Paribas_2015_cbcr_ar_en.pdf#page=520"/>
    <hyperlink ref="BA2621" r:id="rId1311" location="page=520" display="file:///L:/CBCR_shared/Datenerhebung/country-by-country-reports/FR_BNP_Paribas_2015_cbcr_ar_en.pdf#page=520"/>
    <hyperlink ref="BA2620" r:id="rId1312" location="page=520" display="file:///L:/CBCR_shared/Datenerhebung/country-by-country-reports/FR_BNP_Paribas_2015_cbcr_ar_en.pdf#page=520"/>
    <hyperlink ref="BA2619" r:id="rId1313" location="page=520" display="file:///L:/CBCR_shared/Datenerhebung/country-by-country-reports/FR_BNP_Paribas_2015_cbcr_ar_en.pdf#page=520"/>
    <hyperlink ref="BA2618" r:id="rId1314" location="page=520" display="file:///L:/CBCR_shared/Datenerhebung/country-by-country-reports/FR_BNP_Paribas_2015_cbcr_ar_en.pdf#page=520"/>
    <hyperlink ref="BA2617" r:id="rId1315" location="page=520" display="file:///L:/CBCR_shared/Datenerhebung/country-by-country-reports/FR_BNP_Paribas_2015_cbcr_ar_en.pdf#page=520"/>
    <hyperlink ref="BA2616" r:id="rId1316" location="page=520" display="file:///L:/CBCR_shared/Datenerhebung/country-by-country-reports/FR_BNP_Paribas_2015_cbcr_ar_en.pdf#page=520"/>
    <hyperlink ref="BA2615" r:id="rId1317" location="page=520" display="file:///L:/CBCR_shared/Datenerhebung/country-by-country-reports/FR_BNP_Paribas_2015_cbcr_ar_en.pdf#page=520"/>
    <hyperlink ref="BA2614" r:id="rId1318" location="page=520" display="file:///L:/CBCR_shared/Datenerhebung/country-by-country-reports/FR_BNP_Paribas_2015_cbcr_ar_en.pdf#page=520"/>
    <hyperlink ref="BA2613" r:id="rId1319" location="page=520" display="file:///L:/CBCR_shared/Datenerhebung/country-by-country-reports/FR_BNP_Paribas_2015_cbcr_ar_en.pdf#page=520"/>
    <hyperlink ref="BA2612" r:id="rId1320" location="page=520" display="file:///L:/CBCR_shared/Datenerhebung/country-by-country-reports/FR_BNP_Paribas_2015_cbcr_ar_en.pdf#page=520"/>
    <hyperlink ref="BA2611" r:id="rId1321" location="page=520" display="file:///L:/CBCR_shared/Datenerhebung/country-by-country-reports/FR_BNP_Paribas_2015_cbcr_ar_en.pdf#page=520"/>
    <hyperlink ref="BA2610" r:id="rId1322" location="page=520" display="file:///L:/CBCR_shared/Datenerhebung/country-by-country-reports/FR_BNP_Paribas_2015_cbcr_ar_en.pdf#page=520"/>
    <hyperlink ref="BA2605" r:id="rId1323" location="page=488" display="file:///L:/CBCR_shared/Datenerhebung/country-by-country-reports/FR_BNP_Paribas_2014_cbcr_ar_en.pdf#page=488"/>
    <hyperlink ref="BA2604" r:id="rId1324" location="page=488" display="file:///L:/CBCR_shared/Datenerhebung/country-by-country-reports/FR_BNP_Paribas_2014_cbcr_ar_en.pdf#page=488"/>
    <hyperlink ref="BA2603" r:id="rId1325" location="page=488" display="file:///L:/CBCR_shared/Datenerhebung/country-by-country-reports/FR_BNP_Paribas_2014_cbcr_ar_en.pdf#page=488"/>
    <hyperlink ref="BA2602" r:id="rId1326" location="page=488" display="file:///L:/CBCR_shared/Datenerhebung/country-by-country-reports/FR_BNP_Paribas_2014_cbcr_ar_en.pdf#page=488"/>
    <hyperlink ref="BA2601" r:id="rId1327" location="page=488" display="file:///L:/CBCR_shared/Datenerhebung/country-by-country-reports/FR_BNP_Paribas_2014_cbcr_ar_en.pdf#page=488"/>
    <hyperlink ref="BA2600" r:id="rId1328" location="page=488" display="file:///L:/CBCR_shared/Datenerhebung/country-by-country-reports/FR_BNP_Paribas_2014_cbcr_ar_en.pdf#page=488"/>
    <hyperlink ref="BA2599" r:id="rId1329" location="page=488" display="file:///L:/CBCR_shared/Datenerhebung/country-by-country-reports/FR_BNP_Paribas_2014_cbcr_ar_en.pdf#page=488"/>
    <hyperlink ref="BA2598" r:id="rId1330" location="page=488" display="file:///L:/CBCR_shared/Datenerhebung/country-by-country-reports/FR_BNP_Paribas_2014_cbcr_ar_en.pdf#page=488"/>
    <hyperlink ref="BA2597" r:id="rId1331" location="page=488" display="file:///L:/CBCR_shared/Datenerhebung/country-by-country-reports/FR_BNP_Paribas_2014_cbcr_ar_en.pdf#page=488"/>
    <hyperlink ref="BA2596" r:id="rId1332" location="page=488" display="file:///L:/CBCR_shared/Datenerhebung/country-by-country-reports/FR_BNP_Paribas_2014_cbcr_ar_en.pdf#page=488"/>
    <hyperlink ref="BA2595" r:id="rId1333" location="page=488" display="file:///L:/CBCR_shared/Datenerhebung/country-by-country-reports/FR_BNP_Paribas_2014_cbcr_ar_en.pdf#page=488"/>
    <hyperlink ref="BA2594" r:id="rId1334" location="page=488" display="file:///L:/CBCR_shared/Datenerhebung/country-by-country-reports/FR_BNP_Paribas_2014_cbcr_ar_en.pdf#page=488"/>
    <hyperlink ref="BA2593" r:id="rId1335" location="page=488" display="file:///L:/CBCR_shared/Datenerhebung/country-by-country-reports/FR_BNP_Paribas_2014_cbcr_ar_en.pdf#page=488"/>
    <hyperlink ref="BA2592" r:id="rId1336" location="page=488" display="file:///L:/CBCR_shared/Datenerhebung/country-by-country-reports/FR_BNP_Paribas_2014_cbcr_ar_en.pdf#page=488"/>
    <hyperlink ref="BA2591" r:id="rId1337" location="page=488" display="file:///L:/CBCR_shared/Datenerhebung/country-by-country-reports/FR_BNP_Paribas_2014_cbcr_ar_en.pdf#page=488"/>
    <hyperlink ref="BA2590" r:id="rId1338" location="page=488" display="file:///L:/CBCR_shared/Datenerhebung/country-by-country-reports/FR_BNP_Paribas_2014_cbcr_ar_en.pdf#page=488"/>
    <hyperlink ref="BA2606" r:id="rId1339" location="page=488" display="file:///L:/CBCR_shared/Datenerhebung/country-by-country-reports/FR_BNP_Paribas_2014_cbcr_ar_en.pdf#page=488"/>
    <hyperlink ref="BA2589" r:id="rId1340" location="page=488" display="file:///L:/CBCR_shared/Datenerhebung/country-by-country-reports/FR_BNP_Paribas_2014_cbcr_ar_en.pdf#page=488"/>
    <hyperlink ref="BA2588" r:id="rId1341" location="page=488" display="file:///L:/CBCR_shared/Datenerhebung/country-by-country-reports/FR_BNP_Paribas_2014_cbcr_ar_en.pdf#page=488"/>
    <hyperlink ref="BA2587" r:id="rId1342" location="page=488" display="file:///L:/CBCR_shared/Datenerhebung/country-by-country-reports/FR_BNP_Paribas_2014_cbcr_ar_en.pdf#page=488"/>
    <hyperlink ref="BA2539" r:id="rId1343" location="page=488" display="file:///L:/CBCR_shared/Datenerhebung/country-by-country-reports/FR_BNP_Paribas_2014_cbcr_ar_en.pdf#page=488"/>
    <hyperlink ref="BA2586" r:id="rId1344" location="page=488" display="file:///L:/CBCR_shared/Datenerhebung/country-by-country-reports/FR_BNP_Paribas_2014_cbcr_ar_en.pdf#page=488"/>
    <hyperlink ref="BA2585" r:id="rId1345" location="page=488" display="file:///L:/CBCR_shared/Datenerhebung/country-by-country-reports/FR_BNP_Paribas_2014_cbcr_ar_en.pdf#page=488"/>
    <hyperlink ref="BA2584" r:id="rId1346" location="page=488" display="file:///L:/CBCR_shared/Datenerhebung/country-by-country-reports/FR_BNP_Paribas_2014_cbcr_ar_en.pdf#page=488"/>
    <hyperlink ref="BA2583" r:id="rId1347" location="page=488" display="file:///L:/CBCR_shared/Datenerhebung/country-by-country-reports/FR_BNP_Paribas_2014_cbcr_ar_en.pdf#page=488"/>
    <hyperlink ref="BA2582" r:id="rId1348" location="page=488" display="file:///L:/CBCR_shared/Datenerhebung/country-by-country-reports/FR_BNP_Paribas_2014_cbcr_ar_en.pdf#page=488"/>
    <hyperlink ref="BA2581" r:id="rId1349" location="page=488" display="file:///L:/CBCR_shared/Datenerhebung/country-by-country-reports/FR_BNP_Paribas_2014_cbcr_ar_en.pdf#page=488"/>
    <hyperlink ref="BA2580" r:id="rId1350" location="page=488" display="file:///L:/CBCR_shared/Datenerhebung/country-by-country-reports/FR_BNP_Paribas_2014_cbcr_ar_en.pdf#page=488"/>
    <hyperlink ref="BA2579" r:id="rId1351" location="page=488" display="file:///L:/CBCR_shared/Datenerhebung/country-by-country-reports/FR_BNP_Paribas_2014_cbcr_ar_en.pdf#page=488"/>
    <hyperlink ref="BA2578" r:id="rId1352" location="page=488" display="file:///L:/CBCR_shared/Datenerhebung/country-by-country-reports/FR_BNP_Paribas_2014_cbcr_ar_en.pdf#page=488"/>
    <hyperlink ref="BA2577" r:id="rId1353" location="page=488" display="file:///L:/CBCR_shared/Datenerhebung/country-by-country-reports/FR_BNP_Paribas_2014_cbcr_ar_en.pdf#page=488"/>
    <hyperlink ref="BA2576" r:id="rId1354" location="page=488" display="file:///L:/CBCR_shared/Datenerhebung/country-by-country-reports/FR_BNP_Paribas_2014_cbcr_ar_en.pdf#page=488"/>
    <hyperlink ref="BA2575" r:id="rId1355" location="page=488" display="file:///L:/CBCR_shared/Datenerhebung/country-by-country-reports/FR_BNP_Paribas_2014_cbcr_ar_en.pdf#page=488"/>
    <hyperlink ref="BA2574" r:id="rId1356" location="page=488" display="file:///L:/CBCR_shared/Datenerhebung/country-by-country-reports/FR_BNP_Paribas_2014_cbcr_ar_en.pdf#page=488"/>
    <hyperlink ref="BA2573" r:id="rId1357" location="page=488" display="file:///L:/CBCR_shared/Datenerhebung/country-by-country-reports/FR_BNP_Paribas_2014_cbcr_ar_en.pdf#page=488"/>
    <hyperlink ref="BA2572" r:id="rId1358" location="page=488" display="file:///L:/CBCR_shared/Datenerhebung/country-by-country-reports/FR_BNP_Paribas_2014_cbcr_ar_en.pdf#page=488"/>
    <hyperlink ref="BA2571" r:id="rId1359" location="page=488" display="file:///L:/CBCR_shared/Datenerhebung/country-by-country-reports/FR_BNP_Paribas_2014_cbcr_ar_en.pdf#page=488"/>
    <hyperlink ref="BA2570" r:id="rId1360" location="page=488" display="file:///L:/CBCR_shared/Datenerhebung/country-by-country-reports/FR_BNP_Paribas_2014_cbcr_ar_en.pdf#page=488"/>
    <hyperlink ref="BA2569" r:id="rId1361" location="page=488" display="file:///L:/CBCR_shared/Datenerhebung/country-by-country-reports/FR_BNP_Paribas_2014_cbcr_ar_en.pdf#page=488"/>
    <hyperlink ref="BA2568" r:id="rId1362" location="page=488" display="file:///L:/CBCR_shared/Datenerhebung/country-by-country-reports/FR_BNP_Paribas_2014_cbcr_ar_en.pdf#page=488"/>
    <hyperlink ref="BA2567" r:id="rId1363" location="page=488" display="file:///L:/CBCR_shared/Datenerhebung/country-by-country-reports/FR_BNP_Paribas_2014_cbcr_ar_en.pdf#page=488"/>
    <hyperlink ref="BA2566" r:id="rId1364" location="page=488" display="file:///L:/CBCR_shared/Datenerhebung/country-by-country-reports/FR_BNP_Paribas_2014_cbcr_ar_en.pdf#page=488"/>
    <hyperlink ref="BA2565" r:id="rId1365" location="page=488" display="file:///L:/CBCR_shared/Datenerhebung/country-by-country-reports/FR_BNP_Paribas_2014_cbcr_ar_en.pdf#page=488"/>
    <hyperlink ref="BA2564" r:id="rId1366" location="page=488" display="file:///L:/CBCR_shared/Datenerhebung/country-by-country-reports/FR_BNP_Paribas_2014_cbcr_ar_en.pdf#page=488"/>
    <hyperlink ref="BA2563" r:id="rId1367" location="page=488" display="file:///L:/CBCR_shared/Datenerhebung/country-by-country-reports/FR_BNP_Paribas_2014_cbcr_ar_en.pdf#page=488"/>
    <hyperlink ref="BA2562" r:id="rId1368" location="page=488" display="file:///L:/CBCR_shared/Datenerhebung/country-by-country-reports/FR_BNP_Paribas_2014_cbcr_ar_en.pdf#page=488"/>
    <hyperlink ref="BA2561" r:id="rId1369" location="page=488" display="file:///L:/CBCR_shared/Datenerhebung/country-by-country-reports/FR_BNP_Paribas_2014_cbcr_ar_en.pdf#page=488"/>
    <hyperlink ref="BA2560" r:id="rId1370" location="page=488" display="file:///L:/CBCR_shared/Datenerhebung/country-by-country-reports/FR_BNP_Paribas_2014_cbcr_ar_en.pdf#page=488"/>
    <hyperlink ref="BA2559" r:id="rId1371" location="page=488" display="file:///L:/CBCR_shared/Datenerhebung/country-by-country-reports/FR_BNP_Paribas_2014_cbcr_ar_en.pdf#page=488"/>
    <hyperlink ref="BA2558" r:id="rId1372" location="page=488" display="file:///L:/CBCR_shared/Datenerhebung/country-by-country-reports/FR_BNP_Paribas_2014_cbcr_ar_en.pdf#page=488"/>
    <hyperlink ref="BA2538" r:id="rId1373" location="page=488" display="file:///L:/CBCR_shared/Datenerhebung/country-by-country-reports/FR_BNP_Paribas_2014_cbcr_ar_en.pdf#page=488"/>
    <hyperlink ref="BA2557" r:id="rId1374" location="page=488" display="file:///L:/CBCR_shared/Datenerhebung/country-by-country-reports/FR_BNP_Paribas_2014_cbcr_ar_en.pdf#page=488"/>
    <hyperlink ref="BA2556" r:id="rId1375" location="page=488" display="file:///L:/CBCR_shared/Datenerhebung/country-by-country-reports/FR_BNP_Paribas_2014_cbcr_ar_en.pdf#page=488"/>
    <hyperlink ref="BA2555" r:id="rId1376" location="page=488" display="file:///L:/CBCR_shared/Datenerhebung/country-by-country-reports/FR_BNP_Paribas_2014_cbcr_ar_en.pdf#page=488"/>
    <hyperlink ref="BA2554" r:id="rId1377" location="page=488" display="file:///L:/CBCR_shared/Datenerhebung/country-by-country-reports/FR_BNP_Paribas_2014_cbcr_ar_en.pdf#page=488"/>
    <hyperlink ref="BA2553" r:id="rId1378" location="page=488" display="file:///L:/CBCR_shared/Datenerhebung/country-by-country-reports/FR_BNP_Paribas_2014_cbcr_ar_en.pdf#page=488"/>
    <hyperlink ref="BA2552" r:id="rId1379" location="page=488" display="file:///L:/CBCR_shared/Datenerhebung/country-by-country-reports/FR_BNP_Paribas_2014_cbcr_ar_en.pdf#page=488"/>
    <hyperlink ref="BA2551" r:id="rId1380" location="page=488" display="file:///L:/CBCR_shared/Datenerhebung/country-by-country-reports/FR_BNP_Paribas_2014_cbcr_ar_en.pdf#page=488"/>
    <hyperlink ref="BA2550" r:id="rId1381" location="page=488" display="file:///L:/CBCR_shared/Datenerhebung/country-by-country-reports/FR_BNP_Paribas_2014_cbcr_ar_en.pdf#page=488"/>
    <hyperlink ref="BA2549" r:id="rId1382" location="page=488" display="file:///L:/CBCR_shared/Datenerhebung/country-by-country-reports/FR_BNP_Paribas_2014_cbcr_ar_en.pdf#page=488"/>
    <hyperlink ref="BA2548" r:id="rId1383" location="page=488" display="file:///L:/CBCR_shared/Datenerhebung/country-by-country-reports/FR_BNP_Paribas_2014_cbcr_ar_en.pdf#page=488"/>
    <hyperlink ref="BA2547" r:id="rId1384" location="page=488" display="file:///L:/CBCR_shared/Datenerhebung/country-by-country-reports/FR_BNP_Paribas_2014_cbcr_ar_en.pdf#page=488"/>
    <hyperlink ref="BA2546" r:id="rId1385" location="page=488" display="file:///L:/CBCR_shared/Datenerhebung/country-by-country-reports/FR_BNP_Paribas_2014_cbcr_ar_en.pdf#page=488"/>
    <hyperlink ref="BA2545" r:id="rId1386" location="page=488" display="file:///L:/CBCR_shared/Datenerhebung/country-by-country-reports/FR_BNP_Paribas_2014_cbcr_ar_en.pdf#page=488"/>
    <hyperlink ref="BA2544" r:id="rId1387" location="page=488" display="file:///L:/CBCR_shared/Datenerhebung/country-by-country-reports/FR_BNP_Paribas_2014_cbcr_ar_en.pdf#page=488"/>
    <hyperlink ref="BA2543" r:id="rId1388" location="page=488" display="file:///L:/CBCR_shared/Datenerhebung/country-by-country-reports/FR_BNP_Paribas_2014_cbcr_ar_en.pdf#page=488"/>
    <hyperlink ref="BA2542" r:id="rId1389" location="page=488" display="file:///L:/CBCR_shared/Datenerhebung/country-by-country-reports/FR_BNP_Paribas_2014_cbcr_ar_en.pdf#page=488"/>
    <hyperlink ref="BA2541" r:id="rId1390" location="page=488" display="file:///L:/CBCR_shared/Datenerhebung/country-by-country-reports/FR_BNP_Paribas_2014_cbcr_ar_en.pdf#page=488"/>
    <hyperlink ref="BA2450" r:id="rId1391" location="page=66"/>
    <hyperlink ref="BA2369" r:id="rId1392" location="page=76" display="file:///L:/CBCR_shared/Datenerhebung/country-by-country-reports/FR_Societe_Generale_SA_2014_cbcr_ar_fr.pdf#page=76"/>
    <hyperlink ref="BA2368" r:id="rId1393" location="page=76" display="file:///L:/CBCR_shared/Datenerhebung/country-by-country-reports/FR_Societe_Generale_SA_2014_cbcr_ar_fr.pdf#page=76"/>
    <hyperlink ref="BA2367" r:id="rId1394" location="page=76" display="file:///L:/CBCR_shared/Datenerhebung/country-by-country-reports/FR_Societe_Generale_SA_2014_cbcr_ar_fr.pdf#page=76"/>
    <hyperlink ref="BA2366" r:id="rId1395" location="page=76" display="file:///L:/CBCR_shared/Datenerhebung/country-by-country-reports/FR_Societe_Generale_SA_2014_cbcr_ar_fr.pdf#page=76"/>
    <hyperlink ref="BA2365" r:id="rId1396" location="page=76" display="file:///L:/CBCR_shared/Datenerhebung/country-by-country-reports/FR_Societe_Generale_SA_2014_cbcr_ar_fr.pdf#page=76"/>
    <hyperlink ref="BA2364" r:id="rId1397" location="page=76" display="file:///L:/CBCR_shared/Datenerhebung/country-by-country-reports/FR_Societe_Generale_SA_2014_cbcr_ar_fr.pdf#page=76"/>
    <hyperlink ref="BA2363" r:id="rId1398" location="page=76" display="file:///L:/CBCR_shared/Datenerhebung/country-by-country-reports/FR_Societe_Generale_SA_2014_cbcr_ar_fr.pdf#page=76"/>
    <hyperlink ref="BA2362" r:id="rId1399" location="page=76" display="file:///L:/CBCR_shared/Datenerhebung/country-by-country-reports/FR_Societe_Generale_SA_2014_cbcr_ar_fr.pdf#page=76"/>
    <hyperlink ref="BA2361" r:id="rId1400" location="page=76" display="file:///L:/CBCR_shared/Datenerhebung/country-by-country-reports/FR_Societe_Generale_SA_2014_cbcr_ar_fr.pdf#page=76"/>
    <hyperlink ref="BA2360" r:id="rId1401" location="page=76" display="file:///L:/CBCR_shared/Datenerhebung/country-by-country-reports/FR_Societe_Generale_SA_2014_cbcr_ar_fr.pdf#page=76"/>
    <hyperlink ref="BA2359" r:id="rId1402" location="page=76" display="file:///L:/CBCR_shared/Datenerhebung/country-by-country-reports/FR_Societe_Generale_SA_2014_cbcr_ar_fr.pdf#page=76"/>
    <hyperlink ref="BA2358" r:id="rId1403" location="page=76" display="file:///L:/CBCR_shared/Datenerhebung/country-by-country-reports/FR_Societe_Generale_SA_2014_cbcr_ar_fr.pdf#page=76"/>
    <hyperlink ref="BA2357" r:id="rId1404" location="page=76" display="file:///L:/CBCR_shared/Datenerhebung/country-by-country-reports/FR_Societe_Generale_SA_2014_cbcr_ar_fr.pdf#page=76"/>
    <hyperlink ref="BA2356" r:id="rId1405" location="page=76" display="file:///L:/CBCR_shared/Datenerhebung/country-by-country-reports/FR_Societe_Generale_SA_2014_cbcr_ar_fr.pdf#page=76"/>
    <hyperlink ref="BA2291" r:id="rId1406" location="page=76" display="file:///L:/CBCR_shared/Datenerhebung/country-by-country-reports/FR_Societe_Generale_SA_2014_cbcr_ar_fr.pdf#page=76"/>
    <hyperlink ref="BA2355" r:id="rId1407" location="page=76" display="file:///L:/CBCR_shared/Datenerhebung/country-by-country-reports/FR_Societe_Generale_SA_2014_cbcr_ar_fr.pdf#page=76"/>
    <hyperlink ref="BA2354" r:id="rId1408" location="page=76" display="file:///L:/CBCR_shared/Datenerhebung/country-by-country-reports/FR_Societe_Generale_SA_2014_cbcr_ar_fr.pdf#page=76"/>
    <hyperlink ref="BA2353" r:id="rId1409" location="page=76" display="file:///L:/CBCR_shared/Datenerhebung/country-by-country-reports/FR_Societe_Generale_SA_2014_cbcr_ar_fr.pdf#page=76"/>
    <hyperlink ref="BA2352" r:id="rId1410" location="page=76" display="file:///L:/CBCR_shared/Datenerhebung/country-by-country-reports/FR_Societe_Generale_SA_2014_cbcr_ar_fr.pdf#page=76"/>
    <hyperlink ref="BA2351" r:id="rId1411" location="page=76" display="file:///L:/CBCR_shared/Datenerhebung/country-by-country-reports/FR_Societe_Generale_SA_2014_cbcr_ar_fr.pdf#page=76"/>
    <hyperlink ref="BA2350" r:id="rId1412" location="page=76" display="file:///L:/CBCR_shared/Datenerhebung/country-by-country-reports/FR_Societe_Generale_SA_2014_cbcr_ar_fr.pdf#page=76"/>
    <hyperlink ref="BA2349" r:id="rId1413" location="page=76" display="file:///L:/CBCR_shared/Datenerhebung/country-by-country-reports/FR_Societe_Generale_SA_2014_cbcr_ar_fr.pdf#page=76"/>
    <hyperlink ref="BA2348" r:id="rId1414" location="page=76" display="file:///L:/CBCR_shared/Datenerhebung/country-by-country-reports/FR_Societe_Generale_SA_2014_cbcr_ar_fr.pdf#page=76"/>
    <hyperlink ref="BA2347" r:id="rId1415" location="page=76" display="file:///L:/CBCR_shared/Datenerhebung/country-by-country-reports/FR_Societe_Generale_SA_2014_cbcr_ar_fr.pdf#page=76"/>
    <hyperlink ref="BA2346" r:id="rId1416" location="page=76" display="file:///L:/CBCR_shared/Datenerhebung/country-by-country-reports/FR_Societe_Generale_SA_2014_cbcr_ar_fr.pdf#page=76"/>
    <hyperlink ref="BA2345" r:id="rId1417" location="page=76" display="file:///L:/CBCR_shared/Datenerhebung/country-by-country-reports/FR_Societe_Generale_SA_2014_cbcr_ar_fr.pdf#page=76"/>
    <hyperlink ref="BA2344" r:id="rId1418" location="page=76" display="file:///L:/CBCR_shared/Datenerhebung/country-by-country-reports/FR_Societe_Generale_SA_2014_cbcr_ar_fr.pdf#page=76"/>
    <hyperlink ref="BA2343" r:id="rId1419" location="page=76" display="file:///L:/CBCR_shared/Datenerhebung/country-by-country-reports/FR_Societe_Generale_SA_2014_cbcr_ar_fr.pdf#page=76"/>
    <hyperlink ref="BA2342" r:id="rId1420" location="page=76" display="file:///L:/CBCR_shared/Datenerhebung/country-by-country-reports/FR_Societe_Generale_SA_2014_cbcr_ar_fr.pdf#page=76"/>
    <hyperlink ref="BA2341" r:id="rId1421" location="page=76" display="file:///L:/CBCR_shared/Datenerhebung/country-by-country-reports/FR_Societe_Generale_SA_2014_cbcr_ar_fr.pdf#page=76"/>
    <hyperlink ref="BA2340" r:id="rId1422" location="page=76" display="file:///L:/CBCR_shared/Datenerhebung/country-by-country-reports/FR_Societe_Generale_SA_2014_cbcr_ar_fr.pdf#page=76"/>
    <hyperlink ref="BA2339" r:id="rId1423" location="page=76" display="file:///L:/CBCR_shared/Datenerhebung/country-by-country-reports/FR_Societe_Generale_SA_2014_cbcr_ar_fr.pdf#page=76"/>
    <hyperlink ref="BA2338" r:id="rId1424" location="page=76" display="file:///L:/CBCR_shared/Datenerhebung/country-by-country-reports/FR_Societe_Generale_SA_2014_cbcr_ar_fr.pdf#page=76"/>
    <hyperlink ref="BA2337" r:id="rId1425" location="page=76" display="file:///L:/CBCR_shared/Datenerhebung/country-by-country-reports/FR_Societe_Generale_SA_2014_cbcr_ar_fr.pdf#page=76"/>
    <hyperlink ref="BA2336" r:id="rId1426" location="page=76" display="file:///L:/CBCR_shared/Datenerhebung/country-by-country-reports/FR_Societe_Generale_SA_2014_cbcr_ar_fr.pdf#page=76"/>
    <hyperlink ref="BA2335" r:id="rId1427" location="page=76" display="file:///L:/CBCR_shared/Datenerhebung/country-by-country-reports/FR_Societe_Generale_SA_2014_cbcr_ar_fr.pdf#page=76"/>
    <hyperlink ref="BA2334" r:id="rId1428" location="page=76" display="file:///L:/CBCR_shared/Datenerhebung/country-by-country-reports/FR_Societe_Generale_SA_2014_cbcr_ar_fr.pdf#page=76"/>
    <hyperlink ref="BA2333" r:id="rId1429" location="page=76" display="file:///L:/CBCR_shared/Datenerhebung/country-by-country-reports/FR_Societe_Generale_SA_2014_cbcr_ar_fr.pdf#page=76"/>
    <hyperlink ref="BA2332" r:id="rId1430" location="page=76" display="file:///L:/CBCR_shared/Datenerhebung/country-by-country-reports/FR_Societe_Generale_SA_2014_cbcr_ar_fr.pdf#page=76"/>
    <hyperlink ref="BA2331" r:id="rId1431" location="page=76" display="file:///L:/CBCR_shared/Datenerhebung/country-by-country-reports/FR_Societe_Generale_SA_2014_cbcr_ar_fr.pdf#page=76"/>
    <hyperlink ref="BA2330" r:id="rId1432" location="page=76" display="file:///L:/CBCR_shared/Datenerhebung/country-by-country-reports/FR_Societe_Generale_SA_2014_cbcr_ar_fr.pdf#page=76"/>
    <hyperlink ref="BA2329" r:id="rId1433" location="page=76" display="file:///L:/CBCR_shared/Datenerhebung/country-by-country-reports/FR_Societe_Generale_SA_2014_cbcr_ar_fr.pdf#page=76"/>
    <hyperlink ref="BA2293" r:id="rId1434" location="page=76" display="file:///L:/CBCR_shared/Datenerhebung/country-by-country-reports/FR_Societe_Generale_SA_2014_cbcr_ar_fr.pdf#page=76"/>
    <hyperlink ref="BA2328" r:id="rId1435" location="page=76" display="file:///L:/CBCR_shared/Datenerhebung/country-by-country-reports/FR_Societe_Generale_SA_2014_cbcr_ar_fr.pdf#page=76"/>
    <hyperlink ref="BA2327" r:id="rId1436" location="page=76" display="file:///L:/CBCR_shared/Datenerhebung/country-by-country-reports/FR_Societe_Generale_SA_2014_cbcr_ar_fr.pdf#page=76"/>
    <hyperlink ref="BA2326" r:id="rId1437" location="page=76" display="file:///L:/CBCR_shared/Datenerhebung/country-by-country-reports/FR_Societe_Generale_SA_2014_cbcr_ar_fr.pdf#page=76"/>
    <hyperlink ref="BA2325" r:id="rId1438" location="page=76" display="file:///L:/CBCR_shared/Datenerhebung/country-by-country-reports/FR_Societe_Generale_SA_2014_cbcr_ar_fr.pdf#page=76"/>
    <hyperlink ref="BA2324" r:id="rId1439" location="page=76" display="file:///L:/CBCR_shared/Datenerhebung/country-by-country-reports/FR_Societe_Generale_SA_2014_cbcr_ar_fr.pdf#page=76"/>
    <hyperlink ref="BA2323" r:id="rId1440" location="page=76" display="file:///L:/CBCR_shared/Datenerhebung/country-by-country-reports/FR_Societe_Generale_SA_2014_cbcr_ar_fr.pdf#page=76"/>
    <hyperlink ref="BA2322" r:id="rId1441" location="page=76" display="file:///L:/CBCR_shared/Datenerhebung/country-by-country-reports/FR_Societe_Generale_SA_2014_cbcr_ar_fr.pdf#page=76"/>
    <hyperlink ref="BA2321" r:id="rId1442" location="page=76" display="file:///L:/CBCR_shared/Datenerhebung/country-by-country-reports/FR_Societe_Generale_SA_2014_cbcr_ar_fr.pdf#page=76"/>
    <hyperlink ref="BA2292" r:id="rId1443" location="page=76" display="file:///L:/CBCR_shared/Datenerhebung/country-by-country-reports/FR_Societe_Generale_SA_2014_cbcr_ar_fr.pdf#page=76"/>
    <hyperlink ref="BA2320" r:id="rId1444" location="page=76" display="file:///L:/CBCR_shared/Datenerhebung/country-by-country-reports/FR_Societe_Generale_SA_2014_cbcr_ar_fr.pdf#page=76"/>
    <hyperlink ref="BA2319" r:id="rId1445" location="page=76" display="file:///L:/CBCR_shared/Datenerhebung/country-by-country-reports/FR_Societe_Generale_SA_2014_cbcr_ar_fr.pdf#page=76"/>
    <hyperlink ref="BA2370" r:id="rId1446" location="page=76" display="file:///L:/CBCR_shared/Datenerhebung/country-by-country-reports/FR_Societe_Generale_SA_2014_cbcr_ar_fr.pdf#page=76"/>
    <hyperlink ref="BA2318" r:id="rId1447" location="page=76" display="file:///L:/CBCR_shared/Datenerhebung/country-by-country-reports/FR_Societe_Generale_SA_2014_cbcr_ar_fr.pdf#page=76"/>
    <hyperlink ref="BA2317" r:id="rId1448" location="page=76" display="file:///L:/CBCR_shared/Datenerhebung/country-by-country-reports/FR_Societe_Generale_SA_2014_cbcr_ar_fr.pdf#page=76"/>
    <hyperlink ref="BA2316" r:id="rId1449" location="page=76" display="file:///L:/CBCR_shared/Datenerhebung/country-by-country-reports/FR_Societe_Generale_SA_2014_cbcr_ar_fr.pdf#page=76"/>
    <hyperlink ref="BA2315" r:id="rId1450" location="page=76" display="file:///L:/CBCR_shared/Datenerhebung/country-by-country-reports/FR_Societe_Generale_SA_2014_cbcr_ar_fr.pdf#page=76"/>
    <hyperlink ref="BA2314" r:id="rId1451" location="page=76" display="file:///L:/CBCR_shared/Datenerhebung/country-by-country-reports/FR_Societe_Generale_SA_2014_cbcr_ar_fr.pdf#page=76"/>
    <hyperlink ref="BA2313" r:id="rId1452" location="page=76" display="file:///L:/CBCR_shared/Datenerhebung/country-by-country-reports/FR_Societe_Generale_SA_2014_cbcr_ar_fr.pdf#page=76"/>
    <hyperlink ref="BA2312" r:id="rId1453" location="page=76" display="file:///L:/CBCR_shared/Datenerhebung/country-by-country-reports/FR_Societe_Generale_SA_2014_cbcr_ar_fr.pdf#page=76"/>
    <hyperlink ref="BA2311" r:id="rId1454" location="page=76" display="file:///L:/CBCR_shared/Datenerhebung/country-by-country-reports/FR_Societe_Generale_SA_2014_cbcr_ar_fr.pdf#page=76"/>
    <hyperlink ref="BA2310" r:id="rId1455" location="page=76" display="file:///L:/CBCR_shared/Datenerhebung/country-by-country-reports/FR_Societe_Generale_SA_2014_cbcr_ar_fr.pdf#page=76"/>
    <hyperlink ref="BA2309" r:id="rId1456" location="page=76" display="file:///L:/CBCR_shared/Datenerhebung/country-by-country-reports/FR_Societe_Generale_SA_2014_cbcr_ar_fr.pdf#page=76"/>
    <hyperlink ref="BA2308" r:id="rId1457" location="page=76" display="file:///L:/CBCR_shared/Datenerhebung/country-by-country-reports/FR_Societe_Generale_SA_2014_cbcr_ar_fr.pdf#page=76"/>
    <hyperlink ref="BA2307" r:id="rId1458" location="page=76" display="file:///L:/CBCR_shared/Datenerhebung/country-by-country-reports/FR_Societe_Generale_SA_2014_cbcr_ar_fr.pdf#page=76"/>
    <hyperlink ref="BA2306" r:id="rId1459" location="page=76" display="file:///L:/CBCR_shared/Datenerhebung/country-by-country-reports/FR_Societe_Generale_SA_2014_cbcr_ar_fr.pdf#page=76"/>
    <hyperlink ref="BA2305" r:id="rId1460" location="page=76" display="file:///L:/CBCR_shared/Datenerhebung/country-by-country-reports/FR_Societe_Generale_SA_2014_cbcr_ar_fr.pdf#page=76"/>
    <hyperlink ref="BA2304" r:id="rId1461" location="page=76" display="file:///L:/CBCR_shared/Datenerhebung/country-by-country-reports/FR_Societe_Generale_SA_2014_cbcr_ar_fr.pdf#page=76"/>
    <hyperlink ref="BA2303" r:id="rId1462" location="page=76" display="file:///L:/CBCR_shared/Datenerhebung/country-by-country-reports/FR_Societe_Generale_SA_2014_cbcr_ar_fr.pdf#page=76"/>
    <hyperlink ref="BA2302" r:id="rId1463" location="page=76" display="file:///L:/CBCR_shared/Datenerhebung/country-by-country-reports/FR_Societe_Generale_SA_2014_cbcr_ar_fr.pdf#page=76"/>
    <hyperlink ref="BA2301" r:id="rId1464" location="page=76" display="file:///L:/CBCR_shared/Datenerhebung/country-by-country-reports/FR_Societe_Generale_SA_2014_cbcr_ar_fr.pdf#page=76"/>
    <hyperlink ref="BA2300" r:id="rId1465" location="page=76" display="file:///L:/CBCR_shared/Datenerhebung/country-by-country-reports/FR_Societe_Generale_SA_2014_cbcr_ar_fr.pdf#page=76"/>
    <hyperlink ref="BA2299" r:id="rId1466" location="page=76" display="file:///L:/CBCR_shared/Datenerhebung/country-by-country-reports/FR_Societe_Generale_SA_2014_cbcr_ar_fr.pdf#page=76"/>
    <hyperlink ref="BA2298" r:id="rId1467" location="page=76" display="file:///L:/CBCR_shared/Datenerhebung/country-by-country-reports/FR_Societe_Generale_SA_2014_cbcr_ar_fr.pdf#page=76"/>
    <hyperlink ref="BA2297" r:id="rId1468" location="page=76" display="file:///L:/CBCR_shared/Datenerhebung/country-by-country-reports/FR_Societe_Generale_SA_2014_cbcr_ar_fr.pdf#page=76"/>
    <hyperlink ref="BA2296" r:id="rId1469" location="page=76" display="file:///L:/CBCR_shared/Datenerhebung/country-by-country-reports/FR_Societe_Generale_SA_2014_cbcr_ar_fr.pdf#page=76"/>
    <hyperlink ref="BA2295" r:id="rId1470" location="page=76" display="file:///L:/CBCR_shared/Datenerhebung/country-by-country-reports/FR_Societe_Generale_SA_2014_cbcr_ar_fr.pdf#page=76"/>
    <hyperlink ref="BA2294" r:id="rId1471" location="page=76" display="file:///L:/CBCR_shared/Datenerhebung/country-by-country-reports/FR_Societe_Generale_SA_2014_cbcr_ar_fr.pdf#page=76"/>
    <hyperlink ref="BA2101:BA2161" r:id="rId1472" location="page=317" display="file:///L:/CBCR_shared/Datenerhebung/country-by-country-reports/FR_BPCE_SA_2016_cbcr_ar_en.pdf#page=317"/>
    <hyperlink ref="BA2206" r:id="rId1473" location="page=80" display="file:///L:/CBCR_shared/Datenerhebung/country-by-country-reports/FR_Credit_Industriel_et_Commercial_SA_-_CIC_2015_cbcr_ar_en.pdf#page=80"/>
    <hyperlink ref="BA2205" r:id="rId1474" location="page=80" display="file:///L:/CBCR_shared/Datenerhebung/country-by-country-reports/FR_Credit_Industriel_et_Commercial_SA_-_CIC_2015_cbcr_ar_en.pdf#page=80"/>
    <hyperlink ref="BA2199" r:id="rId1475" location="page=80" display="file:///L:/CBCR_shared/Datenerhebung/country-by-country-reports/FR_Credit_Industriel_et_Commercial_SA_-_CIC_2015_cbcr_ar_en.pdf#page=80"/>
    <hyperlink ref="BA2204" r:id="rId1476" location="page=80" display="file:///L:/CBCR_shared/Datenerhebung/country-by-country-reports/FR_Credit_Industriel_et_Commercial_SA_-_CIC_2015_cbcr_ar_en.pdf#page=80"/>
    <hyperlink ref="BA2203" r:id="rId1477" location="page=80" display="file:///L:/CBCR_shared/Datenerhebung/country-by-country-reports/FR_Credit_Industriel_et_Commercial_SA_-_CIC_2015_cbcr_ar_en.pdf#page=80"/>
    <hyperlink ref="BA2207" r:id="rId1478" location="page=80" display="file:///L:/CBCR_shared/Datenerhebung/country-by-country-reports/FR_Credit_Industriel_et_Commercial_SA_-_CIC_2015_cbcr_ar_en.pdf#page=80"/>
    <hyperlink ref="BA2202" r:id="rId1479" location="page=80" display="file:///L:/CBCR_shared/Datenerhebung/country-by-country-reports/FR_Credit_Industriel_et_Commercial_SA_-_CIC_2015_cbcr_ar_en.pdf#page=80"/>
    <hyperlink ref="BA2201" r:id="rId1480" location="page=80" display="file:///L:/CBCR_shared/Datenerhebung/country-by-country-reports/FR_Credit_Industriel_et_Commercial_SA_-_CIC_2015_cbcr_ar_en.pdf#page=80"/>
    <hyperlink ref="BA2200" r:id="rId1481" location="page=80" display="file:///L:/CBCR_shared/Datenerhebung/country-by-country-reports/FR_Credit_Industriel_et_Commercial_SA_-_CIC_2015_cbcr_ar_en.pdf#page=80"/>
    <hyperlink ref="BB2183" r:id="rId1482"/>
    <hyperlink ref="BB2182" r:id="rId1483"/>
    <hyperlink ref="BB2181" r:id="rId1484"/>
    <hyperlink ref="BB2180" r:id="rId1485"/>
    <hyperlink ref="BB2179" r:id="rId1486"/>
    <hyperlink ref="BB2178" r:id="rId1487"/>
    <hyperlink ref="BB2177" r:id="rId1488"/>
    <hyperlink ref="BB2176" r:id="rId1489"/>
    <hyperlink ref="BB2175" r:id="rId1490"/>
    <hyperlink ref="BB2174" r:id="rId1491"/>
    <hyperlink ref="BB2173" r:id="rId1492"/>
    <hyperlink ref="BB2172" r:id="rId1493"/>
    <hyperlink ref="BB2171" r:id="rId1494"/>
    <hyperlink ref="BB2170" r:id="rId1495"/>
    <hyperlink ref="BB2169" r:id="rId1496"/>
    <hyperlink ref="BB2168" r:id="rId1497"/>
    <hyperlink ref="BB2167" r:id="rId1498"/>
    <hyperlink ref="BB2166" r:id="rId1499"/>
    <hyperlink ref="BB2124" r:id="rId1500"/>
    <hyperlink ref="BB2184" r:id="rId1501"/>
    <hyperlink ref="BB2165" r:id="rId1502"/>
    <hyperlink ref="BB2164" r:id="rId1503"/>
    <hyperlink ref="BB2163" r:id="rId1504"/>
    <hyperlink ref="BB2162" r:id="rId1505"/>
    <hyperlink ref="BB2161" r:id="rId1506"/>
    <hyperlink ref="BB2160" r:id="rId1507"/>
    <hyperlink ref="BB2159" r:id="rId1508"/>
    <hyperlink ref="BB2158" r:id="rId1509"/>
    <hyperlink ref="BB2157" r:id="rId1510"/>
    <hyperlink ref="BB2156" r:id="rId1511"/>
    <hyperlink ref="BB2155" r:id="rId1512"/>
    <hyperlink ref="BB2154" r:id="rId1513"/>
    <hyperlink ref="BB2153" r:id="rId1514"/>
    <hyperlink ref="BB2152" r:id="rId1515"/>
    <hyperlink ref="BB2151" r:id="rId1516"/>
    <hyperlink ref="BB2150" r:id="rId1517"/>
    <hyperlink ref="BB2149" r:id="rId1518"/>
    <hyperlink ref="BB2148" r:id="rId1519"/>
    <hyperlink ref="BB2147" r:id="rId1520"/>
    <hyperlink ref="BB2146" r:id="rId1521"/>
    <hyperlink ref="BB2145" r:id="rId1522"/>
    <hyperlink ref="BB2144" r:id="rId1523"/>
    <hyperlink ref="BB2143" r:id="rId1524"/>
    <hyperlink ref="BB2142" r:id="rId1525"/>
    <hyperlink ref="BB2141" r:id="rId1526"/>
    <hyperlink ref="BB2140" r:id="rId1527"/>
    <hyperlink ref="BB2139" r:id="rId1528"/>
    <hyperlink ref="BB2138" r:id="rId1529"/>
    <hyperlink ref="BB2137" r:id="rId1530"/>
    <hyperlink ref="BB2136" r:id="rId1531"/>
    <hyperlink ref="BB2135" r:id="rId1532"/>
    <hyperlink ref="BB2134" r:id="rId1533"/>
    <hyperlink ref="BB2133" r:id="rId1534"/>
    <hyperlink ref="BB2132" r:id="rId1535"/>
    <hyperlink ref="BB2123" r:id="rId1536"/>
    <hyperlink ref="BB2131" r:id="rId1537"/>
    <hyperlink ref="BB2130" r:id="rId1538"/>
    <hyperlink ref="BB2129" r:id="rId1539"/>
    <hyperlink ref="BB2128" r:id="rId1540"/>
    <hyperlink ref="BB2127" r:id="rId1541"/>
    <hyperlink ref="BB2126" r:id="rId1542"/>
    <hyperlink ref="BB2125" r:id="rId1543"/>
    <hyperlink ref="BA2125" r:id="rId1544" location="page=317" display="file:///L:/CBCR_shared/Datenerhebung/country-by-country-reports/FR_BPCE_SA_2016_cbcr_ar_en.pdf#page=317"/>
    <hyperlink ref="BA2121" r:id="rId1545" location="page=318" display="file:///L:/CBCR_shared/Datenerhebung/country-by-country-reports/FR_BPCE_SA_2015_cbcr_ar_en.pdf#page=318"/>
    <hyperlink ref="BA2120" r:id="rId1546" location="page=318" display="file:///L:/CBCR_shared/Datenerhebung/country-by-country-reports/FR_BPCE_SA_2015_cbcr_ar_en.pdf#page=318"/>
    <hyperlink ref="BA2119" r:id="rId1547" location="page=318" display="file:///L:/CBCR_shared/Datenerhebung/country-by-country-reports/FR_BPCE_SA_2015_cbcr_ar_en.pdf#page=318"/>
    <hyperlink ref="BA2118" r:id="rId1548" location="page=318" display="file:///L:/CBCR_shared/Datenerhebung/country-by-country-reports/FR_BPCE_SA_2015_cbcr_ar_en.pdf#page=318"/>
    <hyperlink ref="BA2117" r:id="rId1549" location="page=318" display="file:///L:/CBCR_shared/Datenerhebung/country-by-country-reports/FR_BPCE_SA_2015_cbcr_ar_en.pdf#page=318"/>
    <hyperlink ref="BA2116" r:id="rId1550" location="page=318" display="file:///L:/CBCR_shared/Datenerhebung/country-by-country-reports/FR_BPCE_SA_2015_cbcr_ar_en.pdf#page=318"/>
    <hyperlink ref="BA2115" r:id="rId1551" location="page=318" display="file:///L:/CBCR_shared/Datenerhebung/country-by-country-reports/FR_BPCE_SA_2015_cbcr_ar_en.pdf#page=318"/>
    <hyperlink ref="BA2114" r:id="rId1552" location="page=318" display="file:///L:/CBCR_shared/Datenerhebung/country-by-country-reports/FR_BPCE_SA_2015_cbcr_ar_en.pdf#page=318"/>
    <hyperlink ref="BA2113" r:id="rId1553" location="page=318" display="file:///L:/CBCR_shared/Datenerhebung/country-by-country-reports/FR_BPCE_SA_2015_cbcr_ar_en.pdf#page=318"/>
    <hyperlink ref="BA2112" r:id="rId1554" location="page=318" display="file:///L:/CBCR_shared/Datenerhebung/country-by-country-reports/FR_BPCE_SA_2015_cbcr_ar_en.pdf#page=318"/>
    <hyperlink ref="BA2111" r:id="rId1555" location="page=318" display="file:///L:/CBCR_shared/Datenerhebung/country-by-country-reports/FR_BPCE_SA_2015_cbcr_ar_en.pdf#page=318"/>
    <hyperlink ref="BA2110" r:id="rId1556" location="page=318" display="file:///L:/CBCR_shared/Datenerhebung/country-by-country-reports/FR_BPCE_SA_2015_cbcr_ar_en.pdf#page=318"/>
    <hyperlink ref="BA2109" r:id="rId1557" location="page=318" display="file:///L:/CBCR_shared/Datenerhebung/country-by-country-reports/FR_BPCE_SA_2015_cbcr_ar_en.pdf#page=318"/>
    <hyperlink ref="BA2108" r:id="rId1558" location="page=318" display="file:///L:/CBCR_shared/Datenerhebung/country-by-country-reports/FR_BPCE_SA_2015_cbcr_ar_en.pdf#page=318"/>
    <hyperlink ref="BA2107" r:id="rId1559" location="page=318" display="file:///L:/CBCR_shared/Datenerhebung/country-by-country-reports/FR_BPCE_SA_2015_cbcr_ar_en.pdf#page=318"/>
    <hyperlink ref="BA2106" r:id="rId1560" location="page=318" display="file:///L:/CBCR_shared/Datenerhebung/country-by-country-reports/FR_BPCE_SA_2015_cbcr_ar_en.pdf#page=318"/>
    <hyperlink ref="BA2105" r:id="rId1561" location="page=318" display="file:///L:/CBCR_shared/Datenerhebung/country-by-country-reports/FR_BPCE_SA_2015_cbcr_ar_en.pdf#page=318"/>
    <hyperlink ref="BA2063" r:id="rId1562" location="page=318" display="file:///L:/CBCR_shared/Datenerhebung/country-by-country-reports/FR_BPCE_SA_2015_cbcr_ar_en.pdf#page=318"/>
    <hyperlink ref="BA2122" r:id="rId1563" location="page=318" display="file:///L:/CBCR_shared/Datenerhebung/country-by-country-reports/FR_BPCE_SA_2015_cbcr_ar_en.pdf#page=318"/>
    <hyperlink ref="BA2104" r:id="rId1564" location="page=318" display="file:///L:/CBCR_shared/Datenerhebung/country-by-country-reports/FR_BPCE_SA_2015_cbcr_ar_en.pdf#page=318"/>
    <hyperlink ref="BA2103" r:id="rId1565" location="page=318" display="file:///L:/CBCR_shared/Datenerhebung/country-by-country-reports/FR_BPCE_SA_2015_cbcr_ar_en.pdf#page=318"/>
    <hyperlink ref="BA2102" r:id="rId1566" location="page=318" display="file:///L:/CBCR_shared/Datenerhebung/country-by-country-reports/FR_BPCE_SA_2015_cbcr_ar_en.pdf#page=318"/>
    <hyperlink ref="BA2101" r:id="rId1567" location="page=318" display="file:///L:/CBCR_shared/Datenerhebung/country-by-country-reports/FR_BPCE_SA_2015_cbcr_ar_en.pdf#page=318"/>
    <hyperlink ref="BA2100" r:id="rId1568" location="page=318" display="file:///L:/CBCR_shared/Datenerhebung/country-by-country-reports/FR_BPCE_SA_2015_cbcr_ar_en.pdf#page=318"/>
    <hyperlink ref="BA2099" r:id="rId1569" location="page=318" display="file:///L:/CBCR_shared/Datenerhebung/country-by-country-reports/FR_BPCE_SA_2015_cbcr_ar_en.pdf#page=318"/>
    <hyperlink ref="BA2098" r:id="rId1570" location="page=318" display="file:///L:/CBCR_shared/Datenerhebung/country-by-country-reports/FR_BPCE_SA_2015_cbcr_ar_en.pdf#page=318"/>
    <hyperlink ref="BA2097" r:id="rId1571" location="page=318" display="file:///L:/CBCR_shared/Datenerhebung/country-by-country-reports/FR_BPCE_SA_2015_cbcr_ar_en.pdf#page=318"/>
    <hyperlink ref="BA2096" r:id="rId1572" location="page=318" display="file:///L:/CBCR_shared/Datenerhebung/country-by-country-reports/FR_BPCE_SA_2015_cbcr_ar_en.pdf#page=318"/>
    <hyperlink ref="BA2095" r:id="rId1573" location="page=318" display="file:///L:/CBCR_shared/Datenerhebung/country-by-country-reports/FR_BPCE_SA_2015_cbcr_ar_en.pdf#page=318"/>
    <hyperlink ref="BA2094" r:id="rId1574" location="page=318" display="file:///L:/CBCR_shared/Datenerhebung/country-by-country-reports/FR_BPCE_SA_2015_cbcr_ar_en.pdf#page=318"/>
    <hyperlink ref="BA2093" r:id="rId1575" location="page=318" display="file:///L:/CBCR_shared/Datenerhebung/country-by-country-reports/FR_BPCE_SA_2015_cbcr_ar_en.pdf#page=318"/>
    <hyperlink ref="BA2092" r:id="rId1576" location="page=318" display="file:///L:/CBCR_shared/Datenerhebung/country-by-country-reports/FR_BPCE_SA_2015_cbcr_ar_en.pdf#page=318"/>
    <hyperlink ref="BA2091" r:id="rId1577" location="page=318" display="file:///L:/CBCR_shared/Datenerhebung/country-by-country-reports/FR_BPCE_SA_2015_cbcr_ar_en.pdf#page=318"/>
    <hyperlink ref="BA2090" r:id="rId1578" location="page=318" display="file:///L:/CBCR_shared/Datenerhebung/country-by-country-reports/FR_BPCE_SA_2015_cbcr_ar_en.pdf#page=318"/>
    <hyperlink ref="BA2089" r:id="rId1579" location="page=318" display="file:///L:/CBCR_shared/Datenerhebung/country-by-country-reports/FR_BPCE_SA_2015_cbcr_ar_en.pdf#page=318"/>
    <hyperlink ref="BA2088" r:id="rId1580" location="page=318" display="file:///L:/CBCR_shared/Datenerhebung/country-by-country-reports/FR_BPCE_SA_2015_cbcr_ar_en.pdf#page=318"/>
    <hyperlink ref="BA2087" r:id="rId1581" location="page=318" display="file:///L:/CBCR_shared/Datenerhebung/country-by-country-reports/FR_BPCE_SA_2015_cbcr_ar_en.pdf#page=318"/>
    <hyperlink ref="BA2086" r:id="rId1582" location="page=318" display="file:///L:/CBCR_shared/Datenerhebung/country-by-country-reports/FR_BPCE_SA_2015_cbcr_ar_en.pdf#page=318"/>
    <hyperlink ref="BA2085" r:id="rId1583" location="page=318" display="file:///L:/CBCR_shared/Datenerhebung/country-by-country-reports/FR_BPCE_SA_2015_cbcr_ar_en.pdf#page=318"/>
    <hyperlink ref="BA2084" r:id="rId1584" location="page=318" display="file:///L:/CBCR_shared/Datenerhebung/country-by-country-reports/FR_BPCE_SA_2015_cbcr_ar_en.pdf#page=318"/>
    <hyperlink ref="BA2083" r:id="rId1585" location="page=318" display="file:///L:/CBCR_shared/Datenerhebung/country-by-country-reports/FR_BPCE_SA_2015_cbcr_ar_en.pdf#page=318"/>
    <hyperlink ref="BA2082" r:id="rId1586" location="page=318" display="file:///L:/CBCR_shared/Datenerhebung/country-by-country-reports/FR_BPCE_SA_2015_cbcr_ar_en.pdf#page=318"/>
    <hyperlink ref="BA2081" r:id="rId1587" location="page=318" display="file:///L:/CBCR_shared/Datenerhebung/country-by-country-reports/FR_BPCE_SA_2015_cbcr_ar_en.pdf#page=318"/>
    <hyperlink ref="BA2080" r:id="rId1588" location="page=318" display="file:///L:/CBCR_shared/Datenerhebung/country-by-country-reports/FR_BPCE_SA_2015_cbcr_ar_en.pdf#page=318"/>
    <hyperlink ref="BA2079" r:id="rId1589" location="page=318" display="file:///L:/CBCR_shared/Datenerhebung/country-by-country-reports/FR_BPCE_SA_2015_cbcr_ar_en.pdf#page=318"/>
    <hyperlink ref="BA2078" r:id="rId1590" location="page=318" display="file:///L:/CBCR_shared/Datenerhebung/country-by-country-reports/FR_BPCE_SA_2015_cbcr_ar_en.pdf#page=318"/>
    <hyperlink ref="BA2077" r:id="rId1591" location="page=318" display="file:///L:/CBCR_shared/Datenerhebung/country-by-country-reports/FR_BPCE_SA_2015_cbcr_ar_en.pdf#page=318"/>
    <hyperlink ref="BA2076" r:id="rId1592" location="page=318" display="file:///L:/CBCR_shared/Datenerhebung/country-by-country-reports/FR_BPCE_SA_2015_cbcr_ar_en.pdf#page=318"/>
    <hyperlink ref="BA2075" r:id="rId1593" location="page=318" display="file:///L:/CBCR_shared/Datenerhebung/country-by-country-reports/FR_BPCE_SA_2015_cbcr_ar_en.pdf#page=318"/>
    <hyperlink ref="BA2074" r:id="rId1594" location="page=318" display="file:///L:/CBCR_shared/Datenerhebung/country-by-country-reports/FR_BPCE_SA_2015_cbcr_ar_en.pdf#page=318"/>
    <hyperlink ref="BA2073" r:id="rId1595" location="page=318" display="file:///L:/CBCR_shared/Datenerhebung/country-by-country-reports/FR_BPCE_SA_2015_cbcr_ar_en.pdf#page=318"/>
    <hyperlink ref="BA2072" r:id="rId1596" location="page=318" display="file:///L:/CBCR_shared/Datenerhebung/country-by-country-reports/FR_BPCE_SA_2015_cbcr_ar_en.pdf#page=318"/>
    <hyperlink ref="BA2071" r:id="rId1597" location="page=318" display="file:///L:/CBCR_shared/Datenerhebung/country-by-country-reports/FR_BPCE_SA_2015_cbcr_ar_en.pdf#page=318"/>
    <hyperlink ref="BA2062" r:id="rId1598" location="page=318" display="file:///L:/CBCR_shared/Datenerhebung/country-by-country-reports/FR_BPCE_SA_2015_cbcr_ar_en.pdf#page=318"/>
    <hyperlink ref="BA2070" r:id="rId1599" location="page=318" display="file:///L:/CBCR_shared/Datenerhebung/country-by-country-reports/FR_BPCE_SA_2015_cbcr_ar_en.pdf#page=318"/>
    <hyperlink ref="BA2069" r:id="rId1600" location="page=318" display="file:///L:/CBCR_shared/Datenerhebung/country-by-country-reports/FR_BPCE_SA_2015_cbcr_ar_en.pdf#page=318"/>
    <hyperlink ref="BA2068" r:id="rId1601" location="page=318" display="file:///L:/CBCR_shared/Datenerhebung/country-by-country-reports/FR_BPCE_SA_2015_cbcr_ar_en.pdf#page=318"/>
    <hyperlink ref="BA2067" r:id="rId1602" location="page=318" display="file:///L:/CBCR_shared/Datenerhebung/country-by-country-reports/FR_BPCE_SA_2015_cbcr_ar_en.pdf#page=318"/>
    <hyperlink ref="BA2066" r:id="rId1603" location="page=318" display="file:///L:/CBCR_shared/Datenerhebung/country-by-country-reports/FR_BPCE_SA_2015_cbcr_ar_en.pdf#page=318"/>
    <hyperlink ref="BA2065" r:id="rId1604" location="page=318" display="file:///L:/CBCR_shared/Datenerhebung/country-by-country-reports/FR_BPCE_SA_2015_cbcr_ar_en.pdf#page=318"/>
    <hyperlink ref="BA2064" r:id="rId1605" location="page=318" display="file:///L:/CBCR_shared/Datenerhebung/country-by-country-reports/FR_BPCE_SA_2015_cbcr_ar_en.pdf#page=318"/>
    <hyperlink ref="BA2060" r:id="rId1606" location="page=309" display="file:///L:/CBCR_shared/Datenerhebung/country-by-country-reports/FR_BPCE_SA_2014_cbcr_ar_en.pdf#page=309"/>
    <hyperlink ref="BA2059" r:id="rId1607" location="page=309" display="file:///L:/CBCR_shared/Datenerhebung/country-by-country-reports/FR_BPCE_SA_2014_cbcr_ar_en.pdf#page=309"/>
    <hyperlink ref="BA2058" r:id="rId1608" location="page=309" display="file:///L:/CBCR_shared/Datenerhebung/country-by-country-reports/FR_BPCE_SA_2014_cbcr_ar_en.pdf#page=309"/>
    <hyperlink ref="BA2057" r:id="rId1609" location="page=309" display="file:///L:/CBCR_shared/Datenerhebung/country-by-country-reports/FR_BPCE_SA_2014_cbcr_ar_en.pdf#page=309"/>
    <hyperlink ref="BA2056" r:id="rId1610" location="page=309" display="file:///L:/CBCR_shared/Datenerhebung/country-by-country-reports/FR_BPCE_SA_2014_cbcr_ar_en.pdf#page=309"/>
    <hyperlink ref="BA2055" r:id="rId1611" location="page=309" display="file:///L:/CBCR_shared/Datenerhebung/country-by-country-reports/FR_BPCE_SA_2014_cbcr_ar_en.pdf#page=309"/>
    <hyperlink ref="BA2054" r:id="rId1612" location="page=309" display="file:///L:/CBCR_shared/Datenerhebung/country-by-country-reports/FR_BPCE_SA_2014_cbcr_ar_en.pdf#page=309"/>
    <hyperlink ref="BA2053" r:id="rId1613" location="page=309" display="file:///L:/CBCR_shared/Datenerhebung/country-by-country-reports/FR_BPCE_SA_2014_cbcr_ar_en.pdf#page=309"/>
    <hyperlink ref="BA2052" r:id="rId1614" location="page=309" display="file:///L:/CBCR_shared/Datenerhebung/country-by-country-reports/FR_BPCE_SA_2014_cbcr_ar_en.pdf#page=309"/>
    <hyperlink ref="BA2051" r:id="rId1615" location="page=309" display="file:///L:/CBCR_shared/Datenerhebung/country-by-country-reports/FR_BPCE_SA_2014_cbcr_ar_en.pdf#page=309"/>
    <hyperlink ref="BA2050" r:id="rId1616" location="page=309" display="file:///L:/CBCR_shared/Datenerhebung/country-by-country-reports/FR_BPCE_SA_2014_cbcr_ar_en.pdf#page=309"/>
    <hyperlink ref="BA2049" r:id="rId1617" location="page=309" display="file:///L:/CBCR_shared/Datenerhebung/country-by-country-reports/FR_BPCE_SA_2014_cbcr_ar_en.pdf#page=309"/>
    <hyperlink ref="BA2048" r:id="rId1618" location="page=309" display="file:///L:/CBCR_shared/Datenerhebung/country-by-country-reports/FR_BPCE_SA_2014_cbcr_ar_en.pdf#page=309"/>
    <hyperlink ref="BA2047" r:id="rId1619" location="page=309" display="file:///L:/CBCR_shared/Datenerhebung/country-by-country-reports/FR_BPCE_SA_2014_cbcr_ar_en.pdf#page=309"/>
    <hyperlink ref="BA2046" r:id="rId1620" location="page=309" display="file:///L:/CBCR_shared/Datenerhebung/country-by-country-reports/FR_BPCE_SA_2014_cbcr_ar_en.pdf#page=309"/>
    <hyperlink ref="BA2045" r:id="rId1621" location="page=309" display="file:///L:/CBCR_shared/Datenerhebung/country-by-country-reports/FR_BPCE_SA_2014_cbcr_ar_en.pdf#page=309"/>
    <hyperlink ref="BA2044" r:id="rId1622" location="page=309" display="file:///L:/CBCR_shared/Datenerhebung/country-by-country-reports/FR_BPCE_SA_2014_cbcr_ar_en.pdf#page=309"/>
    <hyperlink ref="BA2043" r:id="rId1623" location="page=309" display="file:///L:/CBCR_shared/Datenerhebung/country-by-country-reports/FR_BPCE_SA_2014_cbcr_ar_en.pdf#page=309"/>
    <hyperlink ref="BA2000" r:id="rId1624" location="page=309" display="file:///L:/CBCR_shared/Datenerhebung/country-by-country-reports/FR_BPCE_SA_2014_cbcr_ar_en.pdf#page=309"/>
    <hyperlink ref="BA2061" r:id="rId1625" location="page=309" display="file:///L:/CBCR_shared/Datenerhebung/country-by-country-reports/FR_BPCE_SA_2014_cbcr_ar_en.pdf#page=309"/>
    <hyperlink ref="BA2042" r:id="rId1626" location="page=309" display="file:///L:/CBCR_shared/Datenerhebung/country-by-country-reports/FR_BPCE_SA_2014_cbcr_ar_en.pdf#page=309"/>
    <hyperlink ref="BA2041" r:id="rId1627" location="page=309" display="file:///L:/CBCR_shared/Datenerhebung/country-by-country-reports/FR_BPCE_SA_2014_cbcr_ar_en.pdf#page=309"/>
    <hyperlink ref="BA2040" r:id="rId1628" location="page=309" display="file:///L:/CBCR_shared/Datenerhebung/country-by-country-reports/FR_BPCE_SA_2014_cbcr_ar_en.pdf#page=309"/>
    <hyperlink ref="BA2039" r:id="rId1629" location="page=309" display="file:///L:/CBCR_shared/Datenerhebung/country-by-country-reports/FR_BPCE_SA_2014_cbcr_ar_en.pdf#page=309"/>
    <hyperlink ref="BA2038" r:id="rId1630" location="page=309" display="file:///L:/CBCR_shared/Datenerhebung/country-by-country-reports/FR_BPCE_SA_2014_cbcr_ar_en.pdf#page=309"/>
    <hyperlink ref="BA2037" r:id="rId1631" location="page=309" display="file:///L:/CBCR_shared/Datenerhebung/country-by-country-reports/FR_BPCE_SA_2014_cbcr_ar_en.pdf#page=309"/>
    <hyperlink ref="BA2036" r:id="rId1632" location="page=309" display="file:///L:/CBCR_shared/Datenerhebung/country-by-country-reports/FR_BPCE_SA_2014_cbcr_ar_en.pdf#page=309"/>
    <hyperlink ref="BA2035" r:id="rId1633" location="page=309" display="file:///L:/CBCR_shared/Datenerhebung/country-by-country-reports/FR_BPCE_SA_2014_cbcr_ar_en.pdf#page=309"/>
    <hyperlink ref="BA2034" r:id="rId1634" location="page=309" display="file:///L:/CBCR_shared/Datenerhebung/country-by-country-reports/FR_BPCE_SA_2014_cbcr_ar_en.pdf#page=309"/>
    <hyperlink ref="BA2033" r:id="rId1635" location="page=309" display="file:///L:/CBCR_shared/Datenerhebung/country-by-country-reports/FR_BPCE_SA_2014_cbcr_ar_en.pdf#page=309"/>
    <hyperlink ref="BA2032" r:id="rId1636" location="page=309" display="file:///L:/CBCR_shared/Datenerhebung/country-by-country-reports/FR_BPCE_SA_2014_cbcr_ar_en.pdf#page=309"/>
    <hyperlink ref="BA2031" r:id="rId1637" location="page=309" display="file:///L:/CBCR_shared/Datenerhebung/country-by-country-reports/FR_BPCE_SA_2014_cbcr_ar_en.pdf#page=309"/>
    <hyperlink ref="BA2030" r:id="rId1638" location="page=309" display="file:///L:/CBCR_shared/Datenerhebung/country-by-country-reports/FR_BPCE_SA_2014_cbcr_ar_en.pdf#page=309"/>
    <hyperlink ref="BA2029" r:id="rId1639" location="page=309" display="file:///L:/CBCR_shared/Datenerhebung/country-by-country-reports/FR_BPCE_SA_2014_cbcr_ar_en.pdf#page=309"/>
    <hyperlink ref="BA2028" r:id="rId1640" location="page=309" display="file:///L:/CBCR_shared/Datenerhebung/country-by-country-reports/FR_BPCE_SA_2014_cbcr_ar_en.pdf#page=309"/>
    <hyperlink ref="BA2027" r:id="rId1641" location="page=309" display="file:///L:/CBCR_shared/Datenerhebung/country-by-country-reports/FR_BPCE_SA_2014_cbcr_ar_en.pdf#page=309"/>
    <hyperlink ref="BA2026" r:id="rId1642" location="page=309" display="file:///L:/CBCR_shared/Datenerhebung/country-by-country-reports/FR_BPCE_SA_2014_cbcr_ar_en.pdf#page=309"/>
    <hyperlink ref="BA2025" r:id="rId1643" location="page=309" display="file:///L:/CBCR_shared/Datenerhebung/country-by-country-reports/FR_BPCE_SA_2014_cbcr_ar_en.pdf#page=309"/>
    <hyperlink ref="BA2024" r:id="rId1644" location="page=309" display="file:///L:/CBCR_shared/Datenerhebung/country-by-country-reports/FR_BPCE_SA_2014_cbcr_ar_en.pdf#page=309"/>
    <hyperlink ref="BA2023" r:id="rId1645" location="page=309" display="file:///L:/CBCR_shared/Datenerhebung/country-by-country-reports/FR_BPCE_SA_2014_cbcr_ar_en.pdf#page=309"/>
    <hyperlink ref="BA2022" r:id="rId1646" location="page=309" display="file:///L:/CBCR_shared/Datenerhebung/country-by-country-reports/FR_BPCE_SA_2014_cbcr_ar_en.pdf#page=309"/>
    <hyperlink ref="BA2021" r:id="rId1647" location="page=309" display="file:///L:/CBCR_shared/Datenerhebung/country-by-country-reports/FR_BPCE_SA_2014_cbcr_ar_en.pdf#page=309"/>
    <hyperlink ref="BA2020" r:id="rId1648" location="page=309" display="file:///L:/CBCR_shared/Datenerhebung/country-by-country-reports/FR_BPCE_SA_2014_cbcr_ar_en.pdf#page=309"/>
    <hyperlink ref="BA2019" r:id="rId1649" location="page=309" display="file:///L:/CBCR_shared/Datenerhebung/country-by-country-reports/FR_BPCE_SA_2014_cbcr_ar_en.pdf#page=309"/>
    <hyperlink ref="BA2018" r:id="rId1650" location="page=309" display="file:///L:/CBCR_shared/Datenerhebung/country-by-country-reports/FR_BPCE_SA_2014_cbcr_ar_en.pdf#page=309"/>
    <hyperlink ref="BA2017" r:id="rId1651" location="page=309" display="file:///L:/CBCR_shared/Datenerhebung/country-by-country-reports/FR_BPCE_SA_2014_cbcr_ar_en.pdf#page=309"/>
    <hyperlink ref="BA2016" r:id="rId1652" location="page=309" display="file:///L:/CBCR_shared/Datenerhebung/country-by-country-reports/FR_BPCE_SA_2014_cbcr_ar_en.pdf#page=309"/>
    <hyperlink ref="BA2015" r:id="rId1653" location="page=309" display="file:///L:/CBCR_shared/Datenerhebung/country-by-country-reports/FR_BPCE_SA_2014_cbcr_ar_en.pdf#page=309"/>
    <hyperlink ref="BA2014" r:id="rId1654" location="page=309" display="file:///L:/CBCR_shared/Datenerhebung/country-by-country-reports/FR_BPCE_SA_2014_cbcr_ar_en.pdf#page=309"/>
    <hyperlink ref="BA2013" r:id="rId1655" location="page=309" display="file:///L:/CBCR_shared/Datenerhebung/country-by-country-reports/FR_BPCE_SA_2014_cbcr_ar_en.pdf#page=309"/>
    <hyperlink ref="BA2012" r:id="rId1656" location="page=309" display="file:///L:/CBCR_shared/Datenerhebung/country-by-country-reports/FR_BPCE_SA_2014_cbcr_ar_en.pdf#page=309"/>
    <hyperlink ref="BA2011" r:id="rId1657" location="page=309" display="file:///L:/CBCR_shared/Datenerhebung/country-by-country-reports/FR_BPCE_SA_2014_cbcr_ar_en.pdf#page=309"/>
    <hyperlink ref="BA2010" r:id="rId1658" location="page=309" display="file:///L:/CBCR_shared/Datenerhebung/country-by-country-reports/FR_BPCE_SA_2014_cbcr_ar_en.pdf#page=309"/>
    <hyperlink ref="BA2009" r:id="rId1659" location="page=309" display="file:///L:/CBCR_shared/Datenerhebung/country-by-country-reports/FR_BPCE_SA_2014_cbcr_ar_en.pdf#page=309"/>
    <hyperlink ref="BA2008" r:id="rId1660" location="page=309" display="file:///L:/CBCR_shared/Datenerhebung/country-by-country-reports/FR_BPCE_SA_2014_cbcr_ar_en.pdf#page=309"/>
    <hyperlink ref="BA1999" r:id="rId1661" location="page=309" display="file:///L:/CBCR_shared/Datenerhebung/country-by-country-reports/FR_BPCE_SA_2014_cbcr_ar_en.pdf#page=309"/>
    <hyperlink ref="BA2007" r:id="rId1662" location="page=309" display="file:///L:/CBCR_shared/Datenerhebung/country-by-country-reports/FR_BPCE_SA_2014_cbcr_ar_en.pdf#page=309"/>
    <hyperlink ref="BA2006" r:id="rId1663" location="page=309" display="file:///L:/CBCR_shared/Datenerhebung/country-by-country-reports/FR_BPCE_SA_2014_cbcr_ar_en.pdf#page=309"/>
    <hyperlink ref="BA2005" r:id="rId1664" location="page=309" display="file:///L:/CBCR_shared/Datenerhebung/country-by-country-reports/FR_BPCE_SA_2014_cbcr_ar_en.pdf#page=309"/>
    <hyperlink ref="BA2004" r:id="rId1665" location="page=309" display="file:///L:/CBCR_shared/Datenerhebung/country-by-country-reports/FR_BPCE_SA_2014_cbcr_ar_en.pdf#page=309"/>
    <hyperlink ref="BA2003" r:id="rId1666" location="page=309" display="file:///L:/CBCR_shared/Datenerhebung/country-by-country-reports/FR_BPCE_SA_2014_cbcr_ar_en.pdf#page=309"/>
    <hyperlink ref="BA2002" r:id="rId1667" location="page=309" display="file:///L:/CBCR_shared/Datenerhebung/country-by-country-reports/FR_BPCE_SA_2014_cbcr_ar_en.pdf#page=309"/>
    <hyperlink ref="AY2002" r:id="rId1668" location="page=309"/>
    <hyperlink ref="BA2001" r:id="rId1669" location="page=309" display="file:///L:/CBCR_shared/Datenerhebung/country-by-country-reports/FR_BPCE_SA_2014_cbcr_ar_en.pdf#page=309"/>
    <hyperlink ref="BA1921" r:id="rId1670" location="page=76" display="file:///L:/CBCR_shared/Datenerhebung/country-by-country-reports/FR_La_Banque_Postale_2015_cbcr_ar_en.pdf#page=76"/>
    <hyperlink ref="BA1920" r:id="rId1671" location="page=76" display="file:///L:/CBCR_shared/Datenerhebung/country-by-country-reports/FR_La_Banque_Postale_2015_cbcr_ar_en.pdf#page=76"/>
    <hyperlink ref="BA1919" r:id="rId1672" location="page=73" display="file:///L:/CBCR_shared/Datenerhebung/country-by-country-reports/FR_La_Banque_Postale_2014_cbcr_ar_en.pdf#page=73"/>
    <hyperlink ref="BA1896" r:id="rId1673" location="page=44" display="file:///L:/CBCR_shared/Datenerhebung/country-by-country-reports/FR_Credit_Mutuel_Nord_Europe_SA_2015_cbcr_ar_fr.pdf#page=44"/>
    <hyperlink ref="BA1902" r:id="rId1674" location="page=44" display="file:///L:/CBCR_shared/Datenerhebung/country-by-country-reports/FR_Credit_Mutuel_Nord_Europe_SA_2015_cbcr_ar_fr.pdf#page=44"/>
    <hyperlink ref="BA1901" r:id="rId1675" location="page=44" display="file:///L:/CBCR_shared/Datenerhebung/country-by-country-reports/FR_Credit_Mutuel_Nord_Europe_SA_2015_cbcr_ar_fr.pdf#page=44"/>
    <hyperlink ref="BA1900" r:id="rId1676" location="page=44" display="file:///L:/CBCR_shared/Datenerhebung/country-by-country-reports/FR_Credit_Mutuel_Nord_Europe_SA_2015_cbcr_ar_fr.pdf#page=44"/>
    <hyperlink ref="BA1899" r:id="rId1677" location="page=44" display="file:///L:/CBCR_shared/Datenerhebung/country-by-country-reports/FR_Credit_Mutuel_Nord_Europe_SA_2015_cbcr_ar_fr.pdf#page=44"/>
    <hyperlink ref="BA1903" r:id="rId1678" location="page=44" display="file:///L:/CBCR_shared/Datenerhebung/country-by-country-reports/FR_Credit_Mutuel_Nord_Europe_SA_2015_cbcr_ar_fr.pdf#page=44"/>
    <hyperlink ref="BA1898" r:id="rId1679" location="page=44" display="file:///L:/CBCR_shared/Datenerhebung/country-by-country-reports/FR_Credit_Mutuel_Nord_Europe_SA_2015_cbcr_ar_fr.pdf#page=44"/>
    <hyperlink ref="BA1861" r:id="rId1680" location="page=60" display="file:///L:/CBCR_shared/Datenerhebung/country-by-country-reports/FR_Banque_Federative_du_Credit_Mutuel_2015_cbcr_ar_fr.pdf#page=60"/>
    <hyperlink ref="BA1860" r:id="rId1681" location="page=60" display="file:///L:/CBCR_shared/Datenerhebung/country-by-country-reports/FR_Banque_Federative_du_Credit_Mutuel_2015_cbcr_ar_fr.pdf#page=60"/>
    <hyperlink ref="BA1859" r:id="rId1682" location="page=60" display="file:///L:/CBCR_shared/Datenerhebung/country-by-country-reports/FR_Banque_Federative_du_Credit_Mutuel_2015_cbcr_ar_fr.pdf#page=60"/>
    <hyperlink ref="BA1858" r:id="rId1683" location="page=60" display="file:///L:/CBCR_shared/Datenerhebung/country-by-country-reports/FR_Banque_Federative_du_Credit_Mutuel_2015_cbcr_ar_fr.pdf#page=60"/>
    <hyperlink ref="BA1857" r:id="rId1684" location="page=60" display="file:///L:/CBCR_shared/Datenerhebung/country-by-country-reports/FR_Banque_Federative_du_Credit_Mutuel_2015_cbcr_ar_fr.pdf#page=60"/>
    <hyperlink ref="BA1844" r:id="rId1685" location="page=60" display="file:///L:/CBCR_shared/Datenerhebung/country-by-country-reports/FR_Banque_Federative_du_Credit_Mutuel_2015_cbcr_ar_fr.pdf#page=60"/>
    <hyperlink ref="BA1856" r:id="rId1686" location="page=60" display="file:///L:/CBCR_shared/Datenerhebung/country-by-country-reports/FR_Banque_Federative_du_Credit_Mutuel_2015_cbcr_ar_fr.pdf#page=60"/>
    <hyperlink ref="BA1855" r:id="rId1687" location="page=60" display="file:///L:/CBCR_shared/Datenerhebung/country-by-country-reports/FR_Banque_Federative_du_Credit_Mutuel_2015_cbcr_ar_fr.pdf#page=60"/>
    <hyperlink ref="BA1854" r:id="rId1688" location="page=60" display="file:///L:/CBCR_shared/Datenerhebung/country-by-country-reports/FR_Banque_Federative_du_Credit_Mutuel_2015_cbcr_ar_fr.pdf#page=60"/>
    <hyperlink ref="BA1853" r:id="rId1689" location="page=60" display="file:///L:/CBCR_shared/Datenerhebung/country-by-country-reports/FR_Banque_Federative_du_Credit_Mutuel_2015_cbcr_ar_fr.pdf#page=60"/>
    <hyperlink ref="BA1852" r:id="rId1690" location="page=60" display="file:///L:/CBCR_shared/Datenerhebung/country-by-country-reports/FR_Banque_Federative_du_Credit_Mutuel_2015_cbcr_ar_fr.pdf#page=60"/>
    <hyperlink ref="BA1851" r:id="rId1691" location="page=60" display="file:///L:/CBCR_shared/Datenerhebung/country-by-country-reports/FR_Banque_Federative_du_Credit_Mutuel_2015_cbcr_ar_fr.pdf#page=60"/>
    <hyperlink ref="BA1850" r:id="rId1692" location="page=60" display="file:///L:/CBCR_shared/Datenerhebung/country-by-country-reports/FR_Banque_Federative_du_Credit_Mutuel_2015_cbcr_ar_fr.pdf#page=60"/>
    <hyperlink ref="BA1849" r:id="rId1693" location="page=60" display="file:///L:/CBCR_shared/Datenerhebung/country-by-country-reports/FR_Banque_Federative_du_Credit_Mutuel_2015_cbcr_ar_fr.pdf#page=60"/>
    <hyperlink ref="BA1848" r:id="rId1694" location="page=60" display="file:///L:/CBCR_shared/Datenerhebung/country-by-country-reports/FR_Banque_Federative_du_Credit_Mutuel_2015_cbcr_ar_fr.pdf#page=60"/>
    <hyperlink ref="BA1862" r:id="rId1695" location="page=60" display="file:///L:/CBCR_shared/Datenerhebung/country-by-country-reports/FR_Banque_Federative_du_Credit_Mutuel_2015_cbcr_ar_fr.pdf#page=60"/>
    <hyperlink ref="BA1847" r:id="rId1696" location="page=60" display="file:///L:/CBCR_shared/Datenerhebung/country-by-country-reports/FR_Banque_Federative_du_Credit_Mutuel_2015_cbcr_ar_fr.pdf#page=60"/>
    <hyperlink ref="BA1846" r:id="rId1697" location="page=60" display="file:///L:/CBCR_shared/Datenerhebung/country-by-country-reports/FR_Banque_Federative_du_Credit_Mutuel_2015_cbcr_ar_fr.pdf#page=60"/>
    <hyperlink ref="BA1845" r:id="rId1698" location="page=60" display="file:///L:/CBCR_shared/Datenerhebung/country-by-country-reports/FR_Banque_Federative_du_Credit_Mutuel_2015_cbcr_ar_fr.pdf#page=60"/>
    <hyperlink ref="BA1842" r:id="rId1699" location="page=68" display="file:///L:/CBCR_shared/Datenerhebung/country-by-country-reports/FR_Banque_Federative_du_Credit_Mutuel_2014_cbcr_ar_fr.pdf#page=68"/>
    <hyperlink ref="BA1841" r:id="rId1700" location="page=68" display="file:///L:/CBCR_shared/Datenerhebung/country-by-country-reports/FR_Banque_Federative_du_Credit_Mutuel_2014_cbcr_ar_fr.pdf#page=68"/>
    <hyperlink ref="BA1840" r:id="rId1701" location="page=68" display="file:///L:/CBCR_shared/Datenerhebung/country-by-country-reports/FR_Banque_Federative_du_Credit_Mutuel_2014_cbcr_ar_fr.pdf#page=68"/>
    <hyperlink ref="BA1839" r:id="rId1702" location="page=68" display="file:///L:/CBCR_shared/Datenerhebung/country-by-country-reports/FR_Banque_Federative_du_Credit_Mutuel_2014_cbcr_ar_fr.pdf#page=68"/>
    <hyperlink ref="BA1838" r:id="rId1703" location="page=68" display="file:///L:/CBCR_shared/Datenerhebung/country-by-country-reports/FR_Banque_Federative_du_Credit_Mutuel_2014_cbcr_ar_fr.pdf#page=68"/>
    <hyperlink ref="BA1822" r:id="rId1704" location="page=68" display="file:///L:/CBCR_shared/Datenerhebung/country-by-country-reports/FR_Banque_Federative_du_Credit_Mutuel_2014_cbcr_ar_fr.pdf#page=68"/>
    <hyperlink ref="BA1837" r:id="rId1705" location="page=68" display="file:///L:/CBCR_shared/Datenerhebung/country-by-country-reports/FR_Banque_Federative_du_Credit_Mutuel_2014_cbcr_ar_fr.pdf#page=68"/>
    <hyperlink ref="BA1836" r:id="rId1706" location="page=68" display="file:///L:/CBCR_shared/Datenerhebung/country-by-country-reports/FR_Banque_Federative_du_Credit_Mutuel_2014_cbcr_ar_fr.pdf#page=68"/>
    <hyperlink ref="BA1835" r:id="rId1707" location="page=68" display="file:///L:/CBCR_shared/Datenerhebung/country-by-country-reports/FR_Banque_Federative_du_Credit_Mutuel_2014_cbcr_ar_fr.pdf#page=68"/>
    <hyperlink ref="BA1834" r:id="rId1708" location="page=68" display="file:///L:/CBCR_shared/Datenerhebung/country-by-country-reports/FR_Banque_Federative_du_Credit_Mutuel_2014_cbcr_ar_fr.pdf#page=68"/>
    <hyperlink ref="BA1833" r:id="rId1709" location="page=68" display="file:///L:/CBCR_shared/Datenerhebung/country-by-country-reports/FR_Banque_Federative_du_Credit_Mutuel_2014_cbcr_ar_fr.pdf#page=68"/>
    <hyperlink ref="BA1832" r:id="rId1710" location="page=68" display="file:///L:/CBCR_shared/Datenerhebung/country-by-country-reports/FR_Banque_Federative_du_Credit_Mutuel_2014_cbcr_ar_fr.pdf#page=68"/>
    <hyperlink ref="BA1831" r:id="rId1711" location="page=68" display="file:///L:/CBCR_shared/Datenerhebung/country-by-country-reports/FR_Banque_Federative_du_Credit_Mutuel_2014_cbcr_ar_fr.pdf#page=68"/>
    <hyperlink ref="BA1830" r:id="rId1712" location="page=68" display="file:///L:/CBCR_shared/Datenerhebung/country-by-country-reports/FR_Banque_Federative_du_Credit_Mutuel_2014_cbcr_ar_fr.pdf#page=68"/>
    <hyperlink ref="BA1829" r:id="rId1713" location="page=68" display="file:///L:/CBCR_shared/Datenerhebung/country-by-country-reports/FR_Banque_Federative_du_Credit_Mutuel_2014_cbcr_ar_fr.pdf#page=68"/>
    <hyperlink ref="BA1843" r:id="rId1714" location="page=68" display="file:///L:/CBCR_shared/Datenerhebung/country-by-country-reports/FR_Banque_Federative_du_Credit_Mutuel_2014_cbcr_ar_fr.pdf#page=68"/>
    <hyperlink ref="BA1828" r:id="rId1715" location="page=68" display="file:///L:/CBCR_shared/Datenerhebung/country-by-country-reports/FR_Banque_Federative_du_Credit_Mutuel_2014_cbcr_ar_fr.pdf#page=68"/>
    <hyperlink ref="BA1827" r:id="rId1716" location="page=68" display="file:///L:/CBCR_shared/Datenerhebung/country-by-country-reports/FR_Banque_Federative_du_Credit_Mutuel_2014_cbcr_ar_fr.pdf#page=68"/>
    <hyperlink ref="BA1826" r:id="rId1717" location="page=68" display="file:///L:/CBCR_shared/Datenerhebung/country-by-country-reports/FR_Banque_Federative_du_Credit_Mutuel_2014_cbcr_ar_fr.pdf#page=68"/>
    <hyperlink ref="BA1825" r:id="rId1718" location="page=68" display="file:///L:/CBCR_shared/Datenerhebung/country-by-country-reports/FR_Banque_Federative_du_Credit_Mutuel_2014_cbcr_ar_fr.pdf#page=68"/>
    <hyperlink ref="BA1764" r:id="rId1719" location="page=153" display="file:///L:/CBCR_shared/Datenerhebung/country-by-country-reports/FR_Banque_PSA_Finance_SA_2015_cbcr_ar_fr.pdf#page=153"/>
    <hyperlink ref="BA1763" r:id="rId1720" location="page=153" display="file:///L:/CBCR_shared/Datenerhebung/country-by-country-reports/FR_Banque_PSA_Finance_SA_2015_cbcr_ar_fr.pdf#page=153"/>
    <hyperlink ref="BA1762" r:id="rId1721" location="page=153" display="file:///L:/CBCR_shared/Datenerhebung/country-by-country-reports/FR_Banque_PSA_Finance_SA_2015_cbcr_ar_fr.pdf#page=153"/>
    <hyperlink ref="BA1761" r:id="rId1722" location="page=153" display="file:///L:/CBCR_shared/Datenerhebung/country-by-country-reports/FR_Banque_PSA_Finance_SA_2015_cbcr_ar_fr.pdf#page=153"/>
    <hyperlink ref="BA1760" r:id="rId1723" location="page=153" display="file:///L:/CBCR_shared/Datenerhebung/country-by-country-reports/FR_Banque_PSA_Finance_SA_2015_cbcr_ar_fr.pdf#page=153"/>
    <hyperlink ref="BA1759" r:id="rId1724" location="page=153" display="file:///L:/CBCR_shared/Datenerhebung/country-by-country-reports/FR_Banque_PSA_Finance_SA_2015_cbcr_ar_fr.pdf#page=153"/>
    <hyperlink ref="BA1758" r:id="rId1725" location="page=153" display="file:///L:/CBCR_shared/Datenerhebung/country-by-country-reports/FR_Banque_PSA_Finance_SA_2015_cbcr_ar_fr.pdf#page=153"/>
    <hyperlink ref="BA1757" r:id="rId1726" location="page=153" display="file:///L:/CBCR_shared/Datenerhebung/country-by-country-reports/FR_Banque_PSA_Finance_SA_2015_cbcr_ar_fr.pdf#page=153"/>
    <hyperlink ref="BA1756" r:id="rId1727" location="page=153" display="file:///L:/CBCR_shared/Datenerhebung/country-by-country-reports/FR_Banque_PSA_Finance_SA_2015_cbcr_ar_fr.pdf#page=153"/>
    <hyperlink ref="BA1755" r:id="rId1728" location="page=153" display="file:///L:/CBCR_shared/Datenerhebung/country-by-country-reports/FR_Banque_PSA_Finance_SA_2015_cbcr_ar_fr.pdf#page=153"/>
    <hyperlink ref="BA1754" r:id="rId1729" location="page=153" display="file:///L:/CBCR_shared/Datenerhebung/country-by-country-reports/FR_Banque_PSA_Finance_SA_2015_cbcr_ar_fr.pdf#page=153"/>
    <hyperlink ref="BA1753" r:id="rId1730" location="page=153" display="file:///L:/CBCR_shared/Datenerhebung/country-by-country-reports/FR_Banque_PSA_Finance_SA_2015_cbcr_ar_fr.pdf#page=153"/>
    <hyperlink ref="BA1741" r:id="rId1731" location="page=153" display="file:///L:/CBCR_shared/Datenerhebung/country-by-country-reports/FR_Banque_PSA_Finance_SA_2015_cbcr_ar_fr.pdf#page=153"/>
    <hyperlink ref="BA1752" r:id="rId1732" location="page=153" display="file:///L:/CBCR_shared/Datenerhebung/country-by-country-reports/FR_Banque_PSA_Finance_SA_2015_cbcr_ar_fr.pdf#page=153"/>
    <hyperlink ref="BA1751" r:id="rId1733" location="page=153" display="file:///L:/CBCR_shared/Datenerhebung/country-by-country-reports/FR_Banque_PSA_Finance_SA_2015_cbcr_ar_fr.pdf#page=153"/>
    <hyperlink ref="BA1750" r:id="rId1734" location="page=153" display="file:///L:/CBCR_shared/Datenerhebung/country-by-country-reports/FR_Banque_PSA_Finance_SA_2015_cbcr_ar_fr.pdf#page=153"/>
    <hyperlink ref="BA1749" r:id="rId1735" location="page=153" display="file:///L:/CBCR_shared/Datenerhebung/country-by-country-reports/FR_Banque_PSA_Finance_SA_2015_cbcr_ar_fr.pdf#page=153"/>
    <hyperlink ref="BA1748" r:id="rId1736" location="page=153" display="file:///L:/CBCR_shared/Datenerhebung/country-by-country-reports/FR_Banque_PSA_Finance_SA_2015_cbcr_ar_fr.pdf#page=153"/>
    <hyperlink ref="BA1747" r:id="rId1737" location="page=153" display="file:///L:/CBCR_shared/Datenerhebung/country-by-country-reports/FR_Banque_PSA_Finance_SA_2015_cbcr_ar_fr.pdf#page=153"/>
    <hyperlink ref="BA1746" r:id="rId1738" location="page=153" display="file:///L:/CBCR_shared/Datenerhebung/country-by-country-reports/FR_Banque_PSA_Finance_SA_2015_cbcr_ar_fr.pdf#page=153"/>
    <hyperlink ref="BA1745" r:id="rId1739" location="page=153" display="file:///L:/CBCR_shared/Datenerhebung/country-by-country-reports/FR_Banque_PSA_Finance_SA_2015_cbcr_ar_fr.pdf#page=153"/>
    <hyperlink ref="BA1744" r:id="rId1740" location="page=153" display="file:///L:/CBCR_shared/Datenerhebung/country-by-country-reports/FR_Banque_PSA_Finance_SA_2015_cbcr_ar_fr.pdf#page=153"/>
    <hyperlink ref="BA1743" r:id="rId1741" location="page=153" display="file:///L:/CBCR_shared/Datenerhebung/country-by-country-reports/FR_Banque_PSA_Finance_SA_2015_cbcr_ar_fr.pdf#page=153"/>
    <hyperlink ref="BA1740" r:id="rId1742" display="file:///L:/CBCR_shared/Datenerhebung/country-by-country-reports/FR_Banque_PSA_Finance_SA_2014_cbcr_sd_fr.pdf"/>
    <hyperlink ref="BA1739" r:id="rId1743" display="file:///L:/CBCR_shared/Datenerhebung/country-by-country-reports/FR_Banque_PSA_Finance_SA_2014_cbcr_sd_fr.pdf"/>
    <hyperlink ref="BA1738" r:id="rId1744" display="file:///L:/CBCR_shared/Datenerhebung/country-by-country-reports/FR_Banque_PSA_Finance_SA_2014_cbcr_sd_fr.pdf"/>
    <hyperlink ref="BA1737" r:id="rId1745" display="file:///L:/CBCR_shared/Datenerhebung/country-by-country-reports/FR_Banque_PSA_Finance_SA_2014_cbcr_sd_fr.pdf"/>
    <hyperlink ref="BA1736" r:id="rId1746" display="file:///L:/CBCR_shared/Datenerhebung/country-by-country-reports/FR_Banque_PSA_Finance_SA_2014_cbcr_sd_fr.pdf"/>
    <hyperlink ref="BA1718" r:id="rId1747" display="file:///L:/CBCR_shared/Datenerhebung/country-by-country-reports/FR_Banque_PSA_Finance_SA_2014_cbcr_sd_fr.pdf"/>
    <hyperlink ref="BA1735" r:id="rId1748" display="file:///L:/CBCR_shared/Datenerhebung/country-by-country-reports/FR_Banque_PSA_Finance_SA_2014_cbcr_sd_fr.pdf"/>
    <hyperlink ref="BA1734" r:id="rId1749" display="file:///L:/CBCR_shared/Datenerhebung/country-by-country-reports/FR_Banque_PSA_Finance_SA_2014_cbcr_sd_fr.pdf"/>
    <hyperlink ref="BA1733" r:id="rId1750" display="file:///L:/CBCR_shared/Datenerhebung/country-by-country-reports/FR_Banque_PSA_Finance_SA_2014_cbcr_sd_fr.pdf"/>
    <hyperlink ref="BA1732" r:id="rId1751" display="file:///L:/CBCR_shared/Datenerhebung/country-by-country-reports/FR_Banque_PSA_Finance_SA_2014_cbcr_sd_fr.pdf"/>
    <hyperlink ref="BA1731" r:id="rId1752" display="file:///L:/CBCR_shared/Datenerhebung/country-by-country-reports/FR_Banque_PSA_Finance_SA_2014_cbcr_sd_fr.pdf"/>
    <hyperlink ref="BA1730" r:id="rId1753" display="file:///L:/CBCR_shared/Datenerhebung/country-by-country-reports/FR_Banque_PSA_Finance_SA_2014_cbcr_sd_fr.pdf"/>
    <hyperlink ref="BA1729" r:id="rId1754" display="file:///L:/CBCR_shared/Datenerhebung/country-by-country-reports/FR_Banque_PSA_Finance_SA_2014_cbcr_sd_fr.pdf"/>
    <hyperlink ref="BA1728" r:id="rId1755" display="file:///L:/CBCR_shared/Datenerhebung/country-by-country-reports/FR_Banque_PSA_Finance_SA_2014_cbcr_sd_fr.pdf"/>
    <hyperlink ref="BA1727" r:id="rId1756" display="file:///L:/CBCR_shared/Datenerhebung/country-by-country-reports/FR_Banque_PSA_Finance_SA_2014_cbcr_sd_fr.pdf"/>
    <hyperlink ref="BA1726" r:id="rId1757" display="file:///L:/CBCR_shared/Datenerhebung/country-by-country-reports/FR_Banque_PSA_Finance_SA_2014_cbcr_sd_fr.pdf"/>
    <hyperlink ref="BA1725" r:id="rId1758" display="file:///L:/CBCR_shared/Datenerhebung/country-by-country-reports/FR_Banque_PSA_Finance_SA_2014_cbcr_sd_fr.pdf"/>
    <hyperlink ref="BA1724" r:id="rId1759" display="file:///L:/CBCR_shared/Datenerhebung/country-by-country-reports/FR_Banque_PSA_Finance_SA_2014_cbcr_sd_fr.pdf"/>
    <hyperlink ref="BA1723" r:id="rId1760" display="file:///L:/CBCR_shared/Datenerhebung/country-by-country-reports/FR_Banque_PSA_Finance_SA_2014_cbcr_sd_fr.pdf"/>
    <hyperlink ref="BA1722" r:id="rId1761" display="file:///L:/CBCR_shared/Datenerhebung/country-by-country-reports/FR_Banque_PSA_Finance_SA_2014_cbcr_sd_fr.pdf"/>
    <hyperlink ref="BA1721" r:id="rId1762" display="file:///L:/CBCR_shared/Datenerhebung/country-by-country-reports/FR_Banque_PSA_Finance_SA_2014_cbcr_sd_fr.pdf"/>
    <hyperlink ref="BA1720" r:id="rId1763" display="file:///L:/CBCR_shared/Datenerhebung/country-by-country-reports/FR_Banque_PSA_Finance_SA_2014_cbcr_sd_fr.pdf"/>
    <hyperlink ref="BA1742" r:id="rId1764" location="page=153" display="file:///L:/CBCR_shared/Datenerhebung/country-by-country-reports/FR_Banque_PSA_Finance_SA_2015_cbcr_ar_fr.pdf#page=153"/>
    <hyperlink ref="BA1719" r:id="rId1765" display="file:///L:/CBCR_shared/Datenerhebung/country-by-country-reports/FR_Banque_PSA_Finance_SA_2014_cbcr_sd_fr.pdf"/>
    <hyperlink ref="BA1714" r:id="rId1766" location="page=65" display="file:///L:/CBCR_shared/Datenerhebung/country-by-country-reports/FR_Carrefour_Banque_SA_2016_cbcr_ar_fr.pdf#page=65"/>
    <hyperlink ref="BA1713" r:id="rId1767" location="page=65" display="file:///L:/CBCR_shared/Datenerhebung/country-by-country-reports/FR_Carrefour_Banque_SA_2016_cbcr_ar_fr.pdf#page=65"/>
    <hyperlink ref="BA1712" r:id="rId1768" location="page=65" display="file:///L:/CBCR_shared/Datenerhebung/country-by-country-reports/FR_Carrefour_Banque_SA_2016_cbcr_ar_fr.pdf#page=65"/>
    <hyperlink ref="BA1711" r:id="rId1769" location="page=65" display="file:///L:/CBCR_shared/Datenerhebung/country-by-country-reports/FR_Carrefour_Banque_SA_2015_cbcr_ar_en.pdf#page=65"/>
    <hyperlink ref="BA1710" r:id="rId1770" location="page=65" display="file:///L:/CBCR_shared/Datenerhebung/country-by-country-reports/FR_Carrefour_Banque_SA_2015_cbcr_ar_en.pdf#page=65"/>
    <hyperlink ref="BA1679" r:id="rId1771" location="page=71" display="file:///L:/CBCR_shared/Datenerhebung/country-by-country-reports/FR_RCI_Banque_SA_2014_cbcr_ar_fr.pdf#page=71"/>
    <hyperlink ref="BA1678" r:id="rId1772" location="page=71" display="file:///L:/CBCR_shared/Datenerhebung/country-by-country-reports/FR_RCI_Banque_SA_2014_cbcr_ar_fr.pdf#page=71"/>
    <hyperlink ref="BA1677" r:id="rId1773" location="page=71" display="file:///L:/CBCR_shared/Datenerhebung/country-by-country-reports/FR_RCI_Banque_SA_2014_cbcr_ar_fr.pdf#page=71"/>
    <hyperlink ref="BA1676" r:id="rId1774" location="page=71" display="file:///L:/CBCR_shared/Datenerhebung/country-by-country-reports/FR_RCI_Banque_SA_2014_cbcr_ar_fr.pdf#page=71"/>
    <hyperlink ref="BA1675" r:id="rId1775" location="page=71" display="file:///L:/CBCR_shared/Datenerhebung/country-by-country-reports/FR_RCI_Banque_SA_2014_cbcr_ar_fr.pdf#page=71"/>
    <hyperlink ref="BA1656" r:id="rId1776" location="page=71" display="file:///L:/CBCR_shared/Datenerhebung/country-by-country-reports/FR_RCI_Banque_SA_2014_cbcr_ar_fr.pdf#page=71"/>
    <hyperlink ref="BA1674" r:id="rId1777" location="page=71" display="file:///L:/CBCR_shared/Datenerhebung/country-by-country-reports/FR_RCI_Banque_SA_2014_cbcr_ar_fr.pdf#page=71"/>
    <hyperlink ref="BA1673" r:id="rId1778" location="page=71" display="file:///L:/CBCR_shared/Datenerhebung/country-by-country-reports/FR_RCI_Banque_SA_2014_cbcr_ar_fr.pdf#page=71"/>
    <hyperlink ref="BA1672" r:id="rId1779" location="page=71" display="file:///L:/CBCR_shared/Datenerhebung/country-by-country-reports/FR_RCI_Banque_SA_2014_cbcr_ar_fr.pdf#page=71"/>
    <hyperlink ref="BA1671" r:id="rId1780" location="page=71" display="file:///L:/CBCR_shared/Datenerhebung/country-by-country-reports/FR_RCI_Banque_SA_2014_cbcr_ar_fr.pdf#page=71"/>
    <hyperlink ref="BA1670" r:id="rId1781" location="page=71" display="file:///L:/CBCR_shared/Datenerhebung/country-by-country-reports/FR_RCI_Banque_SA_2014_cbcr_ar_fr.pdf#page=71"/>
    <hyperlink ref="BA1669" r:id="rId1782" location="page=71" display="file:///L:/CBCR_shared/Datenerhebung/country-by-country-reports/FR_RCI_Banque_SA_2014_cbcr_ar_fr.pdf#page=71"/>
    <hyperlink ref="BA1668" r:id="rId1783" location="page=71" display="file:///L:/CBCR_shared/Datenerhebung/country-by-country-reports/FR_RCI_Banque_SA_2014_cbcr_ar_fr.pdf#page=71"/>
    <hyperlink ref="BA1667" r:id="rId1784" location="page=71" display="file:///L:/CBCR_shared/Datenerhebung/country-by-country-reports/FR_RCI_Banque_SA_2014_cbcr_ar_fr.pdf#page=71"/>
    <hyperlink ref="BA1666" r:id="rId1785" location="page=71" display="file:///L:/CBCR_shared/Datenerhebung/country-by-country-reports/FR_RCI_Banque_SA_2014_cbcr_ar_fr.pdf#page=71"/>
    <hyperlink ref="BA1665" r:id="rId1786" location="page=71" display="file:///L:/CBCR_shared/Datenerhebung/country-by-country-reports/FR_RCI_Banque_SA_2014_cbcr_ar_fr.pdf#page=71"/>
    <hyperlink ref="BA1664" r:id="rId1787" location="page=71" display="file:///L:/CBCR_shared/Datenerhebung/country-by-country-reports/FR_RCI_Banque_SA_2014_cbcr_ar_fr.pdf#page=71"/>
    <hyperlink ref="BA1663" r:id="rId1788" location="page=71" display="file:///L:/CBCR_shared/Datenerhebung/country-by-country-reports/FR_RCI_Banque_SA_2014_cbcr_ar_fr.pdf#page=71"/>
    <hyperlink ref="BA1662" r:id="rId1789" location="page=71" display="file:///L:/CBCR_shared/Datenerhebung/country-by-country-reports/FR_RCI_Banque_SA_2014_cbcr_ar_fr.pdf#page=71"/>
    <hyperlink ref="BA1661" r:id="rId1790" location="page=71" display="file:///L:/CBCR_shared/Datenerhebung/country-by-country-reports/FR_RCI_Banque_SA_2014_cbcr_ar_fr.pdf#page=71"/>
    <hyperlink ref="BA1660" r:id="rId1791" location="page=71" display="file:///L:/CBCR_shared/Datenerhebung/country-by-country-reports/FR_RCI_Banque_SA_2014_cbcr_ar_fr.pdf#page=71"/>
    <hyperlink ref="BA1659" r:id="rId1792" location="page=71" display="file:///L:/CBCR_shared/Datenerhebung/country-by-country-reports/FR_RCI_Banque_SA_2014_cbcr_ar_fr.pdf#page=71"/>
    <hyperlink ref="BA1658" r:id="rId1793" location="page=71" display="file:///L:/CBCR_shared/Datenerhebung/country-by-country-reports/FR_RCI_Banque_SA_2014_cbcr_ar_fr.pdf#page=71"/>
    <hyperlink ref="BA1705" r:id="rId1794" location="page=78" display="file:///L:/CBCR_shared/Datenerhebung/country-by-country-reports/FR_RCI_Banque_SA_2015_cbcr_ar_en.pdf#page=78"/>
    <hyperlink ref="BA1704" r:id="rId1795" location="page=78" display="file:///L:/CBCR_shared/Datenerhebung/country-by-country-reports/FR_RCI_Banque_SA_2015_cbcr_ar_en.pdf#page=78"/>
    <hyperlink ref="BA1703" r:id="rId1796" location="page=78" display="file:///L:/CBCR_shared/Datenerhebung/country-by-country-reports/FR_RCI_Banque_SA_2015_cbcr_ar_en.pdf#page=78"/>
    <hyperlink ref="BA1702" r:id="rId1797" location="page=78" display="file:///L:/CBCR_shared/Datenerhebung/country-by-country-reports/FR_RCI_Banque_SA_2015_cbcr_ar_en.pdf#page=78"/>
    <hyperlink ref="BA1701" r:id="rId1798" location="page=78" display="file:///L:/CBCR_shared/Datenerhebung/country-by-country-reports/FR_RCI_Banque_SA_2015_cbcr_ar_en.pdf#page=78"/>
    <hyperlink ref="BA1681" r:id="rId1799" location="page=78" display="file:///L:/CBCR_shared/Datenerhebung/country-by-country-reports/FR_RCI_Banque_SA_2015_cbcr_ar_en.pdf#page=78"/>
    <hyperlink ref="BA1700" r:id="rId1800" location="page=78" display="file:///L:/CBCR_shared/Datenerhebung/country-by-country-reports/FR_RCI_Banque_SA_2015_cbcr_ar_en.pdf#page=78"/>
    <hyperlink ref="BA1699" r:id="rId1801" location="page=78" display="file:///L:/CBCR_shared/Datenerhebung/country-by-country-reports/FR_RCI_Banque_SA_2015_cbcr_ar_en.pdf#page=78"/>
    <hyperlink ref="BA1698" r:id="rId1802" location="page=78" display="file:///L:/CBCR_shared/Datenerhebung/country-by-country-reports/FR_RCI_Banque_SA_2015_cbcr_ar_en.pdf#page=78"/>
    <hyperlink ref="BA1697" r:id="rId1803" location="page=78" display="file:///L:/CBCR_shared/Datenerhebung/country-by-country-reports/FR_RCI_Banque_SA_2015_cbcr_ar_en.pdf#page=78"/>
    <hyperlink ref="BA1696" r:id="rId1804" location="page=78" display="file:///L:/CBCR_shared/Datenerhebung/country-by-country-reports/FR_RCI_Banque_SA_2015_cbcr_ar_en.pdf#page=78"/>
    <hyperlink ref="BA1695" r:id="rId1805" location="page=78" display="file:///L:/CBCR_shared/Datenerhebung/country-by-country-reports/FR_RCI_Banque_SA_2015_cbcr_ar_en.pdf#page=78"/>
    <hyperlink ref="BA1694" r:id="rId1806" location="page=78" display="file:///L:/CBCR_shared/Datenerhebung/country-by-country-reports/FR_RCI_Banque_SA_2015_cbcr_ar_en.pdf#page=78"/>
    <hyperlink ref="BA1693" r:id="rId1807" location="page=78" display="file:///L:/CBCR_shared/Datenerhebung/country-by-country-reports/FR_RCI_Banque_SA_2015_cbcr_ar_en.pdf#page=78"/>
    <hyperlink ref="BA1692" r:id="rId1808" location="page=78" display="file:///L:/CBCR_shared/Datenerhebung/country-by-country-reports/FR_RCI_Banque_SA_2015_cbcr_ar_en.pdf#page=78"/>
    <hyperlink ref="BA1691" r:id="rId1809" location="page=78" display="file:///L:/CBCR_shared/Datenerhebung/country-by-country-reports/FR_RCI_Banque_SA_2015_cbcr_ar_en.pdf#page=78"/>
    <hyperlink ref="BA1690" r:id="rId1810" location="page=78" display="file:///L:/CBCR_shared/Datenerhebung/country-by-country-reports/FR_RCI_Banque_SA_2015_cbcr_ar_en.pdf#page=78"/>
    <hyperlink ref="BA1689" r:id="rId1811" location="page=78" display="file:///L:/CBCR_shared/Datenerhebung/country-by-country-reports/FR_RCI_Banque_SA_2015_cbcr_ar_en.pdf#page=78"/>
    <hyperlink ref="BA1688" r:id="rId1812" location="page=78" display="file:///L:/CBCR_shared/Datenerhebung/country-by-country-reports/FR_RCI_Banque_SA_2015_cbcr_ar_en.pdf#page=78"/>
    <hyperlink ref="BA1687" r:id="rId1813" location="page=78" display="file:///L:/CBCR_shared/Datenerhebung/country-by-country-reports/FR_RCI_Banque_SA_2015_cbcr_ar_en.pdf#page=78"/>
    <hyperlink ref="BA1686" r:id="rId1814" location="page=78" display="file:///L:/CBCR_shared/Datenerhebung/country-by-country-reports/FR_RCI_Banque_SA_2015_cbcr_ar_en.pdf#page=78"/>
    <hyperlink ref="BA1685" r:id="rId1815" location="page=78" display="file:///L:/CBCR_shared/Datenerhebung/country-by-country-reports/FR_RCI_Banque_SA_2015_cbcr_ar_en.pdf#page=78"/>
    <hyperlink ref="BA1684" r:id="rId1816" location="page=78" display="file:///L:/CBCR_shared/Datenerhebung/country-by-country-reports/FR_RCI_Banque_SA_2015_cbcr_ar_en.pdf#page=78"/>
    <hyperlink ref="BA1683" r:id="rId1817" location="page=78" display="file:///L:/CBCR_shared/Datenerhebung/country-by-country-reports/FR_RCI_Banque_SA_2015_cbcr_ar_en.pdf#page=78"/>
    <hyperlink ref="BA1682" r:id="rId1818" location="page=78" display="file:///L:/CBCR_shared/Datenerhebung/country-by-country-reports/FR_RCI_Banque_SA_2015_cbcr_ar_en.pdf#page=78"/>
    <hyperlink ref="BA1680" r:id="rId1819" location="page=78" display="file:///L:/CBCR_shared/Datenerhebung/country-by-country-reports/FR_RCI_Banque_SA_2015_cbcr_ar_en.pdf#page=78"/>
    <hyperlink ref="BA361" r:id="rId1820" location="page=21" display="file:///W:/CBCR_shared/Datenerhebung/country-by-country-reports/DE_biw_Bank_fuer_Investments_und_Wertpapiere_AG_2015_cbcr_ar_de.pdf#page=21"/>
    <hyperlink ref="BA378" r:id="rId1821" location="page=448" display="file:///W:/CBCR_shared/Datenerhebung/country-by-country-reports/DE_Deutsche_Pfandbriefbank_AG_2015_cbcr_ar_en.pdf#page=448"/>
    <hyperlink ref="BA380" r:id="rId1822" location="page=448" display="file:///W:/CBCR_shared/Datenerhebung/country-by-country-reports/DE_Deutsche_Pfandbriefbank_AG_2015_cbcr_ar_en.pdf#page=448"/>
    <hyperlink ref="BA377" r:id="rId1823" location="page=448" display="file:///W:/CBCR_shared/Datenerhebung/country-by-country-reports/DE_Deutsche_Pfandbriefbank_AG_2015_cbcr_ar_en.pdf#page=448"/>
    <hyperlink ref="BA376" r:id="rId1824" location="page=448" display="file:///W:/CBCR_shared/Datenerhebung/country-by-country-reports/DE_Deutsche_Pfandbriefbank_AG_2015_cbcr_ar_en.pdf#page=448"/>
    <hyperlink ref="BA375" r:id="rId1825" location="page=448" display="file:///W:/CBCR_shared/Datenerhebung/country-by-country-reports/DE_Deutsche_Pfandbriefbank_AG_2015_cbcr_ar_en.pdf#page=448"/>
    <hyperlink ref="BA374" r:id="rId1826" location="page=448" display="file:///W:/CBCR_shared/Datenerhebung/country-by-country-reports/DE_Deutsche_Pfandbriefbank_AG_2015_cbcr_ar_en.pdf#page=448"/>
    <hyperlink ref="BA379" r:id="rId1827" location="page=448" display="file:///W:/CBCR_shared/Datenerhebung/country-by-country-reports/DE_Deutsche_Pfandbriefbank_AG_2015_cbcr_ar_en.pdf#page=448"/>
    <hyperlink ref="AZ394" r:id="rId1828" location="page=246" display="file:///W:/CBCR_shared/Datenerhebung/country-by-country-reports/DE_Bayerische_Landesbank_2014_cbcr_ar_de.pdf#page=246"/>
    <hyperlink ref="BA373" r:id="rId1829" location="page=448" display="file:///W:/CBCR_shared/Datenerhebung/country-by-country-reports/DE_Deutsche_Pfandbriefbank_AG_2015_cbcr_ar_en.pdf#page=448"/>
    <hyperlink ref="BA340" r:id="rId1830" location="page=191" display="file:///F:/Datenerhebung/country-by-country-reports/CY_Bank_of_Cyprus_Public_Company_Limited-Bank_of_Cyprus_Group_2015_cbcr_ar_en.pdf#page=191"/>
    <hyperlink ref="BA335" r:id="rId1831" location="page=191" display="file:///W:/CBCR_shared/Datenerhebung/country-by-country-reports/CY_Bank_of_Cyprus_Public_Company_Limited-Bank_of_Cyprus_Group_2015_cbcr_ar_en.pdf#page=191"/>
    <hyperlink ref="BA339" r:id="rId1832" location="page=191" display="file:///W:/CBCR_shared/Datenerhebung/country-by-country-reports/CY_Bank_of_Cyprus_Public_Company_Limited-Bank_of_Cyprus_Group_2015_cbcr_ar_en.pdf#page=191"/>
    <hyperlink ref="BA338" r:id="rId1833" location="page=191" display="file:///W:/CBCR_shared/Datenerhebung/country-by-country-reports/CY_Bank_of_Cyprus_Public_Company_Limited-Bank_of_Cyprus_Group_2015_cbcr_ar_en.pdf#page=191"/>
    <hyperlink ref="BA341" r:id="rId1834" location="page=191" display="file:///W:/CBCR_shared/Datenerhebung/country-by-country-reports/CY_Bank_of_Cyprus_Public_Company_Limited-Bank_of_Cyprus_Group_2015_cbcr_ar_en.pdf#page=191"/>
    <hyperlink ref="BA337" r:id="rId1835" location="page=191" display="file:///W:/CBCR_shared/Datenerhebung/country-by-country-reports/CY_Bank_of_Cyprus_Public_Company_Limited-Bank_of_Cyprus_Group_2015_cbcr_ar_en.pdf#page=191"/>
    <hyperlink ref="BA333" r:id="rId1836" location="page=205" display="file:///W:/CBCR_shared/Datenerhebung/country-by-country-reports/CY_Bank_of_Cyprus_Public_Company_Limited-Bank_of_Cyprus_Group_2014_cbcr_ar_en.pdf#page=205"/>
    <hyperlink ref="BA327" r:id="rId1837" location="page=205" display="file:///W:/CBCR_shared/Datenerhebung/country-by-country-reports/CY_Bank_of_Cyprus_Public_Company_Limited-Bank_of_Cyprus_Group_2014_cbcr_ar_en.pdf#page=205"/>
    <hyperlink ref="BA332" r:id="rId1838" location="page=205" display="file:///W:/CBCR_shared/Datenerhebung/country-by-country-reports/CY_Bank_of_Cyprus_Public_Company_Limited-Bank_of_Cyprus_Group_2014_cbcr_ar_en.pdf#page=205"/>
    <hyperlink ref="BA331" r:id="rId1839" location="page=205" display="file:///W:/CBCR_shared/Datenerhebung/country-by-country-reports/CY_Bank_of_Cyprus_Public_Company_Limited-Bank_of_Cyprus_Group_2014_cbcr_ar_en.pdf#page=205"/>
    <hyperlink ref="BA330" r:id="rId1840" location="page=205" display="file:///W:/CBCR_shared/Datenerhebung/country-by-country-reports/CY_Bank_of_Cyprus_Public_Company_Limited-Bank_of_Cyprus_Group_2014_cbcr_ar_en.pdf#page=205"/>
    <hyperlink ref="BA334" r:id="rId1841" location="page=205" display="file:///W:/CBCR_shared/Datenerhebung/country-by-country-reports/CY_Bank_of_Cyprus_Public_Company_Limited-Bank_of_Cyprus_Group_2014_cbcr_ar_en.pdf#page=205"/>
    <hyperlink ref="BA329" r:id="rId1842" location="page=205" display="file:///W:/CBCR_shared/Datenerhebung/country-by-country-reports/CY_Bank_of_Cyprus_Public_Company_Limited-Bank_of_Cyprus_Group_2014_cbcr_ar_en.pdf#page=205"/>
    <hyperlink ref="BA308" r:id="rId1843" location="page=98" display="file:///W:/CBCR_shared/Datenerhebung/country-by-country-reports/BE_Investar_SA-Investeringsmaatschappij_Argenta_NV_2015_cbcr_ar_en.pdf#page=98"/>
    <hyperlink ref="BA307" r:id="rId1844" location="page=98" display="file:///W:/CBCR_shared/Datenerhebung/country-by-country-reports/BE_Investar_SA-Investeringsmaatschappij_Argenta_NV_2015_cbcr_ar_en.pdf#page=98"/>
    <hyperlink ref="BA306" r:id="rId1845" location="page=98" display="file:///W:/CBCR_shared/Datenerhebung/country-by-country-reports/BE_Investar_SA-Investeringsmaatschappij_Argenta_NV_2015_cbcr_ar_en.pdf#page=98"/>
    <hyperlink ref="BA304" r:id="rId1846" location="page=100" display="file:///W:/CBCR_shared/Datenerhebung/country-by-country-reports/BE_Investar_SA-Investeringsmaatschappij_Argenta_NV_2014_cbcr_ar_nl.pdf#page=100"/>
    <hyperlink ref="BA303" r:id="rId1847" location="page=100" display="file:///W:/CBCR_shared/Datenerhebung/country-by-country-reports/BE_Investar_SA-Investeringsmaatschappij_Argenta_NV_2014_cbcr_ar_nl.pdf#page=100"/>
    <hyperlink ref="BA302" r:id="rId1848" location="page=100" display="file:///W:/CBCR_shared/Datenerhebung/country-by-country-reports/BE_Investar_SA-Investeringsmaatschappij_Argenta_NV_2014_cbcr_ar_nl.pdf#page=100"/>
    <hyperlink ref="BA305" r:id="rId1849" location="page=98" display="file:///W:/CBCR_shared/Datenerhebung/country-by-country-reports/BE_Investar_SA-Investeringsmaatschappij_Argenta_NV_2015_cbcr_ar_en.pdf#page=98"/>
    <hyperlink ref="BA311" r:id="rId1850" location="page=121" display="file:///W:/CBCR_shared/Datenerhebung/country-by-country-reports/BE_AXA_Bank_Europe_SA_NV_2015_cbcr_ar_en.pdf#page=121"/>
    <hyperlink ref="BA310" r:id="rId1851" location="page=121" display="file:///W:/CBCR_shared/Datenerhebung/country-by-country-reports/BE_AXA_Bank_Europe_SA_NV_2015_cbcr_ar_en.pdf#page=121"/>
    <hyperlink ref="BA309" r:id="rId1852" location="page=121" display="file:///W:/CBCR_shared/Datenerhebung/country-by-country-reports/BE_AXA_Bank_Europe_SA_NV_2015_cbcr_ar_en.pdf#page=121"/>
    <hyperlink ref="BA5047" r:id="rId1853" location="page=139" display="file:///F:/Datenerhebung/country-by-country-reports/SI_SID_-_Slovene_Export_and_Development_Bank_Inc_Ljubljana_-_SID_Bank_Inc-SID_-_Slovenska_izvozna_in_razvojna_banka_dd_Ljubljana_-_SID_Banka_dd_2014_cbcr_ar_en.pdf#page=139"/>
    <hyperlink ref="BA5046" r:id="rId1854" location="page=139" display="file:///F:/Datenerhebung/country-by-country-reports/SI_SID_-_Slovene_Export_and_Development_Bank_Inc_Ljubljana_-_SID_Bank_Inc-SID_-_Slovenska_izvozna_in_razvojna_banka_dd_Ljubljana_-_SID_Banka_dd_2014_cbcr_ar_en.pdf#page=139"/>
    <hyperlink ref="BA5045" r:id="rId1855" location="page=139" display="file:///F:/Datenerhebung/country-by-country-reports/SI_SID_-_Slovene_Export_and_Development_Bank_Inc_Ljubljana_-_SID_Bank_Inc-SID_-_Slovenska_izvozna_in_razvojna_banka_dd_Ljubljana_-_SID_Banka_dd_2014_cbcr_ar_en.pdf#page=139"/>
    <hyperlink ref="BA5044" r:id="rId1856" location="page=139" display="file:///F:/Datenerhebung/country-by-country-reports/SI_SID_-_Slovene_Export_and_Development_Bank_Inc_Ljubljana_-_SID_Bank_Inc-SID_-_Slovenska_izvozna_in_razvojna_banka_dd_Ljubljana_-_SID_Banka_dd_2014_cbcr_ar_en.pdf#page=139"/>
    <hyperlink ref="BA5043" r:id="rId1857" location="page=139" display="file:///F:/Datenerhebung/country-by-country-reports/SI_SID_-_Slovene_Export_and_Development_Bank_Inc_Ljubljana_-_SID_Bank_Inc-SID_-_Slovenska_izvozna_in_razvojna_banka_dd_Ljubljana_-_SID_Banka_dd_2014_cbcr_ar_en.pdf#page=139"/>
    <hyperlink ref="BA5042" r:id="rId1858" location="page=139" display="file:///F:/Datenerhebung/country-by-country-reports/SI_SID_-_Slovene_Export_and_Development_Bank_Inc_Ljubljana_-_SID_Bank_Inc-SID_-_Slovenska_izvozna_in_razvojna_banka_dd_Ljubljana_-_SID_Banka_dd_2014_cbcr_ar_en.pdf#page=139"/>
    <hyperlink ref="BA5041" r:id="rId1859" location="page=139" display="file:///F:/Datenerhebung/country-by-country-reports/SI_SID_-_Slovene_Export_and_Development_Bank_Inc_Ljubljana_-_SID_Bank_Inc-SID_-_Slovenska_izvozna_in_razvojna_banka_dd_Ljubljana_-_SID_Banka_dd_2014_cbcr_ar_en.pdf#page=139"/>
    <hyperlink ref="BA5024" r:id="rId1860" location="page=175" display="file:///F:/Datenerhebung/country-by-country-reports/SE_Nordea_Bank_AB_publ_2016_cbcr_ar_en.pdf#page=175"/>
    <hyperlink ref="BA5023" r:id="rId1861" location="page=175" display="file:///F:/Datenerhebung/country-by-country-reports/SE_Nordea_Bank_AB_publ_2016_cbcr_ar_en.pdf#page=175"/>
    <hyperlink ref="BA5022" r:id="rId1862" location="page=175" display="file:///F:/Datenerhebung/country-by-country-reports/SE_Nordea_Bank_AB_publ_2016_cbcr_ar_en.pdf#page=175"/>
    <hyperlink ref="BA5021" r:id="rId1863" location="page=175" display="file:///F:/Datenerhebung/country-by-country-reports/SE_Nordea_Bank_AB_publ_2016_cbcr_ar_en.pdf#page=175"/>
    <hyperlink ref="BA5020" r:id="rId1864" location="page=175" display="file:///F:/Datenerhebung/country-by-country-reports/SE_Nordea_Bank_AB_publ_2016_cbcr_ar_en.pdf#page=175"/>
    <hyperlink ref="BA5008" r:id="rId1865" location="page=175" display="file:///F:/Datenerhebung/country-by-country-reports/SE_Nordea_Bank_AB_publ_2016_cbcr_ar_en.pdf#page=175"/>
    <hyperlink ref="BA5009" r:id="rId1866" location="page=175" display="file:///F:/Datenerhebung/country-by-country-reports/SE_Nordea_Bank_AB_publ_2016_cbcr_ar_en.pdf#page=175"/>
    <hyperlink ref="BA5019" r:id="rId1867" location="page=175" display="file:///F:/Datenerhebung/country-by-country-reports/SE_Nordea_Bank_AB_publ_2016_cbcr_ar_en.pdf#page=175"/>
    <hyperlink ref="BA5018" r:id="rId1868" location="page=175" display="file:///F:/Datenerhebung/country-by-country-reports/SE_Nordea_Bank_AB_publ_2016_cbcr_ar_en.pdf#page=175"/>
    <hyperlink ref="BA5017" r:id="rId1869" location="page=175" display="file:///F:/Datenerhebung/country-by-country-reports/SE_Nordea_Bank_AB_publ_2016_cbcr_ar_en.pdf#page=175"/>
    <hyperlink ref="BA5016" r:id="rId1870" location="page=175" display="file:///F:/Datenerhebung/country-by-country-reports/SE_Nordea_Bank_AB_publ_2016_cbcr_ar_en.pdf#page=175"/>
    <hyperlink ref="BA5015" r:id="rId1871" location="page=175" display="file:///F:/Datenerhebung/country-by-country-reports/SE_Nordea_Bank_AB_publ_2016_cbcr_ar_en.pdf#page=175"/>
    <hyperlink ref="BA5014" r:id="rId1872" location="page=175" display="file:///F:/Datenerhebung/country-by-country-reports/SE_Nordea_Bank_AB_publ_2016_cbcr_ar_en.pdf#page=175"/>
    <hyperlink ref="BA5013" r:id="rId1873" location="page=175" display="file:///F:/Datenerhebung/country-by-country-reports/SE_Nordea_Bank_AB_publ_2016_cbcr_ar_en.pdf#page=175"/>
    <hyperlink ref="BA5012" r:id="rId1874" location="page=175" display="file:///F:/Datenerhebung/country-by-country-reports/SE_Nordea_Bank_AB_publ_2016_cbcr_ar_en.pdf#page=175"/>
    <hyperlink ref="BA5011" r:id="rId1875" location="page=175" display="file:///F:/Datenerhebung/country-by-country-reports/SE_Nordea_Bank_AB_publ_2016_cbcr_ar_en.pdf#page=175"/>
    <hyperlink ref="BA5010" r:id="rId1876" location="page=175" display="file:///F:/Datenerhebung/country-by-country-reports/SE_Nordea_Bank_AB_publ_2016_cbcr_ar_en.pdf#page=175"/>
    <hyperlink ref="BA5007" r:id="rId1877" location="page=175" display="file:///F:/Datenerhebung/country-by-country-reports/SE_Nordea_Bank_AB_publ_2015_cbcr_ar_en.pdf#page=175"/>
    <hyperlink ref="BA5006" r:id="rId1878" location="page=175" display="file:///F:/Datenerhebung/country-by-country-reports/SE_Nordea_Bank_AB_publ_2015_cbcr_ar_en.pdf#page=175"/>
    <hyperlink ref="BA5005" r:id="rId1879" location="page=175" display="file:///F:/Datenerhebung/country-by-country-reports/SE_Nordea_Bank_AB_publ_2015_cbcr_ar_en.pdf#page=175"/>
    <hyperlink ref="BA5004" r:id="rId1880" location="page=175" display="file:///F:/Datenerhebung/country-by-country-reports/SE_Nordea_Bank_AB_publ_2015_cbcr_ar_en.pdf#page=175"/>
    <hyperlink ref="BA5003" r:id="rId1881" location="page=175" display="file:///F:/Datenerhebung/country-by-country-reports/SE_Nordea_Bank_AB_publ_2015_cbcr_ar_en.pdf#page=175"/>
    <hyperlink ref="BA4991" r:id="rId1882" location="page=175" display="file:///F:/Datenerhebung/country-by-country-reports/SE_Nordea_Bank_AB_publ_2015_cbcr_ar_en.pdf#page=175"/>
    <hyperlink ref="BA4992" r:id="rId1883" location="page=175" display="file:///F:/Datenerhebung/country-by-country-reports/SE_Nordea_Bank_AB_publ_2015_cbcr_ar_en.pdf#page=175"/>
    <hyperlink ref="BA5002" r:id="rId1884" location="page=175" display="file:///F:/Datenerhebung/country-by-country-reports/SE_Nordea_Bank_AB_publ_2015_cbcr_ar_en.pdf#page=175"/>
    <hyperlink ref="BA5001" r:id="rId1885" location="page=175" display="file:///F:/Datenerhebung/country-by-country-reports/SE_Nordea_Bank_AB_publ_2015_cbcr_ar_en.pdf#page=175"/>
    <hyperlink ref="BA5000" r:id="rId1886" location="page=175" display="file:///F:/Datenerhebung/country-by-country-reports/SE_Nordea_Bank_AB_publ_2015_cbcr_ar_en.pdf#page=175"/>
    <hyperlink ref="BA4999" r:id="rId1887" location="page=175" display="file:///F:/Datenerhebung/country-by-country-reports/SE_Nordea_Bank_AB_publ_2015_cbcr_ar_en.pdf#page=175"/>
    <hyperlink ref="BA4998" r:id="rId1888" location="page=175" display="file:///F:/Datenerhebung/country-by-country-reports/SE_Nordea_Bank_AB_publ_2015_cbcr_ar_en.pdf#page=175"/>
    <hyperlink ref="BA4997" r:id="rId1889" location="page=175" display="file:///F:/Datenerhebung/country-by-country-reports/SE_Nordea_Bank_AB_publ_2015_cbcr_ar_en.pdf#page=175"/>
    <hyperlink ref="BA4996" r:id="rId1890" location="page=175" display="file:///F:/Datenerhebung/country-by-country-reports/SE_Nordea_Bank_AB_publ_2015_cbcr_ar_en.pdf#page=175"/>
    <hyperlink ref="BA4995" r:id="rId1891" location="page=175" display="file:///F:/Datenerhebung/country-by-country-reports/SE_Nordea_Bank_AB_publ_2015_cbcr_ar_en.pdf#page=175"/>
    <hyperlink ref="BA4994" r:id="rId1892" location="page=175" display="file:///F:/Datenerhebung/country-by-country-reports/SE_Nordea_Bank_AB_publ_2015_cbcr_ar_en.pdf#page=175"/>
    <hyperlink ref="BA4993" r:id="rId1893" location="page=175" display="file:///F:/Datenerhebung/country-by-country-reports/SE_Nordea_Bank_AB_publ_2015_cbcr_ar_en.pdf#page=175"/>
    <hyperlink ref="BA4506" r:id="rId1894" location="page=208" display="file:///F:/Datenerhebung/country-by-country-reports/NL_ABN_AMRO_Bank_NV_2015_cbcr_ar_en.pdf#page=208"/>
    <hyperlink ref="BA4521" r:id="rId1895" location="page=208" display="file:///F:/Datenerhebung/country-by-country-reports/NL_ABN_AMRO_Bank_NV_2015_cbcr_ar_en.pdf#page=208"/>
    <hyperlink ref="BA4520" r:id="rId1896" location="page=208" display="file:///F:/Datenerhebung/country-by-country-reports/NL_ABN_AMRO_Bank_NV_2015_cbcr_ar_en.pdf#page=208"/>
    <hyperlink ref="BA4519" r:id="rId1897" location="page=208" display="file:///F:/Datenerhebung/country-by-country-reports/NL_ABN_AMRO_Bank_NV_2015_cbcr_ar_en.pdf#page=208"/>
    <hyperlink ref="BA4518" r:id="rId1898" location="page=208" display="file:///F:/Datenerhebung/country-by-country-reports/NL_ABN_AMRO_Bank_NV_2015_cbcr_ar_en.pdf#page=208"/>
    <hyperlink ref="BA4517" r:id="rId1899" location="page=208" display="file:///F:/Datenerhebung/country-by-country-reports/NL_ABN_AMRO_Bank_NV_2015_cbcr_ar_en.pdf#page=208"/>
    <hyperlink ref="BA4516" r:id="rId1900" location="page=208" display="file:///F:/Datenerhebung/country-by-country-reports/NL_ABN_AMRO_Bank_NV_2015_cbcr_ar_en.pdf#page=208"/>
    <hyperlink ref="BA4507" r:id="rId1901" location="page=208" display="file:///F:/Datenerhebung/country-by-country-reports/NL_ABN_AMRO_Bank_NV_2015_cbcr_ar_en.pdf#page=208"/>
    <hyperlink ref="BA4515" r:id="rId1902" location="page=208" display="file:///F:/Datenerhebung/country-by-country-reports/NL_ABN_AMRO_Bank_NV_2015_cbcr_ar_en.pdf#page=208"/>
    <hyperlink ref="BA4514" r:id="rId1903" location="page=208" display="file:///F:/Datenerhebung/country-by-country-reports/NL_ABN_AMRO_Bank_NV_2015_cbcr_ar_en.pdf#page=208"/>
    <hyperlink ref="BA4513" r:id="rId1904" location="page=208" display="file:///F:/Datenerhebung/country-by-country-reports/NL_ABN_AMRO_Bank_NV_2015_cbcr_ar_en.pdf#page=208"/>
    <hyperlink ref="BA4512" r:id="rId1905" location="page=208" display="file:///F:/Datenerhebung/country-by-country-reports/NL_ABN_AMRO_Bank_NV_2015_cbcr_ar_en.pdf#page=208"/>
    <hyperlink ref="BA4505" r:id="rId1906" location="page=208" display="file:///F:/Datenerhebung/country-by-country-reports/NL_ABN_AMRO_Bank_NV_2015_cbcr_ar_en.pdf#page=208"/>
    <hyperlink ref="BA4511" r:id="rId1907" location="page=208" display="file:///F:/Datenerhebung/country-by-country-reports/NL_ABN_AMRO_Bank_NV_2015_cbcr_ar_en.pdf#page=208"/>
    <hyperlink ref="BA4510" r:id="rId1908" location="page=208" display="file:///F:/Datenerhebung/country-by-country-reports/NL_ABN_AMRO_Bank_NV_2015_cbcr_ar_en.pdf#page=208"/>
    <hyperlink ref="BA4509" r:id="rId1909" location="page=208" display="file:///F:/Datenerhebung/country-by-country-reports/NL_ABN_AMRO_Bank_NV_2015_cbcr_ar_en.pdf#page=208"/>
    <hyperlink ref="BA4508" r:id="rId1910" location="page=208" display="file:///F:/Datenerhebung/country-by-country-reports/NL_ABN_AMRO_Bank_NV_2015_cbcr_ar_en.pdf#page=208"/>
    <hyperlink ref="BA4489" r:id="rId1911" location="page=300" display="file:///F:/Datenerhebung/country-by-country-reports/NL_ABN_AMRO_Bank_NV_2014_cbcr_ar_en.pdf#page=300"/>
    <hyperlink ref="BA4504" r:id="rId1912" location="page=300" display="file:///F:/Datenerhebung/country-by-country-reports/NL_ABN_AMRO_Bank_NV_2014_cbcr_ar_en.pdf#page=300"/>
    <hyperlink ref="BA4503" r:id="rId1913" location="page=300" display="file:///F:/Datenerhebung/country-by-country-reports/NL_ABN_AMRO_Bank_NV_2014_cbcr_ar_en.pdf#page=300"/>
    <hyperlink ref="BA4502" r:id="rId1914" location="page=300" display="file:///F:/Datenerhebung/country-by-country-reports/NL_ABN_AMRO_Bank_NV_2014_cbcr_ar_en.pdf#page=300"/>
    <hyperlink ref="BA4501" r:id="rId1915" location="page=300" display="file:///F:/Datenerhebung/country-by-country-reports/NL_ABN_AMRO_Bank_NV_2014_cbcr_ar_en.pdf#page=300"/>
    <hyperlink ref="BA4500" r:id="rId1916" location="page=300" display="file:///F:/Datenerhebung/country-by-country-reports/NL_ABN_AMRO_Bank_NV_2014_cbcr_ar_en.pdf#page=300"/>
    <hyperlink ref="BA4499" r:id="rId1917" location="page=300" display="file:///F:/Datenerhebung/country-by-country-reports/NL_ABN_AMRO_Bank_NV_2014_cbcr_ar_en.pdf#page=300"/>
    <hyperlink ref="BA4490" r:id="rId1918" location="page=300" display="file:///F:/Datenerhebung/country-by-country-reports/NL_ABN_AMRO_Bank_NV_2014_cbcr_ar_en.pdf#page=300"/>
    <hyperlink ref="BA4498" r:id="rId1919" location="page=300" display="file:///F:/Datenerhebung/country-by-country-reports/NL_ABN_AMRO_Bank_NV_2014_cbcr_ar_en.pdf#page=300"/>
    <hyperlink ref="BA4497" r:id="rId1920" location="page=300" display="file:///F:/Datenerhebung/country-by-country-reports/NL_ABN_AMRO_Bank_NV_2014_cbcr_ar_en.pdf#page=300"/>
    <hyperlink ref="BA4496" r:id="rId1921" location="page=300" display="file:///F:/Datenerhebung/country-by-country-reports/NL_ABN_AMRO_Bank_NV_2014_cbcr_ar_en.pdf#page=300"/>
    <hyperlink ref="BA4488" r:id="rId1922" location="page=300" display="file:///F:/Datenerhebung/country-by-country-reports/NL_ABN_AMRO_Bank_NV_2014_cbcr_ar_en.pdf#page=300"/>
    <hyperlink ref="BA4495" r:id="rId1923" location="page=300" display="file:///F:/Datenerhebung/country-by-country-reports/NL_ABN_AMRO_Bank_NV_2014_cbcr_ar_en.pdf#page=300"/>
    <hyperlink ref="BA4494" r:id="rId1924" location="page=300" display="file:///F:/Datenerhebung/country-by-country-reports/NL_ABN_AMRO_Bank_NV_2014_cbcr_ar_en.pdf#page=300"/>
    <hyperlink ref="BA4493" r:id="rId1925" location="page=300" display="file:///F:/Datenerhebung/country-by-country-reports/NL_ABN_AMRO_Bank_NV_2014_cbcr_ar_en.pdf#page=300"/>
    <hyperlink ref="BA4492" r:id="rId1926" location="page=300" display="file:///F:/Datenerhebung/country-by-country-reports/NL_ABN_AMRO_Bank_NV_2014_cbcr_ar_en.pdf#page=300"/>
    <hyperlink ref="BA4491" r:id="rId1927" location="page=300" display="file:///F:/Datenerhebung/country-by-country-reports/NL_ABN_AMRO_Bank_NV_2014_cbcr_ar_en.pdf#page=300"/>
    <hyperlink ref="BA1467" r:id="rId1928" location="page=254" display="file:///K:/Datenerhebung/cbcr/country-by-country-reports/ES_Banco_Bilbao_Vizcaya_Argentaria_SA_2015_cbcr_ar_en.pdf#page=254"/>
    <hyperlink ref="BA1466" r:id="rId1929" location="page=254" display="file:///K:/Datenerhebung/cbcr/country-by-country-reports/ES_Banco_Bilbao_Vizcaya_Argentaria_SA_2015_cbcr_ar_en.pdf#page=254"/>
    <hyperlink ref="BA1465" r:id="rId1930" location="page=254" display="file:///K:/Datenerhebung/cbcr/country-by-country-reports/ES_Banco_Bilbao_Vizcaya_Argentaria_SA_2015_cbcr_ar_en.pdf#page=254"/>
    <hyperlink ref="BA1464" r:id="rId1931" location="page=254" display="file:///K:/Datenerhebung/cbcr/country-by-country-reports/ES_Banco_Bilbao_Vizcaya_Argentaria_SA_2015_cbcr_ar_en.pdf#page=254"/>
    <hyperlink ref="BA1468" r:id="rId1932" location="page=254" display="file:///K:/Datenerhebung/cbcr/country-by-country-reports/ES_Banco_Bilbao_Vizcaya_Argentaria_SA_2015_cbcr_ar_en.pdf#page=254"/>
    <hyperlink ref="BA1463" r:id="rId1933" location="page=254" display="file:///K:/Datenerhebung/cbcr/country-by-country-reports/ES_Banco_Bilbao_Vizcaya_Argentaria_SA_2015_cbcr_ar_en.pdf#page=254"/>
    <hyperlink ref="BA1462" r:id="rId1934" location="page=254" display="file:///K:/Datenerhebung/cbcr/country-by-country-reports/ES_Banco_Bilbao_Vizcaya_Argentaria_SA_2015_cbcr_ar_en.pdf#page=254"/>
    <hyperlink ref="BA1461" r:id="rId1935" location="page=254" display="file:///K:/Datenerhebung/cbcr/country-by-country-reports/ES_Banco_Bilbao_Vizcaya_Argentaria_SA_2015_cbcr_ar_en.pdf#page=254"/>
    <hyperlink ref="BA1460" r:id="rId1936" location="page=254" display="file:///K:/Datenerhebung/cbcr/country-by-country-reports/ES_Banco_Bilbao_Vizcaya_Argentaria_SA_2015_cbcr_ar_en.pdf#page=254"/>
    <hyperlink ref="BA1459" r:id="rId1937" location="page=254" display="file:///K:/Datenerhebung/cbcr/country-by-country-reports/ES_Banco_Bilbao_Vizcaya_Argentaria_SA_2015_cbcr_ar_en.pdf#page=254"/>
    <hyperlink ref="BA1458" r:id="rId1938" location="page=254" display="file:///K:/Datenerhebung/cbcr/country-by-country-reports/ES_Banco_Bilbao_Vizcaya_Argentaria_SA_2015_cbcr_ar_en.pdf#page=254"/>
    <hyperlink ref="BA1457" r:id="rId1939" location="page=254" display="file:///K:/Datenerhebung/cbcr/country-by-country-reports/ES_Banco_Bilbao_Vizcaya_Argentaria_SA_2015_cbcr_ar_en.pdf#page=254"/>
    <hyperlink ref="BA1456" r:id="rId1940" location="page=254" display="file:///K:/Datenerhebung/cbcr/country-by-country-reports/ES_Banco_Bilbao_Vizcaya_Argentaria_SA_2015_cbcr_ar_en.pdf#page=254"/>
    <hyperlink ref="BA1446" r:id="rId1941" location="page=254" display="file:///K:/Datenerhebung/cbcr/country-by-country-reports/ES_Banco_Bilbao_Vizcaya_Argentaria_SA_2015_cbcr_ar_en.pdf#page=254"/>
    <hyperlink ref="BA1455" r:id="rId1942" location="page=254" display="file:///K:/Datenerhebung/cbcr/country-by-country-reports/ES_Banco_Bilbao_Vizcaya_Argentaria_SA_2015_cbcr_ar_en.pdf#page=254"/>
    <hyperlink ref="BA1454" r:id="rId1943" location="page=254" display="file:///K:/Datenerhebung/cbcr/country-by-country-reports/ES_Banco_Bilbao_Vizcaya_Argentaria_SA_2015_cbcr_ar_en.pdf#page=254"/>
    <hyperlink ref="BA1453" r:id="rId1944" location="page=254" display="file:///K:/Datenerhebung/cbcr/country-by-country-reports/ES_Banco_Bilbao_Vizcaya_Argentaria_SA_2015_cbcr_ar_en.pdf#page=254"/>
    <hyperlink ref="BA1452" r:id="rId1945" location="page=254" display="file:///K:/Datenerhebung/cbcr/country-by-country-reports/ES_Banco_Bilbao_Vizcaya_Argentaria_SA_2015_cbcr_ar_en.pdf#page=254"/>
    <hyperlink ref="BA1451" r:id="rId1946" location="page=254" display="file:///K:/Datenerhebung/cbcr/country-by-country-reports/ES_Banco_Bilbao_Vizcaya_Argentaria_SA_2015_cbcr_ar_en.pdf#page=254"/>
    <hyperlink ref="BA1450" r:id="rId1947" location="page=254" display="file:///K:/Datenerhebung/cbcr/country-by-country-reports/ES_Banco_Bilbao_Vizcaya_Argentaria_SA_2015_cbcr_ar_en.pdf#page=254"/>
    <hyperlink ref="BA1449" r:id="rId1948" location="page=254" display="file:///K:/Datenerhebung/cbcr/country-by-country-reports/ES_Banco_Bilbao_Vizcaya_Argentaria_SA_2015_cbcr_ar_en.pdf#page=254"/>
    <hyperlink ref="BA1448" r:id="rId1949" location="page=254" display="file:///K:/Datenerhebung/cbcr/country-by-country-reports/ES_Banco_Bilbao_Vizcaya_Argentaria_SA_2015_cbcr_ar_en.pdf#page=254"/>
    <hyperlink ref="BA1444" r:id="rId1950" location="page=245" display="file:///K:/Datenerhebung/cbcr/country-by-country-reports/ES_Banco_Bilbao_Vizcaya_Argentaria_SA_2014_cbcr_ar_en.pdf#page=245"/>
    <hyperlink ref="BA1443" r:id="rId1951" location="page=245" display="file:///K:/Datenerhebung/cbcr/country-by-country-reports/ES_Banco_Bilbao_Vizcaya_Argentaria_SA_2014_cbcr_ar_en.pdf#page=245"/>
    <hyperlink ref="BA1442" r:id="rId1952" location="page=245" display="file:///K:/Datenerhebung/cbcr/country-by-country-reports/ES_Banco_Bilbao_Vizcaya_Argentaria_SA_2014_cbcr_ar_en.pdf#page=245"/>
    <hyperlink ref="BA1445" r:id="rId1953" location="page=245" display="file:///K:/Datenerhebung/cbcr/country-by-country-reports/ES_Banco_Bilbao_Vizcaya_Argentaria_SA_2014_cbcr_ar_en.pdf#page=245"/>
    <hyperlink ref="BA1441" r:id="rId1954" location="page=245" display="file:///K:/Datenerhebung/cbcr/country-by-country-reports/ES_Banco_Bilbao_Vizcaya_Argentaria_SA_2014_cbcr_ar_en.pdf#page=245"/>
    <hyperlink ref="BA1440" r:id="rId1955" location="page=245" display="file:///K:/Datenerhebung/cbcr/country-by-country-reports/ES_Banco_Bilbao_Vizcaya_Argentaria_SA_2014_cbcr_ar_en.pdf#page=245"/>
    <hyperlink ref="BA1439" r:id="rId1956" location="page=245" display="file:///K:/Datenerhebung/cbcr/country-by-country-reports/ES_Banco_Bilbao_Vizcaya_Argentaria_SA_2014_cbcr_ar_en.pdf#page=245"/>
    <hyperlink ref="BA1438" r:id="rId1957" location="page=245" display="file:///K:/Datenerhebung/cbcr/country-by-country-reports/ES_Banco_Bilbao_Vizcaya_Argentaria_SA_2014_cbcr_ar_en.pdf#page=245"/>
    <hyperlink ref="BA1437" r:id="rId1958" location="page=245" display="file:///K:/Datenerhebung/cbcr/country-by-country-reports/ES_Banco_Bilbao_Vizcaya_Argentaria_SA_2014_cbcr_ar_en.pdf#page=245"/>
    <hyperlink ref="BA1436" r:id="rId1959" location="page=245" display="file:///K:/Datenerhebung/cbcr/country-by-country-reports/ES_Banco_Bilbao_Vizcaya_Argentaria_SA_2014_cbcr_ar_en.pdf#page=245"/>
    <hyperlink ref="BA1435" r:id="rId1960" location="page=245" display="file:///K:/Datenerhebung/cbcr/country-by-country-reports/ES_Banco_Bilbao_Vizcaya_Argentaria_SA_2014_cbcr_ar_en.pdf#page=245"/>
    <hyperlink ref="BA1434" r:id="rId1961" location="page=245" display="file:///K:/Datenerhebung/cbcr/country-by-country-reports/ES_Banco_Bilbao_Vizcaya_Argentaria_SA_2014_cbcr_ar_en.pdf#page=245"/>
    <hyperlink ref="BA1424" r:id="rId1962" location="page=245" display="file:///K:/Datenerhebung/cbcr/country-by-country-reports/ES_Banco_Bilbao_Vizcaya_Argentaria_SA_2014_cbcr_ar_en.pdf#page=245"/>
    <hyperlink ref="BA1433" r:id="rId1963" location="page=245" display="file:///K:/Datenerhebung/cbcr/country-by-country-reports/ES_Banco_Bilbao_Vizcaya_Argentaria_SA_2014_cbcr_ar_en.pdf#page=245"/>
    <hyperlink ref="BA1432" r:id="rId1964" location="page=245" display="file:///K:/Datenerhebung/cbcr/country-by-country-reports/ES_Banco_Bilbao_Vizcaya_Argentaria_SA_2014_cbcr_ar_en.pdf#page=245"/>
    <hyperlink ref="BA1431" r:id="rId1965" location="page=245" display="file:///K:/Datenerhebung/cbcr/country-by-country-reports/ES_Banco_Bilbao_Vizcaya_Argentaria_SA_2014_cbcr_ar_en.pdf#page=245"/>
    <hyperlink ref="BA1430" r:id="rId1966" location="page=245" display="file:///K:/Datenerhebung/cbcr/country-by-country-reports/ES_Banco_Bilbao_Vizcaya_Argentaria_SA_2014_cbcr_ar_en.pdf#page=245"/>
    <hyperlink ref="BA1429" r:id="rId1967" location="page=245" display="file:///K:/Datenerhebung/cbcr/country-by-country-reports/ES_Banco_Bilbao_Vizcaya_Argentaria_SA_2014_cbcr_ar_en.pdf#page=245"/>
    <hyperlink ref="BA1428" r:id="rId1968" location="page=245" display="file:///K:/Datenerhebung/cbcr/country-by-country-reports/ES_Banco_Bilbao_Vizcaya_Argentaria_SA_2014_cbcr_ar_en.pdf#page=245"/>
    <hyperlink ref="BA1427" r:id="rId1969" location="page=245" display="file:///K:/Datenerhebung/cbcr/country-by-country-reports/ES_Banco_Bilbao_Vizcaya_Argentaria_SA_2014_cbcr_ar_en.pdf#page=245"/>
    <hyperlink ref="BA1426" r:id="rId1970" location="page=245" display="file:///K:/Datenerhebung/cbcr/country-by-country-reports/ES_Banco_Bilbao_Vizcaya_Argentaria_SA_2014_cbcr_ar_en.pdf#page=245"/>
    <hyperlink ref="BB1444" r:id="rId1971"/>
    <hyperlink ref="BB1443" r:id="rId1972"/>
    <hyperlink ref="BB1442" r:id="rId1973"/>
    <hyperlink ref="BB1445" r:id="rId1974"/>
    <hyperlink ref="BB1441" r:id="rId1975"/>
    <hyperlink ref="BB1440" r:id="rId1976"/>
    <hyperlink ref="BB1439" r:id="rId1977"/>
    <hyperlink ref="BB1438" r:id="rId1978"/>
    <hyperlink ref="BB1437" r:id="rId1979"/>
    <hyperlink ref="BB1436" r:id="rId1980"/>
    <hyperlink ref="BB1435" r:id="rId1981"/>
    <hyperlink ref="BB1434" r:id="rId1982"/>
    <hyperlink ref="BB1424" r:id="rId1983"/>
    <hyperlink ref="BB1433" r:id="rId1984"/>
    <hyperlink ref="BB1432" r:id="rId1985"/>
    <hyperlink ref="BB1431" r:id="rId1986"/>
    <hyperlink ref="BB1430" r:id="rId1987"/>
    <hyperlink ref="BB1429" r:id="rId1988"/>
    <hyperlink ref="BB1428" r:id="rId1989"/>
    <hyperlink ref="BB1427" r:id="rId1990"/>
    <hyperlink ref="BB1426" r:id="rId1991"/>
    <hyperlink ref="BA1447" r:id="rId1992" location="page=254" display="file:///K:/Datenerhebung/cbcr/country-by-country-reports/ES_Banco_Bilbao_Vizcaya_Argentaria_SA_2015_cbcr_ar_en.pdf#page=254"/>
    <hyperlink ref="BA1367" r:id="rId1993" location="page=688" display="file:///K:/Datenerhebung/cbcr/country-by-country-reports/ES_Banco_Santander_SA_2015_cbcr_ar_en.pdf#page=688"/>
    <hyperlink ref="BA1366" r:id="rId1994" location="page=688" display="file:///K:/Datenerhebung/cbcr/country-by-country-reports/ES_Banco_Santander_SA_2015_cbcr_ar_en.pdf#page=688"/>
    <hyperlink ref="BA1365" r:id="rId1995" location="page=688" display="file:///K:/Datenerhebung/cbcr/country-by-country-reports/ES_Banco_Santander_SA_2015_cbcr_ar_en.pdf#page=688"/>
    <hyperlink ref="BA1364" r:id="rId1996" location="page=688" display="file:///K:/Datenerhebung/cbcr/country-by-country-reports/ES_Banco_Santander_SA_2015_cbcr_ar_en.pdf#page=688"/>
    <hyperlink ref="BA1335" r:id="rId1997" location="page=688" display="file:///K:/Datenerhebung/cbcr/country-by-country-reports/ES_Banco_Santander_SA_2015_cbcr_ar_en.pdf#page=688"/>
    <hyperlink ref="BA1363" r:id="rId1998" location="page=688" display="file:///K:/Datenerhebung/cbcr/country-by-country-reports/ES_Banco_Santander_SA_2015_cbcr_ar_en.pdf#page=688"/>
    <hyperlink ref="BA1362" r:id="rId1999" location="page=688" display="file:///K:/Datenerhebung/cbcr/country-by-country-reports/ES_Banco_Santander_SA_2015_cbcr_ar_en.pdf#page=688"/>
    <hyperlink ref="BA1361" r:id="rId2000" location="page=688" display="file:///K:/Datenerhebung/cbcr/country-by-country-reports/ES_Banco_Santander_SA_2015_cbcr_ar_en.pdf#page=688"/>
    <hyperlink ref="BA1360" r:id="rId2001" location="page=688" display="file:///K:/Datenerhebung/cbcr/country-by-country-reports/ES_Banco_Santander_SA_2015_cbcr_ar_en.pdf#page=688"/>
    <hyperlink ref="BA1359" r:id="rId2002" location="page=688" display="file:///K:/Datenerhebung/cbcr/country-by-country-reports/ES_Banco_Santander_SA_2015_cbcr_ar_en.pdf#page=688"/>
    <hyperlink ref="BA1358" r:id="rId2003" location="page=688" display="file:///K:/Datenerhebung/cbcr/country-by-country-reports/ES_Banco_Santander_SA_2015_cbcr_ar_en.pdf#page=688"/>
    <hyperlink ref="BA1357" r:id="rId2004" location="page=688" display="file:///K:/Datenerhebung/cbcr/country-by-country-reports/ES_Banco_Santander_SA_2015_cbcr_ar_en.pdf#page=688"/>
    <hyperlink ref="BA1356" r:id="rId2005" location="page=688" display="file:///K:/Datenerhebung/cbcr/country-by-country-reports/ES_Banco_Santander_SA_2015_cbcr_ar_en.pdf#page=688"/>
    <hyperlink ref="BA1355" r:id="rId2006" location="page=688" display="file:///K:/Datenerhebung/cbcr/country-by-country-reports/ES_Banco_Santander_SA_2015_cbcr_ar_en.pdf#page=688"/>
    <hyperlink ref="BA1354" r:id="rId2007" location="page=688" display="file:///K:/Datenerhebung/cbcr/country-by-country-reports/ES_Banco_Santander_SA_2015_cbcr_ar_en.pdf#page=688"/>
    <hyperlink ref="BA1353" r:id="rId2008" location="page=688" display="file:///K:/Datenerhebung/cbcr/country-by-country-reports/ES_Banco_Santander_SA_2015_cbcr_ar_en.pdf#page=688"/>
    <hyperlink ref="BA1368" r:id="rId2009" location="page=688" display="file:///K:/Datenerhebung/cbcr/country-by-country-reports/ES_Banco_Santander_SA_2015_cbcr_ar_en.pdf#page=688"/>
    <hyperlink ref="BA1352" r:id="rId2010" location="page=688" display="file:///K:/Datenerhebung/cbcr/country-by-country-reports/ES_Banco_Santander_SA_2015_cbcr_ar_en.pdf#page=688"/>
    <hyperlink ref="BA1351" r:id="rId2011" location="page=688" display="file:///K:/Datenerhebung/cbcr/country-by-country-reports/ES_Banco_Santander_SA_2015_cbcr_ar_en.pdf#page=688"/>
    <hyperlink ref="BA1350" r:id="rId2012" location="page=688" display="file:///K:/Datenerhebung/cbcr/country-by-country-reports/ES_Banco_Santander_SA_2015_cbcr_ar_en.pdf#page=688"/>
    <hyperlink ref="BA1349" r:id="rId2013" location="page=688" display="file:///K:/Datenerhebung/cbcr/country-by-country-reports/ES_Banco_Santander_SA_2015_cbcr_ar_en.pdf#page=688"/>
    <hyperlink ref="BA1348" r:id="rId2014" location="page=688" display="file:///K:/Datenerhebung/cbcr/country-by-country-reports/ES_Banco_Santander_SA_2015_cbcr_ar_en.pdf#page=688"/>
    <hyperlink ref="BA1347" r:id="rId2015" location="page=688" display="file:///K:/Datenerhebung/cbcr/country-by-country-reports/ES_Banco_Santander_SA_2015_cbcr_ar_en.pdf#page=688"/>
    <hyperlink ref="BA1369" r:id="rId2016" location="page=688" display="file:///K:/Datenerhebung/cbcr/country-by-country-reports/ES_Banco_Santander_SA_2015_cbcr_ar_en.pdf#page=688"/>
    <hyperlink ref="BA1346" r:id="rId2017" location="page=688" display="file:///K:/Datenerhebung/cbcr/country-by-country-reports/ES_Banco_Santander_SA_2015_cbcr_ar_en.pdf#page=688"/>
    <hyperlink ref="BA1345" r:id="rId2018" location="page=688" display="file:///K:/Datenerhebung/cbcr/country-by-country-reports/ES_Banco_Santander_SA_2015_cbcr_ar_en.pdf#page=688"/>
    <hyperlink ref="BA1344" r:id="rId2019" location="page=688" display="file:///K:/Datenerhebung/cbcr/country-by-country-reports/ES_Banco_Santander_SA_2015_cbcr_ar_en.pdf#page=688"/>
    <hyperlink ref="BA1343" r:id="rId2020" location="page=688" display="file:///K:/Datenerhebung/cbcr/country-by-country-reports/ES_Banco_Santander_SA_2015_cbcr_ar_en.pdf#page=688"/>
    <hyperlink ref="BA1342" r:id="rId2021" location="page=688" display="file:///K:/Datenerhebung/cbcr/country-by-country-reports/ES_Banco_Santander_SA_2015_cbcr_ar_en.pdf#page=688"/>
    <hyperlink ref="BA1341" r:id="rId2022" location="page=688" display="file:///K:/Datenerhebung/cbcr/country-by-country-reports/ES_Banco_Santander_SA_2015_cbcr_ar_en.pdf#page=688"/>
    <hyperlink ref="BA1340" r:id="rId2023" location="page=688" display="file:///K:/Datenerhebung/cbcr/country-by-country-reports/ES_Banco_Santander_SA_2015_cbcr_ar_en.pdf#page=688"/>
    <hyperlink ref="BA1339" r:id="rId2024" location="page=688" display="file:///K:/Datenerhebung/cbcr/country-by-country-reports/ES_Banco_Santander_SA_2015_cbcr_ar_en.pdf#page=688"/>
    <hyperlink ref="BA1338" r:id="rId2025" location="page=688" display="file:///K:/Datenerhebung/cbcr/country-by-country-reports/ES_Banco_Santander_SA_2015_cbcr_ar_en.pdf#page=688"/>
    <hyperlink ref="BA1337" r:id="rId2026" location="page=688" display="file:///K:/Datenerhebung/cbcr/country-by-country-reports/ES_Banco_Santander_SA_2015_cbcr_ar_en.pdf#page=688"/>
    <hyperlink ref="BA1336" r:id="rId2027" location="page=688" display="file:///K:/Datenerhebung/cbcr/country-by-country-reports/ES_Banco_Santander_SA_2015_cbcr_ar_en.pdf#page=688"/>
    <hyperlink ref="BA1254" r:id="rId2028" location="page=151" display="file:///K:/Datenerhebung/cbcr/country-by-country-reports/ES_Banca_March_SA_2015_cbcr_ar_es.pdf#page=151"/>
    <hyperlink ref="BA1256" r:id="rId2029" location="page=151" display="file:///K:/Datenerhebung/cbcr/country-by-country-reports/ES_Banca_March_SA_2015_cbcr_ar_es.pdf#page=151"/>
    <hyperlink ref="BA1251" r:id="rId2030" location="page=131" display="file:///K:/Datenerhebung/cbcr/country-by-country-reports/ES_Banca_March_SA_2014_cbcr_ar_es.pdf#page=131"/>
    <hyperlink ref="BA1253" r:id="rId2031" location="page=131" display="file:///K:/Datenerhebung/cbcr/country-by-country-reports/ES_Banca_March_SA_2014_cbcr_ar_es.pdf#page=131"/>
    <hyperlink ref="BA1182" r:id="rId2032" location="page=57" display="file:///K:/Datenerhebung/cbcr/country-by-country-reports/DK_Jyske_Bank_A_S_Group_2016_cbcr_ar_en.pdf#page=57"/>
    <hyperlink ref="BA1181" r:id="rId2033" location="page=57" display="file:///K:/Datenerhebung/cbcr/country-by-country-reports/DK_Jyske_Bank_A_S_Group_2016_cbcr_ar_en.pdf#page=57"/>
    <hyperlink ref="BA1180" r:id="rId2034" location="page=57" display="file:///K:/Datenerhebung/cbcr/country-by-country-reports/DK_Jyske_Bank_A_S_Group_2016_cbcr_ar_en.pdf#page=57"/>
    <hyperlink ref="BA1179" r:id="rId2035" location="page=57" display="file:///K:/Datenerhebung/cbcr/country-by-country-reports/DK_Jyske_Bank_A_S_Group_2016_cbcr_ar_en.pdf#page=57"/>
    <hyperlink ref="BA1178" r:id="rId2036" location="page=57" display="file:///K:/Datenerhebung/cbcr/country-by-country-reports/DK_Jyske_Bank_A_S_Group_2016_cbcr_ar_en.pdf#page=57"/>
    <hyperlink ref="BA176" r:id="rId2037" location="page=179" display="file:///F:/Datenerhebung/country-by-country-reports/AT_Erste_Group_Bank_AG_2016_cbcr_ar_de.pdf#page=179"/>
    <hyperlink ref="BA175" r:id="rId2038" location="page=179" display="file:///K:/Datenerhebung/cbcr/country-by-country-reports/AT_Erste_Group_Bank_AG_2016_cbcr_ar_de.pdf#page=179"/>
    <hyperlink ref="BA174" r:id="rId2039" location="page=179" display="file:///K:/Datenerhebung/cbcr/country-by-country-reports/AT_Erste_Group_Bank_AG_2016_cbcr_ar_de.pdf#page=179"/>
    <hyperlink ref="BA173" r:id="rId2040" location="page=179" display="file:///K:/Datenerhebung/cbcr/country-by-country-reports/AT_Erste_Group_Bank_AG_2016_cbcr_ar_de.pdf#page=179"/>
    <hyperlink ref="BA172" r:id="rId2041" location="page=179" display="file:///K:/Datenerhebung/cbcr/country-by-country-reports/AT_Erste_Group_Bank_AG_2016_cbcr_ar_de.pdf#page=179"/>
    <hyperlink ref="BA171" r:id="rId2042" location="page=179" display="file:///K:/Datenerhebung/cbcr/country-by-country-reports/AT_Erste_Group_Bank_AG_2016_cbcr_ar_de.pdf#page=179"/>
    <hyperlink ref="BA170" r:id="rId2043" location="page=179" display="file:///K:/Datenerhebung/cbcr/country-by-country-reports/AT_Erste_Group_Bank_AG_2016_cbcr_ar_de.pdf#page=179"/>
    <hyperlink ref="BA203" r:id="rId2044" location="page=74" display="file:///F:/Datenerhebung/country-by-country-reports/BE_Belfius_Banque_SA_NV-Belfius_Bank_SA_NV_2014_cbcr_ar_en.pdf#page=74"/>
    <hyperlink ref="BA202" r:id="rId2045" location="page=74" display="file:///K:/Datenerhebung/cbcr/country-by-country-reports/BE_Belfius_Banque_SA_NV-Belfius_Bank_SA_NV_2014_cbcr_ar_en.pdf#page=74"/>
    <hyperlink ref="BA201" r:id="rId2046" location="page=74" display="file:///K:/Datenerhebung/cbcr/country-by-country-reports/BE_Belfius_Banque_SA_NV-Belfius_Bank_SA_NV_2014_cbcr_ar_en.pdf#page=74"/>
    <hyperlink ref="BA200" r:id="rId2047" location="page=74" display="file:///K:/Datenerhebung/cbcr/country-by-country-reports/BE_Belfius_Banque_SA_NV-Belfius_Bank_SA_NV_2014_cbcr_ar_en.pdf#page=74"/>
    <hyperlink ref="BA199" r:id="rId2048" location="page=74" display="file:///K:/Datenerhebung/cbcr/country-by-country-reports/BE_Belfius_Banque_SA_NV-Belfius_Bank_SA_NV_2014_cbcr_ar_en.pdf#page=74"/>
    <hyperlink ref="BA198" r:id="rId2049" location="page=74" display="file:///K:/Datenerhebung/cbcr/country-by-country-reports/BE_Belfius_Banque_SA_NV-Belfius_Bank_SA_NV_2014_cbcr_ar_en.pdf#page=74"/>
    <hyperlink ref="BA197" r:id="rId2050" location="page=74" display="file:///K:/Datenerhebung/cbcr/country-by-country-reports/BE_Belfius_Banque_SA_NV-Belfius_Bank_SA_NV_2014_cbcr_ar_en.pdf#page=74"/>
    <hyperlink ref="BA196" r:id="rId2051" location="page=74" display="file:///K:/Datenerhebung/cbcr/country-by-country-reports/BE_Belfius_Banque_SA_NV-Belfius_Bank_SA_NV_2014_cbcr_ar_en.pdf#page=74"/>
    <hyperlink ref="BA195" r:id="rId2052" location="page=74" display="file:///K:/Datenerhebung/cbcr/country-by-country-reports/BE_Belfius_Banque_SA_NV-Belfius_Bank_SA_NV_2014_cbcr_ar_en.pdf#page=74"/>
    <hyperlink ref="BA169" r:id="rId2053" location="page=179" display="file:///K:/Datenerhebung/cbcr/country-by-country-reports/AT_Erste_Group_Bank_AG_2016_cbcr_ar_de.pdf#page=179"/>
    <hyperlink ref="BA161" r:id="rId2054" location="page=258" display="file:///K:/Datenerhebung/cbcr/country-by-country-reports/AT_Erste_Group_Bank_AG_2015_cbcr_ar_en.pdf#page=258"/>
    <hyperlink ref="BA132" r:id="rId2055" location="page=135" display="file:///K:/Datenerhebung/cbcr/country-by-country-reports/AT_Oberbank_AG_2014_cbcr_ar_de.pdf#page=135"/>
    <hyperlink ref="BA131" r:id="rId2056" location="page=135" display="file:///K:/Datenerhebung/cbcr/country-by-country-reports/AT_Oberbank_AG_2014_cbcr_ar_de.pdf#page=135"/>
    <hyperlink ref="BA130" r:id="rId2057" location="page=135" display="file:///K:/Datenerhebung/cbcr/country-by-country-reports/AT_Oberbank_AG_2014_cbcr_ar_de.pdf#page=135"/>
    <hyperlink ref="BA1148" r:id="rId2058" location="page=252"/>
    <hyperlink ref="BA3669" r:id="rId2059" location="page=2" display="file:///X:/Datenerhebung/country-by-country-reports/IT_Banca_Capasso_Antonio_SpA_2014_cbcr_sd_it.pdf#page=2"/>
    <hyperlink ref="BA3670" r:id="rId2060" location="page=2" display="file:///X:/Datenerhebung/country-by-country-reports/IT_Banca_Capasso_Antonio_SpA_2015_cbcr_sd_it.pdf#page=2"/>
    <hyperlink ref="BA4045" r:id="rId2061" location="page=375" display="file:///X:/Datenerhebung/country-by-country-reports/IT_Banca_Carige_SpA_2015_cbcr_ar_en.pdf#page=375"/>
    <hyperlink ref="BA3714:BA3729" r:id="rId2062" location="page=505" display="file:///X:/Datenerhebung/country-by-country-reports/IT_Monte_dei_Paschi_di_Siena_2014_cbcr_ar_en.pdf#page=505"/>
    <hyperlink ref="BA3970" r:id="rId2063" location="page=478" display="file:///X:/Datenerhebung/country-by-country-reports/IT_Monte_dei_Paschi_di_Siena_2015_cbcr_ar_en.pdf#page=478"/>
    <hyperlink ref="BA3971" r:id="rId2064" location="page=478" display="file:///X:/Datenerhebung/country-by-country-reports/IT_Monte_dei_Paschi_di_Siena_2015_cbcr_ar_en.pdf#page=478"/>
    <hyperlink ref="BA3972" r:id="rId2065" location="page=478" display="file:///X:/Datenerhebung/country-by-country-reports/IT_Monte_dei_Paschi_di_Siena_2015_cbcr_ar_en.pdf#page=478"/>
    <hyperlink ref="BA3973" r:id="rId2066" location="page=478" display="file:///X:/Datenerhebung/country-by-country-reports/IT_Monte_dei_Paschi_di_Siena_2015_cbcr_ar_en.pdf#page=478"/>
    <hyperlink ref="BA3974" r:id="rId2067" location="page=478" display="file:///X:/Datenerhebung/country-by-country-reports/IT_Monte_dei_Paschi_di_Siena_2015_cbcr_ar_en.pdf#page=478"/>
    <hyperlink ref="BA3975" r:id="rId2068" location="page=478" display="file:///X:/Datenerhebung/country-by-country-reports/IT_Monte_dei_Paschi_di_Siena_2015_cbcr_ar_en.pdf#page=478"/>
    <hyperlink ref="BA3976" r:id="rId2069" location="page=478" display="file:///X:/Datenerhebung/country-by-country-reports/IT_Monte_dei_Paschi_di_Siena_2015_cbcr_ar_en.pdf#page=478"/>
    <hyperlink ref="BA3982" r:id="rId2070" location="page=478" display="file:///X:/Datenerhebung/country-by-country-reports/IT_Monte_dei_Paschi_di_Siena_2015_cbcr_ar_en.pdf#page=478"/>
    <hyperlink ref="BA3983" r:id="rId2071" location="page=478" display="file:///X:/Datenerhebung/country-by-country-reports/IT_Monte_dei_Paschi_di_Siena_2015_cbcr_ar_en.pdf#page=478"/>
    <hyperlink ref="BA3977" r:id="rId2072" location="page=478" display="file:///X:/Datenerhebung/country-by-country-reports/IT_Monte_dei_Paschi_di_Siena_2015_cbcr_ar_en.pdf#page=478"/>
    <hyperlink ref="BA3978" r:id="rId2073" location="page=478" display="file:///X:/Datenerhebung/country-by-country-reports/IT_Monte_dei_Paschi_di_Siena_2015_cbcr_ar_en.pdf#page=478"/>
    <hyperlink ref="BA3979" r:id="rId2074" location="page=478" display="file:///X:/Datenerhebung/country-by-country-reports/IT_Monte_dei_Paschi_di_Siena_2015_cbcr_ar_en.pdf#page=478"/>
    <hyperlink ref="BA3980" r:id="rId2075" location="page=478" display="file:///X:/Datenerhebung/country-by-country-reports/IT_Monte_dei_Paschi_di_Siena_2015_cbcr_ar_en.pdf#page=478"/>
    <hyperlink ref="BA3981" r:id="rId2076" location="page=478" display="file:///X:/Datenerhebung/country-by-country-reports/IT_Monte_dei_Paschi_di_Siena_2015_cbcr_ar_en.pdf#page=478"/>
    <hyperlink ref="BA3984" r:id="rId2077" location="page=478" display="file:///X:/Datenerhebung/country-by-country-reports/IT_Monte_dei_Paschi_di_Siena_2015_cbcr_ar_en.pdf#page=478"/>
    <hyperlink ref="BA4005" r:id="rId2078" location="page=1"/>
    <hyperlink ref="BA4095" r:id="rId2079" location="page=451" display="file:///F:/Datenerhebung/country-by-country-reports/IT_Banco_BPM_SPA_2015_cbcr_ar_it.pdf#page=451"/>
    <hyperlink ref="BA4096" r:id="rId2080" location="page=451" display="file:///F:/Datenerhebung/country-by-country-reports/IT_Banco_BPM_SPA_2015_cbcr_ar_it.pdf#page=451"/>
    <hyperlink ref="BA3986" r:id="rId2081" location="page=441" display="file:///X:/Datenerhebung/country-by-country-reports/IT_BPER_Banca_S.P.A._2015_cbcr_ar_en.pdf#page=441"/>
    <hyperlink ref="BA3987" r:id="rId2082" location="page=441" display="file:///X:/Datenerhebung/country-by-country-reports/IT_BPER_Banca_S.P.A._2015_cbcr_ar_en.pdf#page=441"/>
    <hyperlink ref="BA3988" r:id="rId2083" location="page=441" display="file:///X:/Datenerhebung/country-by-country-reports/IT_BPER_Banca_S.P.A._2015_cbcr_ar_en.pdf#page=441"/>
    <hyperlink ref="J4000" r:id="rId2084" location="page=201" display="file:///X:/Datenerhebung/country-by-country-reports/IT_Cassa_di_Risparmio_di_Ravenna_SpA_2016_cbcr_ar_it.pdf#page=201"/>
    <hyperlink ref="BA4032" r:id="rId2085" location="page=387" display="file:///F:/Datenerhebung/country-by-country-reports/IT_Unione_di_Banche_Italiane_Scpa-UBI_Banca_2014_cbcr_ar_it.pdf#page=387"/>
    <hyperlink ref="BA4033" r:id="rId2086" location="page=387" display="file:///F:/Datenerhebung/country-by-country-reports/IT_Unione_di_Banche_Italiane_Scpa-UBI_Banca_2014_cbcr_ar_it.pdf#page=387"/>
    <hyperlink ref="BA4034" r:id="rId2087" location="page=387" display="file:///F:/Datenerhebung/country-by-country-reports/IT_Unione_di_Banche_Italiane_Scpa-UBI_Banca_2014_cbcr_ar_it.pdf#page=387"/>
    <hyperlink ref="BA4035" r:id="rId2088" location="page=387" display="file:///F:/Datenerhebung/country-by-country-reports/IT_Unione_di_Banche_Italiane_Scpa-UBI_Banca_2014_cbcr_ar_it.pdf#page=387"/>
    <hyperlink ref="BA4036" r:id="rId2089" location="page=387" display="file:///F:/Datenerhebung/country-by-country-reports/IT_Unione_di_Banche_Italiane_Scpa-UBI_Banca_2014_cbcr_ar_it.pdf#page=387"/>
    <hyperlink ref="BA4030" r:id="rId2090" location="page=387" display="file:///F:/Datenerhebung/country-by-country-reports/IT_Unione_di_Banche_Italiane_Scpa-UBI_Banca_2014_cbcr_ar_it.pdf#page=387"/>
    <hyperlink ref="BA4038" r:id="rId2091" location="page=498" display="file:///F:/Datenerhebung/country-by-country-reports/IT_Unione_di_Banche_Italiane_Scpa-UBI_Banca_2016_cbcr_ar_it.pdf#page=498"/>
    <hyperlink ref="BA4039" r:id="rId2092" location="page=498" display="file:///F:/Datenerhebung/country-by-country-reports/IT_Unione_di_Banche_Italiane_Scpa-UBI_Banca_2016_cbcr_ar_it.pdf#page=498"/>
    <hyperlink ref="BA4040" r:id="rId2093" location="page=498" display="file:///F:/Datenerhebung/country-by-country-reports/IT_Unione_di_Banche_Italiane_Scpa-UBI_Banca_2016_cbcr_ar_it.pdf#page=498"/>
    <hyperlink ref="BA4041" r:id="rId2094" location="page=498" display="file:///F:/Datenerhebung/country-by-country-reports/IT_Unione_di_Banche_Italiane_Scpa-UBI_Banca_2016_cbcr_ar_it.pdf#page=498"/>
    <hyperlink ref="BA4042" r:id="rId2095" location="page=498" display="file:///F:/Datenerhebung/country-by-country-reports/IT_Unione_di_Banche_Italiane_Scpa-UBI_Banca_2016_cbcr_ar_it.pdf#page=498"/>
    <hyperlink ref="BA3785" r:id="rId2096" display="file:///F:/Datenerhebung/country-by-country-reports/IT_UniCredit_SpA_2016_cbcr_sd_en.pdf"/>
    <hyperlink ref="BA3755" r:id="rId2097" display="file:///F:/Datenerhebung/country-by-country-reports/IT_UniCredit_SpA_2016_cbcr_sd_en.pdf"/>
    <hyperlink ref="BA3772" r:id="rId2098" display="file:///F:/Datenerhebung/country-by-country-reports/IT_UniCredit_SpA_2016_cbcr_sd_en.pdf"/>
    <hyperlink ref="BA3754" r:id="rId2099" display="file:///F:/Datenerhebung/country-by-country-reports/IT_UniCredit_SpA_2016_cbcr_sd_en.pdf"/>
    <hyperlink ref="BA3756" r:id="rId2100" display="file:///F:/Datenerhebung/country-by-country-reports/IT_UniCredit_SpA_2016_cbcr_sd_en.pdf"/>
    <hyperlink ref="BA3757" r:id="rId2101" display="file:///F:/Datenerhebung/country-by-country-reports/IT_UniCredit_SpA_2016_cbcr_sd_en.pdf"/>
    <hyperlink ref="BA3758" r:id="rId2102" display="file:///F:/Datenerhebung/country-by-country-reports/IT_UniCredit_SpA_2016_cbcr_sd_en.pdf"/>
    <hyperlink ref="BA3759" r:id="rId2103" display="file:///F:/Datenerhebung/country-by-country-reports/IT_UniCredit_SpA_2016_cbcr_sd_en.pdf"/>
    <hyperlink ref="BA3784" r:id="rId2104" display="file:///F:/Datenerhebung/country-by-country-reports/IT_UniCredit_SpA_2016_cbcr_sd_en.pdf"/>
    <hyperlink ref="BA3760" r:id="rId2105" display="file:///F:/Datenerhebung/country-by-country-reports/IT_UniCredit_SpA_2016_cbcr_sd_en.pdf"/>
    <hyperlink ref="BA3761" r:id="rId2106" display="file:///F:/Datenerhebung/country-by-country-reports/IT_UniCredit_SpA_2016_cbcr_sd_en.pdf"/>
    <hyperlink ref="BA3762" r:id="rId2107" display="file:///F:/Datenerhebung/country-by-country-reports/IT_UniCredit_SpA_2016_cbcr_sd_en.pdf"/>
    <hyperlink ref="BA3763" r:id="rId2108" display="file:///F:/Datenerhebung/country-by-country-reports/IT_UniCredit_SpA_2016_cbcr_sd_en.pdf"/>
    <hyperlink ref="BA3765" r:id="rId2109" display="file:///F:/Datenerhebung/country-by-country-reports/IT_UniCredit_SpA_2016_cbcr_sd_en.pdf"/>
    <hyperlink ref="BA3766" r:id="rId2110" display="file:///F:/Datenerhebung/country-by-country-reports/IT_UniCredit_SpA_2016_cbcr_sd_en.pdf"/>
    <hyperlink ref="BA3767" r:id="rId2111" display="file:///F:/Datenerhebung/country-by-country-reports/IT_UniCredit_SpA_2016_cbcr_sd_en.pdf"/>
    <hyperlink ref="BA3768" r:id="rId2112" display="file:///F:/Datenerhebung/country-by-country-reports/IT_UniCredit_SpA_2016_cbcr_sd_en.pdf"/>
    <hyperlink ref="BA3769" r:id="rId2113" display="file:///F:/Datenerhebung/country-by-country-reports/IT_UniCredit_SpA_2016_cbcr_sd_en.pdf"/>
    <hyperlink ref="BA3787" r:id="rId2114" display="file:///F:/Datenerhebung/country-by-country-reports/IT_UniCredit_SpA_2016_cbcr_sd_en.pdf"/>
    <hyperlink ref="BA3770" r:id="rId2115" display="file:///F:/Datenerhebung/country-by-country-reports/IT_UniCredit_SpA_2016_cbcr_sd_en.pdf"/>
    <hyperlink ref="BA3771" r:id="rId2116" display="file:///F:/Datenerhebung/country-by-country-reports/IT_UniCredit_SpA_2016_cbcr_sd_en.pdf"/>
    <hyperlink ref="BA3773" r:id="rId2117" display="file:///F:/Datenerhebung/country-by-country-reports/IT_UniCredit_SpA_2016_cbcr_sd_en.pdf"/>
    <hyperlink ref="BA3774" r:id="rId2118" display="file:///F:/Datenerhebung/country-by-country-reports/IT_UniCredit_SpA_2016_cbcr_sd_en.pdf"/>
    <hyperlink ref="BA3775" r:id="rId2119" display="file:///F:/Datenerhebung/country-by-country-reports/IT_UniCredit_SpA_2016_cbcr_sd_en.pdf"/>
    <hyperlink ref="BA3776" r:id="rId2120" display="file:///F:/Datenerhebung/country-by-country-reports/IT_UniCredit_SpA_2016_cbcr_sd_en.pdf"/>
    <hyperlink ref="BA3777" r:id="rId2121" display="file:///F:/Datenerhebung/country-by-country-reports/IT_UniCredit_SpA_2016_cbcr_sd_en.pdf"/>
    <hyperlink ref="BA3778" r:id="rId2122" display="file:///F:/Datenerhebung/country-by-country-reports/IT_UniCredit_SpA_2016_cbcr_sd_en.pdf"/>
    <hyperlink ref="BA3779" r:id="rId2123" display="file:///F:/Datenerhebung/country-by-country-reports/IT_UniCredit_SpA_2016_cbcr_sd_en.pdf"/>
    <hyperlink ref="BA3780" r:id="rId2124" display="file:///F:/Datenerhebung/country-by-country-reports/IT_UniCredit_SpA_2016_cbcr_sd_en.pdf"/>
    <hyperlink ref="BA3781" r:id="rId2125" display="file:///F:/Datenerhebung/country-by-country-reports/IT_UniCredit_SpA_2016_cbcr_sd_en.pdf"/>
    <hyperlink ref="BA3783" r:id="rId2126" display="file:///F:/Datenerhebung/country-by-country-reports/IT_UniCredit_SpA_2016_cbcr_sd_en.pdf"/>
    <hyperlink ref="BA3782" r:id="rId2127" display="file:///F:/Datenerhebung/country-by-country-reports/IT_UniCredit_SpA_2016_cbcr_sd_en.pdf"/>
    <hyperlink ref="BA3764" r:id="rId2128" display="file:///F:/Datenerhebung/country-by-country-reports/IT_UniCredit_SpA_2016_cbcr_sd_en.pdf"/>
    <hyperlink ref="BA4121" r:id="rId2129" location="page=48" display="file:///X:/Datenerhebung/country-by-country-reports/LU_Banque_Havilland_SA_2015_cbcr_ar_en.pdf#page=48"/>
    <hyperlink ref="BA4116" r:id="rId2130" location="page=48" display="file:///X:/Datenerhebung/country-by-country-reports/LU_Banque_Havilland_SA_2015_cbcr_ar_en.pdf#page=48"/>
    <hyperlink ref="BA4118" r:id="rId2131" location="page=48" display="file:///X:/Datenerhebung/country-by-country-reports/LU_Banque_Havilland_SA_2015_cbcr_ar_en.pdf#page=48"/>
    <hyperlink ref="BA4117" r:id="rId2132" location="page=48" display="file:///X:/Datenerhebung/country-by-country-reports/LU_Banque_Havilland_SA_2015_cbcr_ar_en.pdf#page=48"/>
    <hyperlink ref="BA4119" r:id="rId2133" location="page=48" display="file:///X:/Datenerhebung/country-by-country-reports/LU_Banque_Havilland_SA_2015_cbcr_ar_en.pdf#page=48"/>
    <hyperlink ref="BA4120" r:id="rId2134" location="page=48" display="file:///X:/Datenerhebung/country-by-country-reports/LU_Banque_Havilland_SA_2015_cbcr_ar_en.pdf#page=48"/>
    <hyperlink ref="BA4113" r:id="rId2135" location="page=48" display="file:///X:/Datenerhebung/country-by-country-reports/LU_Banque_Havilland_SA_2015_cbcr_ar_en.pdf#page=48"/>
    <hyperlink ref="BA4112" r:id="rId2136" location="page=48" display="file:///X:/Datenerhebung/country-by-country-reports/LU_Banque_Havilland_SA_2015_cbcr_ar_en.pdf#page=48"/>
    <hyperlink ref="BA4114" r:id="rId2137" location="page=48" display="file:///X:/Datenerhebung/country-by-country-reports/LU_Banque_Havilland_SA_2015_cbcr_ar_en.pdf#page=48"/>
    <hyperlink ref="BA4115" r:id="rId2138" location="page=48" display="file:///X:/Datenerhebung/country-by-country-reports/LU_Banque_Havilland_SA_2015_cbcr_ar_en.pdf#page=48"/>
    <hyperlink ref="BA4151" r:id="rId2139" location="page=91" display="file:///X:/Datenerhebung/country-by-country-reports/LU_KBL_European_Private_Bankers_2016_cbcr_ar_en.pdf#page=91"/>
    <hyperlink ref="BB4129" r:id="rId2140"/>
    <hyperlink ref="BB4130" r:id="rId2141"/>
    <hyperlink ref="BB4131" r:id="rId2142"/>
    <hyperlink ref="BB4132" r:id="rId2143"/>
    <hyperlink ref="BB4133" r:id="rId2144"/>
    <hyperlink ref="BB4134" r:id="rId2145"/>
    <hyperlink ref="BB4135" r:id="rId2146"/>
    <hyperlink ref="BA4162" r:id="rId2147" location="page=91" display="file:///X:/Datenerhebung/country-by-country-reports/LU_KBL_European_Private_Bankers_2016_cbcr_ar_en.pdf#page=91"/>
    <hyperlink ref="BA4163" r:id="rId2148" location="page=91" display="file:///X:/Datenerhebung/country-by-country-reports/LU_KBL_European_Private_Bankers_2016_cbcr_ar_en.pdf#page=91"/>
    <hyperlink ref="BA4164" r:id="rId2149" location="page=91" display="file:///X:/Datenerhebung/country-by-country-reports/LU_KBL_European_Private_Bankers_2016_cbcr_ar_en.pdf#page=91"/>
    <hyperlink ref="BA4165" r:id="rId2150" location="page=91" display="file:///X:/Datenerhebung/country-by-country-reports/LU_KBL_European_Private_Bankers_2016_cbcr_ar_en.pdf#page=91"/>
    <hyperlink ref="BA4166" r:id="rId2151" location="page=91" display="file:///X:/Datenerhebung/country-by-country-reports/LU_KBL_European_Private_Bankers_2016_cbcr_ar_en.pdf#page=91"/>
    <hyperlink ref="BA4167" r:id="rId2152" location="page=91" display="file:///X:/Datenerhebung/country-by-country-reports/LU_KBL_European_Private_Bankers_2016_cbcr_ar_en.pdf#page=91"/>
    <hyperlink ref="BA4168" r:id="rId2153" location="page=91" display="file:///X:/Datenerhebung/country-by-country-reports/LU_KBL_European_Private_Bankers_2016_cbcr_ar_en.pdf#page=91"/>
    <hyperlink ref="BA4161" r:id="rId2154" location="page=91" display="file:///X:/Datenerhebung/country-by-country-reports/LU_KBL_European_Private_Bankers_2016_cbcr_ar_en.pdf#page=91"/>
    <hyperlink ref="BA4152" r:id="rId2155" location="page=91" display="file:///X:/Datenerhebung/country-by-country-reports/LU_KBL_European_Private_Bankers_2016_cbcr_ar_en.pdf#page=91"/>
    <hyperlink ref="BA4158" r:id="rId2156" location="page=91" display="file:///X:/Datenerhebung/country-by-country-reports/LU_KBL_European_Private_Bankers_2016_cbcr_ar_en.pdf#page=91"/>
    <hyperlink ref="BA4159" r:id="rId2157" location="page=91" display="file:///X:/Datenerhebung/country-by-country-reports/LU_KBL_European_Private_Bankers_2016_cbcr_ar_en.pdf#page=91"/>
    <hyperlink ref="BA4155" r:id="rId2158" location="page=91" display="file:///X:/Datenerhebung/country-by-country-reports/LU_KBL_European_Private_Bankers_2016_cbcr_ar_en.pdf#page=91"/>
    <hyperlink ref="BA4156" r:id="rId2159" location="page=91" display="file:///X:/Datenerhebung/country-by-country-reports/LU_KBL_European_Private_Bankers_2016_cbcr_ar_en.pdf#page=91"/>
    <hyperlink ref="BA4157" r:id="rId2160" location="page=91" display="file:///X:/Datenerhebung/country-by-country-reports/LU_KBL_European_Private_Bankers_2016_cbcr_ar_en.pdf#page=91"/>
    <hyperlink ref="BA4153" r:id="rId2161" location="page=91" display="file:///X:/Datenerhebung/country-by-country-reports/LU_KBL_European_Private_Bankers_2016_cbcr_ar_en.pdf#page=91"/>
    <hyperlink ref="BA4154" r:id="rId2162" location="page=91" display="file:///X:/Datenerhebung/country-by-country-reports/LU_KBL_European_Private_Bankers_2016_cbcr_ar_en.pdf#page=91"/>
    <hyperlink ref="BB4326" r:id="rId2163"/>
    <hyperlink ref="BB4316" r:id="rId2164"/>
    <hyperlink ref="BB4306" r:id="rId2165"/>
    <hyperlink ref="BB4340" r:id="rId2166"/>
    <hyperlink ref="BB4341" r:id="rId2167"/>
    <hyperlink ref="BB4342" r:id="rId2168"/>
    <hyperlink ref="BB4321" r:id="rId2169"/>
    <hyperlink ref="BB4315" r:id="rId2170"/>
    <hyperlink ref="BB4305" r:id="rId2171"/>
    <hyperlink ref="BB4330" r:id="rId2172"/>
    <hyperlink ref="BB4335" r:id="rId2173"/>
    <hyperlink ref="BB4317" r:id="rId2174"/>
    <hyperlink ref="BB4328" r:id="rId2175"/>
    <hyperlink ref="BB4336" r:id="rId2176"/>
    <hyperlink ref="BB4314" r:id="rId2177"/>
    <hyperlink ref="BB4337" r:id="rId2178"/>
    <hyperlink ref="BB4332" r:id="rId2179"/>
    <hyperlink ref="BB4329" r:id="rId2180"/>
    <hyperlink ref="BB4313" r:id="rId2181"/>
    <hyperlink ref="BB4318" r:id="rId2182"/>
    <hyperlink ref="BB4331" r:id="rId2183"/>
    <hyperlink ref="BB4338" r:id="rId2184"/>
    <hyperlink ref="BB4339" r:id="rId2185"/>
    <hyperlink ref="BB4308" r:id="rId2186"/>
    <hyperlink ref="BB4325" r:id="rId2187"/>
    <hyperlink ref="BB4309" r:id="rId2188"/>
    <hyperlink ref="BB4312" r:id="rId2189"/>
    <hyperlink ref="BB4307" r:id="rId2190"/>
    <hyperlink ref="BB4310" r:id="rId2191"/>
    <hyperlink ref="BB4303" r:id="rId2192"/>
    <hyperlink ref="BB4319" r:id="rId2193"/>
    <hyperlink ref="BB4333" r:id="rId2194"/>
    <hyperlink ref="BB4320" r:id="rId2195"/>
    <hyperlink ref="BB4323" r:id="rId2196"/>
    <hyperlink ref="BB4311" r:id="rId2197"/>
    <hyperlink ref="BB4334" r:id="rId2198"/>
    <hyperlink ref="BB4322" r:id="rId2199"/>
    <hyperlink ref="BB4304" r:id="rId2200"/>
    <hyperlink ref="BB4327" r:id="rId2201"/>
    <hyperlink ref="BB4324" r:id="rId2202"/>
    <hyperlink ref="BA4099" r:id="rId2203" location="page=2" display="file:///F:/Datenerhebung/country-by-country-reports/IT_Banca_Esperia_2013_sd_it.pdf#page=2"/>
    <hyperlink ref="BA4101" r:id="rId2204" location="page=2" display="file:///F:/Datenerhebung/country-by-country-reports/IT_Banca_Esperia_2014_cbcr_sd_it.pdf#page=2"/>
    <hyperlink ref="BA52" r:id="rId2205" location="page=68" display="file:///X:/Datenerhebung/country-by-country-reports/AT_BAWAG_PSK_2014_cbcr_ar_de.pdf#page=68"/>
    <hyperlink ref="BA54" r:id="rId2206" location="page=167" display="file:///X:/Datenerhebung/country-by-country-reports/AT_BAWAG_PSK_2015_cbcr_ar_de.pdf#page=167"/>
    <hyperlink ref="BA56" r:id="rId2207" location="page=175" display="file:///X:/Datenerhebung/country-by-country-reports/AT_BAWAG_PSK_2016_cbcr_ar_de.pdf#page=175"/>
    <hyperlink ref="BA180" r:id="rId2208" location="page=113" display="file:///F:/Datenerhebung/country-by-country-reports/AT_Hypo_Tirol_Bank_AG_2015_cbcr_ar_de.pdf#page=113"/>
    <hyperlink ref="BA182" r:id="rId2209" location="page=114" display="file:///F:/Datenerhebung/country-by-country-reports/AT_Hypo_Tirol_Bank_AG_2016_cbcr_ar_de.pdf#page=114"/>
    <hyperlink ref="BA181" r:id="rId2210" location="page=113" display="file:///X:/Datenerhebung/country-by-country-reports/AT_Hypo_Tirol_Bank_AG_2015_cbcr_ar_de.pdf#page=113"/>
    <hyperlink ref="BA183" r:id="rId2211" location="page=114" display="file:///F:/Datenerhebung/country-by-country-reports/AT_Hypo_Tirol_Bank_AG_2016_cbcr_ar_de.pdf#page=114"/>
    <hyperlink ref="BA178" r:id="rId2212" location="page=113" display="file:///F:/Datenerhebung/country-by-country-reports/AT_Hypo_Tirol_Bank_AG_2015_cbcr_ar_de.pdf#page=113"/>
    <hyperlink ref="BA179" r:id="rId2213" location="page=113" display="file:///X:/Datenerhebung/country-by-country-reports/AT_Hypo_Tirol_Bank_AG_2015_cbcr_ar_de.pdf#page=113"/>
    <hyperlink ref="BA667" r:id="rId2214" location="page=116" display="file:///F:/Datenerhebung/country-by-country-reports/DE_Saar_LB_2013_2014_cbcr_ar_de.pdf#page=116"/>
    <hyperlink ref="BA3449" r:id="rId2215" location="page=10" display="file:///F:/Datenerhebung/country-by-country-reports/GB_Cenkos_2015_cbcr_ar_sd_en.pdf#page=10"/>
    <hyperlink ref="BA3448" r:id="rId2216" location="page=10" display="file:///F:/Datenerhebung/country-by-country-reports/GB_Cenkos_2015_cbcr_ar_sd_en.pdf#page=10"/>
    <hyperlink ref="BA209" r:id="rId2217" location="page=93" display="file:///F:/Datenerhebung/country-by-country-reports/BE_Belfius_Banque_SA_NV-Belfius_Bank_SA_NV_2016_cbcr_ar_en.pdf#page=93"/>
    <hyperlink ref="BA210" r:id="rId2218" location="page=93" display="file:///F:/Datenerhebung/country-by-country-reports/BE_Belfius_Banque_SA_NV-Belfius_Bank_SA_NV_2016_cbcr_ar_en.pdf#page=93"/>
    <hyperlink ref="BA347" r:id="rId2219" display="file:///X:/Datenerhebung/country-by-country-reports/CY_RCB_2016_cbcr_sd_en.pdf"/>
    <hyperlink ref="BA348" r:id="rId2220" display="file:///X:/Datenerhebung/country-by-country-reports/CY_RCB_2016_cbcr_sd_en.pdf"/>
    <hyperlink ref="BA672" r:id="rId2221" location="page=99" display="file:///X:/Datenerhebung/country-by-country-reports/DE_Saar_LB_2016_cbcr_ar_de.pdf#page=99"/>
    <hyperlink ref="BA673" r:id="rId2222" location="page=99" display="file:///X:/Datenerhebung/country-by-country-reports/DE_Saar_LB_2016_cbcr_ar_de.pdf#page=99"/>
    <hyperlink ref="BA876" r:id="rId2223" location="page=293" display="file:///X:/Datenerhebung/country-by-country-reports/DE_Wuestenrot_Wuerttembergische_2014_cbcr_ar_en.pdf#page=293"/>
    <hyperlink ref="BA874" r:id="rId2224" location="page=209" display="file:///X:/Datenerhebung/country-by-country-reports/DE_Wuestenrot_Wuerttembergische_2013_cbcr_ar_de.pdf#page=209"/>
    <hyperlink ref="BA873" r:id="rId2225" location="page=209" display="file:///X:/Datenerhebung/country-by-country-reports/DE_Wuestenrot_Wuerttembergische_2013_cbcr_ar_de.pdf#page=209"/>
    <hyperlink ref="BA875" r:id="rId2226" location="page=209" display="file:///X:/Datenerhebung/country-by-country-reports/DE_Wuestenrot_Wuerttembergische_2013_cbcr_ar_de.pdf#page=209"/>
    <hyperlink ref="BA663" r:id="rId2227" location="page=93" display="file:///X:/Datenerhebung/country-by-country-reports/DE_KfW_Ipex-Bank_GmbH_2016_cbcr_ar_de.pdf#page=93"/>
    <hyperlink ref="BA997" r:id="rId2228" location="page=112" display="file:///X:/Datenerhebung/country-by-country-reports/DE_ProCredit_Holding_AG_2014_cbcr_ar_en.pdf#page=112"/>
    <hyperlink ref="BA1041" r:id="rId2229" location="page=104" display="file:///X:/Datenerhebung/country-by-country-reports/DE_ProCredit_Holding_AG_2015_cbcr_ar_en.pdf#page=104"/>
    <hyperlink ref="BA1042" r:id="rId2230" location="page=129" display="file:///X:/Datenerhebung/country-by-country-reports/DE_ProCredit_Holding_AG_2016_cbcr_ar_en.pdf#page=129"/>
    <hyperlink ref="BA998" r:id="rId2231" location="page=112" display="file:///X:/Datenerhebung/country-by-country-reports/DE_ProCredit_Holding_AG_2014_cbcr_ar_en.pdf#page=112"/>
    <hyperlink ref="BA1021" r:id="rId2232" location="page=104" display="file:///X:/Datenerhebung/country-by-country-reports/DE_ProCredit_Holding_AG_2015_cbcr_ar_en.pdf#page=104"/>
    <hyperlink ref="BA999:BA1020" r:id="rId2233" location="page=112" display="file:///X:/Datenerhebung/country-by-country-reports/DE_ProCredit_Holding_AG_2014_cbcr_ar_en.pdf#page=112"/>
    <hyperlink ref="BA1022" r:id="rId2234" location="page=104" display="file:///X:/Datenerhebung/country-by-country-reports/DE_ProCredit_Holding_AG_2015_cbcr_ar_en.pdf#page=104"/>
    <hyperlink ref="BA1023:BA1040" r:id="rId2235" location="page=104" display="file:///X:/Datenerhebung/country-by-country-reports/DE_ProCredit_Holding_AG_2015_cbcr_ar_en.pdf#page=104"/>
    <hyperlink ref="BA1043" r:id="rId2236" location="page=129" display="file:///X:/Datenerhebung/country-by-country-reports/DE_ProCredit_Holding_AG_2016_cbcr_ar_en.pdf#page=129"/>
    <hyperlink ref="BA1044:BA1059" r:id="rId2237" location="page=129" display="file:///X:/Datenerhebung/country-by-country-reports/DE_ProCredit_Holding_AG_2016_cbcr_ar_en.pdf#page=129"/>
    <hyperlink ref="BA1115" r:id="rId2238" display="file:///X:/Datenerhebung/country-by-country-reports/DE_Deka_Bank_2015_cbcr_sd_de.pdf"/>
    <hyperlink ref="BA1116" r:id="rId2239" display="file:///X:/Datenerhebung/country-by-country-reports/DE_Deka_Bank_2015_cbcr_sd_de.pdf"/>
    <hyperlink ref="BA1117" r:id="rId2240" display="file:///X:/Datenerhebung/country-by-country-reports/DE_Deka_Bank_2015_cbcr_sd_de.pdf"/>
    <hyperlink ref="BA1118" r:id="rId2241" display="file:///X:/Datenerhebung/country-by-country-reports/DE_Deka_Bank_2015_cbcr_sd_de.pdf"/>
    <hyperlink ref="BA1111" r:id="rId2242" display="file:///X:/Datenerhebung/country-by-country-reports/DE_Deka_Bank_2014_cbcr_sd_de.pdf"/>
    <hyperlink ref="BA1112" r:id="rId2243" display="file:///X:/Datenerhebung/country-by-country-reports/DE_Deka_Bank_2014_cbcr_sd_de.pdf"/>
    <hyperlink ref="BA1113" r:id="rId2244" display="file:///X:/Datenerhebung/country-by-country-reports/DE_Deka_Bank_2014_cbcr_sd_de.pdf"/>
    <hyperlink ref="BA1114" r:id="rId2245" display="file:///X:/Datenerhebung/country-by-country-reports/DE_Deka_Bank_2014_cbcr_sd_de.pdf"/>
    <hyperlink ref="BA1119" r:id="rId2246" display="file:///X:/Datenerhebung/country-by-country-reports/DE_Deka_Bank_2016_cbcr_sd_de.pdf"/>
    <hyperlink ref="BA1120:BA1122" r:id="rId2247" display="file:///X:/Datenerhebung/country-by-country-reports/DE_Deka_Bank_2016_cbcr_sd_de.pdf"/>
    <hyperlink ref="BA1149:BA1158" r:id="rId2248" location="page=252" display="file:///F:/Datenerhebung/Reports/Erhoben/DE_HSH_Finanzfonds_Aoer_2016_cbcr_ar_en.pdf#page=252"/>
    <hyperlink ref="BA1136" r:id="rId2249" location="page=312"/>
    <hyperlink ref="BA1137:BA1147" r:id="rId2250" location="page=312" display="file:///F:/Datenerhebung/Reports/Erhoben/DE_HSH_Finanzfonds_Aoer_2015_cbcr_ar_en.pdf#page=312"/>
    <hyperlink ref="BA1164" r:id="rId2251" location="page=83" display="file:///F:/Datenerhebung/country-by-country-reports/DK_Ny_Kredit_Holding_2015_cbcr_ar_en.pdf#page=83"/>
    <hyperlink ref="BA1165" r:id="rId2252" location="page=83" display="file:///F:/Datenerhebung/country-by-country-reports/DK_Ny_Kredit_Holding_2015_cbcr_ar_en.pdf#page=83"/>
    <hyperlink ref="BA1167" r:id="rId2253" location="page=143" display="file:///F:/Datenerhebung/country-by-country-reports/DK_Ny_Kredit_Holding_2016_cbcr_ar_en.pdf#page=143"/>
    <hyperlink ref="BA1168" r:id="rId2254" location="page=143" display="file:///F:/Datenerhebung/country-by-country-reports/DK_Ny_Kredit_Holding_2016_cbcr_ar_en.pdf#page=143"/>
    <hyperlink ref="BA1161" r:id="rId2255" location="page=136" display="file:///F:/Datenerhebung/country-by-country-reports/DK_Ny_Kredit_Holding_2014_cbcr_ar_en.pdf#page=136"/>
    <hyperlink ref="BA1162" r:id="rId2256" location="page=136" display="file:///F:/Datenerhebung/country-by-country-reports/DK_Ny_Kredit_Holding_2014_cbcr_ar_en.pdf#page=136"/>
    <hyperlink ref="BA1540" r:id="rId2257" location="page=204"/>
    <hyperlink ref="BA1538" r:id="rId2258" location="page=204"/>
    <hyperlink ref="BA1537" r:id="rId2259" location="page=204"/>
    <hyperlink ref="BA1536" r:id="rId2260" location="page=249"/>
    <hyperlink ref="BA1535" r:id="rId2261" location="page=249"/>
    <hyperlink ref="BA1534" r:id="rId2262" location="page=249"/>
    <hyperlink ref="BA1533" r:id="rId2263" location="page=249"/>
    <hyperlink ref="BA1532" r:id="rId2264" location="page=249"/>
    <hyperlink ref="BA1531" r:id="rId2265" location="page=249"/>
    <hyperlink ref="BA1530" r:id="rId2266" location="page=249"/>
    <hyperlink ref="BA1529" r:id="rId2267" location="page=249"/>
    <hyperlink ref="BA1596" r:id="rId2268" location="page=417" display="file:///X:/Datenerhebung/country-by-country-reports/ES_Kutxabank_S.A_2014_cbcr_ar_es.pdf#page=417"/>
    <hyperlink ref="BA1598" r:id="rId2269" location="page=204" display="file:///X:/Datenerhebung/country-by-country-reports/ES_Kutxabank_S.A_2015_cbcr_ar_en.pdf#page=204"/>
    <hyperlink ref="BA1597" r:id="rId2270" location="page=204" display="file:///X:/Datenerhebung/country-by-country-reports/ES_Kutxabank_S.A_2015_cbcr_ar_en.pdf#page=204"/>
    <hyperlink ref="BA1599" r:id="rId2271" location="page=213" display="file:///X:/Datenerhebung/country-by-country-reports/ES_Kutxabank_S.A_2016_cbcr_ar_en.pdf#page=213"/>
    <hyperlink ref="BA1600" r:id="rId2272" location="page=213" display="file:///X:/Datenerhebung/country-by-country-reports/ES_Kutxabank_S.A_2016_cbcr_ar_en.pdf#page=213"/>
    <hyperlink ref="BA1626:BA1639" r:id="rId2273" location="page=185" display="file:///F:/Datenerhebung/Reports/Erhoben/FR_Rothschild_Co_2015_cbcr_ar_en.pdf#page=185"/>
    <hyperlink ref="BA1823" r:id="rId2274" location="page=68" display="file:///L:/CBCR_shared/Datenerhebung/country-by-country-reports/FR_Banque_Federative_du_Credit_Mutuel_2014_cbcr_ar_fr.pdf#page=68"/>
    <hyperlink ref="BA1888" r:id="rId2275" location="page=38"/>
    <hyperlink ref="BA1889" r:id="rId2276" location="page=38"/>
    <hyperlink ref="BA1891" r:id="rId2277" location="page=38"/>
    <hyperlink ref="BA1890" r:id="rId2278" location="page=38"/>
    <hyperlink ref="BA1892" r:id="rId2279" location="page=38"/>
    <hyperlink ref="BA1893" r:id="rId2280" location="page=38"/>
    <hyperlink ref="BA1894" r:id="rId2281" location="page=38"/>
    <hyperlink ref="BA1895" r:id="rId2282" location="page=38"/>
    <hyperlink ref="AY2065" r:id="rId2283" location="page=318"/>
    <hyperlink ref="BA3166" r:id="rId2284"/>
    <hyperlink ref="BA3167:BA3227" r:id="rId2285" display="file:///F:/Datenerhebung/Reports/Erhoben/GB_HSBC_Holdings_Plc_2016_cbcr_sd_en.pdf"/>
    <hyperlink ref="BA3355" r:id="rId2286" location="page=160" display="file:///F:/Datenerhebung/country-by-country-reports/GB_Rathbone_Brothers_2015_cbcr_ar_en.pdf#page=160"/>
    <hyperlink ref="BA3354" r:id="rId2287" location="page=5" display="file:///F:/Datenerhebung/country-by-country-reports/GB_Rathbone_Brothers_2014_cbcr_sd_en.pdf#page=5"/>
    <hyperlink ref="BA3394" r:id="rId2288" location="page=1" display="file:///L:/CBCR_shared/Datenerhebung/country-by-country-reports/GB_Schroders_Plc_2015_cbcr_sd_en.pdf#page=1"/>
    <hyperlink ref="BA3368" r:id="rId2289" location="page=42" display="file:///L:/CBCR_shared/Datenerhebung/country-by-country-reports/GB_Paragon_Group_of_Companies_Plc_2014, 2015_cbcr_sd_en.pdf#page=42"/>
    <hyperlink ref="BA3423" r:id="rId2290" location="page=167" display="file:///F:/Datenerhebung/country-by-country-reports/GB_Skipton_Building_Society_2016_cbcr_ar_en.pdf#page=167"/>
    <hyperlink ref="BA3435" r:id="rId2291"/>
    <hyperlink ref="BA3436:BA3446" r:id="rId2292" display="file:///F:/Datenerhebung/Reports/Erhoben/GB_CMC_Markets_2016_cbcr_sd_en.pdf"/>
    <hyperlink ref="BA3490:BA3492" r:id="rId2293" display="file:///F:/Datenerhebung/Reports/Erhoben/GB_Nationwide_Building_Society_2016_cbcr_sd_en.pdf"/>
    <hyperlink ref="BA3692" r:id="rId2294" location="page=5" display="file:///F:/Datenerhebung/country-by-country-reports/IT_Veneto_Banca_scpa_2013_cbcr_ar_it.pdf#page=5"/>
    <hyperlink ref="BA3693" r:id="rId2295" location="page=5" display="file:///F:/Datenerhebung/country-by-country-reports/IT_Veneto_Banca_scpa_2013_cbcr_ar_it.pdf#page=5"/>
    <hyperlink ref="BA3694" r:id="rId2296" location="page=5" display="file:///F:/Datenerhebung/country-by-country-reports/IT_Veneto_Banca_scpa_2013_cbcr_ar_it.pdf#page=5"/>
    <hyperlink ref="BA3695" r:id="rId2297" location="page=5" display="file:///F:/Datenerhebung/country-by-country-reports/IT_Veneto_Banca_scpa_2013_cbcr_ar_it.pdf#page=5"/>
    <hyperlink ref="BA3696" r:id="rId2298" location="page=5" display="file:///F:/Datenerhebung/country-by-country-reports/IT_Veneto_Banca_scpa_2013_cbcr_ar_it.pdf#page=5"/>
    <hyperlink ref="BA3697" r:id="rId2299" location="page=5" display="file:///F:/Datenerhebung/country-by-country-reports/IT_Veneto_Banca_scpa_2013_cbcr_ar_it.pdf#page=5"/>
    <hyperlink ref="AY3706" r:id="rId2300" location="page=595"/>
    <hyperlink ref="BA3830" r:id="rId2301" display="file:///F:/Datenerhebung/country-by-country-reports/IT_Intesa_Sanpaolo_2013_cbcr_sd_en.pdf"/>
    <hyperlink ref="BA3831" r:id="rId2302" display="file:///F:/Datenerhebung/country-by-country-reports/IT_Intesa_Sanpaolo_2013_cbcr_sd_en.pdf"/>
    <hyperlink ref="BA3832" r:id="rId2303" display="file:///F:/Datenerhebung/country-by-country-reports/IT_Intesa_Sanpaolo_2013_cbcr_sd_en.pdf"/>
    <hyperlink ref="BA3833" r:id="rId2304" display="file:///F:/Datenerhebung/country-by-country-reports/IT_Intesa_Sanpaolo_2013_cbcr_sd_en.pdf"/>
    <hyperlink ref="BA3834" r:id="rId2305" display="file:///F:/Datenerhebung/country-by-country-reports/IT_Intesa_Sanpaolo_2013_cbcr_sd_en.pdf"/>
    <hyperlink ref="BA3835" r:id="rId2306" display="file:///F:/Datenerhebung/country-by-country-reports/IT_Intesa_Sanpaolo_2013_cbcr_sd_en.pdf"/>
    <hyperlink ref="BA3836" r:id="rId2307" display="file:///F:/Datenerhebung/country-by-country-reports/IT_Intesa_Sanpaolo_2013_cbcr_sd_en.pdf"/>
    <hyperlink ref="BA3837" r:id="rId2308" display="file:///F:/Datenerhebung/country-by-country-reports/IT_Intesa_Sanpaolo_2013_cbcr_sd_en.pdf"/>
    <hyperlink ref="BA3838" r:id="rId2309" display="file:///F:/Datenerhebung/country-by-country-reports/IT_Intesa_Sanpaolo_2013_cbcr_sd_en.pdf"/>
    <hyperlink ref="BA3839" r:id="rId2310" display="file:///F:/Datenerhebung/country-by-country-reports/IT_Intesa_Sanpaolo_2013_cbcr_sd_en.pdf"/>
    <hyperlink ref="BA3840" r:id="rId2311" display="file:///F:/Datenerhebung/country-by-country-reports/IT_Intesa_Sanpaolo_2013_cbcr_sd_en.pdf"/>
    <hyperlink ref="BA3841" r:id="rId2312" display="file:///F:/Datenerhebung/country-by-country-reports/IT_Intesa_Sanpaolo_2013_cbcr_sd_en.pdf"/>
    <hyperlink ref="BA3842" r:id="rId2313" display="file:///F:/Datenerhebung/country-by-country-reports/IT_Intesa_Sanpaolo_2013_cbcr_sd_en.pdf"/>
    <hyperlink ref="BA3843" r:id="rId2314" display="file:///F:/Datenerhebung/country-by-country-reports/IT_Intesa_Sanpaolo_2013_cbcr_sd_en.pdf"/>
    <hyperlink ref="BA3844" r:id="rId2315" display="file:///F:/Datenerhebung/country-by-country-reports/IT_Intesa_Sanpaolo_2013_cbcr_sd_en.pdf"/>
    <hyperlink ref="BA3845" r:id="rId2316" display="file:///F:/Datenerhebung/country-by-country-reports/IT_Intesa_Sanpaolo_2013_cbcr_sd_en.pdf"/>
    <hyperlink ref="BA3846" r:id="rId2317" display="file:///F:/Datenerhebung/country-by-country-reports/IT_Intesa_Sanpaolo_2013_cbcr_sd_en.pdf"/>
    <hyperlink ref="BA3847" r:id="rId2318" display="file:///F:/Datenerhebung/country-by-country-reports/IT_Intesa_Sanpaolo_2013_cbcr_sd_en.pdf"/>
    <hyperlink ref="BA3848" r:id="rId2319" display="file:///F:/Datenerhebung/country-by-country-reports/IT_Intesa_Sanpaolo_2013_cbcr_sd_en.pdf"/>
    <hyperlink ref="BA3849" r:id="rId2320" display="file:///F:/Datenerhebung/country-by-country-reports/IT_Intesa_Sanpaolo_2013_cbcr_sd_en.pdf"/>
    <hyperlink ref="BA3850" r:id="rId2321" display="file:///F:/Datenerhebung/country-by-country-reports/IT_Intesa_Sanpaolo_2013_cbcr_sd_en.pdf"/>
    <hyperlink ref="BA3851" r:id="rId2322" display="file:///F:/Datenerhebung/country-by-country-reports/IT_Intesa_Sanpaolo_2013_cbcr_sd_en.pdf"/>
    <hyperlink ref="BA3852" r:id="rId2323" display="file:///F:/Datenerhebung/country-by-country-reports/IT_Intesa_Sanpaolo_2013_cbcr_sd_en.pdf"/>
    <hyperlink ref="BA3853" r:id="rId2324" display="file:///F:/Datenerhebung/country-by-country-reports/IT_Intesa_Sanpaolo_2013_cbcr_sd_en.pdf"/>
    <hyperlink ref="BA3854" r:id="rId2325" display="file:///F:/Datenerhebung/country-by-country-reports/IT_Intesa_Sanpaolo_2013_cbcr_sd_en.pdf"/>
    <hyperlink ref="BA3855" r:id="rId2326" display="file:///F:/Datenerhebung/country-by-country-reports/IT_Intesa_Sanpaolo_2013_cbcr_sd_en.pdf"/>
    <hyperlink ref="BA3856" r:id="rId2327" display="file:///F:/Datenerhebung/country-by-country-reports/IT_Intesa_Sanpaolo_2013_cbcr_sd_en.pdf"/>
    <hyperlink ref="BA3857" r:id="rId2328" display="file:///F:/Datenerhebung/country-by-country-reports/IT_Intesa_Sanpaolo_2013_cbcr_sd_en.pdf"/>
    <hyperlink ref="BA3858" r:id="rId2329" display="file:///F:/Datenerhebung/country-by-country-reports/IT_Intesa_Sanpaolo_2013_cbcr_sd_en.pdf"/>
    <hyperlink ref="BA4006:BA4008" r:id="rId2330" location="page=1" display="file:///F:/Datenerhebung/Reports/Erhoben/IT_Banca_Sella_Holding_SpA_2016_cbcr_sd_it.pdf#page=1"/>
    <hyperlink ref="BB4128" r:id="rId2331"/>
    <hyperlink ref="BA4958:BA4961" r:id="rId2332" location="page=57" display="file:///F:/Datenerhebung/Reports/Erhoben/SE_Resurs_Holding_AB_2014_cbcr_ar_en.pdf#page=57"/>
    <hyperlink ref="BI437" r:id="rId2333" location="page=129"/>
    <hyperlink ref="BI438:BI447" r:id="rId2334" location="page=129" display="file:///F:/Datenerhebung/Reports/Annual_reports/DE_Commerzbank_AG_2016_cbcr_ar_de.pdf#page=129"/>
    <hyperlink ref="BI426:BI436" r:id="rId2335" location="page=129" display="file:///F:/Datenerhebung/Reports/Annual_reports/DE_Commerzbank_AG_2016_cbcr_ar_de.pdf#page=129"/>
    <hyperlink ref="BI425" r:id="rId2336" location="page="/>
    <hyperlink ref="BI627" r:id="rId2337" location="page=271"/>
    <hyperlink ref="BI449:BI626" r:id="rId2338" location="page=271" display="file:///F:/Datenerhebung/Reports/Annual_reports/DE_Deutsche_Bank_AG_2016_cbcr_ar_en.pdf#page=271"/>
    <hyperlink ref="BA2449" r:id="rId2339" location="page=66"/>
    <hyperlink ref="BA2371:BA2448" r:id="rId2340" location="page=66" display="file:///F:/Datenerhebung/Reports/Erhoben/FR_Societe_Generale_SA_2015_cbcr_ar_en.pdf#page=66"/>
  </hyperlinks>
  <pageMargins left="0.7" right="0.7" top="0.78740157499999996" bottom="0.78740157499999996" header="0.3" footer="0.3"/>
  <pageSetup paperSize="9" orientation="portrait" r:id="rId2341"/>
  <legacyDrawing r:id="rId2342"/>
  <tableParts count="1">
    <tablePart r:id="rId234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101"/>
  <sheetViews>
    <sheetView topLeftCell="A513" workbookViewId="0">
      <selection activeCell="B540" sqref="B540"/>
    </sheetView>
  </sheetViews>
  <sheetFormatPr baseColWidth="10" defaultRowHeight="15" x14ac:dyDescent="0.25"/>
  <cols>
    <col min="2" max="2" width="48" customWidth="1"/>
  </cols>
  <sheetData>
    <row r="1" spans="1:4" x14ac:dyDescent="0.25">
      <c r="A1" t="s">
        <v>154</v>
      </c>
      <c r="B1" t="s">
        <v>155</v>
      </c>
      <c r="C1" t="s">
        <v>156</v>
      </c>
      <c r="D1" t="s">
        <v>1</v>
      </c>
    </row>
    <row r="2" spans="1:4" x14ac:dyDescent="0.25">
      <c r="A2" t="s">
        <v>154</v>
      </c>
      <c r="B2" t="s">
        <v>157</v>
      </c>
      <c r="C2" t="s">
        <v>158</v>
      </c>
      <c r="D2" t="s">
        <v>1</v>
      </c>
    </row>
    <row r="3" spans="1:4" x14ac:dyDescent="0.25">
      <c r="A3" t="s">
        <v>154</v>
      </c>
      <c r="B3" t="s">
        <v>159</v>
      </c>
      <c r="C3" t="s">
        <v>160</v>
      </c>
      <c r="D3" t="s">
        <v>1</v>
      </c>
    </row>
    <row r="4" spans="1:4" x14ac:dyDescent="0.25">
      <c r="A4" t="s">
        <v>154</v>
      </c>
      <c r="B4" t="s">
        <v>161</v>
      </c>
      <c r="C4" t="s">
        <v>162</v>
      </c>
      <c r="D4" t="s">
        <v>1</v>
      </c>
    </row>
    <row r="5" spans="1:4" x14ac:dyDescent="0.25">
      <c r="A5" t="s">
        <v>154</v>
      </c>
      <c r="B5" t="s">
        <v>163</v>
      </c>
      <c r="C5" t="s">
        <v>164</v>
      </c>
      <c r="D5" t="s">
        <v>1</v>
      </c>
    </row>
    <row r="6" spans="1:4" x14ac:dyDescent="0.25">
      <c r="A6" t="s">
        <v>154</v>
      </c>
      <c r="B6" t="s">
        <v>165</v>
      </c>
      <c r="C6" t="s">
        <v>166</v>
      </c>
      <c r="D6" t="s">
        <v>1</v>
      </c>
    </row>
    <row r="7" spans="1:4" x14ac:dyDescent="0.25">
      <c r="A7" t="s">
        <v>154</v>
      </c>
      <c r="B7" t="s">
        <v>167</v>
      </c>
      <c r="C7" t="s">
        <v>168</v>
      </c>
      <c r="D7" t="s">
        <v>1</v>
      </c>
    </row>
    <row r="8" spans="1:4" x14ac:dyDescent="0.25">
      <c r="A8" t="s">
        <v>154</v>
      </c>
      <c r="B8" t="s">
        <v>169</v>
      </c>
      <c r="C8" t="s">
        <v>170</v>
      </c>
      <c r="D8" t="s">
        <v>1</v>
      </c>
    </row>
    <row r="9" spans="1:4" x14ac:dyDescent="0.25">
      <c r="A9" t="s">
        <v>154</v>
      </c>
      <c r="B9" t="s">
        <v>171</v>
      </c>
      <c r="C9" t="s">
        <v>172</v>
      </c>
      <c r="D9" t="s">
        <v>1</v>
      </c>
    </row>
    <row r="10" spans="1:4" x14ac:dyDescent="0.25">
      <c r="A10" t="s">
        <v>154</v>
      </c>
      <c r="B10" t="s">
        <v>173</v>
      </c>
      <c r="C10" t="s">
        <v>174</v>
      </c>
      <c r="D10" t="s">
        <v>1</v>
      </c>
    </row>
    <row r="11" spans="1:4" x14ac:dyDescent="0.25">
      <c r="A11" t="s">
        <v>154</v>
      </c>
      <c r="B11" t="s">
        <v>175</v>
      </c>
      <c r="C11" t="s">
        <v>176</v>
      </c>
      <c r="D11" t="s">
        <v>1</v>
      </c>
    </row>
    <row r="12" spans="1:4" x14ac:dyDescent="0.25">
      <c r="A12" t="s">
        <v>154</v>
      </c>
      <c r="B12" t="s">
        <v>2144</v>
      </c>
      <c r="C12" t="s">
        <v>178</v>
      </c>
      <c r="D12" t="s">
        <v>1</v>
      </c>
    </row>
    <row r="13" spans="1:4" x14ac:dyDescent="0.25">
      <c r="A13" t="s">
        <v>154</v>
      </c>
      <c r="B13" t="s">
        <v>179</v>
      </c>
      <c r="C13" t="s">
        <v>180</v>
      </c>
      <c r="D13" t="s">
        <v>1</v>
      </c>
    </row>
    <row r="14" spans="1:4" x14ac:dyDescent="0.25">
      <c r="A14" t="s">
        <v>154</v>
      </c>
      <c r="B14" t="s">
        <v>2048</v>
      </c>
      <c r="C14" t="s">
        <v>181</v>
      </c>
      <c r="D14" t="s">
        <v>1</v>
      </c>
    </row>
    <row r="15" spans="1:4" x14ac:dyDescent="0.25">
      <c r="A15" t="s">
        <v>154</v>
      </c>
      <c r="B15" t="s">
        <v>182</v>
      </c>
      <c r="C15" t="s">
        <v>183</v>
      </c>
      <c r="D15" t="s">
        <v>1</v>
      </c>
    </row>
    <row r="16" spans="1:4" x14ac:dyDescent="0.25">
      <c r="A16" t="s">
        <v>154</v>
      </c>
      <c r="B16" t="s">
        <v>184</v>
      </c>
      <c r="C16" t="s">
        <v>185</v>
      </c>
      <c r="D16" t="s">
        <v>1</v>
      </c>
    </row>
    <row r="17" spans="1:4" x14ac:dyDescent="0.25">
      <c r="A17" t="s">
        <v>154</v>
      </c>
      <c r="B17" t="s">
        <v>186</v>
      </c>
      <c r="C17" t="s">
        <v>187</v>
      </c>
      <c r="D17" t="s">
        <v>1</v>
      </c>
    </row>
    <row r="18" spans="1:4" x14ac:dyDescent="0.25">
      <c r="A18" t="s">
        <v>154</v>
      </c>
      <c r="B18" t="s">
        <v>2049</v>
      </c>
      <c r="C18" t="s">
        <v>188</v>
      </c>
      <c r="D18" t="s">
        <v>1</v>
      </c>
    </row>
    <row r="19" spans="1:4" x14ac:dyDescent="0.25">
      <c r="A19" t="s">
        <v>154</v>
      </c>
      <c r="B19" t="s">
        <v>2050</v>
      </c>
      <c r="C19" t="s">
        <v>189</v>
      </c>
      <c r="D19" t="s">
        <v>1</v>
      </c>
    </row>
    <row r="20" spans="1:4" x14ac:dyDescent="0.25">
      <c r="A20" t="s">
        <v>154</v>
      </c>
      <c r="B20" t="s">
        <v>2145</v>
      </c>
      <c r="C20" t="s">
        <v>191</v>
      </c>
      <c r="D20" t="s">
        <v>1</v>
      </c>
    </row>
    <row r="21" spans="1:4" x14ac:dyDescent="0.25">
      <c r="A21" t="s">
        <v>154</v>
      </c>
      <c r="B21" t="s">
        <v>192</v>
      </c>
      <c r="C21" t="s">
        <v>193</v>
      </c>
      <c r="D21" t="s">
        <v>1</v>
      </c>
    </row>
    <row r="22" spans="1:4" x14ac:dyDescent="0.25">
      <c r="A22" t="s">
        <v>154</v>
      </c>
      <c r="B22" t="s">
        <v>194</v>
      </c>
      <c r="C22" t="s">
        <v>195</v>
      </c>
      <c r="D22" t="s">
        <v>1</v>
      </c>
    </row>
    <row r="23" spans="1:4" x14ac:dyDescent="0.25">
      <c r="A23" t="s">
        <v>154</v>
      </c>
      <c r="B23" t="s">
        <v>2051</v>
      </c>
      <c r="C23" t="s">
        <v>196</v>
      </c>
      <c r="D23" t="s">
        <v>1</v>
      </c>
    </row>
    <row r="24" spans="1:4" x14ac:dyDescent="0.25">
      <c r="A24" t="s">
        <v>154</v>
      </c>
      <c r="B24" t="s">
        <v>2052</v>
      </c>
      <c r="C24" t="s">
        <v>197</v>
      </c>
      <c r="D24" t="s">
        <v>1</v>
      </c>
    </row>
    <row r="25" spans="1:4" x14ac:dyDescent="0.25">
      <c r="A25" t="s">
        <v>154</v>
      </c>
      <c r="B25" t="s">
        <v>2053</v>
      </c>
      <c r="C25" t="s">
        <v>198</v>
      </c>
      <c r="D25" t="s">
        <v>1</v>
      </c>
    </row>
    <row r="26" spans="1:4" x14ac:dyDescent="0.25">
      <c r="A26" t="s">
        <v>154</v>
      </c>
      <c r="B26" t="s">
        <v>199</v>
      </c>
      <c r="C26" t="s">
        <v>200</v>
      </c>
      <c r="D26" t="s">
        <v>1</v>
      </c>
    </row>
    <row r="27" spans="1:4" x14ac:dyDescent="0.25">
      <c r="A27" t="s">
        <v>154</v>
      </c>
      <c r="B27" t="s">
        <v>201</v>
      </c>
      <c r="C27" t="s">
        <v>202</v>
      </c>
      <c r="D27" t="s">
        <v>1</v>
      </c>
    </row>
    <row r="28" spans="1:4" x14ac:dyDescent="0.25">
      <c r="A28" t="s">
        <v>154</v>
      </c>
      <c r="B28" t="s">
        <v>2146</v>
      </c>
      <c r="C28" t="s">
        <v>204</v>
      </c>
      <c r="D28" t="s">
        <v>1</v>
      </c>
    </row>
    <row r="29" spans="1:4" x14ac:dyDescent="0.25">
      <c r="A29" t="s">
        <v>154</v>
      </c>
      <c r="B29" t="s">
        <v>205</v>
      </c>
      <c r="C29" t="s">
        <v>206</v>
      </c>
      <c r="D29" t="s">
        <v>1</v>
      </c>
    </row>
    <row r="30" spans="1:4" x14ac:dyDescent="0.25">
      <c r="A30" t="s">
        <v>154</v>
      </c>
      <c r="B30" t="s">
        <v>207</v>
      </c>
      <c r="C30" t="s">
        <v>208</v>
      </c>
      <c r="D30" t="s">
        <v>1</v>
      </c>
    </row>
    <row r="31" spans="1:4" x14ac:dyDescent="0.25">
      <c r="A31" t="s">
        <v>154</v>
      </c>
      <c r="B31" t="s">
        <v>209</v>
      </c>
      <c r="C31" t="s">
        <v>210</v>
      </c>
      <c r="D31" t="s">
        <v>1</v>
      </c>
    </row>
    <row r="32" spans="1:4" x14ac:dyDescent="0.25">
      <c r="A32" t="s">
        <v>154</v>
      </c>
      <c r="B32" t="s">
        <v>211</v>
      </c>
      <c r="C32" t="s">
        <v>212</v>
      </c>
      <c r="D32" t="s">
        <v>1</v>
      </c>
    </row>
    <row r="33" spans="1:4" x14ac:dyDescent="0.25">
      <c r="A33" t="s">
        <v>154</v>
      </c>
      <c r="B33" t="s">
        <v>213</v>
      </c>
      <c r="C33" t="s">
        <v>214</v>
      </c>
      <c r="D33" t="s">
        <v>1</v>
      </c>
    </row>
    <row r="34" spans="1:4" x14ac:dyDescent="0.25">
      <c r="A34" t="s">
        <v>154</v>
      </c>
      <c r="B34" t="s">
        <v>215</v>
      </c>
      <c r="C34" t="s">
        <v>216</v>
      </c>
      <c r="D34" t="s">
        <v>1</v>
      </c>
    </row>
    <row r="35" spans="1:4" x14ac:dyDescent="0.25">
      <c r="A35" t="s">
        <v>154</v>
      </c>
      <c r="B35" t="s">
        <v>217</v>
      </c>
      <c r="C35" t="s">
        <v>218</v>
      </c>
      <c r="D35" t="s">
        <v>1</v>
      </c>
    </row>
    <row r="36" spans="1:4" x14ac:dyDescent="0.25">
      <c r="A36" t="s">
        <v>154</v>
      </c>
      <c r="B36" t="s">
        <v>219</v>
      </c>
      <c r="C36" t="s">
        <v>220</v>
      </c>
      <c r="D36" t="s">
        <v>1</v>
      </c>
    </row>
    <row r="37" spans="1:4" x14ac:dyDescent="0.25">
      <c r="A37" t="s">
        <v>154</v>
      </c>
      <c r="B37" t="s">
        <v>221</v>
      </c>
      <c r="C37" t="s">
        <v>222</v>
      </c>
      <c r="D37" t="s">
        <v>1</v>
      </c>
    </row>
    <row r="38" spans="1:4" x14ac:dyDescent="0.25">
      <c r="A38" t="s">
        <v>154</v>
      </c>
      <c r="B38" t="s">
        <v>223</v>
      </c>
      <c r="C38" t="s">
        <v>224</v>
      </c>
      <c r="D38" t="s">
        <v>1</v>
      </c>
    </row>
    <row r="39" spans="1:4" x14ac:dyDescent="0.25">
      <c r="A39" t="s">
        <v>154</v>
      </c>
      <c r="B39" t="s">
        <v>225</v>
      </c>
      <c r="C39" t="s">
        <v>226</v>
      </c>
      <c r="D39" t="s">
        <v>1</v>
      </c>
    </row>
    <row r="40" spans="1:4" x14ac:dyDescent="0.25">
      <c r="A40" t="s">
        <v>154</v>
      </c>
      <c r="B40" t="s">
        <v>227</v>
      </c>
      <c r="C40" t="s">
        <v>228</v>
      </c>
      <c r="D40" t="s">
        <v>1</v>
      </c>
    </row>
    <row r="41" spans="1:4" x14ac:dyDescent="0.25">
      <c r="A41" t="s">
        <v>154</v>
      </c>
      <c r="B41" t="s">
        <v>229</v>
      </c>
      <c r="C41" t="s">
        <v>230</v>
      </c>
      <c r="D41" t="s">
        <v>1</v>
      </c>
    </row>
    <row r="42" spans="1:4" x14ac:dyDescent="0.25">
      <c r="A42" t="s">
        <v>154</v>
      </c>
      <c r="B42" t="s">
        <v>231</v>
      </c>
      <c r="C42" t="s">
        <v>232</v>
      </c>
      <c r="D42" t="s">
        <v>1</v>
      </c>
    </row>
    <row r="43" spans="1:4" x14ac:dyDescent="0.25">
      <c r="A43" t="s">
        <v>154</v>
      </c>
      <c r="B43" t="s">
        <v>233</v>
      </c>
      <c r="C43" t="s">
        <v>234</v>
      </c>
      <c r="D43" t="s">
        <v>1</v>
      </c>
    </row>
    <row r="44" spans="1:4" x14ac:dyDescent="0.25">
      <c r="A44" t="s">
        <v>154</v>
      </c>
      <c r="B44" t="s">
        <v>235</v>
      </c>
      <c r="C44" t="s">
        <v>236</v>
      </c>
      <c r="D44" t="s">
        <v>1</v>
      </c>
    </row>
    <row r="45" spans="1:4" x14ac:dyDescent="0.25">
      <c r="A45" t="s">
        <v>154</v>
      </c>
      <c r="B45" t="s">
        <v>237</v>
      </c>
      <c r="C45" t="s">
        <v>238</v>
      </c>
      <c r="D45" t="s">
        <v>1</v>
      </c>
    </row>
    <row r="46" spans="1:4" x14ac:dyDescent="0.25">
      <c r="A46" t="s">
        <v>239</v>
      </c>
      <c r="B46" t="s">
        <v>240</v>
      </c>
      <c r="C46" t="s">
        <v>241</v>
      </c>
      <c r="D46" t="s">
        <v>658</v>
      </c>
    </row>
    <row r="47" spans="1:4" x14ac:dyDescent="0.25">
      <c r="A47" t="s">
        <v>239</v>
      </c>
      <c r="B47" t="s">
        <v>242</v>
      </c>
      <c r="C47" t="s">
        <v>243</v>
      </c>
      <c r="D47" t="s">
        <v>658</v>
      </c>
    </row>
    <row r="48" spans="1:4" x14ac:dyDescent="0.25">
      <c r="A48" t="s">
        <v>239</v>
      </c>
      <c r="B48" t="s">
        <v>244</v>
      </c>
      <c r="C48" t="s">
        <v>245</v>
      </c>
      <c r="D48" t="s">
        <v>658</v>
      </c>
    </row>
    <row r="49" spans="1:4" x14ac:dyDescent="0.25">
      <c r="A49" t="s">
        <v>239</v>
      </c>
      <c r="B49" t="s">
        <v>246</v>
      </c>
      <c r="C49" t="s">
        <v>247</v>
      </c>
      <c r="D49" t="s">
        <v>658</v>
      </c>
    </row>
    <row r="50" spans="1:4" x14ac:dyDescent="0.25">
      <c r="A50" t="s">
        <v>239</v>
      </c>
      <c r="B50" t="s">
        <v>248</v>
      </c>
      <c r="C50" t="s">
        <v>249</v>
      </c>
      <c r="D50" t="s">
        <v>658</v>
      </c>
    </row>
    <row r="51" spans="1:4" x14ac:dyDescent="0.25">
      <c r="A51" t="s">
        <v>239</v>
      </c>
      <c r="B51" t="s">
        <v>250</v>
      </c>
      <c r="C51" t="s">
        <v>251</v>
      </c>
      <c r="D51" t="s">
        <v>658</v>
      </c>
    </row>
    <row r="52" spans="1:4" x14ac:dyDescent="0.25">
      <c r="A52" t="s">
        <v>239</v>
      </c>
      <c r="B52" t="s">
        <v>254</v>
      </c>
      <c r="C52" t="s">
        <v>255</v>
      </c>
      <c r="D52" t="s">
        <v>658</v>
      </c>
    </row>
    <row r="53" spans="1:4" x14ac:dyDescent="0.25">
      <c r="A53" t="s">
        <v>239</v>
      </c>
      <c r="B53" t="s">
        <v>252</v>
      </c>
      <c r="C53" t="s">
        <v>253</v>
      </c>
      <c r="D53" t="s">
        <v>658</v>
      </c>
    </row>
    <row r="54" spans="1:4" x14ac:dyDescent="0.25">
      <c r="A54" t="s">
        <v>239</v>
      </c>
      <c r="B54" t="s">
        <v>256</v>
      </c>
      <c r="C54" t="s">
        <v>257</v>
      </c>
      <c r="D54" t="s">
        <v>658</v>
      </c>
    </row>
    <row r="55" spans="1:4" x14ac:dyDescent="0.25">
      <c r="A55" t="s">
        <v>239</v>
      </c>
      <c r="B55" t="s">
        <v>258</v>
      </c>
      <c r="C55" t="s">
        <v>259</v>
      </c>
      <c r="D55" t="s">
        <v>658</v>
      </c>
    </row>
    <row r="56" spans="1:4" x14ac:dyDescent="0.25">
      <c r="A56" t="s">
        <v>239</v>
      </c>
      <c r="B56" t="s">
        <v>260</v>
      </c>
      <c r="C56" t="s">
        <v>261</v>
      </c>
      <c r="D56" t="s">
        <v>658</v>
      </c>
    </row>
    <row r="57" spans="1:4" x14ac:dyDescent="0.25">
      <c r="A57" t="s">
        <v>239</v>
      </c>
      <c r="B57" t="s">
        <v>262</v>
      </c>
      <c r="C57" t="s">
        <v>263</v>
      </c>
      <c r="D57" t="s">
        <v>658</v>
      </c>
    </row>
    <row r="58" spans="1:4" x14ac:dyDescent="0.25">
      <c r="A58" t="s">
        <v>264</v>
      </c>
      <c r="B58" t="s">
        <v>265</v>
      </c>
      <c r="C58" t="s">
        <v>266</v>
      </c>
      <c r="D58" t="s">
        <v>1366</v>
      </c>
    </row>
    <row r="59" spans="1:4" x14ac:dyDescent="0.25">
      <c r="A59" t="s">
        <v>264</v>
      </c>
      <c r="B59" t="s">
        <v>267</v>
      </c>
      <c r="C59" t="s">
        <v>268</v>
      </c>
      <c r="D59" t="s">
        <v>1366</v>
      </c>
    </row>
    <row r="60" spans="1:4" x14ac:dyDescent="0.25">
      <c r="A60" t="s">
        <v>264</v>
      </c>
      <c r="B60" t="s">
        <v>269</v>
      </c>
      <c r="C60" t="s">
        <v>270</v>
      </c>
      <c r="D60" t="s">
        <v>1366</v>
      </c>
    </row>
    <row r="61" spans="1:4" x14ac:dyDescent="0.25">
      <c r="A61" t="s">
        <v>264</v>
      </c>
      <c r="B61" t="s">
        <v>271</v>
      </c>
      <c r="C61" t="s">
        <v>272</v>
      </c>
      <c r="D61" t="s">
        <v>1366</v>
      </c>
    </row>
    <row r="62" spans="1:4" x14ac:dyDescent="0.25">
      <c r="A62" t="s">
        <v>264</v>
      </c>
      <c r="B62" t="s">
        <v>273</v>
      </c>
      <c r="C62" t="s">
        <v>274</v>
      </c>
      <c r="D62" t="s">
        <v>1366</v>
      </c>
    </row>
    <row r="63" spans="1:4" x14ac:dyDescent="0.25">
      <c r="A63" t="s">
        <v>264</v>
      </c>
      <c r="B63" t="s">
        <v>275</v>
      </c>
      <c r="C63" t="s">
        <v>276</v>
      </c>
      <c r="D63" t="s">
        <v>1366</v>
      </c>
    </row>
    <row r="64" spans="1:4" x14ac:dyDescent="0.25">
      <c r="A64" t="s">
        <v>277</v>
      </c>
      <c r="B64" t="s">
        <v>278</v>
      </c>
      <c r="C64" t="s">
        <v>279</v>
      </c>
      <c r="D64" t="s">
        <v>1366</v>
      </c>
    </row>
    <row r="65" spans="1:4" x14ac:dyDescent="0.25">
      <c r="A65" t="s">
        <v>277</v>
      </c>
      <c r="B65" t="s">
        <v>280</v>
      </c>
      <c r="C65" t="s">
        <v>281</v>
      </c>
      <c r="D65" t="s">
        <v>1366</v>
      </c>
    </row>
    <row r="66" spans="1:4" x14ac:dyDescent="0.25">
      <c r="A66" t="s">
        <v>277</v>
      </c>
      <c r="B66" t="s">
        <v>282</v>
      </c>
      <c r="C66" t="s">
        <v>283</v>
      </c>
      <c r="D66" t="s">
        <v>1366</v>
      </c>
    </row>
    <row r="67" spans="1:4" x14ac:dyDescent="0.25">
      <c r="A67" t="s">
        <v>277</v>
      </c>
      <c r="B67" t="s">
        <v>284</v>
      </c>
      <c r="C67" t="s">
        <v>285</v>
      </c>
      <c r="D67" t="s">
        <v>1366</v>
      </c>
    </row>
    <row r="68" spans="1:4" x14ac:dyDescent="0.25">
      <c r="A68" t="s">
        <v>277</v>
      </c>
      <c r="B68" t="s">
        <v>287</v>
      </c>
      <c r="C68" t="s">
        <v>288</v>
      </c>
      <c r="D68" t="s">
        <v>1366</v>
      </c>
    </row>
    <row r="69" spans="1:4" x14ac:dyDescent="0.25">
      <c r="A69" t="s">
        <v>277</v>
      </c>
      <c r="B69" t="s">
        <v>289</v>
      </c>
      <c r="C69" t="s">
        <v>290</v>
      </c>
      <c r="D69" t="s">
        <v>1366</v>
      </c>
    </row>
    <row r="70" spans="1:4" x14ac:dyDescent="0.25">
      <c r="A70" t="s">
        <v>277</v>
      </c>
      <c r="B70" t="s">
        <v>291</v>
      </c>
      <c r="C70" t="s">
        <v>292</v>
      </c>
      <c r="D70" t="s">
        <v>1366</v>
      </c>
    </row>
    <row r="71" spans="1:4" x14ac:dyDescent="0.25">
      <c r="A71" t="s">
        <v>293</v>
      </c>
      <c r="B71" t="s">
        <v>294</v>
      </c>
      <c r="C71" t="s">
        <v>295</v>
      </c>
      <c r="D71" t="s">
        <v>1366</v>
      </c>
    </row>
    <row r="72" spans="1:4" x14ac:dyDescent="0.25">
      <c r="A72" t="s">
        <v>293</v>
      </c>
      <c r="B72" t="s">
        <v>296</v>
      </c>
      <c r="C72" t="s">
        <v>297</v>
      </c>
      <c r="D72" t="s">
        <v>1366</v>
      </c>
    </row>
    <row r="73" spans="1:4" x14ac:dyDescent="0.25">
      <c r="A73" t="s">
        <v>293</v>
      </c>
      <c r="B73" t="s">
        <v>298</v>
      </c>
      <c r="C73" t="s">
        <v>299</v>
      </c>
      <c r="D73" t="s">
        <v>1366</v>
      </c>
    </row>
    <row r="74" spans="1:4" x14ac:dyDescent="0.25">
      <c r="A74" t="s">
        <v>293</v>
      </c>
      <c r="B74" t="s">
        <v>300</v>
      </c>
      <c r="C74" t="s">
        <v>301</v>
      </c>
      <c r="D74" t="s">
        <v>1366</v>
      </c>
    </row>
    <row r="75" spans="1:4" x14ac:dyDescent="0.25">
      <c r="A75" t="s">
        <v>293</v>
      </c>
      <c r="B75" t="s">
        <v>302</v>
      </c>
      <c r="C75" t="s">
        <v>303</v>
      </c>
      <c r="D75" t="s">
        <v>1366</v>
      </c>
    </row>
    <row r="76" spans="1:4" x14ac:dyDescent="0.25">
      <c r="A76" t="s">
        <v>1</v>
      </c>
      <c r="B76" t="s">
        <v>304</v>
      </c>
      <c r="C76" t="s">
        <v>305</v>
      </c>
      <c r="D76" t="s">
        <v>1</v>
      </c>
    </row>
    <row r="77" spans="1:4" x14ac:dyDescent="0.25">
      <c r="A77" t="s">
        <v>1</v>
      </c>
      <c r="B77" t="s">
        <v>306</v>
      </c>
      <c r="C77" t="s">
        <v>307</v>
      </c>
      <c r="D77" t="s">
        <v>1</v>
      </c>
    </row>
    <row r="78" spans="1:4" x14ac:dyDescent="0.25">
      <c r="A78" t="s">
        <v>1</v>
      </c>
      <c r="B78" t="s">
        <v>308</v>
      </c>
      <c r="C78" t="s">
        <v>309</v>
      </c>
      <c r="D78" t="s">
        <v>1</v>
      </c>
    </row>
    <row r="79" spans="1:4" x14ac:dyDescent="0.25">
      <c r="A79" t="s">
        <v>1</v>
      </c>
      <c r="B79" t="s">
        <v>310</v>
      </c>
      <c r="C79" t="s">
        <v>311</v>
      </c>
      <c r="D79" t="s">
        <v>1</v>
      </c>
    </row>
    <row r="80" spans="1:4" x14ac:dyDescent="0.25">
      <c r="A80" t="s">
        <v>1</v>
      </c>
      <c r="B80" t="s">
        <v>2054</v>
      </c>
      <c r="C80" t="s">
        <v>312</v>
      </c>
      <c r="D80" t="s">
        <v>1</v>
      </c>
    </row>
    <row r="81" spans="1:4" x14ac:dyDescent="0.25">
      <c r="A81" t="s">
        <v>1</v>
      </c>
      <c r="B81" t="s">
        <v>313</v>
      </c>
      <c r="C81" t="s">
        <v>314</v>
      </c>
      <c r="D81" t="s">
        <v>1</v>
      </c>
    </row>
    <row r="82" spans="1:4" x14ac:dyDescent="0.25">
      <c r="A82" t="s">
        <v>1</v>
      </c>
      <c r="B82" t="s">
        <v>315</v>
      </c>
      <c r="C82" t="s">
        <v>316</v>
      </c>
      <c r="D82" t="s">
        <v>1</v>
      </c>
    </row>
    <row r="83" spans="1:4" x14ac:dyDescent="0.25">
      <c r="A83" t="s">
        <v>1</v>
      </c>
      <c r="B83" t="s">
        <v>317</v>
      </c>
      <c r="C83" t="s">
        <v>318</v>
      </c>
      <c r="D83" t="s">
        <v>1</v>
      </c>
    </row>
    <row r="84" spans="1:4" x14ac:dyDescent="0.25">
      <c r="A84" t="s">
        <v>1</v>
      </c>
      <c r="B84" t="s">
        <v>319</v>
      </c>
      <c r="C84" t="s">
        <v>320</v>
      </c>
      <c r="D84" t="s">
        <v>1</v>
      </c>
    </row>
    <row r="85" spans="1:4" x14ac:dyDescent="0.25">
      <c r="A85" t="s">
        <v>1</v>
      </c>
      <c r="B85" t="s">
        <v>321</v>
      </c>
      <c r="C85" t="s">
        <v>2055</v>
      </c>
      <c r="D85" t="s">
        <v>1</v>
      </c>
    </row>
    <row r="86" spans="1:4" x14ac:dyDescent="0.25">
      <c r="A86" t="s">
        <v>1</v>
      </c>
      <c r="B86" t="s">
        <v>324</v>
      </c>
      <c r="C86" t="s">
        <v>325</v>
      </c>
      <c r="D86" t="s">
        <v>1</v>
      </c>
    </row>
    <row r="87" spans="1:4" x14ac:dyDescent="0.25">
      <c r="A87" t="s">
        <v>1</v>
      </c>
      <c r="B87" t="s">
        <v>327</v>
      </c>
      <c r="C87" t="s">
        <v>328</v>
      </c>
      <c r="D87" t="s">
        <v>1</v>
      </c>
    </row>
    <row r="88" spans="1:4" x14ac:dyDescent="0.25">
      <c r="A88" t="s">
        <v>1</v>
      </c>
      <c r="B88" t="s">
        <v>329</v>
      </c>
      <c r="C88" t="s">
        <v>330</v>
      </c>
      <c r="D88" t="s">
        <v>1</v>
      </c>
    </row>
    <row r="89" spans="1:4" x14ac:dyDescent="0.25">
      <c r="A89" t="s">
        <v>1</v>
      </c>
      <c r="B89" t="s">
        <v>331</v>
      </c>
      <c r="C89" t="s">
        <v>332</v>
      </c>
      <c r="D89" t="s">
        <v>1</v>
      </c>
    </row>
    <row r="90" spans="1:4" x14ac:dyDescent="0.25">
      <c r="A90" t="s">
        <v>1</v>
      </c>
      <c r="B90" t="s">
        <v>333</v>
      </c>
      <c r="C90" t="s">
        <v>334</v>
      </c>
      <c r="D90" t="s">
        <v>1</v>
      </c>
    </row>
    <row r="91" spans="1:4" x14ac:dyDescent="0.25">
      <c r="A91" t="s">
        <v>1</v>
      </c>
      <c r="B91" t="s">
        <v>335</v>
      </c>
      <c r="C91" t="s">
        <v>336</v>
      </c>
      <c r="D91" t="s">
        <v>1</v>
      </c>
    </row>
    <row r="92" spans="1:4" x14ac:dyDescent="0.25">
      <c r="A92" t="s">
        <v>1</v>
      </c>
      <c r="B92" t="s">
        <v>337</v>
      </c>
      <c r="C92" t="s">
        <v>338</v>
      </c>
      <c r="D92" t="s">
        <v>1</v>
      </c>
    </row>
    <row r="93" spans="1:4" x14ac:dyDescent="0.25">
      <c r="A93" t="s">
        <v>1</v>
      </c>
      <c r="B93" t="s">
        <v>339</v>
      </c>
      <c r="C93" t="s">
        <v>340</v>
      </c>
      <c r="D93" t="s">
        <v>1</v>
      </c>
    </row>
    <row r="94" spans="1:4" x14ac:dyDescent="0.25">
      <c r="A94" t="s">
        <v>1</v>
      </c>
      <c r="B94" t="s">
        <v>341</v>
      </c>
      <c r="C94" t="s">
        <v>343</v>
      </c>
      <c r="D94" t="s">
        <v>1</v>
      </c>
    </row>
    <row r="95" spans="1:4" x14ac:dyDescent="0.25">
      <c r="A95" t="s">
        <v>1</v>
      </c>
      <c r="B95" t="s">
        <v>346</v>
      </c>
      <c r="C95" t="s">
        <v>344</v>
      </c>
      <c r="D95" t="s">
        <v>1</v>
      </c>
    </row>
    <row r="96" spans="1:4" x14ac:dyDescent="0.25">
      <c r="A96" t="s">
        <v>1</v>
      </c>
      <c r="B96" t="s">
        <v>347</v>
      </c>
      <c r="C96" t="s">
        <v>342</v>
      </c>
      <c r="D96" t="s">
        <v>1</v>
      </c>
    </row>
    <row r="97" spans="1:4" x14ac:dyDescent="0.25">
      <c r="A97" t="s">
        <v>1</v>
      </c>
      <c r="B97" t="s">
        <v>348</v>
      </c>
      <c r="C97" t="s">
        <v>349</v>
      </c>
      <c r="D97" t="s">
        <v>1</v>
      </c>
    </row>
    <row r="98" spans="1:4" x14ac:dyDescent="0.25">
      <c r="A98" t="s">
        <v>1</v>
      </c>
      <c r="B98" t="s">
        <v>350</v>
      </c>
      <c r="C98" t="s">
        <v>351</v>
      </c>
      <c r="D98" t="s">
        <v>1</v>
      </c>
    </row>
    <row r="99" spans="1:4" x14ac:dyDescent="0.25">
      <c r="A99" t="s">
        <v>1</v>
      </c>
      <c r="B99" t="s">
        <v>352</v>
      </c>
      <c r="C99" t="s">
        <v>353</v>
      </c>
      <c r="D99" t="s">
        <v>1</v>
      </c>
    </row>
    <row r="100" spans="1:4" x14ac:dyDescent="0.25">
      <c r="A100" t="s">
        <v>1</v>
      </c>
      <c r="B100" t="s">
        <v>354</v>
      </c>
      <c r="C100" t="s">
        <v>355</v>
      </c>
      <c r="D100" t="s">
        <v>1</v>
      </c>
    </row>
    <row r="101" spans="1:4" x14ac:dyDescent="0.25">
      <c r="A101" t="s">
        <v>1</v>
      </c>
      <c r="B101" t="s">
        <v>356</v>
      </c>
      <c r="C101" t="s">
        <v>357</v>
      </c>
      <c r="D101" t="s">
        <v>1</v>
      </c>
    </row>
    <row r="102" spans="1:4" x14ac:dyDescent="0.25">
      <c r="A102" t="s">
        <v>1</v>
      </c>
      <c r="B102" t="s">
        <v>2056</v>
      </c>
      <c r="C102" t="s">
        <v>358</v>
      </c>
      <c r="D102" t="s">
        <v>1</v>
      </c>
    </row>
    <row r="103" spans="1:4" x14ac:dyDescent="0.25">
      <c r="A103" t="s">
        <v>1</v>
      </c>
      <c r="B103" t="s">
        <v>359</v>
      </c>
      <c r="C103" t="s">
        <v>360</v>
      </c>
      <c r="D103" t="s">
        <v>1</v>
      </c>
    </row>
    <row r="104" spans="1:4" x14ac:dyDescent="0.25">
      <c r="A104" t="s">
        <v>1</v>
      </c>
      <c r="B104" t="s">
        <v>2057</v>
      </c>
      <c r="C104" t="s">
        <v>361</v>
      </c>
      <c r="D104" t="s">
        <v>1</v>
      </c>
    </row>
    <row r="105" spans="1:4" x14ac:dyDescent="0.25">
      <c r="A105" t="s">
        <v>1</v>
      </c>
      <c r="B105" t="s">
        <v>362</v>
      </c>
      <c r="C105" t="s">
        <v>363</v>
      </c>
      <c r="D105" t="s">
        <v>1</v>
      </c>
    </row>
    <row r="106" spans="1:4" x14ac:dyDescent="0.25">
      <c r="A106" t="s">
        <v>1</v>
      </c>
      <c r="B106" t="s">
        <v>2058</v>
      </c>
      <c r="C106" t="s">
        <v>364</v>
      </c>
      <c r="D106" t="s">
        <v>1</v>
      </c>
    </row>
    <row r="107" spans="1:4" x14ac:dyDescent="0.25">
      <c r="A107" t="s">
        <v>1</v>
      </c>
      <c r="B107" t="s">
        <v>365</v>
      </c>
      <c r="C107" t="s">
        <v>366</v>
      </c>
      <c r="D107" t="s">
        <v>1</v>
      </c>
    </row>
    <row r="108" spans="1:4" x14ac:dyDescent="0.25">
      <c r="A108" t="s">
        <v>1</v>
      </c>
      <c r="B108" t="s">
        <v>367</v>
      </c>
      <c r="C108" t="s">
        <v>368</v>
      </c>
      <c r="D108" t="s">
        <v>1</v>
      </c>
    </row>
    <row r="109" spans="1:4" x14ac:dyDescent="0.25">
      <c r="A109" t="s">
        <v>1</v>
      </c>
      <c r="B109" t="s">
        <v>369</v>
      </c>
      <c r="C109" t="s">
        <v>370</v>
      </c>
      <c r="D109" t="s">
        <v>1</v>
      </c>
    </row>
    <row r="110" spans="1:4" x14ac:dyDescent="0.25">
      <c r="A110" t="s">
        <v>1</v>
      </c>
      <c r="B110" t="s">
        <v>2059</v>
      </c>
      <c r="C110" t="s">
        <v>371</v>
      </c>
      <c r="D110" t="s">
        <v>1</v>
      </c>
    </row>
    <row r="111" spans="1:4" x14ac:dyDescent="0.25">
      <c r="A111" t="s">
        <v>1</v>
      </c>
      <c r="B111" t="s">
        <v>372</v>
      </c>
      <c r="C111" t="s">
        <v>373</v>
      </c>
      <c r="D111" t="s">
        <v>1</v>
      </c>
    </row>
    <row r="112" spans="1:4" x14ac:dyDescent="0.25">
      <c r="A112" t="s">
        <v>1</v>
      </c>
      <c r="B112" t="s">
        <v>374</v>
      </c>
      <c r="C112" t="s">
        <v>375</v>
      </c>
      <c r="D112" t="s">
        <v>1</v>
      </c>
    </row>
    <row r="113" spans="1:4" x14ac:dyDescent="0.25">
      <c r="A113" t="s">
        <v>1</v>
      </c>
      <c r="B113" t="s">
        <v>376</v>
      </c>
      <c r="C113" t="s">
        <v>377</v>
      </c>
      <c r="D113" t="s">
        <v>1</v>
      </c>
    </row>
    <row r="114" spans="1:4" x14ac:dyDescent="0.25">
      <c r="A114" t="s">
        <v>1</v>
      </c>
      <c r="B114" t="s">
        <v>378</v>
      </c>
      <c r="C114" t="s">
        <v>379</v>
      </c>
      <c r="D114" t="s">
        <v>1</v>
      </c>
    </row>
    <row r="115" spans="1:4" x14ac:dyDescent="0.25">
      <c r="A115" t="s">
        <v>1</v>
      </c>
      <c r="B115" t="s">
        <v>380</v>
      </c>
      <c r="C115" t="s">
        <v>381</v>
      </c>
      <c r="D115" t="s">
        <v>1</v>
      </c>
    </row>
    <row r="116" spans="1:4" x14ac:dyDescent="0.25">
      <c r="A116" t="s">
        <v>1</v>
      </c>
      <c r="B116" t="s">
        <v>382</v>
      </c>
      <c r="C116" t="s">
        <v>383</v>
      </c>
      <c r="D116" t="s">
        <v>1</v>
      </c>
    </row>
    <row r="117" spans="1:4" x14ac:dyDescent="0.25">
      <c r="A117" t="s">
        <v>1</v>
      </c>
      <c r="B117" t="s">
        <v>2060</v>
      </c>
      <c r="C117" t="s">
        <v>384</v>
      </c>
      <c r="D117" t="s">
        <v>1</v>
      </c>
    </row>
    <row r="118" spans="1:4" x14ac:dyDescent="0.25">
      <c r="A118" t="s">
        <v>1</v>
      </c>
      <c r="B118" t="s">
        <v>385</v>
      </c>
      <c r="C118" t="s">
        <v>386</v>
      </c>
      <c r="D118" t="s">
        <v>1</v>
      </c>
    </row>
    <row r="119" spans="1:4" x14ac:dyDescent="0.25">
      <c r="A119" t="s">
        <v>1</v>
      </c>
      <c r="B119" t="s">
        <v>387</v>
      </c>
      <c r="C119" t="s">
        <v>388</v>
      </c>
      <c r="D119" t="s">
        <v>1</v>
      </c>
    </row>
    <row r="120" spans="1:4" x14ac:dyDescent="0.25">
      <c r="A120" t="s">
        <v>1</v>
      </c>
      <c r="B120" t="s">
        <v>389</v>
      </c>
      <c r="C120" t="s">
        <v>390</v>
      </c>
      <c r="D120" t="s">
        <v>1</v>
      </c>
    </row>
    <row r="121" spans="1:4" x14ac:dyDescent="0.25">
      <c r="A121" t="s">
        <v>1</v>
      </c>
      <c r="B121" t="s">
        <v>391</v>
      </c>
      <c r="C121" t="s">
        <v>392</v>
      </c>
      <c r="D121" t="s">
        <v>1</v>
      </c>
    </row>
    <row r="122" spans="1:4" x14ac:dyDescent="0.25">
      <c r="A122" t="s">
        <v>1</v>
      </c>
      <c r="B122" t="s">
        <v>393</v>
      </c>
      <c r="C122" t="s">
        <v>394</v>
      </c>
      <c r="D122" t="s">
        <v>1</v>
      </c>
    </row>
    <row r="123" spans="1:4" x14ac:dyDescent="0.25">
      <c r="A123" t="s">
        <v>1</v>
      </c>
      <c r="B123" t="s">
        <v>395</v>
      </c>
      <c r="C123" t="s">
        <v>398</v>
      </c>
      <c r="D123" t="s">
        <v>1</v>
      </c>
    </row>
    <row r="124" spans="1:4" x14ac:dyDescent="0.25">
      <c r="A124" t="s">
        <v>1</v>
      </c>
      <c r="B124" t="s">
        <v>400</v>
      </c>
      <c r="C124" t="s">
        <v>401</v>
      </c>
      <c r="D124" t="s">
        <v>1</v>
      </c>
    </row>
    <row r="125" spans="1:4" x14ac:dyDescent="0.25">
      <c r="A125" t="s">
        <v>1</v>
      </c>
      <c r="B125" t="s">
        <v>2061</v>
      </c>
      <c r="C125" t="s">
        <v>2062</v>
      </c>
      <c r="D125" t="s">
        <v>1</v>
      </c>
    </row>
    <row r="126" spans="1:4" x14ac:dyDescent="0.25">
      <c r="A126" t="s">
        <v>1</v>
      </c>
      <c r="B126" t="s">
        <v>2063</v>
      </c>
      <c r="C126" t="s">
        <v>2064</v>
      </c>
      <c r="D126" t="s">
        <v>1</v>
      </c>
    </row>
    <row r="127" spans="1:4" x14ac:dyDescent="0.25">
      <c r="A127" t="s">
        <v>1</v>
      </c>
      <c r="B127" t="s">
        <v>402</v>
      </c>
      <c r="C127" t="s">
        <v>403</v>
      </c>
      <c r="D127" t="s">
        <v>1</v>
      </c>
    </row>
    <row r="128" spans="1:4" x14ac:dyDescent="0.25">
      <c r="A128" t="s">
        <v>1</v>
      </c>
      <c r="B128" t="s">
        <v>404</v>
      </c>
      <c r="C128" t="s">
        <v>405</v>
      </c>
      <c r="D128" t="s">
        <v>1</v>
      </c>
    </row>
    <row r="129" spans="1:4" x14ac:dyDescent="0.25">
      <c r="A129" t="s">
        <v>1</v>
      </c>
      <c r="B129" t="s">
        <v>406</v>
      </c>
      <c r="C129" t="s">
        <v>407</v>
      </c>
      <c r="D129" t="s">
        <v>1</v>
      </c>
    </row>
    <row r="130" spans="1:4" x14ac:dyDescent="0.25">
      <c r="A130" t="s">
        <v>1</v>
      </c>
      <c r="B130" t="s">
        <v>409</v>
      </c>
      <c r="C130" t="s">
        <v>410</v>
      </c>
      <c r="D130" t="s">
        <v>1</v>
      </c>
    </row>
    <row r="131" spans="1:4" x14ac:dyDescent="0.25">
      <c r="A131" t="s">
        <v>1</v>
      </c>
      <c r="B131" t="s">
        <v>411</v>
      </c>
      <c r="C131" t="s">
        <v>412</v>
      </c>
      <c r="D131" t="s">
        <v>1</v>
      </c>
    </row>
    <row r="132" spans="1:4" x14ac:dyDescent="0.25">
      <c r="A132" t="s">
        <v>1</v>
      </c>
      <c r="B132" t="s">
        <v>413</v>
      </c>
      <c r="C132" t="s">
        <v>414</v>
      </c>
      <c r="D132" t="s">
        <v>1</v>
      </c>
    </row>
    <row r="133" spans="1:4" x14ac:dyDescent="0.25">
      <c r="A133" t="s">
        <v>1</v>
      </c>
      <c r="B133" t="s">
        <v>415</v>
      </c>
      <c r="C133" t="s">
        <v>416</v>
      </c>
      <c r="D133" t="s">
        <v>1</v>
      </c>
    </row>
    <row r="134" spans="1:4" x14ac:dyDescent="0.25">
      <c r="A134" t="s">
        <v>1</v>
      </c>
      <c r="B134" t="s">
        <v>2065</v>
      </c>
      <c r="C134" t="s">
        <v>418</v>
      </c>
      <c r="D134" t="s">
        <v>1</v>
      </c>
    </row>
    <row r="135" spans="1:4" x14ac:dyDescent="0.25">
      <c r="A135" t="s">
        <v>1</v>
      </c>
      <c r="B135" t="s">
        <v>419</v>
      </c>
      <c r="C135" t="s">
        <v>420</v>
      </c>
      <c r="D135" t="s">
        <v>1</v>
      </c>
    </row>
    <row r="136" spans="1:4" x14ac:dyDescent="0.25">
      <c r="A136" t="s">
        <v>1</v>
      </c>
      <c r="B136" t="s">
        <v>421</v>
      </c>
      <c r="C136" t="s">
        <v>422</v>
      </c>
      <c r="D136" t="s">
        <v>1</v>
      </c>
    </row>
    <row r="137" spans="1:4" x14ac:dyDescent="0.25">
      <c r="A137" t="s">
        <v>1</v>
      </c>
      <c r="B137" t="s">
        <v>423</v>
      </c>
      <c r="C137" t="s">
        <v>424</v>
      </c>
      <c r="D137" t="s">
        <v>1</v>
      </c>
    </row>
    <row r="138" spans="1:4" x14ac:dyDescent="0.25">
      <c r="A138" t="s">
        <v>1</v>
      </c>
      <c r="B138" t="s">
        <v>425</v>
      </c>
      <c r="C138" t="s">
        <v>152</v>
      </c>
      <c r="D138" t="s">
        <v>1</v>
      </c>
    </row>
    <row r="139" spans="1:4" x14ac:dyDescent="0.25">
      <c r="A139" t="s">
        <v>1</v>
      </c>
      <c r="B139" t="s">
        <v>426</v>
      </c>
      <c r="C139" t="s">
        <v>427</v>
      </c>
      <c r="D139" t="s">
        <v>1</v>
      </c>
    </row>
    <row r="140" spans="1:4" x14ac:dyDescent="0.25">
      <c r="A140" t="s">
        <v>1</v>
      </c>
      <c r="B140" t="s">
        <v>2066</v>
      </c>
      <c r="C140" t="s">
        <v>428</v>
      </c>
      <c r="D140" t="s">
        <v>1</v>
      </c>
    </row>
    <row r="141" spans="1:4" x14ac:dyDescent="0.25">
      <c r="A141" t="s">
        <v>1</v>
      </c>
      <c r="B141" t="s">
        <v>2067</v>
      </c>
      <c r="C141" t="s">
        <v>429</v>
      </c>
      <c r="D141" t="s">
        <v>1</v>
      </c>
    </row>
    <row r="142" spans="1:4" x14ac:dyDescent="0.25">
      <c r="A142" t="s">
        <v>1</v>
      </c>
      <c r="B142" t="s">
        <v>430</v>
      </c>
      <c r="C142" t="s">
        <v>431</v>
      </c>
      <c r="D142" t="s">
        <v>1</v>
      </c>
    </row>
    <row r="143" spans="1:4" x14ac:dyDescent="0.25">
      <c r="A143" t="s">
        <v>1</v>
      </c>
      <c r="B143" t="s">
        <v>432</v>
      </c>
      <c r="C143" t="s">
        <v>433</v>
      </c>
      <c r="D143" t="s">
        <v>1</v>
      </c>
    </row>
    <row r="144" spans="1:4" x14ac:dyDescent="0.25">
      <c r="A144" t="s">
        <v>1</v>
      </c>
      <c r="B144" t="s">
        <v>434</v>
      </c>
      <c r="C144" t="s">
        <v>435</v>
      </c>
      <c r="D144" t="s">
        <v>1</v>
      </c>
    </row>
    <row r="145" spans="1:4" x14ac:dyDescent="0.25">
      <c r="A145" t="s">
        <v>1</v>
      </c>
      <c r="B145" t="s">
        <v>436</v>
      </c>
      <c r="C145" t="s">
        <v>437</v>
      </c>
      <c r="D145" t="s">
        <v>1</v>
      </c>
    </row>
    <row r="146" spans="1:4" x14ac:dyDescent="0.25">
      <c r="A146" t="s">
        <v>1</v>
      </c>
      <c r="B146" t="s">
        <v>438</v>
      </c>
      <c r="C146" t="s">
        <v>439</v>
      </c>
      <c r="D146" t="s">
        <v>1</v>
      </c>
    </row>
    <row r="147" spans="1:4" x14ac:dyDescent="0.25">
      <c r="A147" t="s">
        <v>440</v>
      </c>
      <c r="B147" t="s">
        <v>441</v>
      </c>
      <c r="C147" t="s">
        <v>442</v>
      </c>
      <c r="D147" t="s">
        <v>1366</v>
      </c>
    </row>
    <row r="148" spans="1:4" x14ac:dyDescent="0.25">
      <c r="A148" t="s">
        <v>440</v>
      </c>
      <c r="B148" t="s">
        <v>443</v>
      </c>
      <c r="C148" t="s">
        <v>444</v>
      </c>
      <c r="D148" t="s">
        <v>1366</v>
      </c>
    </row>
    <row r="149" spans="1:4" x14ac:dyDescent="0.25">
      <c r="A149" t="s">
        <v>440</v>
      </c>
      <c r="B149" t="s">
        <v>445</v>
      </c>
      <c r="C149" t="s">
        <v>446</v>
      </c>
      <c r="D149" t="s">
        <v>1366</v>
      </c>
    </row>
    <row r="150" spans="1:4" x14ac:dyDescent="0.25">
      <c r="A150" t="s">
        <v>440</v>
      </c>
      <c r="B150" t="s">
        <v>447</v>
      </c>
      <c r="C150" t="s">
        <v>448</v>
      </c>
      <c r="D150" t="s">
        <v>1366</v>
      </c>
    </row>
    <row r="151" spans="1:4" x14ac:dyDescent="0.25">
      <c r="A151" t="s">
        <v>440</v>
      </c>
      <c r="B151" t="s">
        <v>449</v>
      </c>
      <c r="C151" t="s">
        <v>450</v>
      </c>
      <c r="D151" t="s">
        <v>1366</v>
      </c>
    </row>
    <row r="152" spans="1:4" x14ac:dyDescent="0.25">
      <c r="A152" t="s">
        <v>440</v>
      </c>
      <c r="B152" t="s">
        <v>451</v>
      </c>
      <c r="C152" t="s">
        <v>452</v>
      </c>
      <c r="D152" t="s">
        <v>1366</v>
      </c>
    </row>
    <row r="153" spans="1:4" x14ac:dyDescent="0.25">
      <c r="A153" t="s">
        <v>440</v>
      </c>
      <c r="B153" t="s">
        <v>453</v>
      </c>
      <c r="C153" t="s">
        <v>454</v>
      </c>
      <c r="D153" t="s">
        <v>1366</v>
      </c>
    </row>
    <row r="154" spans="1:4" x14ac:dyDescent="0.25">
      <c r="A154" t="s">
        <v>440</v>
      </c>
      <c r="B154" t="s">
        <v>455</v>
      </c>
      <c r="C154" t="s">
        <v>456</v>
      </c>
      <c r="D154" t="s">
        <v>1366</v>
      </c>
    </row>
    <row r="155" spans="1:4" x14ac:dyDescent="0.25">
      <c r="A155" t="s">
        <v>440</v>
      </c>
      <c r="B155" t="s">
        <v>457</v>
      </c>
      <c r="C155" t="s">
        <v>458</v>
      </c>
      <c r="D155" t="s">
        <v>1366</v>
      </c>
    </row>
    <row r="156" spans="1:4" x14ac:dyDescent="0.25">
      <c r="A156" t="s">
        <v>440</v>
      </c>
      <c r="B156" t="s">
        <v>459</v>
      </c>
      <c r="C156" t="s">
        <v>460</v>
      </c>
      <c r="D156" t="s">
        <v>1366</v>
      </c>
    </row>
    <row r="157" spans="1:4" x14ac:dyDescent="0.25">
      <c r="A157" t="s">
        <v>440</v>
      </c>
      <c r="B157" t="s">
        <v>461</v>
      </c>
      <c r="C157" t="s">
        <v>462</v>
      </c>
      <c r="D157" t="s">
        <v>1366</v>
      </c>
    </row>
    <row r="158" spans="1:4" x14ac:dyDescent="0.25">
      <c r="A158" t="s">
        <v>440</v>
      </c>
      <c r="B158" t="s">
        <v>463</v>
      </c>
      <c r="C158" t="s">
        <v>464</v>
      </c>
      <c r="D158" t="s">
        <v>1366</v>
      </c>
    </row>
    <row r="159" spans="1:4" x14ac:dyDescent="0.25">
      <c r="A159" t="s">
        <v>440</v>
      </c>
      <c r="B159" t="s">
        <v>465</v>
      </c>
      <c r="C159" t="s">
        <v>466</v>
      </c>
      <c r="D159" t="s">
        <v>1366</v>
      </c>
    </row>
    <row r="160" spans="1:4" x14ac:dyDescent="0.25">
      <c r="A160" t="s">
        <v>440</v>
      </c>
      <c r="B160" t="s">
        <v>467</v>
      </c>
      <c r="C160" t="s">
        <v>468</v>
      </c>
      <c r="D160" t="s">
        <v>1366</v>
      </c>
    </row>
    <row r="161" spans="1:4" x14ac:dyDescent="0.25">
      <c r="A161" t="s">
        <v>440</v>
      </c>
      <c r="B161" t="s">
        <v>469</v>
      </c>
      <c r="C161" t="s">
        <v>470</v>
      </c>
      <c r="D161" t="s">
        <v>1366</v>
      </c>
    </row>
    <row r="162" spans="1:4" x14ac:dyDescent="0.25">
      <c r="A162" t="s">
        <v>440</v>
      </c>
      <c r="B162" t="s">
        <v>471</v>
      </c>
      <c r="C162" t="s">
        <v>472</v>
      </c>
      <c r="D162" t="s">
        <v>1366</v>
      </c>
    </row>
    <row r="163" spans="1:4" x14ac:dyDescent="0.25">
      <c r="A163" t="s">
        <v>440</v>
      </c>
      <c r="B163" t="s">
        <v>473</v>
      </c>
      <c r="C163" t="s">
        <v>474</v>
      </c>
      <c r="D163" t="s">
        <v>1366</v>
      </c>
    </row>
    <row r="164" spans="1:4" x14ac:dyDescent="0.25">
      <c r="A164" t="s">
        <v>440</v>
      </c>
      <c r="B164" t="s">
        <v>475</v>
      </c>
      <c r="C164" t="s">
        <v>476</v>
      </c>
      <c r="D164" t="s">
        <v>1366</v>
      </c>
    </row>
    <row r="165" spans="1:4" x14ac:dyDescent="0.25">
      <c r="A165" t="s">
        <v>440</v>
      </c>
      <c r="B165" t="s">
        <v>477</v>
      </c>
      <c r="C165" t="s">
        <v>480</v>
      </c>
      <c r="D165" t="s">
        <v>1366</v>
      </c>
    </row>
    <row r="166" spans="1:4" x14ac:dyDescent="0.25">
      <c r="A166" t="s">
        <v>440</v>
      </c>
      <c r="B166" t="s">
        <v>481</v>
      </c>
      <c r="C166" t="s">
        <v>482</v>
      </c>
      <c r="D166" t="s">
        <v>1366</v>
      </c>
    </row>
    <row r="167" spans="1:4" x14ac:dyDescent="0.25">
      <c r="A167" t="s">
        <v>440</v>
      </c>
      <c r="B167" t="s">
        <v>483</v>
      </c>
      <c r="C167" t="s">
        <v>484</v>
      </c>
      <c r="D167" t="s">
        <v>1366</v>
      </c>
    </row>
    <row r="168" spans="1:4" x14ac:dyDescent="0.25">
      <c r="A168" t="s">
        <v>440</v>
      </c>
      <c r="B168" t="s">
        <v>485</v>
      </c>
      <c r="C168" t="s">
        <v>486</v>
      </c>
      <c r="D168" t="s">
        <v>1366</v>
      </c>
    </row>
    <row r="169" spans="1:4" x14ac:dyDescent="0.25">
      <c r="A169" t="s">
        <v>487</v>
      </c>
      <c r="B169" t="s">
        <v>488</v>
      </c>
      <c r="C169" t="s">
        <v>489</v>
      </c>
      <c r="D169" t="s">
        <v>1366</v>
      </c>
    </row>
    <row r="170" spans="1:4" x14ac:dyDescent="0.25">
      <c r="A170" t="s">
        <v>487</v>
      </c>
      <c r="B170" t="s">
        <v>2068</v>
      </c>
      <c r="C170" t="s">
        <v>490</v>
      </c>
      <c r="D170" t="s">
        <v>1366</v>
      </c>
    </row>
    <row r="171" spans="1:4" x14ac:dyDescent="0.25">
      <c r="A171" t="s">
        <v>487</v>
      </c>
      <c r="B171" t="s">
        <v>491</v>
      </c>
      <c r="C171" t="s">
        <v>492</v>
      </c>
      <c r="D171" t="s">
        <v>1366</v>
      </c>
    </row>
    <row r="172" spans="1:4" x14ac:dyDescent="0.25">
      <c r="A172" t="s">
        <v>493</v>
      </c>
      <c r="B172" t="s">
        <v>494</v>
      </c>
      <c r="C172" t="s">
        <v>495</v>
      </c>
      <c r="D172" t="s">
        <v>493</v>
      </c>
    </row>
    <row r="173" spans="1:4" x14ac:dyDescent="0.25">
      <c r="A173" t="s">
        <v>493</v>
      </c>
      <c r="B173" t="s">
        <v>496</v>
      </c>
      <c r="C173" t="s">
        <v>497</v>
      </c>
      <c r="D173" t="s">
        <v>493</v>
      </c>
    </row>
    <row r="174" spans="1:4" x14ac:dyDescent="0.25">
      <c r="A174" t="s">
        <v>493</v>
      </c>
      <c r="B174" t="s">
        <v>499</v>
      </c>
      <c r="C174" t="s">
        <v>500</v>
      </c>
      <c r="D174" t="s">
        <v>493</v>
      </c>
    </row>
    <row r="175" spans="1:4" x14ac:dyDescent="0.25">
      <c r="A175" t="s">
        <v>493</v>
      </c>
      <c r="B175" t="s">
        <v>2069</v>
      </c>
      <c r="C175" t="s">
        <v>2070</v>
      </c>
      <c r="D175" t="s">
        <v>493</v>
      </c>
    </row>
    <row r="176" spans="1:4" x14ac:dyDescent="0.25">
      <c r="A176" t="s">
        <v>493</v>
      </c>
      <c r="B176" t="s">
        <v>501</v>
      </c>
      <c r="C176" t="s">
        <v>502</v>
      </c>
      <c r="D176" t="s">
        <v>493</v>
      </c>
    </row>
    <row r="177" spans="1:4" x14ac:dyDescent="0.25">
      <c r="A177" t="s">
        <v>493</v>
      </c>
      <c r="B177" t="s">
        <v>505</v>
      </c>
      <c r="C177" t="s">
        <v>506</v>
      </c>
      <c r="D177" t="s">
        <v>493</v>
      </c>
    </row>
    <row r="178" spans="1:4" x14ac:dyDescent="0.25">
      <c r="A178" t="s">
        <v>493</v>
      </c>
      <c r="B178" t="s">
        <v>507</v>
      </c>
      <c r="C178" t="s">
        <v>508</v>
      </c>
      <c r="D178" t="s">
        <v>493</v>
      </c>
    </row>
    <row r="179" spans="1:4" x14ac:dyDescent="0.25">
      <c r="A179" t="s">
        <v>493</v>
      </c>
      <c r="B179" t="s">
        <v>509</v>
      </c>
      <c r="C179" t="s">
        <v>510</v>
      </c>
      <c r="D179" t="s">
        <v>493</v>
      </c>
    </row>
    <row r="180" spans="1:4" x14ac:dyDescent="0.25">
      <c r="A180" t="s">
        <v>493</v>
      </c>
      <c r="B180" t="s">
        <v>511</v>
      </c>
      <c r="C180" t="s">
        <v>512</v>
      </c>
      <c r="D180" t="s">
        <v>493</v>
      </c>
    </row>
    <row r="181" spans="1:4" x14ac:dyDescent="0.25">
      <c r="A181" t="s">
        <v>493</v>
      </c>
      <c r="B181" t="s">
        <v>513</v>
      </c>
      <c r="C181" t="s">
        <v>514</v>
      </c>
      <c r="D181" t="s">
        <v>493</v>
      </c>
    </row>
    <row r="182" spans="1:4" x14ac:dyDescent="0.25">
      <c r="A182" t="s">
        <v>493</v>
      </c>
      <c r="B182" t="s">
        <v>515</v>
      </c>
      <c r="C182" t="s">
        <v>516</v>
      </c>
      <c r="D182" t="s">
        <v>493</v>
      </c>
    </row>
    <row r="183" spans="1:4" x14ac:dyDescent="0.25">
      <c r="A183" t="s">
        <v>493</v>
      </c>
      <c r="B183" t="s">
        <v>517</v>
      </c>
      <c r="C183" t="s">
        <v>518</v>
      </c>
      <c r="D183" t="s">
        <v>493</v>
      </c>
    </row>
    <row r="184" spans="1:4" x14ac:dyDescent="0.25">
      <c r="A184" t="s">
        <v>493</v>
      </c>
      <c r="B184" t="s">
        <v>519</v>
      </c>
      <c r="C184" t="s">
        <v>520</v>
      </c>
      <c r="D184" t="s">
        <v>493</v>
      </c>
    </row>
    <row r="185" spans="1:4" x14ac:dyDescent="0.25">
      <c r="A185" t="s">
        <v>493</v>
      </c>
      <c r="B185" t="s">
        <v>521</v>
      </c>
      <c r="C185" t="s">
        <v>522</v>
      </c>
      <c r="D185" t="s">
        <v>493</v>
      </c>
    </row>
    <row r="186" spans="1:4" x14ac:dyDescent="0.25">
      <c r="A186" t="s">
        <v>493</v>
      </c>
      <c r="B186" t="s">
        <v>523</v>
      </c>
      <c r="C186" t="s">
        <v>524</v>
      </c>
      <c r="D186" t="s">
        <v>493</v>
      </c>
    </row>
    <row r="187" spans="1:4" x14ac:dyDescent="0.25">
      <c r="A187" t="s">
        <v>493</v>
      </c>
      <c r="B187" t="s">
        <v>2071</v>
      </c>
      <c r="C187" t="s">
        <v>526</v>
      </c>
      <c r="D187" t="s">
        <v>493</v>
      </c>
    </row>
    <row r="188" spans="1:4" x14ac:dyDescent="0.25">
      <c r="A188" t="s">
        <v>493</v>
      </c>
      <c r="B188" t="s">
        <v>527</v>
      </c>
      <c r="C188" t="s">
        <v>528</v>
      </c>
      <c r="D188" t="s">
        <v>493</v>
      </c>
    </row>
    <row r="189" spans="1:4" x14ac:dyDescent="0.25">
      <c r="A189" t="s">
        <v>493</v>
      </c>
      <c r="B189" t="s">
        <v>529</v>
      </c>
      <c r="C189" t="s">
        <v>530</v>
      </c>
      <c r="D189" t="s">
        <v>493</v>
      </c>
    </row>
    <row r="190" spans="1:4" x14ac:dyDescent="0.25">
      <c r="A190" t="s">
        <v>493</v>
      </c>
      <c r="B190" t="s">
        <v>531</v>
      </c>
      <c r="C190" t="s">
        <v>532</v>
      </c>
      <c r="D190" t="s">
        <v>493</v>
      </c>
    </row>
    <row r="191" spans="1:4" x14ac:dyDescent="0.25">
      <c r="A191" t="s">
        <v>493</v>
      </c>
      <c r="B191" t="s">
        <v>533</v>
      </c>
      <c r="C191" t="s">
        <v>534</v>
      </c>
      <c r="D191" t="s">
        <v>493</v>
      </c>
    </row>
    <row r="192" spans="1:4" x14ac:dyDescent="0.25">
      <c r="A192" t="s">
        <v>493</v>
      </c>
      <c r="B192" t="s">
        <v>535</v>
      </c>
      <c r="C192" t="s">
        <v>536</v>
      </c>
      <c r="D192" t="s">
        <v>493</v>
      </c>
    </row>
    <row r="193" spans="1:4" x14ac:dyDescent="0.25">
      <c r="A193" t="s">
        <v>493</v>
      </c>
      <c r="B193" t="s">
        <v>2072</v>
      </c>
      <c r="C193" t="s">
        <v>538</v>
      </c>
      <c r="D193" t="s">
        <v>493</v>
      </c>
    </row>
    <row r="194" spans="1:4" x14ac:dyDescent="0.25">
      <c r="A194" t="s">
        <v>493</v>
      </c>
      <c r="B194" t="s">
        <v>539</v>
      </c>
      <c r="C194" t="s">
        <v>540</v>
      </c>
      <c r="D194" t="s">
        <v>493</v>
      </c>
    </row>
    <row r="195" spans="1:4" x14ac:dyDescent="0.25">
      <c r="A195" t="s">
        <v>493</v>
      </c>
      <c r="B195" t="s">
        <v>541</v>
      </c>
      <c r="C195" t="s">
        <v>542</v>
      </c>
      <c r="D195" t="s">
        <v>493</v>
      </c>
    </row>
    <row r="196" spans="1:4" x14ac:dyDescent="0.25">
      <c r="A196" t="s">
        <v>493</v>
      </c>
      <c r="B196" t="s">
        <v>2073</v>
      </c>
      <c r="C196" t="s">
        <v>544</v>
      </c>
      <c r="D196" t="s">
        <v>493</v>
      </c>
    </row>
    <row r="197" spans="1:4" x14ac:dyDescent="0.25">
      <c r="A197" t="s">
        <v>493</v>
      </c>
      <c r="B197" t="s">
        <v>545</v>
      </c>
      <c r="C197" t="s">
        <v>546</v>
      </c>
      <c r="D197" t="s">
        <v>493</v>
      </c>
    </row>
    <row r="198" spans="1:4" x14ac:dyDescent="0.25">
      <c r="A198" t="s">
        <v>493</v>
      </c>
      <c r="B198" t="s">
        <v>547</v>
      </c>
      <c r="C198" t="s">
        <v>548</v>
      </c>
      <c r="D198" t="s">
        <v>493</v>
      </c>
    </row>
    <row r="199" spans="1:4" x14ac:dyDescent="0.25">
      <c r="A199" t="s">
        <v>493</v>
      </c>
      <c r="B199" t="s">
        <v>549</v>
      </c>
      <c r="C199" t="s">
        <v>550</v>
      </c>
      <c r="D199" t="s">
        <v>493</v>
      </c>
    </row>
    <row r="200" spans="1:4" x14ac:dyDescent="0.25">
      <c r="A200" t="s">
        <v>493</v>
      </c>
      <c r="B200" t="s">
        <v>2074</v>
      </c>
      <c r="C200" t="s">
        <v>552</v>
      </c>
      <c r="D200" t="s">
        <v>493</v>
      </c>
    </row>
    <row r="201" spans="1:4" x14ac:dyDescent="0.25">
      <c r="A201" t="s">
        <v>493</v>
      </c>
      <c r="B201" t="s">
        <v>2075</v>
      </c>
      <c r="C201" t="s">
        <v>554</v>
      </c>
      <c r="D201" t="s">
        <v>493</v>
      </c>
    </row>
    <row r="202" spans="1:4" x14ac:dyDescent="0.25">
      <c r="A202" t="s">
        <v>493</v>
      </c>
      <c r="B202" t="s">
        <v>2076</v>
      </c>
      <c r="C202" t="s">
        <v>556</v>
      </c>
      <c r="D202" t="s">
        <v>493</v>
      </c>
    </row>
    <row r="203" spans="1:4" x14ac:dyDescent="0.25">
      <c r="A203" t="s">
        <v>493</v>
      </c>
      <c r="B203" t="s">
        <v>557</v>
      </c>
      <c r="C203" t="s">
        <v>558</v>
      </c>
      <c r="D203" t="s">
        <v>493</v>
      </c>
    </row>
    <row r="204" spans="1:4" x14ac:dyDescent="0.25">
      <c r="A204" t="s">
        <v>493</v>
      </c>
      <c r="B204" t="s">
        <v>2077</v>
      </c>
      <c r="C204" t="s">
        <v>560</v>
      </c>
      <c r="D204" t="s">
        <v>493</v>
      </c>
    </row>
    <row r="205" spans="1:4" x14ac:dyDescent="0.25">
      <c r="A205" t="s">
        <v>493</v>
      </c>
      <c r="B205" t="s">
        <v>2078</v>
      </c>
      <c r="C205" t="s">
        <v>562</v>
      </c>
      <c r="D205" t="s">
        <v>493</v>
      </c>
    </row>
    <row r="206" spans="1:4" x14ac:dyDescent="0.25">
      <c r="A206" t="s">
        <v>493</v>
      </c>
      <c r="B206" t="s">
        <v>563</v>
      </c>
      <c r="C206" t="s">
        <v>564</v>
      </c>
      <c r="D206" t="s">
        <v>493</v>
      </c>
    </row>
    <row r="207" spans="1:4" x14ac:dyDescent="0.25">
      <c r="A207" t="s">
        <v>493</v>
      </c>
      <c r="B207" t="s">
        <v>2079</v>
      </c>
      <c r="C207" t="s">
        <v>566</v>
      </c>
      <c r="D207" t="s">
        <v>493</v>
      </c>
    </row>
    <row r="208" spans="1:4" x14ac:dyDescent="0.25">
      <c r="A208" t="s">
        <v>493</v>
      </c>
      <c r="B208" t="s">
        <v>2080</v>
      </c>
      <c r="C208" t="s">
        <v>568</v>
      </c>
      <c r="D208" t="s">
        <v>493</v>
      </c>
    </row>
    <row r="209" spans="1:4" x14ac:dyDescent="0.25">
      <c r="A209" t="s">
        <v>493</v>
      </c>
      <c r="B209" t="s">
        <v>2081</v>
      </c>
      <c r="C209" t="s">
        <v>570</v>
      </c>
      <c r="D209" t="s">
        <v>493</v>
      </c>
    </row>
    <row r="210" spans="1:4" x14ac:dyDescent="0.25">
      <c r="A210" t="s">
        <v>493</v>
      </c>
      <c r="B210" t="s">
        <v>571</v>
      </c>
      <c r="C210" t="s">
        <v>572</v>
      </c>
      <c r="D210" t="s">
        <v>493</v>
      </c>
    </row>
    <row r="211" spans="1:4" x14ac:dyDescent="0.25">
      <c r="A211" t="s">
        <v>493</v>
      </c>
      <c r="B211" t="s">
        <v>573</v>
      </c>
      <c r="C211" t="s">
        <v>574</v>
      </c>
      <c r="D211" t="s">
        <v>493</v>
      </c>
    </row>
    <row r="212" spans="1:4" x14ac:dyDescent="0.25">
      <c r="A212" t="s">
        <v>493</v>
      </c>
      <c r="B212" t="s">
        <v>575</v>
      </c>
      <c r="C212" t="s">
        <v>576</v>
      </c>
      <c r="D212" t="s">
        <v>493</v>
      </c>
    </row>
    <row r="213" spans="1:4" x14ac:dyDescent="0.25">
      <c r="A213" t="s">
        <v>493</v>
      </c>
      <c r="B213" t="s">
        <v>577</v>
      </c>
      <c r="C213" t="s">
        <v>578</v>
      </c>
      <c r="D213" t="s">
        <v>493</v>
      </c>
    </row>
    <row r="214" spans="1:4" x14ac:dyDescent="0.25">
      <c r="A214" t="s">
        <v>493</v>
      </c>
      <c r="B214" t="s">
        <v>2082</v>
      </c>
      <c r="C214" t="s">
        <v>580</v>
      </c>
      <c r="D214" t="s">
        <v>493</v>
      </c>
    </row>
    <row r="215" spans="1:4" x14ac:dyDescent="0.25">
      <c r="A215" t="s">
        <v>493</v>
      </c>
      <c r="B215" t="s">
        <v>581</v>
      </c>
      <c r="C215" t="s">
        <v>582</v>
      </c>
      <c r="D215" t="s">
        <v>493</v>
      </c>
    </row>
    <row r="216" spans="1:4" x14ac:dyDescent="0.25">
      <c r="A216" t="s">
        <v>493</v>
      </c>
      <c r="B216" t="s">
        <v>2083</v>
      </c>
      <c r="C216" t="s">
        <v>584</v>
      </c>
      <c r="D216" t="s">
        <v>493</v>
      </c>
    </row>
    <row r="217" spans="1:4" x14ac:dyDescent="0.25">
      <c r="A217" t="s">
        <v>493</v>
      </c>
      <c r="B217" t="s">
        <v>585</v>
      </c>
      <c r="C217" t="s">
        <v>586</v>
      </c>
      <c r="D217" t="s">
        <v>493</v>
      </c>
    </row>
    <row r="218" spans="1:4" x14ac:dyDescent="0.25">
      <c r="A218" t="s">
        <v>493</v>
      </c>
      <c r="B218" t="s">
        <v>587</v>
      </c>
      <c r="C218" t="s">
        <v>588</v>
      </c>
      <c r="D218" t="s">
        <v>493</v>
      </c>
    </row>
    <row r="219" spans="1:4" x14ac:dyDescent="0.25">
      <c r="A219" t="s">
        <v>493</v>
      </c>
      <c r="B219" t="s">
        <v>2084</v>
      </c>
      <c r="C219" t="s">
        <v>590</v>
      </c>
      <c r="D219" t="s">
        <v>493</v>
      </c>
    </row>
    <row r="220" spans="1:4" x14ac:dyDescent="0.25">
      <c r="A220" t="s">
        <v>493</v>
      </c>
      <c r="B220" t="s">
        <v>2085</v>
      </c>
      <c r="C220" t="s">
        <v>592</v>
      </c>
      <c r="D220" t="s">
        <v>493</v>
      </c>
    </row>
    <row r="221" spans="1:4" x14ac:dyDescent="0.25">
      <c r="A221" t="s">
        <v>493</v>
      </c>
      <c r="B221" t="s">
        <v>594</v>
      </c>
      <c r="C221" t="s">
        <v>595</v>
      </c>
      <c r="D221" t="s">
        <v>493</v>
      </c>
    </row>
    <row r="222" spans="1:4" x14ac:dyDescent="0.25">
      <c r="A222" t="s">
        <v>493</v>
      </c>
      <c r="B222" t="s">
        <v>596</v>
      </c>
      <c r="C222" t="s">
        <v>597</v>
      </c>
      <c r="D222" t="s">
        <v>493</v>
      </c>
    </row>
    <row r="223" spans="1:4" x14ac:dyDescent="0.25">
      <c r="A223" t="s">
        <v>493</v>
      </c>
      <c r="B223" t="s">
        <v>598</v>
      </c>
      <c r="C223" t="s">
        <v>599</v>
      </c>
      <c r="D223" t="s">
        <v>493</v>
      </c>
    </row>
    <row r="224" spans="1:4" x14ac:dyDescent="0.25">
      <c r="A224" t="s">
        <v>493</v>
      </c>
      <c r="B224" t="s">
        <v>600</v>
      </c>
      <c r="C224" t="s">
        <v>601</v>
      </c>
      <c r="D224" t="s">
        <v>493</v>
      </c>
    </row>
    <row r="225" spans="1:4" x14ac:dyDescent="0.25">
      <c r="A225" t="s">
        <v>493</v>
      </c>
      <c r="B225" t="s">
        <v>602</v>
      </c>
      <c r="C225" t="s">
        <v>603</v>
      </c>
      <c r="D225" t="s">
        <v>493</v>
      </c>
    </row>
    <row r="226" spans="1:4" x14ac:dyDescent="0.25">
      <c r="A226" t="s">
        <v>493</v>
      </c>
      <c r="B226" t="s">
        <v>604</v>
      </c>
      <c r="C226" t="s">
        <v>605</v>
      </c>
      <c r="D226" t="s">
        <v>493</v>
      </c>
    </row>
    <row r="227" spans="1:4" x14ac:dyDescent="0.25">
      <c r="A227" t="s">
        <v>493</v>
      </c>
      <c r="B227" t="s">
        <v>2086</v>
      </c>
      <c r="C227" t="s">
        <v>607</v>
      </c>
      <c r="D227" t="s">
        <v>493</v>
      </c>
    </row>
    <row r="228" spans="1:4" x14ac:dyDescent="0.25">
      <c r="A228" t="s">
        <v>493</v>
      </c>
      <c r="B228" t="s">
        <v>608</v>
      </c>
      <c r="C228" t="s">
        <v>609</v>
      </c>
      <c r="D228" t="s">
        <v>493</v>
      </c>
    </row>
    <row r="229" spans="1:4" x14ac:dyDescent="0.25">
      <c r="A229" t="s">
        <v>493</v>
      </c>
      <c r="B229" t="s">
        <v>610</v>
      </c>
      <c r="C229" t="s">
        <v>611</v>
      </c>
      <c r="D229" t="s">
        <v>493</v>
      </c>
    </row>
    <row r="230" spans="1:4" x14ac:dyDescent="0.25">
      <c r="A230" t="s">
        <v>493</v>
      </c>
      <c r="B230" t="s">
        <v>612</v>
      </c>
      <c r="C230" t="s">
        <v>613</v>
      </c>
      <c r="D230" t="s">
        <v>493</v>
      </c>
    </row>
    <row r="231" spans="1:4" x14ac:dyDescent="0.25">
      <c r="A231" t="s">
        <v>493</v>
      </c>
      <c r="B231" t="s">
        <v>614</v>
      </c>
      <c r="C231" t="s">
        <v>615</v>
      </c>
      <c r="D231" t="s">
        <v>493</v>
      </c>
    </row>
    <row r="232" spans="1:4" x14ac:dyDescent="0.25">
      <c r="A232" t="s">
        <v>493</v>
      </c>
      <c r="B232" t="s">
        <v>616</v>
      </c>
      <c r="C232" t="s">
        <v>617</v>
      </c>
      <c r="D232" t="s">
        <v>493</v>
      </c>
    </row>
    <row r="233" spans="1:4" x14ac:dyDescent="0.25">
      <c r="A233" t="s">
        <v>493</v>
      </c>
      <c r="B233" t="s">
        <v>619</v>
      </c>
      <c r="C233" t="s">
        <v>620</v>
      </c>
      <c r="D233" t="s">
        <v>493</v>
      </c>
    </row>
    <row r="234" spans="1:4" x14ac:dyDescent="0.25">
      <c r="A234" t="s">
        <v>493</v>
      </c>
      <c r="B234" t="s">
        <v>621</v>
      </c>
      <c r="C234" t="s">
        <v>622</v>
      </c>
      <c r="D234" t="s">
        <v>493</v>
      </c>
    </row>
    <row r="235" spans="1:4" x14ac:dyDescent="0.25">
      <c r="A235" t="s">
        <v>493</v>
      </c>
      <c r="B235" t="s">
        <v>2087</v>
      </c>
      <c r="C235" t="s">
        <v>624</v>
      </c>
      <c r="D235" t="s">
        <v>493</v>
      </c>
    </row>
    <row r="236" spans="1:4" x14ac:dyDescent="0.25">
      <c r="A236" t="s">
        <v>493</v>
      </c>
      <c r="B236" t="s">
        <v>625</v>
      </c>
      <c r="C236" t="s">
        <v>626</v>
      </c>
      <c r="D236" t="s">
        <v>493</v>
      </c>
    </row>
    <row r="237" spans="1:4" x14ac:dyDescent="0.25">
      <c r="A237" t="s">
        <v>493</v>
      </c>
      <c r="B237" t="s">
        <v>2088</v>
      </c>
      <c r="C237" t="s">
        <v>628</v>
      </c>
      <c r="D237" t="s">
        <v>493</v>
      </c>
    </row>
    <row r="238" spans="1:4" x14ac:dyDescent="0.25">
      <c r="A238" t="s">
        <v>493</v>
      </c>
      <c r="B238" t="s">
        <v>629</v>
      </c>
      <c r="C238" t="s">
        <v>630</v>
      </c>
      <c r="D238" t="s">
        <v>493</v>
      </c>
    </row>
    <row r="239" spans="1:4" x14ac:dyDescent="0.25">
      <c r="A239" t="s">
        <v>493</v>
      </c>
      <c r="B239" t="s">
        <v>631</v>
      </c>
      <c r="C239" t="s">
        <v>632</v>
      </c>
      <c r="D239" t="s">
        <v>493</v>
      </c>
    </row>
    <row r="240" spans="1:4" x14ac:dyDescent="0.25">
      <c r="A240" t="s">
        <v>493</v>
      </c>
      <c r="B240" t="s">
        <v>633</v>
      </c>
      <c r="C240" t="s">
        <v>634</v>
      </c>
      <c r="D240" t="s">
        <v>493</v>
      </c>
    </row>
    <row r="241" spans="1:4" x14ac:dyDescent="0.25">
      <c r="A241" t="s">
        <v>493</v>
      </c>
      <c r="B241" t="s">
        <v>635</v>
      </c>
      <c r="C241" t="s">
        <v>636</v>
      </c>
      <c r="D241" t="s">
        <v>493</v>
      </c>
    </row>
    <row r="242" spans="1:4" x14ac:dyDescent="0.25">
      <c r="A242" t="s">
        <v>493</v>
      </c>
      <c r="B242" t="s">
        <v>2089</v>
      </c>
      <c r="C242" t="s">
        <v>638</v>
      </c>
      <c r="D242" t="s">
        <v>493</v>
      </c>
    </row>
    <row r="243" spans="1:4" x14ac:dyDescent="0.25">
      <c r="A243" t="s">
        <v>493</v>
      </c>
      <c r="B243" t="s">
        <v>639</v>
      </c>
      <c r="C243" t="s">
        <v>640</v>
      </c>
      <c r="D243" t="s">
        <v>493</v>
      </c>
    </row>
    <row r="244" spans="1:4" x14ac:dyDescent="0.25">
      <c r="A244" t="s">
        <v>641</v>
      </c>
      <c r="B244" t="s">
        <v>642</v>
      </c>
      <c r="C244" t="s">
        <v>643</v>
      </c>
      <c r="D244" t="s">
        <v>1366</v>
      </c>
    </row>
    <row r="245" spans="1:4" x14ac:dyDescent="0.25">
      <c r="A245" t="s">
        <v>641</v>
      </c>
      <c r="B245" t="s">
        <v>644</v>
      </c>
      <c r="C245" t="s">
        <v>645</v>
      </c>
      <c r="D245" t="s">
        <v>1366</v>
      </c>
    </row>
    <row r="246" spans="1:4" x14ac:dyDescent="0.25">
      <c r="A246" t="s">
        <v>641</v>
      </c>
      <c r="B246" t="s">
        <v>646</v>
      </c>
      <c r="C246" t="s">
        <v>647</v>
      </c>
      <c r="D246" t="s">
        <v>1366</v>
      </c>
    </row>
    <row r="247" spans="1:4" x14ac:dyDescent="0.25">
      <c r="A247" t="s">
        <v>641</v>
      </c>
      <c r="B247" t="s">
        <v>648</v>
      </c>
      <c r="C247" t="s">
        <v>649</v>
      </c>
      <c r="D247" t="s">
        <v>1366</v>
      </c>
    </row>
    <row r="248" spans="1:4" x14ac:dyDescent="0.25">
      <c r="A248" t="s">
        <v>641</v>
      </c>
      <c r="B248" t="s">
        <v>650</v>
      </c>
      <c r="C248" t="s">
        <v>651</v>
      </c>
      <c r="D248" t="s">
        <v>1366</v>
      </c>
    </row>
    <row r="249" spans="1:4" x14ac:dyDescent="0.25">
      <c r="A249" t="s">
        <v>641</v>
      </c>
      <c r="B249" t="s">
        <v>652</v>
      </c>
      <c r="C249" t="s">
        <v>653</v>
      </c>
      <c r="D249" t="s">
        <v>1366</v>
      </c>
    </row>
    <row r="250" spans="1:4" x14ac:dyDescent="0.25">
      <c r="A250" t="s">
        <v>641</v>
      </c>
      <c r="B250" t="s">
        <v>654</v>
      </c>
      <c r="C250" t="s">
        <v>655</v>
      </c>
      <c r="D250" t="s">
        <v>1366</v>
      </c>
    </row>
    <row r="251" spans="1:4" x14ac:dyDescent="0.25">
      <c r="A251" t="s">
        <v>641</v>
      </c>
      <c r="B251" t="s">
        <v>656</v>
      </c>
      <c r="C251" t="s">
        <v>657</v>
      </c>
      <c r="D251" t="s">
        <v>1366</v>
      </c>
    </row>
    <row r="252" spans="1:4" x14ac:dyDescent="0.25">
      <c r="A252" t="s">
        <v>658</v>
      </c>
      <c r="B252" t="s">
        <v>2090</v>
      </c>
      <c r="C252" t="s">
        <v>660</v>
      </c>
      <c r="D252" t="s">
        <v>658</v>
      </c>
    </row>
    <row r="253" spans="1:4" x14ac:dyDescent="0.25">
      <c r="A253" t="s">
        <v>658</v>
      </c>
      <c r="B253" t="s">
        <v>661</v>
      </c>
      <c r="C253" t="s">
        <v>662</v>
      </c>
      <c r="D253" t="s">
        <v>658</v>
      </c>
    </row>
    <row r="254" spans="1:4" x14ac:dyDescent="0.25">
      <c r="A254" t="s">
        <v>658</v>
      </c>
      <c r="B254" t="s">
        <v>663</v>
      </c>
      <c r="C254" t="s">
        <v>664</v>
      </c>
      <c r="D254" t="s">
        <v>658</v>
      </c>
    </row>
    <row r="255" spans="1:4" x14ac:dyDescent="0.25">
      <c r="A255" t="s">
        <v>658</v>
      </c>
      <c r="B255" t="s">
        <v>2091</v>
      </c>
      <c r="C255" t="s">
        <v>666</v>
      </c>
      <c r="D255" t="s">
        <v>658</v>
      </c>
    </row>
    <row r="256" spans="1:4" x14ac:dyDescent="0.25">
      <c r="A256" t="s">
        <v>658</v>
      </c>
      <c r="B256" t="s">
        <v>667</v>
      </c>
      <c r="C256" t="s">
        <v>668</v>
      </c>
      <c r="D256" t="s">
        <v>658</v>
      </c>
    </row>
    <row r="257" spans="1:4" x14ac:dyDescent="0.25">
      <c r="A257" t="s">
        <v>658</v>
      </c>
      <c r="B257" t="s">
        <v>669</v>
      </c>
      <c r="C257" t="s">
        <v>670</v>
      </c>
      <c r="D257" t="s">
        <v>658</v>
      </c>
    </row>
    <row r="258" spans="1:4" x14ac:dyDescent="0.25">
      <c r="A258" t="s">
        <v>658</v>
      </c>
      <c r="B258" t="s">
        <v>2092</v>
      </c>
      <c r="C258" t="s">
        <v>672</v>
      </c>
      <c r="D258" t="s">
        <v>658</v>
      </c>
    </row>
    <row r="259" spans="1:4" x14ac:dyDescent="0.25">
      <c r="A259" t="s">
        <v>658</v>
      </c>
      <c r="B259" t="s">
        <v>673</v>
      </c>
      <c r="C259" t="s">
        <v>674</v>
      </c>
      <c r="D259" t="s">
        <v>658</v>
      </c>
    </row>
    <row r="260" spans="1:4" x14ac:dyDescent="0.25">
      <c r="A260" t="s">
        <v>658</v>
      </c>
      <c r="B260" t="s">
        <v>675</v>
      </c>
      <c r="C260" t="s">
        <v>676</v>
      </c>
      <c r="D260" t="s">
        <v>658</v>
      </c>
    </row>
    <row r="261" spans="1:4" x14ac:dyDescent="0.25">
      <c r="A261" t="s">
        <v>658</v>
      </c>
      <c r="B261" t="s">
        <v>2093</v>
      </c>
      <c r="C261" t="s">
        <v>678</v>
      </c>
      <c r="D261" t="s">
        <v>658</v>
      </c>
    </row>
    <row r="262" spans="1:4" x14ac:dyDescent="0.25">
      <c r="A262" t="s">
        <v>658</v>
      </c>
      <c r="B262" t="s">
        <v>679</v>
      </c>
      <c r="C262" t="s">
        <v>680</v>
      </c>
      <c r="D262" t="s">
        <v>658</v>
      </c>
    </row>
    <row r="263" spans="1:4" x14ac:dyDescent="0.25">
      <c r="A263" t="s">
        <v>658</v>
      </c>
      <c r="B263" t="s">
        <v>2094</v>
      </c>
      <c r="C263" t="s">
        <v>682</v>
      </c>
      <c r="D263" t="s">
        <v>658</v>
      </c>
    </row>
    <row r="264" spans="1:4" x14ac:dyDescent="0.25">
      <c r="A264" t="s">
        <v>658</v>
      </c>
      <c r="B264" t="s">
        <v>683</v>
      </c>
      <c r="C264" t="s">
        <v>684</v>
      </c>
      <c r="D264" t="s">
        <v>658</v>
      </c>
    </row>
    <row r="265" spans="1:4" x14ac:dyDescent="0.25">
      <c r="A265" t="s">
        <v>658</v>
      </c>
      <c r="B265" t="s">
        <v>685</v>
      </c>
      <c r="C265" t="s">
        <v>686</v>
      </c>
      <c r="D265" t="s">
        <v>658</v>
      </c>
    </row>
    <row r="266" spans="1:4" x14ac:dyDescent="0.25">
      <c r="A266" t="s">
        <v>658</v>
      </c>
      <c r="B266" t="s">
        <v>687</v>
      </c>
      <c r="C266" t="s">
        <v>688</v>
      </c>
      <c r="D266" t="s">
        <v>658</v>
      </c>
    </row>
    <row r="267" spans="1:4" x14ac:dyDescent="0.25">
      <c r="A267" t="s">
        <v>658</v>
      </c>
      <c r="B267" t="s">
        <v>689</v>
      </c>
      <c r="C267" t="s">
        <v>690</v>
      </c>
      <c r="D267" t="s">
        <v>658</v>
      </c>
    </row>
    <row r="268" spans="1:4" x14ac:dyDescent="0.25">
      <c r="A268" t="s">
        <v>658</v>
      </c>
      <c r="B268" t="s">
        <v>691</v>
      </c>
      <c r="C268" t="s">
        <v>692</v>
      </c>
      <c r="D268" t="s">
        <v>658</v>
      </c>
    </row>
    <row r="269" spans="1:4" x14ac:dyDescent="0.25">
      <c r="A269" t="s">
        <v>658</v>
      </c>
      <c r="B269" t="s">
        <v>2095</v>
      </c>
      <c r="C269" t="s">
        <v>694</v>
      </c>
      <c r="D269" t="s">
        <v>658</v>
      </c>
    </row>
    <row r="270" spans="1:4" x14ac:dyDescent="0.25">
      <c r="A270" t="s">
        <v>658</v>
      </c>
      <c r="B270" t="s">
        <v>2096</v>
      </c>
      <c r="C270" t="s">
        <v>696</v>
      </c>
      <c r="D270" t="s">
        <v>658</v>
      </c>
    </row>
    <row r="271" spans="1:4" x14ac:dyDescent="0.25">
      <c r="A271" t="s">
        <v>658</v>
      </c>
      <c r="B271" t="s">
        <v>697</v>
      </c>
      <c r="C271" t="s">
        <v>698</v>
      </c>
      <c r="D271" t="s">
        <v>658</v>
      </c>
    </row>
    <row r="272" spans="1:4" x14ac:dyDescent="0.25">
      <c r="A272" t="s">
        <v>658</v>
      </c>
      <c r="B272" t="s">
        <v>699</v>
      </c>
      <c r="C272" t="s">
        <v>700</v>
      </c>
      <c r="D272" t="s">
        <v>658</v>
      </c>
    </row>
    <row r="273" spans="1:4" x14ac:dyDescent="0.25">
      <c r="A273" t="s">
        <v>658</v>
      </c>
      <c r="B273" t="s">
        <v>701</v>
      </c>
      <c r="C273" t="s">
        <v>702</v>
      </c>
      <c r="D273" t="s">
        <v>658</v>
      </c>
    </row>
    <row r="274" spans="1:4" x14ac:dyDescent="0.25">
      <c r="A274" t="s">
        <v>658</v>
      </c>
      <c r="B274" t="s">
        <v>2097</v>
      </c>
      <c r="C274" t="s">
        <v>704</v>
      </c>
      <c r="D274" t="s">
        <v>658</v>
      </c>
    </row>
    <row r="275" spans="1:4" x14ac:dyDescent="0.25">
      <c r="A275" t="s">
        <v>658</v>
      </c>
      <c r="B275" t="s">
        <v>2098</v>
      </c>
      <c r="C275" t="s">
        <v>706</v>
      </c>
      <c r="D275" t="s">
        <v>658</v>
      </c>
    </row>
    <row r="276" spans="1:4" x14ac:dyDescent="0.25">
      <c r="A276" t="s">
        <v>658</v>
      </c>
      <c r="B276" t="s">
        <v>2099</v>
      </c>
      <c r="C276" t="s">
        <v>708</v>
      </c>
      <c r="D276" t="s">
        <v>658</v>
      </c>
    </row>
    <row r="277" spans="1:4" x14ac:dyDescent="0.25">
      <c r="A277" t="s">
        <v>658</v>
      </c>
      <c r="B277" t="s">
        <v>709</v>
      </c>
      <c r="C277" t="s">
        <v>710</v>
      </c>
      <c r="D277" t="s">
        <v>658</v>
      </c>
    </row>
    <row r="278" spans="1:4" x14ac:dyDescent="0.25">
      <c r="A278" t="s">
        <v>658</v>
      </c>
      <c r="B278" t="s">
        <v>2100</v>
      </c>
      <c r="C278" t="s">
        <v>712</v>
      </c>
      <c r="D278" t="s">
        <v>658</v>
      </c>
    </row>
    <row r="279" spans="1:4" x14ac:dyDescent="0.25">
      <c r="A279" t="s">
        <v>658</v>
      </c>
      <c r="B279" t="s">
        <v>2101</v>
      </c>
      <c r="C279" t="s">
        <v>714</v>
      </c>
      <c r="D279" t="s">
        <v>658</v>
      </c>
    </row>
    <row r="280" spans="1:4" x14ac:dyDescent="0.25">
      <c r="A280" t="s">
        <v>658</v>
      </c>
      <c r="B280" t="s">
        <v>2102</v>
      </c>
      <c r="C280" t="s">
        <v>716</v>
      </c>
      <c r="D280" t="s">
        <v>658</v>
      </c>
    </row>
    <row r="281" spans="1:4" x14ac:dyDescent="0.25">
      <c r="A281" t="s">
        <v>658</v>
      </c>
      <c r="B281" t="s">
        <v>2103</v>
      </c>
      <c r="C281" t="s">
        <v>718</v>
      </c>
      <c r="D281" t="s">
        <v>658</v>
      </c>
    </row>
    <row r="282" spans="1:4" x14ac:dyDescent="0.25">
      <c r="A282" t="s">
        <v>658</v>
      </c>
      <c r="B282" t="s">
        <v>2104</v>
      </c>
      <c r="C282" t="s">
        <v>720</v>
      </c>
      <c r="D282" t="s">
        <v>658</v>
      </c>
    </row>
    <row r="283" spans="1:4" x14ac:dyDescent="0.25">
      <c r="A283" t="s">
        <v>658</v>
      </c>
      <c r="B283" t="s">
        <v>2105</v>
      </c>
      <c r="C283" t="s">
        <v>722</v>
      </c>
      <c r="D283" t="s">
        <v>658</v>
      </c>
    </row>
    <row r="284" spans="1:4" x14ac:dyDescent="0.25">
      <c r="A284" t="s">
        <v>658</v>
      </c>
      <c r="B284" t="s">
        <v>2106</v>
      </c>
      <c r="C284" t="s">
        <v>724</v>
      </c>
      <c r="D284" t="s">
        <v>658</v>
      </c>
    </row>
    <row r="285" spans="1:4" x14ac:dyDescent="0.25">
      <c r="A285" t="s">
        <v>658</v>
      </c>
      <c r="B285" t="s">
        <v>2107</v>
      </c>
      <c r="C285" t="s">
        <v>726</v>
      </c>
      <c r="D285" t="s">
        <v>658</v>
      </c>
    </row>
    <row r="286" spans="1:4" x14ac:dyDescent="0.25">
      <c r="A286" t="s">
        <v>658</v>
      </c>
      <c r="B286" t="s">
        <v>2108</v>
      </c>
      <c r="C286" t="s">
        <v>728</v>
      </c>
      <c r="D286" t="s">
        <v>658</v>
      </c>
    </row>
    <row r="287" spans="1:4" x14ac:dyDescent="0.25">
      <c r="A287" t="s">
        <v>658</v>
      </c>
      <c r="B287" t="s">
        <v>729</v>
      </c>
      <c r="C287" t="s">
        <v>730</v>
      </c>
      <c r="D287" t="s">
        <v>658</v>
      </c>
    </row>
    <row r="288" spans="1:4" x14ac:dyDescent="0.25">
      <c r="A288" t="s">
        <v>658</v>
      </c>
      <c r="B288" t="s">
        <v>2109</v>
      </c>
      <c r="C288" t="s">
        <v>732</v>
      </c>
      <c r="D288" t="s">
        <v>658</v>
      </c>
    </row>
    <row r="289" spans="1:4" x14ac:dyDescent="0.25">
      <c r="A289" t="s">
        <v>658</v>
      </c>
      <c r="B289" t="s">
        <v>733</v>
      </c>
      <c r="C289" t="s">
        <v>734</v>
      </c>
      <c r="D289" t="s">
        <v>658</v>
      </c>
    </row>
    <row r="290" spans="1:4" x14ac:dyDescent="0.25">
      <c r="A290" t="s">
        <v>658</v>
      </c>
      <c r="B290" t="s">
        <v>2110</v>
      </c>
      <c r="C290" t="s">
        <v>736</v>
      </c>
      <c r="D290" t="s">
        <v>658</v>
      </c>
    </row>
    <row r="291" spans="1:4" x14ac:dyDescent="0.25">
      <c r="A291" t="s">
        <v>658</v>
      </c>
      <c r="B291" t="s">
        <v>737</v>
      </c>
      <c r="C291" t="s">
        <v>738</v>
      </c>
      <c r="D291" t="s">
        <v>658</v>
      </c>
    </row>
    <row r="292" spans="1:4" x14ac:dyDescent="0.25">
      <c r="A292" t="s">
        <v>658</v>
      </c>
      <c r="B292" t="s">
        <v>739</v>
      </c>
      <c r="C292" t="s">
        <v>740</v>
      </c>
      <c r="D292" t="s">
        <v>658</v>
      </c>
    </row>
    <row r="293" spans="1:4" x14ac:dyDescent="0.25">
      <c r="A293" t="s">
        <v>658</v>
      </c>
      <c r="B293" t="s">
        <v>2111</v>
      </c>
      <c r="C293" t="s">
        <v>742</v>
      </c>
      <c r="D293" t="s">
        <v>658</v>
      </c>
    </row>
    <row r="294" spans="1:4" x14ac:dyDescent="0.25">
      <c r="A294" t="s">
        <v>658</v>
      </c>
      <c r="B294" t="s">
        <v>743</v>
      </c>
      <c r="C294" t="s">
        <v>744</v>
      </c>
      <c r="D294" t="s">
        <v>658</v>
      </c>
    </row>
    <row r="295" spans="1:4" x14ac:dyDescent="0.25">
      <c r="A295" t="s">
        <v>658</v>
      </c>
      <c r="B295" t="s">
        <v>2112</v>
      </c>
      <c r="C295" t="s">
        <v>746</v>
      </c>
      <c r="D295" t="s">
        <v>658</v>
      </c>
    </row>
    <row r="296" spans="1:4" x14ac:dyDescent="0.25">
      <c r="A296" t="s">
        <v>658</v>
      </c>
      <c r="B296" t="s">
        <v>2113</v>
      </c>
      <c r="C296" t="s">
        <v>748</v>
      </c>
      <c r="D296" t="s">
        <v>658</v>
      </c>
    </row>
    <row r="297" spans="1:4" x14ac:dyDescent="0.25">
      <c r="A297" t="s">
        <v>658</v>
      </c>
      <c r="B297" t="s">
        <v>2114</v>
      </c>
      <c r="C297" t="s">
        <v>750</v>
      </c>
      <c r="D297" t="s">
        <v>658</v>
      </c>
    </row>
    <row r="298" spans="1:4" x14ac:dyDescent="0.25">
      <c r="A298" t="s">
        <v>658</v>
      </c>
      <c r="B298" t="s">
        <v>2115</v>
      </c>
      <c r="C298" t="s">
        <v>752</v>
      </c>
      <c r="D298" t="s">
        <v>658</v>
      </c>
    </row>
    <row r="299" spans="1:4" x14ac:dyDescent="0.25">
      <c r="A299" t="s">
        <v>658</v>
      </c>
      <c r="B299" t="s">
        <v>753</v>
      </c>
      <c r="C299" t="s">
        <v>754</v>
      </c>
      <c r="D299" t="s">
        <v>658</v>
      </c>
    </row>
    <row r="300" spans="1:4" x14ac:dyDescent="0.25">
      <c r="A300" t="s">
        <v>658</v>
      </c>
      <c r="B300" t="s">
        <v>755</v>
      </c>
      <c r="C300" t="s">
        <v>756</v>
      </c>
      <c r="D300" t="s">
        <v>658</v>
      </c>
    </row>
    <row r="301" spans="1:4" x14ac:dyDescent="0.25">
      <c r="A301" t="s">
        <v>658</v>
      </c>
      <c r="B301" t="s">
        <v>2116</v>
      </c>
      <c r="C301" t="s">
        <v>758</v>
      </c>
      <c r="D301" t="s">
        <v>658</v>
      </c>
    </row>
    <row r="302" spans="1:4" x14ac:dyDescent="0.25">
      <c r="A302" t="s">
        <v>658</v>
      </c>
      <c r="B302" t="s">
        <v>759</v>
      </c>
      <c r="C302" t="s">
        <v>760</v>
      </c>
      <c r="D302" t="s">
        <v>658</v>
      </c>
    </row>
    <row r="303" spans="1:4" x14ac:dyDescent="0.25">
      <c r="A303" t="s">
        <v>658</v>
      </c>
      <c r="B303" t="s">
        <v>2117</v>
      </c>
      <c r="C303" t="s">
        <v>762</v>
      </c>
      <c r="D303" t="s">
        <v>658</v>
      </c>
    </row>
    <row r="304" spans="1:4" x14ac:dyDescent="0.25">
      <c r="A304" t="s">
        <v>658</v>
      </c>
      <c r="B304" t="s">
        <v>763</v>
      </c>
      <c r="C304" t="s">
        <v>764</v>
      </c>
      <c r="D304" t="s">
        <v>658</v>
      </c>
    </row>
    <row r="305" spans="1:4" x14ac:dyDescent="0.25">
      <c r="A305" t="s">
        <v>658</v>
      </c>
      <c r="B305" t="s">
        <v>2118</v>
      </c>
      <c r="C305" t="s">
        <v>766</v>
      </c>
      <c r="D305" t="s">
        <v>658</v>
      </c>
    </row>
    <row r="306" spans="1:4" x14ac:dyDescent="0.25">
      <c r="A306" t="s">
        <v>658</v>
      </c>
      <c r="B306" t="s">
        <v>767</v>
      </c>
      <c r="C306" t="s">
        <v>768</v>
      </c>
      <c r="D306" t="s">
        <v>658</v>
      </c>
    </row>
    <row r="307" spans="1:4" x14ac:dyDescent="0.25">
      <c r="A307" t="s">
        <v>658</v>
      </c>
      <c r="B307" t="s">
        <v>2119</v>
      </c>
      <c r="C307" t="s">
        <v>770</v>
      </c>
      <c r="D307" t="s">
        <v>658</v>
      </c>
    </row>
    <row r="308" spans="1:4" x14ac:dyDescent="0.25">
      <c r="A308" t="s">
        <v>658</v>
      </c>
      <c r="B308" t="s">
        <v>771</v>
      </c>
      <c r="C308" t="s">
        <v>772</v>
      </c>
      <c r="D308" t="s">
        <v>658</v>
      </c>
    </row>
    <row r="309" spans="1:4" x14ac:dyDescent="0.25">
      <c r="A309" t="s">
        <v>658</v>
      </c>
      <c r="B309" t="s">
        <v>773</v>
      </c>
      <c r="C309" t="s">
        <v>774</v>
      </c>
      <c r="D309" t="s">
        <v>658</v>
      </c>
    </row>
    <row r="310" spans="1:4" x14ac:dyDescent="0.25">
      <c r="A310" t="s">
        <v>658</v>
      </c>
      <c r="B310" t="s">
        <v>2120</v>
      </c>
      <c r="C310" t="s">
        <v>776</v>
      </c>
      <c r="D310" t="s">
        <v>658</v>
      </c>
    </row>
    <row r="311" spans="1:4" x14ac:dyDescent="0.25">
      <c r="A311" t="s">
        <v>658</v>
      </c>
      <c r="B311" t="s">
        <v>777</v>
      </c>
      <c r="C311" t="s">
        <v>778</v>
      </c>
      <c r="D311" t="s">
        <v>658</v>
      </c>
    </row>
    <row r="312" spans="1:4" x14ac:dyDescent="0.25">
      <c r="A312" t="s">
        <v>658</v>
      </c>
      <c r="B312" t="s">
        <v>779</v>
      </c>
      <c r="C312" t="s">
        <v>780</v>
      </c>
      <c r="D312" t="s">
        <v>658</v>
      </c>
    </row>
    <row r="313" spans="1:4" x14ac:dyDescent="0.25">
      <c r="A313" t="s">
        <v>658</v>
      </c>
      <c r="B313" t="s">
        <v>781</v>
      </c>
      <c r="C313" t="s">
        <v>782</v>
      </c>
      <c r="D313" t="s">
        <v>658</v>
      </c>
    </row>
    <row r="314" spans="1:4" x14ac:dyDescent="0.25">
      <c r="A314" t="s">
        <v>658</v>
      </c>
      <c r="B314" t="s">
        <v>2121</v>
      </c>
      <c r="C314" t="s">
        <v>784</v>
      </c>
      <c r="D314" t="s">
        <v>658</v>
      </c>
    </row>
    <row r="315" spans="1:4" x14ac:dyDescent="0.25">
      <c r="A315" t="s">
        <v>658</v>
      </c>
      <c r="B315" t="s">
        <v>785</v>
      </c>
      <c r="C315" t="s">
        <v>786</v>
      </c>
      <c r="D315" t="s">
        <v>658</v>
      </c>
    </row>
    <row r="316" spans="1:4" x14ac:dyDescent="0.25">
      <c r="A316" t="s">
        <v>658</v>
      </c>
      <c r="B316" t="s">
        <v>787</v>
      </c>
      <c r="C316" t="s">
        <v>788</v>
      </c>
      <c r="D316" t="s">
        <v>658</v>
      </c>
    </row>
    <row r="317" spans="1:4" x14ac:dyDescent="0.25">
      <c r="A317" t="s">
        <v>658</v>
      </c>
      <c r="B317" t="s">
        <v>790</v>
      </c>
      <c r="C317" t="s">
        <v>791</v>
      </c>
      <c r="D317" t="s">
        <v>658</v>
      </c>
    </row>
    <row r="318" spans="1:4" x14ac:dyDescent="0.25">
      <c r="A318" t="s">
        <v>658</v>
      </c>
      <c r="B318" t="s">
        <v>2122</v>
      </c>
      <c r="C318" t="s">
        <v>793</v>
      </c>
      <c r="D318" t="s">
        <v>658</v>
      </c>
    </row>
    <row r="319" spans="1:4" x14ac:dyDescent="0.25">
      <c r="A319" t="s">
        <v>658</v>
      </c>
      <c r="B319" t="s">
        <v>2123</v>
      </c>
      <c r="C319" t="s">
        <v>795</v>
      </c>
      <c r="D319" t="s">
        <v>658</v>
      </c>
    </row>
    <row r="320" spans="1:4" x14ac:dyDescent="0.25">
      <c r="A320" t="s">
        <v>658</v>
      </c>
      <c r="B320" t="s">
        <v>2124</v>
      </c>
      <c r="C320" t="s">
        <v>797</v>
      </c>
      <c r="D320" t="s">
        <v>658</v>
      </c>
    </row>
    <row r="321" spans="1:4" x14ac:dyDescent="0.25">
      <c r="A321" t="s">
        <v>658</v>
      </c>
      <c r="B321" t="s">
        <v>798</v>
      </c>
      <c r="C321" t="s">
        <v>799</v>
      </c>
      <c r="D321" t="s">
        <v>658</v>
      </c>
    </row>
    <row r="322" spans="1:4" x14ac:dyDescent="0.25">
      <c r="A322" t="s">
        <v>658</v>
      </c>
      <c r="B322" t="s">
        <v>800</v>
      </c>
      <c r="C322" t="s">
        <v>801</v>
      </c>
      <c r="D322" t="s">
        <v>658</v>
      </c>
    </row>
    <row r="323" spans="1:4" x14ac:dyDescent="0.25">
      <c r="A323" t="s">
        <v>658</v>
      </c>
      <c r="B323" t="s">
        <v>802</v>
      </c>
      <c r="C323" t="s">
        <v>803</v>
      </c>
      <c r="D323" t="s">
        <v>658</v>
      </c>
    </row>
    <row r="324" spans="1:4" x14ac:dyDescent="0.25">
      <c r="A324" t="s">
        <v>658</v>
      </c>
      <c r="B324" t="s">
        <v>2125</v>
      </c>
      <c r="C324" t="s">
        <v>805</v>
      </c>
      <c r="D324" t="s">
        <v>658</v>
      </c>
    </row>
    <row r="325" spans="1:4" x14ac:dyDescent="0.25">
      <c r="A325" t="s">
        <v>658</v>
      </c>
      <c r="B325" t="s">
        <v>2126</v>
      </c>
      <c r="C325" t="s">
        <v>807</v>
      </c>
      <c r="D325" t="s">
        <v>658</v>
      </c>
    </row>
    <row r="326" spans="1:4" x14ac:dyDescent="0.25">
      <c r="A326" t="s">
        <v>658</v>
      </c>
      <c r="B326" t="s">
        <v>2127</v>
      </c>
      <c r="C326" t="s">
        <v>809</v>
      </c>
      <c r="D326" t="s">
        <v>658</v>
      </c>
    </row>
    <row r="327" spans="1:4" x14ac:dyDescent="0.25">
      <c r="A327" t="s">
        <v>658</v>
      </c>
      <c r="B327" t="s">
        <v>2128</v>
      </c>
      <c r="C327" t="s">
        <v>811</v>
      </c>
      <c r="D327" t="s">
        <v>658</v>
      </c>
    </row>
    <row r="328" spans="1:4" x14ac:dyDescent="0.25">
      <c r="A328" t="s">
        <v>658</v>
      </c>
      <c r="B328" t="s">
        <v>2129</v>
      </c>
      <c r="C328" t="s">
        <v>813</v>
      </c>
      <c r="D328" t="s">
        <v>658</v>
      </c>
    </row>
    <row r="329" spans="1:4" x14ac:dyDescent="0.25">
      <c r="A329" t="s">
        <v>658</v>
      </c>
      <c r="B329" t="s">
        <v>814</v>
      </c>
      <c r="C329" t="s">
        <v>815</v>
      </c>
      <c r="D329" t="s">
        <v>658</v>
      </c>
    </row>
    <row r="330" spans="1:4" x14ac:dyDescent="0.25">
      <c r="A330" t="s">
        <v>658</v>
      </c>
      <c r="B330" t="s">
        <v>816</v>
      </c>
      <c r="C330" t="s">
        <v>817</v>
      </c>
      <c r="D330" t="s">
        <v>658</v>
      </c>
    </row>
    <row r="331" spans="1:4" x14ac:dyDescent="0.25">
      <c r="A331" t="s">
        <v>658</v>
      </c>
      <c r="B331" t="s">
        <v>2130</v>
      </c>
      <c r="C331" t="s">
        <v>819</v>
      </c>
      <c r="D331" t="s">
        <v>658</v>
      </c>
    </row>
    <row r="332" spans="1:4" x14ac:dyDescent="0.25">
      <c r="A332" t="s">
        <v>820</v>
      </c>
      <c r="B332" t="s">
        <v>821</v>
      </c>
      <c r="C332" t="s">
        <v>822</v>
      </c>
      <c r="D332" t="s">
        <v>1366</v>
      </c>
    </row>
    <row r="333" spans="1:4" x14ac:dyDescent="0.25">
      <c r="A333" t="s">
        <v>820</v>
      </c>
      <c r="B333" t="s">
        <v>823</v>
      </c>
      <c r="C333" t="s">
        <v>824</v>
      </c>
      <c r="D333" t="s">
        <v>1366</v>
      </c>
    </row>
    <row r="334" spans="1:4" x14ac:dyDescent="0.25">
      <c r="A334" t="s">
        <v>820</v>
      </c>
      <c r="B334" t="s">
        <v>825</v>
      </c>
      <c r="C334" t="s">
        <v>826</v>
      </c>
      <c r="D334" t="s">
        <v>1366</v>
      </c>
    </row>
    <row r="335" spans="1:4" x14ac:dyDescent="0.25">
      <c r="A335" t="s">
        <v>820</v>
      </c>
      <c r="B335" t="s">
        <v>827</v>
      </c>
      <c r="C335" t="s">
        <v>828</v>
      </c>
      <c r="D335" t="s">
        <v>1366</v>
      </c>
    </row>
    <row r="336" spans="1:4" x14ac:dyDescent="0.25">
      <c r="A336" t="s">
        <v>820</v>
      </c>
      <c r="B336" t="s">
        <v>829</v>
      </c>
      <c r="C336" t="s">
        <v>830</v>
      </c>
      <c r="D336" t="s">
        <v>1366</v>
      </c>
    </row>
    <row r="337" spans="1:4" x14ac:dyDescent="0.25">
      <c r="A337" t="s">
        <v>820</v>
      </c>
      <c r="B337" t="s">
        <v>831</v>
      </c>
      <c r="C337" t="s">
        <v>832</v>
      </c>
      <c r="D337" t="s">
        <v>1366</v>
      </c>
    </row>
    <row r="338" spans="1:4" x14ac:dyDescent="0.25">
      <c r="A338" t="s">
        <v>820</v>
      </c>
      <c r="B338" t="s">
        <v>833</v>
      </c>
      <c r="C338" t="s">
        <v>834</v>
      </c>
      <c r="D338" t="s">
        <v>1366</v>
      </c>
    </row>
    <row r="339" spans="1:4" x14ac:dyDescent="0.25">
      <c r="A339" t="s">
        <v>820</v>
      </c>
      <c r="B339" t="s">
        <v>835</v>
      </c>
      <c r="C339" t="s">
        <v>836</v>
      </c>
      <c r="D339" t="s">
        <v>1366</v>
      </c>
    </row>
    <row r="340" spans="1:4" x14ac:dyDescent="0.25">
      <c r="A340" t="s">
        <v>820</v>
      </c>
      <c r="B340" t="s">
        <v>837</v>
      </c>
      <c r="C340" t="s">
        <v>838</v>
      </c>
      <c r="D340" t="s">
        <v>1366</v>
      </c>
    </row>
    <row r="341" spans="1:4" x14ac:dyDescent="0.25">
      <c r="A341" t="s">
        <v>820</v>
      </c>
      <c r="B341" t="s">
        <v>839</v>
      </c>
      <c r="C341" t="s">
        <v>840</v>
      </c>
      <c r="D341" t="s">
        <v>1366</v>
      </c>
    </row>
    <row r="342" spans="1:4" x14ac:dyDescent="0.25">
      <c r="A342" t="s">
        <v>820</v>
      </c>
      <c r="B342" t="s">
        <v>841</v>
      </c>
      <c r="C342" t="s">
        <v>842</v>
      </c>
      <c r="D342" t="s">
        <v>1366</v>
      </c>
    </row>
    <row r="343" spans="1:4" x14ac:dyDescent="0.25">
      <c r="A343" t="s">
        <v>820</v>
      </c>
      <c r="B343" t="s">
        <v>843</v>
      </c>
      <c r="C343" t="s">
        <v>844</v>
      </c>
      <c r="D343" t="s">
        <v>1366</v>
      </c>
    </row>
    <row r="344" spans="1:4" x14ac:dyDescent="0.25">
      <c r="A344" t="s">
        <v>820</v>
      </c>
      <c r="B344" t="s">
        <v>845</v>
      </c>
      <c r="C344" t="s">
        <v>846</v>
      </c>
      <c r="D344" t="s">
        <v>1366</v>
      </c>
    </row>
    <row r="345" spans="1:4" x14ac:dyDescent="0.25">
      <c r="A345" t="s">
        <v>820</v>
      </c>
      <c r="B345" t="s">
        <v>847</v>
      </c>
      <c r="C345" t="s">
        <v>848</v>
      </c>
      <c r="D345" t="s">
        <v>1366</v>
      </c>
    </row>
    <row r="346" spans="1:4" x14ac:dyDescent="0.25">
      <c r="A346" t="s">
        <v>820</v>
      </c>
      <c r="B346" t="s">
        <v>849</v>
      </c>
      <c r="C346" t="s">
        <v>850</v>
      </c>
      <c r="D346" t="s">
        <v>1366</v>
      </c>
    </row>
    <row r="347" spans="1:4" x14ac:dyDescent="0.25">
      <c r="A347" t="s">
        <v>820</v>
      </c>
      <c r="B347" t="s">
        <v>851</v>
      </c>
      <c r="C347" t="s">
        <v>852</v>
      </c>
      <c r="D347" t="s">
        <v>1366</v>
      </c>
    </row>
    <row r="348" spans="1:4" x14ac:dyDescent="0.25">
      <c r="A348" t="s">
        <v>820</v>
      </c>
      <c r="B348" t="s">
        <v>853</v>
      </c>
      <c r="C348" t="s">
        <v>854</v>
      </c>
      <c r="D348" t="s">
        <v>1366</v>
      </c>
    </row>
    <row r="349" spans="1:4" x14ac:dyDescent="0.25">
      <c r="A349" t="s">
        <v>820</v>
      </c>
      <c r="B349" t="s">
        <v>855</v>
      </c>
      <c r="C349" t="s">
        <v>856</v>
      </c>
      <c r="D349" t="s">
        <v>1366</v>
      </c>
    </row>
    <row r="350" spans="1:4" x14ac:dyDescent="0.25">
      <c r="A350" t="s">
        <v>820</v>
      </c>
      <c r="B350" t="s">
        <v>857</v>
      </c>
      <c r="C350" t="s">
        <v>858</v>
      </c>
      <c r="D350" t="s">
        <v>1366</v>
      </c>
    </row>
    <row r="351" spans="1:4" x14ac:dyDescent="0.25">
      <c r="A351" t="s">
        <v>820</v>
      </c>
      <c r="B351" t="s">
        <v>859</v>
      </c>
      <c r="C351" t="s">
        <v>860</v>
      </c>
      <c r="D351" t="s">
        <v>1366</v>
      </c>
    </row>
    <row r="352" spans="1:4" x14ac:dyDescent="0.25">
      <c r="A352" t="s">
        <v>820</v>
      </c>
      <c r="B352" t="s">
        <v>861</v>
      </c>
      <c r="C352" t="s">
        <v>862</v>
      </c>
      <c r="D352" t="s">
        <v>1366</v>
      </c>
    </row>
    <row r="353" spans="1:4" x14ac:dyDescent="0.25">
      <c r="A353" t="s">
        <v>820</v>
      </c>
      <c r="B353" t="s">
        <v>863</v>
      </c>
      <c r="C353" t="s">
        <v>864</v>
      </c>
      <c r="D353" t="s">
        <v>1366</v>
      </c>
    </row>
    <row r="354" spans="1:4" x14ac:dyDescent="0.25">
      <c r="A354" t="s">
        <v>820</v>
      </c>
      <c r="B354" t="s">
        <v>865</v>
      </c>
      <c r="C354" t="s">
        <v>866</v>
      </c>
      <c r="D354" t="s">
        <v>1366</v>
      </c>
    </row>
    <row r="355" spans="1:4" x14ac:dyDescent="0.25">
      <c r="A355" t="s">
        <v>820</v>
      </c>
      <c r="B355" t="s">
        <v>867</v>
      </c>
      <c r="C355" t="s">
        <v>868</v>
      </c>
      <c r="D355" t="s">
        <v>1366</v>
      </c>
    </row>
    <row r="356" spans="1:4" x14ac:dyDescent="0.25">
      <c r="A356" t="s">
        <v>820</v>
      </c>
      <c r="B356" t="s">
        <v>869</v>
      </c>
      <c r="C356" t="s">
        <v>870</v>
      </c>
      <c r="D356" t="s">
        <v>1366</v>
      </c>
    </row>
    <row r="357" spans="1:4" x14ac:dyDescent="0.25">
      <c r="A357" t="s">
        <v>820</v>
      </c>
      <c r="B357" t="s">
        <v>871</v>
      </c>
      <c r="C357" t="s">
        <v>872</v>
      </c>
      <c r="D357" t="s">
        <v>1366</v>
      </c>
    </row>
    <row r="358" spans="1:4" x14ac:dyDescent="0.25">
      <c r="A358" t="s">
        <v>820</v>
      </c>
      <c r="B358" t="s">
        <v>873</v>
      </c>
      <c r="C358" t="s">
        <v>874</v>
      </c>
      <c r="D358" t="s">
        <v>1366</v>
      </c>
    </row>
    <row r="359" spans="1:4" x14ac:dyDescent="0.25">
      <c r="A359" t="s">
        <v>820</v>
      </c>
      <c r="B359" t="s">
        <v>875</v>
      </c>
      <c r="C359" t="s">
        <v>876</v>
      </c>
      <c r="D359" t="s">
        <v>1366</v>
      </c>
    </row>
    <row r="360" spans="1:4" x14ac:dyDescent="0.25">
      <c r="A360" t="s">
        <v>820</v>
      </c>
      <c r="B360" t="s">
        <v>877</v>
      </c>
      <c r="C360" t="s">
        <v>878</v>
      </c>
      <c r="D360" t="s">
        <v>1366</v>
      </c>
    </row>
    <row r="361" spans="1:4" x14ac:dyDescent="0.25">
      <c r="A361" t="s">
        <v>820</v>
      </c>
      <c r="B361" t="s">
        <v>879</v>
      </c>
      <c r="C361" t="s">
        <v>880</v>
      </c>
      <c r="D361" t="s">
        <v>1366</v>
      </c>
    </row>
    <row r="362" spans="1:4" x14ac:dyDescent="0.25">
      <c r="A362" t="s">
        <v>820</v>
      </c>
      <c r="B362" t="s">
        <v>881</v>
      </c>
      <c r="C362" t="s">
        <v>882</v>
      </c>
      <c r="D362" t="s">
        <v>1366</v>
      </c>
    </row>
    <row r="363" spans="1:4" x14ac:dyDescent="0.25">
      <c r="A363" t="s">
        <v>820</v>
      </c>
      <c r="B363" t="s">
        <v>883</v>
      </c>
      <c r="C363" t="s">
        <v>884</v>
      </c>
      <c r="D363" t="s">
        <v>1366</v>
      </c>
    </row>
    <row r="364" spans="1:4" x14ac:dyDescent="0.25">
      <c r="A364" t="s">
        <v>820</v>
      </c>
      <c r="B364" t="s">
        <v>885</v>
      </c>
      <c r="C364" t="s">
        <v>886</v>
      </c>
      <c r="D364" t="s">
        <v>1366</v>
      </c>
    </row>
    <row r="365" spans="1:4" x14ac:dyDescent="0.25">
      <c r="A365" t="s">
        <v>820</v>
      </c>
      <c r="B365" t="s">
        <v>887</v>
      </c>
      <c r="C365" t="s">
        <v>888</v>
      </c>
      <c r="D365" t="s">
        <v>1366</v>
      </c>
    </row>
    <row r="366" spans="1:4" x14ac:dyDescent="0.25">
      <c r="A366" t="s">
        <v>820</v>
      </c>
      <c r="B366" t="s">
        <v>889</v>
      </c>
      <c r="C366" t="s">
        <v>890</v>
      </c>
      <c r="D366" t="s">
        <v>1366</v>
      </c>
    </row>
    <row r="367" spans="1:4" x14ac:dyDescent="0.25">
      <c r="A367" t="s">
        <v>820</v>
      </c>
      <c r="B367" t="s">
        <v>891</v>
      </c>
      <c r="C367" t="s">
        <v>892</v>
      </c>
      <c r="D367" t="s">
        <v>1366</v>
      </c>
    </row>
    <row r="368" spans="1:4" x14ac:dyDescent="0.25">
      <c r="A368" t="s">
        <v>820</v>
      </c>
      <c r="B368" t="s">
        <v>893</v>
      </c>
      <c r="C368" t="s">
        <v>894</v>
      </c>
      <c r="D368" t="s">
        <v>1366</v>
      </c>
    </row>
    <row r="369" spans="1:4" x14ac:dyDescent="0.25">
      <c r="A369" t="s">
        <v>820</v>
      </c>
      <c r="B369" t="s">
        <v>895</v>
      </c>
      <c r="C369" t="s">
        <v>896</v>
      </c>
      <c r="D369" t="s">
        <v>1366</v>
      </c>
    </row>
    <row r="370" spans="1:4" x14ac:dyDescent="0.25">
      <c r="A370" t="s">
        <v>820</v>
      </c>
      <c r="B370" t="s">
        <v>897</v>
      </c>
      <c r="C370" t="s">
        <v>898</v>
      </c>
      <c r="D370" t="s">
        <v>1366</v>
      </c>
    </row>
    <row r="371" spans="1:4" x14ac:dyDescent="0.25">
      <c r="A371" t="s">
        <v>820</v>
      </c>
      <c r="B371" t="s">
        <v>899</v>
      </c>
      <c r="C371" t="s">
        <v>900</v>
      </c>
      <c r="D371" t="s">
        <v>1366</v>
      </c>
    </row>
    <row r="372" spans="1:4" x14ac:dyDescent="0.25">
      <c r="A372" t="s">
        <v>820</v>
      </c>
      <c r="B372" t="s">
        <v>901</v>
      </c>
      <c r="C372" t="s">
        <v>902</v>
      </c>
      <c r="D372" t="s">
        <v>1366</v>
      </c>
    </row>
    <row r="373" spans="1:4" x14ac:dyDescent="0.25">
      <c r="A373" t="s">
        <v>820</v>
      </c>
      <c r="B373" t="s">
        <v>903</v>
      </c>
      <c r="C373" t="s">
        <v>904</v>
      </c>
      <c r="D373" t="s">
        <v>1366</v>
      </c>
    </row>
    <row r="374" spans="1:4" x14ac:dyDescent="0.25">
      <c r="A374" t="s">
        <v>820</v>
      </c>
      <c r="B374" t="s">
        <v>905</v>
      </c>
      <c r="C374" t="s">
        <v>906</v>
      </c>
      <c r="D374" t="s">
        <v>1366</v>
      </c>
    </row>
    <row r="375" spans="1:4" x14ac:dyDescent="0.25">
      <c r="A375" t="s">
        <v>820</v>
      </c>
      <c r="B375" t="s">
        <v>907</v>
      </c>
      <c r="C375" t="s">
        <v>908</v>
      </c>
      <c r="D375" t="s">
        <v>1366</v>
      </c>
    </row>
    <row r="376" spans="1:4" x14ac:dyDescent="0.25">
      <c r="A376" t="s">
        <v>820</v>
      </c>
      <c r="B376" t="s">
        <v>909</v>
      </c>
      <c r="C376" t="s">
        <v>910</v>
      </c>
      <c r="D376" t="s">
        <v>1366</v>
      </c>
    </row>
    <row r="377" spans="1:4" x14ac:dyDescent="0.25">
      <c r="A377" t="s">
        <v>820</v>
      </c>
      <c r="B377" t="s">
        <v>911</v>
      </c>
      <c r="C377" t="s">
        <v>912</v>
      </c>
      <c r="D377" t="s">
        <v>1366</v>
      </c>
    </row>
    <row r="378" spans="1:4" x14ac:dyDescent="0.25">
      <c r="A378" t="s">
        <v>820</v>
      </c>
      <c r="B378" t="s">
        <v>913</v>
      </c>
      <c r="C378" t="s">
        <v>914</v>
      </c>
      <c r="D378" t="s">
        <v>1366</v>
      </c>
    </row>
    <row r="379" spans="1:4" x14ac:dyDescent="0.25">
      <c r="A379" t="s">
        <v>820</v>
      </c>
      <c r="B379" t="s">
        <v>915</v>
      </c>
      <c r="C379" t="s">
        <v>916</v>
      </c>
      <c r="D379" t="s">
        <v>1366</v>
      </c>
    </row>
    <row r="380" spans="1:4" x14ac:dyDescent="0.25">
      <c r="A380" t="s">
        <v>820</v>
      </c>
      <c r="B380" t="s">
        <v>917</v>
      </c>
      <c r="C380" t="s">
        <v>918</v>
      </c>
      <c r="D380" t="s">
        <v>1366</v>
      </c>
    </row>
    <row r="381" spans="1:4" x14ac:dyDescent="0.25">
      <c r="A381" t="s">
        <v>820</v>
      </c>
      <c r="B381" t="s">
        <v>919</v>
      </c>
      <c r="C381" t="s">
        <v>920</v>
      </c>
      <c r="D381" t="s">
        <v>1366</v>
      </c>
    </row>
    <row r="382" spans="1:4" x14ac:dyDescent="0.25">
      <c r="A382" t="s">
        <v>820</v>
      </c>
      <c r="B382" t="s">
        <v>921</v>
      </c>
      <c r="C382" t="s">
        <v>922</v>
      </c>
      <c r="D382" t="s">
        <v>1366</v>
      </c>
    </row>
    <row r="383" spans="1:4" x14ac:dyDescent="0.25">
      <c r="A383" t="s">
        <v>820</v>
      </c>
      <c r="B383" t="s">
        <v>923</v>
      </c>
      <c r="C383" t="s">
        <v>924</v>
      </c>
      <c r="D383" t="s">
        <v>1366</v>
      </c>
    </row>
    <row r="384" spans="1:4" x14ac:dyDescent="0.25">
      <c r="A384" t="s">
        <v>820</v>
      </c>
      <c r="B384" t="s">
        <v>925</v>
      </c>
      <c r="C384" t="s">
        <v>926</v>
      </c>
      <c r="D384" t="s">
        <v>1366</v>
      </c>
    </row>
    <row r="385" spans="1:4" x14ac:dyDescent="0.25">
      <c r="A385" t="s">
        <v>820</v>
      </c>
      <c r="B385" t="s">
        <v>927</v>
      </c>
      <c r="C385" t="s">
        <v>928</v>
      </c>
      <c r="D385" t="s">
        <v>1366</v>
      </c>
    </row>
    <row r="386" spans="1:4" x14ac:dyDescent="0.25">
      <c r="A386" t="s">
        <v>820</v>
      </c>
      <c r="B386" t="s">
        <v>929</v>
      </c>
      <c r="C386" t="s">
        <v>930</v>
      </c>
      <c r="D386" t="s">
        <v>1366</v>
      </c>
    </row>
    <row r="387" spans="1:4" x14ac:dyDescent="0.25">
      <c r="A387" t="s">
        <v>820</v>
      </c>
      <c r="B387" t="s">
        <v>931</v>
      </c>
      <c r="C387" t="s">
        <v>932</v>
      </c>
      <c r="D387" t="s">
        <v>1366</v>
      </c>
    </row>
    <row r="388" spans="1:4" x14ac:dyDescent="0.25">
      <c r="A388" t="s">
        <v>820</v>
      </c>
      <c r="B388" t="s">
        <v>933</v>
      </c>
      <c r="C388" t="s">
        <v>934</v>
      </c>
      <c r="D388" t="s">
        <v>1366</v>
      </c>
    </row>
    <row r="389" spans="1:4" x14ac:dyDescent="0.25">
      <c r="A389" t="s">
        <v>820</v>
      </c>
      <c r="B389" t="s">
        <v>935</v>
      </c>
      <c r="C389" t="s">
        <v>936</v>
      </c>
      <c r="D389" t="s">
        <v>1366</v>
      </c>
    </row>
    <row r="390" spans="1:4" x14ac:dyDescent="0.25">
      <c r="A390" t="s">
        <v>820</v>
      </c>
      <c r="B390" t="s">
        <v>937</v>
      </c>
      <c r="C390" t="s">
        <v>938</v>
      </c>
      <c r="D390" t="s">
        <v>1366</v>
      </c>
    </row>
    <row r="391" spans="1:4" x14ac:dyDescent="0.25">
      <c r="A391" t="s">
        <v>820</v>
      </c>
      <c r="B391" t="s">
        <v>939</v>
      </c>
      <c r="C391" t="s">
        <v>940</v>
      </c>
      <c r="D391" t="s">
        <v>1366</v>
      </c>
    </row>
    <row r="392" spans="1:4" x14ac:dyDescent="0.25">
      <c r="A392" t="s">
        <v>820</v>
      </c>
      <c r="B392" t="s">
        <v>941</v>
      </c>
      <c r="C392" t="s">
        <v>942</v>
      </c>
      <c r="D392" t="s">
        <v>1366</v>
      </c>
    </row>
    <row r="393" spans="1:4" x14ac:dyDescent="0.25">
      <c r="A393" t="s">
        <v>820</v>
      </c>
      <c r="B393" t="s">
        <v>943</v>
      </c>
      <c r="C393" t="s">
        <v>944</v>
      </c>
      <c r="D393" t="s">
        <v>1366</v>
      </c>
    </row>
    <row r="394" spans="1:4" x14ac:dyDescent="0.25">
      <c r="A394" t="s">
        <v>820</v>
      </c>
      <c r="B394" t="s">
        <v>945</v>
      </c>
      <c r="C394" t="s">
        <v>946</v>
      </c>
      <c r="D394" t="s">
        <v>1366</v>
      </c>
    </row>
    <row r="395" spans="1:4" x14ac:dyDescent="0.25">
      <c r="A395" t="s">
        <v>820</v>
      </c>
      <c r="B395" t="s">
        <v>947</v>
      </c>
      <c r="C395" t="s">
        <v>948</v>
      </c>
      <c r="D395" t="s">
        <v>1366</v>
      </c>
    </row>
    <row r="396" spans="1:4" x14ac:dyDescent="0.25">
      <c r="A396" t="s">
        <v>820</v>
      </c>
      <c r="B396" t="s">
        <v>949</v>
      </c>
      <c r="C396" t="s">
        <v>950</v>
      </c>
      <c r="D396" t="s">
        <v>1366</v>
      </c>
    </row>
    <row r="397" spans="1:4" x14ac:dyDescent="0.25">
      <c r="A397" t="s">
        <v>820</v>
      </c>
      <c r="B397" t="s">
        <v>951</v>
      </c>
      <c r="C397" t="s">
        <v>952</v>
      </c>
      <c r="D397" t="s">
        <v>1366</v>
      </c>
    </row>
    <row r="398" spans="1:4" x14ac:dyDescent="0.25">
      <c r="A398" t="s">
        <v>820</v>
      </c>
      <c r="B398" t="s">
        <v>953</v>
      </c>
      <c r="C398" t="s">
        <v>954</v>
      </c>
      <c r="D398" t="s">
        <v>1366</v>
      </c>
    </row>
    <row r="399" spans="1:4" x14ac:dyDescent="0.25">
      <c r="A399" t="s">
        <v>820</v>
      </c>
      <c r="B399" t="s">
        <v>955</v>
      </c>
      <c r="C399" t="s">
        <v>956</v>
      </c>
      <c r="D399" t="s">
        <v>1366</v>
      </c>
    </row>
    <row r="400" spans="1:4" x14ac:dyDescent="0.25">
      <c r="A400" t="s">
        <v>820</v>
      </c>
      <c r="B400" t="s">
        <v>957</v>
      </c>
      <c r="C400" t="s">
        <v>958</v>
      </c>
      <c r="D400" t="s">
        <v>1366</v>
      </c>
    </row>
    <row r="401" spans="1:4" x14ac:dyDescent="0.25">
      <c r="A401" t="s">
        <v>820</v>
      </c>
      <c r="B401" t="s">
        <v>959</v>
      </c>
      <c r="C401" t="s">
        <v>960</v>
      </c>
      <c r="D401" t="s">
        <v>1366</v>
      </c>
    </row>
    <row r="402" spans="1:4" x14ac:dyDescent="0.25">
      <c r="A402" t="s">
        <v>820</v>
      </c>
      <c r="B402" t="s">
        <v>961</v>
      </c>
      <c r="C402" t="s">
        <v>962</v>
      </c>
      <c r="D402" t="s">
        <v>1366</v>
      </c>
    </row>
    <row r="403" spans="1:4" x14ac:dyDescent="0.25">
      <c r="A403" t="s">
        <v>820</v>
      </c>
      <c r="B403" t="s">
        <v>963</v>
      </c>
      <c r="C403" t="s">
        <v>964</v>
      </c>
      <c r="D403" t="s">
        <v>1366</v>
      </c>
    </row>
    <row r="404" spans="1:4" x14ac:dyDescent="0.25">
      <c r="A404" t="s">
        <v>965</v>
      </c>
      <c r="B404" t="s">
        <v>966</v>
      </c>
      <c r="C404" t="s">
        <v>967</v>
      </c>
      <c r="D404" t="s">
        <v>1366</v>
      </c>
    </row>
    <row r="405" spans="1:4" x14ac:dyDescent="0.25">
      <c r="A405" t="s">
        <v>965</v>
      </c>
      <c r="B405" t="s">
        <v>968</v>
      </c>
      <c r="C405" t="s">
        <v>969</v>
      </c>
      <c r="D405" t="s">
        <v>1366</v>
      </c>
    </row>
    <row r="406" spans="1:4" x14ac:dyDescent="0.25">
      <c r="A406" t="s">
        <v>965</v>
      </c>
      <c r="B406" t="s">
        <v>970</v>
      </c>
      <c r="C406" t="s">
        <v>971</v>
      </c>
      <c r="D406" t="s">
        <v>1366</v>
      </c>
    </row>
    <row r="407" spans="1:4" x14ac:dyDescent="0.25">
      <c r="A407" t="s">
        <v>965</v>
      </c>
      <c r="B407" t="s">
        <v>972</v>
      </c>
      <c r="C407" t="s">
        <v>973</v>
      </c>
      <c r="D407" t="s">
        <v>1366</v>
      </c>
    </row>
    <row r="408" spans="1:4" x14ac:dyDescent="0.25">
      <c r="A408" t="s">
        <v>965</v>
      </c>
      <c r="B408" t="s">
        <v>974</v>
      </c>
      <c r="C408" t="s">
        <v>975</v>
      </c>
      <c r="D408" t="s">
        <v>1366</v>
      </c>
    </row>
    <row r="409" spans="1:4" x14ac:dyDescent="0.25">
      <c r="A409" t="s">
        <v>965</v>
      </c>
      <c r="B409" t="s">
        <v>976</v>
      </c>
      <c r="C409" t="s">
        <v>977</v>
      </c>
      <c r="D409" t="s">
        <v>1366</v>
      </c>
    </row>
    <row r="410" spans="1:4" x14ac:dyDescent="0.25">
      <c r="A410" t="s">
        <v>965</v>
      </c>
      <c r="B410" t="s">
        <v>978</v>
      </c>
      <c r="C410" t="s">
        <v>979</v>
      </c>
      <c r="D410" t="s">
        <v>1366</v>
      </c>
    </row>
    <row r="411" spans="1:4" x14ac:dyDescent="0.25">
      <c r="A411" t="s">
        <v>980</v>
      </c>
      <c r="B411" t="s">
        <v>981</v>
      </c>
      <c r="C411" t="s">
        <v>982</v>
      </c>
      <c r="D411" t="s">
        <v>1366</v>
      </c>
    </row>
    <row r="412" spans="1:4" x14ac:dyDescent="0.25">
      <c r="A412" t="s">
        <v>983</v>
      </c>
      <c r="B412" t="s">
        <v>984</v>
      </c>
      <c r="C412" t="s">
        <v>985</v>
      </c>
      <c r="D412" t="s">
        <v>1366</v>
      </c>
    </row>
    <row r="413" spans="1:4" x14ac:dyDescent="0.25">
      <c r="A413" t="s">
        <v>983</v>
      </c>
      <c r="B413" t="s">
        <v>986</v>
      </c>
      <c r="C413" t="s">
        <v>987</v>
      </c>
      <c r="D413" t="s">
        <v>1366</v>
      </c>
    </row>
    <row r="414" spans="1:4" x14ac:dyDescent="0.25">
      <c r="A414" t="s">
        <v>983</v>
      </c>
      <c r="B414" t="s">
        <v>988</v>
      </c>
      <c r="C414" t="s">
        <v>989</v>
      </c>
      <c r="D414" t="s">
        <v>1366</v>
      </c>
    </row>
    <row r="415" spans="1:4" x14ac:dyDescent="0.25">
      <c r="A415" t="s">
        <v>983</v>
      </c>
      <c r="B415" t="s">
        <v>990</v>
      </c>
      <c r="C415" t="s">
        <v>991</v>
      </c>
      <c r="D415" t="s">
        <v>1366</v>
      </c>
    </row>
    <row r="416" spans="1:4" x14ac:dyDescent="0.25">
      <c r="A416" t="s">
        <v>983</v>
      </c>
      <c r="B416" t="s">
        <v>992</v>
      </c>
      <c r="C416" t="s">
        <v>993</v>
      </c>
      <c r="D416" t="s">
        <v>1366</v>
      </c>
    </row>
    <row r="417" spans="1:4" x14ac:dyDescent="0.25">
      <c r="A417" t="s">
        <v>983</v>
      </c>
      <c r="B417" t="s">
        <v>994</v>
      </c>
      <c r="C417" t="s">
        <v>995</v>
      </c>
      <c r="D417" t="s">
        <v>1366</v>
      </c>
    </row>
    <row r="418" spans="1:4" x14ac:dyDescent="0.25">
      <c r="A418" t="s">
        <v>983</v>
      </c>
      <c r="B418" t="s">
        <v>996</v>
      </c>
      <c r="C418" t="s">
        <v>997</v>
      </c>
      <c r="D418" t="s">
        <v>1366</v>
      </c>
    </row>
    <row r="419" spans="1:4" x14ac:dyDescent="0.25">
      <c r="A419" t="s">
        <v>983</v>
      </c>
      <c r="B419" t="s">
        <v>998</v>
      </c>
      <c r="C419" t="s">
        <v>999</v>
      </c>
      <c r="D419" t="s">
        <v>1366</v>
      </c>
    </row>
    <row r="420" spans="1:4" x14ac:dyDescent="0.25">
      <c r="A420" t="s">
        <v>983</v>
      </c>
      <c r="B420" t="s">
        <v>2131</v>
      </c>
      <c r="C420" t="s">
        <v>1000</v>
      </c>
      <c r="D420" t="s">
        <v>1366</v>
      </c>
    </row>
    <row r="421" spans="1:4" x14ac:dyDescent="0.25">
      <c r="A421" t="s">
        <v>1001</v>
      </c>
      <c r="B421" t="s">
        <v>1002</v>
      </c>
      <c r="C421" t="s">
        <v>1003</v>
      </c>
      <c r="D421" t="s">
        <v>1366</v>
      </c>
    </row>
    <row r="422" spans="1:4" x14ac:dyDescent="0.25">
      <c r="A422" t="s">
        <v>1001</v>
      </c>
      <c r="B422" t="s">
        <v>1004</v>
      </c>
      <c r="C422" t="s">
        <v>1005</v>
      </c>
      <c r="D422" t="s">
        <v>1366</v>
      </c>
    </row>
    <row r="423" spans="1:4" x14ac:dyDescent="0.25">
      <c r="A423" t="s">
        <v>1001</v>
      </c>
      <c r="B423" t="s">
        <v>1006</v>
      </c>
      <c r="C423" t="s">
        <v>1007</v>
      </c>
      <c r="D423" t="s">
        <v>1366</v>
      </c>
    </row>
    <row r="424" spans="1:4" x14ac:dyDescent="0.25">
      <c r="A424" t="s">
        <v>1001</v>
      </c>
      <c r="B424" t="s">
        <v>1008</v>
      </c>
      <c r="C424" t="s">
        <v>1009</v>
      </c>
      <c r="D424" t="s">
        <v>1366</v>
      </c>
    </row>
    <row r="425" spans="1:4" x14ac:dyDescent="0.25">
      <c r="A425" t="s">
        <v>1001</v>
      </c>
      <c r="B425" t="s">
        <v>1010</v>
      </c>
      <c r="C425" t="s">
        <v>1011</v>
      </c>
      <c r="D425" t="s">
        <v>1366</v>
      </c>
    </row>
    <row r="426" spans="1:4" x14ac:dyDescent="0.25">
      <c r="A426" t="s">
        <v>1001</v>
      </c>
      <c r="B426" t="s">
        <v>1012</v>
      </c>
      <c r="C426" t="s">
        <v>1013</v>
      </c>
      <c r="D426" t="s">
        <v>1366</v>
      </c>
    </row>
    <row r="427" spans="1:4" x14ac:dyDescent="0.25">
      <c r="A427" t="s">
        <v>1001</v>
      </c>
      <c r="B427" t="s">
        <v>1014</v>
      </c>
      <c r="C427" t="s">
        <v>1015</v>
      </c>
      <c r="D427" t="s">
        <v>1366</v>
      </c>
    </row>
    <row r="428" spans="1:4" x14ac:dyDescent="0.25">
      <c r="A428" t="s">
        <v>1001</v>
      </c>
      <c r="B428" t="s">
        <v>1016</v>
      </c>
      <c r="C428" t="s">
        <v>1017</v>
      </c>
      <c r="D428" t="s">
        <v>1366</v>
      </c>
    </row>
    <row r="429" spans="1:4" x14ac:dyDescent="0.25">
      <c r="A429" t="s">
        <v>1001</v>
      </c>
      <c r="B429" t="s">
        <v>1018</v>
      </c>
      <c r="C429" t="s">
        <v>1019</v>
      </c>
      <c r="D429" t="s">
        <v>1366</v>
      </c>
    </row>
    <row r="430" spans="1:4" x14ac:dyDescent="0.25">
      <c r="A430" t="s">
        <v>1020</v>
      </c>
      <c r="B430" t="s">
        <v>1021</v>
      </c>
      <c r="C430" t="s">
        <v>1022</v>
      </c>
      <c r="D430" t="s">
        <v>1020</v>
      </c>
    </row>
    <row r="431" spans="1:4" x14ac:dyDescent="0.25">
      <c r="A431" t="s">
        <v>1020</v>
      </c>
      <c r="B431" t="s">
        <v>1023</v>
      </c>
      <c r="C431" t="s">
        <v>1024</v>
      </c>
      <c r="D431" t="s">
        <v>1020</v>
      </c>
    </row>
    <row r="432" spans="1:4" x14ac:dyDescent="0.25">
      <c r="A432" t="s">
        <v>1020</v>
      </c>
      <c r="B432" t="s">
        <v>1025</v>
      </c>
      <c r="C432" t="s">
        <v>1026</v>
      </c>
      <c r="D432" t="s">
        <v>1020</v>
      </c>
    </row>
    <row r="433" spans="1:4" x14ac:dyDescent="0.25">
      <c r="A433" t="s">
        <v>1020</v>
      </c>
      <c r="B433" t="s">
        <v>1027</v>
      </c>
      <c r="C433" t="s">
        <v>1028</v>
      </c>
      <c r="D433" t="s">
        <v>1020</v>
      </c>
    </row>
    <row r="434" spans="1:4" x14ac:dyDescent="0.25">
      <c r="A434" t="s">
        <v>1020</v>
      </c>
      <c r="B434" t="s">
        <v>1029</v>
      </c>
      <c r="C434" t="s">
        <v>1030</v>
      </c>
      <c r="D434" t="s">
        <v>1020</v>
      </c>
    </row>
    <row r="435" spans="1:4" x14ac:dyDescent="0.25">
      <c r="A435" t="s">
        <v>1020</v>
      </c>
      <c r="B435" t="s">
        <v>1031</v>
      </c>
      <c r="C435" t="s">
        <v>1032</v>
      </c>
      <c r="D435" t="s">
        <v>1020</v>
      </c>
    </row>
    <row r="436" spans="1:4" x14ac:dyDescent="0.25">
      <c r="A436" t="s">
        <v>1020</v>
      </c>
      <c r="B436" t="s">
        <v>1033</v>
      </c>
      <c r="C436" t="s">
        <v>1034</v>
      </c>
      <c r="D436" t="s">
        <v>1020</v>
      </c>
    </row>
    <row r="437" spans="1:4" x14ac:dyDescent="0.25">
      <c r="A437" t="s">
        <v>1020</v>
      </c>
      <c r="B437" t="s">
        <v>1035</v>
      </c>
      <c r="C437" t="s">
        <v>1036</v>
      </c>
      <c r="D437" t="s">
        <v>1020</v>
      </c>
    </row>
    <row r="438" spans="1:4" x14ac:dyDescent="0.25">
      <c r="A438" t="s">
        <v>1020</v>
      </c>
      <c r="B438" t="s">
        <v>1037</v>
      </c>
      <c r="C438" t="s">
        <v>1038</v>
      </c>
      <c r="D438" t="s">
        <v>1020</v>
      </c>
    </row>
    <row r="439" spans="1:4" x14ac:dyDescent="0.25">
      <c r="A439" t="s">
        <v>1020</v>
      </c>
      <c r="B439" t="s">
        <v>1039</v>
      </c>
      <c r="C439" t="s">
        <v>1040</v>
      </c>
      <c r="D439" t="s">
        <v>1020</v>
      </c>
    </row>
    <row r="440" spans="1:4" x14ac:dyDescent="0.25">
      <c r="A440" t="s">
        <v>1020</v>
      </c>
      <c r="B440" t="s">
        <v>1041</v>
      </c>
      <c r="C440" t="s">
        <v>1042</v>
      </c>
      <c r="D440" t="s">
        <v>1020</v>
      </c>
    </row>
    <row r="441" spans="1:4" x14ac:dyDescent="0.25">
      <c r="A441" t="s">
        <v>1020</v>
      </c>
      <c r="B441" t="s">
        <v>1043</v>
      </c>
      <c r="C441" t="s">
        <v>1044</v>
      </c>
      <c r="D441" t="s">
        <v>1020</v>
      </c>
    </row>
    <row r="442" spans="1:4" x14ac:dyDescent="0.25">
      <c r="A442" t="s">
        <v>1020</v>
      </c>
      <c r="B442" t="s">
        <v>1045</v>
      </c>
      <c r="C442" t="s">
        <v>1046</v>
      </c>
      <c r="D442" t="s">
        <v>1020</v>
      </c>
    </row>
    <row r="443" spans="1:4" x14ac:dyDescent="0.25">
      <c r="A443" t="s">
        <v>1020</v>
      </c>
      <c r="B443" t="s">
        <v>1047</v>
      </c>
      <c r="C443" t="s">
        <v>1048</v>
      </c>
      <c r="D443" t="s">
        <v>1020</v>
      </c>
    </row>
    <row r="444" spans="1:4" x14ac:dyDescent="0.25">
      <c r="A444" t="s">
        <v>1020</v>
      </c>
      <c r="B444" t="s">
        <v>1049</v>
      </c>
      <c r="C444" t="s">
        <v>1050</v>
      </c>
      <c r="D444" t="s">
        <v>1020</v>
      </c>
    </row>
    <row r="445" spans="1:4" x14ac:dyDescent="0.25">
      <c r="A445" t="s">
        <v>1020</v>
      </c>
      <c r="B445" t="s">
        <v>1051</v>
      </c>
      <c r="C445" t="s">
        <v>1052</v>
      </c>
      <c r="D445" t="s">
        <v>1020</v>
      </c>
    </row>
    <row r="446" spans="1:4" x14ac:dyDescent="0.25">
      <c r="A446" t="s">
        <v>1020</v>
      </c>
      <c r="B446" t="s">
        <v>1053</v>
      </c>
      <c r="C446" t="s">
        <v>1054</v>
      </c>
      <c r="D446" t="s">
        <v>1020</v>
      </c>
    </row>
    <row r="447" spans="1:4" x14ac:dyDescent="0.25">
      <c r="A447" t="s">
        <v>1020</v>
      </c>
      <c r="B447" t="s">
        <v>1055</v>
      </c>
      <c r="C447" t="s">
        <v>1056</v>
      </c>
      <c r="D447" t="s">
        <v>1020</v>
      </c>
    </row>
    <row r="448" spans="1:4" x14ac:dyDescent="0.25">
      <c r="A448" t="s">
        <v>1020</v>
      </c>
      <c r="B448" t="s">
        <v>1057</v>
      </c>
      <c r="C448" t="s">
        <v>1058</v>
      </c>
      <c r="D448" t="s">
        <v>1020</v>
      </c>
    </row>
    <row r="449" spans="1:4" x14ac:dyDescent="0.25">
      <c r="A449" t="s">
        <v>1020</v>
      </c>
      <c r="B449" t="s">
        <v>1059</v>
      </c>
      <c r="C449" t="s">
        <v>1060</v>
      </c>
      <c r="D449" t="s">
        <v>1020</v>
      </c>
    </row>
    <row r="450" spans="1:4" x14ac:dyDescent="0.25">
      <c r="A450" t="s">
        <v>1020</v>
      </c>
      <c r="B450" t="s">
        <v>1061</v>
      </c>
      <c r="C450" t="s">
        <v>1062</v>
      </c>
      <c r="D450" t="s">
        <v>1020</v>
      </c>
    </row>
    <row r="451" spans="1:4" x14ac:dyDescent="0.25">
      <c r="A451" t="s">
        <v>1020</v>
      </c>
      <c r="B451" t="s">
        <v>1063</v>
      </c>
      <c r="C451" t="s">
        <v>1064</v>
      </c>
      <c r="D451" t="s">
        <v>1020</v>
      </c>
    </row>
    <row r="452" spans="1:4" x14ac:dyDescent="0.25">
      <c r="A452" t="s">
        <v>1020</v>
      </c>
      <c r="B452" t="s">
        <v>1065</v>
      </c>
      <c r="C452" t="s">
        <v>1066</v>
      </c>
      <c r="D452" t="s">
        <v>1020</v>
      </c>
    </row>
    <row r="453" spans="1:4" x14ac:dyDescent="0.25">
      <c r="A453" t="s">
        <v>1020</v>
      </c>
      <c r="B453" t="s">
        <v>1067</v>
      </c>
      <c r="C453" t="s">
        <v>1068</v>
      </c>
      <c r="D453" t="s">
        <v>1020</v>
      </c>
    </row>
    <row r="454" spans="1:4" x14ac:dyDescent="0.25">
      <c r="A454" t="s">
        <v>1020</v>
      </c>
      <c r="B454" t="s">
        <v>1069</v>
      </c>
      <c r="C454" t="s">
        <v>1070</v>
      </c>
      <c r="D454" t="s">
        <v>1020</v>
      </c>
    </row>
    <row r="455" spans="1:4" x14ac:dyDescent="0.25">
      <c r="A455" t="s">
        <v>1020</v>
      </c>
      <c r="B455" t="s">
        <v>1071</v>
      </c>
      <c r="C455" t="s">
        <v>1072</v>
      </c>
      <c r="D455" t="s">
        <v>1020</v>
      </c>
    </row>
    <row r="456" spans="1:4" x14ac:dyDescent="0.25">
      <c r="A456" t="s">
        <v>1020</v>
      </c>
      <c r="B456" t="s">
        <v>1073</v>
      </c>
      <c r="C456" t="s">
        <v>1074</v>
      </c>
      <c r="D456" t="s">
        <v>1020</v>
      </c>
    </row>
    <row r="457" spans="1:4" x14ac:dyDescent="0.25">
      <c r="A457" t="s">
        <v>1020</v>
      </c>
      <c r="B457" t="s">
        <v>2132</v>
      </c>
      <c r="C457" t="s">
        <v>1076</v>
      </c>
      <c r="D457" t="s">
        <v>1020</v>
      </c>
    </row>
    <row r="458" spans="1:4" x14ac:dyDescent="0.25">
      <c r="A458" t="s">
        <v>1020</v>
      </c>
      <c r="B458" t="s">
        <v>1077</v>
      </c>
      <c r="C458" t="s">
        <v>1078</v>
      </c>
      <c r="D458" t="s">
        <v>1020</v>
      </c>
    </row>
    <row r="459" spans="1:4" x14ac:dyDescent="0.25">
      <c r="A459" t="s">
        <v>1020</v>
      </c>
      <c r="B459" t="s">
        <v>1079</v>
      </c>
      <c r="C459" t="s">
        <v>1080</v>
      </c>
      <c r="D459" t="s">
        <v>1020</v>
      </c>
    </row>
    <row r="460" spans="1:4" x14ac:dyDescent="0.25">
      <c r="A460" t="s">
        <v>1020</v>
      </c>
      <c r="B460" t="s">
        <v>1081</v>
      </c>
      <c r="C460" t="s">
        <v>1082</v>
      </c>
      <c r="D460" t="s">
        <v>1020</v>
      </c>
    </row>
    <row r="461" spans="1:4" x14ac:dyDescent="0.25">
      <c r="A461" t="s">
        <v>1020</v>
      </c>
      <c r="B461" t="s">
        <v>1083</v>
      </c>
      <c r="C461" t="s">
        <v>1084</v>
      </c>
      <c r="D461" t="s">
        <v>1020</v>
      </c>
    </row>
    <row r="462" spans="1:4" x14ac:dyDescent="0.25">
      <c r="A462" t="s">
        <v>1020</v>
      </c>
      <c r="B462" t="s">
        <v>1085</v>
      </c>
      <c r="C462" t="s">
        <v>1086</v>
      </c>
      <c r="D462" t="s">
        <v>1020</v>
      </c>
    </row>
    <row r="463" spans="1:4" x14ac:dyDescent="0.25">
      <c r="A463" t="s">
        <v>1020</v>
      </c>
      <c r="B463" t="s">
        <v>1087</v>
      </c>
      <c r="C463" t="s">
        <v>1088</v>
      </c>
      <c r="D463" t="s">
        <v>1020</v>
      </c>
    </row>
    <row r="464" spans="1:4" x14ac:dyDescent="0.25">
      <c r="A464" t="s">
        <v>1020</v>
      </c>
      <c r="B464" t="s">
        <v>1089</v>
      </c>
      <c r="C464" t="s">
        <v>1090</v>
      </c>
      <c r="D464" t="s">
        <v>1020</v>
      </c>
    </row>
    <row r="465" spans="1:4" x14ac:dyDescent="0.25">
      <c r="A465" t="s">
        <v>1020</v>
      </c>
      <c r="B465" t="s">
        <v>1091</v>
      </c>
      <c r="C465" t="s">
        <v>1092</v>
      </c>
      <c r="D465" t="s">
        <v>1020</v>
      </c>
    </row>
    <row r="466" spans="1:4" x14ac:dyDescent="0.25">
      <c r="A466" t="s">
        <v>1020</v>
      </c>
      <c r="B466" t="s">
        <v>1093</v>
      </c>
      <c r="C466" t="s">
        <v>1094</v>
      </c>
      <c r="D466" t="s">
        <v>1020</v>
      </c>
    </row>
    <row r="467" spans="1:4" x14ac:dyDescent="0.25">
      <c r="A467" t="s">
        <v>1020</v>
      </c>
      <c r="B467" t="s">
        <v>1095</v>
      </c>
      <c r="C467" t="s">
        <v>1096</v>
      </c>
      <c r="D467" t="s">
        <v>1020</v>
      </c>
    </row>
    <row r="468" spans="1:4" x14ac:dyDescent="0.25">
      <c r="A468" t="s">
        <v>1020</v>
      </c>
      <c r="B468" t="s">
        <v>1097</v>
      </c>
      <c r="C468" t="s">
        <v>1098</v>
      </c>
      <c r="D468" t="s">
        <v>1020</v>
      </c>
    </row>
    <row r="469" spans="1:4" x14ac:dyDescent="0.25">
      <c r="A469" t="s">
        <v>1020</v>
      </c>
      <c r="B469" t="s">
        <v>1099</v>
      </c>
      <c r="C469" t="s">
        <v>1100</v>
      </c>
      <c r="D469" t="s">
        <v>1020</v>
      </c>
    </row>
    <row r="470" spans="1:4" x14ac:dyDescent="0.25">
      <c r="A470" t="s">
        <v>1020</v>
      </c>
      <c r="B470" t="s">
        <v>1101</v>
      </c>
      <c r="C470" t="s">
        <v>1102</v>
      </c>
      <c r="D470" t="s">
        <v>1020</v>
      </c>
    </row>
    <row r="471" spans="1:4" x14ac:dyDescent="0.25">
      <c r="A471" t="s">
        <v>1020</v>
      </c>
      <c r="B471" t="s">
        <v>1103</v>
      </c>
      <c r="C471" t="s">
        <v>1104</v>
      </c>
      <c r="D471" t="s">
        <v>1020</v>
      </c>
    </row>
    <row r="472" spans="1:4" x14ac:dyDescent="0.25">
      <c r="A472" t="s">
        <v>1020</v>
      </c>
      <c r="B472" t="s">
        <v>1105</v>
      </c>
      <c r="C472" t="s">
        <v>1106</v>
      </c>
      <c r="D472" t="s">
        <v>1020</v>
      </c>
    </row>
    <row r="473" spans="1:4" x14ac:dyDescent="0.25">
      <c r="A473" t="s">
        <v>1020</v>
      </c>
      <c r="B473" t="s">
        <v>1107</v>
      </c>
      <c r="C473" t="s">
        <v>1108</v>
      </c>
      <c r="D473" t="s">
        <v>1020</v>
      </c>
    </row>
    <row r="474" spans="1:4" x14ac:dyDescent="0.25">
      <c r="A474" t="s">
        <v>1020</v>
      </c>
      <c r="B474" t="s">
        <v>1109</v>
      </c>
      <c r="C474" t="s">
        <v>1110</v>
      </c>
      <c r="D474" t="s">
        <v>1020</v>
      </c>
    </row>
    <row r="475" spans="1:4" x14ac:dyDescent="0.25">
      <c r="A475" t="s">
        <v>1020</v>
      </c>
      <c r="B475" t="s">
        <v>1111</v>
      </c>
      <c r="C475" t="s">
        <v>1112</v>
      </c>
      <c r="D475" t="s">
        <v>1020</v>
      </c>
    </row>
    <row r="476" spans="1:4" x14ac:dyDescent="0.25">
      <c r="A476" t="s">
        <v>1020</v>
      </c>
      <c r="B476" t="s">
        <v>1113</v>
      </c>
      <c r="C476" t="s">
        <v>1114</v>
      </c>
      <c r="D476" t="s">
        <v>1020</v>
      </c>
    </row>
    <row r="477" spans="1:4" x14ac:dyDescent="0.25">
      <c r="A477" t="s">
        <v>1020</v>
      </c>
      <c r="B477" t="s">
        <v>1115</v>
      </c>
      <c r="C477" t="s">
        <v>1116</v>
      </c>
      <c r="D477" t="s">
        <v>1020</v>
      </c>
    </row>
    <row r="478" spans="1:4" x14ac:dyDescent="0.25">
      <c r="A478" t="s">
        <v>1020</v>
      </c>
      <c r="B478" t="s">
        <v>1117</v>
      </c>
      <c r="C478" t="s">
        <v>1118</v>
      </c>
      <c r="D478" t="s">
        <v>1020</v>
      </c>
    </row>
    <row r="479" spans="1:4" x14ac:dyDescent="0.25">
      <c r="A479" t="s">
        <v>1020</v>
      </c>
      <c r="B479" t="s">
        <v>1119</v>
      </c>
      <c r="C479" t="s">
        <v>1120</v>
      </c>
      <c r="D479" t="s">
        <v>1020</v>
      </c>
    </row>
    <row r="480" spans="1:4" x14ac:dyDescent="0.25">
      <c r="A480" t="s">
        <v>1020</v>
      </c>
      <c r="B480" t="s">
        <v>1121</v>
      </c>
      <c r="C480" t="s">
        <v>1122</v>
      </c>
      <c r="D480" t="s">
        <v>1020</v>
      </c>
    </row>
    <row r="481" spans="1:4" x14ac:dyDescent="0.25">
      <c r="A481" t="s">
        <v>1020</v>
      </c>
      <c r="B481" t="s">
        <v>1123</v>
      </c>
      <c r="C481" t="s">
        <v>1124</v>
      </c>
      <c r="D481" t="s">
        <v>1020</v>
      </c>
    </row>
    <row r="482" spans="1:4" x14ac:dyDescent="0.25">
      <c r="A482" t="s">
        <v>1020</v>
      </c>
      <c r="B482" t="s">
        <v>1125</v>
      </c>
      <c r="C482" t="s">
        <v>1126</v>
      </c>
      <c r="D482" t="s">
        <v>1020</v>
      </c>
    </row>
    <row r="483" spans="1:4" x14ac:dyDescent="0.25">
      <c r="A483" t="s">
        <v>1020</v>
      </c>
      <c r="B483" t="s">
        <v>1127</v>
      </c>
      <c r="C483" t="s">
        <v>1128</v>
      </c>
      <c r="D483" t="s">
        <v>1020</v>
      </c>
    </row>
    <row r="484" spans="1:4" x14ac:dyDescent="0.25">
      <c r="A484" t="s">
        <v>1020</v>
      </c>
      <c r="B484" t="s">
        <v>1129</v>
      </c>
      <c r="C484" t="s">
        <v>1130</v>
      </c>
      <c r="D484" t="s">
        <v>1020</v>
      </c>
    </row>
    <row r="485" spans="1:4" x14ac:dyDescent="0.25">
      <c r="A485" t="s">
        <v>1020</v>
      </c>
      <c r="B485" t="s">
        <v>1131</v>
      </c>
      <c r="C485" t="s">
        <v>1132</v>
      </c>
      <c r="D485" t="s">
        <v>1020</v>
      </c>
    </row>
    <row r="486" spans="1:4" x14ac:dyDescent="0.25">
      <c r="A486" t="s">
        <v>1020</v>
      </c>
      <c r="B486" t="s">
        <v>1133</v>
      </c>
      <c r="C486" t="s">
        <v>1134</v>
      </c>
      <c r="D486" t="s">
        <v>1020</v>
      </c>
    </row>
    <row r="487" spans="1:4" x14ac:dyDescent="0.25">
      <c r="A487" t="s">
        <v>1020</v>
      </c>
      <c r="B487" t="s">
        <v>1135</v>
      </c>
      <c r="C487" t="s">
        <v>1136</v>
      </c>
      <c r="D487" t="s">
        <v>1020</v>
      </c>
    </row>
    <row r="488" spans="1:4" x14ac:dyDescent="0.25">
      <c r="A488" t="s">
        <v>1020</v>
      </c>
      <c r="B488" t="s">
        <v>1137</v>
      </c>
      <c r="C488" t="s">
        <v>1138</v>
      </c>
      <c r="D488" t="s">
        <v>1020</v>
      </c>
    </row>
    <row r="489" spans="1:4" x14ac:dyDescent="0.25">
      <c r="A489" t="s">
        <v>1020</v>
      </c>
      <c r="B489" t="s">
        <v>1139</v>
      </c>
      <c r="C489" t="s">
        <v>1140</v>
      </c>
      <c r="D489" t="s">
        <v>1020</v>
      </c>
    </row>
    <row r="490" spans="1:4" x14ac:dyDescent="0.25">
      <c r="A490" t="s">
        <v>1020</v>
      </c>
      <c r="B490" t="s">
        <v>1141</v>
      </c>
      <c r="C490" t="s">
        <v>1142</v>
      </c>
      <c r="D490" t="s">
        <v>1020</v>
      </c>
    </row>
    <row r="491" spans="1:4" x14ac:dyDescent="0.25">
      <c r="A491" t="s">
        <v>1020</v>
      </c>
      <c r="B491" t="s">
        <v>1143</v>
      </c>
      <c r="C491" t="s">
        <v>1144</v>
      </c>
      <c r="D491" t="s">
        <v>1020</v>
      </c>
    </row>
    <row r="492" spans="1:4" x14ac:dyDescent="0.25">
      <c r="A492" t="s">
        <v>1020</v>
      </c>
      <c r="B492" t="s">
        <v>1145</v>
      </c>
      <c r="C492" t="s">
        <v>1146</v>
      </c>
      <c r="D492" t="s">
        <v>1020</v>
      </c>
    </row>
    <row r="493" spans="1:4" x14ac:dyDescent="0.25">
      <c r="A493" t="s">
        <v>1020</v>
      </c>
      <c r="B493" t="s">
        <v>1147</v>
      </c>
      <c r="C493" t="s">
        <v>1148</v>
      </c>
      <c r="D493" t="s">
        <v>1020</v>
      </c>
    </row>
    <row r="494" spans="1:4" x14ac:dyDescent="0.25">
      <c r="A494" t="s">
        <v>1020</v>
      </c>
      <c r="B494" t="s">
        <v>1149</v>
      </c>
      <c r="C494" t="s">
        <v>1150</v>
      </c>
      <c r="D494" t="s">
        <v>1020</v>
      </c>
    </row>
    <row r="495" spans="1:4" x14ac:dyDescent="0.25">
      <c r="A495" t="s">
        <v>1020</v>
      </c>
      <c r="B495" t="s">
        <v>1151</v>
      </c>
      <c r="C495" t="s">
        <v>1152</v>
      </c>
      <c r="D495" t="s">
        <v>1020</v>
      </c>
    </row>
    <row r="496" spans="1:4" x14ac:dyDescent="0.25">
      <c r="A496" t="s">
        <v>1020</v>
      </c>
      <c r="B496" t="s">
        <v>1153</v>
      </c>
      <c r="C496" t="s">
        <v>1154</v>
      </c>
      <c r="D496" t="s">
        <v>1020</v>
      </c>
    </row>
    <row r="497" spans="1:4" x14ac:dyDescent="0.25">
      <c r="A497" t="s">
        <v>1020</v>
      </c>
      <c r="B497" t="s">
        <v>1155</v>
      </c>
      <c r="C497" t="s">
        <v>1156</v>
      </c>
      <c r="D497" t="s">
        <v>1020</v>
      </c>
    </row>
    <row r="498" spans="1:4" x14ac:dyDescent="0.25">
      <c r="A498" t="s">
        <v>1020</v>
      </c>
      <c r="B498" t="s">
        <v>1157</v>
      </c>
      <c r="C498" t="s">
        <v>1158</v>
      </c>
      <c r="D498" t="s">
        <v>1020</v>
      </c>
    </row>
    <row r="499" spans="1:4" x14ac:dyDescent="0.25">
      <c r="A499" t="s">
        <v>1020</v>
      </c>
      <c r="B499" t="s">
        <v>1159</v>
      </c>
      <c r="C499" t="s">
        <v>1160</v>
      </c>
      <c r="D499" t="s">
        <v>1020</v>
      </c>
    </row>
    <row r="500" spans="1:4" x14ac:dyDescent="0.25">
      <c r="A500" t="s">
        <v>1020</v>
      </c>
      <c r="B500" t="s">
        <v>1161</v>
      </c>
      <c r="C500" t="s">
        <v>1162</v>
      </c>
      <c r="D500" t="s">
        <v>1020</v>
      </c>
    </row>
    <row r="501" spans="1:4" x14ac:dyDescent="0.25">
      <c r="A501" t="s">
        <v>1020</v>
      </c>
      <c r="B501" t="s">
        <v>1163</v>
      </c>
      <c r="C501" t="s">
        <v>1164</v>
      </c>
      <c r="D501" t="s">
        <v>1020</v>
      </c>
    </row>
    <row r="502" spans="1:4" x14ac:dyDescent="0.25">
      <c r="A502" t="s">
        <v>1165</v>
      </c>
      <c r="B502" t="s">
        <v>1166</v>
      </c>
      <c r="C502" t="s">
        <v>1167</v>
      </c>
      <c r="D502" t="s">
        <v>1020</v>
      </c>
    </row>
    <row r="503" spans="1:4" x14ac:dyDescent="0.25">
      <c r="A503" t="s">
        <v>1165</v>
      </c>
      <c r="B503" t="s">
        <v>1168</v>
      </c>
      <c r="C503" t="s">
        <v>1169</v>
      </c>
      <c r="D503" t="s">
        <v>1020</v>
      </c>
    </row>
    <row r="504" spans="1:4" x14ac:dyDescent="0.25">
      <c r="A504" t="s">
        <v>1170</v>
      </c>
      <c r="B504" t="s">
        <v>2133</v>
      </c>
      <c r="C504" t="s">
        <v>1172</v>
      </c>
      <c r="D504" t="s">
        <v>658</v>
      </c>
    </row>
    <row r="505" spans="1:4" x14ac:dyDescent="0.25">
      <c r="A505" t="s">
        <v>1170</v>
      </c>
      <c r="B505" t="s">
        <v>1173</v>
      </c>
      <c r="C505" t="s">
        <v>1174</v>
      </c>
      <c r="D505" t="s">
        <v>658</v>
      </c>
    </row>
    <row r="506" spans="1:4" x14ac:dyDescent="0.25">
      <c r="A506" t="s">
        <v>1170</v>
      </c>
      <c r="B506" t="s">
        <v>1175</v>
      </c>
      <c r="C506" t="s">
        <v>1176</v>
      </c>
      <c r="D506" t="s">
        <v>658</v>
      </c>
    </row>
    <row r="507" spans="1:4" x14ac:dyDescent="0.25">
      <c r="A507" t="s">
        <v>1170</v>
      </c>
      <c r="B507" t="s">
        <v>2134</v>
      </c>
      <c r="C507" t="s">
        <v>1178</v>
      </c>
      <c r="D507" t="s">
        <v>658</v>
      </c>
    </row>
    <row r="508" spans="1:4" x14ac:dyDescent="0.25">
      <c r="A508" t="s">
        <v>1170</v>
      </c>
      <c r="B508" t="s">
        <v>1179</v>
      </c>
      <c r="C508" t="s">
        <v>1180</v>
      </c>
      <c r="D508" t="s">
        <v>658</v>
      </c>
    </row>
    <row r="509" spans="1:4" x14ac:dyDescent="0.25">
      <c r="A509" t="s">
        <v>1170</v>
      </c>
      <c r="B509" t="s">
        <v>1181</v>
      </c>
      <c r="C509" t="s">
        <v>1182</v>
      </c>
      <c r="D509" t="s">
        <v>658</v>
      </c>
    </row>
    <row r="510" spans="1:4" x14ac:dyDescent="0.25">
      <c r="A510" t="s">
        <v>1170</v>
      </c>
      <c r="B510" t="s">
        <v>1183</v>
      </c>
      <c r="C510" t="s">
        <v>1184</v>
      </c>
      <c r="D510" t="s">
        <v>658</v>
      </c>
    </row>
    <row r="511" spans="1:4" x14ac:dyDescent="0.25">
      <c r="A511" t="s">
        <v>1170</v>
      </c>
      <c r="B511" t="s">
        <v>1185</v>
      </c>
      <c r="C511" t="s">
        <v>1186</v>
      </c>
      <c r="D511" t="s">
        <v>658</v>
      </c>
    </row>
    <row r="512" spans="1:4" x14ac:dyDescent="0.25">
      <c r="A512" t="s">
        <v>1170</v>
      </c>
      <c r="B512" t="s">
        <v>1187</v>
      </c>
      <c r="C512" t="s">
        <v>1188</v>
      </c>
      <c r="D512" t="s">
        <v>658</v>
      </c>
    </row>
    <row r="513" spans="1:4" x14ac:dyDescent="0.25">
      <c r="A513" t="s">
        <v>1170</v>
      </c>
      <c r="B513" t="s">
        <v>1189</v>
      </c>
      <c r="C513" t="s">
        <v>1190</v>
      </c>
      <c r="D513" t="s">
        <v>658</v>
      </c>
    </row>
    <row r="514" spans="1:4" x14ac:dyDescent="0.25">
      <c r="A514" t="s">
        <v>1170</v>
      </c>
      <c r="B514" t="s">
        <v>1191</v>
      </c>
      <c r="C514" t="s">
        <v>1192</v>
      </c>
      <c r="D514" t="s">
        <v>658</v>
      </c>
    </row>
    <row r="515" spans="1:4" x14ac:dyDescent="0.25">
      <c r="A515" t="s">
        <v>1170</v>
      </c>
      <c r="B515" t="s">
        <v>1193</v>
      </c>
      <c r="C515" t="s">
        <v>1194</v>
      </c>
      <c r="D515" t="s">
        <v>658</v>
      </c>
    </row>
    <row r="516" spans="1:4" x14ac:dyDescent="0.25">
      <c r="A516" t="s">
        <v>1170</v>
      </c>
      <c r="B516" t="s">
        <v>1195</v>
      </c>
      <c r="C516" t="s">
        <v>1196</v>
      </c>
      <c r="D516" t="s">
        <v>658</v>
      </c>
    </row>
    <row r="517" spans="1:4" x14ac:dyDescent="0.25">
      <c r="A517" t="s">
        <v>1170</v>
      </c>
      <c r="B517" t="s">
        <v>1197</v>
      </c>
      <c r="C517" t="s">
        <v>1198</v>
      </c>
      <c r="D517" t="s">
        <v>658</v>
      </c>
    </row>
    <row r="518" spans="1:4" x14ac:dyDescent="0.25">
      <c r="A518" t="s">
        <v>1170</v>
      </c>
      <c r="B518" t="s">
        <v>1199</v>
      </c>
      <c r="C518" t="s">
        <v>1200</v>
      </c>
      <c r="D518" t="s">
        <v>658</v>
      </c>
    </row>
    <row r="519" spans="1:4" x14ac:dyDescent="0.25">
      <c r="A519" t="s">
        <v>1170</v>
      </c>
      <c r="B519" t="s">
        <v>1201</v>
      </c>
      <c r="C519" t="s">
        <v>1202</v>
      </c>
      <c r="D519" t="s">
        <v>658</v>
      </c>
    </row>
    <row r="520" spans="1:4" x14ac:dyDescent="0.25">
      <c r="A520" t="s">
        <v>1170</v>
      </c>
      <c r="B520" t="s">
        <v>1203</v>
      </c>
      <c r="C520" t="s">
        <v>1204</v>
      </c>
      <c r="D520" t="s">
        <v>658</v>
      </c>
    </row>
    <row r="521" spans="1:4" x14ac:dyDescent="0.25">
      <c r="A521" t="s">
        <v>1205</v>
      </c>
      <c r="B521" t="s">
        <v>1206</v>
      </c>
      <c r="C521" t="s">
        <v>1207</v>
      </c>
      <c r="D521" t="s">
        <v>1366</v>
      </c>
    </row>
    <row r="522" spans="1:4" x14ac:dyDescent="0.25">
      <c r="A522" t="s">
        <v>1205</v>
      </c>
      <c r="B522" t="s">
        <v>1208</v>
      </c>
      <c r="C522" t="s">
        <v>1209</v>
      </c>
      <c r="D522" t="s">
        <v>1366</v>
      </c>
    </row>
    <row r="523" spans="1:4" x14ac:dyDescent="0.25">
      <c r="A523" t="s">
        <v>1205</v>
      </c>
      <c r="B523" t="s">
        <v>1210</v>
      </c>
      <c r="C523" t="s">
        <v>1211</v>
      </c>
      <c r="D523" t="s">
        <v>1366</v>
      </c>
    </row>
    <row r="524" spans="1:4" x14ac:dyDescent="0.25">
      <c r="A524" t="s">
        <v>1205</v>
      </c>
      <c r="B524" t="s">
        <v>1212</v>
      </c>
      <c r="C524" t="s">
        <v>1213</v>
      </c>
      <c r="D524" t="s">
        <v>1366</v>
      </c>
    </row>
    <row r="525" spans="1:4" x14ac:dyDescent="0.25">
      <c r="A525" t="s">
        <v>1205</v>
      </c>
      <c r="B525" t="s">
        <v>1214</v>
      </c>
      <c r="C525" t="s">
        <v>1215</v>
      </c>
      <c r="D525" t="s">
        <v>1366</v>
      </c>
    </row>
    <row r="526" spans="1:4" x14ac:dyDescent="0.25">
      <c r="A526" t="s">
        <v>1205</v>
      </c>
      <c r="B526" t="s">
        <v>1216</v>
      </c>
      <c r="C526" t="s">
        <v>1217</v>
      </c>
      <c r="D526" t="s">
        <v>1366</v>
      </c>
    </row>
    <row r="527" spans="1:4" x14ac:dyDescent="0.25">
      <c r="A527" t="s">
        <v>1218</v>
      </c>
      <c r="B527" t="s">
        <v>1219</v>
      </c>
      <c r="C527" t="s">
        <v>1220</v>
      </c>
      <c r="D527" t="s">
        <v>1366</v>
      </c>
    </row>
    <row r="528" spans="1:4" x14ac:dyDescent="0.25">
      <c r="A528" t="s">
        <v>1218</v>
      </c>
      <c r="B528" t="s">
        <v>1221</v>
      </c>
      <c r="C528" t="s">
        <v>1222</v>
      </c>
      <c r="D528" t="s">
        <v>1366</v>
      </c>
    </row>
    <row r="529" spans="1:4" x14ac:dyDescent="0.25">
      <c r="A529" t="s">
        <v>1218</v>
      </c>
      <c r="B529" t="s">
        <v>1223</v>
      </c>
      <c r="C529" t="s">
        <v>1224</v>
      </c>
      <c r="D529" t="s">
        <v>1366</v>
      </c>
    </row>
    <row r="530" spans="1:4" x14ac:dyDescent="0.25">
      <c r="A530" t="s">
        <v>1225</v>
      </c>
      <c r="B530" t="s">
        <v>1226</v>
      </c>
      <c r="C530" t="s">
        <v>1227</v>
      </c>
      <c r="D530" s="9" t="s">
        <v>1366</v>
      </c>
    </row>
    <row r="531" spans="1:4" x14ac:dyDescent="0.25">
      <c r="A531" t="s">
        <v>1225</v>
      </c>
      <c r="B531" t="s">
        <v>1228</v>
      </c>
      <c r="C531" t="s">
        <v>1229</v>
      </c>
      <c r="D531" s="9" t="s">
        <v>1366</v>
      </c>
    </row>
    <row r="532" spans="1:4" x14ac:dyDescent="0.25">
      <c r="A532" t="s">
        <v>1225</v>
      </c>
      <c r="B532" t="s">
        <v>1230</v>
      </c>
      <c r="C532" t="s">
        <v>1231</v>
      </c>
      <c r="D532" s="9" t="s">
        <v>1366</v>
      </c>
    </row>
    <row r="533" spans="1:4" x14ac:dyDescent="0.25">
      <c r="A533" t="s">
        <v>1225</v>
      </c>
      <c r="B533" t="s">
        <v>1232</v>
      </c>
      <c r="C533" t="s">
        <v>1233</v>
      </c>
      <c r="D533" s="9" t="s">
        <v>1366</v>
      </c>
    </row>
    <row r="534" spans="1:4" x14ac:dyDescent="0.25">
      <c r="A534" t="s">
        <v>1225</v>
      </c>
      <c r="B534" t="s">
        <v>1234</v>
      </c>
      <c r="C534" t="s">
        <v>1235</v>
      </c>
      <c r="D534" s="9" t="s">
        <v>1366</v>
      </c>
    </row>
    <row r="535" spans="1:4" x14ac:dyDescent="0.25">
      <c r="A535" t="s">
        <v>1225</v>
      </c>
      <c r="B535" t="s">
        <v>1236</v>
      </c>
      <c r="C535" t="s">
        <v>1237</v>
      </c>
      <c r="D535" s="9" t="s">
        <v>1366</v>
      </c>
    </row>
    <row r="536" spans="1:4" x14ac:dyDescent="0.25">
      <c r="A536" t="s">
        <v>1225</v>
      </c>
      <c r="B536" t="s">
        <v>1238</v>
      </c>
      <c r="C536" t="s">
        <v>1239</v>
      </c>
      <c r="D536" s="9" t="s">
        <v>1366</v>
      </c>
    </row>
    <row r="537" spans="1:4" x14ac:dyDescent="0.25">
      <c r="A537" t="s">
        <v>1225</v>
      </c>
      <c r="B537" t="s">
        <v>1240</v>
      </c>
      <c r="C537" t="s">
        <v>1241</v>
      </c>
      <c r="D537" s="9" t="s">
        <v>1366</v>
      </c>
    </row>
    <row r="538" spans="1:4" x14ac:dyDescent="0.25">
      <c r="A538" t="s">
        <v>1225</v>
      </c>
      <c r="B538" t="s">
        <v>1242</v>
      </c>
      <c r="C538" t="s">
        <v>1243</v>
      </c>
      <c r="D538" s="9" t="s">
        <v>1366</v>
      </c>
    </row>
    <row r="539" spans="1:4" x14ac:dyDescent="0.25">
      <c r="A539" t="s">
        <v>1225</v>
      </c>
      <c r="B539" t="s">
        <v>1244</v>
      </c>
      <c r="C539" t="s">
        <v>1245</v>
      </c>
      <c r="D539" s="9" t="s">
        <v>1366</v>
      </c>
    </row>
    <row r="540" spans="1:4" x14ac:dyDescent="0.25">
      <c r="A540" t="s">
        <v>1225</v>
      </c>
      <c r="B540" t="s">
        <v>1246</v>
      </c>
      <c r="C540" t="s">
        <v>1247</v>
      </c>
      <c r="D540" t="s">
        <v>1366</v>
      </c>
    </row>
    <row r="541" spans="1:4" x14ac:dyDescent="0.25">
      <c r="A541" t="s">
        <v>1225</v>
      </c>
      <c r="B541" t="s">
        <v>1248</v>
      </c>
      <c r="C541" t="s">
        <v>1249</v>
      </c>
      <c r="D541" s="9" t="s">
        <v>1366</v>
      </c>
    </row>
    <row r="542" spans="1:4" x14ac:dyDescent="0.25">
      <c r="A542" t="s">
        <v>1225</v>
      </c>
      <c r="B542" t="s">
        <v>1250</v>
      </c>
      <c r="C542" t="s">
        <v>1251</v>
      </c>
      <c r="D542" s="9" t="s">
        <v>1366</v>
      </c>
    </row>
    <row r="543" spans="1:4" x14ac:dyDescent="0.25">
      <c r="A543" t="s">
        <v>1225</v>
      </c>
      <c r="B543" t="s">
        <v>1252</v>
      </c>
      <c r="C543" t="s">
        <v>1253</v>
      </c>
      <c r="D543" s="9" t="s">
        <v>1366</v>
      </c>
    </row>
    <row r="544" spans="1:4" x14ac:dyDescent="0.25">
      <c r="A544" t="s">
        <v>1225</v>
      </c>
      <c r="B544" t="s">
        <v>1254</v>
      </c>
      <c r="C544" t="s">
        <v>1255</v>
      </c>
      <c r="D544" s="9" t="s">
        <v>1366</v>
      </c>
    </row>
    <row r="545" spans="1:4" x14ac:dyDescent="0.25">
      <c r="A545" t="s">
        <v>1225</v>
      </c>
      <c r="B545" t="s">
        <v>1256</v>
      </c>
      <c r="C545" t="s">
        <v>1257</v>
      </c>
      <c r="D545" s="9" t="s">
        <v>1366</v>
      </c>
    </row>
    <row r="546" spans="1:4" x14ac:dyDescent="0.25">
      <c r="A546" t="s">
        <v>1225</v>
      </c>
      <c r="B546" t="s">
        <v>1258</v>
      </c>
      <c r="C546" t="s">
        <v>1259</v>
      </c>
      <c r="D546" t="s">
        <v>1366</v>
      </c>
    </row>
    <row r="547" spans="1:4" x14ac:dyDescent="0.25">
      <c r="A547" t="s">
        <v>1225</v>
      </c>
      <c r="B547" t="s">
        <v>1260</v>
      </c>
      <c r="C547" t="s">
        <v>1261</v>
      </c>
      <c r="D547" s="9" t="s">
        <v>1366</v>
      </c>
    </row>
    <row r="548" spans="1:4" x14ac:dyDescent="0.25">
      <c r="A548" t="s">
        <v>1225</v>
      </c>
      <c r="B548" t="s">
        <v>1262</v>
      </c>
      <c r="C548" t="s">
        <v>1263</v>
      </c>
      <c r="D548" s="9" t="s">
        <v>1366</v>
      </c>
    </row>
    <row r="549" spans="1:4" x14ac:dyDescent="0.25">
      <c r="A549" t="s">
        <v>1225</v>
      </c>
      <c r="B549" t="s">
        <v>1264</v>
      </c>
      <c r="C549" t="s">
        <v>1265</v>
      </c>
      <c r="D549" s="9" t="s">
        <v>1366</v>
      </c>
    </row>
    <row r="550" spans="1:4" x14ac:dyDescent="0.25">
      <c r="A550" t="s">
        <v>1225</v>
      </c>
      <c r="B550" t="s">
        <v>1266</v>
      </c>
      <c r="C550" t="s">
        <v>1267</v>
      </c>
      <c r="D550" s="9" t="s">
        <v>1366</v>
      </c>
    </row>
    <row r="551" spans="1:4" x14ac:dyDescent="0.25">
      <c r="A551" t="s">
        <v>1225</v>
      </c>
      <c r="B551" t="s">
        <v>1268</v>
      </c>
      <c r="C551" t="s">
        <v>1269</v>
      </c>
      <c r="D551" s="9" t="s">
        <v>1366</v>
      </c>
    </row>
    <row r="552" spans="1:4" x14ac:dyDescent="0.25">
      <c r="A552" t="s">
        <v>1225</v>
      </c>
      <c r="B552" t="s">
        <v>1270</v>
      </c>
      <c r="C552" t="s">
        <v>1271</v>
      </c>
      <c r="D552" s="9" t="s">
        <v>1366</v>
      </c>
    </row>
    <row r="553" spans="1:4" x14ac:dyDescent="0.25">
      <c r="A553" t="s">
        <v>1225</v>
      </c>
      <c r="B553" t="s">
        <v>1272</v>
      </c>
      <c r="C553" t="s">
        <v>1273</v>
      </c>
      <c r="D553" t="s">
        <v>1366</v>
      </c>
    </row>
    <row r="554" spans="1:4" x14ac:dyDescent="0.25">
      <c r="A554" t="s">
        <v>1225</v>
      </c>
      <c r="B554" t="s">
        <v>1274</v>
      </c>
      <c r="C554" t="s">
        <v>1275</v>
      </c>
      <c r="D554" t="s">
        <v>1366</v>
      </c>
    </row>
    <row r="555" spans="1:4" x14ac:dyDescent="0.25">
      <c r="A555" t="s">
        <v>1225</v>
      </c>
      <c r="B555" t="s">
        <v>1276</v>
      </c>
      <c r="C555" t="s">
        <v>1277</v>
      </c>
      <c r="D555" t="s">
        <v>1366</v>
      </c>
    </row>
    <row r="556" spans="1:4" x14ac:dyDescent="0.25">
      <c r="A556" t="s">
        <v>1278</v>
      </c>
      <c r="B556" t="s">
        <v>1279</v>
      </c>
      <c r="C556" t="s">
        <v>1280</v>
      </c>
      <c r="D556" s="9" t="s">
        <v>1366</v>
      </c>
    </row>
    <row r="557" spans="1:4" x14ac:dyDescent="0.25">
      <c r="A557" t="s">
        <v>1278</v>
      </c>
      <c r="B557" t="s">
        <v>1281</v>
      </c>
      <c r="C557" t="s">
        <v>1282</v>
      </c>
      <c r="D557" s="9" t="s">
        <v>1366</v>
      </c>
    </row>
    <row r="558" spans="1:4" x14ac:dyDescent="0.25">
      <c r="A558" t="s">
        <v>1278</v>
      </c>
      <c r="B558" t="s">
        <v>1283</v>
      </c>
      <c r="C558" t="s">
        <v>1284</v>
      </c>
      <c r="D558" s="9" t="s">
        <v>1366</v>
      </c>
    </row>
    <row r="559" spans="1:4" x14ac:dyDescent="0.25">
      <c r="A559" t="s">
        <v>1278</v>
      </c>
      <c r="B559" t="s">
        <v>2135</v>
      </c>
      <c r="C559" t="s">
        <v>1286</v>
      </c>
      <c r="D559" s="9" t="s">
        <v>1366</v>
      </c>
    </row>
    <row r="560" spans="1:4" x14ac:dyDescent="0.25">
      <c r="A560" t="s">
        <v>1278</v>
      </c>
      <c r="B560" t="s">
        <v>1287</v>
      </c>
      <c r="C560" t="s">
        <v>1288</v>
      </c>
      <c r="D560" s="9" t="s">
        <v>1366</v>
      </c>
    </row>
    <row r="561" spans="1:4" x14ac:dyDescent="0.25">
      <c r="A561" t="s">
        <v>1289</v>
      </c>
      <c r="B561" t="s">
        <v>1290</v>
      </c>
      <c r="C561" t="s">
        <v>1291</v>
      </c>
      <c r="D561" s="9" t="s">
        <v>493</v>
      </c>
    </row>
    <row r="562" spans="1:4" x14ac:dyDescent="0.25">
      <c r="A562" t="s">
        <v>1289</v>
      </c>
      <c r="B562" t="s">
        <v>1292</v>
      </c>
      <c r="C562" t="s">
        <v>1293</v>
      </c>
      <c r="D562" s="9" t="s">
        <v>493</v>
      </c>
    </row>
    <row r="563" spans="1:4" x14ac:dyDescent="0.25">
      <c r="A563" t="s">
        <v>1289</v>
      </c>
      <c r="B563" t="s">
        <v>1294</v>
      </c>
      <c r="C563" t="s">
        <v>1295</v>
      </c>
      <c r="D563" s="9" t="s">
        <v>493</v>
      </c>
    </row>
    <row r="564" spans="1:4" x14ac:dyDescent="0.25">
      <c r="A564" t="s">
        <v>1289</v>
      </c>
      <c r="B564" t="s">
        <v>1296</v>
      </c>
      <c r="C564" t="s">
        <v>1297</v>
      </c>
      <c r="D564" s="9" t="s">
        <v>493</v>
      </c>
    </row>
    <row r="565" spans="1:4" x14ac:dyDescent="0.25">
      <c r="A565" t="s">
        <v>1289</v>
      </c>
      <c r="B565" t="s">
        <v>1298</v>
      </c>
      <c r="C565" t="s">
        <v>1299</v>
      </c>
      <c r="D565" s="9" t="s">
        <v>493</v>
      </c>
    </row>
    <row r="566" spans="1:4" x14ac:dyDescent="0.25">
      <c r="A566" t="s">
        <v>1289</v>
      </c>
      <c r="B566" t="s">
        <v>1300</v>
      </c>
      <c r="C566" t="s">
        <v>1301</v>
      </c>
      <c r="D566" s="9" t="s">
        <v>493</v>
      </c>
    </row>
    <row r="567" spans="1:4" x14ac:dyDescent="0.25">
      <c r="A567" t="s">
        <v>1289</v>
      </c>
      <c r="B567" t="s">
        <v>2136</v>
      </c>
      <c r="C567" t="s">
        <v>1303</v>
      </c>
      <c r="D567" s="9" t="s">
        <v>493</v>
      </c>
    </row>
    <row r="568" spans="1:4" x14ac:dyDescent="0.25">
      <c r="A568" t="s">
        <v>1289</v>
      </c>
      <c r="B568" t="s">
        <v>2137</v>
      </c>
      <c r="C568" t="s">
        <v>1305</v>
      </c>
      <c r="D568" s="9" t="s">
        <v>493</v>
      </c>
    </row>
    <row r="569" spans="1:4" x14ac:dyDescent="0.25">
      <c r="A569" t="s">
        <v>1289</v>
      </c>
      <c r="B569" t="s">
        <v>1306</v>
      </c>
      <c r="C569" t="s">
        <v>1307</v>
      </c>
      <c r="D569" s="9" t="s">
        <v>493</v>
      </c>
    </row>
    <row r="570" spans="1:4" x14ac:dyDescent="0.25">
      <c r="A570" t="s">
        <v>1289</v>
      </c>
      <c r="B570" t="s">
        <v>1308</v>
      </c>
      <c r="C570" t="s">
        <v>1309</v>
      </c>
      <c r="D570" s="9" t="s">
        <v>493</v>
      </c>
    </row>
    <row r="571" spans="1:4" x14ac:dyDescent="0.25">
      <c r="A571" t="s">
        <v>1289</v>
      </c>
      <c r="B571" t="s">
        <v>1310</v>
      </c>
      <c r="C571" t="s">
        <v>1311</v>
      </c>
      <c r="D571" s="9" t="s">
        <v>493</v>
      </c>
    </row>
    <row r="572" spans="1:4" x14ac:dyDescent="0.25">
      <c r="A572" t="s">
        <v>1289</v>
      </c>
      <c r="B572" t="s">
        <v>1312</v>
      </c>
      <c r="C572" t="s">
        <v>1313</v>
      </c>
      <c r="D572" s="9" t="s">
        <v>493</v>
      </c>
    </row>
    <row r="573" spans="1:4" x14ac:dyDescent="0.25">
      <c r="A573" t="s">
        <v>1289</v>
      </c>
      <c r="B573" t="s">
        <v>1314</v>
      </c>
      <c r="C573" t="s">
        <v>1315</v>
      </c>
      <c r="D573" s="9" t="s">
        <v>493</v>
      </c>
    </row>
    <row r="574" spans="1:4" x14ac:dyDescent="0.25">
      <c r="A574" t="s">
        <v>1289</v>
      </c>
      <c r="B574" t="s">
        <v>1316</v>
      </c>
      <c r="C574" t="s">
        <v>1317</v>
      </c>
      <c r="D574" s="9" t="s">
        <v>493</v>
      </c>
    </row>
    <row r="575" spans="1:4" x14ac:dyDescent="0.25">
      <c r="A575" t="s">
        <v>1289</v>
      </c>
      <c r="B575" t="s">
        <v>2138</v>
      </c>
      <c r="C575" t="s">
        <v>1319</v>
      </c>
      <c r="D575" s="9" t="s">
        <v>493</v>
      </c>
    </row>
    <row r="576" spans="1:4" x14ac:dyDescent="0.25">
      <c r="A576" t="s">
        <v>1289</v>
      </c>
      <c r="B576" t="s">
        <v>1320</v>
      </c>
      <c r="C576" t="s">
        <v>1321</v>
      </c>
      <c r="D576" s="9" t="s">
        <v>493</v>
      </c>
    </row>
    <row r="577" spans="1:4" x14ac:dyDescent="0.25">
      <c r="A577" t="s">
        <v>1289</v>
      </c>
      <c r="B577" t="s">
        <v>1322</v>
      </c>
      <c r="C577" t="s">
        <v>1323</v>
      </c>
      <c r="D577" s="9" t="s">
        <v>493</v>
      </c>
    </row>
    <row r="578" spans="1:4" x14ac:dyDescent="0.25">
      <c r="A578" t="s">
        <v>1324</v>
      </c>
      <c r="B578" t="s">
        <v>1325</v>
      </c>
      <c r="C578" t="s">
        <v>1326</v>
      </c>
      <c r="D578" s="9" t="s">
        <v>1366</v>
      </c>
    </row>
    <row r="579" spans="1:4" x14ac:dyDescent="0.25">
      <c r="A579" t="s">
        <v>1327</v>
      </c>
      <c r="B579" t="s">
        <v>1328</v>
      </c>
      <c r="C579" t="s">
        <v>1329</v>
      </c>
      <c r="D579" s="9" t="s">
        <v>1366</v>
      </c>
    </row>
    <row r="580" spans="1:4" x14ac:dyDescent="0.25">
      <c r="A580" t="s">
        <v>1327</v>
      </c>
      <c r="B580" t="s">
        <v>1330</v>
      </c>
      <c r="C580" t="s">
        <v>1331</v>
      </c>
      <c r="D580" s="9" t="s">
        <v>1366</v>
      </c>
    </row>
    <row r="581" spans="1:4" x14ac:dyDescent="0.25">
      <c r="A581" t="s">
        <v>1327</v>
      </c>
      <c r="B581" t="s">
        <v>1332</v>
      </c>
      <c r="C581" t="s">
        <v>1333</v>
      </c>
      <c r="D581" s="9" t="s">
        <v>1366</v>
      </c>
    </row>
    <row r="582" spans="1:4" x14ac:dyDescent="0.25">
      <c r="A582" t="s">
        <v>1327</v>
      </c>
      <c r="B582" t="s">
        <v>1334</v>
      </c>
      <c r="C582" t="s">
        <v>1335</v>
      </c>
      <c r="D582" s="9" t="s">
        <v>1366</v>
      </c>
    </row>
    <row r="583" spans="1:4" x14ac:dyDescent="0.25">
      <c r="A583" t="s">
        <v>1327</v>
      </c>
      <c r="B583" t="s">
        <v>1336</v>
      </c>
      <c r="C583" t="s">
        <v>1337</v>
      </c>
      <c r="D583" s="9" t="s">
        <v>1366</v>
      </c>
    </row>
    <row r="584" spans="1:4" x14ac:dyDescent="0.25">
      <c r="A584" t="s">
        <v>1327</v>
      </c>
      <c r="B584" t="s">
        <v>1338</v>
      </c>
      <c r="C584" t="s">
        <v>1339</v>
      </c>
      <c r="D584" s="9" t="s">
        <v>1366</v>
      </c>
    </row>
    <row r="585" spans="1:4" x14ac:dyDescent="0.25">
      <c r="A585" t="s">
        <v>1327</v>
      </c>
      <c r="B585" t="s">
        <v>2139</v>
      </c>
      <c r="C585" t="s">
        <v>1340</v>
      </c>
      <c r="D585" s="9" t="s">
        <v>1366</v>
      </c>
    </row>
    <row r="586" spans="1:4" x14ac:dyDescent="0.25">
      <c r="A586" t="s">
        <v>1327</v>
      </c>
      <c r="B586" t="s">
        <v>1341</v>
      </c>
      <c r="C586" t="s">
        <v>1342</v>
      </c>
      <c r="D586" s="9" t="s">
        <v>1366</v>
      </c>
    </row>
    <row r="587" spans="1:4" x14ac:dyDescent="0.25">
      <c r="A587" t="s">
        <v>1327</v>
      </c>
      <c r="B587" t="s">
        <v>1343</v>
      </c>
      <c r="C587" t="s">
        <v>1344</v>
      </c>
      <c r="D587" s="9" t="s">
        <v>1366</v>
      </c>
    </row>
    <row r="588" spans="1:4" x14ac:dyDescent="0.25">
      <c r="A588" t="s">
        <v>1327</v>
      </c>
      <c r="B588" t="s">
        <v>2140</v>
      </c>
      <c r="C588" t="s">
        <v>1345</v>
      </c>
      <c r="D588" s="9" t="s">
        <v>1366</v>
      </c>
    </row>
    <row r="589" spans="1:4" x14ac:dyDescent="0.25">
      <c r="A589" t="s">
        <v>1327</v>
      </c>
      <c r="B589" t="s">
        <v>1346</v>
      </c>
      <c r="C589" t="s">
        <v>1347</v>
      </c>
      <c r="D589" s="9" t="s">
        <v>1366</v>
      </c>
    </row>
    <row r="590" spans="1:4" x14ac:dyDescent="0.25">
      <c r="A590" t="s">
        <v>1327</v>
      </c>
      <c r="B590" t="s">
        <v>1348</v>
      </c>
      <c r="C590" t="s">
        <v>1349</v>
      </c>
      <c r="D590" s="9" t="s">
        <v>1366</v>
      </c>
    </row>
    <row r="591" spans="1:4" x14ac:dyDescent="0.25">
      <c r="A591" t="s">
        <v>1350</v>
      </c>
      <c r="B591" t="s">
        <v>1351</v>
      </c>
      <c r="C591" t="s">
        <v>1352</v>
      </c>
      <c r="D591" s="9" t="s">
        <v>1366</v>
      </c>
    </row>
    <row r="592" spans="1:4" x14ac:dyDescent="0.25">
      <c r="A592" t="s">
        <v>1350</v>
      </c>
      <c r="B592" t="s">
        <v>1353</v>
      </c>
      <c r="C592" t="s">
        <v>1354</v>
      </c>
      <c r="D592" s="9" t="s">
        <v>1366</v>
      </c>
    </row>
    <row r="593" spans="1:5" x14ac:dyDescent="0.25">
      <c r="A593" t="s">
        <v>1350</v>
      </c>
      <c r="B593" t="s">
        <v>1355</v>
      </c>
      <c r="C593" t="s">
        <v>1356</v>
      </c>
      <c r="D593" s="9" t="s">
        <v>1366</v>
      </c>
    </row>
    <row r="594" spans="1:5" x14ac:dyDescent="0.25">
      <c r="A594" t="s">
        <v>1350</v>
      </c>
      <c r="B594" t="s">
        <v>1357</v>
      </c>
      <c r="C594" t="s">
        <v>1358</v>
      </c>
      <c r="D594" s="9" t="s">
        <v>1366</v>
      </c>
    </row>
    <row r="595" spans="1:5" x14ac:dyDescent="0.25">
      <c r="A595" t="s">
        <v>1350</v>
      </c>
      <c r="B595" t="s">
        <v>1359</v>
      </c>
      <c r="C595" t="s">
        <v>1360</v>
      </c>
      <c r="D595" s="9" t="s">
        <v>1366</v>
      </c>
    </row>
    <row r="596" spans="1:5" x14ac:dyDescent="0.25">
      <c r="A596" t="s">
        <v>1350</v>
      </c>
      <c r="B596" t="s">
        <v>1361</v>
      </c>
      <c r="C596" t="s">
        <v>1362</v>
      </c>
      <c r="D596" s="9" t="s">
        <v>1366</v>
      </c>
    </row>
    <row r="597" spans="1:5" s="5" customFormat="1" x14ac:dyDescent="0.25">
      <c r="A597" s="5" t="s">
        <v>1363</v>
      </c>
      <c r="B597" s="5" t="s">
        <v>1364</v>
      </c>
      <c r="C597" s="5" t="s">
        <v>1365</v>
      </c>
      <c r="D597" s="53" t="s">
        <v>1366</v>
      </c>
    </row>
    <row r="598" spans="1:5" s="5" customFormat="1" x14ac:dyDescent="0.25">
      <c r="A598" s="92" t="s">
        <v>154</v>
      </c>
      <c r="B598" s="92" t="s">
        <v>1902</v>
      </c>
      <c r="C598" s="93" t="s">
        <v>1903</v>
      </c>
      <c r="E598" s="94" t="s">
        <v>2150</v>
      </c>
    </row>
    <row r="599" spans="1:5" s="5" customFormat="1" x14ac:dyDescent="0.25">
      <c r="A599" s="92" t="s">
        <v>154</v>
      </c>
      <c r="B599" s="92" t="s">
        <v>2147</v>
      </c>
      <c r="C599" s="93" t="s">
        <v>1904</v>
      </c>
      <c r="E599" s="94" t="s">
        <v>2150</v>
      </c>
    </row>
    <row r="600" spans="1:5" s="5" customFormat="1" x14ac:dyDescent="0.25">
      <c r="A600" s="92" t="s">
        <v>239</v>
      </c>
      <c r="B600" s="92" t="s">
        <v>1905</v>
      </c>
      <c r="C600" s="93" t="s">
        <v>1906</v>
      </c>
      <c r="E600" s="94" t="s">
        <v>2150</v>
      </c>
    </row>
    <row r="601" spans="1:5" s="5" customFormat="1" x14ac:dyDescent="0.25">
      <c r="A601" s="92" t="s">
        <v>239</v>
      </c>
      <c r="B601" s="92" t="s">
        <v>1907</v>
      </c>
      <c r="C601" s="93" t="s">
        <v>1908</v>
      </c>
      <c r="E601" s="94" t="s">
        <v>2150</v>
      </c>
    </row>
    <row r="602" spans="1:5" s="5" customFormat="1" x14ac:dyDescent="0.25">
      <c r="A602" s="92" t="s">
        <v>277</v>
      </c>
      <c r="B602" s="92" t="s">
        <v>1673</v>
      </c>
      <c r="C602" s="93" t="s">
        <v>1674</v>
      </c>
      <c r="E602" s="94" t="s">
        <v>2150</v>
      </c>
    </row>
    <row r="603" spans="1:5" s="5" customFormat="1" x14ac:dyDescent="0.25">
      <c r="A603" s="92" t="s">
        <v>1</v>
      </c>
      <c r="B603" s="92" t="s">
        <v>1972</v>
      </c>
      <c r="C603" s="93" t="s">
        <v>1973</v>
      </c>
      <c r="E603" s="94" t="s">
        <v>2150</v>
      </c>
    </row>
    <row r="604" spans="1:5" s="5" customFormat="1" x14ac:dyDescent="0.25">
      <c r="A604" s="92" t="s">
        <v>1</v>
      </c>
      <c r="B604" s="92" t="s">
        <v>1909</v>
      </c>
      <c r="C604" s="93" t="s">
        <v>1910</v>
      </c>
      <c r="E604" s="94" t="s">
        <v>2150</v>
      </c>
    </row>
    <row r="605" spans="1:5" s="5" customFormat="1" x14ac:dyDescent="0.25">
      <c r="A605" s="92" t="s">
        <v>1</v>
      </c>
      <c r="B605" s="92" t="s">
        <v>2148</v>
      </c>
      <c r="C605" s="93" t="s">
        <v>152</v>
      </c>
      <c r="E605" s="94" t="s">
        <v>2150</v>
      </c>
    </row>
    <row r="606" spans="1:5" s="5" customFormat="1" x14ac:dyDescent="0.25">
      <c r="A606" s="92" t="s">
        <v>440</v>
      </c>
      <c r="B606" s="92" t="s">
        <v>1978</v>
      </c>
      <c r="C606" s="93" t="s">
        <v>446</v>
      </c>
      <c r="E606" s="94" t="s">
        <v>2150</v>
      </c>
    </row>
    <row r="607" spans="1:5" s="5" customFormat="1" x14ac:dyDescent="0.25">
      <c r="A607" s="92" t="s">
        <v>493</v>
      </c>
      <c r="B607" s="92" t="s">
        <v>1911</v>
      </c>
      <c r="C607" s="93" t="s">
        <v>1912</v>
      </c>
      <c r="E607" s="94" t="s">
        <v>2150</v>
      </c>
    </row>
    <row r="608" spans="1:5" s="5" customFormat="1" x14ac:dyDescent="0.25">
      <c r="A608" s="92" t="s">
        <v>493</v>
      </c>
      <c r="B608" s="92" t="s">
        <v>525</v>
      </c>
      <c r="C608" s="93" t="s">
        <v>526</v>
      </c>
      <c r="E608" s="94" t="s">
        <v>2150</v>
      </c>
    </row>
    <row r="609" spans="1:5" s="5" customFormat="1" x14ac:dyDescent="0.25">
      <c r="A609" s="92" t="s">
        <v>493</v>
      </c>
      <c r="B609" s="92" t="s">
        <v>1913</v>
      </c>
      <c r="C609" s="93" t="s">
        <v>1914</v>
      </c>
      <c r="E609" s="94" t="s">
        <v>2150</v>
      </c>
    </row>
    <row r="610" spans="1:5" s="5" customFormat="1" x14ac:dyDescent="0.25">
      <c r="A610" s="92" t="s">
        <v>493</v>
      </c>
      <c r="B610" s="92" t="s">
        <v>537</v>
      </c>
      <c r="C610" s="93" t="s">
        <v>538</v>
      </c>
      <c r="E610" s="94" t="s">
        <v>2150</v>
      </c>
    </row>
    <row r="611" spans="1:5" s="5" customFormat="1" x14ac:dyDescent="0.25">
      <c r="A611" s="92" t="s">
        <v>493</v>
      </c>
      <c r="B611" s="92" t="s">
        <v>543</v>
      </c>
      <c r="C611" s="93" t="s">
        <v>544</v>
      </c>
      <c r="E611" s="94" t="s">
        <v>2150</v>
      </c>
    </row>
    <row r="612" spans="1:5" s="5" customFormat="1" x14ac:dyDescent="0.25">
      <c r="A612" s="92" t="s">
        <v>493</v>
      </c>
      <c r="B612" s="92" t="s">
        <v>551</v>
      </c>
      <c r="C612" s="93" t="s">
        <v>552</v>
      </c>
      <c r="E612" s="94" t="s">
        <v>2150</v>
      </c>
    </row>
    <row r="613" spans="1:5" s="5" customFormat="1" x14ac:dyDescent="0.25">
      <c r="A613" s="92" t="s">
        <v>493</v>
      </c>
      <c r="B613" s="92" t="s">
        <v>553</v>
      </c>
      <c r="C613" s="93" t="s">
        <v>554</v>
      </c>
      <c r="E613" s="94" t="s">
        <v>2150</v>
      </c>
    </row>
    <row r="614" spans="1:5" s="5" customFormat="1" x14ac:dyDescent="0.25">
      <c r="A614" s="92" t="s">
        <v>493</v>
      </c>
      <c r="B614" s="92" t="s">
        <v>555</v>
      </c>
      <c r="C614" s="93" t="s">
        <v>556</v>
      </c>
      <c r="E614" s="94" t="s">
        <v>2150</v>
      </c>
    </row>
    <row r="615" spans="1:5" s="5" customFormat="1" x14ac:dyDescent="0.25">
      <c r="A615" s="92" t="s">
        <v>493</v>
      </c>
      <c r="B615" s="92" t="s">
        <v>559</v>
      </c>
      <c r="C615" s="93" t="s">
        <v>560</v>
      </c>
      <c r="E615" s="94" t="s">
        <v>2150</v>
      </c>
    </row>
    <row r="616" spans="1:5" s="5" customFormat="1" x14ac:dyDescent="0.25">
      <c r="A616" s="92" t="s">
        <v>493</v>
      </c>
      <c r="B616" s="92" t="s">
        <v>561</v>
      </c>
      <c r="C616" s="93" t="s">
        <v>562</v>
      </c>
      <c r="E616" s="94" t="s">
        <v>2150</v>
      </c>
    </row>
    <row r="617" spans="1:5" s="5" customFormat="1" x14ac:dyDescent="0.25">
      <c r="A617" s="92" t="s">
        <v>493</v>
      </c>
      <c r="B617" s="92" t="s">
        <v>565</v>
      </c>
      <c r="C617" s="93" t="s">
        <v>566</v>
      </c>
      <c r="E617" s="94" t="s">
        <v>2150</v>
      </c>
    </row>
    <row r="618" spans="1:5" s="5" customFormat="1" x14ac:dyDescent="0.25">
      <c r="A618" s="92" t="s">
        <v>493</v>
      </c>
      <c r="B618" s="92" t="s">
        <v>567</v>
      </c>
      <c r="C618" s="93" t="s">
        <v>568</v>
      </c>
      <c r="E618" s="94" t="s">
        <v>2150</v>
      </c>
    </row>
    <row r="619" spans="1:5" s="5" customFormat="1" x14ac:dyDescent="0.25">
      <c r="A619" s="92" t="s">
        <v>493</v>
      </c>
      <c r="B619" s="92" t="s">
        <v>569</v>
      </c>
      <c r="C619" s="93" t="s">
        <v>570</v>
      </c>
      <c r="E619" s="94" t="s">
        <v>2150</v>
      </c>
    </row>
    <row r="620" spans="1:5" s="5" customFormat="1" x14ac:dyDescent="0.25">
      <c r="A620" s="92" t="s">
        <v>493</v>
      </c>
      <c r="B620" s="92" t="s">
        <v>579</v>
      </c>
      <c r="C620" s="93" t="s">
        <v>580</v>
      </c>
      <c r="E620" s="94" t="s">
        <v>2150</v>
      </c>
    </row>
    <row r="621" spans="1:5" s="5" customFormat="1" x14ac:dyDescent="0.25">
      <c r="A621" s="92" t="s">
        <v>493</v>
      </c>
      <c r="B621" s="92" t="s">
        <v>583</v>
      </c>
      <c r="C621" s="93" t="s">
        <v>584</v>
      </c>
      <c r="E621" s="94" t="s">
        <v>2150</v>
      </c>
    </row>
    <row r="622" spans="1:5" s="5" customFormat="1" x14ac:dyDescent="0.25">
      <c r="A622" s="92" t="s">
        <v>493</v>
      </c>
      <c r="B622" s="92" t="s">
        <v>589</v>
      </c>
      <c r="C622" s="93" t="s">
        <v>590</v>
      </c>
      <c r="E622" s="94" t="s">
        <v>2150</v>
      </c>
    </row>
    <row r="623" spans="1:5" s="5" customFormat="1" x14ac:dyDescent="0.25">
      <c r="A623" s="92" t="s">
        <v>493</v>
      </c>
      <c r="B623" s="92" t="s">
        <v>591</v>
      </c>
      <c r="C623" s="93" t="s">
        <v>592</v>
      </c>
      <c r="E623" s="94" t="s">
        <v>2150</v>
      </c>
    </row>
    <row r="624" spans="1:5" s="5" customFormat="1" x14ac:dyDescent="0.25">
      <c r="A624" s="92" t="s">
        <v>493</v>
      </c>
      <c r="B624" s="92" t="s">
        <v>591</v>
      </c>
      <c r="C624" s="93" t="s">
        <v>593</v>
      </c>
      <c r="E624" s="94" t="s">
        <v>2150</v>
      </c>
    </row>
    <row r="625" spans="1:5" s="5" customFormat="1" x14ac:dyDescent="0.25">
      <c r="A625" s="92" t="s">
        <v>493</v>
      </c>
      <c r="B625" s="92" t="s">
        <v>606</v>
      </c>
      <c r="C625" s="93" t="s">
        <v>607</v>
      </c>
      <c r="E625" s="94" t="s">
        <v>2150</v>
      </c>
    </row>
    <row r="626" spans="1:5" s="5" customFormat="1" x14ac:dyDescent="0.25">
      <c r="A626" s="92" t="s">
        <v>493</v>
      </c>
      <c r="B626" s="92" t="s">
        <v>623</v>
      </c>
      <c r="C626" s="93" t="s">
        <v>624</v>
      </c>
      <c r="E626" s="94" t="s">
        <v>2150</v>
      </c>
    </row>
    <row r="627" spans="1:5" s="5" customFormat="1" x14ac:dyDescent="0.25">
      <c r="A627" s="92" t="s">
        <v>493</v>
      </c>
      <c r="B627" s="92" t="s">
        <v>627</v>
      </c>
      <c r="C627" s="93" t="s">
        <v>628</v>
      </c>
      <c r="E627" s="94" t="s">
        <v>2150</v>
      </c>
    </row>
    <row r="628" spans="1:5" s="5" customFormat="1" x14ac:dyDescent="0.25">
      <c r="A628" s="92" t="s">
        <v>493</v>
      </c>
      <c r="B628" s="92" t="s">
        <v>637</v>
      </c>
      <c r="C628" s="93" t="s">
        <v>638</v>
      </c>
      <c r="E628" s="94" t="s">
        <v>2150</v>
      </c>
    </row>
    <row r="629" spans="1:5" s="5" customFormat="1" x14ac:dyDescent="0.25">
      <c r="A629" s="92" t="s">
        <v>658</v>
      </c>
      <c r="B629" s="92" t="s">
        <v>659</v>
      </c>
      <c r="C629" s="93" t="s">
        <v>660</v>
      </c>
      <c r="E629" s="94" t="s">
        <v>2150</v>
      </c>
    </row>
    <row r="630" spans="1:5" s="5" customFormat="1" x14ac:dyDescent="0.25">
      <c r="A630" s="92" t="s">
        <v>658</v>
      </c>
      <c r="B630" s="92" t="s">
        <v>665</v>
      </c>
      <c r="C630" s="93" t="s">
        <v>666</v>
      </c>
      <c r="E630" s="94" t="s">
        <v>2150</v>
      </c>
    </row>
    <row r="631" spans="1:5" s="5" customFormat="1" x14ac:dyDescent="0.25">
      <c r="A631" s="92" t="s">
        <v>658</v>
      </c>
      <c r="B631" s="92" t="s">
        <v>671</v>
      </c>
      <c r="C631" s="93" t="s">
        <v>672</v>
      </c>
      <c r="E631" s="94" t="s">
        <v>2150</v>
      </c>
    </row>
    <row r="632" spans="1:5" s="5" customFormat="1" x14ac:dyDescent="0.25">
      <c r="A632" s="92" t="s">
        <v>658</v>
      </c>
      <c r="B632" s="92" t="s">
        <v>677</v>
      </c>
      <c r="C632" s="93" t="s">
        <v>678</v>
      </c>
      <c r="E632" s="94" t="s">
        <v>2150</v>
      </c>
    </row>
    <row r="633" spans="1:5" s="5" customFormat="1" x14ac:dyDescent="0.25">
      <c r="A633" s="92" t="s">
        <v>658</v>
      </c>
      <c r="B633" s="92" t="s">
        <v>681</v>
      </c>
      <c r="C633" s="93" t="s">
        <v>682</v>
      </c>
      <c r="E633" s="94" t="s">
        <v>2150</v>
      </c>
    </row>
    <row r="634" spans="1:5" s="5" customFormat="1" x14ac:dyDescent="0.25">
      <c r="A634" s="92" t="s">
        <v>658</v>
      </c>
      <c r="B634" s="92" t="s">
        <v>693</v>
      </c>
      <c r="C634" s="93" t="s">
        <v>694</v>
      </c>
      <c r="E634" s="94" t="s">
        <v>2150</v>
      </c>
    </row>
    <row r="635" spans="1:5" s="5" customFormat="1" x14ac:dyDescent="0.25">
      <c r="A635" s="92" t="s">
        <v>658</v>
      </c>
      <c r="B635" s="92" t="s">
        <v>1915</v>
      </c>
      <c r="C635" s="93" t="s">
        <v>1916</v>
      </c>
      <c r="E635" s="94" t="s">
        <v>2150</v>
      </c>
    </row>
    <row r="636" spans="1:5" s="5" customFormat="1" x14ac:dyDescent="0.25">
      <c r="A636" s="92" t="s">
        <v>658</v>
      </c>
      <c r="B636" s="92" t="s">
        <v>695</v>
      </c>
      <c r="C636" s="93" t="s">
        <v>696</v>
      </c>
      <c r="E636" s="94" t="s">
        <v>2150</v>
      </c>
    </row>
    <row r="637" spans="1:5" s="5" customFormat="1" x14ac:dyDescent="0.25">
      <c r="A637" s="92" t="s">
        <v>658</v>
      </c>
      <c r="B637" s="92" t="s">
        <v>703</v>
      </c>
      <c r="C637" s="93" t="s">
        <v>704</v>
      </c>
      <c r="E637" s="94" t="s">
        <v>2150</v>
      </c>
    </row>
    <row r="638" spans="1:5" s="5" customFormat="1" x14ac:dyDescent="0.25">
      <c r="A638" s="92" t="s">
        <v>658</v>
      </c>
      <c r="B638" s="92" t="s">
        <v>705</v>
      </c>
      <c r="C638" s="93" t="s">
        <v>706</v>
      </c>
      <c r="E638" s="94" t="s">
        <v>2150</v>
      </c>
    </row>
    <row r="639" spans="1:5" s="5" customFormat="1" x14ac:dyDescent="0.25">
      <c r="A639" s="92" t="s">
        <v>658</v>
      </c>
      <c r="B639" s="92" t="s">
        <v>707</v>
      </c>
      <c r="C639" s="93" t="s">
        <v>708</v>
      </c>
      <c r="E639" s="94" t="s">
        <v>2150</v>
      </c>
    </row>
    <row r="640" spans="1:5" s="5" customFormat="1" x14ac:dyDescent="0.25">
      <c r="A640" s="92" t="s">
        <v>658</v>
      </c>
      <c r="B640" s="92" t="s">
        <v>711</v>
      </c>
      <c r="C640" s="93" t="s">
        <v>712</v>
      </c>
      <c r="E640" s="94" t="s">
        <v>2150</v>
      </c>
    </row>
    <row r="641" spans="1:5" s="5" customFormat="1" x14ac:dyDescent="0.25">
      <c r="A641" s="92" t="s">
        <v>658</v>
      </c>
      <c r="B641" s="92" t="s">
        <v>713</v>
      </c>
      <c r="C641" s="93" t="s">
        <v>714</v>
      </c>
      <c r="E641" s="94" t="s">
        <v>2150</v>
      </c>
    </row>
    <row r="642" spans="1:5" s="5" customFormat="1" x14ac:dyDescent="0.25">
      <c r="A642" s="92" t="s">
        <v>658</v>
      </c>
      <c r="B642" s="92" t="s">
        <v>715</v>
      </c>
      <c r="C642" s="93" t="s">
        <v>716</v>
      </c>
      <c r="E642" s="94" t="s">
        <v>2150</v>
      </c>
    </row>
    <row r="643" spans="1:5" s="5" customFormat="1" x14ac:dyDescent="0.25">
      <c r="A643" s="92" t="s">
        <v>658</v>
      </c>
      <c r="B643" s="92" t="s">
        <v>717</v>
      </c>
      <c r="C643" s="93" t="s">
        <v>718</v>
      </c>
      <c r="E643" s="94" t="s">
        <v>2150</v>
      </c>
    </row>
    <row r="644" spans="1:5" s="5" customFormat="1" x14ac:dyDescent="0.25">
      <c r="A644" s="92" t="s">
        <v>658</v>
      </c>
      <c r="B644" s="92" t="s">
        <v>719</v>
      </c>
      <c r="C644" s="93" t="s">
        <v>720</v>
      </c>
      <c r="E644" s="94" t="s">
        <v>2150</v>
      </c>
    </row>
    <row r="645" spans="1:5" s="5" customFormat="1" x14ac:dyDescent="0.25">
      <c r="A645" s="94" t="s">
        <v>658</v>
      </c>
      <c r="B645" s="94" t="s">
        <v>721</v>
      </c>
      <c r="C645" s="93" t="s">
        <v>722</v>
      </c>
      <c r="E645" s="94" t="s">
        <v>2150</v>
      </c>
    </row>
    <row r="646" spans="1:5" s="5" customFormat="1" x14ac:dyDescent="0.25">
      <c r="A646" s="92" t="s">
        <v>658</v>
      </c>
      <c r="B646" s="92" t="s">
        <v>723</v>
      </c>
      <c r="C646" s="93" t="s">
        <v>724</v>
      </c>
      <c r="E646" s="94" t="s">
        <v>2150</v>
      </c>
    </row>
    <row r="647" spans="1:5" s="5" customFormat="1" x14ac:dyDescent="0.25">
      <c r="A647" s="92" t="s">
        <v>658</v>
      </c>
      <c r="B647" s="92" t="s">
        <v>725</v>
      </c>
      <c r="C647" s="93" t="s">
        <v>726</v>
      </c>
      <c r="E647" s="94" t="s">
        <v>2150</v>
      </c>
    </row>
    <row r="648" spans="1:5" s="5" customFormat="1" x14ac:dyDescent="0.25">
      <c r="A648" s="92" t="s">
        <v>658</v>
      </c>
      <c r="B648" s="92" t="s">
        <v>727</v>
      </c>
      <c r="C648" s="93" t="s">
        <v>728</v>
      </c>
      <c r="E648" s="94" t="s">
        <v>2150</v>
      </c>
    </row>
    <row r="649" spans="1:5" s="5" customFormat="1" x14ac:dyDescent="0.25">
      <c r="A649" s="92" t="s">
        <v>658</v>
      </c>
      <c r="B649" s="92" t="s">
        <v>731</v>
      </c>
      <c r="C649" s="93" t="s">
        <v>732</v>
      </c>
      <c r="E649" s="94" t="s">
        <v>2150</v>
      </c>
    </row>
    <row r="650" spans="1:5" s="5" customFormat="1" x14ac:dyDescent="0.25">
      <c r="A650" s="92" t="s">
        <v>658</v>
      </c>
      <c r="B650" s="92" t="s">
        <v>735</v>
      </c>
      <c r="C650" s="93" t="s">
        <v>736</v>
      </c>
      <c r="E650" s="94" t="s">
        <v>2150</v>
      </c>
    </row>
    <row r="651" spans="1:5" s="5" customFormat="1" x14ac:dyDescent="0.25">
      <c r="A651" s="92" t="s">
        <v>658</v>
      </c>
      <c r="B651" s="92" t="s">
        <v>741</v>
      </c>
      <c r="C651" s="93" t="s">
        <v>742</v>
      </c>
      <c r="E651" s="94" t="s">
        <v>2150</v>
      </c>
    </row>
    <row r="652" spans="1:5" s="5" customFormat="1" x14ac:dyDescent="0.25">
      <c r="A652" s="92" t="s">
        <v>658</v>
      </c>
      <c r="B652" s="92" t="s">
        <v>745</v>
      </c>
      <c r="C652" s="93" t="s">
        <v>746</v>
      </c>
      <c r="E652" s="94" t="s">
        <v>2150</v>
      </c>
    </row>
    <row r="653" spans="1:5" s="5" customFormat="1" x14ac:dyDescent="0.25">
      <c r="A653" s="92" t="s">
        <v>658</v>
      </c>
      <c r="B653" s="92" t="s">
        <v>747</v>
      </c>
      <c r="C653" s="93" t="s">
        <v>748</v>
      </c>
      <c r="E653" s="94" t="s">
        <v>2150</v>
      </c>
    </row>
    <row r="654" spans="1:5" s="5" customFormat="1" x14ac:dyDescent="0.25">
      <c r="A654" s="92" t="s">
        <v>658</v>
      </c>
      <c r="B654" s="92" t="s">
        <v>749</v>
      </c>
      <c r="C654" s="93" t="s">
        <v>750</v>
      </c>
      <c r="E654" s="94" t="s">
        <v>2150</v>
      </c>
    </row>
    <row r="655" spans="1:5" s="5" customFormat="1" x14ac:dyDescent="0.25">
      <c r="A655" s="92" t="s">
        <v>658</v>
      </c>
      <c r="B655" s="92" t="s">
        <v>751</v>
      </c>
      <c r="C655" s="93" t="s">
        <v>752</v>
      </c>
      <c r="E655" s="94" t="s">
        <v>2150</v>
      </c>
    </row>
    <row r="656" spans="1:5" s="5" customFormat="1" x14ac:dyDescent="0.25">
      <c r="A656" s="92" t="s">
        <v>658</v>
      </c>
      <c r="B656" s="92" t="s">
        <v>757</v>
      </c>
      <c r="C656" s="93" t="s">
        <v>758</v>
      </c>
      <c r="E656" s="94" t="s">
        <v>2150</v>
      </c>
    </row>
    <row r="657" spans="1:5" s="5" customFormat="1" x14ac:dyDescent="0.25">
      <c r="A657" s="92" t="s">
        <v>658</v>
      </c>
      <c r="B657" s="92" t="s">
        <v>761</v>
      </c>
      <c r="C657" s="93" t="s">
        <v>762</v>
      </c>
      <c r="E657" s="94" t="s">
        <v>2150</v>
      </c>
    </row>
    <row r="658" spans="1:5" s="5" customFormat="1" x14ac:dyDescent="0.25">
      <c r="A658" s="92" t="s">
        <v>658</v>
      </c>
      <c r="B658" s="92" t="s">
        <v>765</v>
      </c>
      <c r="C658" s="93" t="s">
        <v>766</v>
      </c>
      <c r="E658" s="94" t="s">
        <v>2150</v>
      </c>
    </row>
    <row r="659" spans="1:5" s="5" customFormat="1" x14ac:dyDescent="0.25">
      <c r="A659" s="92" t="s">
        <v>658</v>
      </c>
      <c r="B659" s="92" t="s">
        <v>769</v>
      </c>
      <c r="C659" s="93" t="s">
        <v>770</v>
      </c>
      <c r="E659" s="94" t="s">
        <v>2150</v>
      </c>
    </row>
    <row r="660" spans="1:5" s="5" customFormat="1" x14ac:dyDescent="0.25">
      <c r="A660" s="92" t="s">
        <v>658</v>
      </c>
      <c r="B660" s="92" t="s">
        <v>1917</v>
      </c>
      <c r="C660" s="93" t="s">
        <v>1918</v>
      </c>
      <c r="E660" s="94" t="s">
        <v>2150</v>
      </c>
    </row>
    <row r="661" spans="1:5" s="5" customFormat="1" x14ac:dyDescent="0.25">
      <c r="A661" s="92" t="s">
        <v>658</v>
      </c>
      <c r="B661" s="92" t="s">
        <v>775</v>
      </c>
      <c r="C661" s="93" t="s">
        <v>776</v>
      </c>
      <c r="E661" s="94" t="s">
        <v>2150</v>
      </c>
    </row>
    <row r="662" spans="1:5" s="5" customFormat="1" x14ac:dyDescent="0.25">
      <c r="A662" s="92" t="s">
        <v>658</v>
      </c>
      <c r="B662" s="92" t="s">
        <v>1919</v>
      </c>
      <c r="C662" s="93" t="s">
        <v>1920</v>
      </c>
      <c r="E662" s="94" t="s">
        <v>2150</v>
      </c>
    </row>
    <row r="663" spans="1:5" s="5" customFormat="1" x14ac:dyDescent="0.25">
      <c r="A663" s="92" t="s">
        <v>658</v>
      </c>
      <c r="B663" s="92" t="s">
        <v>783</v>
      </c>
      <c r="C663" s="93" t="s">
        <v>784</v>
      </c>
      <c r="E663" s="94" t="s">
        <v>2150</v>
      </c>
    </row>
    <row r="664" spans="1:5" s="5" customFormat="1" x14ac:dyDescent="0.25">
      <c r="A664" s="92" t="s">
        <v>658</v>
      </c>
      <c r="B664" s="92" t="s">
        <v>1921</v>
      </c>
      <c r="C664" s="93" t="s">
        <v>1922</v>
      </c>
      <c r="E664" s="94" t="s">
        <v>2150</v>
      </c>
    </row>
    <row r="665" spans="1:5" s="5" customFormat="1" x14ac:dyDescent="0.25">
      <c r="A665" s="92" t="s">
        <v>658</v>
      </c>
      <c r="B665" s="92" t="s">
        <v>792</v>
      </c>
      <c r="C665" s="93" t="s">
        <v>793</v>
      </c>
      <c r="E665" s="94" t="s">
        <v>2150</v>
      </c>
    </row>
    <row r="666" spans="1:5" s="5" customFormat="1" x14ac:dyDescent="0.25">
      <c r="A666" s="92" t="s">
        <v>658</v>
      </c>
      <c r="B666" s="92" t="s">
        <v>794</v>
      </c>
      <c r="C666" s="93" t="s">
        <v>795</v>
      </c>
      <c r="E666" s="94" t="s">
        <v>2150</v>
      </c>
    </row>
    <row r="667" spans="1:5" s="5" customFormat="1" x14ac:dyDescent="0.25">
      <c r="A667" s="92" t="s">
        <v>658</v>
      </c>
      <c r="B667" s="92" t="s">
        <v>796</v>
      </c>
      <c r="C667" s="93" t="s">
        <v>797</v>
      </c>
      <c r="E667" s="94" t="s">
        <v>2150</v>
      </c>
    </row>
    <row r="668" spans="1:5" s="5" customFormat="1" x14ac:dyDescent="0.25">
      <c r="A668" s="92" t="s">
        <v>658</v>
      </c>
      <c r="B668" s="92" t="s">
        <v>804</v>
      </c>
      <c r="C668" s="93" t="s">
        <v>805</v>
      </c>
      <c r="E668" s="94" t="s">
        <v>2150</v>
      </c>
    </row>
    <row r="669" spans="1:5" s="5" customFormat="1" x14ac:dyDescent="0.25">
      <c r="A669" s="92" t="s">
        <v>658</v>
      </c>
      <c r="B669" s="92" t="s">
        <v>806</v>
      </c>
      <c r="C669" s="93" t="s">
        <v>807</v>
      </c>
      <c r="E669" s="94" t="s">
        <v>2150</v>
      </c>
    </row>
    <row r="670" spans="1:5" s="5" customFormat="1" x14ac:dyDescent="0.25">
      <c r="A670" s="92" t="s">
        <v>658</v>
      </c>
      <c r="B670" s="92" t="s">
        <v>808</v>
      </c>
      <c r="C670" s="93" t="s">
        <v>809</v>
      </c>
      <c r="E670" s="94" t="s">
        <v>2150</v>
      </c>
    </row>
    <row r="671" spans="1:5" s="5" customFormat="1" x14ac:dyDescent="0.25">
      <c r="A671" s="92" t="s">
        <v>658</v>
      </c>
      <c r="B671" s="92" t="s">
        <v>810</v>
      </c>
      <c r="C671" s="93" t="s">
        <v>811</v>
      </c>
      <c r="E671" s="94" t="s">
        <v>2150</v>
      </c>
    </row>
    <row r="672" spans="1:5" s="5" customFormat="1" x14ac:dyDescent="0.25">
      <c r="A672" s="92" t="s">
        <v>658</v>
      </c>
      <c r="B672" s="92" t="s">
        <v>812</v>
      </c>
      <c r="C672" s="93" t="s">
        <v>813</v>
      </c>
      <c r="E672" s="94" t="s">
        <v>2150</v>
      </c>
    </row>
    <row r="673" spans="1:5" s="5" customFormat="1" x14ac:dyDescent="0.25">
      <c r="A673" s="92" t="s">
        <v>658</v>
      </c>
      <c r="B673" s="92" t="s">
        <v>818</v>
      </c>
      <c r="C673" s="93" t="s">
        <v>819</v>
      </c>
      <c r="E673" s="94" t="s">
        <v>2150</v>
      </c>
    </row>
    <row r="674" spans="1:5" s="5" customFormat="1" x14ac:dyDescent="0.25">
      <c r="A674" s="94" t="s">
        <v>820</v>
      </c>
      <c r="B674" s="94" t="s">
        <v>1970</v>
      </c>
      <c r="C674" s="93" t="s">
        <v>1971</v>
      </c>
      <c r="E674" s="94" t="s">
        <v>2150</v>
      </c>
    </row>
    <row r="675" spans="1:5" s="5" customFormat="1" x14ac:dyDescent="0.25">
      <c r="A675" s="92" t="s">
        <v>820</v>
      </c>
      <c r="B675" s="92" t="s">
        <v>1923</v>
      </c>
      <c r="C675" s="93" t="s">
        <v>1924</v>
      </c>
      <c r="E675" s="94" t="s">
        <v>2150</v>
      </c>
    </row>
    <row r="676" spans="1:5" s="5" customFormat="1" x14ac:dyDescent="0.25">
      <c r="A676" s="94" t="s">
        <v>820</v>
      </c>
      <c r="B676" s="94" t="s">
        <v>1925</v>
      </c>
      <c r="C676" s="93" t="s">
        <v>1926</v>
      </c>
      <c r="E676" s="94" t="s">
        <v>2150</v>
      </c>
    </row>
    <row r="677" spans="1:5" s="5" customFormat="1" x14ac:dyDescent="0.25">
      <c r="A677" s="92" t="s">
        <v>820</v>
      </c>
      <c r="B677" s="92" t="s">
        <v>1975</v>
      </c>
      <c r="C677" s="93" t="s">
        <v>1974</v>
      </c>
      <c r="E677" s="94" t="s">
        <v>2150</v>
      </c>
    </row>
    <row r="678" spans="1:5" s="5" customFormat="1" x14ac:dyDescent="0.25">
      <c r="A678" s="94" t="s">
        <v>820</v>
      </c>
      <c r="B678" s="94" t="s">
        <v>1927</v>
      </c>
      <c r="C678" s="93" t="s">
        <v>1928</v>
      </c>
      <c r="E678" s="94" t="s">
        <v>2150</v>
      </c>
    </row>
    <row r="679" spans="1:5" s="5" customFormat="1" x14ac:dyDescent="0.25">
      <c r="A679" s="92" t="s">
        <v>820</v>
      </c>
      <c r="B679" s="92" t="s">
        <v>1929</v>
      </c>
      <c r="C679" s="94" t="s">
        <v>1930</v>
      </c>
      <c r="E679" s="94" t="s">
        <v>2150</v>
      </c>
    </row>
    <row r="680" spans="1:5" s="5" customFormat="1" x14ac:dyDescent="0.25">
      <c r="A680" s="92" t="s">
        <v>1020</v>
      </c>
      <c r="B680" s="92" t="s">
        <v>1931</v>
      </c>
      <c r="C680" s="94" t="s">
        <v>1932</v>
      </c>
      <c r="E680" s="94" t="s">
        <v>2150</v>
      </c>
    </row>
    <row r="681" spans="1:5" s="5" customFormat="1" x14ac:dyDescent="0.25">
      <c r="A681" s="92" t="s">
        <v>1020</v>
      </c>
      <c r="B681" s="92" t="s">
        <v>1075</v>
      </c>
      <c r="C681" s="94" t="s">
        <v>1076</v>
      </c>
      <c r="E681" s="94" t="s">
        <v>2150</v>
      </c>
    </row>
    <row r="682" spans="1:5" s="5" customFormat="1" x14ac:dyDescent="0.25">
      <c r="A682" s="92" t="s">
        <v>1170</v>
      </c>
      <c r="B682" s="92" t="s">
        <v>1171</v>
      </c>
      <c r="C682" s="94" t="s">
        <v>1172</v>
      </c>
      <c r="E682" s="94" t="s">
        <v>2150</v>
      </c>
    </row>
    <row r="683" spans="1:5" s="5" customFormat="1" x14ac:dyDescent="0.25">
      <c r="A683" s="92" t="s">
        <v>1170</v>
      </c>
      <c r="B683" s="92" t="s">
        <v>1177</v>
      </c>
      <c r="C683" s="94" t="s">
        <v>1178</v>
      </c>
      <c r="E683" s="94" t="s">
        <v>2150</v>
      </c>
    </row>
    <row r="684" spans="1:5" s="5" customFormat="1" x14ac:dyDescent="0.25">
      <c r="A684" s="92" t="s">
        <v>1170</v>
      </c>
      <c r="B684" s="92" t="s">
        <v>1933</v>
      </c>
      <c r="C684" s="94" t="s">
        <v>1934</v>
      </c>
      <c r="E684" s="94" t="s">
        <v>2150</v>
      </c>
    </row>
    <row r="685" spans="1:5" s="5" customFormat="1" x14ac:dyDescent="0.25">
      <c r="A685" s="94" t="s">
        <v>1170</v>
      </c>
      <c r="B685" s="94" t="s">
        <v>1935</v>
      </c>
      <c r="C685" s="94" t="s">
        <v>1936</v>
      </c>
      <c r="E685" s="94" t="s">
        <v>2150</v>
      </c>
    </row>
    <row r="686" spans="1:5" s="5" customFormat="1" x14ac:dyDescent="0.25">
      <c r="A686" s="92" t="s">
        <v>1170</v>
      </c>
      <c r="B686" s="92" t="s">
        <v>1935</v>
      </c>
      <c r="C686" s="94" t="s">
        <v>1992</v>
      </c>
      <c r="E686" s="94" t="s">
        <v>2150</v>
      </c>
    </row>
    <row r="687" spans="1:5" s="5" customFormat="1" x14ac:dyDescent="0.25">
      <c r="A687" s="92" t="s">
        <v>1225</v>
      </c>
      <c r="B687" s="92" t="s">
        <v>1937</v>
      </c>
      <c r="C687" s="94" t="s">
        <v>1938</v>
      </c>
      <c r="E687" s="94" t="s">
        <v>2150</v>
      </c>
    </row>
    <row r="688" spans="1:5" s="5" customFormat="1" x14ac:dyDescent="0.25">
      <c r="A688" s="92" t="s">
        <v>1278</v>
      </c>
      <c r="B688" s="92" t="s">
        <v>1285</v>
      </c>
      <c r="C688" s="94" t="s">
        <v>1286</v>
      </c>
      <c r="E688" s="94" t="s">
        <v>2150</v>
      </c>
    </row>
    <row r="689" spans="1:5" s="5" customFormat="1" x14ac:dyDescent="0.25">
      <c r="A689" s="92" t="s">
        <v>1289</v>
      </c>
      <c r="B689" s="92" t="s">
        <v>1302</v>
      </c>
      <c r="C689" s="94" t="s">
        <v>1303</v>
      </c>
      <c r="E689" s="94" t="s">
        <v>2150</v>
      </c>
    </row>
    <row r="690" spans="1:5" s="5" customFormat="1" x14ac:dyDescent="0.25">
      <c r="A690" s="92" t="s">
        <v>1289</v>
      </c>
      <c r="B690" s="92" t="s">
        <v>1304</v>
      </c>
      <c r="C690" s="93" t="s">
        <v>1305</v>
      </c>
      <c r="E690" s="94" t="s">
        <v>2150</v>
      </c>
    </row>
    <row r="691" spans="1:5" s="5" customFormat="1" x14ac:dyDescent="0.25">
      <c r="A691" s="92" t="s">
        <v>1289</v>
      </c>
      <c r="B691" s="92" t="s">
        <v>1318</v>
      </c>
      <c r="C691" s="93" t="s">
        <v>1319</v>
      </c>
      <c r="E691" s="94" t="s">
        <v>2150</v>
      </c>
    </row>
    <row r="692" spans="1:5" s="5" customFormat="1" x14ac:dyDescent="0.25"/>
    <row r="1021" spans="2:2" x14ac:dyDescent="0.25"/>
    <row r="1101" spans="2:2" x14ac:dyDescent="0.25"/>
  </sheetData>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138"/>
  <sheetViews>
    <sheetView topLeftCell="A112" zoomScaleNormal="100" workbookViewId="0">
      <selection activeCell="A139" sqref="A139"/>
    </sheetView>
  </sheetViews>
  <sheetFormatPr baseColWidth="10" defaultRowHeight="15" x14ac:dyDescent="0.25"/>
  <cols>
    <col min="1" max="1" width="4" customWidth="1"/>
    <col min="2" max="2" width="5" customWidth="1"/>
    <col min="3" max="3" width="17.5703125" customWidth="1"/>
    <col min="4" max="4" width="5.42578125" customWidth="1"/>
    <col min="5" max="5" width="3.42578125" customWidth="1"/>
  </cols>
  <sheetData>
    <row r="1" spans="1:6" x14ac:dyDescent="0.25">
      <c r="A1" s="1" t="s">
        <v>121</v>
      </c>
      <c r="B1" s="1"/>
    </row>
    <row r="2" spans="1:6" x14ac:dyDescent="0.25">
      <c r="A2" s="1"/>
      <c r="B2" s="1"/>
    </row>
    <row r="3" spans="1:6" x14ac:dyDescent="0.25">
      <c r="A3" s="1" t="s">
        <v>10</v>
      </c>
      <c r="B3" s="1"/>
    </row>
    <row r="4" spans="1:6" x14ac:dyDescent="0.25">
      <c r="C4" t="s">
        <v>4</v>
      </c>
      <c r="D4" t="s">
        <v>80</v>
      </c>
    </row>
    <row r="5" spans="1:6" x14ac:dyDescent="0.25">
      <c r="A5" s="11"/>
      <c r="C5" t="s">
        <v>79</v>
      </c>
      <c r="D5" t="s">
        <v>86</v>
      </c>
    </row>
    <row r="7" spans="1:6" x14ac:dyDescent="0.25">
      <c r="A7" s="1" t="s">
        <v>23</v>
      </c>
      <c r="B7" s="1"/>
    </row>
    <row r="8" spans="1:6" x14ac:dyDescent="0.25">
      <c r="A8" s="1"/>
      <c r="B8" s="1"/>
      <c r="C8" t="s">
        <v>2244</v>
      </c>
      <c r="D8" t="s">
        <v>3123</v>
      </c>
    </row>
    <row r="9" spans="1:6" x14ac:dyDescent="0.25">
      <c r="C9" t="s">
        <v>0</v>
      </c>
      <c r="D9" t="s">
        <v>87</v>
      </c>
    </row>
    <row r="10" spans="1:6" x14ac:dyDescent="0.25">
      <c r="C10" t="s">
        <v>124</v>
      </c>
      <c r="D10" t="s">
        <v>125</v>
      </c>
    </row>
    <row r="11" spans="1:6" x14ac:dyDescent="0.25">
      <c r="E11">
        <v>1</v>
      </c>
      <c r="F11" t="s">
        <v>58</v>
      </c>
    </row>
    <row r="12" spans="1:6" x14ac:dyDescent="0.25">
      <c r="E12">
        <v>0</v>
      </c>
      <c r="F12" t="s">
        <v>59</v>
      </c>
    </row>
    <row r="13" spans="1:6" x14ac:dyDescent="0.25">
      <c r="C13" t="s">
        <v>24</v>
      </c>
      <c r="D13" t="s">
        <v>131</v>
      </c>
    </row>
    <row r="14" spans="1:6" x14ac:dyDescent="0.25">
      <c r="E14">
        <v>1</v>
      </c>
      <c r="F14" t="s">
        <v>30</v>
      </c>
    </row>
    <row r="15" spans="1:6" x14ac:dyDescent="0.25">
      <c r="E15">
        <v>2</v>
      </c>
      <c r="F15" t="s">
        <v>31</v>
      </c>
    </row>
    <row r="16" spans="1:6" x14ac:dyDescent="0.25">
      <c r="E16">
        <v>3</v>
      </c>
      <c r="F16" t="s">
        <v>32</v>
      </c>
    </row>
    <row r="17" spans="2:6" x14ac:dyDescent="0.25">
      <c r="C17" t="s">
        <v>126</v>
      </c>
      <c r="D17" t="s">
        <v>127</v>
      </c>
    </row>
    <row r="18" spans="2:6" x14ac:dyDescent="0.25">
      <c r="E18">
        <v>1</v>
      </c>
      <c r="F18" t="s">
        <v>128</v>
      </c>
    </row>
    <row r="19" spans="2:6" x14ac:dyDescent="0.25">
      <c r="E19">
        <v>2</v>
      </c>
      <c r="F19" t="s">
        <v>129</v>
      </c>
    </row>
    <row r="20" spans="2:6" x14ac:dyDescent="0.25">
      <c r="E20">
        <v>3</v>
      </c>
      <c r="F20" t="s">
        <v>130</v>
      </c>
    </row>
    <row r="21" spans="2:6" x14ac:dyDescent="0.25">
      <c r="C21" t="s">
        <v>25</v>
      </c>
      <c r="D21" t="s">
        <v>33</v>
      </c>
    </row>
    <row r="22" spans="2:6" x14ac:dyDescent="0.25">
      <c r="E22">
        <v>1</v>
      </c>
      <c r="F22" t="s">
        <v>82</v>
      </c>
    </row>
    <row r="23" spans="2:6" x14ac:dyDescent="0.25">
      <c r="E23">
        <v>2</v>
      </c>
      <c r="F23" t="s">
        <v>83</v>
      </c>
    </row>
    <row r="24" spans="2:6" x14ac:dyDescent="0.25">
      <c r="E24">
        <v>3</v>
      </c>
      <c r="F24" t="s">
        <v>84</v>
      </c>
    </row>
    <row r="25" spans="2:6" x14ac:dyDescent="0.25">
      <c r="B25" s="4"/>
      <c r="C25" t="s">
        <v>26</v>
      </c>
      <c r="D25" t="s">
        <v>85</v>
      </c>
    </row>
    <row r="26" spans="2:6" x14ac:dyDescent="0.25">
      <c r="C26" t="s">
        <v>2</v>
      </c>
      <c r="D26" t="s">
        <v>89</v>
      </c>
    </row>
    <row r="27" spans="2:6" x14ac:dyDescent="0.25">
      <c r="E27">
        <v>0</v>
      </c>
      <c r="F27" t="s">
        <v>44</v>
      </c>
    </row>
    <row r="28" spans="2:6" x14ac:dyDescent="0.25">
      <c r="E28">
        <v>1</v>
      </c>
      <c r="F28" t="s">
        <v>3</v>
      </c>
    </row>
    <row r="29" spans="2:6" x14ac:dyDescent="0.25">
      <c r="E29">
        <v>2</v>
      </c>
      <c r="F29" t="s">
        <v>88</v>
      </c>
    </row>
    <row r="30" spans="2:6" x14ac:dyDescent="0.25">
      <c r="C30" t="s">
        <v>13</v>
      </c>
      <c r="D30" t="s">
        <v>90</v>
      </c>
    </row>
    <row r="31" spans="2:6" x14ac:dyDescent="0.25">
      <c r="C31" t="s">
        <v>18</v>
      </c>
      <c r="D31" t="s">
        <v>94</v>
      </c>
    </row>
    <row r="32" spans="2:6" x14ac:dyDescent="0.25">
      <c r="E32" s="4" t="s">
        <v>1626</v>
      </c>
      <c r="F32" t="s">
        <v>1635</v>
      </c>
    </row>
    <row r="33" spans="1:6" x14ac:dyDescent="0.25">
      <c r="E33" s="4" t="s">
        <v>91</v>
      </c>
      <c r="F33" t="s">
        <v>92</v>
      </c>
    </row>
    <row r="34" spans="1:6" x14ac:dyDescent="0.25">
      <c r="E34" s="4" t="s">
        <v>19</v>
      </c>
      <c r="F34" t="s">
        <v>93</v>
      </c>
    </row>
    <row r="36" spans="1:6" x14ac:dyDescent="0.25">
      <c r="A36" s="1" t="s">
        <v>27</v>
      </c>
    </row>
    <row r="37" spans="1:6" x14ac:dyDescent="0.25">
      <c r="B37" s="1" t="s">
        <v>28</v>
      </c>
    </row>
    <row r="38" spans="1:6" x14ac:dyDescent="0.25">
      <c r="B38" s="11"/>
      <c r="C38" t="s">
        <v>29</v>
      </c>
      <c r="D38" t="s">
        <v>34</v>
      </c>
    </row>
    <row r="39" spans="1:6" x14ac:dyDescent="0.25">
      <c r="B39" s="1"/>
      <c r="E39">
        <v>0</v>
      </c>
      <c r="F39" t="s">
        <v>38</v>
      </c>
    </row>
    <row r="40" spans="1:6" x14ac:dyDescent="0.25">
      <c r="B40" s="1"/>
      <c r="E40">
        <v>1</v>
      </c>
      <c r="F40" t="s">
        <v>35</v>
      </c>
    </row>
    <row r="41" spans="1:6" x14ac:dyDescent="0.25">
      <c r="E41">
        <v>2</v>
      </c>
      <c r="F41" t="s">
        <v>36</v>
      </c>
    </row>
    <row r="42" spans="1:6" x14ac:dyDescent="0.25">
      <c r="E42">
        <v>3</v>
      </c>
      <c r="F42" t="s">
        <v>37</v>
      </c>
    </row>
    <row r="43" spans="1:6" x14ac:dyDescent="0.25">
      <c r="C43" t="s">
        <v>39</v>
      </c>
      <c r="D43" t="s">
        <v>40</v>
      </c>
    </row>
    <row r="44" spans="1:6" x14ac:dyDescent="0.25">
      <c r="E44">
        <v>0</v>
      </c>
      <c r="F44" t="s">
        <v>44</v>
      </c>
    </row>
    <row r="45" spans="1:6" x14ac:dyDescent="0.25">
      <c r="E45">
        <v>1</v>
      </c>
      <c r="F45" t="s">
        <v>41</v>
      </c>
    </row>
    <row r="46" spans="1:6" x14ac:dyDescent="0.25">
      <c r="E46">
        <v>2</v>
      </c>
      <c r="F46" t="s">
        <v>95</v>
      </c>
    </row>
    <row r="47" spans="1:6" x14ac:dyDescent="0.25">
      <c r="C47" t="s">
        <v>42</v>
      </c>
      <c r="D47" t="s">
        <v>43</v>
      </c>
    </row>
    <row r="48" spans="1:6" x14ac:dyDescent="0.25">
      <c r="E48">
        <v>0</v>
      </c>
      <c r="F48" t="s">
        <v>44</v>
      </c>
    </row>
    <row r="49" spans="2:6" x14ac:dyDescent="0.25">
      <c r="E49">
        <v>1</v>
      </c>
      <c r="F49" t="s">
        <v>45</v>
      </c>
    </row>
    <row r="50" spans="2:6" x14ac:dyDescent="0.25">
      <c r="E50">
        <v>2</v>
      </c>
      <c r="F50" t="s">
        <v>46</v>
      </c>
    </row>
    <row r="51" spans="2:6" x14ac:dyDescent="0.25">
      <c r="E51">
        <v>3</v>
      </c>
      <c r="F51" t="s">
        <v>96</v>
      </c>
    </row>
    <row r="52" spans="2:6" x14ac:dyDescent="0.25">
      <c r="C52" t="s">
        <v>47</v>
      </c>
      <c r="D52" t="s">
        <v>48</v>
      </c>
    </row>
    <row r="53" spans="2:6" x14ac:dyDescent="0.25">
      <c r="E53">
        <v>0</v>
      </c>
      <c r="F53" t="s">
        <v>44</v>
      </c>
    </row>
    <row r="54" spans="2:6" x14ac:dyDescent="0.25">
      <c r="E54">
        <v>1</v>
      </c>
      <c r="F54" t="s">
        <v>97</v>
      </c>
    </row>
    <row r="55" spans="2:6" x14ac:dyDescent="0.25">
      <c r="E55">
        <v>2</v>
      </c>
      <c r="F55" t="s">
        <v>98</v>
      </c>
    </row>
    <row r="56" spans="2:6" x14ac:dyDescent="0.25">
      <c r="E56">
        <v>3</v>
      </c>
      <c r="F56" t="s">
        <v>99</v>
      </c>
    </row>
    <row r="58" spans="2:6" x14ac:dyDescent="0.25">
      <c r="B58" s="1" t="s">
        <v>101</v>
      </c>
    </row>
    <row r="59" spans="2:6" x14ac:dyDescent="0.25">
      <c r="C59" t="s">
        <v>1648</v>
      </c>
      <c r="D59" t="s">
        <v>100</v>
      </c>
    </row>
    <row r="60" spans="2:6" x14ac:dyDescent="0.25">
      <c r="E60">
        <v>0</v>
      </c>
      <c r="F60" t="s">
        <v>51</v>
      </c>
    </row>
    <row r="61" spans="2:6" x14ac:dyDescent="0.25">
      <c r="E61">
        <v>1</v>
      </c>
      <c r="F61" t="s">
        <v>50</v>
      </c>
    </row>
    <row r="62" spans="2:6" x14ac:dyDescent="0.25">
      <c r="E62">
        <v>2</v>
      </c>
      <c r="F62" t="s">
        <v>1636</v>
      </c>
    </row>
    <row r="63" spans="2:6" x14ac:dyDescent="0.25">
      <c r="E63">
        <v>3</v>
      </c>
      <c r="F63" t="s">
        <v>1637</v>
      </c>
    </row>
    <row r="64" spans="2:6" x14ac:dyDescent="0.25">
      <c r="C64" t="s">
        <v>1649</v>
      </c>
      <c r="D64" t="s">
        <v>132</v>
      </c>
    </row>
    <row r="65" spans="2:6" x14ac:dyDescent="0.25">
      <c r="E65">
        <v>0</v>
      </c>
      <c r="F65" t="s">
        <v>51</v>
      </c>
    </row>
    <row r="66" spans="2:6" x14ac:dyDescent="0.25">
      <c r="E66">
        <v>1</v>
      </c>
      <c r="F66" t="s">
        <v>133</v>
      </c>
    </row>
    <row r="67" spans="2:6" x14ac:dyDescent="0.25">
      <c r="C67" t="s">
        <v>52</v>
      </c>
      <c r="D67" t="s">
        <v>1638</v>
      </c>
    </row>
    <row r="69" spans="2:6" x14ac:dyDescent="0.25">
      <c r="B69" s="1" t="s">
        <v>102</v>
      </c>
    </row>
    <row r="70" spans="2:6" x14ac:dyDescent="0.25">
      <c r="C70" t="s">
        <v>5</v>
      </c>
      <c r="D70" t="s">
        <v>112</v>
      </c>
    </row>
    <row r="71" spans="2:6" x14ac:dyDescent="0.25">
      <c r="C71" t="s">
        <v>49</v>
      </c>
      <c r="D71" t="s">
        <v>53</v>
      </c>
    </row>
    <row r="72" spans="2:6" x14ac:dyDescent="0.25">
      <c r="C72" t="s">
        <v>8</v>
      </c>
      <c r="D72" t="s">
        <v>9</v>
      </c>
    </row>
    <row r="73" spans="2:6" x14ac:dyDescent="0.25">
      <c r="C73" t="s">
        <v>11</v>
      </c>
      <c r="D73" t="s">
        <v>103</v>
      </c>
    </row>
    <row r="74" spans="2:6" x14ac:dyDescent="0.25">
      <c r="C74" t="s">
        <v>134</v>
      </c>
      <c r="D74" t="s">
        <v>135</v>
      </c>
    </row>
    <row r="75" spans="2:6" x14ac:dyDescent="0.25">
      <c r="C75" t="s">
        <v>15</v>
      </c>
      <c r="D75" t="s">
        <v>136</v>
      </c>
    </row>
    <row r="76" spans="2:6" x14ac:dyDescent="0.25">
      <c r="C76" t="s">
        <v>16</v>
      </c>
      <c r="D76" t="s">
        <v>137</v>
      </c>
    </row>
    <row r="77" spans="2:6" x14ac:dyDescent="0.25">
      <c r="C77" t="s">
        <v>17</v>
      </c>
      <c r="D77" t="s">
        <v>138</v>
      </c>
    </row>
    <row r="78" spans="2:6" x14ac:dyDescent="0.25">
      <c r="C78" t="s">
        <v>139</v>
      </c>
      <c r="D78" t="s">
        <v>1640</v>
      </c>
    </row>
    <row r="79" spans="2:6" x14ac:dyDescent="0.25">
      <c r="C79" t="s">
        <v>12</v>
      </c>
      <c r="D79" t="s">
        <v>54</v>
      </c>
    </row>
    <row r="80" spans="2:6" x14ac:dyDescent="0.25">
      <c r="C80" t="s">
        <v>113</v>
      </c>
      <c r="D80" t="s">
        <v>114</v>
      </c>
    </row>
    <row r="81" spans="2:6" x14ac:dyDescent="0.25">
      <c r="E81">
        <v>0</v>
      </c>
      <c r="F81" t="s">
        <v>117</v>
      </c>
    </row>
    <row r="82" spans="2:6" x14ac:dyDescent="0.25">
      <c r="E82">
        <v>1</v>
      </c>
      <c r="F82" t="s">
        <v>115</v>
      </c>
    </row>
    <row r="83" spans="2:6" x14ac:dyDescent="0.25">
      <c r="E83">
        <v>2</v>
      </c>
      <c r="F83" t="s">
        <v>116</v>
      </c>
    </row>
    <row r="84" spans="2:6" x14ac:dyDescent="0.25">
      <c r="E84">
        <v>3</v>
      </c>
      <c r="F84" t="s">
        <v>3124</v>
      </c>
    </row>
    <row r="86" spans="2:6" x14ac:dyDescent="0.25">
      <c r="B86" s="1" t="s">
        <v>104</v>
      </c>
    </row>
    <row r="87" spans="2:6" x14ac:dyDescent="0.25">
      <c r="C87" t="s">
        <v>56</v>
      </c>
      <c r="D87" t="s">
        <v>57</v>
      </c>
    </row>
    <row r="88" spans="2:6" x14ac:dyDescent="0.25">
      <c r="E88">
        <v>1</v>
      </c>
      <c r="F88" t="s">
        <v>58</v>
      </c>
    </row>
    <row r="89" spans="2:6" x14ac:dyDescent="0.25">
      <c r="E89">
        <v>0</v>
      </c>
      <c r="F89" t="s">
        <v>59</v>
      </c>
    </row>
    <row r="90" spans="2:6" x14ac:dyDescent="0.25">
      <c r="C90" t="s">
        <v>60</v>
      </c>
      <c r="D90" t="s">
        <v>61</v>
      </c>
    </row>
    <row r="91" spans="2:6" x14ac:dyDescent="0.25">
      <c r="E91">
        <v>1</v>
      </c>
      <c r="F91" t="s">
        <v>58</v>
      </c>
    </row>
    <row r="92" spans="2:6" x14ac:dyDescent="0.25">
      <c r="E92">
        <v>0</v>
      </c>
      <c r="F92" t="s">
        <v>59</v>
      </c>
    </row>
    <row r="93" spans="2:6" x14ac:dyDescent="0.25">
      <c r="C93" t="s">
        <v>140</v>
      </c>
      <c r="D93" t="s">
        <v>63</v>
      </c>
    </row>
    <row r="94" spans="2:6" x14ac:dyDescent="0.25">
      <c r="E94">
        <v>0</v>
      </c>
      <c r="F94" t="s">
        <v>66</v>
      </c>
    </row>
    <row r="95" spans="2:6" x14ac:dyDescent="0.25">
      <c r="E95">
        <v>1</v>
      </c>
      <c r="F95" t="s">
        <v>64</v>
      </c>
    </row>
    <row r="96" spans="2:6" x14ac:dyDescent="0.25">
      <c r="E96">
        <v>2</v>
      </c>
      <c r="F96" t="s">
        <v>65</v>
      </c>
    </row>
    <row r="97" spans="2:6" x14ac:dyDescent="0.25">
      <c r="E97">
        <v>3</v>
      </c>
      <c r="F97" t="s">
        <v>67</v>
      </c>
    </row>
    <row r="98" spans="2:6" x14ac:dyDescent="0.25">
      <c r="C98" t="s">
        <v>141</v>
      </c>
      <c r="D98" t="s">
        <v>69</v>
      </c>
    </row>
    <row r="99" spans="2:6" x14ac:dyDescent="0.25">
      <c r="E99" t="s">
        <v>143</v>
      </c>
    </row>
    <row r="100" spans="2:6" x14ac:dyDescent="0.25">
      <c r="C100" t="s">
        <v>142</v>
      </c>
      <c r="D100" t="s">
        <v>71</v>
      </c>
    </row>
    <row r="101" spans="2:6" x14ac:dyDescent="0.25">
      <c r="E101" t="s">
        <v>143</v>
      </c>
    </row>
    <row r="103" spans="2:6" x14ac:dyDescent="0.25">
      <c r="B103" s="1" t="s">
        <v>55</v>
      </c>
    </row>
    <row r="104" spans="2:6" x14ac:dyDescent="0.25">
      <c r="B104" s="11"/>
      <c r="C104" t="s">
        <v>123</v>
      </c>
      <c r="D104" t="s">
        <v>105</v>
      </c>
    </row>
    <row r="105" spans="2:6" x14ac:dyDescent="0.25">
      <c r="B105" s="11"/>
      <c r="E105">
        <v>0</v>
      </c>
      <c r="F105" t="s">
        <v>144</v>
      </c>
    </row>
    <row r="106" spans="2:6" x14ac:dyDescent="0.25">
      <c r="B106" s="1"/>
      <c r="E106">
        <v>1</v>
      </c>
      <c r="F106" t="s">
        <v>72</v>
      </c>
    </row>
    <row r="107" spans="2:6" x14ac:dyDescent="0.25">
      <c r="B107" s="1"/>
      <c r="E107">
        <v>2</v>
      </c>
      <c r="F107" t="s">
        <v>73</v>
      </c>
    </row>
    <row r="108" spans="2:6" x14ac:dyDescent="0.25">
      <c r="B108" s="1"/>
      <c r="E108">
        <v>3</v>
      </c>
      <c r="F108" t="s">
        <v>1639</v>
      </c>
    </row>
    <row r="109" spans="2:6" x14ac:dyDescent="0.25">
      <c r="B109" s="11"/>
      <c r="C109" t="s">
        <v>74</v>
      </c>
      <c r="D109" t="s">
        <v>1641</v>
      </c>
    </row>
    <row r="110" spans="2:6" x14ac:dyDescent="0.25">
      <c r="B110" s="1"/>
      <c r="E110">
        <v>1</v>
      </c>
      <c r="F110" t="s">
        <v>106</v>
      </c>
    </row>
    <row r="111" spans="2:6" x14ac:dyDescent="0.25">
      <c r="B111" s="1"/>
      <c r="E111">
        <v>2</v>
      </c>
      <c r="F111" t="s">
        <v>107</v>
      </c>
    </row>
    <row r="112" spans="2:6" x14ac:dyDescent="0.25">
      <c r="B112" s="1"/>
      <c r="E112">
        <v>3</v>
      </c>
      <c r="F112" t="s">
        <v>122</v>
      </c>
    </row>
    <row r="113" spans="2:13" x14ac:dyDescent="0.25">
      <c r="B113" s="27"/>
      <c r="C113" t="s">
        <v>118</v>
      </c>
      <c r="D113" t="s">
        <v>1642</v>
      </c>
    </row>
    <row r="114" spans="2:13" x14ac:dyDescent="0.25">
      <c r="B114" s="12"/>
      <c r="E114">
        <v>0</v>
      </c>
      <c r="F114" t="s">
        <v>1643</v>
      </c>
    </row>
    <row r="115" spans="2:13" x14ac:dyDescent="0.25">
      <c r="B115" s="1"/>
      <c r="E115">
        <v>1</v>
      </c>
      <c r="F115" t="s">
        <v>76</v>
      </c>
    </row>
    <row r="116" spans="2:13" x14ac:dyDescent="0.25">
      <c r="B116" s="1"/>
      <c r="E116">
        <v>2</v>
      </c>
      <c r="F116" t="s">
        <v>75</v>
      </c>
    </row>
    <row r="117" spans="2:13" x14ac:dyDescent="0.25">
      <c r="B117" s="11"/>
      <c r="C117" t="s">
        <v>145</v>
      </c>
      <c r="D117" t="s">
        <v>77</v>
      </c>
    </row>
    <row r="118" spans="2:13" x14ac:dyDescent="0.25">
      <c r="B118" s="11"/>
      <c r="E118">
        <v>0</v>
      </c>
      <c r="F118" t="s">
        <v>66</v>
      </c>
    </row>
    <row r="119" spans="2:13" x14ac:dyDescent="0.25">
      <c r="B119" s="1"/>
      <c r="E119">
        <v>1</v>
      </c>
      <c r="F119" t="s">
        <v>108</v>
      </c>
    </row>
    <row r="120" spans="2:13" x14ac:dyDescent="0.25">
      <c r="B120" s="1"/>
      <c r="E120">
        <v>2</v>
      </c>
      <c r="F120" t="s">
        <v>65</v>
      </c>
    </row>
    <row r="121" spans="2:13" x14ac:dyDescent="0.25">
      <c r="B121" s="1"/>
      <c r="E121">
        <v>3</v>
      </c>
      <c r="F121" t="s">
        <v>78</v>
      </c>
    </row>
    <row r="122" spans="2:13" x14ac:dyDescent="0.25">
      <c r="B122" s="1"/>
      <c r="E122">
        <v>4</v>
      </c>
      <c r="F122" t="s">
        <v>2246</v>
      </c>
    </row>
    <row r="123" spans="2:13" x14ac:dyDescent="0.25">
      <c r="B123" s="1"/>
      <c r="E123">
        <v>5</v>
      </c>
      <c r="F123" t="s">
        <v>1634</v>
      </c>
    </row>
    <row r="124" spans="2:13" x14ac:dyDescent="0.25">
      <c r="B124" s="11"/>
      <c r="C124" t="s">
        <v>146</v>
      </c>
      <c r="D124" t="s">
        <v>119</v>
      </c>
    </row>
    <row r="125" spans="2:13" x14ac:dyDescent="0.25">
      <c r="B125" s="1"/>
      <c r="E125" t="s">
        <v>148</v>
      </c>
    </row>
    <row r="126" spans="2:13" x14ac:dyDescent="0.25">
      <c r="B126" s="11"/>
      <c r="C126" t="s">
        <v>147</v>
      </c>
      <c r="D126" t="s">
        <v>120</v>
      </c>
    </row>
    <row r="127" spans="2:13" x14ac:dyDescent="0.25">
      <c r="B127" s="1"/>
      <c r="E127" t="s">
        <v>148</v>
      </c>
    </row>
    <row r="128" spans="2:13" x14ac:dyDescent="0.25">
      <c r="C128" t="s">
        <v>149</v>
      </c>
      <c r="D128" t="s">
        <v>150</v>
      </c>
      <c r="M128" t="s">
        <v>151</v>
      </c>
    </row>
    <row r="130" spans="1:4" x14ac:dyDescent="0.25">
      <c r="A130" s="1" t="s">
        <v>109</v>
      </c>
    </row>
    <row r="131" spans="1:4" x14ac:dyDescent="0.25">
      <c r="C131" t="s">
        <v>81</v>
      </c>
      <c r="D131" t="s">
        <v>110</v>
      </c>
    </row>
    <row r="132" spans="1:4" x14ac:dyDescent="0.25">
      <c r="D132" t="s">
        <v>111</v>
      </c>
    </row>
    <row r="134" spans="1:4" x14ac:dyDescent="0.25">
      <c r="A134" s="1" t="s">
        <v>3131</v>
      </c>
    </row>
    <row r="136" spans="1:4" x14ac:dyDescent="0.25">
      <c r="C136" t="s">
        <v>3128</v>
      </c>
      <c r="D136" t="s">
        <v>3132</v>
      </c>
    </row>
    <row r="137" spans="1:4" x14ac:dyDescent="0.25">
      <c r="C137" t="s">
        <v>3129</v>
      </c>
      <c r="D137" t="s">
        <v>3133</v>
      </c>
    </row>
    <row r="138" spans="1:4" x14ac:dyDescent="0.25">
      <c r="C138" t="s">
        <v>3130</v>
      </c>
      <c r="D138" t="s">
        <v>3134</v>
      </c>
    </row>
  </sheetData>
  <pageMargins left="0.70866141732283472" right="0.70866141732283472" top="0.78740157480314965" bottom="0.78740157480314965" header="0.31496062992125984" footer="0.31496062992125984"/>
  <pageSetup paperSize="9" scale="58" fitToHeight="0" orientation="portrait" r:id="rId1"/>
  <rowBreaks count="1" manualBreakCount="1">
    <brk id="68" max="16383"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input_mask</vt:lpstr>
      <vt:lpstr>list_all_banks</vt:lpstr>
      <vt:lpstr>variable_definitions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Heiko Vay</dc:creator>
  <cp:lastModifiedBy>user</cp:lastModifiedBy>
  <cp:lastPrinted>2017-01-24T12:41:40Z</cp:lastPrinted>
  <dcterms:created xsi:type="dcterms:W3CDTF">2017-01-20T14:03:18Z</dcterms:created>
  <dcterms:modified xsi:type="dcterms:W3CDTF">2017-09-19T14:59:25Z</dcterms:modified>
</cp:coreProperties>
</file>